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90" yWindow="60" windowWidth="17745" windowHeight="12225" tabRatio="833" activeTab="1"/>
  </bookViews>
  <sheets>
    <sheet name="순점검" sheetId="10" r:id="rId1"/>
    <sheet name="기획현황" sheetId="1" r:id="rId2"/>
    <sheet name="PO ISSUE" sheetId="17" r:id="rId3"/>
    <sheet name="가격결정" sheetId="33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  <externalReference r:id="rId16"/>
  </externalReferences>
  <definedNames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MU'!$A$2:$D$90</definedName>
    <definedName name="_xlnm._FilterDatabase" localSheetId="3" hidden="1">가격결정!$F$5:$X$306</definedName>
    <definedName name="_xlnm._FilterDatabase" localSheetId="1" hidden="1">기획현황!$K$10:$BR$336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원자재구매정보!$I$7:$AE$88</definedName>
    <definedName name="_xlnm._FilterDatabase" localSheetId="4" hidden="1">정산!$C$18:$V$129</definedName>
    <definedName name="_xlnm.Print_Area" localSheetId="8">부자재구매리스트!$A$1:$U$25</definedName>
    <definedName name="_xlnm.Print_Titles" localSheetId="2">'PO ISSUE'!$2:$7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Z_425AFE98_94AD_499D_8D01_A50DD9A716F4_.wvu.Cols" localSheetId="2" hidden="1">'PO ISSUE'!$A:$A,'PO ISSUE'!#REF!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FilterData" localSheetId="2" hidden="1">'PO ISSUE'!$L$7:$L$58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PrintTitles" localSheetId="2" hidden="1">'PO ISSUE'!$2:$7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55674DC9_3D72_4854_85A3_27A94002CB9C_.wvu.Cols" localSheetId="2" hidden="1">'PO ISSUE'!$A:$A,'PO ISSUE'!#REF!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FilterData" localSheetId="2" hidden="1">'PO ISSUE'!$L$7:$L$58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PrintTitles" localSheetId="2" hidden="1">'PO ISSUE'!$2:$7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</definedNames>
  <calcPr calcId="144525" calcMode="manual"/>
  <pivotCaches>
    <pivotCache cacheId="176" r:id="rId17"/>
    <pivotCache cacheId="177" r:id="rId18"/>
  </pivotCaches>
</workbook>
</file>

<file path=xl/calcChain.xml><?xml version="1.0" encoding="utf-8"?>
<calcChain xmlns="http://schemas.openxmlformats.org/spreadsheetml/2006/main">
  <c r="C1" i="5" l="1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EV313" i="1" l="1"/>
  <c r="EV312" i="1"/>
  <c r="EV311" i="1"/>
  <c r="EV310" i="1"/>
  <c r="EV309" i="1"/>
  <c r="EV308" i="1"/>
  <c r="EV307" i="1"/>
  <c r="EV306" i="1"/>
  <c r="EV305" i="1"/>
  <c r="EV304" i="1"/>
  <c r="EV302" i="1"/>
  <c r="EV301" i="1"/>
  <c r="EV300" i="1"/>
  <c r="EV299" i="1"/>
  <c r="EV298" i="1"/>
  <c r="EV297" i="1"/>
  <c r="EV296" i="1"/>
  <c r="EV295" i="1"/>
  <c r="EV294" i="1"/>
  <c r="EV293" i="1"/>
  <c r="EV292" i="1"/>
  <c r="EV291" i="1"/>
  <c r="EV290" i="1"/>
  <c r="EV289" i="1"/>
  <c r="EV288" i="1"/>
  <c r="EV286" i="1"/>
  <c r="EV285" i="1"/>
  <c r="EV284" i="1"/>
  <c r="EV283" i="1"/>
  <c r="EV282" i="1"/>
  <c r="EV281" i="1"/>
  <c r="EV280" i="1"/>
  <c r="EV279" i="1"/>
  <c r="EV278" i="1"/>
  <c r="EV277" i="1"/>
  <c r="EV276" i="1"/>
  <c r="EV197" i="1"/>
  <c r="EV196" i="1"/>
  <c r="EV195" i="1"/>
  <c r="EV194" i="1"/>
  <c r="EV193" i="1"/>
  <c r="EV192" i="1"/>
  <c r="EV191" i="1"/>
  <c r="EV190" i="1"/>
  <c r="EV189" i="1"/>
  <c r="EV188" i="1"/>
  <c r="EV187" i="1"/>
  <c r="EV186" i="1"/>
  <c r="EV185" i="1"/>
  <c r="EV184" i="1"/>
  <c r="EV183" i="1"/>
  <c r="EV182" i="1"/>
  <c r="EV181" i="1"/>
  <c r="EV180" i="1"/>
  <c r="EV179" i="1"/>
  <c r="EV178" i="1"/>
  <c r="EV177" i="1"/>
  <c r="EV176" i="1"/>
  <c r="EV175" i="1"/>
  <c r="EV174" i="1"/>
  <c r="EV173" i="1"/>
  <c r="EV172" i="1"/>
  <c r="EV171" i="1"/>
  <c r="EV170" i="1"/>
  <c r="EV169" i="1"/>
  <c r="EV168" i="1"/>
  <c r="EV167" i="1"/>
  <c r="EV166" i="1"/>
  <c r="EV165" i="1"/>
  <c r="EV164" i="1"/>
  <c r="EV163" i="1"/>
  <c r="EV162" i="1"/>
  <c r="EV161" i="1"/>
  <c r="EV160" i="1"/>
  <c r="EV159" i="1"/>
  <c r="EV158" i="1"/>
  <c r="EV157" i="1"/>
  <c r="EV156" i="1"/>
  <c r="EV155" i="1"/>
  <c r="EV154" i="1"/>
  <c r="EV152" i="1"/>
  <c r="EV151" i="1"/>
  <c r="EV150" i="1"/>
  <c r="EV149" i="1"/>
  <c r="EV87" i="1"/>
  <c r="EV86" i="1"/>
  <c r="EV85" i="1"/>
  <c r="EV84" i="1"/>
  <c r="EV83" i="1"/>
  <c r="EV82" i="1"/>
  <c r="EV81" i="1"/>
  <c r="EV80" i="1"/>
  <c r="EV79" i="1"/>
  <c r="EV78" i="1"/>
  <c r="EV77" i="1"/>
  <c r="EV76" i="1"/>
  <c r="EV74" i="1"/>
  <c r="EV73" i="1"/>
  <c r="EV72" i="1"/>
  <c r="EV71" i="1"/>
  <c r="EV70" i="1"/>
  <c r="EV69" i="1"/>
  <c r="EV68" i="1"/>
  <c r="EV67" i="1"/>
  <c r="EV66" i="1"/>
  <c r="EV65" i="1"/>
  <c r="EV64" i="1"/>
  <c r="EV63" i="1"/>
  <c r="EV62" i="1"/>
  <c r="EV61" i="1"/>
  <c r="EV60" i="1"/>
  <c r="EV59" i="1"/>
  <c r="EV58" i="1"/>
  <c r="EV57" i="1"/>
  <c r="EV56" i="1"/>
  <c r="EV55" i="1"/>
  <c r="EV54" i="1"/>
  <c r="EV53" i="1"/>
  <c r="EV52" i="1"/>
  <c r="EV51" i="1"/>
  <c r="EV50" i="1"/>
  <c r="EV49" i="1"/>
  <c r="EV48" i="1"/>
  <c r="EV47" i="1"/>
  <c r="EV46" i="1"/>
  <c r="EV45" i="1"/>
  <c r="EV44" i="1"/>
  <c r="EV43" i="1"/>
  <c r="EV42" i="1"/>
  <c r="EV41" i="1"/>
  <c r="EV40" i="1"/>
  <c r="EV39" i="1"/>
  <c r="EV38" i="1"/>
  <c r="EV37" i="1"/>
  <c r="EV36" i="1"/>
  <c r="EV35" i="1"/>
  <c r="EV34" i="1"/>
  <c r="EV33" i="1"/>
  <c r="EV32" i="1"/>
  <c r="EV31" i="1"/>
  <c r="J14" i="1" l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E206" i="4" l="1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1" i="4"/>
  <c r="D181" i="4"/>
  <c r="E180" i="4"/>
  <c r="D180" i="4"/>
  <c r="E179" i="4"/>
  <c r="D179" i="4"/>
  <c r="E178" i="4"/>
  <c r="D178" i="4"/>
  <c r="E177" i="4"/>
  <c r="D177" i="4"/>
  <c r="E175" i="4"/>
  <c r="D175" i="4"/>
  <c r="E174" i="4"/>
  <c r="D174" i="4"/>
  <c r="E172" i="4"/>
  <c r="D172" i="4"/>
  <c r="E171" i="4"/>
  <c r="D171" i="4"/>
  <c r="E170" i="4"/>
  <c r="D170" i="4"/>
  <c r="E168" i="4"/>
  <c r="D168" i="4"/>
  <c r="E166" i="4"/>
  <c r="D166" i="4"/>
  <c r="E165" i="4"/>
  <c r="D165" i="4"/>
  <c r="E163" i="4"/>
  <c r="D163" i="4"/>
  <c r="E160" i="4"/>
  <c r="D160" i="4"/>
  <c r="E159" i="4"/>
  <c r="D159" i="4"/>
  <c r="E157" i="4"/>
  <c r="D157" i="4"/>
  <c r="E156" i="4"/>
  <c r="D156" i="4"/>
  <c r="E153" i="4"/>
  <c r="D153" i="4"/>
  <c r="E152" i="4"/>
  <c r="D152" i="4"/>
  <c r="E149" i="4"/>
  <c r="D149" i="4"/>
  <c r="E146" i="4"/>
  <c r="D146" i="4"/>
  <c r="E145" i="4"/>
  <c r="D145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1" i="4"/>
  <c r="D121" i="4"/>
  <c r="E120" i="4"/>
  <c r="D120" i="4"/>
  <c r="E115" i="4"/>
  <c r="D115" i="4"/>
  <c r="AF114" i="4"/>
  <c r="E114" i="4"/>
  <c r="D114" i="4"/>
  <c r="AF113" i="4"/>
  <c r="E113" i="4"/>
  <c r="D113" i="4"/>
  <c r="AF112" i="4"/>
  <c r="E112" i="4"/>
  <c r="D112" i="4"/>
  <c r="AF111" i="4"/>
  <c r="AF110" i="4"/>
  <c r="AF109" i="4"/>
  <c r="AF108" i="4"/>
  <c r="E108" i="4"/>
  <c r="D108" i="4"/>
  <c r="AF107" i="4"/>
  <c r="E107" i="4"/>
  <c r="D107" i="4"/>
  <c r="AF106" i="4"/>
  <c r="E106" i="4"/>
  <c r="D106" i="4"/>
  <c r="AF105" i="4"/>
  <c r="E105" i="4"/>
  <c r="D105" i="4"/>
  <c r="E104" i="4"/>
  <c r="D104" i="4"/>
  <c r="AF102" i="4"/>
  <c r="E102" i="4"/>
  <c r="D102" i="4"/>
  <c r="E101" i="4"/>
  <c r="D101" i="4"/>
  <c r="E100" i="4"/>
  <c r="D100" i="4"/>
  <c r="E99" i="4"/>
  <c r="D99" i="4"/>
  <c r="AF98" i="4"/>
  <c r="E98" i="4"/>
  <c r="D98" i="4"/>
  <c r="AF97" i="4"/>
  <c r="E97" i="4"/>
  <c r="D97" i="4"/>
  <c r="AF96" i="4"/>
  <c r="E96" i="4"/>
  <c r="D96" i="4"/>
  <c r="AF95" i="4"/>
  <c r="E95" i="4"/>
  <c r="D95" i="4"/>
  <c r="AF94" i="4"/>
  <c r="E94" i="4"/>
  <c r="D94" i="4"/>
  <c r="AF93" i="4"/>
  <c r="E93" i="4"/>
  <c r="D93" i="4"/>
  <c r="AF92" i="4"/>
  <c r="E92" i="4"/>
  <c r="D92" i="4"/>
  <c r="AF91" i="4"/>
  <c r="E91" i="4"/>
  <c r="D91" i="4"/>
  <c r="AF90" i="4"/>
  <c r="E90" i="4"/>
  <c r="D90" i="4"/>
  <c r="AF89" i="4"/>
  <c r="E89" i="4"/>
  <c r="D89" i="4"/>
  <c r="AF88" i="4"/>
  <c r="E88" i="4"/>
  <c r="D88" i="4"/>
  <c r="AF87" i="4"/>
  <c r="E87" i="4"/>
  <c r="D87" i="4"/>
  <c r="AF86" i="4"/>
  <c r="E86" i="4"/>
  <c r="D86" i="4"/>
  <c r="AF85" i="4"/>
  <c r="E85" i="4"/>
  <c r="D85" i="4"/>
  <c r="AF84" i="4"/>
  <c r="E84" i="4"/>
  <c r="D84" i="4"/>
  <c r="AF83" i="4"/>
  <c r="E83" i="4"/>
  <c r="D83" i="4"/>
  <c r="AF82" i="4"/>
  <c r="E82" i="4"/>
  <c r="D82" i="4"/>
  <c r="AF81" i="4"/>
  <c r="E81" i="4"/>
  <c r="D81" i="4"/>
  <c r="AF80" i="4"/>
  <c r="E80" i="4"/>
  <c r="D80" i="4"/>
  <c r="AF79" i="4"/>
  <c r="E79" i="4"/>
  <c r="D79" i="4"/>
  <c r="AF78" i="4"/>
  <c r="E78" i="4"/>
  <c r="D78" i="4"/>
  <c r="AF77" i="4"/>
  <c r="E77" i="4"/>
  <c r="D77" i="4"/>
  <c r="AF76" i="4"/>
  <c r="E76" i="4"/>
  <c r="D76" i="4"/>
  <c r="AF75" i="4"/>
  <c r="E75" i="4"/>
  <c r="D75" i="4"/>
  <c r="AF74" i="4"/>
  <c r="E74" i="4"/>
  <c r="D74" i="4"/>
  <c r="AF73" i="4"/>
  <c r="E73" i="4"/>
  <c r="D73" i="4"/>
  <c r="AF72" i="4"/>
  <c r="E72" i="4"/>
  <c r="D72" i="4"/>
  <c r="AF71" i="4"/>
  <c r="E71" i="4"/>
  <c r="D71" i="4"/>
  <c r="AF70" i="4"/>
  <c r="E70" i="4"/>
  <c r="D70" i="4"/>
  <c r="AF69" i="4"/>
  <c r="E69" i="4"/>
  <c r="D69" i="4"/>
  <c r="AF68" i="4"/>
  <c r="E68" i="4"/>
  <c r="D68" i="4"/>
  <c r="AF67" i="4"/>
  <c r="E67" i="4"/>
  <c r="D67" i="4"/>
  <c r="AF66" i="4"/>
  <c r="E66" i="4"/>
  <c r="D66" i="4"/>
  <c r="AF65" i="4"/>
  <c r="E65" i="4"/>
  <c r="D65" i="4"/>
  <c r="AF64" i="4"/>
  <c r="E64" i="4"/>
  <c r="D64" i="4"/>
  <c r="AF63" i="4"/>
  <c r="E63" i="4"/>
  <c r="D63" i="4"/>
  <c r="AF62" i="4"/>
  <c r="E62" i="4"/>
  <c r="D62" i="4"/>
  <c r="AF61" i="4"/>
  <c r="E61" i="4"/>
  <c r="D61" i="4"/>
  <c r="AF60" i="4"/>
  <c r="E60" i="4"/>
  <c r="D60" i="4"/>
  <c r="AF59" i="4"/>
  <c r="E59" i="4"/>
  <c r="D59" i="4"/>
  <c r="AF58" i="4"/>
  <c r="E58" i="4"/>
  <c r="D58" i="4"/>
  <c r="AF57" i="4"/>
  <c r="E57" i="4"/>
  <c r="D57" i="4"/>
  <c r="AF56" i="4"/>
  <c r="E56" i="4"/>
  <c r="D56" i="4"/>
  <c r="AF55" i="4"/>
  <c r="E55" i="4"/>
  <c r="D55" i="4"/>
  <c r="AF54" i="4"/>
  <c r="E54" i="4"/>
  <c r="D54" i="4"/>
  <c r="AF53" i="4"/>
  <c r="E53" i="4"/>
  <c r="D53" i="4"/>
  <c r="AF52" i="4"/>
  <c r="E52" i="4"/>
  <c r="D52" i="4"/>
  <c r="AF51" i="4"/>
  <c r="E51" i="4"/>
  <c r="AF50" i="4"/>
  <c r="M50" i="4"/>
  <c r="E50" i="4"/>
  <c r="AF49" i="4"/>
  <c r="M49" i="4"/>
  <c r="E49" i="4"/>
  <c r="AF48" i="4"/>
  <c r="M48" i="4"/>
  <c r="E48" i="4"/>
  <c r="AF47" i="4"/>
  <c r="M47" i="4"/>
  <c r="E47" i="4"/>
  <c r="AF46" i="4"/>
  <c r="M46" i="4"/>
  <c r="E46" i="4"/>
  <c r="AF45" i="4"/>
  <c r="M45" i="4"/>
  <c r="E45" i="4"/>
  <c r="AF44" i="4"/>
  <c r="M44" i="4"/>
  <c r="E44" i="4"/>
  <c r="AF43" i="4"/>
  <c r="M43" i="4"/>
  <c r="E43" i="4"/>
  <c r="AF42" i="4"/>
  <c r="M42" i="4"/>
  <c r="E42" i="4"/>
  <c r="AF41" i="4"/>
  <c r="M41" i="4"/>
  <c r="E41" i="4"/>
  <c r="AF40" i="4"/>
  <c r="M40" i="4"/>
  <c r="E40" i="4"/>
  <c r="AF39" i="4"/>
  <c r="M39" i="4"/>
  <c r="E39" i="4"/>
  <c r="AF38" i="4"/>
  <c r="M38" i="4"/>
  <c r="E38" i="4"/>
  <c r="AL37" i="4"/>
  <c r="AF37" i="4"/>
  <c r="M37" i="4"/>
  <c r="E37" i="4"/>
  <c r="AL36" i="4"/>
  <c r="AF36" i="4"/>
  <c r="M36" i="4"/>
  <c r="E36" i="4"/>
  <c r="AL35" i="4"/>
  <c r="AF35" i="4"/>
  <c r="M35" i="4"/>
  <c r="E35" i="4"/>
  <c r="AL34" i="4"/>
  <c r="AF34" i="4"/>
  <c r="M34" i="4"/>
  <c r="E34" i="4"/>
  <c r="AF33" i="4"/>
  <c r="M33" i="4"/>
  <c r="E33" i="4"/>
  <c r="AL32" i="4"/>
  <c r="AF32" i="4"/>
  <c r="M32" i="4"/>
  <c r="E32" i="4"/>
  <c r="AL31" i="4"/>
  <c r="AF31" i="4"/>
  <c r="M31" i="4"/>
  <c r="E31" i="4"/>
  <c r="AL30" i="4"/>
  <c r="AF30" i="4"/>
  <c r="M30" i="4"/>
  <c r="E30" i="4"/>
  <c r="AL29" i="4"/>
  <c r="AF29" i="4"/>
  <c r="M29" i="4"/>
  <c r="E29" i="4"/>
  <c r="AL28" i="4"/>
  <c r="AF28" i="4"/>
  <c r="M28" i="4"/>
  <c r="E28" i="4"/>
  <c r="AL27" i="4"/>
  <c r="AF27" i="4"/>
  <c r="M27" i="4"/>
  <c r="E27" i="4"/>
  <c r="AL26" i="4"/>
  <c r="AF26" i="4"/>
  <c r="M26" i="4"/>
  <c r="E26" i="4"/>
  <c r="AL25" i="4"/>
  <c r="AF25" i="4"/>
  <c r="M25" i="4"/>
  <c r="E25" i="4"/>
  <c r="AF24" i="4"/>
  <c r="M24" i="4"/>
  <c r="E24" i="4"/>
  <c r="AL23" i="4"/>
  <c r="AF23" i="4"/>
  <c r="M23" i="4"/>
  <c r="E23" i="4"/>
  <c r="AX22" i="4"/>
  <c r="AL22" i="4"/>
  <c r="AF22" i="4"/>
  <c r="M22" i="4"/>
  <c r="E22" i="4"/>
  <c r="AX21" i="4"/>
  <c r="AL21" i="4"/>
  <c r="AF21" i="4"/>
  <c r="M21" i="4"/>
  <c r="E21" i="4"/>
  <c r="AX20" i="4"/>
  <c r="AL20" i="4"/>
  <c r="AF20" i="4"/>
  <c r="M20" i="4"/>
  <c r="E20" i="4"/>
  <c r="AX19" i="4"/>
  <c r="AL19" i="4"/>
  <c r="AF19" i="4"/>
  <c r="M19" i="4"/>
  <c r="E19" i="4"/>
  <c r="AX18" i="4"/>
  <c r="AL18" i="4"/>
  <c r="AF18" i="4"/>
  <c r="M18" i="4"/>
  <c r="E18" i="4"/>
  <c r="AX17" i="4"/>
  <c r="AL17" i="4"/>
  <c r="AF17" i="4"/>
  <c r="M17" i="4"/>
  <c r="E17" i="4"/>
  <c r="AX16" i="4"/>
  <c r="AL16" i="4"/>
  <c r="AF16" i="4"/>
  <c r="M16" i="4"/>
  <c r="E16" i="4"/>
  <c r="AX15" i="4"/>
  <c r="AL15" i="4"/>
  <c r="AF15" i="4"/>
  <c r="M15" i="4"/>
  <c r="E15" i="4"/>
  <c r="AX14" i="4"/>
  <c r="AF14" i="4"/>
  <c r="M14" i="4"/>
  <c r="E14" i="4"/>
  <c r="AX13" i="4"/>
  <c r="AL13" i="4"/>
  <c r="AF13" i="4"/>
  <c r="Y13" i="4"/>
  <c r="T13" i="4"/>
  <c r="M13" i="4"/>
  <c r="E13" i="4"/>
  <c r="AX12" i="4"/>
  <c r="AL12" i="4"/>
  <c r="AF12" i="4"/>
  <c r="Y12" i="4"/>
  <c r="T12" i="4"/>
  <c r="M12" i="4"/>
  <c r="E12" i="4"/>
  <c r="AX11" i="4"/>
  <c r="AL11" i="4"/>
  <c r="AF11" i="4"/>
  <c r="Y11" i="4"/>
  <c r="T11" i="4"/>
  <c r="M11" i="4"/>
  <c r="E11" i="4"/>
  <c r="D11" i="4"/>
  <c r="AX10" i="4"/>
  <c r="AL10" i="4"/>
  <c r="AF10" i="4"/>
  <c r="Y10" i="4"/>
  <c r="T10" i="4"/>
  <c r="M10" i="4"/>
  <c r="E10" i="4"/>
  <c r="D10" i="4"/>
  <c r="AX9" i="4"/>
  <c r="AT9" i="4"/>
  <c r="AL9" i="4"/>
  <c r="AF9" i="4"/>
  <c r="Y9" i="4"/>
  <c r="T9" i="4"/>
  <c r="M9" i="4"/>
  <c r="E9" i="4"/>
  <c r="AX8" i="4"/>
  <c r="AT8" i="4"/>
  <c r="AL8" i="4"/>
  <c r="AF8" i="4"/>
  <c r="Y8" i="4"/>
  <c r="T8" i="4"/>
  <c r="M8" i="4"/>
  <c r="E8" i="4"/>
  <c r="D8" i="4"/>
  <c r="AX7" i="4"/>
  <c r="AT7" i="4"/>
  <c r="AL7" i="4"/>
  <c r="AF7" i="4"/>
  <c r="Y7" i="4"/>
  <c r="T7" i="4"/>
  <c r="M7" i="4"/>
  <c r="E7" i="4"/>
  <c r="D7" i="4"/>
  <c r="AX6" i="4"/>
  <c r="AT6" i="4"/>
  <c r="AP6" i="4"/>
  <c r="AL6" i="4"/>
  <c r="AF6" i="4"/>
  <c r="Y6" i="4"/>
  <c r="T6" i="4"/>
  <c r="M6" i="4"/>
  <c r="E6" i="4"/>
  <c r="D6" i="4"/>
  <c r="AX5" i="4"/>
  <c r="AT5" i="4"/>
  <c r="AP5" i="4"/>
  <c r="AF5" i="4"/>
  <c r="Y5" i="4"/>
  <c r="T5" i="4"/>
  <c r="M5" i="4"/>
  <c r="E5" i="4"/>
  <c r="D5" i="4"/>
  <c r="AX4" i="4"/>
  <c r="AT4" i="4"/>
  <c r="AP4" i="4"/>
  <c r="AL4" i="4"/>
  <c r="AF4" i="4"/>
  <c r="Y4" i="4"/>
  <c r="T4" i="4"/>
  <c r="M4" i="4"/>
  <c r="E4" i="4"/>
  <c r="D4" i="4"/>
  <c r="I89" i="1" l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7" i="1"/>
  <c r="I118" i="1"/>
  <c r="I76" i="1"/>
  <c r="I77" i="1"/>
  <c r="I78" i="1"/>
  <c r="I79" i="1"/>
  <c r="I80" i="1"/>
  <c r="I81" i="1"/>
  <c r="I82" i="1"/>
  <c r="I83" i="1"/>
  <c r="I84" i="1"/>
  <c r="I85" i="1"/>
  <c r="I86" i="1"/>
  <c r="I87" i="1"/>
  <c r="I112" i="1"/>
  <c r="I113" i="1"/>
  <c r="I114" i="1"/>
  <c r="I115" i="1"/>
  <c r="I304" i="1"/>
  <c r="I305" i="1"/>
  <c r="I306" i="1"/>
  <c r="I307" i="1"/>
  <c r="I308" i="1"/>
  <c r="I309" i="1"/>
  <c r="I310" i="1"/>
  <c r="I311" i="1"/>
  <c r="I312" i="1"/>
  <c r="I313" i="1"/>
  <c r="I331" i="1"/>
  <c r="I332" i="1"/>
  <c r="I333" i="1"/>
  <c r="I334" i="1"/>
  <c r="I335" i="1"/>
  <c r="I315" i="1"/>
  <c r="I317" i="1"/>
  <c r="I319" i="1"/>
  <c r="I321" i="1"/>
  <c r="I323" i="1"/>
  <c r="I325" i="1"/>
  <c r="I327" i="1"/>
  <c r="I329" i="1"/>
  <c r="I316" i="1"/>
  <c r="I318" i="1"/>
  <c r="I320" i="1"/>
  <c r="I322" i="1"/>
  <c r="I324" i="1"/>
  <c r="I326" i="1"/>
  <c r="I328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149" i="1"/>
  <c r="I150" i="1"/>
  <c r="I151" i="1"/>
  <c r="I152" i="1"/>
  <c r="I185" i="1"/>
  <c r="I186" i="1"/>
  <c r="I187" i="1"/>
  <c r="I188" i="1"/>
  <c r="I189" i="1"/>
  <c r="I190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99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58" i="1"/>
  <c r="I259" i="1"/>
  <c r="I273" i="1"/>
  <c r="I191" i="1"/>
  <c r="I192" i="1"/>
  <c r="I193" i="1"/>
  <c r="I194" i="1"/>
  <c r="I195" i="1"/>
  <c r="I196" i="1"/>
  <c r="I197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4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276" i="1"/>
  <c r="I277" i="1"/>
  <c r="I278" i="1"/>
  <c r="I279" i="1"/>
  <c r="I280" i="1"/>
  <c r="I281" i="1"/>
  <c r="I282" i="1"/>
  <c r="I283" i="1"/>
  <c r="I284" i="1"/>
  <c r="I285" i="1"/>
  <c r="I286" i="1"/>
  <c r="I301" i="1"/>
  <c r="I302" i="1"/>
  <c r="I288" i="1"/>
  <c r="I290" i="1"/>
  <c r="I292" i="1"/>
  <c r="I294" i="1"/>
  <c r="I296" i="1"/>
  <c r="I298" i="1"/>
  <c r="I289" i="1"/>
  <c r="I291" i="1"/>
  <c r="I293" i="1"/>
  <c r="I295" i="1"/>
  <c r="I297" i="1"/>
  <c r="I299" i="1"/>
  <c r="I300" i="1"/>
  <c r="X287" i="1"/>
  <c r="AL287" i="1"/>
  <c r="AI287" i="1"/>
  <c r="H295" i="1" l="1"/>
  <c r="B295" i="1"/>
  <c r="A295" i="1" s="1"/>
  <c r="B298" i="1"/>
  <c r="H298" i="1"/>
  <c r="A298" i="1"/>
  <c r="B294" i="1"/>
  <c r="H294" i="1"/>
  <c r="A294" i="1"/>
  <c r="B290" i="1"/>
  <c r="H290" i="1"/>
  <c r="A290" i="1"/>
  <c r="B302" i="1"/>
  <c r="H302" i="1"/>
  <c r="A302" i="1"/>
  <c r="H286" i="1"/>
  <c r="B286" i="1"/>
  <c r="A286" i="1" s="1"/>
  <c r="H284" i="1"/>
  <c r="B284" i="1"/>
  <c r="A284" i="1" s="1"/>
  <c r="H282" i="1"/>
  <c r="B282" i="1"/>
  <c r="A282" i="1" s="1"/>
  <c r="H280" i="1"/>
  <c r="B280" i="1"/>
  <c r="A280" i="1" s="1"/>
  <c r="H278" i="1"/>
  <c r="B278" i="1"/>
  <c r="A278" i="1" s="1"/>
  <c r="H276" i="1"/>
  <c r="B276" i="1"/>
  <c r="A276" i="1" s="1"/>
  <c r="H28" i="1"/>
  <c r="B28" i="1"/>
  <c r="A28" i="1" s="1"/>
  <c r="H26" i="1"/>
  <c r="B26" i="1"/>
  <c r="A26" i="1" s="1"/>
  <c r="H24" i="1"/>
  <c r="B24" i="1"/>
  <c r="A24" i="1" s="1"/>
  <c r="H22" i="1"/>
  <c r="B22" i="1"/>
  <c r="A22" i="1" s="1"/>
  <c r="H19" i="1"/>
  <c r="B19" i="1"/>
  <c r="A19" i="1" s="1"/>
  <c r="B17" i="1"/>
  <c r="A17" i="1" s="1"/>
  <c r="H17" i="1"/>
  <c r="B15" i="1"/>
  <c r="A15" i="1" s="1"/>
  <c r="H15" i="1"/>
  <c r="B274" i="1"/>
  <c r="H274" i="1"/>
  <c r="A274" i="1"/>
  <c r="H271" i="1"/>
  <c r="B271" i="1"/>
  <c r="A271" i="1" s="1"/>
  <c r="H269" i="1"/>
  <c r="B269" i="1"/>
  <c r="A269" i="1" s="1"/>
  <c r="H267" i="1"/>
  <c r="B267" i="1"/>
  <c r="A267" i="1" s="1"/>
  <c r="H265" i="1"/>
  <c r="B265" i="1"/>
  <c r="A265" i="1" s="1"/>
  <c r="H263" i="1"/>
  <c r="B263" i="1"/>
  <c r="A263" i="1" s="1"/>
  <c r="H261" i="1"/>
  <c r="B261" i="1"/>
  <c r="A261" i="1" s="1"/>
  <c r="H256" i="1"/>
  <c r="B256" i="1"/>
  <c r="A256" i="1" s="1"/>
  <c r="H254" i="1"/>
  <c r="B254" i="1"/>
  <c r="A254" i="1" s="1"/>
  <c r="H252" i="1"/>
  <c r="B252" i="1"/>
  <c r="A252" i="1" s="1"/>
  <c r="H250" i="1"/>
  <c r="B250" i="1"/>
  <c r="A250" i="1" s="1"/>
  <c r="H248" i="1"/>
  <c r="B248" i="1"/>
  <c r="A248" i="1" s="1"/>
  <c r="H246" i="1"/>
  <c r="B246" i="1"/>
  <c r="A246" i="1" s="1"/>
  <c r="H244" i="1"/>
  <c r="B244" i="1"/>
  <c r="A244" i="1" s="1"/>
  <c r="H242" i="1"/>
  <c r="B242" i="1"/>
  <c r="A242" i="1" s="1"/>
  <c r="B224" i="1"/>
  <c r="A224" i="1" s="1"/>
  <c r="H224" i="1"/>
  <c r="B222" i="1"/>
  <c r="A222" i="1" s="1"/>
  <c r="H222" i="1"/>
  <c r="B220" i="1"/>
  <c r="A220" i="1" s="1"/>
  <c r="H220" i="1"/>
  <c r="B218" i="1"/>
  <c r="A218" i="1" s="1"/>
  <c r="H218" i="1"/>
  <c r="B216" i="1"/>
  <c r="A216" i="1" s="1"/>
  <c r="H216" i="1"/>
  <c r="B214" i="1"/>
  <c r="A214" i="1" s="1"/>
  <c r="H214" i="1"/>
  <c r="B212" i="1"/>
  <c r="A212" i="1" s="1"/>
  <c r="H212" i="1"/>
  <c r="B210" i="1"/>
  <c r="A210" i="1" s="1"/>
  <c r="H210" i="1"/>
  <c r="B208" i="1"/>
  <c r="A208" i="1" s="1"/>
  <c r="H208" i="1"/>
  <c r="B206" i="1"/>
  <c r="A206" i="1" s="1"/>
  <c r="H206" i="1"/>
  <c r="B204" i="1"/>
  <c r="A204" i="1" s="1"/>
  <c r="H204" i="1"/>
  <c r="B202" i="1"/>
  <c r="A202" i="1" s="1"/>
  <c r="H202" i="1"/>
  <c r="B200" i="1"/>
  <c r="A200" i="1" s="1"/>
  <c r="H200" i="1"/>
  <c r="H196" i="1"/>
  <c r="B196" i="1"/>
  <c r="A196" i="1" s="1"/>
  <c r="H194" i="1"/>
  <c r="B194" i="1"/>
  <c r="A194" i="1" s="1"/>
  <c r="H192" i="1"/>
  <c r="B192" i="1"/>
  <c r="A192" i="1" s="1"/>
  <c r="H273" i="1"/>
  <c r="B273" i="1"/>
  <c r="A273" i="1" s="1"/>
  <c r="H258" i="1"/>
  <c r="B258" i="1"/>
  <c r="A258" i="1" s="1"/>
  <c r="H240" i="1"/>
  <c r="B240" i="1"/>
  <c r="A240" i="1" s="1"/>
  <c r="H238" i="1"/>
  <c r="B238" i="1"/>
  <c r="A238" i="1" s="1"/>
  <c r="H236" i="1"/>
  <c r="B236" i="1"/>
  <c r="A236" i="1" s="1"/>
  <c r="H234" i="1"/>
  <c r="B234" i="1"/>
  <c r="A234" i="1" s="1"/>
  <c r="H232" i="1"/>
  <c r="B232" i="1"/>
  <c r="A232" i="1" s="1"/>
  <c r="H230" i="1"/>
  <c r="B230" i="1"/>
  <c r="A230" i="1" s="1"/>
  <c r="H228" i="1"/>
  <c r="B228" i="1"/>
  <c r="A228" i="1" s="1"/>
  <c r="B199" i="1"/>
  <c r="A199" i="1" s="1"/>
  <c r="H199" i="1"/>
  <c r="H183" i="1"/>
  <c r="B183" i="1"/>
  <c r="A183" i="1" s="1"/>
  <c r="H181" i="1"/>
  <c r="B181" i="1"/>
  <c r="A181" i="1" s="1"/>
  <c r="H179" i="1"/>
  <c r="B179" i="1"/>
  <c r="A179" i="1" s="1"/>
  <c r="H177" i="1"/>
  <c r="B177" i="1"/>
  <c r="A177" i="1" s="1"/>
  <c r="H175" i="1"/>
  <c r="B175" i="1"/>
  <c r="A175" i="1" s="1"/>
  <c r="H173" i="1"/>
  <c r="B173" i="1"/>
  <c r="A173" i="1" s="1"/>
  <c r="H171" i="1"/>
  <c r="B171" i="1"/>
  <c r="A171" i="1" s="1"/>
  <c r="H169" i="1"/>
  <c r="B169" i="1"/>
  <c r="A169" i="1" s="1"/>
  <c r="H167" i="1"/>
  <c r="B167" i="1"/>
  <c r="A167" i="1" s="1"/>
  <c r="H165" i="1"/>
  <c r="B165" i="1"/>
  <c r="A165" i="1" s="1"/>
  <c r="H163" i="1"/>
  <c r="B163" i="1"/>
  <c r="A163" i="1" s="1"/>
  <c r="H161" i="1"/>
  <c r="B161" i="1"/>
  <c r="A161" i="1" s="1"/>
  <c r="H159" i="1"/>
  <c r="B159" i="1"/>
  <c r="A159" i="1" s="1"/>
  <c r="H157" i="1"/>
  <c r="B157" i="1"/>
  <c r="A157" i="1" s="1"/>
  <c r="H155" i="1"/>
  <c r="B155" i="1"/>
  <c r="A155" i="1" s="1"/>
  <c r="H147" i="1"/>
  <c r="B147" i="1"/>
  <c r="A147" i="1" s="1"/>
  <c r="H145" i="1"/>
  <c r="B145" i="1"/>
  <c r="A145" i="1" s="1"/>
  <c r="H143" i="1"/>
  <c r="B143" i="1"/>
  <c r="A143" i="1" s="1"/>
  <c r="H141" i="1"/>
  <c r="B141" i="1"/>
  <c r="A141" i="1" s="1"/>
  <c r="H139" i="1"/>
  <c r="B139" i="1"/>
  <c r="A139" i="1" s="1"/>
  <c r="H137" i="1"/>
  <c r="B137" i="1"/>
  <c r="A137" i="1" s="1"/>
  <c r="H135" i="1"/>
  <c r="B135" i="1"/>
  <c r="A135" i="1" s="1"/>
  <c r="H133" i="1"/>
  <c r="B133" i="1"/>
  <c r="A133" i="1" s="1"/>
  <c r="H131" i="1"/>
  <c r="B131" i="1"/>
  <c r="A131" i="1" s="1"/>
  <c r="H129" i="1"/>
  <c r="B129" i="1"/>
  <c r="A129" i="1" s="1"/>
  <c r="H127" i="1"/>
  <c r="B127" i="1"/>
  <c r="A127" i="1" s="1"/>
  <c r="H125" i="1"/>
  <c r="B125" i="1"/>
  <c r="A125" i="1" s="1"/>
  <c r="H123" i="1"/>
  <c r="B123" i="1"/>
  <c r="A123" i="1" s="1"/>
  <c r="H121" i="1"/>
  <c r="B121" i="1"/>
  <c r="A121" i="1" s="1"/>
  <c r="H190" i="1"/>
  <c r="B190" i="1"/>
  <c r="A190" i="1" s="1"/>
  <c r="H188" i="1"/>
  <c r="B188" i="1"/>
  <c r="A188" i="1" s="1"/>
  <c r="H186" i="1"/>
  <c r="B186" i="1"/>
  <c r="A186" i="1" s="1"/>
  <c r="B152" i="1"/>
  <c r="A152" i="1" s="1"/>
  <c r="H152" i="1"/>
  <c r="B150" i="1"/>
  <c r="A150" i="1" s="1"/>
  <c r="H150" i="1"/>
  <c r="H74" i="1"/>
  <c r="B74" i="1"/>
  <c r="A74" i="1" s="1"/>
  <c r="H72" i="1"/>
  <c r="B72" i="1"/>
  <c r="A72" i="1" s="1"/>
  <c r="H70" i="1"/>
  <c r="B70" i="1"/>
  <c r="A70" i="1" s="1"/>
  <c r="H68" i="1"/>
  <c r="B68" i="1"/>
  <c r="A68" i="1" s="1"/>
  <c r="H66" i="1"/>
  <c r="B66" i="1"/>
  <c r="A66" i="1" s="1"/>
  <c r="H64" i="1"/>
  <c r="B64" i="1"/>
  <c r="A64" i="1" s="1"/>
  <c r="H62" i="1"/>
  <c r="B62" i="1"/>
  <c r="A62" i="1" s="1"/>
  <c r="H60" i="1"/>
  <c r="B60" i="1"/>
  <c r="A60" i="1" s="1"/>
  <c r="H58" i="1"/>
  <c r="B58" i="1"/>
  <c r="A58" i="1" s="1"/>
  <c r="H56" i="1"/>
  <c r="B56" i="1"/>
  <c r="A56" i="1" s="1"/>
  <c r="H54" i="1"/>
  <c r="B54" i="1"/>
  <c r="A54" i="1" s="1"/>
  <c r="H52" i="1"/>
  <c r="B52" i="1"/>
  <c r="A52" i="1" s="1"/>
  <c r="H50" i="1"/>
  <c r="B50" i="1"/>
  <c r="A50" i="1" s="1"/>
  <c r="H48" i="1"/>
  <c r="B48" i="1"/>
  <c r="A48" i="1" s="1"/>
  <c r="H46" i="1"/>
  <c r="B46" i="1"/>
  <c r="A46" i="1" s="1"/>
  <c r="H44" i="1"/>
  <c r="B44" i="1"/>
  <c r="A44" i="1" s="1"/>
  <c r="H42" i="1"/>
  <c r="B42" i="1"/>
  <c r="A42" i="1" s="1"/>
  <c r="H40" i="1"/>
  <c r="B40" i="1"/>
  <c r="A40" i="1" s="1"/>
  <c r="H38" i="1"/>
  <c r="B38" i="1"/>
  <c r="A38" i="1" s="1"/>
  <c r="H36" i="1"/>
  <c r="B36" i="1"/>
  <c r="A36" i="1" s="1"/>
  <c r="H34" i="1"/>
  <c r="B34" i="1"/>
  <c r="A34" i="1" s="1"/>
  <c r="H32" i="1"/>
  <c r="B32" i="1"/>
  <c r="A32" i="1" s="1"/>
  <c r="H328" i="1"/>
  <c r="B328" i="1"/>
  <c r="A328" i="1" s="1"/>
  <c r="H324" i="1"/>
  <c r="B324" i="1"/>
  <c r="A324" i="1" s="1"/>
  <c r="H320" i="1"/>
  <c r="B320" i="1"/>
  <c r="A320" i="1" s="1"/>
  <c r="H316" i="1"/>
  <c r="B316" i="1"/>
  <c r="A316" i="1" s="1"/>
  <c r="H327" i="1"/>
  <c r="B327" i="1"/>
  <c r="A327" i="1" s="1"/>
  <c r="H323" i="1"/>
  <c r="B323" i="1"/>
  <c r="A323" i="1" s="1"/>
  <c r="H319" i="1"/>
  <c r="B319" i="1"/>
  <c r="A319" i="1" s="1"/>
  <c r="H315" i="1"/>
  <c r="B315" i="1"/>
  <c r="A315" i="1" s="1"/>
  <c r="H334" i="1"/>
  <c r="B334" i="1"/>
  <c r="A334" i="1" s="1"/>
  <c r="H332" i="1"/>
  <c r="B332" i="1"/>
  <c r="A332" i="1" s="1"/>
  <c r="H313" i="1"/>
  <c r="B313" i="1"/>
  <c r="A313" i="1" s="1"/>
  <c r="H311" i="1"/>
  <c r="B311" i="1"/>
  <c r="A311" i="1" s="1"/>
  <c r="H309" i="1"/>
  <c r="B309" i="1"/>
  <c r="A309" i="1" s="1"/>
  <c r="H307" i="1"/>
  <c r="B307" i="1"/>
  <c r="A307" i="1" s="1"/>
  <c r="H305" i="1"/>
  <c r="B305" i="1"/>
  <c r="A305" i="1" s="1"/>
  <c r="H115" i="1"/>
  <c r="B115" i="1"/>
  <c r="A115" i="1" s="1"/>
  <c r="H113" i="1"/>
  <c r="B113" i="1"/>
  <c r="A113" i="1" s="1"/>
  <c r="H87" i="1"/>
  <c r="B87" i="1"/>
  <c r="A87" i="1" s="1"/>
  <c r="H85" i="1"/>
  <c r="B85" i="1"/>
  <c r="A85" i="1" s="1"/>
  <c r="H83" i="1"/>
  <c r="B83" i="1"/>
  <c r="A83" i="1" s="1"/>
  <c r="H81" i="1"/>
  <c r="B81" i="1"/>
  <c r="A81" i="1" s="1"/>
  <c r="H79" i="1"/>
  <c r="B79" i="1"/>
  <c r="A79" i="1" s="1"/>
  <c r="H77" i="1"/>
  <c r="B77" i="1"/>
  <c r="A77" i="1" s="1"/>
  <c r="H118" i="1"/>
  <c r="B118" i="1"/>
  <c r="A118" i="1" s="1"/>
  <c r="H110" i="1"/>
  <c r="B110" i="1"/>
  <c r="A110" i="1" s="1"/>
  <c r="H108" i="1"/>
  <c r="B108" i="1"/>
  <c r="A108" i="1" s="1"/>
  <c r="H106" i="1"/>
  <c r="B106" i="1"/>
  <c r="A106" i="1" s="1"/>
  <c r="H104" i="1"/>
  <c r="B104" i="1"/>
  <c r="A104" i="1" s="1"/>
  <c r="H102" i="1"/>
  <c r="B102" i="1"/>
  <c r="A102" i="1" s="1"/>
  <c r="H100" i="1"/>
  <c r="B100" i="1"/>
  <c r="A100" i="1" s="1"/>
  <c r="H98" i="1"/>
  <c r="B98" i="1"/>
  <c r="A98" i="1" s="1"/>
  <c r="H96" i="1"/>
  <c r="B96" i="1"/>
  <c r="A96" i="1" s="1"/>
  <c r="H94" i="1"/>
  <c r="B94" i="1"/>
  <c r="A94" i="1" s="1"/>
  <c r="H92" i="1"/>
  <c r="B92" i="1"/>
  <c r="A92" i="1" s="1"/>
  <c r="H90" i="1"/>
  <c r="B90" i="1"/>
  <c r="A90" i="1" s="1"/>
  <c r="H299" i="1"/>
  <c r="B299" i="1"/>
  <c r="A299" i="1" s="1"/>
  <c r="H291" i="1"/>
  <c r="B291" i="1"/>
  <c r="A291" i="1" s="1"/>
  <c r="B300" i="1"/>
  <c r="H300" i="1"/>
  <c r="A300" i="1"/>
  <c r="H297" i="1"/>
  <c r="B297" i="1"/>
  <c r="A297" i="1" s="1"/>
  <c r="H293" i="1"/>
  <c r="B293" i="1"/>
  <c r="A293" i="1" s="1"/>
  <c r="H289" i="1"/>
  <c r="B289" i="1"/>
  <c r="A289" i="1" s="1"/>
  <c r="B296" i="1"/>
  <c r="H296" i="1"/>
  <c r="A296" i="1"/>
  <c r="B292" i="1"/>
  <c r="H292" i="1"/>
  <c r="A292" i="1"/>
  <c r="B288" i="1"/>
  <c r="H288" i="1"/>
  <c r="A288" i="1"/>
  <c r="B301" i="1"/>
  <c r="H301" i="1"/>
  <c r="A301" i="1"/>
  <c r="H285" i="1"/>
  <c r="B285" i="1"/>
  <c r="A285" i="1" s="1"/>
  <c r="H283" i="1"/>
  <c r="B283" i="1"/>
  <c r="A283" i="1" s="1"/>
  <c r="H281" i="1"/>
  <c r="B281" i="1"/>
  <c r="A281" i="1" s="1"/>
  <c r="H279" i="1"/>
  <c r="B279" i="1"/>
  <c r="A279" i="1" s="1"/>
  <c r="H277" i="1"/>
  <c r="B277" i="1"/>
  <c r="A277" i="1" s="1"/>
  <c r="H29" i="1"/>
  <c r="B29" i="1"/>
  <c r="A29" i="1" s="1"/>
  <c r="H27" i="1"/>
  <c r="B27" i="1"/>
  <c r="A27" i="1" s="1"/>
  <c r="H25" i="1"/>
  <c r="B25" i="1"/>
  <c r="A25" i="1" s="1"/>
  <c r="H23" i="1"/>
  <c r="B23" i="1"/>
  <c r="A23" i="1" s="1"/>
  <c r="H20" i="1"/>
  <c r="B20" i="1"/>
  <c r="A20" i="1" s="1"/>
  <c r="B18" i="1"/>
  <c r="H18" i="1"/>
  <c r="A18" i="1"/>
  <c r="B16" i="1"/>
  <c r="H16" i="1"/>
  <c r="A16" i="1"/>
  <c r="B14" i="1"/>
  <c r="A14" i="1" s="1"/>
  <c r="H14" i="1"/>
  <c r="B272" i="1"/>
  <c r="H272" i="1"/>
  <c r="A272" i="1"/>
  <c r="B270" i="1"/>
  <c r="A270" i="1" s="1"/>
  <c r="H270" i="1"/>
  <c r="B268" i="1"/>
  <c r="H268" i="1"/>
  <c r="A268" i="1"/>
  <c r="B266" i="1"/>
  <c r="H266" i="1"/>
  <c r="A266" i="1"/>
  <c r="B264" i="1"/>
  <c r="H264" i="1"/>
  <c r="A264" i="1"/>
  <c r="B262" i="1"/>
  <c r="A262" i="1" s="1"/>
  <c r="H262" i="1"/>
  <c r="H257" i="1"/>
  <c r="B257" i="1"/>
  <c r="A257" i="1" s="1"/>
  <c r="H255" i="1"/>
  <c r="B255" i="1"/>
  <c r="A255" i="1" s="1"/>
  <c r="H253" i="1"/>
  <c r="B253" i="1"/>
  <c r="A253" i="1" s="1"/>
  <c r="H251" i="1"/>
  <c r="B251" i="1"/>
  <c r="A251" i="1" s="1"/>
  <c r="H249" i="1"/>
  <c r="B249" i="1"/>
  <c r="A249" i="1" s="1"/>
  <c r="H247" i="1"/>
  <c r="B247" i="1"/>
  <c r="A247" i="1" s="1"/>
  <c r="H245" i="1"/>
  <c r="B245" i="1"/>
  <c r="A245" i="1" s="1"/>
  <c r="H243" i="1"/>
  <c r="B243" i="1"/>
  <c r="A243" i="1" s="1"/>
  <c r="B225" i="1"/>
  <c r="A225" i="1" s="1"/>
  <c r="H225" i="1"/>
  <c r="B223" i="1"/>
  <c r="A223" i="1" s="1"/>
  <c r="H223" i="1"/>
  <c r="B221" i="1"/>
  <c r="A221" i="1" s="1"/>
  <c r="H221" i="1"/>
  <c r="B219" i="1"/>
  <c r="A219" i="1" s="1"/>
  <c r="H219" i="1"/>
  <c r="B217" i="1"/>
  <c r="A217" i="1" s="1"/>
  <c r="H217" i="1"/>
  <c r="B215" i="1"/>
  <c r="A215" i="1" s="1"/>
  <c r="H215" i="1"/>
  <c r="B213" i="1"/>
  <c r="A213" i="1" s="1"/>
  <c r="H213" i="1"/>
  <c r="B211" i="1"/>
  <c r="A211" i="1" s="1"/>
  <c r="H211" i="1"/>
  <c r="B209" i="1"/>
  <c r="A209" i="1" s="1"/>
  <c r="H209" i="1"/>
  <c r="B207" i="1"/>
  <c r="A207" i="1" s="1"/>
  <c r="H207" i="1"/>
  <c r="B205" i="1"/>
  <c r="A205" i="1" s="1"/>
  <c r="H205" i="1"/>
  <c r="B203" i="1"/>
  <c r="A203" i="1" s="1"/>
  <c r="H203" i="1"/>
  <c r="B201" i="1"/>
  <c r="A201" i="1" s="1"/>
  <c r="H201" i="1"/>
  <c r="H197" i="1"/>
  <c r="B197" i="1"/>
  <c r="A197" i="1" s="1"/>
  <c r="H195" i="1"/>
  <c r="B195" i="1"/>
  <c r="A195" i="1" s="1"/>
  <c r="H193" i="1"/>
  <c r="B193" i="1"/>
  <c r="A193" i="1" s="1"/>
  <c r="H191" i="1"/>
  <c r="B191" i="1"/>
  <c r="A191" i="1" s="1"/>
  <c r="H259" i="1"/>
  <c r="B259" i="1"/>
  <c r="A259" i="1" s="1"/>
  <c r="H241" i="1"/>
  <c r="B241" i="1"/>
  <c r="A241" i="1" s="1"/>
  <c r="H239" i="1"/>
  <c r="B239" i="1"/>
  <c r="A239" i="1" s="1"/>
  <c r="H237" i="1"/>
  <c r="B237" i="1"/>
  <c r="A237" i="1" s="1"/>
  <c r="H235" i="1"/>
  <c r="B235" i="1"/>
  <c r="A235" i="1" s="1"/>
  <c r="H233" i="1"/>
  <c r="B233" i="1"/>
  <c r="A233" i="1" s="1"/>
  <c r="H231" i="1"/>
  <c r="B231" i="1"/>
  <c r="A231" i="1" s="1"/>
  <c r="H229" i="1"/>
  <c r="B229" i="1"/>
  <c r="A229" i="1" s="1"/>
  <c r="H227" i="1"/>
  <c r="B227" i="1"/>
  <c r="A227" i="1" s="1"/>
  <c r="H184" i="1"/>
  <c r="B184" i="1"/>
  <c r="A184" i="1" s="1"/>
  <c r="H182" i="1"/>
  <c r="B182" i="1"/>
  <c r="A182" i="1" s="1"/>
  <c r="H180" i="1"/>
  <c r="B180" i="1"/>
  <c r="A180" i="1" s="1"/>
  <c r="H178" i="1"/>
  <c r="B178" i="1"/>
  <c r="A178" i="1" s="1"/>
  <c r="H176" i="1"/>
  <c r="B176" i="1"/>
  <c r="A176" i="1" s="1"/>
  <c r="H174" i="1"/>
  <c r="B174" i="1"/>
  <c r="A174" i="1" s="1"/>
  <c r="H172" i="1"/>
  <c r="B172" i="1"/>
  <c r="A172" i="1" s="1"/>
  <c r="H170" i="1"/>
  <c r="B170" i="1"/>
  <c r="A170" i="1" s="1"/>
  <c r="H168" i="1"/>
  <c r="B168" i="1"/>
  <c r="A168" i="1" s="1"/>
  <c r="H166" i="1"/>
  <c r="B166" i="1"/>
  <c r="A166" i="1" s="1"/>
  <c r="H164" i="1"/>
  <c r="B164" i="1"/>
  <c r="A164" i="1" s="1"/>
  <c r="H162" i="1"/>
  <c r="B162" i="1"/>
  <c r="A162" i="1" s="1"/>
  <c r="H160" i="1"/>
  <c r="B160" i="1"/>
  <c r="A160" i="1" s="1"/>
  <c r="H158" i="1"/>
  <c r="B158" i="1"/>
  <c r="A158" i="1" s="1"/>
  <c r="H156" i="1"/>
  <c r="B156" i="1"/>
  <c r="A156" i="1" s="1"/>
  <c r="H154" i="1"/>
  <c r="B154" i="1"/>
  <c r="A154" i="1" s="1"/>
  <c r="H146" i="1"/>
  <c r="B146" i="1"/>
  <c r="A146" i="1" s="1"/>
  <c r="H144" i="1"/>
  <c r="B144" i="1"/>
  <c r="A144" i="1" s="1"/>
  <c r="H142" i="1"/>
  <c r="B142" i="1"/>
  <c r="A142" i="1" s="1"/>
  <c r="H140" i="1"/>
  <c r="B140" i="1"/>
  <c r="A140" i="1" s="1"/>
  <c r="H138" i="1"/>
  <c r="B138" i="1"/>
  <c r="A138" i="1" s="1"/>
  <c r="H136" i="1"/>
  <c r="B136" i="1"/>
  <c r="A136" i="1" s="1"/>
  <c r="H134" i="1"/>
  <c r="B134" i="1"/>
  <c r="A134" i="1" s="1"/>
  <c r="H132" i="1"/>
  <c r="B132" i="1"/>
  <c r="A132" i="1" s="1"/>
  <c r="H130" i="1"/>
  <c r="B130" i="1"/>
  <c r="A130" i="1" s="1"/>
  <c r="H128" i="1"/>
  <c r="B128" i="1"/>
  <c r="A128" i="1" s="1"/>
  <c r="H126" i="1"/>
  <c r="B126" i="1"/>
  <c r="A126" i="1" s="1"/>
  <c r="H124" i="1"/>
  <c r="B124" i="1"/>
  <c r="A124" i="1" s="1"/>
  <c r="H122" i="1"/>
  <c r="B122" i="1"/>
  <c r="A122" i="1" s="1"/>
  <c r="H120" i="1"/>
  <c r="B120" i="1"/>
  <c r="A120" i="1" s="1"/>
  <c r="H189" i="1"/>
  <c r="B189" i="1"/>
  <c r="A189" i="1" s="1"/>
  <c r="H187" i="1"/>
  <c r="B187" i="1"/>
  <c r="A187" i="1" s="1"/>
  <c r="H185" i="1"/>
  <c r="B185" i="1"/>
  <c r="A185" i="1" s="1"/>
  <c r="B151" i="1"/>
  <c r="A151" i="1" s="1"/>
  <c r="H151" i="1"/>
  <c r="B149" i="1"/>
  <c r="A149" i="1" s="1"/>
  <c r="H149" i="1"/>
  <c r="H73" i="1"/>
  <c r="B73" i="1"/>
  <c r="A73" i="1" s="1"/>
  <c r="H71" i="1"/>
  <c r="B71" i="1"/>
  <c r="A71" i="1" s="1"/>
  <c r="H69" i="1"/>
  <c r="B69" i="1"/>
  <c r="A69" i="1" s="1"/>
  <c r="H67" i="1"/>
  <c r="B67" i="1"/>
  <c r="A67" i="1" s="1"/>
  <c r="H65" i="1"/>
  <c r="B65" i="1"/>
  <c r="A65" i="1" s="1"/>
  <c r="H63" i="1"/>
  <c r="B63" i="1"/>
  <c r="A63" i="1" s="1"/>
  <c r="H61" i="1"/>
  <c r="B61" i="1"/>
  <c r="A61" i="1" s="1"/>
  <c r="H59" i="1"/>
  <c r="B59" i="1"/>
  <c r="A59" i="1" s="1"/>
  <c r="H57" i="1"/>
  <c r="B57" i="1"/>
  <c r="A57" i="1" s="1"/>
  <c r="H55" i="1"/>
  <c r="B55" i="1"/>
  <c r="A55" i="1" s="1"/>
  <c r="H53" i="1"/>
  <c r="B53" i="1"/>
  <c r="A53" i="1" s="1"/>
  <c r="H51" i="1"/>
  <c r="B51" i="1"/>
  <c r="A51" i="1" s="1"/>
  <c r="H49" i="1"/>
  <c r="B49" i="1"/>
  <c r="A49" i="1" s="1"/>
  <c r="H47" i="1"/>
  <c r="B47" i="1"/>
  <c r="A47" i="1" s="1"/>
  <c r="H45" i="1"/>
  <c r="B45" i="1"/>
  <c r="A45" i="1" s="1"/>
  <c r="H43" i="1"/>
  <c r="B43" i="1"/>
  <c r="A43" i="1" s="1"/>
  <c r="H41" i="1"/>
  <c r="B41" i="1"/>
  <c r="A41" i="1" s="1"/>
  <c r="H39" i="1"/>
  <c r="B39" i="1"/>
  <c r="A39" i="1" s="1"/>
  <c r="H37" i="1"/>
  <c r="B37" i="1"/>
  <c r="A37" i="1" s="1"/>
  <c r="H35" i="1"/>
  <c r="B35" i="1"/>
  <c r="A35" i="1" s="1"/>
  <c r="H33" i="1"/>
  <c r="B33" i="1"/>
  <c r="A33" i="1" s="1"/>
  <c r="H31" i="1"/>
  <c r="B31" i="1"/>
  <c r="A31" i="1" s="1"/>
  <c r="H326" i="1"/>
  <c r="B326" i="1"/>
  <c r="A326" i="1" s="1"/>
  <c r="H322" i="1"/>
  <c r="B322" i="1"/>
  <c r="A322" i="1" s="1"/>
  <c r="H318" i="1"/>
  <c r="B318" i="1"/>
  <c r="A318" i="1" s="1"/>
  <c r="H329" i="1"/>
  <c r="B329" i="1"/>
  <c r="A329" i="1" s="1"/>
  <c r="H325" i="1"/>
  <c r="B325" i="1"/>
  <c r="A325" i="1" s="1"/>
  <c r="H321" i="1"/>
  <c r="B321" i="1"/>
  <c r="A321" i="1" s="1"/>
  <c r="H317" i="1"/>
  <c r="B317" i="1"/>
  <c r="A317" i="1" s="1"/>
  <c r="H335" i="1"/>
  <c r="B335" i="1"/>
  <c r="A335" i="1" s="1"/>
  <c r="H333" i="1"/>
  <c r="B333" i="1"/>
  <c r="A333" i="1" s="1"/>
  <c r="H331" i="1"/>
  <c r="B331" i="1"/>
  <c r="A331" i="1" s="1"/>
  <c r="H312" i="1"/>
  <c r="B312" i="1"/>
  <c r="A312" i="1" s="1"/>
  <c r="H310" i="1"/>
  <c r="B310" i="1"/>
  <c r="A310" i="1" s="1"/>
  <c r="H308" i="1"/>
  <c r="B308" i="1"/>
  <c r="A308" i="1" s="1"/>
  <c r="H306" i="1"/>
  <c r="B306" i="1"/>
  <c r="A306" i="1" s="1"/>
  <c r="H304" i="1"/>
  <c r="B304" i="1"/>
  <c r="A304" i="1" s="1"/>
  <c r="H114" i="1"/>
  <c r="B114" i="1"/>
  <c r="A114" i="1" s="1"/>
  <c r="H112" i="1"/>
  <c r="B112" i="1"/>
  <c r="A112" i="1" s="1"/>
  <c r="H86" i="1"/>
  <c r="B86" i="1"/>
  <c r="A86" i="1" s="1"/>
  <c r="H84" i="1"/>
  <c r="B84" i="1"/>
  <c r="A84" i="1" s="1"/>
  <c r="H82" i="1"/>
  <c r="B82" i="1"/>
  <c r="A82" i="1" s="1"/>
  <c r="H80" i="1"/>
  <c r="B80" i="1"/>
  <c r="A80" i="1" s="1"/>
  <c r="H78" i="1"/>
  <c r="B78" i="1"/>
  <c r="A78" i="1" s="1"/>
  <c r="H76" i="1"/>
  <c r="B76" i="1"/>
  <c r="A76" i="1" s="1"/>
  <c r="H117" i="1"/>
  <c r="B117" i="1"/>
  <c r="A117" i="1" s="1"/>
  <c r="H109" i="1"/>
  <c r="B109" i="1"/>
  <c r="A109" i="1" s="1"/>
  <c r="H107" i="1"/>
  <c r="B107" i="1"/>
  <c r="A107" i="1" s="1"/>
  <c r="H105" i="1"/>
  <c r="B105" i="1"/>
  <c r="A105" i="1" s="1"/>
  <c r="H103" i="1"/>
  <c r="B103" i="1"/>
  <c r="A103" i="1" s="1"/>
  <c r="H101" i="1"/>
  <c r="B101" i="1"/>
  <c r="A101" i="1" s="1"/>
  <c r="H99" i="1"/>
  <c r="B99" i="1"/>
  <c r="A99" i="1" s="1"/>
  <c r="H97" i="1"/>
  <c r="B97" i="1"/>
  <c r="A97" i="1" s="1"/>
  <c r="H95" i="1"/>
  <c r="B95" i="1"/>
  <c r="A95" i="1" s="1"/>
  <c r="H93" i="1"/>
  <c r="B93" i="1"/>
  <c r="A93" i="1" s="1"/>
  <c r="H91" i="1"/>
  <c r="B91" i="1"/>
  <c r="A91" i="1" s="1"/>
  <c r="H89" i="1"/>
  <c r="B89" i="1"/>
  <c r="A89" i="1" s="1"/>
  <c r="X336" i="1" l="1"/>
  <c r="X330" i="1"/>
  <c r="X314" i="1"/>
  <c r="AL336" i="1"/>
  <c r="AI336" i="1"/>
  <c r="AL335" i="1"/>
  <c r="AI335" i="1"/>
  <c r="C335" i="1" s="1"/>
  <c r="AL334" i="1"/>
  <c r="AI334" i="1"/>
  <c r="C334" i="1" s="1"/>
  <c r="AL333" i="1"/>
  <c r="AI333" i="1"/>
  <c r="C333" i="1" s="1"/>
  <c r="AL332" i="1"/>
  <c r="AI332" i="1"/>
  <c r="C332" i="1" s="1"/>
  <c r="AL331" i="1"/>
  <c r="AI331" i="1"/>
  <c r="C331" i="1" s="1"/>
  <c r="AL330" i="1"/>
  <c r="AI330" i="1"/>
  <c r="AL329" i="1"/>
  <c r="AI329" i="1"/>
  <c r="C329" i="1" s="1"/>
  <c r="AL328" i="1"/>
  <c r="AI328" i="1"/>
  <c r="C328" i="1" s="1"/>
  <c r="AL327" i="1"/>
  <c r="AI327" i="1"/>
  <c r="C327" i="1" s="1"/>
  <c r="AL326" i="1"/>
  <c r="AI326" i="1"/>
  <c r="C326" i="1" s="1"/>
  <c r="AL325" i="1"/>
  <c r="AI325" i="1"/>
  <c r="C325" i="1" s="1"/>
  <c r="AL324" i="1"/>
  <c r="AI324" i="1"/>
  <c r="C324" i="1" s="1"/>
  <c r="AL323" i="1"/>
  <c r="AI323" i="1"/>
  <c r="C323" i="1" s="1"/>
  <c r="AL322" i="1"/>
  <c r="AI322" i="1"/>
  <c r="C322" i="1" s="1"/>
  <c r="AL321" i="1"/>
  <c r="AI321" i="1"/>
  <c r="C321" i="1" s="1"/>
  <c r="AL320" i="1"/>
  <c r="AI320" i="1"/>
  <c r="C320" i="1" s="1"/>
  <c r="AL319" i="1"/>
  <c r="AI319" i="1"/>
  <c r="C319" i="1" s="1"/>
  <c r="AL318" i="1"/>
  <c r="AI318" i="1"/>
  <c r="C318" i="1" s="1"/>
  <c r="AL317" i="1"/>
  <c r="AI317" i="1"/>
  <c r="C317" i="1" s="1"/>
  <c r="AL316" i="1"/>
  <c r="AI316" i="1"/>
  <c r="C316" i="1" s="1"/>
  <c r="AL315" i="1"/>
  <c r="AI315" i="1"/>
  <c r="C315" i="1" s="1"/>
  <c r="AL314" i="1"/>
  <c r="AI314" i="1"/>
  <c r="AL313" i="1"/>
  <c r="AI313" i="1"/>
  <c r="C313" i="1" s="1"/>
  <c r="AL312" i="1"/>
  <c r="AI312" i="1"/>
  <c r="C312" i="1" s="1"/>
  <c r="AL311" i="1"/>
  <c r="AI311" i="1"/>
  <c r="C311" i="1" s="1"/>
  <c r="AL310" i="1"/>
  <c r="AI310" i="1"/>
  <c r="C310" i="1" s="1"/>
  <c r="AL309" i="1"/>
  <c r="AI309" i="1"/>
  <c r="C309" i="1" s="1"/>
  <c r="AL308" i="1"/>
  <c r="AI308" i="1"/>
  <c r="C308" i="1" s="1"/>
  <c r="AL307" i="1"/>
  <c r="AI307" i="1"/>
  <c r="C307" i="1" s="1"/>
  <c r="AL306" i="1"/>
  <c r="AI306" i="1"/>
  <c r="C306" i="1" s="1"/>
  <c r="AL305" i="1"/>
  <c r="AI305" i="1"/>
  <c r="C305" i="1" s="1"/>
  <c r="AL304" i="1"/>
  <c r="AI304" i="1"/>
  <c r="C304" i="1" s="1"/>
  <c r="K314" i="1" l="1"/>
  <c r="I314" i="1" s="1"/>
  <c r="AL274" i="1"/>
  <c r="AI274" i="1"/>
  <c r="C274" i="1" s="1"/>
  <c r="AL273" i="1"/>
  <c r="AI273" i="1"/>
  <c r="C273" i="1" s="1"/>
  <c r="AL272" i="1"/>
  <c r="AI272" i="1"/>
  <c r="C272" i="1" s="1"/>
  <c r="AL271" i="1"/>
  <c r="AI271" i="1"/>
  <c r="C271" i="1" s="1"/>
  <c r="AL270" i="1"/>
  <c r="AI270" i="1"/>
  <c r="C270" i="1" s="1"/>
  <c r="AL269" i="1"/>
  <c r="AI269" i="1"/>
  <c r="C269" i="1" s="1"/>
  <c r="AL268" i="1"/>
  <c r="AI268" i="1"/>
  <c r="C268" i="1" s="1"/>
  <c r="AL267" i="1"/>
  <c r="AI267" i="1"/>
  <c r="C267" i="1" s="1"/>
  <c r="AL266" i="1"/>
  <c r="AI266" i="1"/>
  <c r="C266" i="1" s="1"/>
  <c r="AL265" i="1"/>
  <c r="AI265" i="1"/>
  <c r="C265" i="1" s="1"/>
  <c r="AL264" i="1"/>
  <c r="AI264" i="1"/>
  <c r="C264" i="1" s="1"/>
  <c r="AL263" i="1"/>
  <c r="AI263" i="1"/>
  <c r="C263" i="1" s="1"/>
  <c r="AL262" i="1"/>
  <c r="AI262" i="1"/>
  <c r="C262" i="1" s="1"/>
  <c r="AL261" i="1"/>
  <c r="AI261" i="1"/>
  <c r="C261" i="1" s="1"/>
  <c r="A314" i="1" l="1"/>
  <c r="C314" i="1"/>
  <c r="E314" i="1"/>
  <c r="H314" i="1"/>
  <c r="B314" i="1"/>
  <c r="X318" i="1"/>
  <c r="X316" i="1"/>
  <c r="X319" i="1"/>
  <c r="X317" i="1"/>
  <c r="X315" i="1"/>
  <c r="X334" i="1"/>
  <c r="X332" i="1"/>
  <c r="X328" i="1"/>
  <c r="X326" i="1"/>
  <c r="X324" i="1"/>
  <c r="X322" i="1"/>
  <c r="X320" i="1"/>
  <c r="X313" i="1"/>
  <c r="X311" i="1"/>
  <c r="X309" i="1"/>
  <c r="X335" i="1"/>
  <c r="X333" i="1"/>
  <c r="X331" i="1"/>
  <c r="X329" i="1"/>
  <c r="X327" i="1"/>
  <c r="X325" i="1"/>
  <c r="X323" i="1"/>
  <c r="X321" i="1"/>
  <c r="X312" i="1"/>
  <c r="X310" i="1"/>
  <c r="X307" i="1"/>
  <c r="X305" i="1"/>
  <c r="X308" i="1"/>
  <c r="X306" i="1"/>
  <c r="X304" i="1"/>
  <c r="X87" i="1"/>
  <c r="X86" i="1"/>
  <c r="X85" i="1"/>
  <c r="X84" i="1"/>
  <c r="AL87" i="1"/>
  <c r="AI87" i="1"/>
  <c r="C87" i="1" s="1"/>
  <c r="AL86" i="1"/>
  <c r="AI86" i="1"/>
  <c r="C86" i="1" s="1"/>
  <c r="AL85" i="1"/>
  <c r="AI85" i="1"/>
  <c r="C85" i="1" s="1"/>
  <c r="AL84" i="1"/>
  <c r="AI84" i="1"/>
  <c r="C84" i="1" s="1"/>
  <c r="F314" i="1" l="1"/>
  <c r="Q335" i="1"/>
  <c r="M335" i="1"/>
  <c r="N335" i="1"/>
  <c r="T335" i="1"/>
  <c r="Q333" i="1"/>
  <c r="M333" i="1"/>
  <c r="N333" i="1"/>
  <c r="T333" i="1"/>
  <c r="Q331" i="1"/>
  <c r="M331" i="1"/>
  <c r="N331" i="1"/>
  <c r="T331" i="1"/>
  <c r="N328" i="1"/>
  <c r="Q328" i="1"/>
  <c r="M328" i="1"/>
  <c r="T328" i="1"/>
  <c r="N326" i="1"/>
  <c r="Q326" i="1"/>
  <c r="M326" i="1"/>
  <c r="T326" i="1"/>
  <c r="N324" i="1"/>
  <c r="Q324" i="1"/>
  <c r="M324" i="1"/>
  <c r="T324" i="1"/>
  <c r="N322" i="1"/>
  <c r="Q322" i="1"/>
  <c r="M322" i="1"/>
  <c r="T322" i="1"/>
  <c r="N320" i="1"/>
  <c r="Q320" i="1"/>
  <c r="M320" i="1"/>
  <c r="T320" i="1"/>
  <c r="N318" i="1"/>
  <c r="Q318" i="1"/>
  <c r="M318" i="1"/>
  <c r="T318" i="1"/>
  <c r="N316" i="1"/>
  <c r="Q316" i="1"/>
  <c r="M316" i="1"/>
  <c r="T316" i="1"/>
  <c r="Q312" i="1"/>
  <c r="M312" i="1"/>
  <c r="N312" i="1"/>
  <c r="T312" i="1"/>
  <c r="Q310" i="1"/>
  <c r="M310" i="1"/>
  <c r="N310" i="1"/>
  <c r="T310" i="1"/>
  <c r="Q308" i="1"/>
  <c r="M308" i="1"/>
  <c r="N308" i="1"/>
  <c r="T308" i="1"/>
  <c r="Q305" i="1"/>
  <c r="M305" i="1"/>
  <c r="N305" i="1"/>
  <c r="T305" i="1"/>
  <c r="Q334" i="1"/>
  <c r="M334" i="1"/>
  <c r="N334" i="1"/>
  <c r="T334" i="1"/>
  <c r="Q332" i="1"/>
  <c r="M332" i="1"/>
  <c r="N332" i="1"/>
  <c r="T332" i="1"/>
  <c r="N329" i="1"/>
  <c r="Q329" i="1"/>
  <c r="M329" i="1"/>
  <c r="T329" i="1"/>
  <c r="N327" i="1"/>
  <c r="Q327" i="1"/>
  <c r="M327" i="1"/>
  <c r="T327" i="1"/>
  <c r="N325" i="1"/>
  <c r="Q325" i="1"/>
  <c r="M325" i="1"/>
  <c r="T325" i="1"/>
  <c r="N323" i="1"/>
  <c r="Q323" i="1"/>
  <c r="M323" i="1"/>
  <c r="T323" i="1"/>
  <c r="N321" i="1"/>
  <c r="Q321" i="1"/>
  <c r="M321" i="1"/>
  <c r="T321" i="1"/>
  <c r="N319" i="1"/>
  <c r="Q319" i="1"/>
  <c r="M319" i="1"/>
  <c r="T319" i="1"/>
  <c r="N317" i="1"/>
  <c r="Q317" i="1"/>
  <c r="M317" i="1"/>
  <c r="T317" i="1"/>
  <c r="N315" i="1"/>
  <c r="Q315" i="1"/>
  <c r="M315" i="1"/>
  <c r="T315" i="1"/>
  <c r="Q313" i="1"/>
  <c r="M313" i="1"/>
  <c r="N313" i="1"/>
  <c r="T313" i="1"/>
  <c r="Q311" i="1"/>
  <c r="M311" i="1"/>
  <c r="N311" i="1"/>
  <c r="T311" i="1"/>
  <c r="Q309" i="1"/>
  <c r="M309" i="1"/>
  <c r="N309" i="1"/>
  <c r="T309" i="1"/>
  <c r="Q307" i="1"/>
  <c r="M307" i="1"/>
  <c r="N307" i="1"/>
  <c r="T307" i="1"/>
  <c r="Q306" i="1"/>
  <c r="M306" i="1"/>
  <c r="N306" i="1"/>
  <c r="T306" i="1"/>
  <c r="Q304" i="1"/>
  <c r="M304" i="1"/>
  <c r="N304" i="1"/>
  <c r="T304" i="1"/>
  <c r="U326" i="1" l="1"/>
  <c r="Z326" i="1" s="1"/>
  <c r="BT326" i="1" s="1"/>
  <c r="U327" i="1"/>
  <c r="Z327" i="1" s="1"/>
  <c r="U332" i="1"/>
  <c r="Z332" i="1" s="1"/>
  <c r="U323" i="1"/>
  <c r="Z323" i="1" s="1"/>
  <c r="U322" i="1"/>
  <c r="Z322" i="1" s="1"/>
  <c r="U335" i="1"/>
  <c r="Z335" i="1" s="1"/>
  <c r="U305" i="1"/>
  <c r="Z305" i="1" s="1"/>
  <c r="U307" i="1"/>
  <c r="Z307" i="1" s="1"/>
  <c r="U319" i="1"/>
  <c r="Z319" i="1" s="1"/>
  <c r="U310" i="1"/>
  <c r="Z310" i="1" s="1"/>
  <c r="U318" i="1"/>
  <c r="Z318" i="1" s="1"/>
  <c r="U315" i="1"/>
  <c r="Z315" i="1" s="1"/>
  <c r="U313" i="1"/>
  <c r="Z313" i="1" s="1"/>
  <c r="U316" i="1"/>
  <c r="Z316" i="1" s="1"/>
  <c r="U320" i="1"/>
  <c r="Z320" i="1" s="1"/>
  <c r="U306" i="1"/>
  <c r="Z306" i="1" s="1"/>
  <c r="U309" i="1"/>
  <c r="Z309" i="1" s="1"/>
  <c r="U317" i="1"/>
  <c r="Z317" i="1" s="1"/>
  <c r="U321" i="1"/>
  <c r="Z321" i="1" s="1"/>
  <c r="U325" i="1"/>
  <c r="Z325" i="1" s="1"/>
  <c r="U329" i="1"/>
  <c r="Z329" i="1" s="1"/>
  <c r="U334" i="1"/>
  <c r="Z334" i="1" s="1"/>
  <c r="U312" i="1"/>
  <c r="Z312" i="1" s="1"/>
  <c r="U324" i="1"/>
  <c r="Z324" i="1" s="1"/>
  <c r="U328" i="1"/>
  <c r="Z328" i="1" s="1"/>
  <c r="U304" i="1"/>
  <c r="Z304" i="1" s="1"/>
  <c r="U311" i="1"/>
  <c r="Z311" i="1" s="1"/>
  <c r="U308" i="1"/>
  <c r="Z308" i="1" s="1"/>
  <c r="U331" i="1"/>
  <c r="Z331" i="1" s="1"/>
  <c r="U333" i="1"/>
  <c r="Z333" i="1" s="1"/>
  <c r="X74" i="1"/>
  <c r="CH74" i="1" s="1"/>
  <c r="X73" i="1"/>
  <c r="CH73" i="1" s="1"/>
  <c r="X72" i="1"/>
  <c r="CH72" i="1" s="1"/>
  <c r="X71" i="1"/>
  <c r="CH71" i="1" s="1"/>
  <c r="AL74" i="1"/>
  <c r="CP74" i="1" s="1"/>
  <c r="AI74" i="1"/>
  <c r="C74" i="1" s="1"/>
  <c r="AL73" i="1"/>
  <c r="CP73" i="1" s="1"/>
  <c r="AI73" i="1"/>
  <c r="C73" i="1" s="1"/>
  <c r="AL72" i="1"/>
  <c r="CP72" i="1" s="1"/>
  <c r="AI72" i="1"/>
  <c r="C72" i="1" s="1"/>
  <c r="AL71" i="1"/>
  <c r="CP71" i="1" s="1"/>
  <c r="AI71" i="1"/>
  <c r="C71" i="1" s="1"/>
  <c r="DC74" i="1"/>
  <c r="DB74" i="1"/>
  <c r="CX74" i="1"/>
  <c r="CL74" i="1"/>
  <c r="CJ74" i="1"/>
  <c r="CI74" i="1"/>
  <c r="CG74" i="1"/>
  <c r="CD74" i="1"/>
  <c r="CC74" i="1"/>
  <c r="CB74" i="1"/>
  <c r="CA74" i="1"/>
  <c r="BZ74" i="1"/>
  <c r="AU74" i="1"/>
  <c r="CO74" i="1" s="1"/>
  <c r="Q74" i="1"/>
  <c r="DC73" i="1"/>
  <c r="DB73" i="1"/>
  <c r="CX73" i="1"/>
  <c r="CL73" i="1"/>
  <c r="CJ73" i="1"/>
  <c r="CI73" i="1"/>
  <c r="CG73" i="1"/>
  <c r="CD73" i="1"/>
  <c r="CC73" i="1"/>
  <c r="CB73" i="1"/>
  <c r="CA73" i="1"/>
  <c r="BZ73" i="1"/>
  <c r="AU73" i="1"/>
  <c r="CO73" i="1" s="1"/>
  <c r="DC72" i="1"/>
  <c r="DB72" i="1"/>
  <c r="CX72" i="1"/>
  <c r="CL72" i="1"/>
  <c r="CJ72" i="1"/>
  <c r="CI72" i="1"/>
  <c r="CG72" i="1"/>
  <c r="CD72" i="1"/>
  <c r="CC72" i="1"/>
  <c r="CB72" i="1"/>
  <c r="CA72" i="1"/>
  <c r="BZ72" i="1"/>
  <c r="AU72" i="1"/>
  <c r="CO72" i="1" s="1"/>
  <c r="N72" i="1"/>
  <c r="DC71" i="1"/>
  <c r="DB71" i="1"/>
  <c r="CX71" i="1"/>
  <c r="CL71" i="1"/>
  <c r="CJ71" i="1"/>
  <c r="CI71" i="1"/>
  <c r="CG71" i="1"/>
  <c r="CD71" i="1"/>
  <c r="CC71" i="1"/>
  <c r="CB71" i="1"/>
  <c r="CA71" i="1"/>
  <c r="BZ71" i="1"/>
  <c r="AU71" i="1"/>
  <c r="CO71" i="1" s="1"/>
  <c r="D326" i="1" l="1"/>
  <c r="ED334" i="1"/>
  <c r="BT333" i="1"/>
  <c r="D333" i="1"/>
  <c r="ED309" i="1"/>
  <c r="BT308" i="1"/>
  <c r="D308" i="1"/>
  <c r="ED305" i="1"/>
  <c r="BT304" i="1"/>
  <c r="D304" i="1"/>
  <c r="ED325" i="1"/>
  <c r="BT324" i="1"/>
  <c r="D324" i="1"/>
  <c r="ED335" i="1"/>
  <c r="BT334" i="1"/>
  <c r="D334" i="1"/>
  <c r="ED326" i="1"/>
  <c r="BT325" i="1"/>
  <c r="D325" i="1"/>
  <c r="ED318" i="1"/>
  <c r="BT317" i="1"/>
  <c r="D317" i="1"/>
  <c r="ED307" i="1"/>
  <c r="BT306" i="1"/>
  <c r="D306" i="1"/>
  <c r="ED317" i="1"/>
  <c r="BT316" i="1"/>
  <c r="D316" i="1"/>
  <c r="ED316" i="1"/>
  <c r="BT315" i="1"/>
  <c r="D315" i="1"/>
  <c r="ED311" i="1"/>
  <c r="BT310" i="1"/>
  <c r="D310" i="1"/>
  <c r="ED308" i="1"/>
  <c r="BT307" i="1"/>
  <c r="D307" i="1"/>
  <c r="BT335" i="1"/>
  <c r="D335" i="1"/>
  <c r="ED324" i="1"/>
  <c r="BT323" i="1"/>
  <c r="D323" i="1"/>
  <c r="ED328" i="1"/>
  <c r="BT327" i="1"/>
  <c r="D327" i="1"/>
  <c r="ED327" i="1"/>
  <c r="ED332" i="1"/>
  <c r="BT331" i="1"/>
  <c r="D331" i="1"/>
  <c r="ED312" i="1"/>
  <c r="BT311" i="1"/>
  <c r="D311" i="1"/>
  <c r="ED329" i="1"/>
  <c r="BT328" i="1"/>
  <c r="D328" i="1"/>
  <c r="ED313" i="1"/>
  <c r="BT312" i="1"/>
  <c r="D312" i="1"/>
  <c r="BT329" i="1"/>
  <c r="D329" i="1"/>
  <c r="ED322" i="1"/>
  <c r="BT321" i="1"/>
  <c r="D321" i="1"/>
  <c r="ED310" i="1"/>
  <c r="BT309" i="1"/>
  <c r="D309" i="1"/>
  <c r="ED321" i="1"/>
  <c r="BT320" i="1"/>
  <c r="D320" i="1"/>
  <c r="BT313" i="1"/>
  <c r="D313" i="1"/>
  <c r="ED319" i="1"/>
  <c r="BT318" i="1"/>
  <c r="D318" i="1"/>
  <c r="ED320" i="1"/>
  <c r="BT319" i="1"/>
  <c r="D319" i="1"/>
  <c r="ED306" i="1"/>
  <c r="BT305" i="1"/>
  <c r="D305" i="1"/>
  <c r="ED323" i="1"/>
  <c r="BT322" i="1"/>
  <c r="D322" i="1"/>
  <c r="ED333" i="1"/>
  <c r="BT332" i="1"/>
  <c r="D332" i="1"/>
  <c r="K75" i="1"/>
  <c r="I75" i="1" s="1"/>
  <c r="AP73" i="1"/>
  <c r="BU73" i="1" s="1"/>
  <c r="AP72" i="1"/>
  <c r="BU72" i="1" s="1"/>
  <c r="AP74" i="1"/>
  <c r="BU74" i="1" s="1"/>
  <c r="AP71" i="1"/>
  <c r="BU71" i="1" s="1"/>
  <c r="BO71" i="1"/>
  <c r="CK73" i="1"/>
  <c r="CK71" i="1"/>
  <c r="CZ71" i="1"/>
  <c r="BO73" i="1"/>
  <c r="T71" i="1"/>
  <c r="T72" i="1"/>
  <c r="U72" i="1" s="1"/>
  <c r="Z72" i="1" s="1"/>
  <c r="T73" i="1"/>
  <c r="T74" i="1"/>
  <c r="M71" i="1"/>
  <c r="CU71" i="1" s="1"/>
  <c r="Q71" i="1"/>
  <c r="M72" i="1"/>
  <c r="CU72" i="1" s="1"/>
  <c r="Q72" i="1"/>
  <c r="M73" i="1"/>
  <c r="CU73" i="1" s="1"/>
  <c r="Q73" i="1"/>
  <c r="M74" i="1"/>
  <c r="CU74" i="1" s="1"/>
  <c r="CZ72" i="1"/>
  <c r="N71" i="1"/>
  <c r="U71" i="1" s="1"/>
  <c r="Z71" i="1" s="1"/>
  <c r="N73" i="1"/>
  <c r="N74" i="1"/>
  <c r="BY71" i="1"/>
  <c r="BX71" i="1"/>
  <c r="BX72" i="1"/>
  <c r="BY72" i="1"/>
  <c r="BO72" i="1"/>
  <c r="CK72" i="1"/>
  <c r="CZ73" i="1"/>
  <c r="BO74" i="1"/>
  <c r="CK74" i="1"/>
  <c r="CZ74" i="1"/>
  <c r="BY73" i="1"/>
  <c r="BX73" i="1"/>
  <c r="BY74" i="1"/>
  <c r="BX7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6" i="1"/>
  <c r="X285" i="1"/>
  <c r="X284" i="1"/>
  <c r="X283" i="1"/>
  <c r="X282" i="1"/>
  <c r="X281" i="1"/>
  <c r="X280" i="1"/>
  <c r="X279" i="1"/>
  <c r="X278" i="1"/>
  <c r="X277" i="1"/>
  <c r="X276" i="1"/>
  <c r="AL303" i="1"/>
  <c r="AI303" i="1"/>
  <c r="AL302" i="1"/>
  <c r="AI302" i="1"/>
  <c r="C302" i="1" s="1"/>
  <c r="AL301" i="1"/>
  <c r="AI301" i="1"/>
  <c r="C301" i="1" s="1"/>
  <c r="AL300" i="1"/>
  <c r="AI300" i="1"/>
  <c r="C300" i="1" s="1"/>
  <c r="AL299" i="1"/>
  <c r="AI299" i="1"/>
  <c r="C299" i="1" s="1"/>
  <c r="AL298" i="1"/>
  <c r="AI298" i="1"/>
  <c r="C298" i="1" s="1"/>
  <c r="AL297" i="1"/>
  <c r="AI297" i="1"/>
  <c r="C297" i="1" s="1"/>
  <c r="AL296" i="1"/>
  <c r="AI296" i="1"/>
  <c r="C296" i="1" s="1"/>
  <c r="AL295" i="1"/>
  <c r="AI295" i="1"/>
  <c r="C295" i="1" s="1"/>
  <c r="AL294" i="1"/>
  <c r="AI294" i="1"/>
  <c r="C294" i="1" s="1"/>
  <c r="AL293" i="1"/>
  <c r="AI293" i="1"/>
  <c r="C293" i="1" s="1"/>
  <c r="AL292" i="1"/>
  <c r="AI292" i="1"/>
  <c r="C292" i="1" s="1"/>
  <c r="AL291" i="1"/>
  <c r="AI291" i="1"/>
  <c r="C291" i="1" s="1"/>
  <c r="AL290" i="1"/>
  <c r="AI290" i="1"/>
  <c r="C290" i="1" s="1"/>
  <c r="AL289" i="1"/>
  <c r="AI289" i="1"/>
  <c r="C289" i="1" s="1"/>
  <c r="AL288" i="1"/>
  <c r="AI288" i="1"/>
  <c r="C288" i="1" s="1"/>
  <c r="AL286" i="1"/>
  <c r="AI286" i="1"/>
  <c r="AL285" i="1"/>
  <c r="AI285" i="1"/>
  <c r="C285" i="1" s="1"/>
  <c r="AL284" i="1"/>
  <c r="AI284" i="1"/>
  <c r="C284" i="1" s="1"/>
  <c r="AL283" i="1"/>
  <c r="AI283" i="1"/>
  <c r="C283" i="1" s="1"/>
  <c r="AL282" i="1"/>
  <c r="AI282" i="1"/>
  <c r="C282" i="1" s="1"/>
  <c r="AL281" i="1"/>
  <c r="AI281" i="1"/>
  <c r="C281" i="1" s="1"/>
  <c r="AL280" i="1"/>
  <c r="AI280" i="1"/>
  <c r="C280" i="1" s="1"/>
  <c r="AL279" i="1"/>
  <c r="AI279" i="1"/>
  <c r="C279" i="1" s="1"/>
  <c r="AL278" i="1"/>
  <c r="AI278" i="1"/>
  <c r="C278" i="1" s="1"/>
  <c r="AL277" i="1"/>
  <c r="AI277" i="1"/>
  <c r="C277" i="1" s="1"/>
  <c r="AL276" i="1"/>
  <c r="AI276" i="1"/>
  <c r="C276" i="1" s="1"/>
  <c r="X75" i="1"/>
  <c r="AL75" i="1"/>
  <c r="AI75" i="1"/>
  <c r="AL70" i="1"/>
  <c r="CP70" i="1" s="1"/>
  <c r="AI70" i="1"/>
  <c r="C70" i="1" s="1"/>
  <c r="AL69" i="1"/>
  <c r="CP69" i="1" s="1"/>
  <c r="AI69" i="1"/>
  <c r="C69" i="1" s="1"/>
  <c r="AL68" i="1"/>
  <c r="CP68" i="1" s="1"/>
  <c r="AI68" i="1"/>
  <c r="C68" i="1" s="1"/>
  <c r="AL67" i="1"/>
  <c r="CP67" i="1" s="1"/>
  <c r="AI67" i="1"/>
  <c r="C67" i="1" s="1"/>
  <c r="AL66" i="1"/>
  <c r="CP66" i="1" s="1"/>
  <c r="AI66" i="1"/>
  <c r="C66" i="1" s="1"/>
  <c r="AL65" i="1"/>
  <c r="CP65" i="1" s="1"/>
  <c r="AI65" i="1"/>
  <c r="C65" i="1" s="1"/>
  <c r="AL64" i="1"/>
  <c r="CP64" i="1" s="1"/>
  <c r="AI64" i="1"/>
  <c r="C64" i="1" s="1"/>
  <c r="AL63" i="1"/>
  <c r="CP63" i="1" s="1"/>
  <c r="AI63" i="1"/>
  <c r="C63" i="1" s="1"/>
  <c r="AL62" i="1"/>
  <c r="CP62" i="1" s="1"/>
  <c r="AI62" i="1"/>
  <c r="C62" i="1" s="1"/>
  <c r="AL61" i="1"/>
  <c r="CP61" i="1" s="1"/>
  <c r="AI61" i="1"/>
  <c r="C61" i="1" s="1"/>
  <c r="AL60" i="1"/>
  <c r="CP60" i="1" s="1"/>
  <c r="AI60" i="1"/>
  <c r="C60" i="1" s="1"/>
  <c r="AL59" i="1"/>
  <c r="CP59" i="1" s="1"/>
  <c r="AI59" i="1"/>
  <c r="C59" i="1" s="1"/>
  <c r="AL58" i="1"/>
  <c r="CP58" i="1" s="1"/>
  <c r="AI58" i="1"/>
  <c r="C58" i="1" s="1"/>
  <c r="DC70" i="1"/>
  <c r="DB70" i="1"/>
  <c r="CX70" i="1"/>
  <c r="CL70" i="1"/>
  <c r="CJ70" i="1"/>
  <c r="CI70" i="1"/>
  <c r="CG70" i="1"/>
  <c r="CD70" i="1"/>
  <c r="CC70" i="1"/>
  <c r="CB70" i="1"/>
  <c r="CA70" i="1"/>
  <c r="BZ70" i="1"/>
  <c r="BY70" i="1"/>
  <c r="AU70" i="1"/>
  <c r="CO70" i="1" s="1"/>
  <c r="DC69" i="1"/>
  <c r="DB69" i="1"/>
  <c r="CX69" i="1"/>
  <c r="CL69" i="1"/>
  <c r="CJ69" i="1"/>
  <c r="CI69" i="1"/>
  <c r="CG69" i="1"/>
  <c r="CD69" i="1"/>
  <c r="CC69" i="1"/>
  <c r="CB69" i="1"/>
  <c r="CA69" i="1"/>
  <c r="BZ69" i="1"/>
  <c r="BY69" i="1"/>
  <c r="AU69" i="1"/>
  <c r="CO69" i="1" s="1"/>
  <c r="DC68" i="1"/>
  <c r="DB68" i="1"/>
  <c r="CX68" i="1"/>
  <c r="CL68" i="1"/>
  <c r="CJ68" i="1"/>
  <c r="CI68" i="1"/>
  <c r="CG68" i="1"/>
  <c r="CD68" i="1"/>
  <c r="CC68" i="1"/>
  <c r="CB68" i="1"/>
  <c r="CA68" i="1"/>
  <c r="BZ68" i="1"/>
  <c r="BY68" i="1"/>
  <c r="AU68" i="1"/>
  <c r="CO68" i="1" s="1"/>
  <c r="DC67" i="1"/>
  <c r="DB67" i="1"/>
  <c r="CX67" i="1"/>
  <c r="CL67" i="1"/>
  <c r="CJ67" i="1"/>
  <c r="CI67" i="1"/>
  <c r="CG67" i="1"/>
  <c r="CD67" i="1"/>
  <c r="CC67" i="1"/>
  <c r="CB67" i="1"/>
  <c r="CA67" i="1"/>
  <c r="BZ67" i="1"/>
  <c r="BY67" i="1"/>
  <c r="AU67" i="1"/>
  <c r="CO67" i="1" s="1"/>
  <c r="DC66" i="1"/>
  <c r="DB66" i="1"/>
  <c r="CX66" i="1"/>
  <c r="CL66" i="1"/>
  <c r="CJ66" i="1"/>
  <c r="CI66" i="1"/>
  <c r="CG66" i="1"/>
  <c r="CD66" i="1"/>
  <c r="CC66" i="1"/>
  <c r="CB66" i="1"/>
  <c r="CA66" i="1"/>
  <c r="BZ66" i="1"/>
  <c r="BY66" i="1"/>
  <c r="AU66" i="1"/>
  <c r="CO66" i="1" s="1"/>
  <c r="DC65" i="1"/>
  <c r="DB65" i="1"/>
  <c r="CX65" i="1"/>
  <c r="CL65" i="1"/>
  <c r="CJ65" i="1"/>
  <c r="CI65" i="1"/>
  <c r="CG65" i="1"/>
  <c r="CD65" i="1"/>
  <c r="CC65" i="1"/>
  <c r="CB65" i="1"/>
  <c r="CA65" i="1"/>
  <c r="BZ65" i="1"/>
  <c r="BY65" i="1"/>
  <c r="AU65" i="1"/>
  <c r="CO65" i="1" s="1"/>
  <c r="DC64" i="1"/>
  <c r="DB64" i="1"/>
  <c r="CX64" i="1"/>
  <c r="CL64" i="1"/>
  <c r="CJ64" i="1"/>
  <c r="CI64" i="1"/>
  <c r="CG64" i="1"/>
  <c r="CD64" i="1"/>
  <c r="CC64" i="1"/>
  <c r="CB64" i="1"/>
  <c r="CA64" i="1"/>
  <c r="BZ64" i="1"/>
  <c r="BY64" i="1"/>
  <c r="AU64" i="1"/>
  <c r="CO64" i="1" s="1"/>
  <c r="DC63" i="1"/>
  <c r="DB63" i="1"/>
  <c r="CX63" i="1"/>
  <c r="CL63" i="1"/>
  <c r="CJ63" i="1"/>
  <c r="CI63" i="1"/>
  <c r="CG63" i="1"/>
  <c r="CD63" i="1"/>
  <c r="CC63" i="1"/>
  <c r="CB63" i="1"/>
  <c r="CA63" i="1"/>
  <c r="BZ63" i="1"/>
  <c r="BY63" i="1"/>
  <c r="AU63" i="1"/>
  <c r="CO63" i="1" s="1"/>
  <c r="DC62" i="1"/>
  <c r="DB62" i="1"/>
  <c r="CX62" i="1"/>
  <c r="CL62" i="1"/>
  <c r="CJ62" i="1"/>
  <c r="CI62" i="1"/>
  <c r="CG62" i="1"/>
  <c r="CD62" i="1"/>
  <c r="CC62" i="1"/>
  <c r="CB62" i="1"/>
  <c r="CA62" i="1"/>
  <c r="BZ62" i="1"/>
  <c r="BY62" i="1"/>
  <c r="AU62" i="1"/>
  <c r="CO62" i="1" s="1"/>
  <c r="DC61" i="1"/>
  <c r="DB61" i="1"/>
  <c r="CX61" i="1"/>
  <c r="CL61" i="1"/>
  <c r="CJ61" i="1"/>
  <c r="CI61" i="1"/>
  <c r="CG61" i="1"/>
  <c r="CD61" i="1"/>
  <c r="CC61" i="1"/>
  <c r="CB61" i="1"/>
  <c r="CA61" i="1"/>
  <c r="BZ61" i="1"/>
  <c r="BY61" i="1"/>
  <c r="AU61" i="1"/>
  <c r="CO61" i="1" s="1"/>
  <c r="DC60" i="1"/>
  <c r="DB60" i="1"/>
  <c r="CX60" i="1"/>
  <c r="CL60" i="1"/>
  <c r="CJ60" i="1"/>
  <c r="CI60" i="1"/>
  <c r="CG60" i="1"/>
  <c r="CD60" i="1"/>
  <c r="CC60" i="1"/>
  <c r="CB60" i="1"/>
  <c r="CA60" i="1"/>
  <c r="BZ60" i="1"/>
  <c r="BY60" i="1"/>
  <c r="AU60" i="1"/>
  <c r="CO60" i="1" s="1"/>
  <c r="DC59" i="1"/>
  <c r="DB59" i="1"/>
  <c r="CX59" i="1"/>
  <c r="CL59" i="1"/>
  <c r="CJ59" i="1"/>
  <c r="CI59" i="1"/>
  <c r="CG59" i="1"/>
  <c r="CD59" i="1"/>
  <c r="CC59" i="1"/>
  <c r="CB59" i="1"/>
  <c r="CA59" i="1"/>
  <c r="BZ59" i="1"/>
  <c r="BY59" i="1"/>
  <c r="AU59" i="1"/>
  <c r="CO59" i="1" s="1"/>
  <c r="DC58" i="1"/>
  <c r="DB58" i="1"/>
  <c r="CX58" i="1"/>
  <c r="CL58" i="1"/>
  <c r="CJ58" i="1"/>
  <c r="CI58" i="1"/>
  <c r="CG58" i="1"/>
  <c r="CD58" i="1"/>
  <c r="CC58" i="1"/>
  <c r="CB58" i="1"/>
  <c r="CA58" i="1"/>
  <c r="BZ58" i="1"/>
  <c r="BY58" i="1"/>
  <c r="AU58" i="1"/>
  <c r="CO58" i="1" s="1"/>
  <c r="U73" i="1" l="1"/>
  <c r="Z73" i="1" s="1"/>
  <c r="BT73" i="1" s="1"/>
  <c r="CN73" i="1"/>
  <c r="U74" i="1"/>
  <c r="Z74" i="1" s="1"/>
  <c r="ED72" i="1"/>
  <c r="BT71" i="1"/>
  <c r="EF333" i="1"/>
  <c r="EF323" i="1"/>
  <c r="EF319" i="1"/>
  <c r="EF310" i="1"/>
  <c r="EF322" i="1"/>
  <c r="EF313" i="1"/>
  <c r="EF329" i="1"/>
  <c r="EF327" i="1"/>
  <c r="EF328" i="1"/>
  <c r="EF324" i="1"/>
  <c r="EF311" i="1"/>
  <c r="EF317" i="1"/>
  <c r="EF307" i="1"/>
  <c r="EF335" i="1"/>
  <c r="EF325" i="1"/>
  <c r="EF305" i="1"/>
  <c r="EF309" i="1"/>
  <c r="C286" i="1"/>
  <c r="K287" i="1" s="1"/>
  <c r="I287" i="1" s="1"/>
  <c r="BT72" i="1"/>
  <c r="B75" i="1"/>
  <c r="H75" i="1"/>
  <c r="A75" i="1"/>
  <c r="E75" i="1"/>
  <c r="C75" i="1"/>
  <c r="EF306" i="1"/>
  <c r="EF320" i="1"/>
  <c r="EF321" i="1"/>
  <c r="EF312" i="1"/>
  <c r="EF332" i="1"/>
  <c r="EF308" i="1"/>
  <c r="EF316" i="1"/>
  <c r="EF318" i="1"/>
  <c r="EF326" i="1"/>
  <c r="EF334" i="1"/>
  <c r="D72" i="1"/>
  <c r="D71" i="1"/>
  <c r="CN74" i="1"/>
  <c r="AP68" i="1"/>
  <c r="BU68" i="1" s="1"/>
  <c r="AP69" i="1"/>
  <c r="BU69" i="1" s="1"/>
  <c r="AP70" i="1"/>
  <c r="BU70" i="1" s="1"/>
  <c r="CN71" i="1"/>
  <c r="CN72" i="1"/>
  <c r="AP63" i="1"/>
  <c r="BU63" i="1" s="1"/>
  <c r="AP64" i="1"/>
  <c r="BU64" i="1" s="1"/>
  <c r="AP66" i="1"/>
  <c r="BU66" i="1" s="1"/>
  <c r="AP65" i="1"/>
  <c r="BU65" i="1" s="1"/>
  <c r="AP67" i="1"/>
  <c r="BU67" i="1" s="1"/>
  <c r="AP58" i="1"/>
  <c r="BU58" i="1" s="1"/>
  <c r="AP62" i="1"/>
  <c r="BU62" i="1" s="1"/>
  <c r="AP60" i="1"/>
  <c r="BU60" i="1" s="1"/>
  <c r="AP59" i="1"/>
  <c r="BU59" i="1" s="1"/>
  <c r="AP61" i="1"/>
  <c r="BU61" i="1" s="1"/>
  <c r="N87" i="1"/>
  <c r="Q87" i="1"/>
  <c r="M87" i="1"/>
  <c r="T87" i="1"/>
  <c r="N86" i="1"/>
  <c r="Q86" i="1"/>
  <c r="M86" i="1"/>
  <c r="T86" i="1"/>
  <c r="N85" i="1"/>
  <c r="Q85" i="1"/>
  <c r="M85" i="1"/>
  <c r="T85" i="1"/>
  <c r="N84" i="1"/>
  <c r="Q84" i="1"/>
  <c r="M84" i="1"/>
  <c r="T84" i="1"/>
  <c r="CY71" i="1"/>
  <c r="CF71" i="1"/>
  <c r="CY74" i="1"/>
  <c r="CF74" i="1"/>
  <c r="CY73" i="1"/>
  <c r="CF73" i="1"/>
  <c r="CY72" i="1"/>
  <c r="CF72" i="1"/>
  <c r="Q301" i="1"/>
  <c r="M301" i="1"/>
  <c r="N301" i="1"/>
  <c r="T301" i="1"/>
  <c r="Q299" i="1"/>
  <c r="M299" i="1"/>
  <c r="N299" i="1"/>
  <c r="T299" i="1"/>
  <c r="Q297" i="1"/>
  <c r="M297" i="1"/>
  <c r="N297" i="1"/>
  <c r="T297" i="1"/>
  <c r="Q295" i="1"/>
  <c r="M295" i="1"/>
  <c r="N295" i="1"/>
  <c r="T295" i="1"/>
  <c r="Q293" i="1"/>
  <c r="M293" i="1"/>
  <c r="N293" i="1"/>
  <c r="T293" i="1"/>
  <c r="Q291" i="1"/>
  <c r="M291" i="1"/>
  <c r="N291" i="1"/>
  <c r="T291" i="1"/>
  <c r="N289" i="1"/>
  <c r="M289" i="1"/>
  <c r="T289" i="1"/>
  <c r="U289" i="1" s="1"/>
  <c r="Z289" i="1" s="1"/>
  <c r="D289" i="1" s="1"/>
  <c r="Q289" i="1"/>
  <c r="Q286" i="1"/>
  <c r="M286" i="1"/>
  <c r="N286" i="1"/>
  <c r="T286" i="1"/>
  <c r="Q284" i="1"/>
  <c r="M284" i="1"/>
  <c r="N284" i="1"/>
  <c r="T284" i="1"/>
  <c r="Q282" i="1"/>
  <c r="M282" i="1"/>
  <c r="N282" i="1"/>
  <c r="T282" i="1"/>
  <c r="Q280" i="1"/>
  <c r="M280" i="1"/>
  <c r="N280" i="1"/>
  <c r="T280" i="1"/>
  <c r="Q278" i="1"/>
  <c r="M278" i="1"/>
  <c r="N278" i="1"/>
  <c r="T278" i="1"/>
  <c r="Q276" i="1"/>
  <c r="M276" i="1"/>
  <c r="N276" i="1"/>
  <c r="T276" i="1"/>
  <c r="Q302" i="1"/>
  <c r="M302" i="1"/>
  <c r="N302" i="1"/>
  <c r="T302" i="1"/>
  <c r="Q300" i="1"/>
  <c r="M300" i="1"/>
  <c r="N300" i="1"/>
  <c r="T300" i="1"/>
  <c r="Q298" i="1"/>
  <c r="M298" i="1"/>
  <c r="N298" i="1"/>
  <c r="T298" i="1"/>
  <c r="Q296" i="1"/>
  <c r="M296" i="1"/>
  <c r="N296" i="1"/>
  <c r="T296" i="1"/>
  <c r="Q294" i="1"/>
  <c r="M294" i="1"/>
  <c r="N294" i="1"/>
  <c r="T294" i="1"/>
  <c r="Q292" i="1"/>
  <c r="M292" i="1"/>
  <c r="N292" i="1"/>
  <c r="T292" i="1"/>
  <c r="Q290" i="1"/>
  <c r="M290" i="1"/>
  <c r="N290" i="1"/>
  <c r="T290" i="1"/>
  <c r="N288" i="1"/>
  <c r="Q288" i="1"/>
  <c r="T288" i="1"/>
  <c r="U288" i="1" s="1"/>
  <c r="Z288" i="1" s="1"/>
  <c r="D288" i="1" s="1"/>
  <c r="M288" i="1"/>
  <c r="Q285" i="1"/>
  <c r="M285" i="1"/>
  <c r="N285" i="1"/>
  <c r="T285" i="1"/>
  <c r="Q283" i="1"/>
  <c r="M283" i="1"/>
  <c r="N283" i="1"/>
  <c r="T283" i="1"/>
  <c r="Q281" i="1"/>
  <c r="M281" i="1"/>
  <c r="N281" i="1"/>
  <c r="T281" i="1"/>
  <c r="Q279" i="1"/>
  <c r="M279" i="1"/>
  <c r="N279" i="1"/>
  <c r="T279" i="1"/>
  <c r="Q277" i="1"/>
  <c r="M277" i="1"/>
  <c r="N277" i="1"/>
  <c r="T277" i="1"/>
  <c r="CN64" i="1"/>
  <c r="CN70" i="1"/>
  <c r="CN62" i="1"/>
  <c r="CN65" i="1"/>
  <c r="CN68" i="1"/>
  <c r="CN60" i="1"/>
  <c r="CN63" i="1"/>
  <c r="CN66" i="1"/>
  <c r="CN67" i="1"/>
  <c r="CN69" i="1"/>
  <c r="CN61" i="1" l="1"/>
  <c r="U278" i="1"/>
  <c r="Z278" i="1" s="1"/>
  <c r="BT278" i="1" s="1"/>
  <c r="U284" i="1"/>
  <c r="Z284" i="1" s="1"/>
  <c r="U286" i="1"/>
  <c r="Z286" i="1" s="1"/>
  <c r="U293" i="1"/>
  <c r="Z293" i="1" s="1"/>
  <c r="D73" i="1"/>
  <c r="ED73" i="1"/>
  <c r="ED74" i="1"/>
  <c r="EF74" i="1" s="1"/>
  <c r="O287" i="1"/>
  <c r="Q287" i="1"/>
  <c r="U287" i="1"/>
  <c r="Z287" i="1" s="1"/>
  <c r="M287" i="1"/>
  <c r="T287" i="1"/>
  <c r="N287" i="1"/>
  <c r="U292" i="1"/>
  <c r="Z292" i="1" s="1"/>
  <c r="D292" i="1" s="1"/>
  <c r="U296" i="1"/>
  <c r="Z296" i="1" s="1"/>
  <c r="D296" i="1" s="1"/>
  <c r="U300" i="1"/>
  <c r="Z300" i="1" s="1"/>
  <c r="D300" i="1" s="1"/>
  <c r="U276" i="1"/>
  <c r="Z276" i="1" s="1"/>
  <c r="U280" i="1"/>
  <c r="Z280" i="1" s="1"/>
  <c r="U282" i="1"/>
  <c r="Z282" i="1" s="1"/>
  <c r="BT282" i="1" s="1"/>
  <c r="BT284" i="1"/>
  <c r="BT286" i="1"/>
  <c r="BT293" i="1"/>
  <c r="EF73" i="1"/>
  <c r="D293" i="1"/>
  <c r="ED293" i="1"/>
  <c r="BT292" i="1"/>
  <c r="BT296" i="1"/>
  <c r="BT300" i="1"/>
  <c r="BT276" i="1"/>
  <c r="BT280" i="1"/>
  <c r="ED289" i="1"/>
  <c r="BT288" i="1"/>
  <c r="BT289" i="1"/>
  <c r="ED288" i="1"/>
  <c r="BT287" i="1"/>
  <c r="F75" i="1"/>
  <c r="A287" i="1"/>
  <c r="C287" i="1"/>
  <c r="E287" i="1"/>
  <c r="E288" i="1" s="1"/>
  <c r="H287" i="1"/>
  <c r="B287" i="1"/>
  <c r="D284" i="1"/>
  <c r="D282" i="1"/>
  <c r="D280" i="1"/>
  <c r="D278" i="1"/>
  <c r="D276" i="1"/>
  <c r="EF72" i="1"/>
  <c r="BT74" i="1"/>
  <c r="D74" i="1"/>
  <c r="CN58" i="1"/>
  <c r="CN59" i="1"/>
  <c r="U297" i="1"/>
  <c r="Z297" i="1" s="1"/>
  <c r="ED297" i="1" s="1"/>
  <c r="U301" i="1"/>
  <c r="Z301" i="1" s="1"/>
  <c r="U84" i="1"/>
  <c r="Z84" i="1" s="1"/>
  <c r="U85" i="1"/>
  <c r="Z85" i="1" s="1"/>
  <c r="U86" i="1"/>
  <c r="Z86" i="1" s="1"/>
  <c r="U87" i="1"/>
  <c r="Z87" i="1" s="1"/>
  <c r="U277" i="1"/>
  <c r="Z277" i="1" s="1"/>
  <c r="ED277" i="1" s="1"/>
  <c r="U281" i="1"/>
  <c r="Z281" i="1" s="1"/>
  <c r="U285" i="1"/>
  <c r="Z285" i="1" s="1"/>
  <c r="ED285" i="1" s="1"/>
  <c r="U291" i="1"/>
  <c r="Z291" i="1" s="1"/>
  <c r="U295" i="1"/>
  <c r="Z295" i="1" s="1"/>
  <c r="U299" i="1"/>
  <c r="Z299" i="1" s="1"/>
  <c r="U290" i="1"/>
  <c r="Z290" i="1" s="1"/>
  <c r="ED290" i="1" s="1"/>
  <c r="U294" i="1"/>
  <c r="Z294" i="1" s="1"/>
  <c r="ED294" i="1" s="1"/>
  <c r="U298" i="1"/>
  <c r="Z298" i="1" s="1"/>
  <c r="U302" i="1"/>
  <c r="Z302" i="1" s="1"/>
  <c r="U279" i="1"/>
  <c r="Z279" i="1" s="1"/>
  <c r="ED279" i="1" s="1"/>
  <c r="U283" i="1"/>
  <c r="Z283" i="1" s="1"/>
  <c r="CE71" i="1"/>
  <c r="CE74" i="1"/>
  <c r="CE73" i="1"/>
  <c r="CE72" i="1"/>
  <c r="AL259" i="1"/>
  <c r="CP259" i="1" s="1"/>
  <c r="AI259" i="1"/>
  <c r="C259" i="1" s="1"/>
  <c r="AL258" i="1"/>
  <c r="CP258" i="1" s="1"/>
  <c r="AI258" i="1"/>
  <c r="C258" i="1" s="1"/>
  <c r="AL257" i="1"/>
  <c r="CP257" i="1" s="1"/>
  <c r="AI257" i="1"/>
  <c r="C257" i="1" s="1"/>
  <c r="AL256" i="1"/>
  <c r="CP256" i="1" s="1"/>
  <c r="AI256" i="1"/>
  <c r="C256" i="1" s="1"/>
  <c r="AL255" i="1"/>
  <c r="CP255" i="1" s="1"/>
  <c r="AI255" i="1"/>
  <c r="C255" i="1" s="1"/>
  <c r="DC259" i="1"/>
  <c r="DB259" i="1"/>
  <c r="CX259" i="1"/>
  <c r="CL259" i="1"/>
  <c r="CJ259" i="1"/>
  <c r="CI259" i="1"/>
  <c r="CG259" i="1"/>
  <c r="CD259" i="1"/>
  <c r="CC259" i="1"/>
  <c r="CB259" i="1"/>
  <c r="CA259" i="1"/>
  <c r="BZ259" i="1"/>
  <c r="BY259" i="1"/>
  <c r="AU259" i="1"/>
  <c r="CO259" i="1" s="1"/>
  <c r="DC258" i="1"/>
  <c r="DB258" i="1"/>
  <c r="CX258" i="1"/>
  <c r="CL258" i="1"/>
  <c r="CJ258" i="1"/>
  <c r="CI258" i="1"/>
  <c r="CG258" i="1"/>
  <c r="CD258" i="1"/>
  <c r="CC258" i="1"/>
  <c r="CB258" i="1"/>
  <c r="CA258" i="1"/>
  <c r="BZ258" i="1"/>
  <c r="BY258" i="1"/>
  <c r="AU258" i="1"/>
  <c r="CO258" i="1" s="1"/>
  <c r="DC257" i="1"/>
  <c r="DB257" i="1"/>
  <c r="CX257" i="1"/>
  <c r="CL257" i="1"/>
  <c r="CJ257" i="1"/>
  <c r="CI257" i="1"/>
  <c r="CG257" i="1"/>
  <c r="CD257" i="1"/>
  <c r="CC257" i="1"/>
  <c r="CB257" i="1"/>
  <c r="CA257" i="1"/>
  <c r="BZ257" i="1"/>
  <c r="BY257" i="1"/>
  <c r="AU257" i="1"/>
  <c r="CO257" i="1" s="1"/>
  <c r="DC256" i="1"/>
  <c r="DB256" i="1"/>
  <c r="CX256" i="1"/>
  <c r="CL256" i="1"/>
  <c r="CJ256" i="1"/>
  <c r="CI256" i="1"/>
  <c r="CG256" i="1"/>
  <c r="CD256" i="1"/>
  <c r="CC256" i="1"/>
  <c r="CB256" i="1"/>
  <c r="CA256" i="1"/>
  <c r="BZ256" i="1"/>
  <c r="BY256" i="1"/>
  <c r="AU256" i="1"/>
  <c r="CO256" i="1" s="1"/>
  <c r="DC255" i="1"/>
  <c r="DB255" i="1"/>
  <c r="CX255" i="1"/>
  <c r="CL255" i="1"/>
  <c r="CJ255" i="1"/>
  <c r="CI255" i="1"/>
  <c r="CG255" i="1"/>
  <c r="CD255" i="1"/>
  <c r="CC255" i="1"/>
  <c r="CB255" i="1"/>
  <c r="CA255" i="1"/>
  <c r="BZ255" i="1"/>
  <c r="BY255" i="1"/>
  <c r="AU255" i="1"/>
  <c r="CO255" i="1" s="1"/>
  <c r="ED287" i="1" l="1"/>
  <c r="D286" i="1"/>
  <c r="EF279" i="1"/>
  <c r="EF285" i="1"/>
  <c r="EF277" i="1"/>
  <c r="EF297" i="1"/>
  <c r="EF290" i="1"/>
  <c r="EF294" i="1"/>
  <c r="F288" i="1"/>
  <c r="G288" i="1" s="1"/>
  <c r="E289" i="1"/>
  <c r="EF289" i="1"/>
  <c r="ED284" i="1"/>
  <c r="BT283" i="1"/>
  <c r="D283" i="1"/>
  <c r="BT302" i="1"/>
  <c r="D302" i="1"/>
  <c r="ED295" i="1"/>
  <c r="BT294" i="1"/>
  <c r="D294" i="1"/>
  <c r="ED300" i="1"/>
  <c r="BT299" i="1"/>
  <c r="D299" i="1"/>
  <c r="ED292" i="1"/>
  <c r="BT291" i="1"/>
  <c r="D291" i="1"/>
  <c r="ED282" i="1"/>
  <c r="BT281" i="1"/>
  <c r="D281" i="1"/>
  <c r="BT87" i="1"/>
  <c r="D87" i="1"/>
  <c r="ED86" i="1"/>
  <c r="BT85" i="1"/>
  <c r="D85" i="1"/>
  <c r="ED302" i="1"/>
  <c r="BT301" i="1"/>
  <c r="D301" i="1"/>
  <c r="ED280" i="1"/>
  <c r="BT279" i="1"/>
  <c r="D279" i="1"/>
  <c r="ED299" i="1"/>
  <c r="BT298" i="1"/>
  <c r="D298" i="1"/>
  <c r="ED291" i="1"/>
  <c r="BT290" i="1"/>
  <c r="D290" i="1"/>
  <c r="ED296" i="1"/>
  <c r="BT295" i="1"/>
  <c r="D295" i="1"/>
  <c r="ED286" i="1"/>
  <c r="BT285" i="1"/>
  <c r="D285" i="1"/>
  <c r="ED278" i="1"/>
  <c r="BT277" i="1"/>
  <c r="D277" i="1"/>
  <c r="ED87" i="1"/>
  <c r="BT86" i="1"/>
  <c r="D86" i="1"/>
  <c r="ED85" i="1"/>
  <c r="BT84" i="1"/>
  <c r="D84" i="1"/>
  <c r="ED298" i="1"/>
  <c r="BT297" i="1"/>
  <c r="D297" i="1"/>
  <c r="D287" i="1"/>
  <c r="F287" i="1"/>
  <c r="G287" i="1" s="1"/>
  <c r="EF288" i="1"/>
  <c r="ED281" i="1"/>
  <c r="ED301" i="1"/>
  <c r="EF293" i="1"/>
  <c r="EJ287" i="1"/>
  <c r="EI287" i="1"/>
  <c r="EE287" i="1"/>
  <c r="EF287" i="1"/>
  <c r="ED283" i="1"/>
  <c r="AP256" i="1"/>
  <c r="BU256" i="1" s="1"/>
  <c r="AP257" i="1"/>
  <c r="BU257" i="1" s="1"/>
  <c r="AP259" i="1"/>
  <c r="BU259" i="1" s="1"/>
  <c r="AP255" i="1"/>
  <c r="BU255" i="1" s="1"/>
  <c r="AP258" i="1"/>
  <c r="BU258" i="1" s="1"/>
  <c r="BM72" i="1"/>
  <c r="BI72" i="1"/>
  <c r="BL72" i="1"/>
  <c r="BK72" i="1"/>
  <c r="BJ72" i="1"/>
  <c r="CT72" i="1"/>
  <c r="CT73" i="1"/>
  <c r="BM73" i="1"/>
  <c r="BI73" i="1"/>
  <c r="BK73" i="1"/>
  <c r="BL73" i="1"/>
  <c r="BJ73" i="1"/>
  <c r="BK74" i="1"/>
  <c r="BL74" i="1"/>
  <c r="BI74" i="1"/>
  <c r="BM74" i="1"/>
  <c r="CT74" i="1"/>
  <c r="BJ74" i="1"/>
  <c r="CT71" i="1"/>
  <c r="BK71" i="1"/>
  <c r="BI71" i="1"/>
  <c r="BM71" i="1"/>
  <c r="BJ71" i="1"/>
  <c r="BL71" i="1"/>
  <c r="EG287" i="1" l="1"/>
  <c r="EF301" i="1"/>
  <c r="EF281" i="1"/>
  <c r="EF291" i="1"/>
  <c r="EF299" i="1"/>
  <c r="EF86" i="1"/>
  <c r="EF282" i="1"/>
  <c r="EF292" i="1"/>
  <c r="EF300" i="1"/>
  <c r="EF283" i="1"/>
  <c r="EF298" i="1"/>
  <c r="EF85" i="1"/>
  <c r="EF87" i="1"/>
  <c r="EF278" i="1"/>
  <c r="EF286" i="1"/>
  <c r="EF296" i="1"/>
  <c r="EF280" i="1"/>
  <c r="EF302" i="1"/>
  <c r="EF295" i="1"/>
  <c r="EF284" i="1"/>
  <c r="F289" i="1"/>
  <c r="G289" i="1" s="1"/>
  <c r="E290" i="1"/>
  <c r="CN259" i="1"/>
  <c r="CN258" i="1"/>
  <c r="CN257" i="1"/>
  <c r="CN256" i="1"/>
  <c r="CN255" i="1"/>
  <c r="BN74" i="1"/>
  <c r="BN71" i="1"/>
  <c r="BN72" i="1"/>
  <c r="CV71" i="1"/>
  <c r="CW71" i="1"/>
  <c r="CV74" i="1"/>
  <c r="CW74" i="1"/>
  <c r="BN73" i="1"/>
  <c r="CV73" i="1"/>
  <c r="CW73" i="1"/>
  <c r="CV72" i="1"/>
  <c r="CW72" i="1"/>
  <c r="X119" i="1"/>
  <c r="CH119" i="1" s="1"/>
  <c r="X116" i="1"/>
  <c r="CH116" i="1" s="1"/>
  <c r="X111" i="1"/>
  <c r="X88" i="1"/>
  <c r="AL119" i="1"/>
  <c r="CP119" i="1" s="1"/>
  <c r="AI119" i="1"/>
  <c r="AL118" i="1"/>
  <c r="CP118" i="1" s="1"/>
  <c r="AI118" i="1"/>
  <c r="C118" i="1" s="1"/>
  <c r="AL117" i="1"/>
  <c r="CP117" i="1" s="1"/>
  <c r="AI117" i="1"/>
  <c r="C117" i="1" s="1"/>
  <c r="AL116" i="1"/>
  <c r="CP116" i="1" s="1"/>
  <c r="AI116" i="1"/>
  <c r="AL115" i="1"/>
  <c r="CP115" i="1" s="1"/>
  <c r="AI115" i="1"/>
  <c r="C115" i="1" s="1"/>
  <c r="AL114" i="1"/>
  <c r="CP114" i="1" s="1"/>
  <c r="AI114" i="1"/>
  <c r="C114" i="1" s="1"/>
  <c r="AL113" i="1"/>
  <c r="CP113" i="1" s="1"/>
  <c r="AI113" i="1"/>
  <c r="C113" i="1" s="1"/>
  <c r="AL112" i="1"/>
  <c r="CP112" i="1" s="1"/>
  <c r="AI112" i="1"/>
  <c r="C112" i="1" s="1"/>
  <c r="AL111" i="1"/>
  <c r="AI111" i="1"/>
  <c r="AL110" i="1"/>
  <c r="AI110" i="1"/>
  <c r="C110" i="1" s="1"/>
  <c r="AL109" i="1"/>
  <c r="AI109" i="1"/>
  <c r="C109" i="1" s="1"/>
  <c r="AL108" i="1"/>
  <c r="AI108" i="1"/>
  <c r="C108" i="1" s="1"/>
  <c r="AL107" i="1"/>
  <c r="AI107" i="1"/>
  <c r="C107" i="1" s="1"/>
  <c r="AL106" i="1"/>
  <c r="AI106" i="1"/>
  <c r="C106" i="1" s="1"/>
  <c r="AL105" i="1"/>
  <c r="AI105" i="1"/>
  <c r="C105" i="1" s="1"/>
  <c r="AL104" i="1"/>
  <c r="AI104" i="1"/>
  <c r="C104" i="1" s="1"/>
  <c r="AL103" i="1"/>
  <c r="AI103" i="1"/>
  <c r="C103" i="1" s="1"/>
  <c r="AL102" i="1"/>
  <c r="AI102" i="1"/>
  <c r="C102" i="1" s="1"/>
  <c r="AL101" i="1"/>
  <c r="AI101" i="1"/>
  <c r="C101" i="1" s="1"/>
  <c r="AL100" i="1"/>
  <c r="AI100" i="1"/>
  <c r="C100" i="1" s="1"/>
  <c r="AL99" i="1"/>
  <c r="AI99" i="1"/>
  <c r="C99" i="1" s="1"/>
  <c r="AL98" i="1"/>
  <c r="AI98" i="1"/>
  <c r="C98" i="1" s="1"/>
  <c r="AL97" i="1"/>
  <c r="AI97" i="1"/>
  <c r="C97" i="1" s="1"/>
  <c r="AL96" i="1"/>
  <c r="AI96" i="1"/>
  <c r="C96" i="1" s="1"/>
  <c r="AL95" i="1"/>
  <c r="AI95" i="1"/>
  <c r="C95" i="1" s="1"/>
  <c r="AL94" i="1"/>
  <c r="AI94" i="1"/>
  <c r="C94" i="1" s="1"/>
  <c r="AL93" i="1"/>
  <c r="AI93" i="1"/>
  <c r="C93" i="1" s="1"/>
  <c r="AL92" i="1"/>
  <c r="AI92" i="1"/>
  <c r="C92" i="1" s="1"/>
  <c r="AL91" i="1"/>
  <c r="AI91" i="1"/>
  <c r="C91" i="1" s="1"/>
  <c r="AL90" i="1"/>
  <c r="AI90" i="1"/>
  <c r="C90" i="1" s="1"/>
  <c r="AL89" i="1"/>
  <c r="AI89" i="1"/>
  <c r="C89" i="1" s="1"/>
  <c r="AL88" i="1"/>
  <c r="AI88" i="1"/>
  <c r="AL83" i="1"/>
  <c r="AI83" i="1"/>
  <c r="C83" i="1" s="1"/>
  <c r="AL82" i="1"/>
  <c r="AI82" i="1"/>
  <c r="C82" i="1" s="1"/>
  <c r="AL81" i="1"/>
  <c r="AI81" i="1"/>
  <c r="C81" i="1" s="1"/>
  <c r="AL80" i="1"/>
  <c r="AI80" i="1"/>
  <c r="C80" i="1" s="1"/>
  <c r="AL79" i="1"/>
  <c r="AI79" i="1"/>
  <c r="C79" i="1" s="1"/>
  <c r="AL78" i="1"/>
  <c r="AI78" i="1"/>
  <c r="C78" i="1" s="1"/>
  <c r="AL77" i="1"/>
  <c r="AI77" i="1"/>
  <c r="C77" i="1" s="1"/>
  <c r="AL76" i="1"/>
  <c r="AI76" i="1"/>
  <c r="C76" i="1" s="1"/>
  <c r="DC119" i="1"/>
  <c r="DB119" i="1"/>
  <c r="CX119" i="1"/>
  <c r="CL119" i="1"/>
  <c r="CJ119" i="1"/>
  <c r="CI119" i="1"/>
  <c r="CG119" i="1"/>
  <c r="CD119" i="1"/>
  <c r="CC119" i="1"/>
  <c r="CB119" i="1"/>
  <c r="CA119" i="1"/>
  <c r="BZ119" i="1"/>
  <c r="AU119" i="1"/>
  <c r="CO119" i="1" s="1"/>
  <c r="AP119" i="1"/>
  <c r="BU119" i="1" s="1"/>
  <c r="DC118" i="1"/>
  <c r="DB118" i="1"/>
  <c r="CX118" i="1"/>
  <c r="CL118" i="1"/>
  <c r="CJ118" i="1"/>
  <c r="CI118" i="1"/>
  <c r="CG118" i="1"/>
  <c r="CD118" i="1"/>
  <c r="CC118" i="1"/>
  <c r="CB118" i="1"/>
  <c r="CA118" i="1"/>
  <c r="BZ118" i="1"/>
  <c r="BY118" i="1"/>
  <c r="AU118" i="1"/>
  <c r="CO118" i="1" s="1"/>
  <c r="DC117" i="1"/>
  <c r="DB117" i="1"/>
  <c r="CX117" i="1"/>
  <c r="CL117" i="1"/>
  <c r="CJ117" i="1"/>
  <c r="CI117" i="1"/>
  <c r="CG117" i="1"/>
  <c r="CD117" i="1"/>
  <c r="CC117" i="1"/>
  <c r="CB117" i="1"/>
  <c r="CA117" i="1"/>
  <c r="BZ117" i="1"/>
  <c r="BY117" i="1"/>
  <c r="AU117" i="1"/>
  <c r="CO117" i="1" s="1"/>
  <c r="DC116" i="1"/>
  <c r="DB116" i="1"/>
  <c r="CX116" i="1"/>
  <c r="CL116" i="1"/>
  <c r="CJ116" i="1"/>
  <c r="CI116" i="1"/>
  <c r="CG116" i="1"/>
  <c r="CD116" i="1"/>
  <c r="CC116" i="1"/>
  <c r="CB116" i="1"/>
  <c r="CA116" i="1"/>
  <c r="BZ116" i="1"/>
  <c r="AU116" i="1"/>
  <c r="CO116" i="1" s="1"/>
  <c r="AP116" i="1"/>
  <c r="BU116" i="1" s="1"/>
  <c r="DC115" i="1"/>
  <c r="DB115" i="1"/>
  <c r="CX115" i="1"/>
  <c r="CL115" i="1"/>
  <c r="CJ115" i="1"/>
  <c r="CI115" i="1"/>
  <c r="CG115" i="1"/>
  <c r="CD115" i="1"/>
  <c r="CC115" i="1"/>
  <c r="CB115" i="1"/>
  <c r="CA115" i="1"/>
  <c r="BZ115" i="1"/>
  <c r="BY115" i="1"/>
  <c r="AU115" i="1"/>
  <c r="CO115" i="1" s="1"/>
  <c r="DC114" i="1"/>
  <c r="DB114" i="1"/>
  <c r="CX114" i="1"/>
  <c r="CL114" i="1"/>
  <c r="CJ114" i="1"/>
  <c r="CI114" i="1"/>
  <c r="CG114" i="1"/>
  <c r="CD114" i="1"/>
  <c r="CC114" i="1"/>
  <c r="CB114" i="1"/>
  <c r="CA114" i="1"/>
  <c r="BZ114" i="1"/>
  <c r="BY114" i="1"/>
  <c r="AU114" i="1"/>
  <c r="CO114" i="1" s="1"/>
  <c r="DC113" i="1"/>
  <c r="DB113" i="1"/>
  <c r="CX113" i="1"/>
  <c r="CL113" i="1"/>
  <c r="CJ113" i="1"/>
  <c r="CI113" i="1"/>
  <c r="CG113" i="1"/>
  <c r="CD113" i="1"/>
  <c r="CC113" i="1"/>
  <c r="CB113" i="1"/>
  <c r="CA113" i="1"/>
  <c r="BZ113" i="1"/>
  <c r="BY113" i="1"/>
  <c r="AU113" i="1"/>
  <c r="CO113" i="1" s="1"/>
  <c r="DC112" i="1"/>
  <c r="DB112" i="1"/>
  <c r="CX112" i="1"/>
  <c r="CL112" i="1"/>
  <c r="CJ112" i="1"/>
  <c r="CI112" i="1"/>
  <c r="CG112" i="1"/>
  <c r="CD112" i="1"/>
  <c r="CC112" i="1"/>
  <c r="CB112" i="1"/>
  <c r="CA112" i="1"/>
  <c r="BZ112" i="1"/>
  <c r="BY112" i="1"/>
  <c r="AU112" i="1"/>
  <c r="CO112" i="1" s="1"/>
  <c r="F290" i="1" l="1"/>
  <c r="G290" i="1" s="1"/>
  <c r="E291" i="1"/>
  <c r="AP114" i="1"/>
  <c r="BU114" i="1" s="1"/>
  <c r="AP115" i="1"/>
  <c r="BU115" i="1" s="1"/>
  <c r="AP112" i="1"/>
  <c r="BU112" i="1" s="1"/>
  <c r="AP118" i="1"/>
  <c r="BU118" i="1" s="1"/>
  <c r="AP113" i="1"/>
  <c r="BU113" i="1" s="1"/>
  <c r="AP117" i="1"/>
  <c r="BU117" i="1" s="1"/>
  <c r="CN116" i="1"/>
  <c r="CN119" i="1"/>
  <c r="F291" i="1" l="1"/>
  <c r="G291" i="1" s="1"/>
  <c r="E292" i="1"/>
  <c r="CN115" i="1"/>
  <c r="CN118" i="1"/>
  <c r="CN113" i="1"/>
  <c r="CN114" i="1"/>
  <c r="CN112" i="1"/>
  <c r="CN117" i="1"/>
  <c r="X275" i="1"/>
  <c r="X260" i="1"/>
  <c r="AL275" i="1"/>
  <c r="AI275" i="1"/>
  <c r="AL260" i="1"/>
  <c r="AI260" i="1"/>
  <c r="AL254" i="1"/>
  <c r="AI254" i="1"/>
  <c r="C254" i="1" s="1"/>
  <c r="AL253" i="1"/>
  <c r="AI253" i="1"/>
  <c r="C253" i="1" s="1"/>
  <c r="AL252" i="1"/>
  <c r="AI252" i="1"/>
  <c r="C252" i="1" s="1"/>
  <c r="AL251" i="1"/>
  <c r="AI251" i="1"/>
  <c r="C251" i="1" s="1"/>
  <c r="AL250" i="1"/>
  <c r="AI250" i="1"/>
  <c r="C250" i="1" s="1"/>
  <c r="AL249" i="1"/>
  <c r="AI249" i="1"/>
  <c r="C249" i="1" s="1"/>
  <c r="AL248" i="1"/>
  <c r="AI248" i="1"/>
  <c r="C248" i="1" s="1"/>
  <c r="AL247" i="1"/>
  <c r="AI247" i="1"/>
  <c r="C247" i="1" s="1"/>
  <c r="AL246" i="1"/>
  <c r="AI246" i="1"/>
  <c r="C246" i="1" s="1"/>
  <c r="AL245" i="1"/>
  <c r="AI245" i="1"/>
  <c r="C245" i="1" s="1"/>
  <c r="AL244" i="1"/>
  <c r="AI244" i="1"/>
  <c r="C244" i="1" s="1"/>
  <c r="AL243" i="1"/>
  <c r="AI243" i="1"/>
  <c r="C243" i="1" s="1"/>
  <c r="AL242" i="1"/>
  <c r="AI242" i="1"/>
  <c r="C242" i="1" s="1"/>
  <c r="AL241" i="1"/>
  <c r="AI241" i="1"/>
  <c r="C241" i="1" s="1"/>
  <c r="AL240" i="1"/>
  <c r="AI240" i="1"/>
  <c r="C240" i="1" s="1"/>
  <c r="AL239" i="1"/>
  <c r="AI239" i="1"/>
  <c r="C239" i="1" s="1"/>
  <c r="AL238" i="1"/>
  <c r="AI238" i="1"/>
  <c r="C238" i="1" s="1"/>
  <c r="AL237" i="1"/>
  <c r="AI237" i="1"/>
  <c r="C237" i="1" s="1"/>
  <c r="AL236" i="1"/>
  <c r="AI236" i="1"/>
  <c r="C236" i="1" s="1"/>
  <c r="AL235" i="1"/>
  <c r="AI235" i="1"/>
  <c r="C235" i="1" s="1"/>
  <c r="AL234" i="1"/>
  <c r="AI234" i="1"/>
  <c r="C234" i="1" s="1"/>
  <c r="AL233" i="1"/>
  <c r="AI233" i="1"/>
  <c r="C233" i="1" s="1"/>
  <c r="AL232" i="1"/>
  <c r="AI232" i="1"/>
  <c r="C232" i="1" s="1"/>
  <c r="AL231" i="1"/>
  <c r="AI231" i="1"/>
  <c r="C231" i="1" s="1"/>
  <c r="AL230" i="1"/>
  <c r="AI230" i="1"/>
  <c r="C230" i="1" s="1"/>
  <c r="AL229" i="1"/>
  <c r="AI229" i="1"/>
  <c r="C229" i="1" s="1"/>
  <c r="AL228" i="1"/>
  <c r="AI228" i="1"/>
  <c r="C228" i="1" s="1"/>
  <c r="AL227" i="1"/>
  <c r="AI227" i="1"/>
  <c r="C227" i="1" s="1"/>
  <c r="F292" i="1" l="1"/>
  <c r="G292" i="1" s="1"/>
  <c r="E293" i="1"/>
  <c r="DC21" i="1"/>
  <c r="DB21" i="1"/>
  <c r="CX21" i="1"/>
  <c r="CL21" i="1"/>
  <c r="CJ21" i="1"/>
  <c r="CI21" i="1"/>
  <c r="CG21" i="1"/>
  <c r="CD21" i="1"/>
  <c r="CC21" i="1"/>
  <c r="CB21" i="1"/>
  <c r="CA21" i="1"/>
  <c r="BZ21" i="1"/>
  <c r="AU21" i="1"/>
  <c r="CO21" i="1" s="1"/>
  <c r="AP21" i="1"/>
  <c r="BU21" i="1" s="1"/>
  <c r="AL21" i="1"/>
  <c r="CP21" i="1" s="1"/>
  <c r="AI21" i="1"/>
  <c r="X21" i="1"/>
  <c r="CH21" i="1" s="1"/>
  <c r="F293" i="1" l="1"/>
  <c r="G293" i="1" s="1"/>
  <c r="E294" i="1"/>
  <c r="CN21" i="1"/>
  <c r="F294" i="1" l="1"/>
  <c r="G294" i="1" s="1"/>
  <c r="E295" i="1"/>
  <c r="AL152" i="1"/>
  <c r="AI152" i="1"/>
  <c r="C152" i="1" s="1"/>
  <c r="AL151" i="1"/>
  <c r="AI151" i="1"/>
  <c r="C151" i="1" s="1"/>
  <c r="AL150" i="1"/>
  <c r="AI150" i="1"/>
  <c r="C150" i="1" s="1"/>
  <c r="AL149" i="1"/>
  <c r="AI149" i="1"/>
  <c r="C149" i="1" s="1"/>
  <c r="AL147" i="1"/>
  <c r="AI147" i="1"/>
  <c r="C147" i="1" s="1"/>
  <c r="AL146" i="1"/>
  <c r="AI146" i="1"/>
  <c r="C146" i="1" s="1"/>
  <c r="AL145" i="1"/>
  <c r="AI145" i="1"/>
  <c r="C145" i="1" s="1"/>
  <c r="AL144" i="1"/>
  <c r="AI144" i="1"/>
  <c r="C144" i="1" s="1"/>
  <c r="AL143" i="1"/>
  <c r="AI143" i="1"/>
  <c r="C143" i="1" s="1"/>
  <c r="AL142" i="1"/>
  <c r="AI142" i="1"/>
  <c r="C142" i="1" s="1"/>
  <c r="AL141" i="1"/>
  <c r="AI141" i="1"/>
  <c r="C141" i="1" s="1"/>
  <c r="AL140" i="1"/>
  <c r="AI140" i="1"/>
  <c r="C140" i="1" s="1"/>
  <c r="AL139" i="1"/>
  <c r="AI139" i="1"/>
  <c r="C139" i="1" s="1"/>
  <c r="AL138" i="1"/>
  <c r="AI138" i="1"/>
  <c r="C138" i="1" s="1"/>
  <c r="AL137" i="1"/>
  <c r="AI137" i="1"/>
  <c r="C137" i="1" s="1"/>
  <c r="AL136" i="1"/>
  <c r="AI136" i="1"/>
  <c r="C136" i="1" s="1"/>
  <c r="AL135" i="1"/>
  <c r="AI135" i="1"/>
  <c r="C135" i="1" s="1"/>
  <c r="AL134" i="1"/>
  <c r="AI134" i="1"/>
  <c r="C134" i="1" s="1"/>
  <c r="AL133" i="1"/>
  <c r="AI133" i="1"/>
  <c r="C133" i="1" s="1"/>
  <c r="AL132" i="1"/>
  <c r="AI132" i="1"/>
  <c r="C132" i="1" s="1"/>
  <c r="AL131" i="1"/>
  <c r="AI131" i="1"/>
  <c r="C131" i="1" s="1"/>
  <c r="AL130" i="1"/>
  <c r="AI130" i="1"/>
  <c r="C130" i="1" s="1"/>
  <c r="AL129" i="1"/>
  <c r="AI129" i="1"/>
  <c r="C129" i="1" s="1"/>
  <c r="AL128" i="1"/>
  <c r="AI128" i="1"/>
  <c r="C128" i="1" s="1"/>
  <c r="AL127" i="1"/>
  <c r="AI127" i="1"/>
  <c r="C127" i="1" s="1"/>
  <c r="AL126" i="1"/>
  <c r="AI126" i="1"/>
  <c r="C126" i="1" s="1"/>
  <c r="AL125" i="1"/>
  <c r="AI125" i="1"/>
  <c r="C125" i="1" s="1"/>
  <c r="AL124" i="1"/>
  <c r="AI124" i="1"/>
  <c r="C124" i="1" s="1"/>
  <c r="AL123" i="1"/>
  <c r="AI123" i="1"/>
  <c r="C123" i="1" s="1"/>
  <c r="AL122" i="1"/>
  <c r="AI122" i="1"/>
  <c r="C122" i="1" s="1"/>
  <c r="AL121" i="1"/>
  <c r="AI121" i="1"/>
  <c r="C121" i="1" s="1"/>
  <c r="AL120" i="1"/>
  <c r="AI120" i="1"/>
  <c r="C120" i="1" s="1"/>
  <c r="X226" i="1"/>
  <c r="X198" i="1"/>
  <c r="AL226" i="1"/>
  <c r="AI226" i="1"/>
  <c r="AL225" i="1"/>
  <c r="AI225" i="1"/>
  <c r="C225" i="1" s="1"/>
  <c r="AL224" i="1"/>
  <c r="AI224" i="1"/>
  <c r="C224" i="1" s="1"/>
  <c r="AL223" i="1"/>
  <c r="AI223" i="1"/>
  <c r="C223" i="1" s="1"/>
  <c r="AL222" i="1"/>
  <c r="AI222" i="1"/>
  <c r="C222" i="1" s="1"/>
  <c r="AL221" i="1"/>
  <c r="AI221" i="1"/>
  <c r="C221" i="1" s="1"/>
  <c r="AL220" i="1"/>
  <c r="AI220" i="1"/>
  <c r="C220" i="1" s="1"/>
  <c r="AL219" i="1"/>
  <c r="AI219" i="1"/>
  <c r="C219" i="1" s="1"/>
  <c r="AL218" i="1"/>
  <c r="AI218" i="1"/>
  <c r="C218" i="1" s="1"/>
  <c r="AL217" i="1"/>
  <c r="AI217" i="1"/>
  <c r="C217" i="1" s="1"/>
  <c r="AL216" i="1"/>
  <c r="AI216" i="1"/>
  <c r="C216" i="1" s="1"/>
  <c r="AL215" i="1"/>
  <c r="AI215" i="1"/>
  <c r="C215" i="1" s="1"/>
  <c r="AL214" i="1"/>
  <c r="AI214" i="1"/>
  <c r="C214" i="1" s="1"/>
  <c r="AL213" i="1"/>
  <c r="AI213" i="1"/>
  <c r="C213" i="1" s="1"/>
  <c r="AL212" i="1"/>
  <c r="AI212" i="1"/>
  <c r="C212" i="1" s="1"/>
  <c r="AL211" i="1"/>
  <c r="AI211" i="1"/>
  <c r="C211" i="1" s="1"/>
  <c r="AL210" i="1"/>
  <c r="AI210" i="1"/>
  <c r="C210" i="1" s="1"/>
  <c r="AL209" i="1"/>
  <c r="AI209" i="1"/>
  <c r="C209" i="1" s="1"/>
  <c r="AL208" i="1"/>
  <c r="AI208" i="1"/>
  <c r="C208" i="1" s="1"/>
  <c r="AL207" i="1"/>
  <c r="AI207" i="1"/>
  <c r="C207" i="1" s="1"/>
  <c r="AL206" i="1"/>
  <c r="AI206" i="1"/>
  <c r="C206" i="1" s="1"/>
  <c r="AL205" i="1"/>
  <c r="AI205" i="1"/>
  <c r="C205" i="1" s="1"/>
  <c r="AL204" i="1"/>
  <c r="AI204" i="1"/>
  <c r="C204" i="1" s="1"/>
  <c r="AL203" i="1"/>
  <c r="AI203" i="1"/>
  <c r="C203" i="1" s="1"/>
  <c r="AL202" i="1"/>
  <c r="AI202" i="1"/>
  <c r="C202" i="1" s="1"/>
  <c r="AL201" i="1"/>
  <c r="AI201" i="1"/>
  <c r="C201" i="1" s="1"/>
  <c r="AL200" i="1"/>
  <c r="AI200" i="1"/>
  <c r="C200" i="1" s="1"/>
  <c r="AL199" i="1"/>
  <c r="AI199" i="1"/>
  <c r="C199" i="1" s="1"/>
  <c r="AL198" i="1"/>
  <c r="AI198" i="1"/>
  <c r="AL197" i="1"/>
  <c r="AI197" i="1"/>
  <c r="C197" i="1" s="1"/>
  <c r="AL196" i="1"/>
  <c r="AI196" i="1"/>
  <c r="C196" i="1" s="1"/>
  <c r="AL195" i="1"/>
  <c r="AI195" i="1"/>
  <c r="C195" i="1" s="1"/>
  <c r="AL194" i="1"/>
  <c r="AI194" i="1"/>
  <c r="C194" i="1" s="1"/>
  <c r="AL193" i="1"/>
  <c r="AI193" i="1"/>
  <c r="C193" i="1" s="1"/>
  <c r="AL192" i="1"/>
  <c r="AI192" i="1"/>
  <c r="C192" i="1" s="1"/>
  <c r="AL191" i="1"/>
  <c r="AI191" i="1"/>
  <c r="C191" i="1" s="1"/>
  <c r="AL190" i="1"/>
  <c r="AI190" i="1"/>
  <c r="C190" i="1" s="1"/>
  <c r="AL189" i="1"/>
  <c r="AI189" i="1"/>
  <c r="C189" i="1" s="1"/>
  <c r="AL188" i="1"/>
  <c r="AI188" i="1"/>
  <c r="C188" i="1" s="1"/>
  <c r="AL187" i="1"/>
  <c r="AI187" i="1"/>
  <c r="C187" i="1" s="1"/>
  <c r="AL186" i="1"/>
  <c r="AI186" i="1"/>
  <c r="C186" i="1" s="1"/>
  <c r="AL185" i="1"/>
  <c r="AI185" i="1"/>
  <c r="C185" i="1" s="1"/>
  <c r="AL184" i="1"/>
  <c r="AI184" i="1"/>
  <c r="C184" i="1" s="1"/>
  <c r="AL183" i="1"/>
  <c r="AI183" i="1"/>
  <c r="C183" i="1" s="1"/>
  <c r="AL182" i="1"/>
  <c r="AI182" i="1"/>
  <c r="C182" i="1" s="1"/>
  <c r="AL181" i="1"/>
  <c r="AI181" i="1"/>
  <c r="C181" i="1" s="1"/>
  <c r="AL180" i="1"/>
  <c r="AI180" i="1"/>
  <c r="C180" i="1" s="1"/>
  <c r="AL179" i="1"/>
  <c r="AI179" i="1"/>
  <c r="C179" i="1" s="1"/>
  <c r="AL178" i="1"/>
  <c r="AI178" i="1"/>
  <c r="C178" i="1" s="1"/>
  <c r="AL177" i="1"/>
  <c r="AI177" i="1"/>
  <c r="C177" i="1" s="1"/>
  <c r="AL176" i="1"/>
  <c r="AI176" i="1"/>
  <c r="C176" i="1" s="1"/>
  <c r="AL175" i="1"/>
  <c r="AI175" i="1"/>
  <c r="C175" i="1" s="1"/>
  <c r="AL174" i="1"/>
  <c r="AI174" i="1"/>
  <c r="C174" i="1" s="1"/>
  <c r="AL173" i="1"/>
  <c r="AI173" i="1"/>
  <c r="C173" i="1" s="1"/>
  <c r="AL172" i="1"/>
  <c r="AI172" i="1"/>
  <c r="C172" i="1" s="1"/>
  <c r="AL171" i="1"/>
  <c r="AI171" i="1"/>
  <c r="C171" i="1" s="1"/>
  <c r="AL170" i="1"/>
  <c r="AI170" i="1"/>
  <c r="C170" i="1" s="1"/>
  <c r="AL169" i="1"/>
  <c r="AI169" i="1"/>
  <c r="C169" i="1" s="1"/>
  <c r="AL168" i="1"/>
  <c r="AI168" i="1"/>
  <c r="C168" i="1" s="1"/>
  <c r="AL167" i="1"/>
  <c r="AI167" i="1"/>
  <c r="C167" i="1" s="1"/>
  <c r="AL166" i="1"/>
  <c r="AI166" i="1"/>
  <c r="C166" i="1" s="1"/>
  <c r="AL165" i="1"/>
  <c r="AI165" i="1"/>
  <c r="C165" i="1" s="1"/>
  <c r="AL164" i="1"/>
  <c r="AI164" i="1"/>
  <c r="C164" i="1" s="1"/>
  <c r="AL163" i="1"/>
  <c r="AI163" i="1"/>
  <c r="C163" i="1" s="1"/>
  <c r="AL162" i="1"/>
  <c r="AI162" i="1"/>
  <c r="C162" i="1" s="1"/>
  <c r="AL161" i="1"/>
  <c r="AI161" i="1"/>
  <c r="C161" i="1" s="1"/>
  <c r="AL160" i="1"/>
  <c r="AI160" i="1"/>
  <c r="C160" i="1" s="1"/>
  <c r="AL159" i="1"/>
  <c r="AI159" i="1"/>
  <c r="C159" i="1" s="1"/>
  <c r="AL158" i="1"/>
  <c r="AI158" i="1"/>
  <c r="C158" i="1" s="1"/>
  <c r="AL157" i="1"/>
  <c r="AI157" i="1"/>
  <c r="C157" i="1" s="1"/>
  <c r="AL156" i="1"/>
  <c r="AI156" i="1"/>
  <c r="C156" i="1" s="1"/>
  <c r="AL155" i="1"/>
  <c r="AI155" i="1"/>
  <c r="C155" i="1" s="1"/>
  <c r="AL154" i="1"/>
  <c r="AI154" i="1"/>
  <c r="C154" i="1" s="1"/>
  <c r="F295" i="1" l="1"/>
  <c r="G295" i="1" s="1"/>
  <c r="E296" i="1"/>
  <c r="K226" i="1"/>
  <c r="I226" i="1" s="1"/>
  <c r="DC52" i="1"/>
  <c r="DB52" i="1"/>
  <c r="CX52" i="1"/>
  <c r="CL52" i="1"/>
  <c r="CJ52" i="1"/>
  <c r="CI52" i="1"/>
  <c r="CG52" i="1"/>
  <c r="CD52" i="1"/>
  <c r="CC52" i="1"/>
  <c r="CB52" i="1"/>
  <c r="CA52" i="1"/>
  <c r="BZ52" i="1"/>
  <c r="BY52" i="1"/>
  <c r="AU52" i="1"/>
  <c r="CO52" i="1" s="1"/>
  <c r="AL52" i="1"/>
  <c r="CP52" i="1" s="1"/>
  <c r="AI52" i="1"/>
  <c r="C52" i="1" s="1"/>
  <c r="DC51" i="1"/>
  <c r="DB51" i="1"/>
  <c r="CX51" i="1"/>
  <c r="CL51" i="1"/>
  <c r="CJ51" i="1"/>
  <c r="CI51" i="1"/>
  <c r="CG51" i="1"/>
  <c r="CD51" i="1"/>
  <c r="CC51" i="1"/>
  <c r="CB51" i="1"/>
  <c r="CA51" i="1"/>
  <c r="BZ51" i="1"/>
  <c r="BY51" i="1"/>
  <c r="AU51" i="1"/>
  <c r="CO51" i="1" s="1"/>
  <c r="AL51" i="1"/>
  <c r="CP51" i="1" s="1"/>
  <c r="AI51" i="1"/>
  <c r="C51" i="1" s="1"/>
  <c r="DC50" i="1"/>
  <c r="DB50" i="1"/>
  <c r="CX50" i="1"/>
  <c r="CL50" i="1"/>
  <c r="CJ50" i="1"/>
  <c r="CI50" i="1"/>
  <c r="CG50" i="1"/>
  <c r="CD50" i="1"/>
  <c r="CC50" i="1"/>
  <c r="CB50" i="1"/>
  <c r="CA50" i="1"/>
  <c r="BZ50" i="1"/>
  <c r="BY50" i="1"/>
  <c r="AU50" i="1"/>
  <c r="CO50" i="1" s="1"/>
  <c r="AL50" i="1"/>
  <c r="CP50" i="1" s="1"/>
  <c r="AI50" i="1"/>
  <c r="C50" i="1" s="1"/>
  <c r="DC49" i="1"/>
  <c r="DB49" i="1"/>
  <c r="CX49" i="1"/>
  <c r="CL49" i="1"/>
  <c r="CJ49" i="1"/>
  <c r="CI49" i="1"/>
  <c r="CG49" i="1"/>
  <c r="CD49" i="1"/>
  <c r="CC49" i="1"/>
  <c r="CB49" i="1"/>
  <c r="CA49" i="1"/>
  <c r="BZ49" i="1"/>
  <c r="BY49" i="1"/>
  <c r="AU49" i="1"/>
  <c r="CO49" i="1" s="1"/>
  <c r="AL49" i="1"/>
  <c r="CP49" i="1" s="1"/>
  <c r="AI49" i="1"/>
  <c r="C49" i="1" s="1"/>
  <c r="F296" i="1" l="1"/>
  <c r="G296" i="1" s="1"/>
  <c r="E297" i="1"/>
  <c r="A226" i="1"/>
  <c r="C226" i="1"/>
  <c r="E226" i="1"/>
  <c r="B226" i="1"/>
  <c r="H226" i="1"/>
  <c r="AP52" i="1"/>
  <c r="BU52" i="1" s="1"/>
  <c r="AP50" i="1"/>
  <c r="BU50" i="1" s="1"/>
  <c r="AP49" i="1"/>
  <c r="BU49" i="1" s="1"/>
  <c r="AP51" i="1"/>
  <c r="BU51" i="1" s="1"/>
  <c r="X153" i="1"/>
  <c r="X148" i="1"/>
  <c r="AL153" i="1"/>
  <c r="AI153" i="1"/>
  <c r="AL148" i="1"/>
  <c r="AI148" i="1"/>
  <c r="CN49" i="1" l="1"/>
  <c r="F226" i="1"/>
  <c r="F297" i="1"/>
  <c r="G297" i="1" s="1"/>
  <c r="E298" i="1"/>
  <c r="CN52" i="1"/>
  <c r="CN50" i="1"/>
  <c r="CN51" i="1"/>
  <c r="AL57" i="1"/>
  <c r="AI57" i="1"/>
  <c r="C57" i="1" s="1"/>
  <c r="AL56" i="1"/>
  <c r="AI56" i="1"/>
  <c r="C56" i="1" s="1"/>
  <c r="AL55" i="1"/>
  <c r="AI55" i="1"/>
  <c r="C55" i="1" s="1"/>
  <c r="AL54" i="1"/>
  <c r="AI54" i="1"/>
  <c r="C54" i="1" s="1"/>
  <c r="AL53" i="1"/>
  <c r="AI53" i="1"/>
  <c r="C53" i="1" s="1"/>
  <c r="AL48" i="1"/>
  <c r="AI48" i="1"/>
  <c r="C48" i="1" s="1"/>
  <c r="AL47" i="1"/>
  <c r="AI47" i="1"/>
  <c r="C47" i="1" s="1"/>
  <c r="AL46" i="1"/>
  <c r="AI46" i="1"/>
  <c r="C46" i="1" s="1"/>
  <c r="AL45" i="1"/>
  <c r="AI45" i="1"/>
  <c r="C45" i="1" s="1"/>
  <c r="AL44" i="1"/>
  <c r="AI44" i="1"/>
  <c r="C44" i="1" s="1"/>
  <c r="AL43" i="1"/>
  <c r="AI43" i="1"/>
  <c r="C43" i="1" s="1"/>
  <c r="AL42" i="1"/>
  <c r="AI42" i="1"/>
  <c r="C42" i="1" s="1"/>
  <c r="AL41" i="1"/>
  <c r="AI41" i="1"/>
  <c r="C41" i="1" s="1"/>
  <c r="AL40" i="1"/>
  <c r="AI40" i="1"/>
  <c r="C40" i="1" s="1"/>
  <c r="AL39" i="1"/>
  <c r="AI39" i="1"/>
  <c r="C39" i="1" s="1"/>
  <c r="AL38" i="1"/>
  <c r="AI38" i="1"/>
  <c r="C38" i="1" s="1"/>
  <c r="AL37" i="1"/>
  <c r="AI37" i="1"/>
  <c r="C37" i="1" s="1"/>
  <c r="AL36" i="1"/>
  <c r="AI36" i="1"/>
  <c r="C36" i="1" s="1"/>
  <c r="AL35" i="1"/>
  <c r="AI35" i="1"/>
  <c r="C35" i="1" s="1"/>
  <c r="AL34" i="1"/>
  <c r="AI34" i="1"/>
  <c r="C34" i="1" s="1"/>
  <c r="AL33" i="1"/>
  <c r="AI33" i="1"/>
  <c r="C33" i="1" s="1"/>
  <c r="AL32" i="1"/>
  <c r="AI32" i="1"/>
  <c r="C32" i="1" s="1"/>
  <c r="AL31" i="1"/>
  <c r="AI31" i="1"/>
  <c r="C31" i="1" s="1"/>
  <c r="F298" i="1" l="1"/>
  <c r="G298" i="1" s="1"/>
  <c r="E299" i="1"/>
  <c r="X30" i="1"/>
  <c r="AL30" i="1"/>
  <c r="AI30" i="1"/>
  <c r="AL29" i="1"/>
  <c r="AI29" i="1"/>
  <c r="C29" i="1" s="1"/>
  <c r="AL28" i="1"/>
  <c r="AI28" i="1"/>
  <c r="C28" i="1" s="1"/>
  <c r="AL27" i="1"/>
  <c r="AI27" i="1"/>
  <c r="C27" i="1" s="1"/>
  <c r="AL26" i="1"/>
  <c r="AI26" i="1"/>
  <c r="C26" i="1" s="1"/>
  <c r="AL25" i="1"/>
  <c r="AI25" i="1"/>
  <c r="C25" i="1" s="1"/>
  <c r="AL24" i="1"/>
  <c r="AI24" i="1"/>
  <c r="C24" i="1" s="1"/>
  <c r="AL23" i="1"/>
  <c r="AI23" i="1"/>
  <c r="C23" i="1" s="1"/>
  <c r="AL22" i="1"/>
  <c r="AI22" i="1"/>
  <c r="C22" i="1" s="1"/>
  <c r="AL20" i="1"/>
  <c r="AI20" i="1"/>
  <c r="C20" i="1" s="1"/>
  <c r="AL19" i="1"/>
  <c r="AI19" i="1"/>
  <c r="C19" i="1" s="1"/>
  <c r="AL18" i="1"/>
  <c r="AI18" i="1"/>
  <c r="C18" i="1" s="1"/>
  <c r="AL17" i="1"/>
  <c r="AI17" i="1"/>
  <c r="C17" i="1" s="1"/>
  <c r="AL16" i="1"/>
  <c r="AI16" i="1"/>
  <c r="C16" i="1" s="1"/>
  <c r="AL15" i="1"/>
  <c r="AI15" i="1"/>
  <c r="C15" i="1" s="1"/>
  <c r="AL14" i="1"/>
  <c r="AI14" i="1"/>
  <c r="C14" i="1" s="1"/>
  <c r="AL13" i="1"/>
  <c r="AI13" i="1"/>
  <c r="F299" i="1" l="1"/>
  <c r="G299" i="1" s="1"/>
  <c r="E300" i="1"/>
  <c r="X61" i="1"/>
  <c r="CH61" i="1" s="1"/>
  <c r="X59" i="1"/>
  <c r="CH59" i="1" s="1"/>
  <c r="X62" i="1"/>
  <c r="CH62" i="1" s="1"/>
  <c r="X58" i="1"/>
  <c r="CH58" i="1" s="1"/>
  <c r="X60" i="1"/>
  <c r="CH60" i="1" s="1"/>
  <c r="X259" i="1"/>
  <c r="CH259" i="1" s="1"/>
  <c r="X258" i="1"/>
  <c r="CH258" i="1" s="1"/>
  <c r="X257" i="1"/>
  <c r="CH257" i="1" s="1"/>
  <c r="X256" i="1"/>
  <c r="CH256" i="1" s="1"/>
  <c r="X255" i="1"/>
  <c r="CH255" i="1" s="1"/>
  <c r="X115" i="1"/>
  <c r="CH115" i="1" s="1"/>
  <c r="X114" i="1"/>
  <c r="CH114" i="1" s="1"/>
  <c r="X113" i="1"/>
  <c r="CH113" i="1" s="1"/>
  <c r="X112" i="1"/>
  <c r="CH112" i="1" s="1"/>
  <c r="X83" i="1"/>
  <c r="X82" i="1"/>
  <c r="X81" i="1"/>
  <c r="X80" i="1"/>
  <c r="X118" i="1"/>
  <c r="CH118" i="1" s="1"/>
  <c r="X117" i="1"/>
  <c r="CH117" i="1" s="1"/>
  <c r="X110" i="1"/>
  <c r="X109" i="1"/>
  <c r="X108" i="1"/>
  <c r="X107" i="1"/>
  <c r="X99" i="1"/>
  <c r="X98" i="1"/>
  <c r="X97" i="1"/>
  <c r="X96" i="1"/>
  <c r="X95" i="1"/>
  <c r="X94" i="1"/>
  <c r="X93" i="1"/>
  <c r="X92" i="1"/>
  <c r="X91" i="1"/>
  <c r="X90" i="1"/>
  <c r="X89" i="1"/>
  <c r="X274" i="1"/>
  <c r="X272" i="1"/>
  <c r="X270" i="1"/>
  <c r="X268" i="1"/>
  <c r="X266" i="1"/>
  <c r="X264" i="1"/>
  <c r="X262" i="1"/>
  <c r="X253" i="1"/>
  <c r="X251" i="1"/>
  <c r="X249" i="1"/>
  <c r="X247" i="1"/>
  <c r="X273" i="1"/>
  <c r="X271" i="1"/>
  <c r="X269" i="1"/>
  <c r="X267" i="1"/>
  <c r="X265" i="1"/>
  <c r="X263" i="1"/>
  <c r="X261" i="1"/>
  <c r="X254" i="1"/>
  <c r="X252" i="1"/>
  <c r="X250" i="1"/>
  <c r="X248" i="1"/>
  <c r="X79" i="1"/>
  <c r="X78" i="1"/>
  <c r="X77" i="1"/>
  <c r="X76" i="1"/>
  <c r="X231" i="1"/>
  <c r="X229" i="1"/>
  <c r="X227" i="1"/>
  <c r="X230" i="1"/>
  <c r="X228" i="1"/>
  <c r="X235" i="1"/>
  <c r="X233" i="1"/>
  <c r="X236" i="1"/>
  <c r="X234" i="1"/>
  <c r="X232" i="1"/>
  <c r="X241" i="1"/>
  <c r="X239" i="1"/>
  <c r="X237" i="1"/>
  <c r="X240" i="1"/>
  <c r="X238" i="1"/>
  <c r="X106" i="1"/>
  <c r="X105" i="1"/>
  <c r="X104" i="1"/>
  <c r="X103" i="1"/>
  <c r="X102" i="1"/>
  <c r="X101" i="1"/>
  <c r="X100" i="1"/>
  <c r="X66" i="1"/>
  <c r="CH66" i="1" s="1"/>
  <c r="X64" i="1"/>
  <c r="CH64" i="1" s="1"/>
  <c r="X63" i="1"/>
  <c r="CH63" i="1" s="1"/>
  <c r="X65" i="1"/>
  <c r="CH65" i="1" s="1"/>
  <c r="X245" i="1"/>
  <c r="X243" i="1"/>
  <c r="X246" i="1"/>
  <c r="X244" i="1"/>
  <c r="X242" i="1"/>
  <c r="X70" i="1"/>
  <c r="CH70" i="1" s="1"/>
  <c r="X68" i="1"/>
  <c r="CH68" i="1" s="1"/>
  <c r="X67" i="1"/>
  <c r="CH67" i="1" s="1"/>
  <c r="X69" i="1"/>
  <c r="CH69" i="1" s="1"/>
  <c r="X224" i="1"/>
  <c r="X222" i="1"/>
  <c r="X210" i="1"/>
  <c r="X208" i="1"/>
  <c r="X202" i="1"/>
  <c r="X200" i="1"/>
  <c r="X172" i="1"/>
  <c r="X170" i="1"/>
  <c r="X157" i="1"/>
  <c r="X155" i="1"/>
  <c r="X225" i="1"/>
  <c r="X223" i="1"/>
  <c r="X211" i="1"/>
  <c r="X209" i="1"/>
  <c r="X207" i="1"/>
  <c r="X201" i="1"/>
  <c r="X199" i="1"/>
  <c r="X171" i="1"/>
  <c r="X169" i="1"/>
  <c r="X158" i="1"/>
  <c r="X156" i="1"/>
  <c r="X154" i="1"/>
  <c r="X151" i="1"/>
  <c r="X149" i="1"/>
  <c r="X152" i="1"/>
  <c r="X150" i="1"/>
  <c r="X126" i="1"/>
  <c r="X123" i="1"/>
  <c r="X121" i="1"/>
  <c r="X127" i="1"/>
  <c r="X125" i="1"/>
  <c r="X124" i="1"/>
  <c r="X122" i="1"/>
  <c r="X120" i="1"/>
  <c r="X57" i="1"/>
  <c r="X55" i="1"/>
  <c r="X53" i="1"/>
  <c r="X35" i="1"/>
  <c r="X33" i="1"/>
  <c r="X31" i="1"/>
  <c r="X56" i="1"/>
  <c r="X54" i="1"/>
  <c r="X34" i="1"/>
  <c r="X32" i="1"/>
  <c r="X16" i="1"/>
  <c r="X14" i="1"/>
  <c r="X15" i="1"/>
  <c r="X13" i="1"/>
  <c r="X176" i="1"/>
  <c r="X174" i="1"/>
  <c r="X162" i="1"/>
  <c r="X160" i="1"/>
  <c r="X177" i="1"/>
  <c r="X175" i="1"/>
  <c r="X173" i="1"/>
  <c r="X163" i="1"/>
  <c r="X161" i="1"/>
  <c r="X159" i="1"/>
  <c r="X25" i="1"/>
  <c r="X23" i="1"/>
  <c r="X24" i="1"/>
  <c r="X22" i="1"/>
  <c r="X216" i="1"/>
  <c r="X214" i="1"/>
  <c r="X212" i="1"/>
  <c r="X206" i="1"/>
  <c r="X204" i="1"/>
  <c r="X186" i="1"/>
  <c r="X184" i="1"/>
  <c r="X215" i="1"/>
  <c r="X213" i="1"/>
  <c r="X205" i="1"/>
  <c r="X203" i="1"/>
  <c r="X187" i="1"/>
  <c r="X185" i="1"/>
  <c r="X183" i="1"/>
  <c r="X141" i="1"/>
  <c r="X139" i="1"/>
  <c r="X142" i="1"/>
  <c r="X140" i="1"/>
  <c r="X138" i="1"/>
  <c r="X43" i="1"/>
  <c r="X41" i="1"/>
  <c r="X39" i="1"/>
  <c r="X37" i="1"/>
  <c r="X44" i="1"/>
  <c r="X42" i="1"/>
  <c r="X40" i="1"/>
  <c r="X38" i="1"/>
  <c r="X36" i="1"/>
  <c r="X192" i="1"/>
  <c r="X190" i="1"/>
  <c r="X188" i="1"/>
  <c r="X191" i="1"/>
  <c r="X189" i="1"/>
  <c r="X51" i="1"/>
  <c r="CH51" i="1" s="1"/>
  <c r="X49" i="1"/>
  <c r="CH49" i="1" s="1"/>
  <c r="X52" i="1"/>
  <c r="CH52" i="1" s="1"/>
  <c r="X50" i="1"/>
  <c r="CH50" i="1" s="1"/>
  <c r="X131" i="1"/>
  <c r="X129" i="1"/>
  <c r="X132" i="1"/>
  <c r="X130" i="1"/>
  <c r="X128" i="1"/>
  <c r="X220" i="1"/>
  <c r="X218" i="1"/>
  <c r="X221" i="1"/>
  <c r="X219" i="1"/>
  <c r="X217" i="1"/>
  <c r="X147" i="1"/>
  <c r="X145" i="1"/>
  <c r="X143" i="1"/>
  <c r="X137" i="1"/>
  <c r="X135" i="1"/>
  <c r="X133" i="1"/>
  <c r="X146" i="1"/>
  <c r="X144" i="1"/>
  <c r="X136" i="1"/>
  <c r="X134" i="1"/>
  <c r="X47" i="1"/>
  <c r="X45" i="1"/>
  <c r="X48" i="1"/>
  <c r="X46" i="1"/>
  <c r="X29" i="1"/>
  <c r="X27" i="1"/>
  <c r="X28" i="1"/>
  <c r="X26" i="1"/>
  <c r="X20" i="1"/>
  <c r="X18" i="1"/>
  <c r="X19" i="1"/>
  <c r="X17" i="1"/>
  <c r="X196" i="1"/>
  <c r="X194" i="1"/>
  <c r="X182" i="1"/>
  <c r="X180" i="1"/>
  <c r="X178" i="1"/>
  <c r="X168" i="1"/>
  <c r="X166" i="1"/>
  <c r="X164" i="1"/>
  <c r="X197" i="1"/>
  <c r="X195" i="1"/>
  <c r="X193" i="1"/>
  <c r="X181" i="1"/>
  <c r="X179" i="1"/>
  <c r="X167" i="1"/>
  <c r="X165" i="1"/>
  <c r="DC336" i="1"/>
  <c r="DB336" i="1"/>
  <c r="CX336" i="1"/>
  <c r="CL336" i="1"/>
  <c r="CJ336" i="1"/>
  <c r="CI336" i="1"/>
  <c r="CG336" i="1"/>
  <c r="CD336" i="1"/>
  <c r="CC336" i="1"/>
  <c r="CB336" i="1"/>
  <c r="CA336" i="1"/>
  <c r="BZ336" i="1"/>
  <c r="AU336" i="1"/>
  <c r="CO336" i="1" s="1"/>
  <c r="AP336" i="1"/>
  <c r="BU336" i="1" s="1"/>
  <c r="CP336" i="1"/>
  <c r="CH336" i="1"/>
  <c r="DC335" i="1"/>
  <c r="DB335" i="1"/>
  <c r="CX335" i="1"/>
  <c r="CL335" i="1"/>
  <c r="CJ335" i="1"/>
  <c r="CI335" i="1"/>
  <c r="CG335" i="1"/>
  <c r="CD335" i="1"/>
  <c r="CC335" i="1"/>
  <c r="CB335" i="1"/>
  <c r="CA335" i="1"/>
  <c r="BZ335" i="1"/>
  <c r="AU335" i="1"/>
  <c r="CO335" i="1" s="1"/>
  <c r="CP335" i="1"/>
  <c r="K336" i="1"/>
  <c r="I336" i="1" s="1"/>
  <c r="CH335" i="1"/>
  <c r="DC334" i="1"/>
  <c r="DB334" i="1"/>
  <c r="CX334" i="1"/>
  <c r="CL334" i="1"/>
  <c r="CJ334" i="1"/>
  <c r="CI334" i="1"/>
  <c r="CG334" i="1"/>
  <c r="CD334" i="1"/>
  <c r="CC334" i="1"/>
  <c r="CB334" i="1"/>
  <c r="CA334" i="1"/>
  <c r="BZ334" i="1"/>
  <c r="AU334" i="1"/>
  <c r="CO334" i="1" s="1"/>
  <c r="CP334" i="1"/>
  <c r="CH334" i="1"/>
  <c r="DC333" i="1"/>
  <c r="DB333" i="1"/>
  <c r="CX333" i="1"/>
  <c r="CL333" i="1"/>
  <c r="CJ333" i="1"/>
  <c r="CI333" i="1"/>
  <c r="CG333" i="1"/>
  <c r="CD333" i="1"/>
  <c r="CC333" i="1"/>
  <c r="CB333" i="1"/>
  <c r="CA333" i="1"/>
  <c r="BZ333" i="1"/>
  <c r="AU333" i="1"/>
  <c r="CO333" i="1" s="1"/>
  <c r="CP333" i="1"/>
  <c r="CH333" i="1"/>
  <c r="DC332" i="1"/>
  <c r="DB332" i="1"/>
  <c r="CX332" i="1"/>
  <c r="CL332" i="1"/>
  <c r="CJ332" i="1"/>
  <c r="CI332" i="1"/>
  <c r="CG332" i="1"/>
  <c r="CD332" i="1"/>
  <c r="CC332" i="1"/>
  <c r="CB332" i="1"/>
  <c r="CA332" i="1"/>
  <c r="BZ332" i="1"/>
  <c r="AU332" i="1"/>
  <c r="CO332" i="1" s="1"/>
  <c r="CP332" i="1"/>
  <c r="CH332" i="1"/>
  <c r="DC331" i="1"/>
  <c r="DB331" i="1"/>
  <c r="CX331" i="1"/>
  <c r="CL331" i="1"/>
  <c r="CJ331" i="1"/>
  <c r="CI331" i="1"/>
  <c r="CG331" i="1"/>
  <c r="CD331" i="1"/>
  <c r="CC331" i="1"/>
  <c r="CB331" i="1"/>
  <c r="CA331" i="1"/>
  <c r="BZ331" i="1"/>
  <c r="AU331" i="1"/>
  <c r="CO331" i="1" s="1"/>
  <c r="CP331" i="1"/>
  <c r="CH331" i="1"/>
  <c r="DC330" i="1"/>
  <c r="DB330" i="1"/>
  <c r="CX330" i="1"/>
  <c r="CL330" i="1"/>
  <c r="CJ330" i="1"/>
  <c r="CI330" i="1"/>
  <c r="CG330" i="1"/>
  <c r="CD330" i="1"/>
  <c r="CC330" i="1"/>
  <c r="CB330" i="1"/>
  <c r="CA330" i="1"/>
  <c r="BZ330" i="1"/>
  <c r="AU330" i="1"/>
  <c r="CO330" i="1" s="1"/>
  <c r="AP330" i="1"/>
  <c r="BU330" i="1" s="1"/>
  <c r="CP330" i="1"/>
  <c r="CH330" i="1"/>
  <c r="DC329" i="1"/>
  <c r="DB329" i="1"/>
  <c r="CX329" i="1"/>
  <c r="CL329" i="1"/>
  <c r="CJ329" i="1"/>
  <c r="CI329" i="1"/>
  <c r="CG329" i="1"/>
  <c r="CD329" i="1"/>
  <c r="CC329" i="1"/>
  <c r="CB329" i="1"/>
  <c r="CA329" i="1"/>
  <c r="BZ329" i="1"/>
  <c r="AU329" i="1"/>
  <c r="CO329" i="1" s="1"/>
  <c r="CP329" i="1"/>
  <c r="K330" i="1"/>
  <c r="I330" i="1" s="1"/>
  <c r="CH329" i="1"/>
  <c r="DC328" i="1"/>
  <c r="DB328" i="1"/>
  <c r="CX328" i="1"/>
  <c r="CL328" i="1"/>
  <c r="CJ328" i="1"/>
  <c r="CI328" i="1"/>
  <c r="CG328" i="1"/>
  <c r="CD328" i="1"/>
  <c r="CC328" i="1"/>
  <c r="CB328" i="1"/>
  <c r="CA328" i="1"/>
  <c r="BZ328" i="1"/>
  <c r="AU328" i="1"/>
  <c r="CO328" i="1" s="1"/>
  <c r="CP328" i="1"/>
  <c r="CH328" i="1"/>
  <c r="DC327" i="1"/>
  <c r="DB327" i="1"/>
  <c r="CX327" i="1"/>
  <c r="CL327" i="1"/>
  <c r="CJ327" i="1"/>
  <c r="CI327" i="1"/>
  <c r="CG327" i="1"/>
  <c r="CD327" i="1"/>
  <c r="CC327" i="1"/>
  <c r="CB327" i="1"/>
  <c r="CA327" i="1"/>
  <c r="BZ327" i="1"/>
  <c r="AU327" i="1"/>
  <c r="CO327" i="1" s="1"/>
  <c r="CP327" i="1"/>
  <c r="CH327" i="1"/>
  <c r="DC326" i="1"/>
  <c r="DB326" i="1"/>
  <c r="CX326" i="1"/>
  <c r="CL326" i="1"/>
  <c r="CJ326" i="1"/>
  <c r="CI326" i="1"/>
  <c r="CG326" i="1"/>
  <c r="CD326" i="1"/>
  <c r="CC326" i="1"/>
  <c r="CB326" i="1"/>
  <c r="CA326" i="1"/>
  <c r="BZ326" i="1"/>
  <c r="AU326" i="1"/>
  <c r="CO326" i="1" s="1"/>
  <c r="CP326" i="1"/>
  <c r="CH326" i="1"/>
  <c r="DC325" i="1"/>
  <c r="DB325" i="1"/>
  <c r="CX325" i="1"/>
  <c r="CL325" i="1"/>
  <c r="CJ325" i="1"/>
  <c r="CI325" i="1"/>
  <c r="CG325" i="1"/>
  <c r="CD325" i="1"/>
  <c r="CC325" i="1"/>
  <c r="CB325" i="1"/>
  <c r="CA325" i="1"/>
  <c r="BZ325" i="1"/>
  <c r="AU325" i="1"/>
  <c r="CO325" i="1" s="1"/>
  <c r="CP325" i="1"/>
  <c r="CH325" i="1"/>
  <c r="DC324" i="1"/>
  <c r="DB324" i="1"/>
  <c r="CX324" i="1"/>
  <c r="CL324" i="1"/>
  <c r="CJ324" i="1"/>
  <c r="CI324" i="1"/>
  <c r="CG324" i="1"/>
  <c r="CD324" i="1"/>
  <c r="CC324" i="1"/>
  <c r="CB324" i="1"/>
  <c r="CA324" i="1"/>
  <c r="BZ324" i="1"/>
  <c r="AU324" i="1"/>
  <c r="CO324" i="1" s="1"/>
  <c r="CP324" i="1"/>
  <c r="CH324" i="1"/>
  <c r="DC323" i="1"/>
  <c r="DB323" i="1"/>
  <c r="CX323" i="1"/>
  <c r="CL323" i="1"/>
  <c r="CJ323" i="1"/>
  <c r="CI323" i="1"/>
  <c r="CG323" i="1"/>
  <c r="CD323" i="1"/>
  <c r="CC323" i="1"/>
  <c r="CB323" i="1"/>
  <c r="CA323" i="1"/>
  <c r="BZ323" i="1"/>
  <c r="AU323" i="1"/>
  <c r="CO323" i="1" s="1"/>
  <c r="CP323" i="1"/>
  <c r="CH323" i="1"/>
  <c r="DC322" i="1"/>
  <c r="DB322" i="1"/>
  <c r="CX322" i="1"/>
  <c r="CL322" i="1"/>
  <c r="CJ322" i="1"/>
  <c r="CI322" i="1"/>
  <c r="CG322" i="1"/>
  <c r="CD322" i="1"/>
  <c r="CC322" i="1"/>
  <c r="CB322" i="1"/>
  <c r="CA322" i="1"/>
  <c r="BZ322" i="1"/>
  <c r="AU322" i="1"/>
  <c r="CO322" i="1" s="1"/>
  <c r="CP322" i="1"/>
  <c r="CH322" i="1"/>
  <c r="DC321" i="1"/>
  <c r="DB321" i="1"/>
  <c r="CX321" i="1"/>
  <c r="CL321" i="1"/>
  <c r="CJ321" i="1"/>
  <c r="CI321" i="1"/>
  <c r="CG321" i="1"/>
  <c r="CD321" i="1"/>
  <c r="CC321" i="1"/>
  <c r="CB321" i="1"/>
  <c r="CA321" i="1"/>
  <c r="BZ321" i="1"/>
  <c r="AU321" i="1"/>
  <c r="CO321" i="1" s="1"/>
  <c r="CP321" i="1"/>
  <c r="CH321" i="1"/>
  <c r="DC320" i="1"/>
  <c r="DB320" i="1"/>
  <c r="CX320" i="1"/>
  <c r="CL320" i="1"/>
  <c r="CJ320" i="1"/>
  <c r="CI320" i="1"/>
  <c r="CG320" i="1"/>
  <c r="CD320" i="1"/>
  <c r="CC320" i="1"/>
  <c r="CB320" i="1"/>
  <c r="CA320" i="1"/>
  <c r="BZ320" i="1"/>
  <c r="AU320" i="1"/>
  <c r="CO320" i="1" s="1"/>
  <c r="CP320" i="1"/>
  <c r="CH320" i="1"/>
  <c r="DC319" i="1"/>
  <c r="DB319" i="1"/>
  <c r="CX319" i="1"/>
  <c r="CL319" i="1"/>
  <c r="CJ319" i="1"/>
  <c r="CI319" i="1"/>
  <c r="CG319" i="1"/>
  <c r="CD319" i="1"/>
  <c r="CC319" i="1"/>
  <c r="CB319" i="1"/>
  <c r="CA319" i="1"/>
  <c r="BZ319" i="1"/>
  <c r="AU319" i="1"/>
  <c r="CO319" i="1" s="1"/>
  <c r="CP319" i="1"/>
  <c r="CH319" i="1"/>
  <c r="DC318" i="1"/>
  <c r="DB318" i="1"/>
  <c r="CX318" i="1"/>
  <c r="CL318" i="1"/>
  <c r="CJ318" i="1"/>
  <c r="CI318" i="1"/>
  <c r="CG318" i="1"/>
  <c r="CD318" i="1"/>
  <c r="CC318" i="1"/>
  <c r="CB318" i="1"/>
  <c r="CA318" i="1"/>
  <c r="BZ318" i="1"/>
  <c r="AU318" i="1"/>
  <c r="CO318" i="1" s="1"/>
  <c r="CP318" i="1"/>
  <c r="CH318" i="1"/>
  <c r="DC317" i="1"/>
  <c r="DB317" i="1"/>
  <c r="CX317" i="1"/>
  <c r="CL317" i="1"/>
  <c r="CJ317" i="1"/>
  <c r="CI317" i="1"/>
  <c r="CG317" i="1"/>
  <c r="CD317" i="1"/>
  <c r="CC317" i="1"/>
  <c r="CB317" i="1"/>
  <c r="CA317" i="1"/>
  <c r="BZ317" i="1"/>
  <c r="AU317" i="1"/>
  <c r="CO317" i="1" s="1"/>
  <c r="CP317" i="1"/>
  <c r="CH317" i="1"/>
  <c r="DC316" i="1"/>
  <c r="DB316" i="1"/>
  <c r="CX316" i="1"/>
  <c r="CL316" i="1"/>
  <c r="CJ316" i="1"/>
  <c r="CI316" i="1"/>
  <c r="CG316" i="1"/>
  <c r="CD316" i="1"/>
  <c r="CC316" i="1"/>
  <c r="CB316" i="1"/>
  <c r="CA316" i="1"/>
  <c r="BZ316" i="1"/>
  <c r="AU316" i="1"/>
  <c r="CO316" i="1" s="1"/>
  <c r="CP316" i="1"/>
  <c r="CH316" i="1"/>
  <c r="DC315" i="1"/>
  <c r="DB315" i="1"/>
  <c r="CX315" i="1"/>
  <c r="CL315" i="1"/>
  <c r="CJ315" i="1"/>
  <c r="CI315" i="1"/>
  <c r="CG315" i="1"/>
  <c r="CD315" i="1"/>
  <c r="CC315" i="1"/>
  <c r="CB315" i="1"/>
  <c r="CA315" i="1"/>
  <c r="BZ315" i="1"/>
  <c r="AU315" i="1"/>
  <c r="CO315" i="1" s="1"/>
  <c r="CP315" i="1"/>
  <c r="CH315" i="1"/>
  <c r="DC314" i="1"/>
  <c r="DB314" i="1"/>
  <c r="CX314" i="1"/>
  <c r="CL314" i="1"/>
  <c r="CJ314" i="1"/>
  <c r="CI314" i="1"/>
  <c r="CG314" i="1"/>
  <c r="CD314" i="1"/>
  <c r="CC314" i="1"/>
  <c r="CB314" i="1"/>
  <c r="CA314" i="1"/>
  <c r="BZ314" i="1"/>
  <c r="AU314" i="1"/>
  <c r="CO314" i="1" s="1"/>
  <c r="AP314" i="1"/>
  <c r="BU314" i="1" s="1"/>
  <c r="CP314" i="1"/>
  <c r="CH314" i="1"/>
  <c r="DC313" i="1"/>
  <c r="DB313" i="1"/>
  <c r="CX313" i="1"/>
  <c r="CL313" i="1"/>
  <c r="CJ313" i="1"/>
  <c r="CI313" i="1"/>
  <c r="CG313" i="1"/>
  <c r="CD313" i="1"/>
  <c r="CC313" i="1"/>
  <c r="CB313" i="1"/>
  <c r="CA313" i="1"/>
  <c r="BZ313" i="1"/>
  <c r="AU313" i="1"/>
  <c r="CO313" i="1" s="1"/>
  <c r="CP313" i="1"/>
  <c r="CH313" i="1"/>
  <c r="DC312" i="1"/>
  <c r="DB312" i="1"/>
  <c r="CX312" i="1"/>
  <c r="CL312" i="1"/>
  <c r="CJ312" i="1"/>
  <c r="CI312" i="1"/>
  <c r="CG312" i="1"/>
  <c r="CD312" i="1"/>
  <c r="CC312" i="1"/>
  <c r="CB312" i="1"/>
  <c r="CA312" i="1"/>
  <c r="BZ312" i="1"/>
  <c r="AU312" i="1"/>
  <c r="CO312" i="1" s="1"/>
  <c r="CP312" i="1"/>
  <c r="CH312" i="1"/>
  <c r="DC311" i="1"/>
  <c r="DB311" i="1"/>
  <c r="CX311" i="1"/>
  <c r="CL311" i="1"/>
  <c r="CJ311" i="1"/>
  <c r="CI311" i="1"/>
  <c r="CG311" i="1"/>
  <c r="CD311" i="1"/>
  <c r="CC311" i="1"/>
  <c r="CB311" i="1"/>
  <c r="CA311" i="1"/>
  <c r="BZ311" i="1"/>
  <c r="AU311" i="1"/>
  <c r="CO311" i="1" s="1"/>
  <c r="CP311" i="1"/>
  <c r="CH311" i="1"/>
  <c r="DC310" i="1"/>
  <c r="DB310" i="1"/>
  <c r="CX310" i="1"/>
  <c r="CL310" i="1"/>
  <c r="CJ310" i="1"/>
  <c r="CI310" i="1"/>
  <c r="CG310" i="1"/>
  <c r="CD310" i="1"/>
  <c r="CC310" i="1"/>
  <c r="CB310" i="1"/>
  <c r="CA310" i="1"/>
  <c r="BZ310" i="1"/>
  <c r="AU310" i="1"/>
  <c r="CO310" i="1" s="1"/>
  <c r="CP310" i="1"/>
  <c r="CH310" i="1"/>
  <c r="DC309" i="1"/>
  <c r="DB309" i="1"/>
  <c r="CX309" i="1"/>
  <c r="CL309" i="1"/>
  <c r="CJ309" i="1"/>
  <c r="CI309" i="1"/>
  <c r="CG309" i="1"/>
  <c r="CD309" i="1"/>
  <c r="CC309" i="1"/>
  <c r="CB309" i="1"/>
  <c r="CA309" i="1"/>
  <c r="BZ309" i="1"/>
  <c r="AU309" i="1"/>
  <c r="CO309" i="1" s="1"/>
  <c r="CP309" i="1"/>
  <c r="CH309" i="1"/>
  <c r="DC308" i="1"/>
  <c r="DB308" i="1"/>
  <c r="CX308" i="1"/>
  <c r="CL308" i="1"/>
  <c r="CJ308" i="1"/>
  <c r="CI308" i="1"/>
  <c r="CG308" i="1"/>
  <c r="CD308" i="1"/>
  <c r="CC308" i="1"/>
  <c r="CB308" i="1"/>
  <c r="CA308" i="1"/>
  <c r="BZ308" i="1"/>
  <c r="AU308" i="1"/>
  <c r="CO308" i="1" s="1"/>
  <c r="CP308" i="1"/>
  <c r="CH308" i="1"/>
  <c r="DC307" i="1"/>
  <c r="DB307" i="1"/>
  <c r="CX307" i="1"/>
  <c r="CL307" i="1"/>
  <c r="CJ307" i="1"/>
  <c r="CI307" i="1"/>
  <c r="CG307" i="1"/>
  <c r="CD307" i="1"/>
  <c r="CC307" i="1"/>
  <c r="CB307" i="1"/>
  <c r="CA307" i="1"/>
  <c r="BZ307" i="1"/>
  <c r="AU307" i="1"/>
  <c r="CO307" i="1" s="1"/>
  <c r="CP307" i="1"/>
  <c r="CH307" i="1"/>
  <c r="DC306" i="1"/>
  <c r="DB306" i="1"/>
  <c r="CX306" i="1"/>
  <c r="CL306" i="1"/>
  <c r="CJ306" i="1"/>
  <c r="CI306" i="1"/>
  <c r="CG306" i="1"/>
  <c r="CD306" i="1"/>
  <c r="CC306" i="1"/>
  <c r="CB306" i="1"/>
  <c r="CA306" i="1"/>
  <c r="BZ306" i="1"/>
  <c r="AU306" i="1"/>
  <c r="CO306" i="1" s="1"/>
  <c r="CP306" i="1"/>
  <c r="CH306" i="1"/>
  <c r="DC305" i="1"/>
  <c r="DB305" i="1"/>
  <c r="CX305" i="1"/>
  <c r="CL305" i="1"/>
  <c r="CJ305" i="1"/>
  <c r="CI305" i="1"/>
  <c r="CG305" i="1"/>
  <c r="CD305" i="1"/>
  <c r="CC305" i="1"/>
  <c r="CB305" i="1"/>
  <c r="CA305" i="1"/>
  <c r="BZ305" i="1"/>
  <c r="AU305" i="1"/>
  <c r="CO305" i="1" s="1"/>
  <c r="CP305" i="1"/>
  <c r="CH305" i="1"/>
  <c r="DC304" i="1"/>
  <c r="DB304" i="1"/>
  <c r="CX304" i="1"/>
  <c r="CL304" i="1"/>
  <c r="CJ304" i="1"/>
  <c r="CI304" i="1"/>
  <c r="CG304" i="1"/>
  <c r="CD304" i="1"/>
  <c r="CC304" i="1"/>
  <c r="CB304" i="1"/>
  <c r="CA304" i="1"/>
  <c r="BZ304" i="1"/>
  <c r="AU304" i="1"/>
  <c r="CO304" i="1" s="1"/>
  <c r="CP304" i="1"/>
  <c r="CH304" i="1"/>
  <c r="DC303" i="1"/>
  <c r="DB303" i="1"/>
  <c r="CX303" i="1"/>
  <c r="CL303" i="1"/>
  <c r="CJ303" i="1"/>
  <c r="CI303" i="1"/>
  <c r="CG303" i="1"/>
  <c r="CD303" i="1"/>
  <c r="CC303" i="1"/>
  <c r="CB303" i="1"/>
  <c r="CA303" i="1"/>
  <c r="BZ303" i="1"/>
  <c r="AU303" i="1"/>
  <c r="CO303" i="1" s="1"/>
  <c r="AP303" i="1"/>
  <c r="BU303" i="1" s="1"/>
  <c r="CP303" i="1"/>
  <c r="CH303" i="1"/>
  <c r="DC302" i="1"/>
  <c r="DB302" i="1"/>
  <c r="CX302" i="1"/>
  <c r="CL302" i="1"/>
  <c r="CJ302" i="1"/>
  <c r="CI302" i="1"/>
  <c r="CG302" i="1"/>
  <c r="CD302" i="1"/>
  <c r="CC302" i="1"/>
  <c r="CB302" i="1"/>
  <c r="CA302" i="1"/>
  <c r="BZ302" i="1"/>
  <c r="AU302" i="1"/>
  <c r="CO302" i="1" s="1"/>
  <c r="CP302" i="1"/>
  <c r="K303" i="1"/>
  <c r="I303" i="1" s="1"/>
  <c r="CH302" i="1"/>
  <c r="DC301" i="1"/>
  <c r="DB301" i="1"/>
  <c r="CX301" i="1"/>
  <c r="CL301" i="1"/>
  <c r="CJ301" i="1"/>
  <c r="CI301" i="1"/>
  <c r="CG301" i="1"/>
  <c r="CD301" i="1"/>
  <c r="CC301" i="1"/>
  <c r="CB301" i="1"/>
  <c r="CA301" i="1"/>
  <c r="BZ301" i="1"/>
  <c r="AU301" i="1"/>
  <c r="CO301" i="1" s="1"/>
  <c r="CP301" i="1"/>
  <c r="CH301" i="1"/>
  <c r="DC300" i="1"/>
  <c r="DB300" i="1"/>
  <c r="CX300" i="1"/>
  <c r="CL300" i="1"/>
  <c r="CJ300" i="1"/>
  <c r="CI300" i="1"/>
  <c r="CG300" i="1"/>
  <c r="CD300" i="1"/>
  <c r="CC300" i="1"/>
  <c r="CB300" i="1"/>
  <c r="CA300" i="1"/>
  <c r="BZ300" i="1"/>
  <c r="AU300" i="1"/>
  <c r="CO300" i="1" s="1"/>
  <c r="CP300" i="1"/>
  <c r="CH300" i="1"/>
  <c r="DC299" i="1"/>
  <c r="DB299" i="1"/>
  <c r="CX299" i="1"/>
  <c r="CL299" i="1"/>
  <c r="CJ299" i="1"/>
  <c r="CI299" i="1"/>
  <c r="CG299" i="1"/>
  <c r="CD299" i="1"/>
  <c r="CC299" i="1"/>
  <c r="CB299" i="1"/>
  <c r="CA299" i="1"/>
  <c r="BZ299" i="1"/>
  <c r="AU299" i="1"/>
  <c r="CO299" i="1" s="1"/>
  <c r="CP299" i="1"/>
  <c r="CH299" i="1"/>
  <c r="DC298" i="1"/>
  <c r="DB298" i="1"/>
  <c r="CX298" i="1"/>
  <c r="CL298" i="1"/>
  <c r="CJ298" i="1"/>
  <c r="CI298" i="1"/>
  <c r="CG298" i="1"/>
  <c r="CD298" i="1"/>
  <c r="CC298" i="1"/>
  <c r="CB298" i="1"/>
  <c r="CA298" i="1"/>
  <c r="BZ298" i="1"/>
  <c r="AU298" i="1"/>
  <c r="CO298" i="1" s="1"/>
  <c r="CP298" i="1"/>
  <c r="CH298" i="1"/>
  <c r="DC297" i="1"/>
  <c r="DB297" i="1"/>
  <c r="CX297" i="1"/>
  <c r="CL297" i="1"/>
  <c r="CJ297" i="1"/>
  <c r="CI297" i="1"/>
  <c r="CG297" i="1"/>
  <c r="CD297" i="1"/>
  <c r="CC297" i="1"/>
  <c r="CB297" i="1"/>
  <c r="CA297" i="1"/>
  <c r="BZ297" i="1"/>
  <c r="AU297" i="1"/>
  <c r="CO297" i="1" s="1"/>
  <c r="CP297" i="1"/>
  <c r="CH297" i="1"/>
  <c r="DC296" i="1"/>
  <c r="DB296" i="1"/>
  <c r="CX296" i="1"/>
  <c r="CL296" i="1"/>
  <c r="CJ296" i="1"/>
  <c r="CI296" i="1"/>
  <c r="CG296" i="1"/>
  <c r="CD296" i="1"/>
  <c r="CC296" i="1"/>
  <c r="CB296" i="1"/>
  <c r="CA296" i="1"/>
  <c r="BZ296" i="1"/>
  <c r="AU296" i="1"/>
  <c r="CO296" i="1" s="1"/>
  <c r="CP296" i="1"/>
  <c r="CH296" i="1"/>
  <c r="DC295" i="1"/>
  <c r="DB295" i="1"/>
  <c r="CX295" i="1"/>
  <c r="CL295" i="1"/>
  <c r="CJ295" i="1"/>
  <c r="CI295" i="1"/>
  <c r="CG295" i="1"/>
  <c r="CD295" i="1"/>
  <c r="CC295" i="1"/>
  <c r="CB295" i="1"/>
  <c r="CA295" i="1"/>
  <c r="BZ295" i="1"/>
  <c r="AU295" i="1"/>
  <c r="CO295" i="1" s="1"/>
  <c r="CP295" i="1"/>
  <c r="CH295" i="1"/>
  <c r="DC294" i="1"/>
  <c r="DB294" i="1"/>
  <c r="CX294" i="1"/>
  <c r="CL294" i="1"/>
  <c r="CJ294" i="1"/>
  <c r="CI294" i="1"/>
  <c r="CG294" i="1"/>
  <c r="CD294" i="1"/>
  <c r="CC294" i="1"/>
  <c r="CB294" i="1"/>
  <c r="CA294" i="1"/>
  <c r="BZ294" i="1"/>
  <c r="AU294" i="1"/>
  <c r="CO294" i="1" s="1"/>
  <c r="CP294" i="1"/>
  <c r="CH294" i="1"/>
  <c r="DC293" i="1"/>
  <c r="DB293" i="1"/>
  <c r="CX293" i="1"/>
  <c r="CL293" i="1"/>
  <c r="CJ293" i="1"/>
  <c r="CI293" i="1"/>
  <c r="CG293" i="1"/>
  <c r="CD293" i="1"/>
  <c r="CC293" i="1"/>
  <c r="CB293" i="1"/>
  <c r="CA293" i="1"/>
  <c r="BZ293" i="1"/>
  <c r="AU293" i="1"/>
  <c r="CO293" i="1" s="1"/>
  <c r="CP293" i="1"/>
  <c r="CH293" i="1"/>
  <c r="DC292" i="1"/>
  <c r="DB292" i="1"/>
  <c r="CX292" i="1"/>
  <c r="CL292" i="1"/>
  <c r="CJ292" i="1"/>
  <c r="CI292" i="1"/>
  <c r="CG292" i="1"/>
  <c r="CD292" i="1"/>
  <c r="CC292" i="1"/>
  <c r="CB292" i="1"/>
  <c r="CA292" i="1"/>
  <c r="BZ292" i="1"/>
  <c r="AU292" i="1"/>
  <c r="CO292" i="1" s="1"/>
  <c r="CP292" i="1"/>
  <c r="CH292" i="1"/>
  <c r="DC291" i="1"/>
  <c r="DB291" i="1"/>
  <c r="CX291" i="1"/>
  <c r="CL291" i="1"/>
  <c r="CJ291" i="1"/>
  <c r="CI291" i="1"/>
  <c r="CG291" i="1"/>
  <c r="CD291" i="1"/>
  <c r="CC291" i="1"/>
  <c r="CB291" i="1"/>
  <c r="CA291" i="1"/>
  <c r="BZ291" i="1"/>
  <c r="AU291" i="1"/>
  <c r="CO291" i="1" s="1"/>
  <c r="CP291" i="1"/>
  <c r="CH291" i="1"/>
  <c r="DC290" i="1"/>
  <c r="DB290" i="1"/>
  <c r="CX290" i="1"/>
  <c r="CL290" i="1"/>
  <c r="CJ290" i="1"/>
  <c r="CI290" i="1"/>
  <c r="CG290" i="1"/>
  <c r="CD290" i="1"/>
  <c r="CC290" i="1"/>
  <c r="CB290" i="1"/>
  <c r="CA290" i="1"/>
  <c r="BZ290" i="1"/>
  <c r="AU290" i="1"/>
  <c r="CO290" i="1" s="1"/>
  <c r="CP290" i="1"/>
  <c r="CH290" i="1"/>
  <c r="DC289" i="1"/>
  <c r="DB289" i="1"/>
  <c r="CX289" i="1"/>
  <c r="CL289" i="1"/>
  <c r="CJ289" i="1"/>
  <c r="CI289" i="1"/>
  <c r="CG289" i="1"/>
  <c r="CD289" i="1"/>
  <c r="CC289" i="1"/>
  <c r="CB289" i="1"/>
  <c r="CA289" i="1"/>
  <c r="BZ289" i="1"/>
  <c r="AU289" i="1"/>
  <c r="CO289" i="1" s="1"/>
  <c r="CP289" i="1"/>
  <c r="CH289" i="1"/>
  <c r="DC288" i="1"/>
  <c r="DB288" i="1"/>
  <c r="CX288" i="1"/>
  <c r="CL288" i="1"/>
  <c r="CJ288" i="1"/>
  <c r="CI288" i="1"/>
  <c r="CG288" i="1"/>
  <c r="CD288" i="1"/>
  <c r="CC288" i="1"/>
  <c r="CB288" i="1"/>
  <c r="CA288" i="1"/>
  <c r="BZ288" i="1"/>
  <c r="AU288" i="1"/>
  <c r="CO288" i="1" s="1"/>
  <c r="CP288" i="1"/>
  <c r="CH288" i="1"/>
  <c r="DC287" i="1"/>
  <c r="DB287" i="1"/>
  <c r="CX287" i="1"/>
  <c r="CL287" i="1"/>
  <c r="CJ287" i="1"/>
  <c r="CI287" i="1"/>
  <c r="CG287" i="1"/>
  <c r="CD287" i="1"/>
  <c r="CC287" i="1"/>
  <c r="CB287" i="1"/>
  <c r="CA287" i="1"/>
  <c r="BZ287" i="1"/>
  <c r="AU287" i="1"/>
  <c r="CO287" i="1" s="1"/>
  <c r="AP287" i="1"/>
  <c r="BU287" i="1" s="1"/>
  <c r="CP287" i="1"/>
  <c r="CH287" i="1"/>
  <c r="DC87" i="1"/>
  <c r="DB87" i="1"/>
  <c r="CX87" i="1"/>
  <c r="CL87" i="1"/>
  <c r="CJ87" i="1"/>
  <c r="CI87" i="1"/>
  <c r="CG87" i="1"/>
  <c r="CD87" i="1"/>
  <c r="CC87" i="1"/>
  <c r="CB87" i="1"/>
  <c r="CA87" i="1"/>
  <c r="BZ87" i="1"/>
  <c r="AU87" i="1"/>
  <c r="CO87" i="1" s="1"/>
  <c r="CP87" i="1"/>
  <c r="CH87" i="1"/>
  <c r="DC86" i="1"/>
  <c r="DB86" i="1"/>
  <c r="CX86" i="1"/>
  <c r="CL86" i="1"/>
  <c r="CJ86" i="1"/>
  <c r="CI86" i="1"/>
  <c r="CG86" i="1"/>
  <c r="CD86" i="1"/>
  <c r="CC86" i="1"/>
  <c r="CB86" i="1"/>
  <c r="CA86" i="1"/>
  <c r="BZ86" i="1"/>
  <c r="AU86" i="1"/>
  <c r="CO86" i="1" s="1"/>
  <c r="CP86" i="1"/>
  <c r="CH86" i="1"/>
  <c r="DC85" i="1"/>
  <c r="DB85" i="1"/>
  <c r="CX85" i="1"/>
  <c r="CL85" i="1"/>
  <c r="CJ85" i="1"/>
  <c r="CI85" i="1"/>
  <c r="CG85" i="1"/>
  <c r="CD85" i="1"/>
  <c r="CC85" i="1"/>
  <c r="CB85" i="1"/>
  <c r="CA85" i="1"/>
  <c r="BZ85" i="1"/>
  <c r="AU85" i="1"/>
  <c r="CO85" i="1" s="1"/>
  <c r="CP85" i="1"/>
  <c r="CH85" i="1"/>
  <c r="DC84" i="1"/>
  <c r="DB84" i="1"/>
  <c r="CX84" i="1"/>
  <c r="CL84" i="1"/>
  <c r="CJ84" i="1"/>
  <c r="CI84" i="1"/>
  <c r="CG84" i="1"/>
  <c r="CD84" i="1"/>
  <c r="CC84" i="1"/>
  <c r="CB84" i="1"/>
  <c r="CA84" i="1"/>
  <c r="BZ84" i="1"/>
  <c r="AU84" i="1"/>
  <c r="CO84" i="1" s="1"/>
  <c r="CP84" i="1"/>
  <c r="CH84" i="1"/>
  <c r="DC286" i="1"/>
  <c r="DB286" i="1"/>
  <c r="CX286" i="1"/>
  <c r="CL286" i="1"/>
  <c r="CJ286" i="1"/>
  <c r="CI286" i="1"/>
  <c r="CG286" i="1"/>
  <c r="CD286" i="1"/>
  <c r="CC286" i="1"/>
  <c r="CB286" i="1"/>
  <c r="CA286" i="1"/>
  <c r="BZ286" i="1"/>
  <c r="AU286" i="1"/>
  <c r="CO286" i="1" s="1"/>
  <c r="CP286" i="1"/>
  <c r="CH286" i="1"/>
  <c r="DC285" i="1"/>
  <c r="DB285" i="1"/>
  <c r="CX285" i="1"/>
  <c r="CL285" i="1"/>
  <c r="CJ285" i="1"/>
  <c r="CI285" i="1"/>
  <c r="CG285" i="1"/>
  <c r="CD285" i="1"/>
  <c r="CC285" i="1"/>
  <c r="CB285" i="1"/>
  <c r="CA285" i="1"/>
  <c r="BZ285" i="1"/>
  <c r="AU285" i="1"/>
  <c r="CO285" i="1" s="1"/>
  <c r="CP285" i="1"/>
  <c r="CH285" i="1"/>
  <c r="DC284" i="1"/>
  <c r="DB284" i="1"/>
  <c r="CX284" i="1"/>
  <c r="CL284" i="1"/>
  <c r="CJ284" i="1"/>
  <c r="CI284" i="1"/>
  <c r="CG284" i="1"/>
  <c r="CD284" i="1"/>
  <c r="CC284" i="1"/>
  <c r="CB284" i="1"/>
  <c r="CA284" i="1"/>
  <c r="BZ284" i="1"/>
  <c r="AU284" i="1"/>
  <c r="CO284" i="1" s="1"/>
  <c r="CP284" i="1"/>
  <c r="CH284" i="1"/>
  <c r="DC283" i="1"/>
  <c r="DB283" i="1"/>
  <c r="CX283" i="1"/>
  <c r="CL283" i="1"/>
  <c r="CJ283" i="1"/>
  <c r="CI283" i="1"/>
  <c r="CG283" i="1"/>
  <c r="CD283" i="1"/>
  <c r="CC283" i="1"/>
  <c r="CB283" i="1"/>
  <c r="CA283" i="1"/>
  <c r="BZ283" i="1"/>
  <c r="AU283" i="1"/>
  <c r="CO283" i="1" s="1"/>
  <c r="CP283" i="1"/>
  <c r="CH283" i="1"/>
  <c r="DC282" i="1"/>
  <c r="DB282" i="1"/>
  <c r="CX282" i="1"/>
  <c r="CL282" i="1"/>
  <c r="CJ282" i="1"/>
  <c r="CI282" i="1"/>
  <c r="CG282" i="1"/>
  <c r="CD282" i="1"/>
  <c r="CC282" i="1"/>
  <c r="CB282" i="1"/>
  <c r="CA282" i="1"/>
  <c r="BZ282" i="1"/>
  <c r="AU282" i="1"/>
  <c r="CO282" i="1" s="1"/>
  <c r="CP282" i="1"/>
  <c r="CH282" i="1"/>
  <c r="DC281" i="1"/>
  <c r="DB281" i="1"/>
  <c r="CX281" i="1"/>
  <c r="CL281" i="1"/>
  <c r="CJ281" i="1"/>
  <c r="CI281" i="1"/>
  <c r="CG281" i="1"/>
  <c r="CD281" i="1"/>
  <c r="CC281" i="1"/>
  <c r="CB281" i="1"/>
  <c r="CA281" i="1"/>
  <c r="BZ281" i="1"/>
  <c r="AU281" i="1"/>
  <c r="CO281" i="1" s="1"/>
  <c r="CP281" i="1"/>
  <c r="CH281" i="1"/>
  <c r="DC280" i="1"/>
  <c r="DB280" i="1"/>
  <c r="CX280" i="1"/>
  <c r="CL280" i="1"/>
  <c r="CJ280" i="1"/>
  <c r="CI280" i="1"/>
  <c r="CG280" i="1"/>
  <c r="CD280" i="1"/>
  <c r="CC280" i="1"/>
  <c r="CB280" i="1"/>
  <c r="CA280" i="1"/>
  <c r="BZ280" i="1"/>
  <c r="AU280" i="1"/>
  <c r="CO280" i="1" s="1"/>
  <c r="CP280" i="1"/>
  <c r="CH280" i="1"/>
  <c r="DC279" i="1"/>
  <c r="DB279" i="1"/>
  <c r="CX279" i="1"/>
  <c r="CL279" i="1"/>
  <c r="CJ279" i="1"/>
  <c r="CI279" i="1"/>
  <c r="CG279" i="1"/>
  <c r="CD279" i="1"/>
  <c r="CC279" i="1"/>
  <c r="CB279" i="1"/>
  <c r="CA279" i="1"/>
  <c r="BZ279" i="1"/>
  <c r="AU279" i="1"/>
  <c r="CO279" i="1" s="1"/>
  <c r="CP279" i="1"/>
  <c r="CH279" i="1"/>
  <c r="DC278" i="1"/>
  <c r="DB278" i="1"/>
  <c r="CX278" i="1"/>
  <c r="CL278" i="1"/>
  <c r="CJ278" i="1"/>
  <c r="CI278" i="1"/>
  <c r="CG278" i="1"/>
  <c r="CD278" i="1"/>
  <c r="CC278" i="1"/>
  <c r="CB278" i="1"/>
  <c r="CA278" i="1"/>
  <c r="BZ278" i="1"/>
  <c r="AU278" i="1"/>
  <c r="CO278" i="1" s="1"/>
  <c r="CP278" i="1"/>
  <c r="CH278" i="1"/>
  <c r="DC277" i="1"/>
  <c r="DB277" i="1"/>
  <c r="CX277" i="1"/>
  <c r="CL277" i="1"/>
  <c r="CJ277" i="1"/>
  <c r="CI277" i="1"/>
  <c r="CG277" i="1"/>
  <c r="CD277" i="1"/>
  <c r="CC277" i="1"/>
  <c r="CB277" i="1"/>
  <c r="CA277" i="1"/>
  <c r="BZ277" i="1"/>
  <c r="AU277" i="1"/>
  <c r="CO277" i="1" s="1"/>
  <c r="CP277" i="1"/>
  <c r="CH277" i="1"/>
  <c r="DC276" i="1"/>
  <c r="DB276" i="1"/>
  <c r="CX276" i="1"/>
  <c r="CL276" i="1"/>
  <c r="CJ276" i="1"/>
  <c r="CI276" i="1"/>
  <c r="CG276" i="1"/>
  <c r="CD276" i="1"/>
  <c r="CC276" i="1"/>
  <c r="CB276" i="1"/>
  <c r="CA276" i="1"/>
  <c r="BZ276" i="1"/>
  <c r="AU276" i="1"/>
  <c r="CO276" i="1" s="1"/>
  <c r="CP276" i="1"/>
  <c r="CH276" i="1"/>
  <c r="DC275" i="1"/>
  <c r="DB275" i="1"/>
  <c r="CX275" i="1"/>
  <c r="CL275" i="1"/>
  <c r="CJ275" i="1"/>
  <c r="CI275" i="1"/>
  <c r="CG275" i="1"/>
  <c r="CD275" i="1"/>
  <c r="CC275" i="1"/>
  <c r="CB275" i="1"/>
  <c r="CA275" i="1"/>
  <c r="BZ275" i="1"/>
  <c r="AU275" i="1"/>
  <c r="CO275" i="1" s="1"/>
  <c r="AP275" i="1"/>
  <c r="BU275" i="1" s="1"/>
  <c r="CP275" i="1"/>
  <c r="CH275" i="1"/>
  <c r="DC274" i="1"/>
  <c r="DB274" i="1"/>
  <c r="CX274" i="1"/>
  <c r="CL274" i="1"/>
  <c r="CJ274" i="1"/>
  <c r="CI274" i="1"/>
  <c r="CG274" i="1"/>
  <c r="CD274" i="1"/>
  <c r="CC274" i="1"/>
  <c r="CB274" i="1"/>
  <c r="CA274" i="1"/>
  <c r="BZ274" i="1"/>
  <c r="AU274" i="1"/>
  <c r="CO274" i="1" s="1"/>
  <c r="CP274" i="1"/>
  <c r="CH274" i="1"/>
  <c r="DC273" i="1"/>
  <c r="DB273" i="1"/>
  <c r="CX273" i="1"/>
  <c r="CL273" i="1"/>
  <c r="CJ273" i="1"/>
  <c r="CI273" i="1"/>
  <c r="CG273" i="1"/>
  <c r="CD273" i="1"/>
  <c r="CC273" i="1"/>
  <c r="CB273" i="1"/>
  <c r="CA273" i="1"/>
  <c r="BZ273" i="1"/>
  <c r="AU273" i="1"/>
  <c r="CO273" i="1" s="1"/>
  <c r="CP273" i="1"/>
  <c r="CH273" i="1"/>
  <c r="DC272" i="1"/>
  <c r="DB272" i="1"/>
  <c r="CX272" i="1"/>
  <c r="CL272" i="1"/>
  <c r="CJ272" i="1"/>
  <c r="CI272" i="1"/>
  <c r="CG272" i="1"/>
  <c r="CD272" i="1"/>
  <c r="CC272" i="1"/>
  <c r="CB272" i="1"/>
  <c r="CA272" i="1"/>
  <c r="BZ272" i="1"/>
  <c r="AU272" i="1"/>
  <c r="CO272" i="1" s="1"/>
  <c r="CP272" i="1"/>
  <c r="CH272" i="1"/>
  <c r="DC271" i="1"/>
  <c r="DB271" i="1"/>
  <c r="CX271" i="1"/>
  <c r="CL271" i="1"/>
  <c r="CJ271" i="1"/>
  <c r="CI271" i="1"/>
  <c r="CG271" i="1"/>
  <c r="CD271" i="1"/>
  <c r="CC271" i="1"/>
  <c r="CB271" i="1"/>
  <c r="CA271" i="1"/>
  <c r="BZ271" i="1"/>
  <c r="AU271" i="1"/>
  <c r="CO271" i="1" s="1"/>
  <c r="CP271" i="1"/>
  <c r="CH271" i="1"/>
  <c r="DC270" i="1"/>
  <c r="DB270" i="1"/>
  <c r="CX270" i="1"/>
  <c r="CL270" i="1"/>
  <c r="CJ270" i="1"/>
  <c r="CI270" i="1"/>
  <c r="CG270" i="1"/>
  <c r="CD270" i="1"/>
  <c r="CC270" i="1"/>
  <c r="CB270" i="1"/>
  <c r="CA270" i="1"/>
  <c r="BZ270" i="1"/>
  <c r="AU270" i="1"/>
  <c r="CO270" i="1" s="1"/>
  <c r="CP270" i="1"/>
  <c r="CH270" i="1"/>
  <c r="DC269" i="1"/>
  <c r="DB269" i="1"/>
  <c r="CX269" i="1"/>
  <c r="CL269" i="1"/>
  <c r="CJ269" i="1"/>
  <c r="CI269" i="1"/>
  <c r="CG269" i="1"/>
  <c r="CD269" i="1"/>
  <c r="CC269" i="1"/>
  <c r="CB269" i="1"/>
  <c r="CA269" i="1"/>
  <c r="BZ269" i="1"/>
  <c r="AU269" i="1"/>
  <c r="CO269" i="1" s="1"/>
  <c r="CP269" i="1"/>
  <c r="CH269" i="1"/>
  <c r="DC268" i="1"/>
  <c r="DB268" i="1"/>
  <c r="CX268" i="1"/>
  <c r="CL268" i="1"/>
  <c r="CJ268" i="1"/>
  <c r="CI268" i="1"/>
  <c r="CG268" i="1"/>
  <c r="CD268" i="1"/>
  <c r="CC268" i="1"/>
  <c r="CB268" i="1"/>
  <c r="CA268" i="1"/>
  <c r="BZ268" i="1"/>
  <c r="AU268" i="1"/>
  <c r="CO268" i="1" s="1"/>
  <c r="CP268" i="1"/>
  <c r="CH268" i="1"/>
  <c r="DC267" i="1"/>
  <c r="DB267" i="1"/>
  <c r="CX267" i="1"/>
  <c r="CL267" i="1"/>
  <c r="CJ267" i="1"/>
  <c r="CI267" i="1"/>
  <c r="CG267" i="1"/>
  <c r="CD267" i="1"/>
  <c r="CC267" i="1"/>
  <c r="CB267" i="1"/>
  <c r="CA267" i="1"/>
  <c r="BZ267" i="1"/>
  <c r="AU267" i="1"/>
  <c r="CO267" i="1" s="1"/>
  <c r="CP267" i="1"/>
  <c r="CH267" i="1"/>
  <c r="DC266" i="1"/>
  <c r="DB266" i="1"/>
  <c r="CX266" i="1"/>
  <c r="CL266" i="1"/>
  <c r="CJ266" i="1"/>
  <c r="CI266" i="1"/>
  <c r="CG266" i="1"/>
  <c r="CD266" i="1"/>
  <c r="CC266" i="1"/>
  <c r="CB266" i="1"/>
  <c r="CA266" i="1"/>
  <c r="BZ266" i="1"/>
  <c r="AU266" i="1"/>
  <c r="CO266" i="1" s="1"/>
  <c r="CP266" i="1"/>
  <c r="CH266" i="1"/>
  <c r="DC265" i="1"/>
  <c r="DB265" i="1"/>
  <c r="CX265" i="1"/>
  <c r="CL265" i="1"/>
  <c r="CJ265" i="1"/>
  <c r="CI265" i="1"/>
  <c r="CG265" i="1"/>
  <c r="CD265" i="1"/>
  <c r="CC265" i="1"/>
  <c r="CB265" i="1"/>
  <c r="CA265" i="1"/>
  <c r="BZ265" i="1"/>
  <c r="AU265" i="1"/>
  <c r="CO265" i="1" s="1"/>
  <c r="CP265" i="1"/>
  <c r="CH265" i="1"/>
  <c r="DC264" i="1"/>
  <c r="DB264" i="1"/>
  <c r="CX264" i="1"/>
  <c r="CL264" i="1"/>
  <c r="CJ264" i="1"/>
  <c r="CI264" i="1"/>
  <c r="CG264" i="1"/>
  <c r="CD264" i="1"/>
  <c r="CC264" i="1"/>
  <c r="CB264" i="1"/>
  <c r="CA264" i="1"/>
  <c r="BZ264" i="1"/>
  <c r="AU264" i="1"/>
  <c r="CO264" i="1" s="1"/>
  <c r="CP264" i="1"/>
  <c r="CH264" i="1"/>
  <c r="DC263" i="1"/>
  <c r="DB263" i="1"/>
  <c r="CX263" i="1"/>
  <c r="CL263" i="1"/>
  <c r="CJ263" i="1"/>
  <c r="CI263" i="1"/>
  <c r="CG263" i="1"/>
  <c r="CD263" i="1"/>
  <c r="CC263" i="1"/>
  <c r="CB263" i="1"/>
  <c r="CA263" i="1"/>
  <c r="BZ263" i="1"/>
  <c r="AU263" i="1"/>
  <c r="CO263" i="1" s="1"/>
  <c r="CP263" i="1"/>
  <c r="CH263" i="1"/>
  <c r="DC262" i="1"/>
  <c r="DB262" i="1"/>
  <c r="CX262" i="1"/>
  <c r="CL262" i="1"/>
  <c r="CJ262" i="1"/>
  <c r="CI262" i="1"/>
  <c r="CG262" i="1"/>
  <c r="CD262" i="1"/>
  <c r="CC262" i="1"/>
  <c r="CB262" i="1"/>
  <c r="CA262" i="1"/>
  <c r="BZ262" i="1"/>
  <c r="AU262" i="1"/>
  <c r="CO262" i="1" s="1"/>
  <c r="CP262" i="1"/>
  <c r="CH262" i="1"/>
  <c r="DC261" i="1"/>
  <c r="DB261" i="1"/>
  <c r="CX261" i="1"/>
  <c r="CL261" i="1"/>
  <c r="CJ261" i="1"/>
  <c r="CI261" i="1"/>
  <c r="CG261" i="1"/>
  <c r="CD261" i="1"/>
  <c r="CC261" i="1"/>
  <c r="CB261" i="1"/>
  <c r="CA261" i="1"/>
  <c r="BZ261" i="1"/>
  <c r="AU261" i="1"/>
  <c r="CO261" i="1" s="1"/>
  <c r="CP261" i="1"/>
  <c r="CH261" i="1"/>
  <c r="DC260" i="1"/>
  <c r="DB260" i="1"/>
  <c r="CX260" i="1"/>
  <c r="CL260" i="1"/>
  <c r="CJ260" i="1"/>
  <c r="CI260" i="1"/>
  <c r="CG260" i="1"/>
  <c r="CD260" i="1"/>
  <c r="CC260" i="1"/>
  <c r="CB260" i="1"/>
  <c r="CA260" i="1"/>
  <c r="BZ260" i="1"/>
  <c r="AU260" i="1"/>
  <c r="CO260" i="1" s="1"/>
  <c r="AP260" i="1"/>
  <c r="BU260" i="1" s="1"/>
  <c r="CP260" i="1"/>
  <c r="CH260" i="1"/>
  <c r="DC254" i="1"/>
  <c r="DB254" i="1"/>
  <c r="CX254" i="1"/>
  <c r="CL254" i="1"/>
  <c r="CJ254" i="1"/>
  <c r="CI254" i="1"/>
  <c r="CG254" i="1"/>
  <c r="CD254" i="1"/>
  <c r="CC254" i="1"/>
  <c r="CB254" i="1"/>
  <c r="CA254" i="1"/>
  <c r="BZ254" i="1"/>
  <c r="AU254" i="1"/>
  <c r="CO254" i="1" s="1"/>
  <c r="CP254" i="1"/>
  <c r="CH254" i="1"/>
  <c r="DC253" i="1"/>
  <c r="DB253" i="1"/>
  <c r="CX253" i="1"/>
  <c r="CL253" i="1"/>
  <c r="CJ253" i="1"/>
  <c r="CI253" i="1"/>
  <c r="CG253" i="1"/>
  <c r="CD253" i="1"/>
  <c r="CC253" i="1"/>
  <c r="CB253" i="1"/>
  <c r="CA253" i="1"/>
  <c r="BZ253" i="1"/>
  <c r="AU253" i="1"/>
  <c r="CO253" i="1" s="1"/>
  <c r="CP253" i="1"/>
  <c r="CH253" i="1"/>
  <c r="DC252" i="1"/>
  <c r="DB252" i="1"/>
  <c r="CX252" i="1"/>
  <c r="CL252" i="1"/>
  <c r="CJ252" i="1"/>
  <c r="CI252" i="1"/>
  <c r="CG252" i="1"/>
  <c r="CD252" i="1"/>
  <c r="CC252" i="1"/>
  <c r="CB252" i="1"/>
  <c r="CA252" i="1"/>
  <c r="BZ252" i="1"/>
  <c r="AU252" i="1"/>
  <c r="CO252" i="1" s="1"/>
  <c r="CP252" i="1"/>
  <c r="CH252" i="1"/>
  <c r="DC251" i="1"/>
  <c r="DB251" i="1"/>
  <c r="CX251" i="1"/>
  <c r="CL251" i="1"/>
  <c r="CJ251" i="1"/>
  <c r="CI251" i="1"/>
  <c r="CG251" i="1"/>
  <c r="CD251" i="1"/>
  <c r="CC251" i="1"/>
  <c r="CB251" i="1"/>
  <c r="CA251" i="1"/>
  <c r="BZ251" i="1"/>
  <c r="AU251" i="1"/>
  <c r="CO251" i="1" s="1"/>
  <c r="CP251" i="1"/>
  <c r="CH251" i="1"/>
  <c r="DC250" i="1"/>
  <c r="DB250" i="1"/>
  <c r="CX250" i="1"/>
  <c r="CL250" i="1"/>
  <c r="CJ250" i="1"/>
  <c r="CI250" i="1"/>
  <c r="CG250" i="1"/>
  <c r="CD250" i="1"/>
  <c r="CC250" i="1"/>
  <c r="CB250" i="1"/>
  <c r="CA250" i="1"/>
  <c r="BZ250" i="1"/>
  <c r="AU250" i="1"/>
  <c r="CO250" i="1" s="1"/>
  <c r="CP250" i="1"/>
  <c r="CH250" i="1"/>
  <c r="DC249" i="1"/>
  <c r="DB249" i="1"/>
  <c r="CX249" i="1"/>
  <c r="CL249" i="1"/>
  <c r="CJ249" i="1"/>
  <c r="CI249" i="1"/>
  <c r="CG249" i="1"/>
  <c r="CD249" i="1"/>
  <c r="CC249" i="1"/>
  <c r="CB249" i="1"/>
  <c r="CA249" i="1"/>
  <c r="BZ249" i="1"/>
  <c r="AU249" i="1"/>
  <c r="CO249" i="1" s="1"/>
  <c r="CP249" i="1"/>
  <c r="CH249" i="1"/>
  <c r="DC248" i="1"/>
  <c r="DB248" i="1"/>
  <c r="CX248" i="1"/>
  <c r="CL248" i="1"/>
  <c r="CJ248" i="1"/>
  <c r="CI248" i="1"/>
  <c r="CG248" i="1"/>
  <c r="CD248" i="1"/>
  <c r="CC248" i="1"/>
  <c r="CB248" i="1"/>
  <c r="CA248" i="1"/>
  <c r="BZ248" i="1"/>
  <c r="AU248" i="1"/>
  <c r="CO248" i="1" s="1"/>
  <c r="CP248" i="1"/>
  <c r="CH248" i="1"/>
  <c r="DC247" i="1"/>
  <c r="DB247" i="1"/>
  <c r="CX247" i="1"/>
  <c r="CL247" i="1"/>
  <c r="CJ247" i="1"/>
  <c r="CI247" i="1"/>
  <c r="CG247" i="1"/>
  <c r="CD247" i="1"/>
  <c r="CC247" i="1"/>
  <c r="CB247" i="1"/>
  <c r="CA247" i="1"/>
  <c r="BZ247" i="1"/>
  <c r="AU247" i="1"/>
  <c r="CO247" i="1" s="1"/>
  <c r="CP247" i="1"/>
  <c r="CH247" i="1"/>
  <c r="DC246" i="1"/>
  <c r="DB246" i="1"/>
  <c r="CX246" i="1"/>
  <c r="CL246" i="1"/>
  <c r="CJ246" i="1"/>
  <c r="CI246" i="1"/>
  <c r="CG246" i="1"/>
  <c r="CD246" i="1"/>
  <c r="CC246" i="1"/>
  <c r="CB246" i="1"/>
  <c r="CA246" i="1"/>
  <c r="BZ246" i="1"/>
  <c r="AU246" i="1"/>
  <c r="CO246" i="1" s="1"/>
  <c r="CP246" i="1"/>
  <c r="CH246" i="1"/>
  <c r="DC245" i="1"/>
  <c r="DB245" i="1"/>
  <c r="CX245" i="1"/>
  <c r="CL245" i="1"/>
  <c r="CJ245" i="1"/>
  <c r="CI245" i="1"/>
  <c r="CG245" i="1"/>
  <c r="CD245" i="1"/>
  <c r="CC245" i="1"/>
  <c r="CB245" i="1"/>
  <c r="CA245" i="1"/>
  <c r="BZ245" i="1"/>
  <c r="AU245" i="1"/>
  <c r="CO245" i="1" s="1"/>
  <c r="CP245" i="1"/>
  <c r="CH245" i="1"/>
  <c r="DC244" i="1"/>
  <c r="DB244" i="1"/>
  <c r="CX244" i="1"/>
  <c r="CL244" i="1"/>
  <c r="CJ244" i="1"/>
  <c r="CI244" i="1"/>
  <c r="CG244" i="1"/>
  <c r="CD244" i="1"/>
  <c r="CC244" i="1"/>
  <c r="CB244" i="1"/>
  <c r="CA244" i="1"/>
  <c r="BZ244" i="1"/>
  <c r="AU244" i="1"/>
  <c r="CO244" i="1" s="1"/>
  <c r="CP244" i="1"/>
  <c r="CH244" i="1"/>
  <c r="DC243" i="1"/>
  <c r="DB243" i="1"/>
  <c r="CX243" i="1"/>
  <c r="CL243" i="1"/>
  <c r="CJ243" i="1"/>
  <c r="CI243" i="1"/>
  <c r="CG243" i="1"/>
  <c r="CD243" i="1"/>
  <c r="CC243" i="1"/>
  <c r="CB243" i="1"/>
  <c r="CA243" i="1"/>
  <c r="BZ243" i="1"/>
  <c r="AU243" i="1"/>
  <c r="CO243" i="1" s="1"/>
  <c r="CP243" i="1"/>
  <c r="CH243" i="1"/>
  <c r="DC242" i="1"/>
  <c r="DB242" i="1"/>
  <c r="CX242" i="1"/>
  <c r="CL242" i="1"/>
  <c r="CJ242" i="1"/>
  <c r="CI242" i="1"/>
  <c r="CG242" i="1"/>
  <c r="CD242" i="1"/>
  <c r="CC242" i="1"/>
  <c r="CB242" i="1"/>
  <c r="CA242" i="1"/>
  <c r="BZ242" i="1"/>
  <c r="AU242" i="1"/>
  <c r="CO242" i="1" s="1"/>
  <c r="CP242" i="1"/>
  <c r="CH242" i="1"/>
  <c r="DC241" i="1"/>
  <c r="DB241" i="1"/>
  <c r="CX241" i="1"/>
  <c r="CL241" i="1"/>
  <c r="CJ241" i="1"/>
  <c r="CI241" i="1"/>
  <c r="CG241" i="1"/>
  <c r="CD241" i="1"/>
  <c r="CC241" i="1"/>
  <c r="CB241" i="1"/>
  <c r="CA241" i="1"/>
  <c r="BZ241" i="1"/>
  <c r="AU241" i="1"/>
  <c r="CO241" i="1" s="1"/>
  <c r="CP241" i="1"/>
  <c r="CH241" i="1"/>
  <c r="DC240" i="1"/>
  <c r="DB240" i="1"/>
  <c r="CX240" i="1"/>
  <c r="CL240" i="1"/>
  <c r="CJ240" i="1"/>
  <c r="CI240" i="1"/>
  <c r="CG240" i="1"/>
  <c r="CD240" i="1"/>
  <c r="CC240" i="1"/>
  <c r="CB240" i="1"/>
  <c r="CA240" i="1"/>
  <c r="BZ240" i="1"/>
  <c r="AU240" i="1"/>
  <c r="CO240" i="1" s="1"/>
  <c r="CP240" i="1"/>
  <c r="CH240" i="1"/>
  <c r="DC239" i="1"/>
  <c r="DB239" i="1"/>
  <c r="CX239" i="1"/>
  <c r="CL239" i="1"/>
  <c r="CJ239" i="1"/>
  <c r="CI239" i="1"/>
  <c r="CG239" i="1"/>
  <c r="CD239" i="1"/>
  <c r="CC239" i="1"/>
  <c r="CB239" i="1"/>
  <c r="CA239" i="1"/>
  <c r="BZ239" i="1"/>
  <c r="AU239" i="1"/>
  <c r="CO239" i="1" s="1"/>
  <c r="CP239" i="1"/>
  <c r="CH239" i="1"/>
  <c r="DC238" i="1"/>
  <c r="DB238" i="1"/>
  <c r="CX238" i="1"/>
  <c r="CL238" i="1"/>
  <c r="CJ238" i="1"/>
  <c r="CI238" i="1"/>
  <c r="CG238" i="1"/>
  <c r="CD238" i="1"/>
  <c r="CC238" i="1"/>
  <c r="CB238" i="1"/>
  <c r="CA238" i="1"/>
  <c r="BZ238" i="1"/>
  <c r="AU238" i="1"/>
  <c r="CO238" i="1" s="1"/>
  <c r="CP238" i="1"/>
  <c r="CH238" i="1"/>
  <c r="DC237" i="1"/>
  <c r="DB237" i="1"/>
  <c r="CX237" i="1"/>
  <c r="CL237" i="1"/>
  <c r="CJ237" i="1"/>
  <c r="CI237" i="1"/>
  <c r="CG237" i="1"/>
  <c r="CD237" i="1"/>
  <c r="CC237" i="1"/>
  <c r="CB237" i="1"/>
  <c r="CA237" i="1"/>
  <c r="BZ237" i="1"/>
  <c r="AU237" i="1"/>
  <c r="CO237" i="1" s="1"/>
  <c r="CP237" i="1"/>
  <c r="CH237" i="1"/>
  <c r="DC236" i="1"/>
  <c r="DB236" i="1"/>
  <c r="CX236" i="1"/>
  <c r="CL236" i="1"/>
  <c r="CJ236" i="1"/>
  <c r="CI236" i="1"/>
  <c r="CG236" i="1"/>
  <c r="CD236" i="1"/>
  <c r="CC236" i="1"/>
  <c r="CB236" i="1"/>
  <c r="CA236" i="1"/>
  <c r="BZ236" i="1"/>
  <c r="AU236" i="1"/>
  <c r="CO236" i="1" s="1"/>
  <c r="CP236" i="1"/>
  <c r="CH236" i="1"/>
  <c r="DC235" i="1"/>
  <c r="DB235" i="1"/>
  <c r="CX235" i="1"/>
  <c r="CL235" i="1"/>
  <c r="CJ235" i="1"/>
  <c r="CI235" i="1"/>
  <c r="CG235" i="1"/>
  <c r="CD235" i="1"/>
  <c r="CC235" i="1"/>
  <c r="CB235" i="1"/>
  <c r="CA235" i="1"/>
  <c r="BZ235" i="1"/>
  <c r="AU235" i="1"/>
  <c r="CO235" i="1" s="1"/>
  <c r="CP235" i="1"/>
  <c r="CH235" i="1"/>
  <c r="DC234" i="1"/>
  <c r="DB234" i="1"/>
  <c r="CX234" i="1"/>
  <c r="CL234" i="1"/>
  <c r="CJ234" i="1"/>
  <c r="CI234" i="1"/>
  <c r="CG234" i="1"/>
  <c r="CD234" i="1"/>
  <c r="CC234" i="1"/>
  <c r="CB234" i="1"/>
  <c r="CA234" i="1"/>
  <c r="BZ234" i="1"/>
  <c r="AU234" i="1"/>
  <c r="CO234" i="1" s="1"/>
  <c r="CP234" i="1"/>
  <c r="CH234" i="1"/>
  <c r="DC233" i="1"/>
  <c r="DB233" i="1"/>
  <c r="CX233" i="1"/>
  <c r="CL233" i="1"/>
  <c r="CJ233" i="1"/>
  <c r="CI233" i="1"/>
  <c r="CG233" i="1"/>
  <c r="CD233" i="1"/>
  <c r="CC233" i="1"/>
  <c r="CB233" i="1"/>
  <c r="CA233" i="1"/>
  <c r="BZ233" i="1"/>
  <c r="AU233" i="1"/>
  <c r="CO233" i="1" s="1"/>
  <c r="CP233" i="1"/>
  <c r="CH233" i="1"/>
  <c r="DC232" i="1"/>
  <c r="DB232" i="1"/>
  <c r="CX232" i="1"/>
  <c r="CL232" i="1"/>
  <c r="CJ232" i="1"/>
  <c r="CI232" i="1"/>
  <c r="CG232" i="1"/>
  <c r="CD232" i="1"/>
  <c r="CC232" i="1"/>
  <c r="CB232" i="1"/>
  <c r="CA232" i="1"/>
  <c r="BZ232" i="1"/>
  <c r="AU232" i="1"/>
  <c r="CO232" i="1" s="1"/>
  <c r="CP232" i="1"/>
  <c r="CH232" i="1"/>
  <c r="DC231" i="1"/>
  <c r="DB231" i="1"/>
  <c r="CX231" i="1"/>
  <c r="CL231" i="1"/>
  <c r="CJ231" i="1"/>
  <c r="CI231" i="1"/>
  <c r="CG231" i="1"/>
  <c r="CD231" i="1"/>
  <c r="CC231" i="1"/>
  <c r="CB231" i="1"/>
  <c r="CA231" i="1"/>
  <c r="BZ231" i="1"/>
  <c r="AU231" i="1"/>
  <c r="CO231" i="1" s="1"/>
  <c r="CP231" i="1"/>
  <c r="CH231" i="1"/>
  <c r="DC230" i="1"/>
  <c r="DB230" i="1"/>
  <c r="CX230" i="1"/>
  <c r="CL230" i="1"/>
  <c r="CJ230" i="1"/>
  <c r="CI230" i="1"/>
  <c r="CG230" i="1"/>
  <c r="CD230" i="1"/>
  <c r="CC230" i="1"/>
  <c r="CB230" i="1"/>
  <c r="CA230" i="1"/>
  <c r="BZ230" i="1"/>
  <c r="AU230" i="1"/>
  <c r="CO230" i="1" s="1"/>
  <c r="CP230" i="1"/>
  <c r="CH230" i="1"/>
  <c r="CZ230" i="1"/>
  <c r="DC229" i="1"/>
  <c r="DB229" i="1"/>
  <c r="CX229" i="1"/>
  <c r="CL229" i="1"/>
  <c r="CJ229" i="1"/>
  <c r="CI229" i="1"/>
  <c r="CG229" i="1"/>
  <c r="CD229" i="1"/>
  <c r="CC229" i="1"/>
  <c r="CB229" i="1"/>
  <c r="CA229" i="1"/>
  <c r="BZ229" i="1"/>
  <c r="AU229" i="1"/>
  <c r="CO229" i="1" s="1"/>
  <c r="CP229" i="1"/>
  <c r="CH229" i="1"/>
  <c r="BY229" i="1"/>
  <c r="DC228" i="1"/>
  <c r="DB228" i="1"/>
  <c r="CX228" i="1"/>
  <c r="CL228" i="1"/>
  <c r="CJ228" i="1"/>
  <c r="CI228" i="1"/>
  <c r="CG228" i="1"/>
  <c r="CD228" i="1"/>
  <c r="CC228" i="1"/>
  <c r="CB228" i="1"/>
  <c r="CA228" i="1"/>
  <c r="BZ228" i="1"/>
  <c r="AU228" i="1"/>
  <c r="CO228" i="1" s="1"/>
  <c r="CP228" i="1"/>
  <c r="CH228" i="1"/>
  <c r="CZ228" i="1"/>
  <c r="DC227" i="1"/>
  <c r="DB227" i="1"/>
  <c r="CX227" i="1"/>
  <c r="CL227" i="1"/>
  <c r="CJ227" i="1"/>
  <c r="CI227" i="1"/>
  <c r="CG227" i="1"/>
  <c r="CD227" i="1"/>
  <c r="CC227" i="1"/>
  <c r="CB227" i="1"/>
  <c r="CA227" i="1"/>
  <c r="BZ227" i="1"/>
  <c r="AU227" i="1"/>
  <c r="CO227" i="1" s="1"/>
  <c r="CP227" i="1"/>
  <c r="CH227" i="1"/>
  <c r="BY227" i="1"/>
  <c r="DC226" i="1"/>
  <c r="DB226" i="1"/>
  <c r="CX226" i="1"/>
  <c r="CL226" i="1"/>
  <c r="CJ226" i="1"/>
  <c r="CI226" i="1"/>
  <c r="CG226" i="1"/>
  <c r="CD226" i="1"/>
  <c r="CC226" i="1"/>
  <c r="CB226" i="1"/>
  <c r="CA226" i="1"/>
  <c r="BZ226" i="1"/>
  <c r="AU226" i="1"/>
  <c r="CO226" i="1" s="1"/>
  <c r="AP226" i="1"/>
  <c r="BU226" i="1" s="1"/>
  <c r="CP226" i="1"/>
  <c r="CH226" i="1"/>
  <c r="DC225" i="1"/>
  <c r="DB225" i="1"/>
  <c r="CX225" i="1"/>
  <c r="CL225" i="1"/>
  <c r="CJ225" i="1"/>
  <c r="CI225" i="1"/>
  <c r="CG225" i="1"/>
  <c r="CD225" i="1"/>
  <c r="CC225" i="1"/>
  <c r="CB225" i="1"/>
  <c r="CA225" i="1"/>
  <c r="BZ225" i="1"/>
  <c r="AU225" i="1"/>
  <c r="CO225" i="1" s="1"/>
  <c r="CP225" i="1"/>
  <c r="CH225" i="1"/>
  <c r="DC224" i="1"/>
  <c r="DB224" i="1"/>
  <c r="CX224" i="1"/>
  <c r="CL224" i="1"/>
  <c r="CJ224" i="1"/>
  <c r="CI224" i="1"/>
  <c r="CG224" i="1"/>
  <c r="CD224" i="1"/>
  <c r="CC224" i="1"/>
  <c r="CB224" i="1"/>
  <c r="CA224" i="1"/>
  <c r="BZ224" i="1"/>
  <c r="AU224" i="1"/>
  <c r="CO224" i="1" s="1"/>
  <c r="CP224" i="1"/>
  <c r="CH224" i="1"/>
  <c r="CZ224" i="1"/>
  <c r="DC223" i="1"/>
  <c r="DB223" i="1"/>
  <c r="CX223" i="1"/>
  <c r="CL223" i="1"/>
  <c r="CJ223" i="1"/>
  <c r="CI223" i="1"/>
  <c r="CG223" i="1"/>
  <c r="CD223" i="1"/>
  <c r="CC223" i="1"/>
  <c r="CB223" i="1"/>
  <c r="CA223" i="1"/>
  <c r="BZ223" i="1"/>
  <c r="AU223" i="1"/>
  <c r="CO223" i="1" s="1"/>
  <c r="CP223" i="1"/>
  <c r="CH223" i="1"/>
  <c r="BY223" i="1"/>
  <c r="DC222" i="1"/>
  <c r="DB222" i="1"/>
  <c r="CX222" i="1"/>
  <c r="CL222" i="1"/>
  <c r="CJ222" i="1"/>
  <c r="CI222" i="1"/>
  <c r="CG222" i="1"/>
  <c r="CD222" i="1"/>
  <c r="CC222" i="1"/>
  <c r="CB222" i="1"/>
  <c r="CA222" i="1"/>
  <c r="BZ222" i="1"/>
  <c r="AU222" i="1"/>
  <c r="CO222" i="1" s="1"/>
  <c r="CP222" i="1"/>
  <c r="CH222" i="1"/>
  <c r="CZ222" i="1"/>
  <c r="DC221" i="1"/>
  <c r="DB221" i="1"/>
  <c r="CX221" i="1"/>
  <c r="CL221" i="1"/>
  <c r="CJ221" i="1"/>
  <c r="CI221" i="1"/>
  <c r="CG221" i="1"/>
  <c r="CD221" i="1"/>
  <c r="CC221" i="1"/>
  <c r="CB221" i="1"/>
  <c r="CA221" i="1"/>
  <c r="BZ221" i="1"/>
  <c r="AU221" i="1"/>
  <c r="CO221" i="1" s="1"/>
  <c r="CP221" i="1"/>
  <c r="CH221" i="1"/>
  <c r="BY221" i="1"/>
  <c r="DC220" i="1"/>
  <c r="DB220" i="1"/>
  <c r="CX220" i="1"/>
  <c r="CL220" i="1"/>
  <c r="CJ220" i="1"/>
  <c r="CI220" i="1"/>
  <c r="CG220" i="1"/>
  <c r="CD220" i="1"/>
  <c r="CC220" i="1"/>
  <c r="CB220" i="1"/>
  <c r="CA220" i="1"/>
  <c r="BZ220" i="1"/>
  <c r="AU220" i="1"/>
  <c r="CO220" i="1" s="1"/>
  <c r="CP220" i="1"/>
  <c r="CH220" i="1"/>
  <c r="CZ220" i="1"/>
  <c r="DC219" i="1"/>
  <c r="DB219" i="1"/>
  <c r="CX219" i="1"/>
  <c r="CL219" i="1"/>
  <c r="CJ219" i="1"/>
  <c r="CI219" i="1"/>
  <c r="CG219" i="1"/>
  <c r="CD219" i="1"/>
  <c r="CC219" i="1"/>
  <c r="CB219" i="1"/>
  <c r="CA219" i="1"/>
  <c r="BZ219" i="1"/>
  <c r="AU219" i="1"/>
  <c r="CO219" i="1" s="1"/>
  <c r="CP219" i="1"/>
  <c r="CH219" i="1"/>
  <c r="DC218" i="1"/>
  <c r="DB218" i="1"/>
  <c r="CX218" i="1"/>
  <c r="CL218" i="1"/>
  <c r="CJ218" i="1"/>
  <c r="CI218" i="1"/>
  <c r="CG218" i="1"/>
  <c r="CD218" i="1"/>
  <c r="CC218" i="1"/>
  <c r="CB218" i="1"/>
  <c r="CA218" i="1"/>
  <c r="BZ218" i="1"/>
  <c r="AU218" i="1"/>
  <c r="CO218" i="1" s="1"/>
  <c r="CP218" i="1"/>
  <c r="CH218" i="1"/>
  <c r="CZ218" i="1"/>
  <c r="DC217" i="1"/>
  <c r="DB217" i="1"/>
  <c r="CX217" i="1"/>
  <c r="CL217" i="1"/>
  <c r="CJ217" i="1"/>
  <c r="CI217" i="1"/>
  <c r="CG217" i="1"/>
  <c r="CD217" i="1"/>
  <c r="CC217" i="1"/>
  <c r="CB217" i="1"/>
  <c r="CA217" i="1"/>
  <c r="BZ217" i="1"/>
  <c r="AU217" i="1"/>
  <c r="CO217" i="1" s="1"/>
  <c r="CP217" i="1"/>
  <c r="CH217" i="1"/>
  <c r="DC216" i="1"/>
  <c r="DB216" i="1"/>
  <c r="CX216" i="1"/>
  <c r="CL216" i="1"/>
  <c r="CJ216" i="1"/>
  <c r="CI216" i="1"/>
  <c r="CG216" i="1"/>
  <c r="CD216" i="1"/>
  <c r="CC216" i="1"/>
  <c r="CB216" i="1"/>
  <c r="CA216" i="1"/>
  <c r="BZ216" i="1"/>
  <c r="AU216" i="1"/>
  <c r="CO216" i="1" s="1"/>
  <c r="CP216" i="1"/>
  <c r="CH216" i="1"/>
  <c r="CZ216" i="1"/>
  <c r="DC215" i="1"/>
  <c r="DB215" i="1"/>
  <c r="CX215" i="1"/>
  <c r="CL215" i="1"/>
  <c r="CJ215" i="1"/>
  <c r="CI215" i="1"/>
  <c r="CG215" i="1"/>
  <c r="CD215" i="1"/>
  <c r="CC215" i="1"/>
  <c r="CB215" i="1"/>
  <c r="CA215" i="1"/>
  <c r="BZ215" i="1"/>
  <c r="AU215" i="1"/>
  <c r="CO215" i="1" s="1"/>
  <c r="CP215" i="1"/>
  <c r="CH215" i="1"/>
  <c r="DC214" i="1"/>
  <c r="DB214" i="1"/>
  <c r="CX214" i="1"/>
  <c r="CL214" i="1"/>
  <c r="CJ214" i="1"/>
  <c r="CI214" i="1"/>
  <c r="CG214" i="1"/>
  <c r="CD214" i="1"/>
  <c r="CC214" i="1"/>
  <c r="CB214" i="1"/>
  <c r="CA214" i="1"/>
  <c r="BZ214" i="1"/>
  <c r="AU214" i="1"/>
  <c r="CO214" i="1" s="1"/>
  <c r="CP214" i="1"/>
  <c r="CH214" i="1"/>
  <c r="CZ214" i="1"/>
  <c r="DC213" i="1"/>
  <c r="DB213" i="1"/>
  <c r="CX213" i="1"/>
  <c r="CL213" i="1"/>
  <c r="CJ213" i="1"/>
  <c r="CI213" i="1"/>
  <c r="CG213" i="1"/>
  <c r="CD213" i="1"/>
  <c r="CC213" i="1"/>
  <c r="CB213" i="1"/>
  <c r="CA213" i="1"/>
  <c r="BZ213" i="1"/>
  <c r="AU213" i="1"/>
  <c r="CO213" i="1" s="1"/>
  <c r="CP213" i="1"/>
  <c r="CH213" i="1"/>
  <c r="DC212" i="1"/>
  <c r="DB212" i="1"/>
  <c r="CX212" i="1"/>
  <c r="CL212" i="1"/>
  <c r="CJ212" i="1"/>
  <c r="CI212" i="1"/>
  <c r="CG212" i="1"/>
  <c r="CD212" i="1"/>
  <c r="CC212" i="1"/>
  <c r="CB212" i="1"/>
  <c r="CA212" i="1"/>
  <c r="BZ212" i="1"/>
  <c r="AU212" i="1"/>
  <c r="CO212" i="1" s="1"/>
  <c r="CP212" i="1"/>
  <c r="CH212" i="1"/>
  <c r="DC211" i="1"/>
  <c r="DB211" i="1"/>
  <c r="CX211" i="1"/>
  <c r="CL211" i="1"/>
  <c r="CJ211" i="1"/>
  <c r="CI211" i="1"/>
  <c r="CG211" i="1"/>
  <c r="CD211" i="1"/>
  <c r="CC211" i="1"/>
  <c r="CB211" i="1"/>
  <c r="CA211" i="1"/>
  <c r="BZ211" i="1"/>
  <c r="AU211" i="1"/>
  <c r="CO211" i="1" s="1"/>
  <c r="CP211" i="1"/>
  <c r="CH211" i="1"/>
  <c r="DC210" i="1"/>
  <c r="DB210" i="1"/>
  <c r="CX210" i="1"/>
  <c r="CL210" i="1"/>
  <c r="CJ210" i="1"/>
  <c r="CI210" i="1"/>
  <c r="CG210" i="1"/>
  <c r="CD210" i="1"/>
  <c r="CC210" i="1"/>
  <c r="CB210" i="1"/>
  <c r="CA210" i="1"/>
  <c r="BZ210" i="1"/>
  <c r="AU210" i="1"/>
  <c r="CO210" i="1" s="1"/>
  <c r="CP210" i="1"/>
  <c r="CH210" i="1"/>
  <c r="DC209" i="1"/>
  <c r="DB209" i="1"/>
  <c r="CX209" i="1"/>
  <c r="CL209" i="1"/>
  <c r="CJ209" i="1"/>
  <c r="CI209" i="1"/>
  <c r="CG209" i="1"/>
  <c r="CD209" i="1"/>
  <c r="CC209" i="1"/>
  <c r="CB209" i="1"/>
  <c r="CA209" i="1"/>
  <c r="BZ209" i="1"/>
  <c r="AU209" i="1"/>
  <c r="CO209" i="1" s="1"/>
  <c r="CP209" i="1"/>
  <c r="CH209" i="1"/>
  <c r="DC208" i="1"/>
  <c r="DB208" i="1"/>
  <c r="CX208" i="1"/>
  <c r="CL208" i="1"/>
  <c r="CJ208" i="1"/>
  <c r="CI208" i="1"/>
  <c r="CG208" i="1"/>
  <c r="CD208" i="1"/>
  <c r="CC208" i="1"/>
  <c r="CB208" i="1"/>
  <c r="CA208" i="1"/>
  <c r="BZ208" i="1"/>
  <c r="AU208" i="1"/>
  <c r="CO208" i="1" s="1"/>
  <c r="CP208" i="1"/>
  <c r="CH208" i="1"/>
  <c r="DC207" i="1"/>
  <c r="DB207" i="1"/>
  <c r="CX207" i="1"/>
  <c r="CL207" i="1"/>
  <c r="CJ207" i="1"/>
  <c r="CI207" i="1"/>
  <c r="CG207" i="1"/>
  <c r="CD207" i="1"/>
  <c r="CC207" i="1"/>
  <c r="CB207" i="1"/>
  <c r="CA207" i="1"/>
  <c r="BZ207" i="1"/>
  <c r="AU207" i="1"/>
  <c r="CO207" i="1" s="1"/>
  <c r="CP207" i="1"/>
  <c r="CH207" i="1"/>
  <c r="DC206" i="1"/>
  <c r="DB206" i="1"/>
  <c r="CX206" i="1"/>
  <c r="CL206" i="1"/>
  <c r="CJ206" i="1"/>
  <c r="CI206" i="1"/>
  <c r="CG206" i="1"/>
  <c r="CD206" i="1"/>
  <c r="CC206" i="1"/>
  <c r="CB206" i="1"/>
  <c r="CA206" i="1"/>
  <c r="BZ206" i="1"/>
  <c r="AU206" i="1"/>
  <c r="CO206" i="1" s="1"/>
  <c r="CP206" i="1"/>
  <c r="CH206" i="1"/>
  <c r="DC205" i="1"/>
  <c r="DB205" i="1"/>
  <c r="CX205" i="1"/>
  <c r="CL205" i="1"/>
  <c r="CJ205" i="1"/>
  <c r="CI205" i="1"/>
  <c r="CG205" i="1"/>
  <c r="CD205" i="1"/>
  <c r="CC205" i="1"/>
  <c r="CB205" i="1"/>
  <c r="CA205" i="1"/>
  <c r="BZ205" i="1"/>
  <c r="AU205" i="1"/>
  <c r="CO205" i="1" s="1"/>
  <c r="CP205" i="1"/>
  <c r="CH205" i="1"/>
  <c r="DC204" i="1"/>
  <c r="DB204" i="1"/>
  <c r="CX204" i="1"/>
  <c r="CL204" i="1"/>
  <c r="CJ204" i="1"/>
  <c r="CI204" i="1"/>
  <c r="CG204" i="1"/>
  <c r="CD204" i="1"/>
  <c r="CC204" i="1"/>
  <c r="CB204" i="1"/>
  <c r="CA204" i="1"/>
  <c r="BZ204" i="1"/>
  <c r="AU204" i="1"/>
  <c r="CO204" i="1" s="1"/>
  <c r="CP204" i="1"/>
  <c r="CH204" i="1"/>
  <c r="DC203" i="1"/>
  <c r="DB203" i="1"/>
  <c r="CX203" i="1"/>
  <c r="CL203" i="1"/>
  <c r="CJ203" i="1"/>
  <c r="CI203" i="1"/>
  <c r="CG203" i="1"/>
  <c r="CD203" i="1"/>
  <c r="CC203" i="1"/>
  <c r="CB203" i="1"/>
  <c r="CA203" i="1"/>
  <c r="BZ203" i="1"/>
  <c r="AU203" i="1"/>
  <c r="CO203" i="1" s="1"/>
  <c r="CP203" i="1"/>
  <c r="CH203" i="1"/>
  <c r="DC202" i="1"/>
  <c r="DB202" i="1"/>
  <c r="CX202" i="1"/>
  <c r="CL202" i="1"/>
  <c r="CJ202" i="1"/>
  <c r="CI202" i="1"/>
  <c r="CG202" i="1"/>
  <c r="CD202" i="1"/>
  <c r="CC202" i="1"/>
  <c r="CB202" i="1"/>
  <c r="CA202" i="1"/>
  <c r="BZ202" i="1"/>
  <c r="AU202" i="1"/>
  <c r="CO202" i="1" s="1"/>
  <c r="CP202" i="1"/>
  <c r="CH202" i="1"/>
  <c r="DC201" i="1"/>
  <c r="DB201" i="1"/>
  <c r="CX201" i="1"/>
  <c r="CL201" i="1"/>
  <c r="CJ201" i="1"/>
  <c r="CI201" i="1"/>
  <c r="CG201" i="1"/>
  <c r="CD201" i="1"/>
  <c r="CC201" i="1"/>
  <c r="CB201" i="1"/>
  <c r="CA201" i="1"/>
  <c r="BZ201" i="1"/>
  <c r="AU201" i="1"/>
  <c r="CO201" i="1" s="1"/>
  <c r="CP201" i="1"/>
  <c r="CH201" i="1"/>
  <c r="DC200" i="1"/>
  <c r="DB200" i="1"/>
  <c r="CX200" i="1"/>
  <c r="CL200" i="1"/>
  <c r="CJ200" i="1"/>
  <c r="CI200" i="1"/>
  <c r="CG200" i="1"/>
  <c r="CD200" i="1"/>
  <c r="CC200" i="1"/>
  <c r="CB200" i="1"/>
  <c r="CA200" i="1"/>
  <c r="BZ200" i="1"/>
  <c r="AU200" i="1"/>
  <c r="CO200" i="1" s="1"/>
  <c r="CP200" i="1"/>
  <c r="CH200" i="1"/>
  <c r="DC199" i="1"/>
  <c r="DB199" i="1"/>
  <c r="CX199" i="1"/>
  <c r="CL199" i="1"/>
  <c r="CJ199" i="1"/>
  <c r="CI199" i="1"/>
  <c r="CG199" i="1"/>
  <c r="CD199" i="1"/>
  <c r="CC199" i="1"/>
  <c r="CB199" i="1"/>
  <c r="CA199" i="1"/>
  <c r="BZ199" i="1"/>
  <c r="AU199" i="1"/>
  <c r="CO199" i="1" s="1"/>
  <c r="CP199" i="1"/>
  <c r="CH199" i="1"/>
  <c r="DC198" i="1"/>
  <c r="DB198" i="1"/>
  <c r="CX198" i="1"/>
  <c r="CL198" i="1"/>
  <c r="CJ198" i="1"/>
  <c r="CI198" i="1"/>
  <c r="CG198" i="1"/>
  <c r="CD198" i="1"/>
  <c r="CC198" i="1"/>
  <c r="CB198" i="1"/>
  <c r="CA198" i="1"/>
  <c r="BZ198" i="1"/>
  <c r="AU198" i="1"/>
  <c r="CO198" i="1" s="1"/>
  <c r="AP198" i="1"/>
  <c r="BU198" i="1" s="1"/>
  <c r="CP198" i="1"/>
  <c r="CH198" i="1"/>
  <c r="DC197" i="1"/>
  <c r="DB197" i="1"/>
  <c r="CX197" i="1"/>
  <c r="CL197" i="1"/>
  <c r="CJ197" i="1"/>
  <c r="CI197" i="1"/>
  <c r="CG197" i="1"/>
  <c r="CD197" i="1"/>
  <c r="CC197" i="1"/>
  <c r="CB197" i="1"/>
  <c r="CA197" i="1"/>
  <c r="BZ197" i="1"/>
  <c r="AU197" i="1"/>
  <c r="CO197" i="1" s="1"/>
  <c r="CP197" i="1"/>
  <c r="CH197" i="1"/>
  <c r="CZ197" i="1"/>
  <c r="DC196" i="1"/>
  <c r="DB196" i="1"/>
  <c r="CX196" i="1"/>
  <c r="CL196" i="1"/>
  <c r="CJ196" i="1"/>
  <c r="CI196" i="1"/>
  <c r="CG196" i="1"/>
  <c r="CD196" i="1"/>
  <c r="CC196" i="1"/>
  <c r="CB196" i="1"/>
  <c r="CA196" i="1"/>
  <c r="BZ196" i="1"/>
  <c r="AU196" i="1"/>
  <c r="CO196" i="1" s="1"/>
  <c r="CP196" i="1"/>
  <c r="CH196" i="1"/>
  <c r="CZ196" i="1"/>
  <c r="DC195" i="1"/>
  <c r="DB195" i="1"/>
  <c r="CX195" i="1"/>
  <c r="CL195" i="1"/>
  <c r="CJ195" i="1"/>
  <c r="CI195" i="1"/>
  <c r="CG195" i="1"/>
  <c r="CD195" i="1"/>
  <c r="CC195" i="1"/>
  <c r="CB195" i="1"/>
  <c r="CA195" i="1"/>
  <c r="BZ195" i="1"/>
  <c r="AU195" i="1"/>
  <c r="CO195" i="1" s="1"/>
  <c r="CP195" i="1"/>
  <c r="CH195" i="1"/>
  <c r="CZ195" i="1"/>
  <c r="DC194" i="1"/>
  <c r="DB194" i="1"/>
  <c r="CX194" i="1"/>
  <c r="CL194" i="1"/>
  <c r="CJ194" i="1"/>
  <c r="CI194" i="1"/>
  <c r="CG194" i="1"/>
  <c r="CD194" i="1"/>
  <c r="CC194" i="1"/>
  <c r="CB194" i="1"/>
  <c r="CA194" i="1"/>
  <c r="BZ194" i="1"/>
  <c r="AU194" i="1"/>
  <c r="CO194" i="1" s="1"/>
  <c r="CP194" i="1"/>
  <c r="CH194" i="1"/>
  <c r="DC193" i="1"/>
  <c r="DB193" i="1"/>
  <c r="CX193" i="1"/>
  <c r="CL193" i="1"/>
  <c r="CJ193" i="1"/>
  <c r="CI193" i="1"/>
  <c r="CG193" i="1"/>
  <c r="CD193" i="1"/>
  <c r="CC193" i="1"/>
  <c r="CB193" i="1"/>
  <c r="CA193" i="1"/>
  <c r="BZ193" i="1"/>
  <c r="AU193" i="1"/>
  <c r="CO193" i="1" s="1"/>
  <c r="CP193" i="1"/>
  <c r="CH193" i="1"/>
  <c r="DC192" i="1"/>
  <c r="DB192" i="1"/>
  <c r="CX192" i="1"/>
  <c r="CL192" i="1"/>
  <c r="CJ192" i="1"/>
  <c r="CI192" i="1"/>
  <c r="CG192" i="1"/>
  <c r="CD192" i="1"/>
  <c r="CC192" i="1"/>
  <c r="CB192" i="1"/>
  <c r="CA192" i="1"/>
  <c r="BZ192" i="1"/>
  <c r="AU192" i="1"/>
  <c r="CO192" i="1" s="1"/>
  <c r="CP192" i="1"/>
  <c r="CH192" i="1"/>
  <c r="CZ192" i="1"/>
  <c r="DC191" i="1"/>
  <c r="DB191" i="1"/>
  <c r="CX191" i="1"/>
  <c r="CL191" i="1"/>
  <c r="CJ191" i="1"/>
  <c r="CI191" i="1"/>
  <c r="CG191" i="1"/>
  <c r="CD191" i="1"/>
  <c r="CC191" i="1"/>
  <c r="CB191" i="1"/>
  <c r="CA191" i="1"/>
  <c r="BZ191" i="1"/>
  <c r="AU191" i="1"/>
  <c r="CO191" i="1" s="1"/>
  <c r="CP191" i="1"/>
  <c r="CH191" i="1"/>
  <c r="DC190" i="1"/>
  <c r="DB190" i="1"/>
  <c r="CX190" i="1"/>
  <c r="CL190" i="1"/>
  <c r="CJ190" i="1"/>
  <c r="CI190" i="1"/>
  <c r="CG190" i="1"/>
  <c r="CD190" i="1"/>
  <c r="CC190" i="1"/>
  <c r="CB190" i="1"/>
  <c r="CA190" i="1"/>
  <c r="BZ190" i="1"/>
  <c r="AU190" i="1"/>
  <c r="CO190" i="1" s="1"/>
  <c r="CP190" i="1"/>
  <c r="CH190" i="1"/>
  <c r="CZ190" i="1"/>
  <c r="DC189" i="1"/>
  <c r="DB189" i="1"/>
  <c r="CX189" i="1"/>
  <c r="CL189" i="1"/>
  <c r="CJ189" i="1"/>
  <c r="CI189" i="1"/>
  <c r="CG189" i="1"/>
  <c r="CD189" i="1"/>
  <c r="CC189" i="1"/>
  <c r="CB189" i="1"/>
  <c r="CA189" i="1"/>
  <c r="BZ189" i="1"/>
  <c r="AU189" i="1"/>
  <c r="CO189" i="1" s="1"/>
  <c r="CP189" i="1"/>
  <c r="CH189" i="1"/>
  <c r="DC188" i="1"/>
  <c r="DB188" i="1"/>
  <c r="CX188" i="1"/>
  <c r="CL188" i="1"/>
  <c r="CJ188" i="1"/>
  <c r="CI188" i="1"/>
  <c r="CG188" i="1"/>
  <c r="CD188" i="1"/>
  <c r="CC188" i="1"/>
  <c r="CB188" i="1"/>
  <c r="CA188" i="1"/>
  <c r="BZ188" i="1"/>
  <c r="AU188" i="1"/>
  <c r="CO188" i="1" s="1"/>
  <c r="CP188" i="1"/>
  <c r="CH188" i="1"/>
  <c r="DC187" i="1"/>
  <c r="DB187" i="1"/>
  <c r="CX187" i="1"/>
  <c r="CL187" i="1"/>
  <c r="CJ187" i="1"/>
  <c r="CI187" i="1"/>
  <c r="CG187" i="1"/>
  <c r="CD187" i="1"/>
  <c r="CC187" i="1"/>
  <c r="CB187" i="1"/>
  <c r="CA187" i="1"/>
  <c r="BZ187" i="1"/>
  <c r="AU187" i="1"/>
  <c r="CO187" i="1" s="1"/>
  <c r="CP187" i="1"/>
  <c r="CH187" i="1"/>
  <c r="DC186" i="1"/>
  <c r="DB186" i="1"/>
  <c r="CX186" i="1"/>
  <c r="CL186" i="1"/>
  <c r="CJ186" i="1"/>
  <c r="CI186" i="1"/>
  <c r="CG186" i="1"/>
  <c r="CD186" i="1"/>
  <c r="CC186" i="1"/>
  <c r="CB186" i="1"/>
  <c r="CA186" i="1"/>
  <c r="BZ186" i="1"/>
  <c r="AU186" i="1"/>
  <c r="CO186" i="1" s="1"/>
  <c r="CP186" i="1"/>
  <c r="CH186" i="1"/>
  <c r="CK186" i="1"/>
  <c r="DC185" i="1"/>
  <c r="DB185" i="1"/>
  <c r="CX185" i="1"/>
  <c r="CL185" i="1"/>
  <c r="CJ185" i="1"/>
  <c r="CI185" i="1"/>
  <c r="CG185" i="1"/>
  <c r="CD185" i="1"/>
  <c r="CC185" i="1"/>
  <c r="CB185" i="1"/>
  <c r="CA185" i="1"/>
  <c r="BZ185" i="1"/>
  <c r="AU185" i="1"/>
  <c r="CO185" i="1" s="1"/>
  <c r="CP185" i="1"/>
  <c r="CH185" i="1"/>
  <c r="DC184" i="1"/>
  <c r="DB184" i="1"/>
  <c r="CX184" i="1"/>
  <c r="CL184" i="1"/>
  <c r="CJ184" i="1"/>
  <c r="CI184" i="1"/>
  <c r="CG184" i="1"/>
  <c r="CD184" i="1"/>
  <c r="CC184" i="1"/>
  <c r="CB184" i="1"/>
  <c r="CA184" i="1"/>
  <c r="BZ184" i="1"/>
  <c r="AU184" i="1"/>
  <c r="CO184" i="1" s="1"/>
  <c r="CP184" i="1"/>
  <c r="CH184" i="1"/>
  <c r="DC183" i="1"/>
  <c r="DB183" i="1"/>
  <c r="CX183" i="1"/>
  <c r="CL183" i="1"/>
  <c r="CJ183" i="1"/>
  <c r="CI183" i="1"/>
  <c r="CG183" i="1"/>
  <c r="CD183" i="1"/>
  <c r="CC183" i="1"/>
  <c r="CB183" i="1"/>
  <c r="CA183" i="1"/>
  <c r="BZ183" i="1"/>
  <c r="AU183" i="1"/>
  <c r="CO183" i="1" s="1"/>
  <c r="CP183" i="1"/>
  <c r="CH183" i="1"/>
  <c r="DC182" i="1"/>
  <c r="DB182" i="1"/>
  <c r="CX182" i="1"/>
  <c r="CL182" i="1"/>
  <c r="CJ182" i="1"/>
  <c r="CI182" i="1"/>
  <c r="CG182" i="1"/>
  <c r="CD182" i="1"/>
  <c r="CC182" i="1"/>
  <c r="CB182" i="1"/>
  <c r="CA182" i="1"/>
  <c r="BZ182" i="1"/>
  <c r="AU182" i="1"/>
  <c r="CO182" i="1" s="1"/>
  <c r="CP182" i="1"/>
  <c r="CH182" i="1"/>
  <c r="CZ182" i="1"/>
  <c r="DC181" i="1"/>
  <c r="DB181" i="1"/>
  <c r="CX181" i="1"/>
  <c r="CL181" i="1"/>
  <c r="CJ181" i="1"/>
  <c r="CI181" i="1"/>
  <c r="CG181" i="1"/>
  <c r="CD181" i="1"/>
  <c r="CC181" i="1"/>
  <c r="CB181" i="1"/>
  <c r="CA181" i="1"/>
  <c r="BZ181" i="1"/>
  <c r="AU181" i="1"/>
  <c r="CO181" i="1" s="1"/>
  <c r="CP181" i="1"/>
  <c r="CH181" i="1"/>
  <c r="CZ181" i="1"/>
  <c r="A303" i="1" l="1"/>
  <c r="C303" i="1"/>
  <c r="E303" i="1"/>
  <c r="B303" i="1"/>
  <c r="H303" i="1"/>
  <c r="A330" i="1"/>
  <c r="C330" i="1"/>
  <c r="E330" i="1"/>
  <c r="B330" i="1"/>
  <c r="H330" i="1"/>
  <c r="A336" i="1"/>
  <c r="C336" i="1"/>
  <c r="E336" i="1"/>
  <c r="H336" i="1"/>
  <c r="B336" i="1"/>
  <c r="F300" i="1"/>
  <c r="G300" i="1" s="1"/>
  <c r="E301" i="1"/>
  <c r="AP199" i="1"/>
  <c r="BU199" i="1" s="1"/>
  <c r="AP200" i="1"/>
  <c r="BU200" i="1" s="1"/>
  <c r="AP201" i="1"/>
  <c r="BU201" i="1" s="1"/>
  <c r="AP202" i="1"/>
  <c r="BU202" i="1" s="1"/>
  <c r="AP203" i="1"/>
  <c r="BU203" i="1" s="1"/>
  <c r="AP204" i="1"/>
  <c r="BU204" i="1" s="1"/>
  <c r="AP205" i="1"/>
  <c r="BU205" i="1" s="1"/>
  <c r="AP206" i="1"/>
  <c r="BU206" i="1" s="1"/>
  <c r="AP207" i="1"/>
  <c r="BU207" i="1" s="1"/>
  <c r="AP208" i="1"/>
  <c r="BU208" i="1" s="1"/>
  <c r="AP209" i="1"/>
  <c r="BU209" i="1" s="1"/>
  <c r="AP335" i="1"/>
  <c r="BU335" i="1" s="1"/>
  <c r="AP222" i="1"/>
  <c r="BU222" i="1" s="1"/>
  <c r="AP210" i="1"/>
  <c r="BU210" i="1" s="1"/>
  <c r="AP211" i="1"/>
  <c r="BU211" i="1" s="1"/>
  <c r="AP212" i="1"/>
  <c r="BU212" i="1" s="1"/>
  <c r="AP213" i="1"/>
  <c r="BU213" i="1" s="1"/>
  <c r="AP216" i="1"/>
  <c r="BU216" i="1" s="1"/>
  <c r="AP217" i="1"/>
  <c r="BU217" i="1" s="1"/>
  <c r="AP220" i="1"/>
  <c r="BU220" i="1" s="1"/>
  <c r="AP224" i="1"/>
  <c r="BU224" i="1" s="1"/>
  <c r="AP225" i="1"/>
  <c r="BU225" i="1" s="1"/>
  <c r="AP261" i="1"/>
  <c r="BU261" i="1" s="1"/>
  <c r="AP262" i="1"/>
  <c r="BU262" i="1" s="1"/>
  <c r="AP263" i="1"/>
  <c r="BU263" i="1" s="1"/>
  <c r="AP264" i="1"/>
  <c r="BU264" i="1" s="1"/>
  <c r="AP265" i="1"/>
  <c r="BU265" i="1" s="1"/>
  <c r="AP266" i="1"/>
  <c r="BU266" i="1" s="1"/>
  <c r="AP267" i="1"/>
  <c r="BU267" i="1" s="1"/>
  <c r="AP268" i="1"/>
  <c r="BU268" i="1" s="1"/>
  <c r="AP269" i="1"/>
  <c r="BU269" i="1" s="1"/>
  <c r="AP270" i="1"/>
  <c r="BU270" i="1" s="1"/>
  <c r="AP271" i="1"/>
  <c r="BU271" i="1" s="1"/>
  <c r="AP272" i="1"/>
  <c r="BU272" i="1" s="1"/>
  <c r="AP273" i="1"/>
  <c r="BU273" i="1" s="1"/>
  <c r="AP274" i="1"/>
  <c r="BU274" i="1" s="1"/>
  <c r="AP331" i="1"/>
  <c r="BU331" i="1" s="1"/>
  <c r="AP332" i="1"/>
  <c r="BU332" i="1" s="1"/>
  <c r="AP333" i="1"/>
  <c r="BU333" i="1" s="1"/>
  <c r="AP334" i="1"/>
  <c r="BU334" i="1" s="1"/>
  <c r="AP214" i="1"/>
  <c r="BU214" i="1" s="1"/>
  <c r="AP215" i="1"/>
  <c r="BU215" i="1" s="1"/>
  <c r="AP218" i="1"/>
  <c r="BU218" i="1" s="1"/>
  <c r="AP219" i="1"/>
  <c r="BU219" i="1" s="1"/>
  <c r="AP221" i="1"/>
  <c r="BU221" i="1" s="1"/>
  <c r="AP223" i="1"/>
  <c r="BU223" i="1" s="1"/>
  <c r="AP230" i="1"/>
  <c r="BU230" i="1" s="1"/>
  <c r="AP231" i="1"/>
  <c r="BU231" i="1" s="1"/>
  <c r="AP232" i="1"/>
  <c r="BU232" i="1" s="1"/>
  <c r="AP233" i="1"/>
  <c r="BU233" i="1" s="1"/>
  <c r="AP234" i="1"/>
  <c r="BU234" i="1" s="1"/>
  <c r="AP235" i="1"/>
  <c r="BU235" i="1" s="1"/>
  <c r="AP236" i="1"/>
  <c r="BU236" i="1" s="1"/>
  <c r="AP237" i="1"/>
  <c r="BU237" i="1" s="1"/>
  <c r="AP238" i="1"/>
  <c r="BU238" i="1" s="1"/>
  <c r="AP239" i="1"/>
  <c r="BU239" i="1" s="1"/>
  <c r="AP240" i="1"/>
  <c r="BU240" i="1" s="1"/>
  <c r="AP241" i="1"/>
  <c r="BU241" i="1" s="1"/>
  <c r="AP302" i="1"/>
  <c r="BU302" i="1" s="1"/>
  <c r="AP304" i="1"/>
  <c r="BU304" i="1" s="1"/>
  <c r="AP305" i="1"/>
  <c r="BU305" i="1" s="1"/>
  <c r="AP306" i="1"/>
  <c r="BU306" i="1" s="1"/>
  <c r="AP307" i="1"/>
  <c r="BU307" i="1" s="1"/>
  <c r="AP308" i="1"/>
  <c r="BU308" i="1" s="1"/>
  <c r="AP309" i="1"/>
  <c r="BU309" i="1" s="1"/>
  <c r="AP310" i="1"/>
  <c r="BU310" i="1" s="1"/>
  <c r="AP311" i="1"/>
  <c r="BU311" i="1" s="1"/>
  <c r="AP312" i="1"/>
  <c r="BU312" i="1" s="1"/>
  <c r="AP313" i="1"/>
  <c r="BU313" i="1" s="1"/>
  <c r="AP315" i="1"/>
  <c r="BU315" i="1" s="1"/>
  <c r="AP316" i="1"/>
  <c r="BU316" i="1" s="1"/>
  <c r="AP317" i="1"/>
  <c r="BU317" i="1" s="1"/>
  <c r="AP318" i="1"/>
  <c r="BU318" i="1" s="1"/>
  <c r="AP319" i="1"/>
  <c r="BU319" i="1" s="1"/>
  <c r="AP320" i="1"/>
  <c r="BU320" i="1" s="1"/>
  <c r="AP321" i="1"/>
  <c r="BU321" i="1" s="1"/>
  <c r="AP322" i="1"/>
  <c r="BU322" i="1" s="1"/>
  <c r="AP323" i="1"/>
  <c r="BU323" i="1" s="1"/>
  <c r="AP324" i="1"/>
  <c r="BU324" i="1" s="1"/>
  <c r="AP325" i="1"/>
  <c r="BU325" i="1" s="1"/>
  <c r="AP326" i="1"/>
  <c r="BU326" i="1" s="1"/>
  <c r="AP327" i="1"/>
  <c r="BU327" i="1" s="1"/>
  <c r="AP328" i="1"/>
  <c r="BU328" i="1" s="1"/>
  <c r="AP329" i="1"/>
  <c r="BU329" i="1" s="1"/>
  <c r="O314" i="1"/>
  <c r="U314" i="1" s="1"/>
  <c r="G314" i="1" s="1"/>
  <c r="M314" i="1"/>
  <c r="Q314" i="1"/>
  <c r="N314" i="1"/>
  <c r="T314" i="1"/>
  <c r="DH314" i="1"/>
  <c r="Q330" i="1"/>
  <c r="N330" i="1"/>
  <c r="O330" i="1"/>
  <c r="M330" i="1"/>
  <c r="T330" i="1"/>
  <c r="U330" i="1"/>
  <c r="Z330" i="1" s="1"/>
  <c r="O336" i="1"/>
  <c r="M336" i="1"/>
  <c r="T336" i="1"/>
  <c r="Q336" i="1"/>
  <c r="N336" i="1"/>
  <c r="U336" i="1"/>
  <c r="Z336" i="1" s="1"/>
  <c r="DH336" i="1"/>
  <c r="AP242" i="1"/>
  <c r="BU242" i="1" s="1"/>
  <c r="AP243" i="1"/>
  <c r="BU243" i="1" s="1"/>
  <c r="AP244" i="1"/>
  <c r="BU244" i="1" s="1"/>
  <c r="AP245" i="1"/>
  <c r="BU245" i="1" s="1"/>
  <c r="AP246" i="1"/>
  <c r="BU246" i="1" s="1"/>
  <c r="AP247" i="1"/>
  <c r="BU247" i="1" s="1"/>
  <c r="AP181" i="1"/>
  <c r="BU181" i="1" s="1"/>
  <c r="AP186" i="1"/>
  <c r="BU186" i="1" s="1"/>
  <c r="AP187" i="1"/>
  <c r="BU187" i="1" s="1"/>
  <c r="AP188" i="1"/>
  <c r="BU188" i="1" s="1"/>
  <c r="AP189" i="1"/>
  <c r="BU189" i="1" s="1"/>
  <c r="AP192" i="1"/>
  <c r="BU192" i="1" s="1"/>
  <c r="AP193" i="1"/>
  <c r="BU193" i="1" s="1"/>
  <c r="AP194" i="1"/>
  <c r="BU194" i="1" s="1"/>
  <c r="AP196" i="1"/>
  <c r="BU196" i="1" s="1"/>
  <c r="AP286" i="1"/>
  <c r="BU286" i="1" s="1"/>
  <c r="AP84" i="1"/>
  <c r="BU84" i="1" s="1"/>
  <c r="AP85" i="1"/>
  <c r="BU85" i="1" s="1"/>
  <c r="AP86" i="1"/>
  <c r="BU86" i="1" s="1"/>
  <c r="AP87" i="1"/>
  <c r="BU87" i="1" s="1"/>
  <c r="AP248" i="1"/>
  <c r="BU248" i="1" s="1"/>
  <c r="AP249" i="1"/>
  <c r="BU249" i="1" s="1"/>
  <c r="AP250" i="1"/>
  <c r="BU250" i="1" s="1"/>
  <c r="AP251" i="1"/>
  <c r="BU251" i="1" s="1"/>
  <c r="AP252" i="1"/>
  <c r="BU252" i="1" s="1"/>
  <c r="AP253" i="1"/>
  <c r="BU253" i="1" s="1"/>
  <c r="AP254" i="1"/>
  <c r="BU254" i="1" s="1"/>
  <c r="AP276" i="1"/>
  <c r="BU276" i="1" s="1"/>
  <c r="AP277" i="1"/>
  <c r="BU277" i="1" s="1"/>
  <c r="AP278" i="1"/>
  <c r="BU278" i="1" s="1"/>
  <c r="AP279" i="1"/>
  <c r="BU279" i="1" s="1"/>
  <c r="AP280" i="1"/>
  <c r="BU280" i="1" s="1"/>
  <c r="AP281" i="1"/>
  <c r="BU281" i="1" s="1"/>
  <c r="AP282" i="1"/>
  <c r="BU282" i="1" s="1"/>
  <c r="AP283" i="1"/>
  <c r="BU283" i="1" s="1"/>
  <c r="AP284" i="1"/>
  <c r="BU284" i="1" s="1"/>
  <c r="AP285" i="1"/>
  <c r="BU285" i="1" s="1"/>
  <c r="AP182" i="1"/>
  <c r="BU182" i="1" s="1"/>
  <c r="AP183" i="1"/>
  <c r="BU183" i="1" s="1"/>
  <c r="AP184" i="1"/>
  <c r="BU184" i="1" s="1"/>
  <c r="AP185" i="1"/>
  <c r="BU185" i="1" s="1"/>
  <c r="AP190" i="1"/>
  <c r="BU190" i="1" s="1"/>
  <c r="AP191" i="1"/>
  <c r="BU191" i="1" s="1"/>
  <c r="AP195" i="1"/>
  <c r="BU195" i="1" s="1"/>
  <c r="AP197" i="1"/>
  <c r="BU197" i="1" s="1"/>
  <c r="AP288" i="1"/>
  <c r="BU288" i="1" s="1"/>
  <c r="AP289" i="1"/>
  <c r="BU289" i="1" s="1"/>
  <c r="AP290" i="1"/>
  <c r="BU290" i="1" s="1"/>
  <c r="AP291" i="1"/>
  <c r="BU291" i="1" s="1"/>
  <c r="AP292" i="1"/>
  <c r="BU292" i="1" s="1"/>
  <c r="AP293" i="1"/>
  <c r="BU293" i="1" s="1"/>
  <c r="AP294" i="1"/>
  <c r="BU294" i="1" s="1"/>
  <c r="AP295" i="1"/>
  <c r="BU295" i="1" s="1"/>
  <c r="AP296" i="1"/>
  <c r="BU296" i="1" s="1"/>
  <c r="AP297" i="1"/>
  <c r="BU297" i="1" s="1"/>
  <c r="AP298" i="1"/>
  <c r="BU298" i="1" s="1"/>
  <c r="AP299" i="1"/>
  <c r="BU299" i="1" s="1"/>
  <c r="AP300" i="1"/>
  <c r="BU300" i="1" s="1"/>
  <c r="AP301" i="1"/>
  <c r="BU301" i="1" s="1"/>
  <c r="AP228" i="1"/>
  <c r="BU228" i="1" s="1"/>
  <c r="AP227" i="1"/>
  <c r="BU227" i="1" s="1"/>
  <c r="AP229" i="1"/>
  <c r="BU229" i="1" s="1"/>
  <c r="K88" i="1"/>
  <c r="I88" i="1" s="1"/>
  <c r="O303" i="1"/>
  <c r="M303" i="1"/>
  <c r="Q303" i="1"/>
  <c r="N303" i="1"/>
  <c r="U303" i="1"/>
  <c r="Z303" i="1" s="1"/>
  <c r="T303" i="1"/>
  <c r="DH303" i="1"/>
  <c r="DH287" i="1"/>
  <c r="K21" i="1"/>
  <c r="I21" i="1" s="1"/>
  <c r="N259" i="1"/>
  <c r="T259" i="1"/>
  <c r="CK259" i="1"/>
  <c r="BX259" i="1"/>
  <c r="Q259" i="1"/>
  <c r="M259" i="1"/>
  <c r="CU259" i="1" s="1"/>
  <c r="CZ259" i="1"/>
  <c r="BO259" i="1"/>
  <c r="N257" i="1"/>
  <c r="T257" i="1"/>
  <c r="Q257" i="1"/>
  <c r="M257" i="1"/>
  <c r="CU257" i="1" s="1"/>
  <c r="CZ257" i="1"/>
  <c r="CK257" i="1"/>
  <c r="BX257" i="1"/>
  <c r="BO257" i="1"/>
  <c r="N255" i="1"/>
  <c r="T255" i="1"/>
  <c r="Q255" i="1"/>
  <c r="M255" i="1"/>
  <c r="CU255" i="1" s="1"/>
  <c r="BO255" i="1"/>
  <c r="CZ255" i="1"/>
  <c r="CK255" i="1"/>
  <c r="BX255" i="1"/>
  <c r="N253" i="1"/>
  <c r="M253" i="1"/>
  <c r="Q253" i="1"/>
  <c r="T253" i="1"/>
  <c r="N251" i="1"/>
  <c r="M251" i="1"/>
  <c r="Q251" i="1"/>
  <c r="T251" i="1"/>
  <c r="N249" i="1"/>
  <c r="M249" i="1"/>
  <c r="Q249" i="1"/>
  <c r="T249" i="1"/>
  <c r="N247" i="1"/>
  <c r="M247" i="1"/>
  <c r="Q247" i="1"/>
  <c r="T247" i="1"/>
  <c r="M245" i="1"/>
  <c r="T245" i="1"/>
  <c r="Q245" i="1"/>
  <c r="N245" i="1"/>
  <c r="U245" i="1" s="1"/>
  <c r="Z245" i="1" s="1"/>
  <c r="M243" i="1"/>
  <c r="T243" i="1"/>
  <c r="Q243" i="1"/>
  <c r="N243" i="1"/>
  <c r="U243" i="1" s="1"/>
  <c r="Z243" i="1" s="1"/>
  <c r="M241" i="1"/>
  <c r="T241" i="1"/>
  <c r="Q241" i="1"/>
  <c r="N241" i="1"/>
  <c r="M239" i="1"/>
  <c r="T239" i="1"/>
  <c r="Q239" i="1"/>
  <c r="N239" i="1"/>
  <c r="M237" i="1"/>
  <c r="T237" i="1"/>
  <c r="Q237" i="1"/>
  <c r="N237" i="1"/>
  <c r="M235" i="1"/>
  <c r="T235" i="1"/>
  <c r="Q235" i="1"/>
  <c r="N235" i="1"/>
  <c r="M233" i="1"/>
  <c r="T233" i="1"/>
  <c r="Q233" i="1"/>
  <c r="N233" i="1"/>
  <c r="M231" i="1"/>
  <c r="Q231" i="1"/>
  <c r="N231" i="1"/>
  <c r="T231" i="1"/>
  <c r="Q229" i="1"/>
  <c r="N229" i="1"/>
  <c r="M229" i="1"/>
  <c r="CU229" i="1" s="1"/>
  <c r="T229" i="1"/>
  <c r="Q227" i="1"/>
  <c r="N227" i="1"/>
  <c r="M227" i="1"/>
  <c r="CU227" i="1" s="1"/>
  <c r="T227" i="1"/>
  <c r="Q273" i="1"/>
  <c r="N273" i="1"/>
  <c r="M273" i="1"/>
  <c r="CU273" i="1" s="1"/>
  <c r="T273" i="1"/>
  <c r="Q271" i="1"/>
  <c r="N271" i="1"/>
  <c r="M271" i="1"/>
  <c r="CU271" i="1" s="1"/>
  <c r="T271" i="1"/>
  <c r="Q269" i="1"/>
  <c r="N269" i="1"/>
  <c r="M269" i="1"/>
  <c r="CU269" i="1" s="1"/>
  <c r="T269" i="1"/>
  <c r="Q267" i="1"/>
  <c r="N267" i="1"/>
  <c r="M267" i="1"/>
  <c r="CU267" i="1" s="1"/>
  <c r="T267" i="1"/>
  <c r="Q265" i="1"/>
  <c r="N265" i="1"/>
  <c r="M265" i="1"/>
  <c r="CU265" i="1" s="1"/>
  <c r="T265" i="1"/>
  <c r="Q263" i="1"/>
  <c r="N263" i="1"/>
  <c r="M263" i="1"/>
  <c r="CU263" i="1" s="1"/>
  <c r="T263" i="1"/>
  <c r="Q261" i="1"/>
  <c r="N261" i="1"/>
  <c r="M261" i="1"/>
  <c r="CU261" i="1" s="1"/>
  <c r="T261" i="1"/>
  <c r="N70" i="1"/>
  <c r="BO70" i="1"/>
  <c r="M70" i="1"/>
  <c r="CU70" i="1" s="1"/>
  <c r="BX70" i="1"/>
  <c r="CZ70" i="1"/>
  <c r="T70" i="1"/>
  <c r="Q70" i="1"/>
  <c r="CK70" i="1"/>
  <c r="T68" i="1"/>
  <c r="Q68" i="1"/>
  <c r="CK68" i="1"/>
  <c r="BO68" i="1"/>
  <c r="M68" i="1"/>
  <c r="CU68" i="1" s="1"/>
  <c r="BX68" i="1"/>
  <c r="CZ68" i="1"/>
  <c r="N68" i="1"/>
  <c r="CZ66" i="1"/>
  <c r="CK66" i="1"/>
  <c r="T66" i="1"/>
  <c r="Q66" i="1"/>
  <c r="N66" i="1"/>
  <c r="BO66" i="1"/>
  <c r="M66" i="1"/>
  <c r="CU66" i="1" s="1"/>
  <c r="BX66" i="1"/>
  <c r="T64" i="1"/>
  <c r="BX64" i="1"/>
  <c r="Q64" i="1"/>
  <c r="N64" i="1"/>
  <c r="BO64" i="1"/>
  <c r="CZ64" i="1"/>
  <c r="M64" i="1"/>
  <c r="CU64" i="1" s="1"/>
  <c r="CK64" i="1"/>
  <c r="BX61" i="1"/>
  <c r="M61" i="1"/>
  <c r="CU61" i="1" s="1"/>
  <c r="CK61" i="1"/>
  <c r="Q61" i="1"/>
  <c r="N61" i="1"/>
  <c r="BO61" i="1"/>
  <c r="CZ61" i="1"/>
  <c r="T61" i="1"/>
  <c r="Q59" i="1"/>
  <c r="BX59" i="1"/>
  <c r="M59" i="1"/>
  <c r="CU59" i="1" s="1"/>
  <c r="T59" i="1"/>
  <c r="BO59" i="1"/>
  <c r="CZ59" i="1"/>
  <c r="N59" i="1"/>
  <c r="CK59" i="1"/>
  <c r="N114" i="1"/>
  <c r="CZ114" i="1"/>
  <c r="Q114" i="1"/>
  <c r="M114" i="1"/>
  <c r="CU114" i="1" s="1"/>
  <c r="CK114" i="1"/>
  <c r="BX114" i="1"/>
  <c r="T114" i="1"/>
  <c r="BO114" i="1"/>
  <c r="N112" i="1"/>
  <c r="Q112" i="1"/>
  <c r="M112" i="1"/>
  <c r="CU112" i="1" s="1"/>
  <c r="BO112" i="1"/>
  <c r="CZ112" i="1"/>
  <c r="CK112" i="1"/>
  <c r="BX112" i="1"/>
  <c r="T112" i="1"/>
  <c r="N82" i="1"/>
  <c r="Q82" i="1"/>
  <c r="M82" i="1"/>
  <c r="T82" i="1"/>
  <c r="N80" i="1"/>
  <c r="Q80" i="1"/>
  <c r="M80" i="1"/>
  <c r="N78" i="1"/>
  <c r="Q78" i="1"/>
  <c r="M78" i="1"/>
  <c r="T78" i="1"/>
  <c r="U78" i="1" s="1"/>
  <c r="Z78" i="1" s="1"/>
  <c r="N76" i="1"/>
  <c r="Q76" i="1"/>
  <c r="M76" i="1"/>
  <c r="T76" i="1"/>
  <c r="U76" i="1" s="1"/>
  <c r="Z76" i="1" s="1"/>
  <c r="Q117" i="1"/>
  <c r="M117" i="1"/>
  <c r="CU117" i="1" s="1"/>
  <c r="BX117" i="1"/>
  <c r="N117" i="1"/>
  <c r="T117" i="1"/>
  <c r="CK117" i="1"/>
  <c r="CZ117" i="1"/>
  <c r="BO117" i="1"/>
  <c r="Q109" i="1"/>
  <c r="M109" i="1"/>
  <c r="N109" i="1"/>
  <c r="Q107" i="1"/>
  <c r="M107" i="1"/>
  <c r="N107" i="1"/>
  <c r="T107" i="1"/>
  <c r="Q105" i="1"/>
  <c r="M105" i="1"/>
  <c r="N105" i="1"/>
  <c r="T105" i="1"/>
  <c r="Q103" i="1"/>
  <c r="M103" i="1"/>
  <c r="N103" i="1"/>
  <c r="T103" i="1"/>
  <c r="Q101" i="1"/>
  <c r="M101" i="1"/>
  <c r="N101" i="1"/>
  <c r="T101" i="1"/>
  <c r="Q99" i="1"/>
  <c r="M99" i="1"/>
  <c r="N99" i="1"/>
  <c r="Q97" i="1"/>
  <c r="M97" i="1"/>
  <c r="N97" i="1"/>
  <c r="T97" i="1"/>
  <c r="U97" i="1" s="1"/>
  <c r="Z97" i="1" s="1"/>
  <c r="Q95" i="1"/>
  <c r="M95" i="1"/>
  <c r="N95" i="1"/>
  <c r="T95" i="1"/>
  <c r="U95" i="1" s="1"/>
  <c r="Z95" i="1" s="1"/>
  <c r="Q93" i="1"/>
  <c r="M93" i="1"/>
  <c r="N93" i="1"/>
  <c r="T93" i="1"/>
  <c r="U93" i="1" s="1"/>
  <c r="Z93" i="1" s="1"/>
  <c r="Q91" i="1"/>
  <c r="M91" i="1"/>
  <c r="N91" i="1"/>
  <c r="T91" i="1"/>
  <c r="U91" i="1" s="1"/>
  <c r="Z91" i="1" s="1"/>
  <c r="Q89" i="1"/>
  <c r="M89" i="1"/>
  <c r="N89" i="1"/>
  <c r="T89" i="1"/>
  <c r="U89" i="1" s="1"/>
  <c r="Z89" i="1" s="1"/>
  <c r="N258" i="1"/>
  <c r="CZ258" i="1"/>
  <c r="Q258" i="1"/>
  <c r="M258" i="1"/>
  <c r="CU258" i="1" s="1"/>
  <c r="T258" i="1"/>
  <c r="CK258" i="1"/>
  <c r="BX258" i="1"/>
  <c r="BO258" i="1"/>
  <c r="U258" i="1"/>
  <c r="N256" i="1"/>
  <c r="Q256" i="1"/>
  <c r="M256" i="1"/>
  <c r="CU256" i="1" s="1"/>
  <c r="T256" i="1"/>
  <c r="CZ256" i="1"/>
  <c r="CK256" i="1"/>
  <c r="BO256" i="1"/>
  <c r="BX256" i="1"/>
  <c r="Q254" i="1"/>
  <c r="T254" i="1"/>
  <c r="N254" i="1"/>
  <c r="M254" i="1"/>
  <c r="Q252" i="1"/>
  <c r="T252" i="1"/>
  <c r="N252" i="1"/>
  <c r="M252" i="1"/>
  <c r="Q250" i="1"/>
  <c r="T250" i="1"/>
  <c r="N250" i="1"/>
  <c r="M250" i="1"/>
  <c r="Q248" i="1"/>
  <c r="T248" i="1"/>
  <c r="N248" i="1"/>
  <c r="M248" i="1"/>
  <c r="N246" i="1"/>
  <c r="M246" i="1"/>
  <c r="Q246" i="1"/>
  <c r="T246" i="1"/>
  <c r="Q244" i="1"/>
  <c r="N244" i="1"/>
  <c r="M244" i="1"/>
  <c r="CU244" i="1" s="1"/>
  <c r="T244" i="1"/>
  <c r="Q242" i="1"/>
  <c r="N242" i="1"/>
  <c r="M242" i="1"/>
  <c r="CU242" i="1" s="1"/>
  <c r="T242" i="1"/>
  <c r="Q240" i="1"/>
  <c r="N240" i="1"/>
  <c r="M240" i="1"/>
  <c r="CU240" i="1" s="1"/>
  <c r="T240" i="1"/>
  <c r="Q238" i="1"/>
  <c r="N238" i="1"/>
  <c r="M238" i="1"/>
  <c r="CU238" i="1" s="1"/>
  <c r="T238" i="1"/>
  <c r="Q236" i="1"/>
  <c r="N236" i="1"/>
  <c r="M236" i="1"/>
  <c r="CU236" i="1" s="1"/>
  <c r="T236" i="1"/>
  <c r="U236" i="1"/>
  <c r="Z236" i="1" s="1"/>
  <c r="Q234" i="1"/>
  <c r="N234" i="1"/>
  <c r="M234" i="1"/>
  <c r="T234" i="1"/>
  <c r="Q232" i="1"/>
  <c r="N232" i="1"/>
  <c r="M232" i="1"/>
  <c r="T232" i="1"/>
  <c r="Q230" i="1"/>
  <c r="N230" i="1"/>
  <c r="M230" i="1"/>
  <c r="T230" i="1"/>
  <c r="Q228" i="1"/>
  <c r="N228" i="1"/>
  <c r="M228" i="1"/>
  <c r="T228" i="1"/>
  <c r="K198" i="1"/>
  <c r="I198" i="1" s="1"/>
  <c r="M274" i="1"/>
  <c r="CU274" i="1" s="1"/>
  <c r="T274" i="1"/>
  <c r="Q274" i="1"/>
  <c r="N274" i="1"/>
  <c r="M272" i="1"/>
  <c r="CU272" i="1" s="1"/>
  <c r="T272" i="1"/>
  <c r="Q272" i="1"/>
  <c r="N272" i="1"/>
  <c r="M270" i="1"/>
  <c r="CU270" i="1" s="1"/>
  <c r="T270" i="1"/>
  <c r="Q270" i="1"/>
  <c r="N270" i="1"/>
  <c r="U270" i="1" s="1"/>
  <c r="Z270" i="1" s="1"/>
  <c r="M268" i="1"/>
  <c r="CU268" i="1" s="1"/>
  <c r="T268" i="1"/>
  <c r="Q268" i="1"/>
  <c r="N268" i="1"/>
  <c r="M266" i="1"/>
  <c r="CU266" i="1" s="1"/>
  <c r="T266" i="1"/>
  <c r="Q266" i="1"/>
  <c r="N266" i="1"/>
  <c r="U266" i="1" s="1"/>
  <c r="Z266" i="1" s="1"/>
  <c r="M264" i="1"/>
  <c r="CU264" i="1" s="1"/>
  <c r="T264" i="1"/>
  <c r="Q264" i="1"/>
  <c r="N264" i="1"/>
  <c r="M262" i="1"/>
  <c r="CU262" i="1" s="1"/>
  <c r="T262" i="1"/>
  <c r="Q262" i="1"/>
  <c r="N262" i="1"/>
  <c r="U262" i="1" s="1"/>
  <c r="Z262" i="1" s="1"/>
  <c r="BX69" i="1"/>
  <c r="M69" i="1"/>
  <c r="CU69" i="1" s="1"/>
  <c r="Q69" i="1"/>
  <c r="BO69" i="1"/>
  <c r="CZ69" i="1"/>
  <c r="T69" i="1"/>
  <c r="N69" i="1"/>
  <c r="CK69" i="1"/>
  <c r="BO67" i="1"/>
  <c r="T67" i="1"/>
  <c r="BX67" i="1"/>
  <c r="M67" i="1"/>
  <c r="CU67" i="1" s="1"/>
  <c r="CK67" i="1"/>
  <c r="Q67" i="1"/>
  <c r="CZ67" i="1"/>
  <c r="N67" i="1"/>
  <c r="BX65" i="1"/>
  <c r="Q65" i="1"/>
  <c r="CZ65" i="1"/>
  <c r="M65" i="1"/>
  <c r="CU65" i="1" s="1"/>
  <c r="T65" i="1"/>
  <c r="CK65" i="1"/>
  <c r="N65" i="1"/>
  <c r="BO65" i="1"/>
  <c r="U65" i="1"/>
  <c r="BX63" i="1"/>
  <c r="Q63" i="1"/>
  <c r="BO63" i="1"/>
  <c r="M63" i="1"/>
  <c r="CU63" i="1" s="1"/>
  <c r="T63" i="1"/>
  <c r="CK63" i="1"/>
  <c r="N63" i="1"/>
  <c r="CZ63" i="1"/>
  <c r="U63" i="1"/>
  <c r="CK62" i="1"/>
  <c r="Q62" i="1"/>
  <c r="N62" i="1"/>
  <c r="BO62" i="1"/>
  <c r="CZ62" i="1"/>
  <c r="BX62" i="1"/>
  <c r="M62" i="1"/>
  <c r="CU62" i="1" s="1"/>
  <c r="T62" i="1"/>
  <c r="CZ60" i="1"/>
  <c r="M60" i="1"/>
  <c r="CU60" i="1" s="1"/>
  <c r="T60" i="1"/>
  <c r="CK60" i="1"/>
  <c r="BX60" i="1"/>
  <c r="Q60" i="1"/>
  <c r="N60" i="1"/>
  <c r="BO60" i="1"/>
  <c r="U60" i="1"/>
  <c r="Q58" i="1"/>
  <c r="BO58" i="1"/>
  <c r="CZ58" i="1"/>
  <c r="M58" i="1"/>
  <c r="CU58" i="1" s="1"/>
  <c r="T58" i="1"/>
  <c r="CK58" i="1"/>
  <c r="BX58" i="1"/>
  <c r="N58" i="1"/>
  <c r="N115" i="1"/>
  <c r="BX115" i="1"/>
  <c r="Q115" i="1"/>
  <c r="M115" i="1"/>
  <c r="CU115" i="1" s="1"/>
  <c r="BO115" i="1"/>
  <c r="CZ115" i="1"/>
  <c r="T115" i="1"/>
  <c r="CK115" i="1"/>
  <c r="N113" i="1"/>
  <c r="Q113" i="1"/>
  <c r="M113" i="1"/>
  <c r="CU113" i="1" s="1"/>
  <c r="BX113" i="1"/>
  <c r="BO113" i="1"/>
  <c r="CZ113" i="1"/>
  <c r="T113" i="1"/>
  <c r="CK113" i="1"/>
  <c r="N83" i="1"/>
  <c r="Q83" i="1"/>
  <c r="M83" i="1"/>
  <c r="T83" i="1"/>
  <c r="N81" i="1"/>
  <c r="Q81" i="1"/>
  <c r="M81" i="1"/>
  <c r="T81" i="1"/>
  <c r="N79" i="1"/>
  <c r="Q79" i="1"/>
  <c r="M79" i="1"/>
  <c r="T79" i="1"/>
  <c r="N77" i="1"/>
  <c r="Q77" i="1"/>
  <c r="M77" i="1"/>
  <c r="T77" i="1"/>
  <c r="Q118" i="1"/>
  <c r="M118" i="1"/>
  <c r="CU118" i="1" s="1"/>
  <c r="N118" i="1"/>
  <c r="BX118" i="1"/>
  <c r="CK118" i="1"/>
  <c r="BO118" i="1"/>
  <c r="T118" i="1"/>
  <c r="CZ118" i="1"/>
  <c r="Q110" i="1"/>
  <c r="M110" i="1"/>
  <c r="N110" i="1"/>
  <c r="T110" i="1"/>
  <c r="Q108" i="1"/>
  <c r="M108" i="1"/>
  <c r="N108" i="1"/>
  <c r="T108" i="1"/>
  <c r="Q106" i="1"/>
  <c r="M106" i="1"/>
  <c r="N106" i="1"/>
  <c r="T106" i="1"/>
  <c r="Q104" i="1"/>
  <c r="M104" i="1"/>
  <c r="N104" i="1"/>
  <c r="Q102" i="1"/>
  <c r="M102" i="1"/>
  <c r="N102" i="1"/>
  <c r="T102" i="1"/>
  <c r="Q100" i="1"/>
  <c r="M100" i="1"/>
  <c r="N100" i="1"/>
  <c r="T100" i="1"/>
  <c r="Q98" i="1"/>
  <c r="M98" i="1"/>
  <c r="N98" i="1"/>
  <c r="T98" i="1"/>
  <c r="Q96" i="1"/>
  <c r="M96" i="1"/>
  <c r="N96" i="1"/>
  <c r="T96" i="1"/>
  <c r="Q94" i="1"/>
  <c r="M94" i="1"/>
  <c r="N94" i="1"/>
  <c r="T94" i="1"/>
  <c r="Q92" i="1"/>
  <c r="M92" i="1"/>
  <c r="N92" i="1"/>
  <c r="T92" i="1"/>
  <c r="Q90" i="1"/>
  <c r="M90" i="1"/>
  <c r="N90" i="1"/>
  <c r="T90" i="1"/>
  <c r="Q225" i="1"/>
  <c r="N225" i="1"/>
  <c r="T225" i="1"/>
  <c r="M225" i="1"/>
  <c r="M223" i="1"/>
  <c r="N223" i="1"/>
  <c r="Q223" i="1"/>
  <c r="T223" i="1"/>
  <c r="M221" i="1"/>
  <c r="Q221" i="1"/>
  <c r="T221" i="1"/>
  <c r="N221" i="1"/>
  <c r="M219" i="1"/>
  <c r="T219" i="1"/>
  <c r="N219" i="1"/>
  <c r="Q219" i="1"/>
  <c r="Q217" i="1"/>
  <c r="N217" i="1"/>
  <c r="T217" i="1"/>
  <c r="M217" i="1"/>
  <c r="Q215" i="1"/>
  <c r="N215" i="1"/>
  <c r="T215" i="1"/>
  <c r="M215" i="1"/>
  <c r="M212" i="1"/>
  <c r="CU212" i="1" s="1"/>
  <c r="T212" i="1"/>
  <c r="N212" i="1"/>
  <c r="Q212" i="1"/>
  <c r="Q210" i="1"/>
  <c r="N210" i="1"/>
  <c r="M210" i="1"/>
  <c r="CU210" i="1" s="1"/>
  <c r="T210" i="1"/>
  <c r="Q208" i="1"/>
  <c r="N208" i="1"/>
  <c r="T208" i="1"/>
  <c r="M208" i="1"/>
  <c r="M206" i="1"/>
  <c r="CU206" i="1" s="1"/>
  <c r="T206" i="1"/>
  <c r="N206" i="1"/>
  <c r="Q206" i="1"/>
  <c r="M204" i="1"/>
  <c r="CU204" i="1" s="1"/>
  <c r="T204" i="1"/>
  <c r="Q204" i="1"/>
  <c r="N204" i="1"/>
  <c r="Q202" i="1"/>
  <c r="N202" i="1"/>
  <c r="T202" i="1"/>
  <c r="M202" i="1"/>
  <c r="M200" i="1"/>
  <c r="CU200" i="1" s="1"/>
  <c r="T200" i="1"/>
  <c r="N200" i="1"/>
  <c r="Q200" i="1"/>
  <c r="Q52" i="1"/>
  <c r="M52" i="1"/>
  <c r="CU52" i="1" s="1"/>
  <c r="BO52" i="1"/>
  <c r="T52" i="1"/>
  <c r="N52" i="1"/>
  <c r="BX52" i="1"/>
  <c r="CK52" i="1"/>
  <c r="CZ52" i="1"/>
  <c r="Q50" i="1"/>
  <c r="CZ50" i="1"/>
  <c r="BO50" i="1"/>
  <c r="T50" i="1"/>
  <c r="N50" i="1"/>
  <c r="CK50" i="1"/>
  <c r="BX50" i="1"/>
  <c r="M50" i="1"/>
  <c r="CU50" i="1" s="1"/>
  <c r="Q197" i="1"/>
  <c r="T197" i="1"/>
  <c r="N197" i="1"/>
  <c r="M197" i="1"/>
  <c r="M195" i="1"/>
  <c r="CU195" i="1" s="1"/>
  <c r="T195" i="1"/>
  <c r="N195" i="1"/>
  <c r="Q195" i="1"/>
  <c r="M193" i="1"/>
  <c r="CU193" i="1" s="1"/>
  <c r="T193" i="1"/>
  <c r="Q193" i="1"/>
  <c r="N193" i="1"/>
  <c r="U193" i="1" s="1"/>
  <c r="Z193" i="1" s="1"/>
  <c r="M191" i="1"/>
  <c r="T191" i="1"/>
  <c r="N191" i="1"/>
  <c r="Q191" i="1"/>
  <c r="M189" i="1"/>
  <c r="T189" i="1"/>
  <c r="Q189" i="1"/>
  <c r="N189" i="1"/>
  <c r="U189" i="1" s="1"/>
  <c r="Z189" i="1" s="1"/>
  <c r="M187" i="1"/>
  <c r="T187" i="1"/>
  <c r="N187" i="1"/>
  <c r="Q187" i="1"/>
  <c r="M185" i="1"/>
  <c r="T185" i="1"/>
  <c r="Q185" i="1"/>
  <c r="N185" i="1"/>
  <c r="U185" i="1" s="1"/>
  <c r="Z185" i="1" s="1"/>
  <c r="M183" i="1"/>
  <c r="T183" i="1"/>
  <c r="N183" i="1"/>
  <c r="Q183" i="1"/>
  <c r="M181" i="1"/>
  <c r="CU181" i="1" s="1"/>
  <c r="T181" i="1"/>
  <c r="Q181" i="1"/>
  <c r="N181" i="1"/>
  <c r="U181" i="1" s="1"/>
  <c r="Z181" i="1" s="1"/>
  <c r="M179" i="1"/>
  <c r="T179" i="1"/>
  <c r="N179" i="1"/>
  <c r="Q179" i="1"/>
  <c r="M177" i="1"/>
  <c r="T177" i="1"/>
  <c r="N177" i="1"/>
  <c r="Q177" i="1"/>
  <c r="M175" i="1"/>
  <c r="T175" i="1"/>
  <c r="Q175" i="1"/>
  <c r="N175" i="1"/>
  <c r="U175" i="1" s="1"/>
  <c r="Z175" i="1" s="1"/>
  <c r="Q173" i="1"/>
  <c r="N173" i="1"/>
  <c r="T173" i="1"/>
  <c r="M173" i="1"/>
  <c r="M171" i="1"/>
  <c r="T171" i="1"/>
  <c r="N171" i="1"/>
  <c r="Q171" i="1"/>
  <c r="M169" i="1"/>
  <c r="T169" i="1"/>
  <c r="N169" i="1"/>
  <c r="Q169" i="1"/>
  <c r="Q167" i="1"/>
  <c r="N167" i="1"/>
  <c r="M167" i="1"/>
  <c r="T167" i="1"/>
  <c r="M165" i="1"/>
  <c r="T165" i="1"/>
  <c r="Q165" i="1"/>
  <c r="N165" i="1"/>
  <c r="U165" i="1" s="1"/>
  <c r="Z165" i="1" s="1"/>
  <c r="Q163" i="1"/>
  <c r="N163" i="1"/>
  <c r="T163" i="1"/>
  <c r="M163" i="1"/>
  <c r="Q161" i="1"/>
  <c r="N161" i="1"/>
  <c r="M161" i="1"/>
  <c r="T161" i="1"/>
  <c r="M159" i="1"/>
  <c r="T159" i="1"/>
  <c r="N159" i="1"/>
  <c r="Q159" i="1"/>
  <c r="M158" i="1"/>
  <c r="T158" i="1"/>
  <c r="Q158" i="1"/>
  <c r="N158" i="1"/>
  <c r="U158" i="1" s="1"/>
  <c r="Z158" i="1" s="1"/>
  <c r="Q156" i="1"/>
  <c r="N156" i="1"/>
  <c r="M156" i="1"/>
  <c r="T156" i="1"/>
  <c r="M154" i="1"/>
  <c r="T154" i="1"/>
  <c r="Q154" i="1"/>
  <c r="N154" i="1"/>
  <c r="U154" i="1" s="1"/>
  <c r="Z154" i="1" s="1"/>
  <c r="M224" i="1"/>
  <c r="CU224" i="1" s="1"/>
  <c r="T224" i="1"/>
  <c r="N224" i="1"/>
  <c r="Q224" i="1"/>
  <c r="M222" i="1"/>
  <c r="CU222" i="1" s="1"/>
  <c r="T222" i="1"/>
  <c r="Q222" i="1"/>
  <c r="N222" i="1"/>
  <c r="U222" i="1" s="1"/>
  <c r="Z222" i="1" s="1"/>
  <c r="M220" i="1"/>
  <c r="CU220" i="1" s="1"/>
  <c r="T220" i="1"/>
  <c r="N220" i="1"/>
  <c r="Q220" i="1"/>
  <c r="M218" i="1"/>
  <c r="CU218" i="1" s="1"/>
  <c r="T218" i="1"/>
  <c r="Q218" i="1"/>
  <c r="N218" i="1"/>
  <c r="U218" i="1" s="1"/>
  <c r="Z218" i="1" s="1"/>
  <c r="M216" i="1"/>
  <c r="CU216" i="1" s="1"/>
  <c r="T216" i="1"/>
  <c r="N216" i="1"/>
  <c r="Q216" i="1"/>
  <c r="M214" i="1"/>
  <c r="CU214" i="1" s="1"/>
  <c r="T214" i="1"/>
  <c r="Q214" i="1"/>
  <c r="N214" i="1"/>
  <c r="U214" i="1" s="1"/>
  <c r="Z214" i="1" s="1"/>
  <c r="M213" i="1"/>
  <c r="N213" i="1"/>
  <c r="Q213" i="1"/>
  <c r="T213" i="1"/>
  <c r="M211" i="1"/>
  <c r="CU211" i="1" s="1"/>
  <c r="T211" i="1"/>
  <c r="Q211" i="1"/>
  <c r="N211" i="1"/>
  <c r="Q209" i="1"/>
  <c r="N209" i="1"/>
  <c r="T209" i="1"/>
  <c r="M209" i="1"/>
  <c r="M207" i="1"/>
  <c r="CU207" i="1" s="1"/>
  <c r="N207" i="1"/>
  <c r="Q207" i="1"/>
  <c r="T207" i="1"/>
  <c r="M205" i="1"/>
  <c r="CU205" i="1" s="1"/>
  <c r="T205" i="1"/>
  <c r="Q205" i="1"/>
  <c r="N205" i="1"/>
  <c r="U205" i="1" s="1"/>
  <c r="Z205" i="1" s="1"/>
  <c r="Q203" i="1"/>
  <c r="N203" i="1"/>
  <c r="T203" i="1"/>
  <c r="M203" i="1"/>
  <c r="Q201" i="1"/>
  <c r="N201" i="1"/>
  <c r="M201" i="1"/>
  <c r="CU201" i="1" s="1"/>
  <c r="T201" i="1"/>
  <c r="M199" i="1"/>
  <c r="CU199" i="1" s="1"/>
  <c r="T199" i="1"/>
  <c r="Q199" i="1"/>
  <c r="N199" i="1"/>
  <c r="CK51" i="1"/>
  <c r="BX51" i="1"/>
  <c r="CZ51" i="1"/>
  <c r="BO51" i="1"/>
  <c r="T51" i="1"/>
  <c r="N51" i="1"/>
  <c r="Q51" i="1"/>
  <c r="M51" i="1"/>
  <c r="CU51" i="1" s="1"/>
  <c r="CZ49" i="1"/>
  <c r="BO49" i="1"/>
  <c r="T49" i="1"/>
  <c r="N49" i="1"/>
  <c r="CK49" i="1"/>
  <c r="BX49" i="1"/>
  <c r="Q49" i="1"/>
  <c r="M49" i="1"/>
  <c r="CU49" i="1" s="1"/>
  <c r="Q196" i="1"/>
  <c r="N196" i="1"/>
  <c r="T196" i="1"/>
  <c r="M196" i="1"/>
  <c r="M194" i="1"/>
  <c r="CU194" i="1" s="1"/>
  <c r="T194" i="1"/>
  <c r="N194" i="1"/>
  <c r="Q194" i="1"/>
  <c r="Q192" i="1"/>
  <c r="N192" i="1"/>
  <c r="M192" i="1"/>
  <c r="CU192" i="1" s="1"/>
  <c r="T192" i="1"/>
  <c r="M190" i="1"/>
  <c r="CU190" i="1" s="1"/>
  <c r="T190" i="1"/>
  <c r="Q190" i="1"/>
  <c r="N190" i="1"/>
  <c r="Q188" i="1"/>
  <c r="N188" i="1"/>
  <c r="T188" i="1"/>
  <c r="M188" i="1"/>
  <c r="M186" i="1"/>
  <c r="CU186" i="1" s="1"/>
  <c r="T186" i="1"/>
  <c r="N186" i="1"/>
  <c r="Q186" i="1"/>
  <c r="Q184" i="1"/>
  <c r="N184" i="1"/>
  <c r="M184" i="1"/>
  <c r="CU184" i="1" s="1"/>
  <c r="T184" i="1"/>
  <c r="M182" i="1"/>
  <c r="CU182" i="1" s="1"/>
  <c r="T182" i="1"/>
  <c r="Q182" i="1"/>
  <c r="N182" i="1"/>
  <c r="Q180" i="1"/>
  <c r="N180" i="1"/>
  <c r="T180" i="1"/>
  <c r="M180" i="1"/>
  <c r="M178" i="1"/>
  <c r="T178" i="1"/>
  <c r="N178" i="1"/>
  <c r="Q178" i="1"/>
  <c r="Q176" i="1"/>
  <c r="N176" i="1"/>
  <c r="M176" i="1"/>
  <c r="T176" i="1"/>
  <c r="U176" i="1" s="1"/>
  <c r="Z176" i="1" s="1"/>
  <c r="Q174" i="1"/>
  <c r="N174" i="1"/>
  <c r="T174" i="1"/>
  <c r="M174" i="1"/>
  <c r="M172" i="1"/>
  <c r="T172" i="1"/>
  <c r="Q172" i="1"/>
  <c r="N172" i="1"/>
  <c r="Q170" i="1"/>
  <c r="N170" i="1"/>
  <c r="T170" i="1"/>
  <c r="M170" i="1"/>
  <c r="M168" i="1"/>
  <c r="T168" i="1"/>
  <c r="Q168" i="1"/>
  <c r="N168" i="1"/>
  <c r="M166" i="1"/>
  <c r="Q166" i="1"/>
  <c r="N166" i="1"/>
  <c r="T166" i="1"/>
  <c r="Q164" i="1"/>
  <c r="N164" i="1"/>
  <c r="M164" i="1"/>
  <c r="T164" i="1"/>
  <c r="U164" i="1" s="1"/>
  <c r="Z164" i="1" s="1"/>
  <c r="M162" i="1"/>
  <c r="T162" i="1"/>
  <c r="N162" i="1"/>
  <c r="Q162" i="1"/>
  <c r="M160" i="1"/>
  <c r="T160" i="1"/>
  <c r="Q160" i="1"/>
  <c r="N160" i="1"/>
  <c r="Q157" i="1"/>
  <c r="N157" i="1"/>
  <c r="M157" i="1"/>
  <c r="T157" i="1"/>
  <c r="U157" i="1" s="1"/>
  <c r="Z157" i="1" s="1"/>
  <c r="M155" i="1"/>
  <c r="T155" i="1"/>
  <c r="Q155" i="1"/>
  <c r="N155" i="1"/>
  <c r="O226" i="1"/>
  <c r="BY226" i="1" s="1"/>
  <c r="M226" i="1"/>
  <c r="CU226" i="1" s="1"/>
  <c r="Q226" i="1"/>
  <c r="N226" i="1"/>
  <c r="U226" i="1"/>
  <c r="G226" i="1" s="1"/>
  <c r="T226" i="1"/>
  <c r="Q198" i="1"/>
  <c r="N198" i="1"/>
  <c r="O198" i="1"/>
  <c r="BY198" i="1" s="1"/>
  <c r="M198" i="1"/>
  <c r="CU198" i="1" s="1"/>
  <c r="T198" i="1"/>
  <c r="U198" i="1"/>
  <c r="Z198" i="1" s="1"/>
  <c r="DH198" i="1"/>
  <c r="CN331" i="1"/>
  <c r="CN323" i="1"/>
  <c r="CN308" i="1"/>
  <c r="CN315" i="1"/>
  <c r="CN336" i="1"/>
  <c r="BO297" i="1"/>
  <c r="BO298" i="1"/>
  <c r="CN304" i="1"/>
  <c r="BO305" i="1"/>
  <c r="BO306" i="1"/>
  <c r="CN312" i="1"/>
  <c r="BO313" i="1"/>
  <c r="CN319" i="1"/>
  <c r="BO320" i="1"/>
  <c r="BO321" i="1"/>
  <c r="CN327" i="1"/>
  <c r="BO328" i="1"/>
  <c r="BO329" i="1"/>
  <c r="CN335" i="1"/>
  <c r="BO301" i="1"/>
  <c r="BO302" i="1"/>
  <c r="BO309" i="1"/>
  <c r="BO310" i="1"/>
  <c r="BO316" i="1"/>
  <c r="BO317" i="1"/>
  <c r="BO324" i="1"/>
  <c r="BO325" i="1"/>
  <c r="BO332" i="1"/>
  <c r="BO333" i="1"/>
  <c r="BY213" i="1"/>
  <c r="BY215" i="1"/>
  <c r="BY217" i="1"/>
  <c r="BY219" i="1"/>
  <c r="BY225" i="1"/>
  <c r="CZ213" i="1"/>
  <c r="CZ215" i="1"/>
  <c r="CZ217" i="1"/>
  <c r="CZ219" i="1"/>
  <c r="CZ221" i="1"/>
  <c r="CZ223" i="1"/>
  <c r="CZ225" i="1"/>
  <c r="CZ227" i="1"/>
  <c r="CZ229" i="1"/>
  <c r="BO296" i="1"/>
  <c r="BX297" i="1"/>
  <c r="BX298" i="1"/>
  <c r="CN298" i="1"/>
  <c r="BO299" i="1"/>
  <c r="BO300" i="1"/>
  <c r="BX301" i="1"/>
  <c r="BX302" i="1"/>
  <c r="CN302" i="1"/>
  <c r="CN303" i="1"/>
  <c r="BO304" i="1"/>
  <c r="BX305" i="1"/>
  <c r="BX306" i="1"/>
  <c r="CN306" i="1"/>
  <c r="BO307" i="1"/>
  <c r="CN307" i="1"/>
  <c r="BO308" i="1"/>
  <c r="BX309" i="1"/>
  <c r="BX310" i="1"/>
  <c r="CN310" i="1"/>
  <c r="BO311" i="1"/>
  <c r="CN311" i="1"/>
  <c r="BO312" i="1"/>
  <c r="BX313" i="1"/>
  <c r="CN314" i="1"/>
  <c r="BO315" i="1"/>
  <c r="BX316" i="1"/>
  <c r="BX317" i="1"/>
  <c r="CN317" i="1"/>
  <c r="BO318" i="1"/>
  <c r="BO319" i="1"/>
  <c r="BX320" i="1"/>
  <c r="BX321" i="1"/>
  <c r="CN321" i="1"/>
  <c r="BO322" i="1"/>
  <c r="BO323" i="1"/>
  <c r="BX324" i="1"/>
  <c r="BX325" i="1"/>
  <c r="CN325" i="1"/>
  <c r="BO326" i="1"/>
  <c r="BO327" i="1"/>
  <c r="BX328" i="1"/>
  <c r="BX329" i="1"/>
  <c r="CN329" i="1"/>
  <c r="CN332" i="1"/>
  <c r="CN333" i="1"/>
  <c r="BO334" i="1"/>
  <c r="BX334" i="1"/>
  <c r="BO335" i="1"/>
  <c r="BX335" i="1"/>
  <c r="BY199" i="1"/>
  <c r="BX296" i="1"/>
  <c r="CN297" i="1"/>
  <c r="BX299" i="1"/>
  <c r="BX300" i="1"/>
  <c r="BX303" i="1"/>
  <c r="DP303" i="1"/>
  <c r="BX304" i="1"/>
  <c r="CN305" i="1"/>
  <c r="BX307" i="1"/>
  <c r="BX308" i="1"/>
  <c r="CN309" i="1"/>
  <c r="BX311" i="1"/>
  <c r="BX312" i="1"/>
  <c r="CN313" i="1"/>
  <c r="BX314" i="1"/>
  <c r="DP314" i="1"/>
  <c r="BX315" i="1"/>
  <c r="CN316" i="1"/>
  <c r="BX318" i="1"/>
  <c r="BX319" i="1"/>
  <c r="BX322" i="1"/>
  <c r="BX323" i="1"/>
  <c r="CN324" i="1"/>
  <c r="BX326" i="1"/>
  <c r="BX327" i="1"/>
  <c r="DH330" i="1"/>
  <c r="BX330" i="1"/>
  <c r="DP330" i="1"/>
  <c r="BO331" i="1"/>
  <c r="BX331" i="1"/>
  <c r="CN330" i="1"/>
  <c r="BX332" i="1"/>
  <c r="BX333" i="1"/>
  <c r="CN334" i="1"/>
  <c r="BX336" i="1"/>
  <c r="DP336" i="1"/>
  <c r="BY181" i="1"/>
  <c r="CK181" i="1"/>
  <c r="CK182" i="1"/>
  <c r="CU183" i="1"/>
  <c r="BY183" i="1"/>
  <c r="CK183" i="1"/>
  <c r="BY184" i="1"/>
  <c r="CK184" i="1"/>
  <c r="CZ184" i="1"/>
  <c r="CU185" i="1"/>
  <c r="CK185" i="1"/>
  <c r="BY186" i="1"/>
  <c r="CZ186" i="1"/>
  <c r="CU187" i="1"/>
  <c r="BY187" i="1"/>
  <c r="BY188" i="1"/>
  <c r="CK188" i="1"/>
  <c r="CU189" i="1"/>
  <c r="CK189" i="1"/>
  <c r="BY190" i="1"/>
  <c r="CK190" i="1"/>
  <c r="CU191" i="1"/>
  <c r="BY191" i="1"/>
  <c r="CK191" i="1"/>
  <c r="CZ191" i="1"/>
  <c r="BY192" i="1"/>
  <c r="CK192" i="1"/>
  <c r="CK193" i="1"/>
  <c r="CZ193" i="1"/>
  <c r="BY194" i="1"/>
  <c r="CK194" i="1"/>
  <c r="CZ194" i="1"/>
  <c r="CU196" i="1"/>
  <c r="CU197" i="1"/>
  <c r="BO181" i="1"/>
  <c r="BX181" i="1"/>
  <c r="CN181" i="1"/>
  <c r="BO182" i="1"/>
  <c r="BX182" i="1"/>
  <c r="CN182" i="1"/>
  <c r="BO183" i="1"/>
  <c r="BX183" i="1"/>
  <c r="CN183" i="1"/>
  <c r="BO184" i="1"/>
  <c r="BX184" i="1"/>
  <c r="CN184" i="1"/>
  <c r="BO185" i="1"/>
  <c r="BX185" i="1"/>
  <c r="CN185" i="1"/>
  <c r="BO186" i="1"/>
  <c r="BX186" i="1"/>
  <c r="CN186" i="1"/>
  <c r="BO187" i="1"/>
  <c r="BX187" i="1"/>
  <c r="CN187" i="1"/>
  <c r="BO188" i="1"/>
  <c r="BX188" i="1"/>
  <c r="CN188" i="1"/>
  <c r="BO189" i="1"/>
  <c r="BX189" i="1"/>
  <c r="CN189" i="1"/>
  <c r="BO190" i="1"/>
  <c r="BX190" i="1"/>
  <c r="CN190" i="1"/>
  <c r="BO191" i="1"/>
  <c r="BX191" i="1"/>
  <c r="CN191" i="1"/>
  <c r="BO192" i="1"/>
  <c r="BX192" i="1"/>
  <c r="CN192" i="1"/>
  <c r="BO193" i="1"/>
  <c r="BX193" i="1"/>
  <c r="CN193" i="1"/>
  <c r="BO194" i="1"/>
  <c r="BX194" i="1"/>
  <c r="CN194" i="1"/>
  <c r="BO195" i="1"/>
  <c r="BX195" i="1"/>
  <c r="BO196" i="1"/>
  <c r="BX196" i="1"/>
  <c r="CN196" i="1"/>
  <c r="BO197" i="1"/>
  <c r="BX197" i="1"/>
  <c r="CN197" i="1"/>
  <c r="BX198" i="1"/>
  <c r="CN198" i="1"/>
  <c r="DP198" i="1"/>
  <c r="BO199" i="1"/>
  <c r="BX199" i="1"/>
  <c r="CN199" i="1"/>
  <c r="BO200" i="1"/>
  <c r="BX200" i="1"/>
  <c r="CN200" i="1"/>
  <c r="BO201" i="1"/>
  <c r="BX201" i="1"/>
  <c r="CN201" i="1"/>
  <c r="BO202" i="1"/>
  <c r="BX202" i="1"/>
  <c r="CN202" i="1"/>
  <c r="BO203" i="1"/>
  <c r="BX203" i="1"/>
  <c r="CN203" i="1"/>
  <c r="BO204" i="1"/>
  <c r="BX204" i="1"/>
  <c r="CN204" i="1"/>
  <c r="BO205" i="1"/>
  <c r="BX205" i="1"/>
  <c r="CN205" i="1"/>
  <c r="BO206" i="1"/>
  <c r="BX206" i="1"/>
  <c r="CN206" i="1"/>
  <c r="BO207" i="1"/>
  <c r="BX207" i="1"/>
  <c r="CN207" i="1"/>
  <c r="BO208" i="1"/>
  <c r="BX208" i="1"/>
  <c r="CN208" i="1"/>
  <c r="BO209" i="1"/>
  <c r="BX209" i="1"/>
  <c r="CN209" i="1"/>
  <c r="BO210" i="1"/>
  <c r="BX210" i="1"/>
  <c r="CN210" i="1"/>
  <c r="BO211" i="1"/>
  <c r="BX211" i="1"/>
  <c r="CN211" i="1"/>
  <c r="BO212" i="1"/>
  <c r="BX212" i="1"/>
  <c r="CN212" i="1"/>
  <c r="BX213" i="1"/>
  <c r="BO213" i="1"/>
  <c r="CU213" i="1"/>
  <c r="CK213" i="1"/>
  <c r="BY214" i="1"/>
  <c r="CN214" i="1"/>
  <c r="BX215" i="1"/>
  <c r="BO215" i="1"/>
  <c r="CU215" i="1"/>
  <c r="CK215" i="1"/>
  <c r="BY216" i="1"/>
  <c r="CN216" i="1"/>
  <c r="BX217" i="1"/>
  <c r="BO217" i="1"/>
  <c r="CU217" i="1"/>
  <c r="CK217" i="1"/>
  <c r="BY218" i="1"/>
  <c r="CN218" i="1"/>
  <c r="BX219" i="1"/>
  <c r="BO219" i="1"/>
  <c r="CU219" i="1"/>
  <c r="CK219" i="1"/>
  <c r="BY220" i="1"/>
  <c r="CN220" i="1"/>
  <c r="BX221" i="1"/>
  <c r="BO221" i="1"/>
  <c r="CU221" i="1"/>
  <c r="CK221" i="1"/>
  <c r="BY222" i="1"/>
  <c r="CN222" i="1"/>
  <c r="BX223" i="1"/>
  <c r="BO223" i="1"/>
  <c r="CU223" i="1"/>
  <c r="CK223" i="1"/>
  <c r="BY224" i="1"/>
  <c r="BX225" i="1"/>
  <c r="BO225" i="1"/>
  <c r="CU225" i="1"/>
  <c r="CK225" i="1"/>
  <c r="CN226" i="1"/>
  <c r="BX227" i="1"/>
  <c r="BO227" i="1"/>
  <c r="CK227" i="1"/>
  <c r="BY228" i="1"/>
  <c r="BX229" i="1"/>
  <c r="BO229" i="1"/>
  <c r="CK229" i="1"/>
  <c r="BY230" i="1"/>
  <c r="CN230" i="1"/>
  <c r="BY182" i="1"/>
  <c r="CZ183" i="1"/>
  <c r="BY185" i="1"/>
  <c r="CZ185" i="1"/>
  <c r="CK187" i="1"/>
  <c r="CZ187" i="1"/>
  <c r="CU188" i="1"/>
  <c r="CZ188" i="1"/>
  <c r="BY189" i="1"/>
  <c r="CZ189" i="1"/>
  <c r="BY193" i="1"/>
  <c r="BY195" i="1"/>
  <c r="CK195" i="1"/>
  <c r="BY196" i="1"/>
  <c r="CK196" i="1"/>
  <c r="BY197" i="1"/>
  <c r="CK197" i="1"/>
  <c r="CK199" i="1"/>
  <c r="CZ199" i="1"/>
  <c r="BY200" i="1"/>
  <c r="CK200" i="1"/>
  <c r="CZ200" i="1"/>
  <c r="BY201" i="1"/>
  <c r="CK201" i="1"/>
  <c r="CZ201" i="1"/>
  <c r="CU202" i="1"/>
  <c r="BY202" i="1"/>
  <c r="CK202" i="1"/>
  <c r="CZ202" i="1"/>
  <c r="CU203" i="1"/>
  <c r="BY203" i="1"/>
  <c r="CK203" i="1"/>
  <c r="CZ203" i="1"/>
  <c r="BY204" i="1"/>
  <c r="CK204" i="1"/>
  <c r="CZ204" i="1"/>
  <c r="BY205" i="1"/>
  <c r="CK205" i="1"/>
  <c r="CZ205" i="1"/>
  <c r="BY206" i="1"/>
  <c r="CK206" i="1"/>
  <c r="CZ206" i="1"/>
  <c r="BY207" i="1"/>
  <c r="CK207" i="1"/>
  <c r="CZ207" i="1"/>
  <c r="CU208" i="1"/>
  <c r="BY208" i="1"/>
  <c r="CK208" i="1"/>
  <c r="CZ208" i="1"/>
  <c r="CU209" i="1"/>
  <c r="BY209" i="1"/>
  <c r="CK209" i="1"/>
  <c r="CZ209" i="1"/>
  <c r="BY210" i="1"/>
  <c r="CK210" i="1"/>
  <c r="CZ210" i="1"/>
  <c r="BY211" i="1"/>
  <c r="CK211" i="1"/>
  <c r="CZ211" i="1"/>
  <c r="BY212" i="1"/>
  <c r="CK212" i="1"/>
  <c r="CZ212" i="1"/>
  <c r="CN213" i="1"/>
  <c r="BX214" i="1"/>
  <c r="BO214" i="1"/>
  <c r="CK214" i="1"/>
  <c r="CN215" i="1"/>
  <c r="BX216" i="1"/>
  <c r="BO216" i="1"/>
  <c r="CK216" i="1"/>
  <c r="BX218" i="1"/>
  <c r="BO218" i="1"/>
  <c r="CK218" i="1"/>
  <c r="CN219" i="1"/>
  <c r="BX220" i="1"/>
  <c r="BO220" i="1"/>
  <c r="CK220" i="1"/>
  <c r="CN221" i="1"/>
  <c r="BX222" i="1"/>
  <c r="BO222" i="1"/>
  <c r="CK222" i="1"/>
  <c r="CN223" i="1"/>
  <c r="BX224" i="1"/>
  <c r="BO224" i="1"/>
  <c r="CK224" i="1"/>
  <c r="CN225" i="1"/>
  <c r="DP226" i="1"/>
  <c r="BX226" i="1"/>
  <c r="DH226" i="1"/>
  <c r="BX228" i="1"/>
  <c r="BO228" i="1"/>
  <c r="CU228" i="1"/>
  <c r="CK228" i="1"/>
  <c r="CN229" i="1"/>
  <c r="BX230" i="1"/>
  <c r="BO230" i="1"/>
  <c r="CU230" i="1"/>
  <c r="CK230" i="1"/>
  <c r="BO231" i="1"/>
  <c r="BX231" i="1"/>
  <c r="CN231" i="1"/>
  <c r="BO232" i="1"/>
  <c r="BX232" i="1"/>
  <c r="CN232" i="1"/>
  <c r="BO233" i="1"/>
  <c r="BX233" i="1"/>
  <c r="CN233" i="1"/>
  <c r="BO234" i="1"/>
  <c r="BX234" i="1"/>
  <c r="CN234" i="1"/>
  <c r="BO235" i="1"/>
  <c r="BX235" i="1"/>
  <c r="CN235" i="1"/>
  <c r="BO236" i="1"/>
  <c r="BX236" i="1"/>
  <c r="CN236" i="1"/>
  <c r="BO237" i="1"/>
  <c r="BX237" i="1"/>
  <c r="CN237" i="1"/>
  <c r="BO238" i="1"/>
  <c r="BX238" i="1"/>
  <c r="CN238" i="1"/>
  <c r="BO239" i="1"/>
  <c r="BX239" i="1"/>
  <c r="CN239" i="1"/>
  <c r="BO240" i="1"/>
  <c r="BX240" i="1"/>
  <c r="CN240" i="1"/>
  <c r="BO241" i="1"/>
  <c r="BX241" i="1"/>
  <c r="CN241" i="1"/>
  <c r="BO242" i="1"/>
  <c r="BX242" i="1"/>
  <c r="CN242" i="1"/>
  <c r="BO243" i="1"/>
  <c r="BX243" i="1"/>
  <c r="BO244" i="1"/>
  <c r="BX244" i="1"/>
  <c r="CN244" i="1"/>
  <c r="BO245" i="1"/>
  <c r="BX245" i="1"/>
  <c r="BO246" i="1"/>
  <c r="BX246" i="1"/>
  <c r="CN246" i="1"/>
  <c r="BO247" i="1"/>
  <c r="BX247" i="1"/>
  <c r="BO248" i="1"/>
  <c r="BX248" i="1"/>
  <c r="CN248" i="1"/>
  <c r="BO249" i="1"/>
  <c r="BX249" i="1"/>
  <c r="BO250" i="1"/>
  <c r="BX250" i="1"/>
  <c r="BO251" i="1"/>
  <c r="BX251" i="1"/>
  <c r="CN251" i="1"/>
  <c r="BO252" i="1"/>
  <c r="BX252" i="1"/>
  <c r="CN252" i="1"/>
  <c r="BO253" i="1"/>
  <c r="BX253" i="1"/>
  <c r="CN253" i="1"/>
  <c r="BO254" i="1"/>
  <c r="BX254" i="1"/>
  <c r="CN254" i="1"/>
  <c r="CN260" i="1"/>
  <c r="BO261" i="1"/>
  <c r="BX261" i="1"/>
  <c r="CN261" i="1"/>
  <c r="BO262" i="1"/>
  <c r="BX262" i="1"/>
  <c r="CN262" i="1"/>
  <c r="BO263" i="1"/>
  <c r="BX263" i="1"/>
  <c r="CN263" i="1"/>
  <c r="BO264" i="1"/>
  <c r="BX264" i="1"/>
  <c r="CN264" i="1"/>
  <c r="BO265" i="1"/>
  <c r="BX265" i="1"/>
  <c r="CN265" i="1"/>
  <c r="BO266" i="1"/>
  <c r="BX266" i="1"/>
  <c r="CN266" i="1"/>
  <c r="BO267" i="1"/>
  <c r="BX267" i="1"/>
  <c r="CN267" i="1"/>
  <c r="BO268" i="1"/>
  <c r="BX268" i="1"/>
  <c r="CN268" i="1"/>
  <c r="BO269" i="1"/>
  <c r="BX269" i="1"/>
  <c r="CN269" i="1"/>
  <c r="BO270" i="1"/>
  <c r="BX270" i="1"/>
  <c r="CN270" i="1"/>
  <c r="BO271" i="1"/>
  <c r="BX271" i="1"/>
  <c r="CN271" i="1"/>
  <c r="BO272" i="1"/>
  <c r="BX272" i="1"/>
  <c r="CN272" i="1"/>
  <c r="BO273" i="1"/>
  <c r="BX273" i="1"/>
  <c r="CN273" i="1"/>
  <c r="BO274" i="1"/>
  <c r="BX274" i="1"/>
  <c r="CN274" i="1"/>
  <c r="CN275" i="1"/>
  <c r="BO276" i="1"/>
  <c r="BX276" i="1"/>
  <c r="CN276" i="1"/>
  <c r="BO277" i="1"/>
  <c r="BX277" i="1"/>
  <c r="CN277" i="1"/>
  <c r="BO278" i="1"/>
  <c r="BX278" i="1"/>
  <c r="CN278" i="1"/>
  <c r="BO279" i="1"/>
  <c r="BX279" i="1"/>
  <c r="CN279" i="1"/>
  <c r="BO280" i="1"/>
  <c r="BX280" i="1"/>
  <c r="CN280" i="1"/>
  <c r="BO281" i="1"/>
  <c r="BX281" i="1"/>
  <c r="CN281" i="1"/>
  <c r="BO282" i="1"/>
  <c r="BX282" i="1"/>
  <c r="CN282" i="1"/>
  <c r="BO283" i="1"/>
  <c r="BX283" i="1"/>
  <c r="CN283" i="1"/>
  <c r="BO284" i="1"/>
  <c r="BX284" i="1"/>
  <c r="CN284" i="1"/>
  <c r="BO285" i="1"/>
  <c r="BX285" i="1"/>
  <c r="BO286" i="1"/>
  <c r="BX286" i="1"/>
  <c r="BO84" i="1"/>
  <c r="BX84" i="1"/>
  <c r="CN84" i="1"/>
  <c r="BO85" i="1"/>
  <c r="BX85" i="1"/>
  <c r="BO86" i="1"/>
  <c r="BX86" i="1"/>
  <c r="CN86" i="1"/>
  <c r="BO87" i="1"/>
  <c r="BX87" i="1"/>
  <c r="BX287" i="1"/>
  <c r="CN287" i="1"/>
  <c r="DP287" i="1"/>
  <c r="BO288" i="1"/>
  <c r="BX288" i="1"/>
  <c r="BO289" i="1"/>
  <c r="BX289" i="1"/>
  <c r="BO290" i="1"/>
  <c r="BX290" i="1"/>
  <c r="BO291" i="1"/>
  <c r="BX291" i="1"/>
  <c r="CN291" i="1"/>
  <c r="BO292" i="1"/>
  <c r="BX292" i="1"/>
  <c r="BO293" i="1"/>
  <c r="BX293" i="1"/>
  <c r="BO294" i="1"/>
  <c r="BX294" i="1"/>
  <c r="BO295" i="1"/>
  <c r="BX295" i="1"/>
  <c r="CN295" i="1"/>
  <c r="CU231" i="1"/>
  <c r="BY231" i="1"/>
  <c r="CK231" i="1"/>
  <c r="CZ231" i="1"/>
  <c r="CU232" i="1"/>
  <c r="BY232" i="1"/>
  <c r="CK232" i="1"/>
  <c r="CZ232" i="1"/>
  <c r="CU233" i="1"/>
  <c r="BY233" i="1"/>
  <c r="CK233" i="1"/>
  <c r="CZ233" i="1"/>
  <c r="CU234" i="1"/>
  <c r="BY234" i="1"/>
  <c r="CK234" i="1"/>
  <c r="CZ234" i="1"/>
  <c r="CU235" i="1"/>
  <c r="BY235" i="1"/>
  <c r="CK235" i="1"/>
  <c r="CZ235" i="1"/>
  <c r="BY236" i="1"/>
  <c r="CK236" i="1"/>
  <c r="CZ236" i="1"/>
  <c r="CU237" i="1"/>
  <c r="BY237" i="1"/>
  <c r="CK237" i="1"/>
  <c r="CZ237" i="1"/>
  <c r="BY238" i="1"/>
  <c r="CK238" i="1"/>
  <c r="CZ238" i="1"/>
  <c r="CU239" i="1"/>
  <c r="BY239" i="1"/>
  <c r="CK239" i="1"/>
  <c r="CZ239" i="1"/>
  <c r="BY240" i="1"/>
  <c r="CK240" i="1"/>
  <c r="CZ240" i="1"/>
  <c r="CU241" i="1"/>
  <c r="BY241" i="1"/>
  <c r="CK241" i="1"/>
  <c r="CZ241" i="1"/>
  <c r="BY242" i="1"/>
  <c r="CK242" i="1"/>
  <c r="CZ242" i="1"/>
  <c r="CU243" i="1"/>
  <c r="BY243" i="1"/>
  <c r="CK243" i="1"/>
  <c r="CZ243" i="1"/>
  <c r="BY244" i="1"/>
  <c r="CK244" i="1"/>
  <c r="CZ244" i="1"/>
  <c r="CU245" i="1"/>
  <c r="BY245" i="1"/>
  <c r="CK245" i="1"/>
  <c r="CZ245" i="1"/>
  <c r="CU246" i="1"/>
  <c r="BY246" i="1"/>
  <c r="CK246" i="1"/>
  <c r="CZ246" i="1"/>
  <c r="CU247" i="1"/>
  <c r="BY247" i="1"/>
  <c r="CK247" i="1"/>
  <c r="CZ247" i="1"/>
  <c r="CU248" i="1"/>
  <c r="BY248" i="1"/>
  <c r="CK248" i="1"/>
  <c r="CZ248" i="1"/>
  <c r="CU249" i="1"/>
  <c r="BY249" i="1"/>
  <c r="CK249" i="1"/>
  <c r="CZ249" i="1"/>
  <c r="CU250" i="1"/>
  <c r="BY250" i="1"/>
  <c r="CK250" i="1"/>
  <c r="CZ250" i="1"/>
  <c r="CU251" i="1"/>
  <c r="BY251" i="1"/>
  <c r="CK251" i="1"/>
  <c r="CZ251" i="1"/>
  <c r="CU252" i="1"/>
  <c r="BY252" i="1"/>
  <c r="CK252" i="1"/>
  <c r="CZ252" i="1"/>
  <c r="CU253" i="1"/>
  <c r="BY253" i="1"/>
  <c r="CK253" i="1"/>
  <c r="CZ253" i="1"/>
  <c r="CU254" i="1"/>
  <c r="BY254" i="1"/>
  <c r="CK254" i="1"/>
  <c r="CZ254" i="1"/>
  <c r="BY261" i="1"/>
  <c r="CK261" i="1"/>
  <c r="CZ261" i="1"/>
  <c r="BY262" i="1"/>
  <c r="CK262" i="1"/>
  <c r="CZ262" i="1"/>
  <c r="BY263" i="1"/>
  <c r="CK263" i="1"/>
  <c r="CZ263" i="1"/>
  <c r="BY264" i="1"/>
  <c r="CK264" i="1"/>
  <c r="CZ264" i="1"/>
  <c r="BY265" i="1"/>
  <c r="CK265" i="1"/>
  <c r="CZ265" i="1"/>
  <c r="BY266" i="1"/>
  <c r="CK266" i="1"/>
  <c r="CZ266" i="1"/>
  <c r="BY267" i="1"/>
  <c r="CK267" i="1"/>
  <c r="CZ267" i="1"/>
  <c r="BY268" i="1"/>
  <c r="CK268" i="1"/>
  <c r="CZ268" i="1"/>
  <c r="BY269" i="1"/>
  <c r="CK269" i="1"/>
  <c r="CZ269" i="1"/>
  <c r="BY270" i="1"/>
  <c r="CK270" i="1"/>
  <c r="CZ270" i="1"/>
  <c r="BY271" i="1"/>
  <c r="CK271" i="1"/>
  <c r="CZ271" i="1"/>
  <c r="BY272" i="1"/>
  <c r="CK272" i="1"/>
  <c r="CZ272" i="1"/>
  <c r="BY273" i="1"/>
  <c r="CK273" i="1"/>
  <c r="CZ273" i="1"/>
  <c r="BY274" i="1"/>
  <c r="CK274" i="1"/>
  <c r="CZ274" i="1"/>
  <c r="CU276" i="1"/>
  <c r="BY276" i="1"/>
  <c r="CK276" i="1"/>
  <c r="CZ276" i="1"/>
  <c r="CU277" i="1"/>
  <c r="BY277" i="1"/>
  <c r="CK277" i="1"/>
  <c r="CZ277" i="1"/>
  <c r="CU278" i="1"/>
  <c r="BY278" i="1"/>
  <c r="CK278" i="1"/>
  <c r="CZ278" i="1"/>
  <c r="CU279" i="1"/>
  <c r="BY279" i="1"/>
  <c r="CK279" i="1"/>
  <c r="CZ279" i="1"/>
  <c r="CU280" i="1"/>
  <c r="BY280" i="1"/>
  <c r="CK280" i="1"/>
  <c r="CZ280" i="1"/>
  <c r="CU281" i="1"/>
  <c r="BY281" i="1"/>
  <c r="CK281" i="1"/>
  <c r="CZ281" i="1"/>
  <c r="CU282" i="1"/>
  <c r="BY282" i="1"/>
  <c r="CK282" i="1"/>
  <c r="CZ282" i="1"/>
  <c r="CU283" i="1"/>
  <c r="BY283" i="1"/>
  <c r="CK283" i="1"/>
  <c r="CZ283" i="1"/>
  <c r="CU284" i="1"/>
  <c r="BY284" i="1"/>
  <c r="CK284" i="1"/>
  <c r="CZ284" i="1"/>
  <c r="CU285" i="1"/>
  <c r="BY285" i="1"/>
  <c r="CK285" i="1"/>
  <c r="CZ285" i="1"/>
  <c r="CU286" i="1"/>
  <c r="BY286" i="1"/>
  <c r="CK286" i="1"/>
  <c r="CZ286" i="1"/>
  <c r="CU84" i="1"/>
  <c r="BY84" i="1"/>
  <c r="CK84" i="1"/>
  <c r="CZ84" i="1"/>
  <c r="CU85" i="1"/>
  <c r="BY85" i="1"/>
  <c r="CK85" i="1"/>
  <c r="CZ85" i="1"/>
  <c r="CU86" i="1"/>
  <c r="BY86" i="1"/>
  <c r="CK86" i="1"/>
  <c r="CZ86" i="1"/>
  <c r="CU87" i="1"/>
  <c r="BY87" i="1"/>
  <c r="CK87" i="1"/>
  <c r="CZ87" i="1"/>
  <c r="CU287" i="1"/>
  <c r="BY287" i="1"/>
  <c r="CU288" i="1"/>
  <c r="BY288" i="1"/>
  <c r="CK288" i="1"/>
  <c r="CZ288" i="1"/>
  <c r="CU289" i="1"/>
  <c r="BY289" i="1"/>
  <c r="CK289" i="1"/>
  <c r="CZ289" i="1"/>
  <c r="CU290" i="1"/>
  <c r="BY290" i="1"/>
  <c r="CK290" i="1"/>
  <c r="CZ290" i="1"/>
  <c r="CU291" i="1"/>
  <c r="BY291" i="1"/>
  <c r="CK291" i="1"/>
  <c r="CZ291" i="1"/>
  <c r="CU292" i="1"/>
  <c r="BY292" i="1"/>
  <c r="CK292" i="1"/>
  <c r="CZ292" i="1"/>
  <c r="CU293" i="1"/>
  <c r="BY293" i="1"/>
  <c r="CK293" i="1"/>
  <c r="CZ293" i="1"/>
  <c r="CU294" i="1"/>
  <c r="BY294" i="1"/>
  <c r="CK294" i="1"/>
  <c r="CZ294" i="1"/>
  <c r="CU295" i="1"/>
  <c r="BY295" i="1"/>
  <c r="CK295" i="1"/>
  <c r="CZ295" i="1"/>
  <c r="CU296" i="1"/>
  <c r="BY296" i="1"/>
  <c r="CK296" i="1"/>
  <c r="CZ296" i="1"/>
  <c r="CU297" i="1"/>
  <c r="BY297" i="1"/>
  <c r="CK297" i="1"/>
  <c r="CZ297" i="1"/>
  <c r="CU298" i="1"/>
  <c r="BY298" i="1"/>
  <c r="CK298" i="1"/>
  <c r="CZ298" i="1"/>
  <c r="CU299" i="1"/>
  <c r="BY299" i="1"/>
  <c r="CK299" i="1"/>
  <c r="CZ299" i="1"/>
  <c r="CU300" i="1"/>
  <c r="BY300" i="1"/>
  <c r="CK300" i="1"/>
  <c r="CZ300" i="1"/>
  <c r="CU301" i="1"/>
  <c r="BY301" i="1"/>
  <c r="CK301" i="1"/>
  <c r="CZ301" i="1"/>
  <c r="CU302" i="1"/>
  <c r="BY302" i="1"/>
  <c r="CK302" i="1"/>
  <c r="CZ302" i="1"/>
  <c r="CU303" i="1"/>
  <c r="BY303" i="1"/>
  <c r="CU304" i="1"/>
  <c r="BY304" i="1"/>
  <c r="CK304" i="1"/>
  <c r="CZ304" i="1"/>
  <c r="CU305" i="1"/>
  <c r="BY305" i="1"/>
  <c r="CK305" i="1"/>
  <c r="CZ305" i="1"/>
  <c r="CU306" i="1"/>
  <c r="BY306" i="1"/>
  <c r="CK306" i="1"/>
  <c r="CZ306" i="1"/>
  <c r="CU307" i="1"/>
  <c r="BY307" i="1"/>
  <c r="CK307" i="1"/>
  <c r="CZ307" i="1"/>
  <c r="CU308" i="1"/>
  <c r="BY308" i="1"/>
  <c r="CK308" i="1"/>
  <c r="CZ308" i="1"/>
  <c r="CU309" i="1"/>
  <c r="BY309" i="1"/>
  <c r="CK309" i="1"/>
  <c r="CZ309" i="1"/>
  <c r="CU310" i="1"/>
  <c r="BY310" i="1"/>
  <c r="CK310" i="1"/>
  <c r="CZ310" i="1"/>
  <c r="CU311" i="1"/>
  <c r="BY311" i="1"/>
  <c r="CK311" i="1"/>
  <c r="CZ311" i="1"/>
  <c r="CU312" i="1"/>
  <c r="BY312" i="1"/>
  <c r="CK312" i="1"/>
  <c r="CZ312" i="1"/>
  <c r="CU313" i="1"/>
  <c r="BY313" i="1"/>
  <c r="CK313" i="1"/>
  <c r="CZ313" i="1"/>
  <c r="CU314" i="1"/>
  <c r="BY314" i="1"/>
  <c r="CU315" i="1"/>
  <c r="BY315" i="1"/>
  <c r="CK315" i="1"/>
  <c r="CZ315" i="1"/>
  <c r="CU316" i="1"/>
  <c r="BY316" i="1"/>
  <c r="CK316" i="1"/>
  <c r="CZ316" i="1"/>
  <c r="CU317" i="1"/>
  <c r="BY317" i="1"/>
  <c r="CK317" i="1"/>
  <c r="CZ317" i="1"/>
  <c r="CU318" i="1"/>
  <c r="BY318" i="1"/>
  <c r="CK318" i="1"/>
  <c r="CZ318" i="1"/>
  <c r="CU319" i="1"/>
  <c r="BY319" i="1"/>
  <c r="CK319" i="1"/>
  <c r="CZ319" i="1"/>
  <c r="CU320" i="1"/>
  <c r="BY320" i="1"/>
  <c r="CK320" i="1"/>
  <c r="CZ320" i="1"/>
  <c r="CU321" i="1"/>
  <c r="BY321" i="1"/>
  <c r="CK321" i="1"/>
  <c r="CZ321" i="1"/>
  <c r="CU322" i="1"/>
  <c r="BY322" i="1"/>
  <c r="CK322" i="1"/>
  <c r="CZ322" i="1"/>
  <c r="CU323" i="1"/>
  <c r="BY323" i="1"/>
  <c r="CK323" i="1"/>
  <c r="CZ323" i="1"/>
  <c r="CU324" i="1"/>
  <c r="BY324" i="1"/>
  <c r="CK324" i="1"/>
  <c r="CZ324" i="1"/>
  <c r="CU325" i="1"/>
  <c r="BY325" i="1"/>
  <c r="CK325" i="1"/>
  <c r="CZ325" i="1"/>
  <c r="CU326" i="1"/>
  <c r="BY326" i="1"/>
  <c r="CK326" i="1"/>
  <c r="CZ326" i="1"/>
  <c r="CU327" i="1"/>
  <c r="BY327" i="1"/>
  <c r="CK327" i="1"/>
  <c r="CZ327" i="1"/>
  <c r="CU328" i="1"/>
  <c r="BY328" i="1"/>
  <c r="CK328" i="1"/>
  <c r="CZ328" i="1"/>
  <c r="CU329" i="1"/>
  <c r="BY329" i="1"/>
  <c r="CK329" i="1"/>
  <c r="CZ329" i="1"/>
  <c r="CU330" i="1"/>
  <c r="BY330" i="1"/>
  <c r="CU331" i="1"/>
  <c r="BY331" i="1"/>
  <c r="CK331" i="1"/>
  <c r="CZ331" i="1"/>
  <c r="CU332" i="1"/>
  <c r="BY332" i="1"/>
  <c r="CK332" i="1"/>
  <c r="CZ332" i="1"/>
  <c r="CU333" i="1"/>
  <c r="BY333" i="1"/>
  <c r="CK333" i="1"/>
  <c r="CZ333" i="1"/>
  <c r="CU334" i="1"/>
  <c r="BY334" i="1"/>
  <c r="CK334" i="1"/>
  <c r="CZ334" i="1"/>
  <c r="CU335" i="1"/>
  <c r="BY335" i="1"/>
  <c r="CK335" i="1"/>
  <c r="CZ335" i="1"/>
  <c r="CU336" i="1"/>
  <c r="BY336" i="1"/>
  <c r="P25" i="32"/>
  <c r="O25" i="32"/>
  <c r="N25" i="32"/>
  <c r="M25" i="32"/>
  <c r="P24" i="32"/>
  <c r="O24" i="32"/>
  <c r="N24" i="32"/>
  <c r="M24" i="32"/>
  <c r="P23" i="32"/>
  <c r="O23" i="32"/>
  <c r="N23" i="32"/>
  <c r="M23" i="32"/>
  <c r="P22" i="32"/>
  <c r="O22" i="32"/>
  <c r="N22" i="32"/>
  <c r="M22" i="32"/>
  <c r="P21" i="32"/>
  <c r="O21" i="32"/>
  <c r="N21" i="32"/>
  <c r="M21" i="32"/>
  <c r="P20" i="32"/>
  <c r="O20" i="32"/>
  <c r="N20" i="32"/>
  <c r="M20" i="32"/>
  <c r="P19" i="32"/>
  <c r="O19" i="32"/>
  <c r="N19" i="32"/>
  <c r="M19" i="32"/>
  <c r="P18" i="32"/>
  <c r="O18" i="32"/>
  <c r="N18" i="32"/>
  <c r="M18" i="32"/>
  <c r="Q17" i="32"/>
  <c r="P17" i="32"/>
  <c r="O17" i="32"/>
  <c r="N17" i="32"/>
  <c r="M17" i="32"/>
  <c r="Q16" i="32"/>
  <c r="P16" i="32"/>
  <c r="O16" i="32"/>
  <c r="N16" i="32"/>
  <c r="M16" i="32"/>
  <c r="Q15" i="32"/>
  <c r="P15" i="32"/>
  <c r="O15" i="32"/>
  <c r="N15" i="32"/>
  <c r="M15" i="32"/>
  <c r="Q14" i="32"/>
  <c r="P14" i="32"/>
  <c r="O14" i="32"/>
  <c r="N14" i="32"/>
  <c r="M14" i="32"/>
  <c r="Q13" i="32"/>
  <c r="P13" i="32"/>
  <c r="O13" i="32"/>
  <c r="N13" i="32"/>
  <c r="M13" i="32"/>
  <c r="Q12" i="32"/>
  <c r="P12" i="32"/>
  <c r="O12" i="32"/>
  <c r="N12" i="32"/>
  <c r="M12" i="32"/>
  <c r="Q11" i="32"/>
  <c r="P11" i="32"/>
  <c r="O11" i="32"/>
  <c r="N11" i="32"/>
  <c r="M11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CK15" i="1"/>
  <c r="CK16" i="1"/>
  <c r="CK18" i="1"/>
  <c r="DC19" i="1"/>
  <c r="DB19" i="1"/>
  <c r="CX19" i="1"/>
  <c r="CL19" i="1"/>
  <c r="CJ19" i="1"/>
  <c r="CI19" i="1"/>
  <c r="CG19" i="1"/>
  <c r="CD19" i="1"/>
  <c r="CC19" i="1"/>
  <c r="CB19" i="1"/>
  <c r="CA19" i="1"/>
  <c r="BZ19" i="1"/>
  <c r="BO19" i="1"/>
  <c r="AU19" i="1"/>
  <c r="CO19" i="1" s="1"/>
  <c r="CP19" i="1"/>
  <c r="CH19" i="1"/>
  <c r="BY19" i="1"/>
  <c r="DC18" i="1"/>
  <c r="DB18" i="1"/>
  <c r="CX18" i="1"/>
  <c r="CL18" i="1"/>
  <c r="CJ18" i="1"/>
  <c r="CI18" i="1"/>
  <c r="CG18" i="1"/>
  <c r="CD18" i="1"/>
  <c r="CC18" i="1"/>
  <c r="CB18" i="1"/>
  <c r="CA18" i="1"/>
  <c r="BZ18" i="1"/>
  <c r="BO18" i="1"/>
  <c r="AU18" i="1"/>
  <c r="CO18" i="1" s="1"/>
  <c r="CP18" i="1"/>
  <c r="CH18" i="1"/>
  <c r="BY18" i="1"/>
  <c r="DC17" i="1"/>
  <c r="DB17" i="1"/>
  <c r="CX17" i="1"/>
  <c r="CL17" i="1"/>
  <c r="CJ17" i="1"/>
  <c r="CI17" i="1"/>
  <c r="CG17" i="1"/>
  <c r="CD17" i="1"/>
  <c r="CC17" i="1"/>
  <c r="CB17" i="1"/>
  <c r="CA17" i="1"/>
  <c r="BZ17" i="1"/>
  <c r="BO17" i="1"/>
  <c r="AU17" i="1"/>
  <c r="CO17" i="1" s="1"/>
  <c r="CP17" i="1"/>
  <c r="CH17" i="1"/>
  <c r="BY17" i="1"/>
  <c r="DC16" i="1"/>
  <c r="DB16" i="1"/>
  <c r="CX16" i="1"/>
  <c r="CL16" i="1"/>
  <c r="CJ16" i="1"/>
  <c r="CI16" i="1"/>
  <c r="CG16" i="1"/>
  <c r="CD16" i="1"/>
  <c r="CC16" i="1"/>
  <c r="CB16" i="1"/>
  <c r="CA16" i="1"/>
  <c r="BZ16" i="1"/>
  <c r="BO16" i="1"/>
  <c r="AU16" i="1"/>
  <c r="CO16" i="1" s="1"/>
  <c r="CP16" i="1"/>
  <c r="CH16" i="1"/>
  <c r="BY16" i="1"/>
  <c r="DC15" i="1"/>
  <c r="DB15" i="1"/>
  <c r="CX15" i="1"/>
  <c r="CL15" i="1"/>
  <c r="CJ15" i="1"/>
  <c r="CI15" i="1"/>
  <c r="CG15" i="1"/>
  <c r="CD15" i="1"/>
  <c r="CC15" i="1"/>
  <c r="CB15" i="1"/>
  <c r="CA15" i="1"/>
  <c r="BZ15" i="1"/>
  <c r="BO15" i="1"/>
  <c r="AU15" i="1"/>
  <c r="CO15" i="1" s="1"/>
  <c r="CP15" i="1"/>
  <c r="CH15" i="1"/>
  <c r="BY15" i="1"/>
  <c r="DC14" i="1"/>
  <c r="DB14" i="1"/>
  <c r="CX14" i="1"/>
  <c r="CL14" i="1"/>
  <c r="CK14" i="1"/>
  <c r="CJ14" i="1"/>
  <c r="CI14" i="1"/>
  <c r="CG14" i="1"/>
  <c r="CD14" i="1"/>
  <c r="CC14" i="1"/>
  <c r="CB14" i="1"/>
  <c r="CA14" i="1"/>
  <c r="BZ14" i="1"/>
  <c r="BO14" i="1"/>
  <c r="AU14" i="1"/>
  <c r="CO14" i="1" s="1"/>
  <c r="CP14" i="1"/>
  <c r="CH14" i="1"/>
  <c r="BY14" i="1"/>
  <c r="CN288" i="1" l="1"/>
  <c r="CN87" i="1"/>
  <c r="CN85" i="1"/>
  <c r="CN286" i="1"/>
  <c r="CN249" i="1"/>
  <c r="CN247" i="1"/>
  <c r="CN245" i="1"/>
  <c r="CN243" i="1"/>
  <c r="CN228" i="1"/>
  <c r="CN195" i="1"/>
  <c r="CN328" i="1"/>
  <c r="CN320" i="1"/>
  <c r="CN326" i="1"/>
  <c r="CN322" i="1"/>
  <c r="CN318" i="1"/>
  <c r="CN296" i="1"/>
  <c r="CN300" i="1"/>
  <c r="CN293" i="1"/>
  <c r="CN289" i="1"/>
  <c r="CN285" i="1"/>
  <c r="CN227" i="1"/>
  <c r="CN301" i="1"/>
  <c r="CN299" i="1"/>
  <c r="BT198" i="1"/>
  <c r="ED158" i="1"/>
  <c r="BT157" i="1"/>
  <c r="D157" i="1"/>
  <c r="ED165" i="1"/>
  <c r="BT164" i="1"/>
  <c r="D164" i="1"/>
  <c r="BT176" i="1"/>
  <c r="D176" i="1"/>
  <c r="BT205" i="1"/>
  <c r="D205" i="1"/>
  <c r="BT214" i="1"/>
  <c r="D214" i="1"/>
  <c r="BT218" i="1"/>
  <c r="D218" i="1"/>
  <c r="BT222" i="1"/>
  <c r="D222" i="1"/>
  <c r="BT154" i="1"/>
  <c r="D154" i="1"/>
  <c r="BT158" i="1"/>
  <c r="D158" i="1"/>
  <c r="BT165" i="1"/>
  <c r="D165" i="1"/>
  <c r="ED176" i="1"/>
  <c r="BT175" i="1"/>
  <c r="D175" i="1"/>
  <c r="BT181" i="1"/>
  <c r="D181" i="1"/>
  <c r="BT185" i="1"/>
  <c r="D185" i="1"/>
  <c r="BT189" i="1"/>
  <c r="D189" i="1"/>
  <c r="BT193" i="1"/>
  <c r="D193" i="1"/>
  <c r="BT262" i="1"/>
  <c r="D262" i="1"/>
  <c r="BT266" i="1"/>
  <c r="D266" i="1"/>
  <c r="BT270" i="1"/>
  <c r="D270" i="1"/>
  <c r="A198" i="1"/>
  <c r="C198" i="1"/>
  <c r="E198" i="1"/>
  <c r="H198" i="1"/>
  <c r="B198" i="1"/>
  <c r="BT243" i="1"/>
  <c r="D243" i="1"/>
  <c r="BT245" i="1"/>
  <c r="D245" i="1"/>
  <c r="B21" i="1"/>
  <c r="H21" i="1"/>
  <c r="A21" i="1"/>
  <c r="E21" i="1"/>
  <c r="C21" i="1"/>
  <c r="ED304" i="1"/>
  <c r="BT303" i="1"/>
  <c r="E304" i="1"/>
  <c r="ED303" i="1"/>
  <c r="D336" i="1"/>
  <c r="F336" i="1"/>
  <c r="G336" i="1" s="1"/>
  <c r="F303" i="1"/>
  <c r="G303" i="1" s="1"/>
  <c r="D303" i="1"/>
  <c r="BT236" i="1"/>
  <c r="D236" i="1"/>
  <c r="BT89" i="1"/>
  <c r="D89" i="1"/>
  <c r="BT91" i="1"/>
  <c r="D91" i="1"/>
  <c r="BT93" i="1"/>
  <c r="D93" i="1"/>
  <c r="BT95" i="1"/>
  <c r="D95" i="1"/>
  <c r="BT97" i="1"/>
  <c r="D97" i="1"/>
  <c r="BT76" i="1"/>
  <c r="D76" i="1"/>
  <c r="BT78" i="1"/>
  <c r="D78" i="1"/>
  <c r="B88" i="1"/>
  <c r="H88" i="1"/>
  <c r="A88" i="1"/>
  <c r="E88" i="1"/>
  <c r="C88" i="1"/>
  <c r="BT336" i="1"/>
  <c r="ED336" i="1"/>
  <c r="ED331" i="1"/>
  <c r="BT330" i="1"/>
  <c r="E331" i="1"/>
  <c r="ED330" i="1"/>
  <c r="F301" i="1"/>
  <c r="G301" i="1" s="1"/>
  <c r="E302" i="1"/>
  <c r="F302" i="1" s="1"/>
  <c r="G302" i="1" s="1"/>
  <c r="F330" i="1"/>
  <c r="G330" i="1" s="1"/>
  <c r="D330" i="1"/>
  <c r="CN217" i="1"/>
  <c r="CN224" i="1"/>
  <c r="CN294" i="1"/>
  <c r="CN292" i="1"/>
  <c r="CN290" i="1"/>
  <c r="CN250" i="1"/>
  <c r="Z314" i="1"/>
  <c r="Z226" i="1"/>
  <c r="U90" i="1"/>
  <c r="Z90" i="1" s="1"/>
  <c r="U92" i="1"/>
  <c r="Z92" i="1" s="1"/>
  <c r="U94" i="1"/>
  <c r="Z94" i="1" s="1"/>
  <c r="U96" i="1"/>
  <c r="Z96" i="1" s="1"/>
  <c r="U98" i="1"/>
  <c r="Z98" i="1" s="1"/>
  <c r="U100" i="1"/>
  <c r="Z100" i="1" s="1"/>
  <c r="U102" i="1"/>
  <c r="Z102" i="1" s="1"/>
  <c r="U62" i="1"/>
  <c r="Z62" i="1" s="1"/>
  <c r="U170" i="1"/>
  <c r="Z170" i="1" s="1"/>
  <c r="U174" i="1"/>
  <c r="Z174" i="1" s="1"/>
  <c r="U180" i="1"/>
  <c r="Z180" i="1" s="1"/>
  <c r="U251" i="1"/>
  <c r="Z251" i="1" s="1"/>
  <c r="AP15" i="1"/>
  <c r="BU15" i="1" s="1"/>
  <c r="AP16" i="1"/>
  <c r="BU16" i="1" s="1"/>
  <c r="AP17" i="1"/>
  <c r="BU17" i="1" s="1"/>
  <c r="AP18" i="1"/>
  <c r="BU18" i="1" s="1"/>
  <c r="AP19" i="1"/>
  <c r="BU19" i="1" s="1"/>
  <c r="U162" i="1"/>
  <c r="Z162" i="1" s="1"/>
  <c r="U188" i="1"/>
  <c r="Z188" i="1" s="1"/>
  <c r="AP14" i="1"/>
  <c r="BU14" i="1" s="1"/>
  <c r="U196" i="1"/>
  <c r="Z196" i="1" s="1"/>
  <c r="U203" i="1"/>
  <c r="Z203" i="1" s="1"/>
  <c r="U216" i="1"/>
  <c r="Z216" i="1" s="1"/>
  <c r="U220" i="1"/>
  <c r="Z220" i="1" s="1"/>
  <c r="U106" i="1"/>
  <c r="Z106" i="1" s="1"/>
  <c r="U108" i="1"/>
  <c r="Z108" i="1" s="1"/>
  <c r="U110" i="1"/>
  <c r="Z110" i="1" s="1"/>
  <c r="U77" i="1"/>
  <c r="Z77" i="1" s="1"/>
  <c r="U79" i="1"/>
  <c r="Z79" i="1" s="1"/>
  <c r="ED79" i="1" s="1"/>
  <c r="U81" i="1"/>
  <c r="Z81" i="1" s="1"/>
  <c r="U83" i="1"/>
  <c r="Z83" i="1" s="1"/>
  <c r="U101" i="1"/>
  <c r="Z101" i="1" s="1"/>
  <c r="U103" i="1"/>
  <c r="Z103" i="1" s="1"/>
  <c r="U105" i="1"/>
  <c r="Z105" i="1" s="1"/>
  <c r="U107" i="1"/>
  <c r="Z107" i="1" s="1"/>
  <c r="U82" i="1"/>
  <c r="Z82" i="1" s="1"/>
  <c r="U64" i="1"/>
  <c r="Z64" i="1" s="1"/>
  <c r="U66" i="1"/>
  <c r="Z66" i="1" s="1"/>
  <c r="U197" i="1"/>
  <c r="Z197" i="1" s="1"/>
  <c r="U228" i="1"/>
  <c r="Z228" i="1" s="1"/>
  <c r="U232" i="1"/>
  <c r="Z232" i="1" s="1"/>
  <c r="U256" i="1"/>
  <c r="CE256" i="1" s="1"/>
  <c r="U59" i="1"/>
  <c r="CE59" i="1" s="1"/>
  <c r="U242" i="1"/>
  <c r="Z242" i="1" s="1"/>
  <c r="U250" i="1"/>
  <c r="Z250" i="1" s="1"/>
  <c r="U254" i="1"/>
  <c r="Z254" i="1" s="1"/>
  <c r="U70" i="1"/>
  <c r="Z70" i="1" s="1"/>
  <c r="U68" i="1"/>
  <c r="Z68" i="1" s="1"/>
  <c r="U269" i="1"/>
  <c r="Z269" i="1" s="1"/>
  <c r="U273" i="1"/>
  <c r="Z273" i="1" s="1"/>
  <c r="U247" i="1"/>
  <c r="Z247" i="1" s="1"/>
  <c r="U249" i="1"/>
  <c r="Z249" i="1" s="1"/>
  <c r="U206" i="1"/>
  <c r="Z206" i="1" s="1"/>
  <c r="ED206" i="1" s="1"/>
  <c r="U221" i="1"/>
  <c r="Z221" i="1" s="1"/>
  <c r="U58" i="1"/>
  <c r="Z58" i="1" s="1"/>
  <c r="U240" i="1"/>
  <c r="Z240" i="1" s="1"/>
  <c r="U244" i="1"/>
  <c r="Z244" i="1" s="1"/>
  <c r="U248" i="1"/>
  <c r="Z248" i="1" s="1"/>
  <c r="U252" i="1"/>
  <c r="Z252" i="1" s="1"/>
  <c r="U261" i="1"/>
  <c r="Z261" i="1" s="1"/>
  <c r="U263" i="1"/>
  <c r="Z263" i="1" s="1"/>
  <c r="U265" i="1"/>
  <c r="Z265" i="1" s="1"/>
  <c r="U267" i="1"/>
  <c r="Z267" i="1" s="1"/>
  <c r="U271" i="1"/>
  <c r="Z271" i="1" s="1"/>
  <c r="U227" i="1"/>
  <c r="Z227" i="1" s="1"/>
  <c r="U230" i="1"/>
  <c r="Z230" i="1" s="1"/>
  <c r="U234" i="1"/>
  <c r="Z234" i="1" s="1"/>
  <c r="U231" i="1"/>
  <c r="Z231" i="1" s="1"/>
  <c r="U253" i="1"/>
  <c r="Z253" i="1" s="1"/>
  <c r="U195" i="1"/>
  <c r="Z195" i="1" s="1"/>
  <c r="U208" i="1"/>
  <c r="Z208" i="1" s="1"/>
  <c r="U118" i="1"/>
  <c r="CF118" i="1"/>
  <c r="CY118" i="1"/>
  <c r="U113" i="1"/>
  <c r="CF113" i="1"/>
  <c r="CY113" i="1"/>
  <c r="U115" i="1"/>
  <c r="CF115" i="1"/>
  <c r="CY115" i="1"/>
  <c r="CY58" i="1"/>
  <c r="CF58" i="1"/>
  <c r="CY62" i="1"/>
  <c r="CF62" i="1"/>
  <c r="CE63" i="1"/>
  <c r="Z63" i="1"/>
  <c r="CY63" i="1"/>
  <c r="CF63" i="1"/>
  <c r="CE65" i="1"/>
  <c r="Z65" i="1"/>
  <c r="CF65" i="1"/>
  <c r="CY65" i="1"/>
  <c r="U67" i="1"/>
  <c r="U69" i="1"/>
  <c r="U272" i="1"/>
  <c r="Z272" i="1" s="1"/>
  <c r="U274" i="1"/>
  <c r="Z274" i="1" s="1"/>
  <c r="K275" i="1"/>
  <c r="I275" i="1" s="1"/>
  <c r="U238" i="1"/>
  <c r="Z238" i="1" s="1"/>
  <c r="U246" i="1"/>
  <c r="Z246" i="1" s="1"/>
  <c r="K260" i="1"/>
  <c r="I260" i="1" s="1"/>
  <c r="Z258" i="1"/>
  <c r="CE258" i="1"/>
  <c r="CF258" i="1"/>
  <c r="CY258" i="1"/>
  <c r="CY59" i="1"/>
  <c r="CF59" i="1"/>
  <c r="U61" i="1"/>
  <c r="CY61" i="1"/>
  <c r="CF61" i="1"/>
  <c r="CF64" i="1"/>
  <c r="CY64" i="1"/>
  <c r="U229" i="1"/>
  <c r="Z229" i="1" s="1"/>
  <c r="U259" i="1"/>
  <c r="CF259" i="1"/>
  <c r="CY259" i="1"/>
  <c r="CV21" i="1"/>
  <c r="T21" i="1"/>
  <c r="M21" i="1"/>
  <c r="CU21" i="1" s="1"/>
  <c r="CW21" i="1"/>
  <c r="BX21" i="1"/>
  <c r="Q21" i="1"/>
  <c r="DH21" i="1"/>
  <c r="CT21" i="1"/>
  <c r="O21" i="1"/>
  <c r="BY21" i="1" s="1"/>
  <c r="DP21" i="1"/>
  <c r="N21" i="1"/>
  <c r="U21" i="1"/>
  <c r="K119" i="1"/>
  <c r="I119" i="1" s="1"/>
  <c r="K116" i="1"/>
  <c r="I116" i="1" s="1"/>
  <c r="Z60" i="1"/>
  <c r="CE60" i="1"/>
  <c r="CF60" i="1"/>
  <c r="CY60" i="1"/>
  <c r="CY67" i="1"/>
  <c r="CF67" i="1"/>
  <c r="CY69" i="1"/>
  <c r="CF69" i="1"/>
  <c r="U264" i="1"/>
  <c r="Z264" i="1" s="1"/>
  <c r="U268" i="1"/>
  <c r="Z268" i="1" s="1"/>
  <c r="CY256" i="1"/>
  <c r="CF256" i="1"/>
  <c r="U117" i="1"/>
  <c r="CF117" i="1"/>
  <c r="CY117" i="1"/>
  <c r="U112" i="1"/>
  <c r="CF112" i="1"/>
  <c r="CY112" i="1"/>
  <c r="U114" i="1"/>
  <c r="CF114" i="1"/>
  <c r="CY114" i="1"/>
  <c r="CY66" i="1"/>
  <c r="CF66" i="1"/>
  <c r="CY68" i="1"/>
  <c r="CF68" i="1"/>
  <c r="CY70" i="1"/>
  <c r="CF70" i="1"/>
  <c r="U233" i="1"/>
  <c r="Z233" i="1" s="1"/>
  <c r="U235" i="1"/>
  <c r="Z235" i="1" s="1"/>
  <c r="U237" i="1"/>
  <c r="Z237" i="1" s="1"/>
  <c r="U239" i="1"/>
  <c r="Z239" i="1" s="1"/>
  <c r="U241" i="1"/>
  <c r="Z241" i="1" s="1"/>
  <c r="U255" i="1"/>
  <c r="CY255" i="1"/>
  <c r="CF255" i="1"/>
  <c r="U257" i="1"/>
  <c r="CY257" i="1"/>
  <c r="CF257" i="1"/>
  <c r="U173" i="1"/>
  <c r="Z173" i="1" s="1"/>
  <c r="U179" i="1"/>
  <c r="Z179" i="1" s="1"/>
  <c r="U191" i="1"/>
  <c r="Z191" i="1" s="1"/>
  <c r="U159" i="1"/>
  <c r="Z159" i="1" s="1"/>
  <c r="U224" i="1"/>
  <c r="Z224" i="1" s="1"/>
  <c r="U183" i="1"/>
  <c r="Z183" i="1" s="1"/>
  <c r="U200" i="1"/>
  <c r="Z200" i="1" s="1"/>
  <c r="U167" i="1"/>
  <c r="Z167" i="1" s="1"/>
  <c r="U202" i="1"/>
  <c r="Z202" i="1" s="1"/>
  <c r="U210" i="1"/>
  <c r="Z210" i="1" s="1"/>
  <c r="U212" i="1"/>
  <c r="Z212" i="1" s="1"/>
  <c r="U215" i="1"/>
  <c r="Z215" i="1" s="1"/>
  <c r="U217" i="1"/>
  <c r="Z217" i="1" s="1"/>
  <c r="U225" i="1"/>
  <c r="Z225" i="1" s="1"/>
  <c r="U166" i="1"/>
  <c r="Z166" i="1" s="1"/>
  <c r="U178" i="1"/>
  <c r="Z178" i="1" s="1"/>
  <c r="U182" i="1"/>
  <c r="Z182" i="1" s="1"/>
  <c r="U186" i="1"/>
  <c r="Z186" i="1" s="1"/>
  <c r="ED186" i="1" s="1"/>
  <c r="U190" i="1"/>
  <c r="Z190" i="1" s="1"/>
  <c r="U194" i="1"/>
  <c r="Z194" i="1" s="1"/>
  <c r="ED194" i="1" s="1"/>
  <c r="U51" i="1"/>
  <c r="CE51" i="1" s="1"/>
  <c r="U199" i="1"/>
  <c r="Z199" i="1" s="1"/>
  <c r="ED199" i="1" s="1"/>
  <c r="U201" i="1"/>
  <c r="Z201" i="1" s="1"/>
  <c r="U207" i="1"/>
  <c r="Z207" i="1" s="1"/>
  <c r="U211" i="1"/>
  <c r="Z211" i="1" s="1"/>
  <c r="U213" i="1"/>
  <c r="Z213" i="1" s="1"/>
  <c r="U156" i="1"/>
  <c r="Z156" i="1" s="1"/>
  <c r="U161" i="1"/>
  <c r="Z161" i="1" s="1"/>
  <c r="U163" i="1"/>
  <c r="Z163" i="1" s="1"/>
  <c r="U169" i="1"/>
  <c r="Z169" i="1" s="1"/>
  <c r="U177" i="1"/>
  <c r="Z177" i="1" s="1"/>
  <c r="U187" i="1"/>
  <c r="Z187" i="1" s="1"/>
  <c r="U52" i="1"/>
  <c r="Z52" i="1" s="1"/>
  <c r="U204" i="1"/>
  <c r="Z204" i="1" s="1"/>
  <c r="U223" i="1"/>
  <c r="Z223" i="1" s="1"/>
  <c r="U160" i="1"/>
  <c r="Z160" i="1" s="1"/>
  <c r="U172" i="1"/>
  <c r="Z172" i="1" s="1"/>
  <c r="U184" i="1"/>
  <c r="Z184" i="1" s="1"/>
  <c r="U192" i="1"/>
  <c r="Z192" i="1" s="1"/>
  <c r="U49" i="1"/>
  <c r="CY51" i="1"/>
  <c r="CF51" i="1"/>
  <c r="U50" i="1"/>
  <c r="CY52" i="1"/>
  <c r="CF52" i="1"/>
  <c r="U219" i="1"/>
  <c r="Z219" i="1" s="1"/>
  <c r="U155" i="1"/>
  <c r="Z155" i="1" s="1"/>
  <c r="U168" i="1"/>
  <c r="Z168" i="1" s="1"/>
  <c r="CY49" i="1"/>
  <c r="CF49" i="1"/>
  <c r="Z51" i="1"/>
  <c r="U209" i="1"/>
  <c r="Z209" i="1" s="1"/>
  <c r="U171" i="1"/>
  <c r="Z171" i="1" s="1"/>
  <c r="CY50" i="1"/>
  <c r="CF50" i="1"/>
  <c r="Q152" i="1"/>
  <c r="M152" i="1"/>
  <c r="N152" i="1"/>
  <c r="T152" i="1"/>
  <c r="Q150" i="1"/>
  <c r="M150" i="1"/>
  <c r="N150" i="1"/>
  <c r="T150" i="1"/>
  <c r="N147" i="1"/>
  <c r="Q147" i="1"/>
  <c r="M147" i="1"/>
  <c r="T147" i="1"/>
  <c r="Q145" i="1"/>
  <c r="M145" i="1"/>
  <c r="N145" i="1"/>
  <c r="T145" i="1"/>
  <c r="Q143" i="1"/>
  <c r="M143" i="1"/>
  <c r="N143" i="1"/>
  <c r="T143" i="1"/>
  <c r="Q141" i="1"/>
  <c r="M141" i="1"/>
  <c r="N141" i="1"/>
  <c r="T141" i="1"/>
  <c r="Q139" i="1"/>
  <c r="M139" i="1"/>
  <c r="N139" i="1"/>
  <c r="T139" i="1"/>
  <c r="Q137" i="1"/>
  <c r="M137" i="1"/>
  <c r="N137" i="1"/>
  <c r="T137" i="1"/>
  <c r="Q135" i="1"/>
  <c r="M135" i="1"/>
  <c r="N135" i="1"/>
  <c r="T135" i="1"/>
  <c r="Q133" i="1"/>
  <c r="M133" i="1"/>
  <c r="N133" i="1"/>
  <c r="T133" i="1"/>
  <c r="Q131" i="1"/>
  <c r="M131" i="1"/>
  <c r="N131" i="1"/>
  <c r="T131" i="1"/>
  <c r="Q129" i="1"/>
  <c r="M129" i="1"/>
  <c r="N129" i="1"/>
  <c r="T129" i="1"/>
  <c r="Q127" i="1"/>
  <c r="M127" i="1"/>
  <c r="N127" i="1"/>
  <c r="T127" i="1"/>
  <c r="Q125" i="1"/>
  <c r="M125" i="1"/>
  <c r="N125" i="1"/>
  <c r="T125" i="1"/>
  <c r="Q124" i="1"/>
  <c r="M124" i="1"/>
  <c r="N124" i="1"/>
  <c r="T124" i="1"/>
  <c r="Q122" i="1"/>
  <c r="M122" i="1"/>
  <c r="N122" i="1"/>
  <c r="T122" i="1"/>
  <c r="Q120" i="1"/>
  <c r="M120" i="1"/>
  <c r="N120" i="1"/>
  <c r="T120" i="1"/>
  <c r="Q151" i="1"/>
  <c r="M151" i="1"/>
  <c r="N151" i="1"/>
  <c r="T151" i="1"/>
  <c r="Q149" i="1"/>
  <c r="M149" i="1"/>
  <c r="N149" i="1"/>
  <c r="T149" i="1"/>
  <c r="Q146" i="1"/>
  <c r="M146" i="1"/>
  <c r="N146" i="1"/>
  <c r="T146" i="1"/>
  <c r="Q144" i="1"/>
  <c r="M144" i="1"/>
  <c r="N144" i="1"/>
  <c r="T144" i="1"/>
  <c r="Q142" i="1"/>
  <c r="M142" i="1"/>
  <c r="N142" i="1"/>
  <c r="T142" i="1"/>
  <c r="Q140" i="1"/>
  <c r="M140" i="1"/>
  <c r="N140" i="1"/>
  <c r="T140" i="1"/>
  <c r="Q138" i="1"/>
  <c r="M138" i="1"/>
  <c r="N138" i="1"/>
  <c r="T138" i="1"/>
  <c r="Q136" i="1"/>
  <c r="M136" i="1"/>
  <c r="N136" i="1"/>
  <c r="T136" i="1"/>
  <c r="Q134" i="1"/>
  <c r="M134" i="1"/>
  <c r="N134" i="1"/>
  <c r="T134" i="1"/>
  <c r="Q132" i="1"/>
  <c r="M132" i="1"/>
  <c r="N132" i="1"/>
  <c r="T132" i="1"/>
  <c r="Q130" i="1"/>
  <c r="M130" i="1"/>
  <c r="N130" i="1"/>
  <c r="T130" i="1"/>
  <c r="Q128" i="1"/>
  <c r="M128" i="1"/>
  <c r="N128" i="1"/>
  <c r="T128" i="1"/>
  <c r="U128" i="1" s="1"/>
  <c r="Z128" i="1" s="1"/>
  <c r="Q126" i="1"/>
  <c r="M126" i="1"/>
  <c r="N126" i="1"/>
  <c r="T126" i="1"/>
  <c r="U126" i="1" s="1"/>
  <c r="Z126" i="1" s="1"/>
  <c r="Q123" i="1"/>
  <c r="M123" i="1"/>
  <c r="N123" i="1"/>
  <c r="T123" i="1"/>
  <c r="U123" i="1" s="1"/>
  <c r="Z123" i="1" s="1"/>
  <c r="Q121" i="1"/>
  <c r="M121" i="1"/>
  <c r="N121" i="1"/>
  <c r="T121" i="1"/>
  <c r="U121" i="1" s="1"/>
  <c r="Z121" i="1" s="1"/>
  <c r="Q56" i="1"/>
  <c r="M56" i="1"/>
  <c r="T56" i="1"/>
  <c r="N56" i="1"/>
  <c r="Q54" i="1"/>
  <c r="M54" i="1"/>
  <c r="T54" i="1"/>
  <c r="N54" i="1"/>
  <c r="Q47" i="1"/>
  <c r="M47" i="1"/>
  <c r="T47" i="1"/>
  <c r="N47" i="1"/>
  <c r="Q45" i="1"/>
  <c r="M45" i="1"/>
  <c r="N45" i="1"/>
  <c r="T45" i="1"/>
  <c r="Q44" i="1"/>
  <c r="M44" i="1"/>
  <c r="N44" i="1"/>
  <c r="T44" i="1"/>
  <c r="Q42" i="1"/>
  <c r="M42" i="1"/>
  <c r="N42" i="1"/>
  <c r="T42" i="1"/>
  <c r="Q40" i="1"/>
  <c r="M40" i="1"/>
  <c r="N40" i="1"/>
  <c r="T40" i="1"/>
  <c r="Q38" i="1"/>
  <c r="M38" i="1"/>
  <c r="N38" i="1"/>
  <c r="T38" i="1"/>
  <c r="Q36" i="1"/>
  <c r="M36" i="1"/>
  <c r="N36" i="1"/>
  <c r="T36" i="1"/>
  <c r="Q34" i="1"/>
  <c r="M34" i="1"/>
  <c r="N34" i="1"/>
  <c r="T34" i="1"/>
  <c r="Q31" i="1"/>
  <c r="M31" i="1"/>
  <c r="N31" i="1"/>
  <c r="T31" i="1"/>
  <c r="Q57" i="1"/>
  <c r="M57" i="1"/>
  <c r="N57" i="1"/>
  <c r="T57" i="1"/>
  <c r="Q55" i="1"/>
  <c r="M55" i="1"/>
  <c r="N55" i="1"/>
  <c r="T55" i="1"/>
  <c r="Q53" i="1"/>
  <c r="M53" i="1"/>
  <c r="N53" i="1"/>
  <c r="T53" i="1"/>
  <c r="Q48" i="1"/>
  <c r="M48" i="1"/>
  <c r="N48" i="1"/>
  <c r="T48" i="1"/>
  <c r="Q46" i="1"/>
  <c r="M46" i="1"/>
  <c r="N46" i="1"/>
  <c r="T46" i="1"/>
  <c r="Q43" i="1"/>
  <c r="M43" i="1"/>
  <c r="N43" i="1"/>
  <c r="T43" i="1"/>
  <c r="Q41" i="1"/>
  <c r="M41" i="1"/>
  <c r="N41" i="1"/>
  <c r="T41" i="1"/>
  <c r="U41" i="1" s="1"/>
  <c r="Z41" i="1" s="1"/>
  <c r="Q39" i="1"/>
  <c r="M39" i="1"/>
  <c r="N39" i="1"/>
  <c r="T39" i="1"/>
  <c r="Q37" i="1"/>
  <c r="M37" i="1"/>
  <c r="N37" i="1"/>
  <c r="T37" i="1"/>
  <c r="Q35" i="1"/>
  <c r="M35" i="1"/>
  <c r="N35" i="1"/>
  <c r="T35" i="1"/>
  <c r="Q33" i="1"/>
  <c r="M33" i="1"/>
  <c r="N33" i="1"/>
  <c r="T33" i="1"/>
  <c r="Q32" i="1"/>
  <c r="M32" i="1"/>
  <c r="N32" i="1"/>
  <c r="T32" i="1"/>
  <c r="Q28" i="1"/>
  <c r="M28" i="1"/>
  <c r="N28" i="1"/>
  <c r="T28" i="1"/>
  <c r="Q26" i="1"/>
  <c r="M26" i="1"/>
  <c r="N26" i="1"/>
  <c r="T26" i="1"/>
  <c r="Q24" i="1"/>
  <c r="M24" i="1"/>
  <c r="N24" i="1"/>
  <c r="T24" i="1"/>
  <c r="Q22" i="1"/>
  <c r="M22" i="1"/>
  <c r="N22" i="1"/>
  <c r="T22" i="1"/>
  <c r="Q19" i="1"/>
  <c r="M19" i="1"/>
  <c r="CU19" i="1" s="1"/>
  <c r="N19" i="1"/>
  <c r="T19" i="1"/>
  <c r="CY19" i="1" s="1"/>
  <c r="Q17" i="1"/>
  <c r="M17" i="1"/>
  <c r="CU17" i="1" s="1"/>
  <c r="N17" i="1"/>
  <c r="T17" i="1"/>
  <c r="CY17" i="1" s="1"/>
  <c r="CK17" i="1"/>
  <c r="CK19" i="1"/>
  <c r="Q29" i="1"/>
  <c r="M29" i="1"/>
  <c r="N29" i="1"/>
  <c r="T29" i="1"/>
  <c r="U29" i="1" s="1"/>
  <c r="Z29" i="1" s="1"/>
  <c r="Q27" i="1"/>
  <c r="M27" i="1"/>
  <c r="N27" i="1"/>
  <c r="T27" i="1"/>
  <c r="Q25" i="1"/>
  <c r="M25" i="1"/>
  <c r="N25" i="1"/>
  <c r="T25" i="1"/>
  <c r="U25" i="1" s="1"/>
  <c r="Z25" i="1" s="1"/>
  <c r="Q23" i="1"/>
  <c r="M23" i="1"/>
  <c r="N23" i="1"/>
  <c r="T23" i="1"/>
  <c r="Q20" i="1"/>
  <c r="M20" i="1"/>
  <c r="N20" i="1"/>
  <c r="T20" i="1"/>
  <c r="U20" i="1" s="1"/>
  <c r="Z20" i="1" s="1"/>
  <c r="Q18" i="1"/>
  <c r="M18" i="1"/>
  <c r="CU18" i="1" s="1"/>
  <c r="N18" i="1"/>
  <c r="T18" i="1"/>
  <c r="CY18" i="1" s="1"/>
  <c r="Q16" i="1"/>
  <c r="M16" i="1"/>
  <c r="CU16" i="1" s="1"/>
  <c r="N16" i="1"/>
  <c r="T16" i="1"/>
  <c r="CY16" i="1" s="1"/>
  <c r="Q15" i="1"/>
  <c r="M15" i="1"/>
  <c r="CU15" i="1" s="1"/>
  <c r="N15" i="1"/>
  <c r="T15" i="1"/>
  <c r="CY15" i="1" s="1"/>
  <c r="Q14" i="1"/>
  <c r="M14" i="1"/>
  <c r="CU14" i="1" s="1"/>
  <c r="N14" i="1"/>
  <c r="T14" i="1"/>
  <c r="CY14" i="1" s="1"/>
  <c r="CE220" i="1"/>
  <c r="CE227" i="1"/>
  <c r="CE223" i="1"/>
  <c r="CE219" i="1"/>
  <c r="CE213" i="1"/>
  <c r="CE218" i="1"/>
  <c r="CE225" i="1"/>
  <c r="CE226" i="1"/>
  <c r="CE222" i="1"/>
  <c r="CE214" i="1"/>
  <c r="CE199" i="1"/>
  <c r="CE188" i="1"/>
  <c r="CE224" i="1"/>
  <c r="CE216" i="1"/>
  <c r="CE186" i="1"/>
  <c r="CE215" i="1"/>
  <c r="CF336" i="1"/>
  <c r="CY336" i="1"/>
  <c r="CF334" i="1"/>
  <c r="CY334" i="1"/>
  <c r="CF332" i="1"/>
  <c r="CY332" i="1"/>
  <c r="CF330" i="1"/>
  <c r="CY330" i="1"/>
  <c r="CF328" i="1"/>
  <c r="CY328" i="1"/>
  <c r="CF326" i="1"/>
  <c r="CY326" i="1"/>
  <c r="CF324" i="1"/>
  <c r="CY324" i="1"/>
  <c r="CF322" i="1"/>
  <c r="CY322" i="1"/>
  <c r="CF320" i="1"/>
  <c r="CY320" i="1"/>
  <c r="CF318" i="1"/>
  <c r="CY318" i="1"/>
  <c r="CF316" i="1"/>
  <c r="CY316" i="1"/>
  <c r="CF314" i="1"/>
  <c r="CY314" i="1"/>
  <c r="CF313" i="1"/>
  <c r="CY313" i="1"/>
  <c r="CF311" i="1"/>
  <c r="CY311" i="1"/>
  <c r="CF309" i="1"/>
  <c r="CY309" i="1"/>
  <c r="CF307" i="1"/>
  <c r="CY307" i="1"/>
  <c r="CF305" i="1"/>
  <c r="CY305" i="1"/>
  <c r="CF303" i="1"/>
  <c r="CY303" i="1"/>
  <c r="CF301" i="1"/>
  <c r="CY301" i="1"/>
  <c r="CF299" i="1"/>
  <c r="CY299" i="1"/>
  <c r="CF297" i="1"/>
  <c r="CY297" i="1"/>
  <c r="CY294" i="1"/>
  <c r="CF294" i="1"/>
  <c r="CY292" i="1"/>
  <c r="CF292" i="1"/>
  <c r="CY290" i="1"/>
  <c r="CF290" i="1"/>
  <c r="CY288" i="1"/>
  <c r="CF288" i="1"/>
  <c r="CY87" i="1"/>
  <c r="CF87" i="1"/>
  <c r="CY85" i="1"/>
  <c r="CF85" i="1"/>
  <c r="CY286" i="1"/>
  <c r="CF286" i="1"/>
  <c r="CY284" i="1"/>
  <c r="CF284" i="1"/>
  <c r="CY282" i="1"/>
  <c r="CF282" i="1"/>
  <c r="CY280" i="1"/>
  <c r="CF280" i="1"/>
  <c r="CY278" i="1"/>
  <c r="CF278" i="1"/>
  <c r="CY276" i="1"/>
  <c r="CF276" i="1"/>
  <c r="CY273" i="1"/>
  <c r="CF273" i="1"/>
  <c r="CY271" i="1"/>
  <c r="CF271" i="1"/>
  <c r="CY269" i="1"/>
  <c r="CF269" i="1"/>
  <c r="CY267" i="1"/>
  <c r="CF267" i="1"/>
  <c r="CY265" i="1"/>
  <c r="CF265" i="1"/>
  <c r="CY263" i="1"/>
  <c r="CF263" i="1"/>
  <c r="CY261" i="1"/>
  <c r="CF261" i="1"/>
  <c r="CY254" i="1"/>
  <c r="CF254" i="1"/>
  <c r="CY252" i="1"/>
  <c r="CF252" i="1"/>
  <c r="CY250" i="1"/>
  <c r="CF250" i="1"/>
  <c r="CY248" i="1"/>
  <c r="CF248" i="1"/>
  <c r="CY245" i="1"/>
  <c r="CF245" i="1"/>
  <c r="CY243" i="1"/>
  <c r="CF243" i="1"/>
  <c r="CY241" i="1"/>
  <c r="CF241" i="1"/>
  <c r="CY239" i="1"/>
  <c r="CF239" i="1"/>
  <c r="CY237" i="1"/>
  <c r="CF237" i="1"/>
  <c r="CY235" i="1"/>
  <c r="CF235" i="1"/>
  <c r="CY233" i="1"/>
  <c r="CF233" i="1"/>
  <c r="CY231" i="1"/>
  <c r="CF231" i="1"/>
  <c r="CY228" i="1"/>
  <c r="CF228" i="1"/>
  <c r="CY226" i="1"/>
  <c r="CF226" i="1"/>
  <c r="CY224" i="1"/>
  <c r="CF224" i="1"/>
  <c r="CY222" i="1"/>
  <c r="CF222" i="1"/>
  <c r="CY220" i="1"/>
  <c r="CF220" i="1"/>
  <c r="CY218" i="1"/>
  <c r="CF218" i="1"/>
  <c r="CY216" i="1"/>
  <c r="CF216" i="1"/>
  <c r="CY214" i="1"/>
  <c r="CF214" i="1"/>
  <c r="CY212" i="1"/>
  <c r="CF212" i="1"/>
  <c r="CY210" i="1"/>
  <c r="CF210" i="1"/>
  <c r="CY208" i="1"/>
  <c r="CF208" i="1"/>
  <c r="CY206" i="1"/>
  <c r="CF206" i="1"/>
  <c r="CY204" i="1"/>
  <c r="CF204" i="1"/>
  <c r="CY202" i="1"/>
  <c r="CF202" i="1"/>
  <c r="CY200" i="1"/>
  <c r="CF200" i="1"/>
  <c r="CY198" i="1"/>
  <c r="CF198" i="1"/>
  <c r="CY194" i="1"/>
  <c r="CF194" i="1"/>
  <c r="CY191" i="1"/>
  <c r="CF191" i="1"/>
  <c r="CY190" i="1"/>
  <c r="CF190" i="1"/>
  <c r="CY187" i="1"/>
  <c r="CF187" i="1"/>
  <c r="CY184" i="1"/>
  <c r="CF184" i="1"/>
  <c r="CY197" i="1"/>
  <c r="CF197" i="1"/>
  <c r="CY196" i="1"/>
  <c r="CF196" i="1"/>
  <c r="CY195" i="1"/>
  <c r="CF195" i="1"/>
  <c r="CY193" i="1"/>
  <c r="CF193" i="1"/>
  <c r="CY189" i="1"/>
  <c r="CF189" i="1"/>
  <c r="CY185" i="1"/>
  <c r="CF185" i="1"/>
  <c r="CY335" i="1"/>
  <c r="CF335" i="1"/>
  <c r="CY333" i="1"/>
  <c r="CF333" i="1"/>
  <c r="CY331" i="1"/>
  <c r="CF331" i="1"/>
  <c r="CY329" i="1"/>
  <c r="CF329" i="1"/>
  <c r="CY327" i="1"/>
  <c r="CF327" i="1"/>
  <c r="CY325" i="1"/>
  <c r="CF325" i="1"/>
  <c r="CY323" i="1"/>
  <c r="CF323" i="1"/>
  <c r="CY321" i="1"/>
  <c r="CF321" i="1"/>
  <c r="CY319" i="1"/>
  <c r="CF319" i="1"/>
  <c r="CY317" i="1"/>
  <c r="CF317" i="1"/>
  <c r="CY315" i="1"/>
  <c r="CF315" i="1"/>
  <c r="CY312" i="1"/>
  <c r="CF312" i="1"/>
  <c r="CY310" i="1"/>
  <c r="CF310" i="1"/>
  <c r="CY308" i="1"/>
  <c r="CF308" i="1"/>
  <c r="CY306" i="1"/>
  <c r="CF306" i="1"/>
  <c r="CY304" i="1"/>
  <c r="CF304" i="1"/>
  <c r="CY302" i="1"/>
  <c r="CF302" i="1"/>
  <c r="CY300" i="1"/>
  <c r="CF300" i="1"/>
  <c r="CY298" i="1"/>
  <c r="CF298" i="1"/>
  <c r="CY296" i="1"/>
  <c r="CF296" i="1"/>
  <c r="CY295" i="1"/>
  <c r="CF295" i="1"/>
  <c r="CY293" i="1"/>
  <c r="CF293" i="1"/>
  <c r="CY291" i="1"/>
  <c r="CF291" i="1"/>
  <c r="CY289" i="1"/>
  <c r="CF289" i="1"/>
  <c r="CY287" i="1"/>
  <c r="CF287" i="1"/>
  <c r="CY86" i="1"/>
  <c r="CF86" i="1"/>
  <c r="CY84" i="1"/>
  <c r="CF84" i="1"/>
  <c r="CY285" i="1"/>
  <c r="CF285" i="1"/>
  <c r="CY283" i="1"/>
  <c r="CF283" i="1"/>
  <c r="CY281" i="1"/>
  <c r="CF281" i="1"/>
  <c r="CY279" i="1"/>
  <c r="CF279" i="1"/>
  <c r="CY277" i="1"/>
  <c r="CF277" i="1"/>
  <c r="CY274" i="1"/>
  <c r="CF274" i="1"/>
  <c r="CY272" i="1"/>
  <c r="CF272" i="1"/>
  <c r="CY270" i="1"/>
  <c r="CF270" i="1"/>
  <c r="CY268" i="1"/>
  <c r="CF268" i="1"/>
  <c r="CY266" i="1"/>
  <c r="CF266" i="1"/>
  <c r="CY264" i="1"/>
  <c r="CF264" i="1"/>
  <c r="CY262" i="1"/>
  <c r="CF262" i="1"/>
  <c r="CY253" i="1"/>
  <c r="CF253" i="1"/>
  <c r="CY251" i="1"/>
  <c r="CF251" i="1"/>
  <c r="CY249" i="1"/>
  <c r="CF249" i="1"/>
  <c r="CY247" i="1"/>
  <c r="CF247" i="1"/>
  <c r="CY246" i="1"/>
  <c r="CF246" i="1"/>
  <c r="CY244" i="1"/>
  <c r="CF244" i="1"/>
  <c r="CY242" i="1"/>
  <c r="CF242" i="1"/>
  <c r="CY240" i="1"/>
  <c r="CF240" i="1"/>
  <c r="CY238" i="1"/>
  <c r="CF238" i="1"/>
  <c r="CY236" i="1"/>
  <c r="CF236" i="1"/>
  <c r="CY234" i="1"/>
  <c r="CF234" i="1"/>
  <c r="CY232" i="1"/>
  <c r="CF232" i="1"/>
  <c r="CY230" i="1"/>
  <c r="CF230" i="1"/>
  <c r="CY211" i="1"/>
  <c r="CF211" i="1"/>
  <c r="CY209" i="1"/>
  <c r="CF209" i="1"/>
  <c r="CY207" i="1"/>
  <c r="CF207" i="1"/>
  <c r="CY205" i="1"/>
  <c r="CF205" i="1"/>
  <c r="CY203" i="1"/>
  <c r="CF203" i="1"/>
  <c r="CY201" i="1"/>
  <c r="CF201" i="1"/>
  <c r="CY199" i="1"/>
  <c r="CF199" i="1"/>
  <c r="CY192" i="1"/>
  <c r="CF192" i="1"/>
  <c r="CY188" i="1"/>
  <c r="CF188" i="1"/>
  <c r="CY186" i="1"/>
  <c r="CF186" i="1"/>
  <c r="CY183" i="1"/>
  <c r="CF183" i="1"/>
  <c r="CY181" i="1"/>
  <c r="CF181" i="1"/>
  <c r="CY229" i="1"/>
  <c r="CF229" i="1"/>
  <c r="CY227" i="1"/>
  <c r="CF227" i="1"/>
  <c r="CY225" i="1"/>
  <c r="CF225" i="1"/>
  <c r="CY223" i="1"/>
  <c r="CF223" i="1"/>
  <c r="CY221" i="1"/>
  <c r="CF221" i="1"/>
  <c r="CY219" i="1"/>
  <c r="CF219" i="1"/>
  <c r="CY217" i="1"/>
  <c r="CF217" i="1"/>
  <c r="CY215" i="1"/>
  <c r="CF215" i="1"/>
  <c r="CY213" i="1"/>
  <c r="CF213" i="1"/>
  <c r="CY182" i="1"/>
  <c r="CF182" i="1"/>
  <c r="BX14" i="1"/>
  <c r="CZ14" i="1"/>
  <c r="BX15" i="1"/>
  <c r="CZ15" i="1"/>
  <c r="BX16" i="1"/>
  <c r="CZ16" i="1"/>
  <c r="BX17" i="1"/>
  <c r="CZ17" i="1"/>
  <c r="BX18" i="1"/>
  <c r="CZ18" i="1"/>
  <c r="BX19" i="1"/>
  <c r="CZ19" i="1"/>
  <c r="CN15" i="1"/>
  <c r="CN17" i="1"/>
  <c r="CN18" i="1" l="1"/>
  <c r="CN16" i="1"/>
  <c r="CN14" i="1"/>
  <c r="CE228" i="1"/>
  <c r="CE217" i="1"/>
  <c r="CE221" i="1"/>
  <c r="CE229" i="1"/>
  <c r="EF199" i="1"/>
  <c r="EF194" i="1"/>
  <c r="EF186" i="1"/>
  <c r="EF206" i="1"/>
  <c r="BT20" i="1"/>
  <c r="D20" i="1"/>
  <c r="BT25" i="1"/>
  <c r="D25" i="1"/>
  <c r="BT29" i="1"/>
  <c r="D29" i="1"/>
  <c r="BT126" i="1"/>
  <c r="D126" i="1"/>
  <c r="BT128" i="1"/>
  <c r="D128" i="1"/>
  <c r="ED172" i="1"/>
  <c r="BT171" i="1"/>
  <c r="D171" i="1"/>
  <c r="ED52" i="1"/>
  <c r="BT51" i="1"/>
  <c r="D51" i="1"/>
  <c r="ED156" i="1"/>
  <c r="BT155" i="1"/>
  <c r="D155" i="1"/>
  <c r="ED193" i="1"/>
  <c r="BT192" i="1"/>
  <c r="D192" i="1"/>
  <c r="ED173" i="1"/>
  <c r="BT172" i="1"/>
  <c r="D172" i="1"/>
  <c r="ED224" i="1"/>
  <c r="BT223" i="1"/>
  <c r="D223" i="1"/>
  <c r="BT52" i="1"/>
  <c r="D52" i="1"/>
  <c r="ED178" i="1"/>
  <c r="BT177" i="1"/>
  <c r="D177" i="1"/>
  <c r="ED164" i="1"/>
  <c r="BT163" i="1"/>
  <c r="D163" i="1"/>
  <c r="ED157" i="1"/>
  <c r="BT156" i="1"/>
  <c r="D156" i="1"/>
  <c r="ED212" i="1"/>
  <c r="BT211" i="1"/>
  <c r="D211" i="1"/>
  <c r="ED202" i="1"/>
  <c r="BT201" i="1"/>
  <c r="D201" i="1"/>
  <c r="ED191" i="1"/>
  <c r="BT190" i="1"/>
  <c r="D190" i="1"/>
  <c r="ED183" i="1"/>
  <c r="BT182" i="1"/>
  <c r="D182" i="1"/>
  <c r="ED167" i="1"/>
  <c r="BT166" i="1"/>
  <c r="D166" i="1"/>
  <c r="ED218" i="1"/>
  <c r="BT217" i="1"/>
  <c r="D217" i="1"/>
  <c r="ED213" i="1"/>
  <c r="BT212" i="1"/>
  <c r="D212" i="1"/>
  <c r="ED203" i="1"/>
  <c r="BT202" i="1"/>
  <c r="D202" i="1"/>
  <c r="ED201" i="1"/>
  <c r="BT200" i="1"/>
  <c r="D200" i="1"/>
  <c r="ED225" i="1"/>
  <c r="BT224" i="1"/>
  <c r="D224" i="1"/>
  <c r="ED192" i="1"/>
  <c r="BT191" i="1"/>
  <c r="D191" i="1"/>
  <c r="ED174" i="1"/>
  <c r="BT173" i="1"/>
  <c r="D173" i="1"/>
  <c r="ED240" i="1"/>
  <c r="BT239" i="1"/>
  <c r="D239" i="1"/>
  <c r="ED236" i="1"/>
  <c r="BT235" i="1"/>
  <c r="D235" i="1"/>
  <c r="ED265" i="1"/>
  <c r="BT264" i="1"/>
  <c r="D264" i="1"/>
  <c r="BT60" i="1"/>
  <c r="D60" i="1"/>
  <c r="B119" i="1"/>
  <c r="H119" i="1"/>
  <c r="A119" i="1"/>
  <c r="E119" i="1"/>
  <c r="C119" i="1"/>
  <c r="ED230" i="1"/>
  <c r="BT229" i="1"/>
  <c r="D229" i="1"/>
  <c r="A260" i="1"/>
  <c r="C260" i="1"/>
  <c r="E260" i="1"/>
  <c r="H260" i="1"/>
  <c r="B260" i="1"/>
  <c r="ED239" i="1"/>
  <c r="BT238" i="1"/>
  <c r="D238" i="1"/>
  <c r="BT274" i="1"/>
  <c r="D274" i="1"/>
  <c r="ED66" i="1"/>
  <c r="BT65" i="1"/>
  <c r="D65" i="1"/>
  <c r="ED64" i="1"/>
  <c r="BT63" i="1"/>
  <c r="D63" i="1"/>
  <c r="ED196" i="1"/>
  <c r="BT195" i="1"/>
  <c r="D195" i="1"/>
  <c r="ED232" i="1"/>
  <c r="BT231" i="1"/>
  <c r="D231" i="1"/>
  <c r="ED231" i="1"/>
  <c r="BT230" i="1"/>
  <c r="D230" i="1"/>
  <c r="ED272" i="1"/>
  <c r="BT271" i="1"/>
  <c r="D271" i="1"/>
  <c r="ED266" i="1"/>
  <c r="BT265" i="1"/>
  <c r="D265" i="1"/>
  <c r="ED262" i="1"/>
  <c r="BT261" i="1"/>
  <c r="D261" i="1"/>
  <c r="ED249" i="1"/>
  <c r="BT248" i="1"/>
  <c r="D248" i="1"/>
  <c r="ED241" i="1"/>
  <c r="BT240" i="1"/>
  <c r="D240" i="1"/>
  <c r="ED222" i="1"/>
  <c r="BT221" i="1"/>
  <c r="D221" i="1"/>
  <c r="ED250" i="1"/>
  <c r="BT249" i="1"/>
  <c r="D249" i="1"/>
  <c r="ED274" i="1"/>
  <c r="BT273" i="1"/>
  <c r="D273" i="1"/>
  <c r="BT68" i="1"/>
  <c r="D68" i="1"/>
  <c r="BT254" i="1"/>
  <c r="D254" i="1"/>
  <c r="ED243" i="1"/>
  <c r="BT242" i="1"/>
  <c r="D242" i="1"/>
  <c r="ED229" i="1"/>
  <c r="BT228" i="1"/>
  <c r="D228" i="1"/>
  <c r="BT66" i="1"/>
  <c r="D66" i="1"/>
  <c r="ED83" i="1"/>
  <c r="BT82" i="1"/>
  <c r="D82" i="1"/>
  <c r="ED106" i="1"/>
  <c r="BT105" i="1"/>
  <c r="D105" i="1"/>
  <c r="ED102" i="1"/>
  <c r="BT101" i="1"/>
  <c r="D101" i="1"/>
  <c r="ED82" i="1"/>
  <c r="BT81" i="1"/>
  <c r="D81" i="1"/>
  <c r="ED78" i="1"/>
  <c r="BT77" i="1"/>
  <c r="D77" i="1"/>
  <c r="BT108" i="1"/>
  <c r="D108" i="1"/>
  <c r="ED221" i="1"/>
  <c r="BT220" i="1"/>
  <c r="D220" i="1"/>
  <c r="ED204" i="1"/>
  <c r="BT203" i="1"/>
  <c r="D203" i="1"/>
  <c r="ED163" i="1"/>
  <c r="BT162" i="1"/>
  <c r="D162" i="1"/>
  <c r="ED252" i="1"/>
  <c r="BT251" i="1"/>
  <c r="D251" i="1"/>
  <c r="ED175" i="1"/>
  <c r="BT174" i="1"/>
  <c r="D174" i="1"/>
  <c r="ED63" i="1"/>
  <c r="BT62" i="1"/>
  <c r="D62" i="1"/>
  <c r="ED101" i="1"/>
  <c r="BT100" i="1"/>
  <c r="D100" i="1"/>
  <c r="ED97" i="1"/>
  <c r="BT96" i="1"/>
  <c r="D96" i="1"/>
  <c r="ED93" i="1"/>
  <c r="BT92" i="1"/>
  <c r="D92" i="1"/>
  <c r="ED227" i="1"/>
  <c r="BT226" i="1"/>
  <c r="E227" i="1"/>
  <c r="F227" i="1" s="1"/>
  <c r="G227" i="1" s="1"/>
  <c r="D226" i="1"/>
  <c r="EJ330" i="1"/>
  <c r="EI330" i="1"/>
  <c r="EF330" i="1"/>
  <c r="EE330" i="1"/>
  <c r="EF331" i="1"/>
  <c r="EJ336" i="1"/>
  <c r="EI336" i="1"/>
  <c r="EF336" i="1"/>
  <c r="EE336" i="1"/>
  <c r="F88" i="1"/>
  <c r="EF79" i="1"/>
  <c r="ED77" i="1"/>
  <c r="F304" i="1"/>
  <c r="G304" i="1" s="1"/>
  <c r="E305" i="1"/>
  <c r="EF304" i="1"/>
  <c r="ED190" i="1"/>
  <c r="ED182" i="1"/>
  <c r="EF176" i="1"/>
  <c r="ED166" i="1"/>
  <c r="EF158" i="1"/>
  <c r="BT41" i="1"/>
  <c r="D41" i="1"/>
  <c r="BT121" i="1"/>
  <c r="D121" i="1"/>
  <c r="BT123" i="1"/>
  <c r="D123" i="1"/>
  <c r="ED210" i="1"/>
  <c r="BT209" i="1"/>
  <c r="D209" i="1"/>
  <c r="ED169" i="1"/>
  <c r="BT168" i="1"/>
  <c r="D168" i="1"/>
  <c r="ED220" i="1"/>
  <c r="BT219" i="1"/>
  <c r="D219" i="1"/>
  <c r="ED185" i="1"/>
  <c r="BT184" i="1"/>
  <c r="D184" i="1"/>
  <c r="ED161" i="1"/>
  <c r="BT160" i="1"/>
  <c r="D160" i="1"/>
  <c r="ED205" i="1"/>
  <c r="BT204" i="1"/>
  <c r="D204" i="1"/>
  <c r="ED188" i="1"/>
  <c r="BT187" i="1"/>
  <c r="D187" i="1"/>
  <c r="ED170" i="1"/>
  <c r="BT169" i="1"/>
  <c r="D169" i="1"/>
  <c r="ED162" i="1"/>
  <c r="BT161" i="1"/>
  <c r="D161" i="1"/>
  <c r="ED214" i="1"/>
  <c r="BT213" i="1"/>
  <c r="D213" i="1"/>
  <c r="ED208" i="1"/>
  <c r="BT207" i="1"/>
  <c r="D207" i="1"/>
  <c r="ED200" i="1"/>
  <c r="BT199" i="1"/>
  <c r="D199" i="1"/>
  <c r="ED195" i="1"/>
  <c r="BT194" i="1"/>
  <c r="D194" i="1"/>
  <c r="ED187" i="1"/>
  <c r="BT186" i="1"/>
  <c r="D186" i="1"/>
  <c r="ED179" i="1"/>
  <c r="BT178" i="1"/>
  <c r="D178" i="1"/>
  <c r="ED226" i="1"/>
  <c r="BT225" i="1"/>
  <c r="D225" i="1"/>
  <c r="ED216" i="1"/>
  <c r="BT215" i="1"/>
  <c r="D215" i="1"/>
  <c r="ED211" i="1"/>
  <c r="BT210" i="1"/>
  <c r="D210" i="1"/>
  <c r="ED168" i="1"/>
  <c r="BT167" i="1"/>
  <c r="D167" i="1"/>
  <c r="ED184" i="1"/>
  <c r="BT183" i="1"/>
  <c r="D183" i="1"/>
  <c r="ED160" i="1"/>
  <c r="BT159" i="1"/>
  <c r="D159" i="1"/>
  <c r="ED180" i="1"/>
  <c r="BT179" i="1"/>
  <c r="D179" i="1"/>
  <c r="ED242" i="1"/>
  <c r="BT241" i="1"/>
  <c r="D241" i="1"/>
  <c r="ED238" i="1"/>
  <c r="BT237" i="1"/>
  <c r="D237" i="1"/>
  <c r="ED234" i="1"/>
  <c r="BT233" i="1"/>
  <c r="D233" i="1"/>
  <c r="ED269" i="1"/>
  <c r="BT268" i="1"/>
  <c r="D268" i="1"/>
  <c r="B116" i="1"/>
  <c r="H116" i="1"/>
  <c r="A116" i="1"/>
  <c r="E116" i="1"/>
  <c r="C116" i="1"/>
  <c r="BT258" i="1"/>
  <c r="D258" i="1"/>
  <c r="ED247" i="1"/>
  <c r="BT246" i="1"/>
  <c r="D246" i="1"/>
  <c r="A275" i="1"/>
  <c r="C275" i="1"/>
  <c r="E275" i="1"/>
  <c r="B275" i="1"/>
  <c r="H275" i="1"/>
  <c r="ED273" i="1"/>
  <c r="BT272" i="1"/>
  <c r="D272" i="1"/>
  <c r="ED209" i="1"/>
  <c r="BT208" i="1"/>
  <c r="D208" i="1"/>
  <c r="ED254" i="1"/>
  <c r="BT253" i="1"/>
  <c r="D253" i="1"/>
  <c r="ED235" i="1"/>
  <c r="BT234" i="1"/>
  <c r="D234" i="1"/>
  <c r="ED228" i="1"/>
  <c r="BT227" i="1"/>
  <c r="D227" i="1"/>
  <c r="ED268" i="1"/>
  <c r="BT267" i="1"/>
  <c r="D267" i="1"/>
  <c r="ED264" i="1"/>
  <c r="BT263" i="1"/>
  <c r="D263" i="1"/>
  <c r="ED253" i="1"/>
  <c r="BT252" i="1"/>
  <c r="D252" i="1"/>
  <c r="ED245" i="1"/>
  <c r="BT244" i="1"/>
  <c r="D244" i="1"/>
  <c r="BT58" i="1"/>
  <c r="D58" i="1"/>
  <c r="ED207" i="1"/>
  <c r="BT206" i="1"/>
  <c r="D206" i="1"/>
  <c r="ED248" i="1"/>
  <c r="BT247" i="1"/>
  <c r="D247" i="1"/>
  <c r="ED270" i="1"/>
  <c r="BT269" i="1"/>
  <c r="D269" i="1"/>
  <c r="ED71" i="1"/>
  <c r="BT70" i="1"/>
  <c r="D70" i="1"/>
  <c r="ED251" i="1"/>
  <c r="BT250" i="1"/>
  <c r="D250" i="1"/>
  <c r="ED233" i="1"/>
  <c r="BT232" i="1"/>
  <c r="D232" i="1"/>
  <c r="ED198" i="1"/>
  <c r="BT197" i="1"/>
  <c r="D197" i="1"/>
  <c r="ED65" i="1"/>
  <c r="BT64" i="1"/>
  <c r="D64" i="1"/>
  <c r="ED108" i="1"/>
  <c r="BT107" i="1"/>
  <c r="D107" i="1"/>
  <c r="BT103" i="1"/>
  <c r="D103" i="1"/>
  <c r="ED84" i="1"/>
  <c r="BT83" i="1"/>
  <c r="D83" i="1"/>
  <c r="BT79" i="1"/>
  <c r="D79" i="1"/>
  <c r="BT110" i="1"/>
  <c r="D110" i="1"/>
  <c r="ED107" i="1"/>
  <c r="BT106" i="1"/>
  <c r="D106" i="1"/>
  <c r="ED217" i="1"/>
  <c r="BT216" i="1"/>
  <c r="D216" i="1"/>
  <c r="ED197" i="1"/>
  <c r="BT196" i="1"/>
  <c r="D196" i="1"/>
  <c r="ED189" i="1"/>
  <c r="BT188" i="1"/>
  <c r="D188" i="1"/>
  <c r="ED181" i="1"/>
  <c r="BT180" i="1"/>
  <c r="D180" i="1"/>
  <c r="ED171" i="1"/>
  <c r="BT170" i="1"/>
  <c r="D170" i="1"/>
  <c r="ED103" i="1"/>
  <c r="BT102" i="1"/>
  <c r="D102" i="1"/>
  <c r="BT98" i="1"/>
  <c r="D98" i="1"/>
  <c r="ED95" i="1"/>
  <c r="BT94" i="1"/>
  <c r="D94" i="1"/>
  <c r="ED91" i="1"/>
  <c r="BT90" i="1"/>
  <c r="D90" i="1"/>
  <c r="ED315" i="1"/>
  <c r="BT314" i="1"/>
  <c r="E315" i="1"/>
  <c r="D314" i="1"/>
  <c r="ED314" i="1"/>
  <c r="F331" i="1"/>
  <c r="G331" i="1" s="1"/>
  <c r="E332" i="1"/>
  <c r="ED98" i="1"/>
  <c r="ED96" i="1"/>
  <c r="ED94" i="1"/>
  <c r="ED92" i="1"/>
  <c r="ED90" i="1"/>
  <c r="ED237" i="1"/>
  <c r="EJ303" i="1"/>
  <c r="EI303" i="1"/>
  <c r="EE303" i="1"/>
  <c r="EF303" i="1"/>
  <c r="F21" i="1"/>
  <c r="G21" i="1" s="1"/>
  <c r="ED246" i="1"/>
  <c r="ED244" i="1"/>
  <c r="D198" i="1"/>
  <c r="F198" i="1"/>
  <c r="G198" i="1" s="1"/>
  <c r="ED271" i="1"/>
  <c r="ED267" i="1"/>
  <c r="ED263" i="1"/>
  <c r="ED159" i="1"/>
  <c r="ED155" i="1"/>
  <c r="ED223" i="1"/>
  <c r="ED219" i="1"/>
  <c r="ED215" i="1"/>
  <c r="ED177" i="1"/>
  <c r="EF165" i="1"/>
  <c r="E199" i="1"/>
  <c r="F199" i="1" s="1"/>
  <c r="G199" i="1" s="1"/>
  <c r="CN19" i="1"/>
  <c r="CE192" i="1"/>
  <c r="CE62" i="1"/>
  <c r="CE70" i="1"/>
  <c r="CE58" i="1"/>
  <c r="CE66" i="1"/>
  <c r="Z59" i="1"/>
  <c r="Z256" i="1"/>
  <c r="CE64" i="1"/>
  <c r="CE68" i="1"/>
  <c r="CE52" i="1"/>
  <c r="Z257" i="1"/>
  <c r="CE257" i="1"/>
  <c r="CE114" i="1"/>
  <c r="Z114" i="1"/>
  <c r="CE117" i="1"/>
  <c r="Z117" i="1"/>
  <c r="M119" i="1"/>
  <c r="CU119" i="1" s="1"/>
  <c r="N119" i="1"/>
  <c r="DP119" i="1"/>
  <c r="O119" i="1"/>
  <c r="BY119" i="1" s="1"/>
  <c r="Q119" i="1"/>
  <c r="BX119" i="1"/>
  <c r="T119" i="1"/>
  <c r="U119" i="1" s="1"/>
  <c r="DH119" i="1"/>
  <c r="CE21" i="1"/>
  <c r="Z21" i="1"/>
  <c r="Q260" i="1"/>
  <c r="O260" i="1"/>
  <c r="BY260" i="1" s="1"/>
  <c r="T260" i="1"/>
  <c r="N260" i="1"/>
  <c r="M260" i="1"/>
  <c r="CU260" i="1" s="1"/>
  <c r="U260" i="1"/>
  <c r="Z260" i="1" s="1"/>
  <c r="DH260" i="1"/>
  <c r="BX260" i="1"/>
  <c r="DP260" i="1"/>
  <c r="O275" i="1"/>
  <c r="BY275" i="1" s="1"/>
  <c r="Q275" i="1"/>
  <c r="T275" i="1"/>
  <c r="M275" i="1"/>
  <c r="CU275" i="1" s="1"/>
  <c r="N275" i="1"/>
  <c r="U275" i="1"/>
  <c r="Z275" i="1" s="1"/>
  <c r="DH275" i="1"/>
  <c r="BX275" i="1"/>
  <c r="DP275" i="1"/>
  <c r="Z69" i="1"/>
  <c r="CE69" i="1"/>
  <c r="BK63" i="1"/>
  <c r="BI63" i="1"/>
  <c r="BJ63" i="1"/>
  <c r="BL63" i="1"/>
  <c r="CT63" i="1"/>
  <c r="BM63" i="1"/>
  <c r="CE113" i="1"/>
  <c r="Z113" i="1"/>
  <c r="CE118" i="1"/>
  <c r="Z118" i="1"/>
  <c r="BM58" i="1"/>
  <c r="BI58" i="1"/>
  <c r="BK58" i="1"/>
  <c r="BL58" i="1"/>
  <c r="CT58" i="1"/>
  <c r="BJ58" i="1"/>
  <c r="BI68" i="1"/>
  <c r="BJ68" i="1"/>
  <c r="BM68" i="1"/>
  <c r="CT68" i="1"/>
  <c r="BK68" i="1"/>
  <c r="BL68" i="1"/>
  <c r="BM59" i="1"/>
  <c r="BI59" i="1"/>
  <c r="BJ59" i="1"/>
  <c r="BL59" i="1"/>
  <c r="CT59" i="1"/>
  <c r="BK59" i="1"/>
  <c r="CE255" i="1"/>
  <c r="Z255" i="1"/>
  <c r="CE112" i="1"/>
  <c r="Z112" i="1"/>
  <c r="BI256" i="1"/>
  <c r="BK256" i="1"/>
  <c r="BJ256" i="1"/>
  <c r="BM256" i="1"/>
  <c r="BL256" i="1"/>
  <c r="CT256" i="1"/>
  <c r="BL62" i="1"/>
  <c r="BJ62" i="1"/>
  <c r="BK62" i="1"/>
  <c r="CT62" i="1"/>
  <c r="BM62" i="1"/>
  <c r="BI62" i="1"/>
  <c r="CT60" i="1"/>
  <c r="BJ60" i="1"/>
  <c r="BI60" i="1"/>
  <c r="BK60" i="1"/>
  <c r="BL60" i="1"/>
  <c r="BM60" i="1"/>
  <c r="Q116" i="1"/>
  <c r="DP116" i="1"/>
  <c r="N116" i="1"/>
  <c r="O116" i="1"/>
  <c r="BY116" i="1" s="1"/>
  <c r="T116" i="1"/>
  <c r="BX116" i="1"/>
  <c r="DH116" i="1"/>
  <c r="M116" i="1"/>
  <c r="CU116" i="1" s="1"/>
  <c r="CF21" i="1"/>
  <c r="CY21" i="1"/>
  <c r="Z259" i="1"/>
  <c r="CE259" i="1"/>
  <c r="BM70" i="1"/>
  <c r="BK70" i="1"/>
  <c r="BI70" i="1"/>
  <c r="BL70" i="1"/>
  <c r="BJ70" i="1"/>
  <c r="CT70" i="1"/>
  <c r="BL66" i="1"/>
  <c r="BJ66" i="1"/>
  <c r="BM66" i="1"/>
  <c r="BI66" i="1"/>
  <c r="BK66" i="1"/>
  <c r="CT66" i="1"/>
  <c r="Z61" i="1"/>
  <c r="ED61" i="1" s="1"/>
  <c r="CE61" i="1"/>
  <c r="BI258" i="1"/>
  <c r="BK258" i="1"/>
  <c r="BJ258" i="1"/>
  <c r="BM258" i="1"/>
  <c r="BL258" i="1"/>
  <c r="CT258" i="1"/>
  <c r="Z67" i="1"/>
  <c r="CE67" i="1"/>
  <c r="BI65" i="1"/>
  <c r="BK65" i="1"/>
  <c r="BJ65" i="1"/>
  <c r="BL65" i="1"/>
  <c r="BM65" i="1"/>
  <c r="CT65" i="1"/>
  <c r="CE115" i="1"/>
  <c r="Z115" i="1"/>
  <c r="N88" i="1"/>
  <c r="U88" i="1" s="1"/>
  <c r="Z88" i="1" s="1"/>
  <c r="M88" i="1"/>
  <c r="T88" i="1"/>
  <c r="Q88" i="1"/>
  <c r="O88" i="1"/>
  <c r="BJ64" i="1"/>
  <c r="BL64" i="1"/>
  <c r="BK64" i="1"/>
  <c r="CT64" i="1"/>
  <c r="BM64" i="1"/>
  <c r="BI64" i="1"/>
  <c r="CF19" i="1"/>
  <c r="CF18" i="1"/>
  <c r="CF17" i="1"/>
  <c r="CF16" i="1"/>
  <c r="CF15" i="1"/>
  <c r="CF14" i="1"/>
  <c r="CE230" i="1"/>
  <c r="U33" i="1"/>
  <c r="Z33" i="1" s="1"/>
  <c r="U125" i="1"/>
  <c r="Z125" i="1" s="1"/>
  <c r="U129" i="1"/>
  <c r="Z129" i="1" s="1"/>
  <c r="U131" i="1"/>
  <c r="Z131" i="1" s="1"/>
  <c r="U133" i="1"/>
  <c r="Z133" i="1" s="1"/>
  <c r="U135" i="1"/>
  <c r="Z135" i="1" s="1"/>
  <c r="U137" i="1"/>
  <c r="Z137" i="1" s="1"/>
  <c r="U139" i="1"/>
  <c r="Z139" i="1" s="1"/>
  <c r="U141" i="1"/>
  <c r="Z141" i="1" s="1"/>
  <c r="U143" i="1"/>
  <c r="Z143" i="1" s="1"/>
  <c r="U145" i="1"/>
  <c r="Z145" i="1" s="1"/>
  <c r="U147" i="1"/>
  <c r="Z147" i="1" s="1"/>
  <c r="U150" i="1"/>
  <c r="Z150" i="1" s="1"/>
  <c r="U56" i="1"/>
  <c r="Z56" i="1" s="1"/>
  <c r="U152" i="1"/>
  <c r="Z152" i="1" s="1"/>
  <c r="BL52" i="1"/>
  <c r="BI52" i="1"/>
  <c r="CT52" i="1"/>
  <c r="BM52" i="1"/>
  <c r="BK52" i="1"/>
  <c r="BJ52" i="1"/>
  <c r="CT51" i="1"/>
  <c r="BK51" i="1"/>
  <c r="BM51" i="1"/>
  <c r="BJ51" i="1"/>
  <c r="BL51" i="1"/>
  <c r="BI51" i="1"/>
  <c r="Z49" i="1"/>
  <c r="CE49" i="1"/>
  <c r="U37" i="1"/>
  <c r="Z37" i="1" s="1"/>
  <c r="U39" i="1"/>
  <c r="Z39" i="1" s="1"/>
  <c r="U46" i="1"/>
  <c r="Z46" i="1" s="1"/>
  <c r="U48" i="1"/>
  <c r="Z48" i="1" s="1"/>
  <c r="U122" i="1"/>
  <c r="Z122" i="1" s="1"/>
  <c r="U124" i="1"/>
  <c r="Z124" i="1" s="1"/>
  <c r="CE50" i="1"/>
  <c r="Z50" i="1"/>
  <c r="U32" i="1"/>
  <c r="Z32" i="1" s="1"/>
  <c r="U35" i="1"/>
  <c r="Z35" i="1" s="1"/>
  <c r="U43" i="1"/>
  <c r="Z43" i="1" s="1"/>
  <c r="U53" i="1"/>
  <c r="Z53" i="1" s="1"/>
  <c r="ED53" i="1" s="1"/>
  <c r="U55" i="1"/>
  <c r="Z55" i="1" s="1"/>
  <c r="U31" i="1"/>
  <c r="Z31" i="1" s="1"/>
  <c r="U34" i="1"/>
  <c r="Z34" i="1" s="1"/>
  <c r="U36" i="1"/>
  <c r="Z36" i="1" s="1"/>
  <c r="U38" i="1"/>
  <c r="Z38" i="1" s="1"/>
  <c r="U40" i="1"/>
  <c r="Z40" i="1" s="1"/>
  <c r="U42" i="1"/>
  <c r="Z42" i="1" s="1"/>
  <c r="U44" i="1"/>
  <c r="Z44" i="1" s="1"/>
  <c r="U45" i="1"/>
  <c r="Z45" i="1" s="1"/>
  <c r="U14" i="1"/>
  <c r="Z14" i="1" s="1"/>
  <c r="U18" i="1"/>
  <c r="CE18" i="1" s="1"/>
  <c r="U23" i="1"/>
  <c r="Z23" i="1" s="1"/>
  <c r="U27" i="1"/>
  <c r="Z27" i="1" s="1"/>
  <c r="U130" i="1"/>
  <c r="Z130" i="1" s="1"/>
  <c r="U120" i="1"/>
  <c r="Z120" i="1" s="1"/>
  <c r="U127" i="1"/>
  <c r="Z127" i="1" s="1"/>
  <c r="ED127" i="1" s="1"/>
  <c r="Z18" i="1"/>
  <c r="U22" i="1"/>
  <c r="Z22" i="1" s="1"/>
  <c r="U24" i="1"/>
  <c r="Z24" i="1" s="1"/>
  <c r="U26" i="1"/>
  <c r="Z26" i="1" s="1"/>
  <c r="ED26" i="1" s="1"/>
  <c r="U28" i="1"/>
  <c r="Z28" i="1" s="1"/>
  <c r="U57" i="1"/>
  <c r="Z57" i="1" s="1"/>
  <c r="U47" i="1"/>
  <c r="Z47" i="1" s="1"/>
  <c r="U54" i="1"/>
  <c r="Z54" i="1" s="1"/>
  <c r="U16" i="1"/>
  <c r="U132" i="1"/>
  <c r="Z132" i="1" s="1"/>
  <c r="U134" i="1"/>
  <c r="Z134" i="1" s="1"/>
  <c r="U136" i="1"/>
  <c r="Z136" i="1" s="1"/>
  <c r="U138" i="1"/>
  <c r="Z138" i="1" s="1"/>
  <c r="U140" i="1"/>
  <c r="Z140" i="1" s="1"/>
  <c r="U142" i="1"/>
  <c r="Z142" i="1" s="1"/>
  <c r="U144" i="1"/>
  <c r="Z144" i="1" s="1"/>
  <c r="U146" i="1"/>
  <c r="Z146" i="1" s="1"/>
  <c r="U149" i="1"/>
  <c r="Z149" i="1" s="1"/>
  <c r="U151" i="1"/>
  <c r="Z151" i="1" s="1"/>
  <c r="U15" i="1"/>
  <c r="U17" i="1"/>
  <c r="U19" i="1"/>
  <c r="CE181" i="1"/>
  <c r="CE185" i="1"/>
  <c r="CE189" i="1"/>
  <c r="CE193" i="1"/>
  <c r="CE197" i="1"/>
  <c r="CE301" i="1"/>
  <c r="CE309" i="1"/>
  <c r="CE316" i="1"/>
  <c r="CE324" i="1"/>
  <c r="CE332" i="1"/>
  <c r="CE296" i="1"/>
  <c r="CE304" i="1"/>
  <c r="CE312" i="1"/>
  <c r="CE319" i="1"/>
  <c r="CE327" i="1"/>
  <c r="CE335" i="1"/>
  <c r="CE231" i="1"/>
  <c r="CE233" i="1"/>
  <c r="CE235" i="1"/>
  <c r="CE237" i="1"/>
  <c r="CE239" i="1"/>
  <c r="CE241" i="1"/>
  <c r="CE243" i="1"/>
  <c r="CE245" i="1"/>
  <c r="CE248" i="1"/>
  <c r="CE250" i="1"/>
  <c r="CE252" i="1"/>
  <c r="CE254" i="1"/>
  <c r="CE261" i="1"/>
  <c r="CE263" i="1"/>
  <c r="CE265" i="1"/>
  <c r="CE267" i="1"/>
  <c r="CE269" i="1"/>
  <c r="CE271" i="1"/>
  <c r="CE273" i="1"/>
  <c r="CE275" i="1"/>
  <c r="CE276" i="1"/>
  <c r="CE278" i="1"/>
  <c r="CE280" i="1"/>
  <c r="CE282" i="1"/>
  <c r="CE284" i="1"/>
  <c r="CE286" i="1"/>
  <c r="CE85" i="1"/>
  <c r="CE87" i="1"/>
  <c r="CE288" i="1"/>
  <c r="CE290" i="1"/>
  <c r="CE292" i="1"/>
  <c r="CE294" i="1"/>
  <c r="CE182" i="1"/>
  <c r="CE190" i="1"/>
  <c r="CE196" i="1"/>
  <c r="CE200" i="1"/>
  <c r="CE202" i="1"/>
  <c r="CE204" i="1"/>
  <c r="CE206" i="1"/>
  <c r="CE208" i="1"/>
  <c r="CE210" i="1"/>
  <c r="CE212" i="1"/>
  <c r="CE297" i="1"/>
  <c r="CE305" i="1"/>
  <c r="CE313" i="1"/>
  <c r="CE320" i="1"/>
  <c r="CE328" i="1"/>
  <c r="CE336" i="1"/>
  <c r="CE303" i="1"/>
  <c r="CE311" i="1"/>
  <c r="CE318" i="1"/>
  <c r="CE326" i="1"/>
  <c r="CE334" i="1"/>
  <c r="BJ213" i="1"/>
  <c r="BM213" i="1"/>
  <c r="BI213" i="1"/>
  <c r="BL213" i="1"/>
  <c r="BK213" i="1"/>
  <c r="CT213" i="1"/>
  <c r="BJ215" i="1"/>
  <c r="BK215" i="1"/>
  <c r="BL215" i="1"/>
  <c r="BM215" i="1"/>
  <c r="BI215" i="1"/>
  <c r="CT215" i="1"/>
  <c r="BJ219" i="1"/>
  <c r="BK219" i="1"/>
  <c r="BL219" i="1"/>
  <c r="BM219" i="1"/>
  <c r="BI219" i="1"/>
  <c r="CT219" i="1"/>
  <c r="BJ223" i="1"/>
  <c r="BK223" i="1"/>
  <c r="BL223" i="1"/>
  <c r="BM223" i="1"/>
  <c r="BI223" i="1"/>
  <c r="CT223" i="1"/>
  <c r="BJ227" i="1"/>
  <c r="BK227" i="1"/>
  <c r="BL227" i="1"/>
  <c r="BM227" i="1"/>
  <c r="BI227" i="1"/>
  <c r="CT227" i="1"/>
  <c r="BM216" i="1"/>
  <c r="BI216" i="1"/>
  <c r="CT216" i="1"/>
  <c r="BJ216" i="1"/>
  <c r="BK216" i="1"/>
  <c r="BL216" i="1"/>
  <c r="BM224" i="1"/>
  <c r="BI224" i="1"/>
  <c r="CT224" i="1"/>
  <c r="BJ224" i="1"/>
  <c r="BK224" i="1"/>
  <c r="BL224" i="1"/>
  <c r="BM228" i="1"/>
  <c r="BI228" i="1"/>
  <c r="CT228" i="1"/>
  <c r="BJ228" i="1"/>
  <c r="BK228" i="1"/>
  <c r="BL228" i="1"/>
  <c r="BL188" i="1"/>
  <c r="BK188" i="1"/>
  <c r="CT188" i="1"/>
  <c r="BI188" i="1"/>
  <c r="BM188" i="1"/>
  <c r="BJ188" i="1"/>
  <c r="BK199" i="1"/>
  <c r="BL199" i="1"/>
  <c r="CT199" i="1"/>
  <c r="BI199" i="1"/>
  <c r="BM199" i="1"/>
  <c r="BJ199" i="1"/>
  <c r="BM218" i="1"/>
  <c r="BI218" i="1"/>
  <c r="CT218" i="1"/>
  <c r="BJ218" i="1"/>
  <c r="BK218" i="1"/>
  <c r="BL218" i="1"/>
  <c r="CE183" i="1"/>
  <c r="CE187" i="1"/>
  <c r="CE191" i="1"/>
  <c r="CE195" i="1"/>
  <c r="CE298" i="1"/>
  <c r="CE306" i="1"/>
  <c r="CE321" i="1"/>
  <c r="CE329" i="1"/>
  <c r="CE299" i="1"/>
  <c r="CE307" i="1"/>
  <c r="CE314" i="1"/>
  <c r="CE322" i="1"/>
  <c r="CE330" i="1"/>
  <c r="CE232" i="1"/>
  <c r="CE234" i="1"/>
  <c r="CE236" i="1"/>
  <c r="CE238" i="1"/>
  <c r="CE240" i="1"/>
  <c r="CE242" i="1"/>
  <c r="CE244" i="1"/>
  <c r="CE246" i="1"/>
  <c r="CE247" i="1"/>
  <c r="CE249" i="1"/>
  <c r="CE251" i="1"/>
  <c r="CE253" i="1"/>
  <c r="CE260" i="1"/>
  <c r="CE262" i="1"/>
  <c r="CE264" i="1"/>
  <c r="CE266" i="1"/>
  <c r="CE268" i="1"/>
  <c r="CE270" i="1"/>
  <c r="CE272" i="1"/>
  <c r="CE274" i="1"/>
  <c r="CE277" i="1"/>
  <c r="CE279" i="1"/>
  <c r="CE281" i="1"/>
  <c r="CE283" i="1"/>
  <c r="CE285" i="1"/>
  <c r="CE84" i="1"/>
  <c r="CE86" i="1"/>
  <c r="CE287" i="1"/>
  <c r="CE289" i="1"/>
  <c r="CE291" i="1"/>
  <c r="CE293" i="1"/>
  <c r="CE295" i="1"/>
  <c r="CE184" i="1"/>
  <c r="CE194" i="1"/>
  <c r="CE198" i="1"/>
  <c r="CE201" i="1"/>
  <c r="CE203" i="1"/>
  <c r="CE205" i="1"/>
  <c r="CE207" i="1"/>
  <c r="CE209" i="1"/>
  <c r="CE211" i="1"/>
  <c r="CE302" i="1"/>
  <c r="CE310" i="1"/>
  <c r="CE317" i="1"/>
  <c r="CE325" i="1"/>
  <c r="CE333" i="1"/>
  <c r="CE300" i="1"/>
  <c r="CE308" i="1"/>
  <c r="CE315" i="1"/>
  <c r="CE323" i="1"/>
  <c r="CE331" i="1"/>
  <c r="CT186" i="1"/>
  <c r="BK186" i="1"/>
  <c r="BL186" i="1"/>
  <c r="BI186" i="1"/>
  <c r="BM186" i="1"/>
  <c r="BJ186" i="1"/>
  <c r="BL192" i="1"/>
  <c r="BK192" i="1"/>
  <c r="BI192" i="1"/>
  <c r="BM192" i="1"/>
  <c r="BJ192" i="1"/>
  <c r="CT192" i="1"/>
  <c r="BM220" i="1"/>
  <c r="BI220" i="1"/>
  <c r="CT220" i="1"/>
  <c r="BJ220" i="1"/>
  <c r="BK220" i="1"/>
  <c r="BL220" i="1"/>
  <c r="BK230" i="1"/>
  <c r="BL230" i="1"/>
  <c r="BJ230" i="1"/>
  <c r="BM230" i="1"/>
  <c r="BI230" i="1"/>
  <c r="CT230" i="1"/>
  <c r="BJ217" i="1"/>
  <c r="BK217" i="1"/>
  <c r="BL217" i="1"/>
  <c r="BM217" i="1"/>
  <c r="BI217" i="1"/>
  <c r="CT217" i="1"/>
  <c r="BJ221" i="1"/>
  <c r="BK221" i="1"/>
  <c r="BL221" i="1"/>
  <c r="BM221" i="1"/>
  <c r="BI221" i="1"/>
  <c r="CT221" i="1"/>
  <c r="BJ225" i="1"/>
  <c r="BK225" i="1"/>
  <c r="BL225" i="1"/>
  <c r="BM225" i="1"/>
  <c r="BI225" i="1"/>
  <c r="CT225" i="1"/>
  <c r="BJ229" i="1"/>
  <c r="BK229" i="1"/>
  <c r="BL229" i="1"/>
  <c r="BM229" i="1"/>
  <c r="BI229" i="1"/>
  <c r="CT229" i="1"/>
  <c r="BM214" i="1"/>
  <c r="BI214" i="1"/>
  <c r="CT214" i="1"/>
  <c r="BJ214" i="1"/>
  <c r="BK214" i="1"/>
  <c r="BL214" i="1"/>
  <c r="BM222" i="1"/>
  <c r="BI222" i="1"/>
  <c r="CT222" i="1"/>
  <c r="BJ222" i="1"/>
  <c r="BK222" i="1"/>
  <c r="BL222" i="1"/>
  <c r="CT226" i="1"/>
  <c r="BM18" i="1"/>
  <c r="BK18" i="1"/>
  <c r="BI18" i="1"/>
  <c r="BL18" i="1"/>
  <c r="CT18" i="1"/>
  <c r="BJ18" i="1"/>
  <c r="E228" i="1" l="1"/>
  <c r="F228" i="1" s="1"/>
  <c r="G228" i="1" s="1"/>
  <c r="EF26" i="1"/>
  <c r="EF127" i="1"/>
  <c r="EF53" i="1"/>
  <c r="EF61" i="1"/>
  <c r="ED152" i="1"/>
  <c r="BT151" i="1"/>
  <c r="D151" i="1"/>
  <c r="ED147" i="1"/>
  <c r="BT146" i="1"/>
  <c r="D146" i="1"/>
  <c r="ED143" i="1"/>
  <c r="BT142" i="1"/>
  <c r="D142" i="1"/>
  <c r="ED139" i="1"/>
  <c r="BT138" i="1"/>
  <c r="D138" i="1"/>
  <c r="ED135" i="1"/>
  <c r="BT134" i="1"/>
  <c r="D134" i="1"/>
  <c r="ED48" i="1"/>
  <c r="BT47" i="1"/>
  <c r="D47" i="1"/>
  <c r="ED29" i="1"/>
  <c r="BT28" i="1"/>
  <c r="D28" i="1"/>
  <c r="ED25" i="1"/>
  <c r="BT24" i="1"/>
  <c r="D24" i="1"/>
  <c r="BT18" i="1"/>
  <c r="D18" i="1"/>
  <c r="ED121" i="1"/>
  <c r="BT120" i="1"/>
  <c r="D120" i="1"/>
  <c r="ED28" i="1"/>
  <c r="BT27" i="1"/>
  <c r="D27" i="1"/>
  <c r="ED46" i="1"/>
  <c r="BT45" i="1"/>
  <c r="D45" i="1"/>
  <c r="ED43" i="1"/>
  <c r="BT42" i="1"/>
  <c r="D42" i="1"/>
  <c r="ED39" i="1"/>
  <c r="BT38" i="1"/>
  <c r="D38" i="1"/>
  <c r="ED35" i="1"/>
  <c r="BT34" i="1"/>
  <c r="D34" i="1"/>
  <c r="ED56" i="1"/>
  <c r="BT55" i="1"/>
  <c r="D55" i="1"/>
  <c r="ED44" i="1"/>
  <c r="BT43" i="1"/>
  <c r="D43" i="1"/>
  <c r="ED33" i="1"/>
  <c r="BT32" i="1"/>
  <c r="D32" i="1"/>
  <c r="ED123" i="1"/>
  <c r="BT122" i="1"/>
  <c r="D122" i="1"/>
  <c r="ED47" i="1"/>
  <c r="BT46" i="1"/>
  <c r="D46" i="1"/>
  <c r="ED38" i="1"/>
  <c r="BT37" i="1"/>
  <c r="D37" i="1"/>
  <c r="ED50" i="1"/>
  <c r="BT49" i="1"/>
  <c r="D49" i="1"/>
  <c r="ED57" i="1"/>
  <c r="BT56" i="1"/>
  <c r="D56" i="1"/>
  <c r="ED151" i="1"/>
  <c r="BT150" i="1"/>
  <c r="D150" i="1"/>
  <c r="ED146" i="1"/>
  <c r="BT145" i="1"/>
  <c r="D145" i="1"/>
  <c r="ED142" i="1"/>
  <c r="BT141" i="1"/>
  <c r="D141" i="1"/>
  <c r="ED138" i="1"/>
  <c r="BT137" i="1"/>
  <c r="D137" i="1"/>
  <c r="ED134" i="1"/>
  <c r="BT133" i="1"/>
  <c r="D133" i="1"/>
  <c r="ED130" i="1"/>
  <c r="BT129" i="1"/>
  <c r="D129" i="1"/>
  <c r="ED34" i="1"/>
  <c r="BT33" i="1"/>
  <c r="D33" i="1"/>
  <c r="BT115" i="1"/>
  <c r="D115" i="1"/>
  <c r="ED113" i="1"/>
  <c r="BT112" i="1"/>
  <c r="D112" i="1"/>
  <c r="ED256" i="1"/>
  <c r="BT255" i="1"/>
  <c r="D255" i="1"/>
  <c r="BT118" i="1"/>
  <c r="D118" i="1"/>
  <c r="ED114" i="1"/>
  <c r="BT113" i="1"/>
  <c r="D113" i="1"/>
  <c r="ED261" i="1"/>
  <c r="BT260" i="1"/>
  <c r="E261" i="1"/>
  <c r="ED22" i="1"/>
  <c r="BT21" i="1"/>
  <c r="E22" i="1"/>
  <c r="F22" i="1" s="1"/>
  <c r="G22" i="1" s="1"/>
  <c r="ED118" i="1"/>
  <c r="BT117" i="1"/>
  <c r="D117" i="1"/>
  <c r="ED115" i="1"/>
  <c r="BT114" i="1"/>
  <c r="D114" i="1"/>
  <c r="ED60" i="1"/>
  <c r="BT59" i="1"/>
  <c r="D59" i="1"/>
  <c r="EF177" i="1"/>
  <c r="EF219" i="1"/>
  <c r="EF155" i="1"/>
  <c r="EF263" i="1"/>
  <c r="EF271" i="1"/>
  <c r="D21" i="1"/>
  <c r="EG303" i="1"/>
  <c r="EF90" i="1"/>
  <c r="EF94" i="1"/>
  <c r="EF98" i="1"/>
  <c r="EF315" i="1"/>
  <c r="EF171" i="1"/>
  <c r="EF181" i="1"/>
  <c r="EF189" i="1"/>
  <c r="EF197" i="1"/>
  <c r="EF217" i="1"/>
  <c r="EF65" i="1"/>
  <c r="EF233" i="1"/>
  <c r="EF251" i="1"/>
  <c r="EF207" i="1"/>
  <c r="EF245" i="1"/>
  <c r="EF253" i="1"/>
  <c r="EF235" i="1"/>
  <c r="EF209" i="1"/>
  <c r="EF273" i="1"/>
  <c r="EF269" i="1"/>
  <c r="EF211" i="1"/>
  <c r="EJ226" i="1"/>
  <c r="EI226" i="1"/>
  <c r="EF226" i="1"/>
  <c r="EE226" i="1"/>
  <c r="E200" i="1"/>
  <c r="EF200" i="1"/>
  <c r="EF208" i="1"/>
  <c r="EF214" i="1"/>
  <c r="EF162" i="1"/>
  <c r="EF170" i="1"/>
  <c r="EF188" i="1"/>
  <c r="EF220" i="1"/>
  <c r="EF210" i="1"/>
  <c r="EF190" i="1"/>
  <c r="F305" i="1"/>
  <c r="G305" i="1" s="1"/>
  <c r="E306" i="1"/>
  <c r="EF77" i="1"/>
  <c r="G88" i="1"/>
  <c r="EG336" i="1"/>
  <c r="EG330" i="1"/>
  <c r="EF227" i="1"/>
  <c r="EF175" i="1"/>
  <c r="EF163" i="1"/>
  <c r="EF221" i="1"/>
  <c r="EF78" i="1"/>
  <c r="EF82" i="1"/>
  <c r="EF102" i="1"/>
  <c r="EF106" i="1"/>
  <c r="EF229" i="1"/>
  <c r="EF243" i="1"/>
  <c r="ED255" i="1"/>
  <c r="EF241" i="1"/>
  <c r="EF249" i="1"/>
  <c r="EF231" i="1"/>
  <c r="EF64" i="1"/>
  <c r="EF66" i="1"/>
  <c r="D260" i="1"/>
  <c r="F260" i="1"/>
  <c r="G260" i="1" s="1"/>
  <c r="F119" i="1"/>
  <c r="G119" i="1" s="1"/>
  <c r="EF236" i="1"/>
  <c r="EF240" i="1"/>
  <c r="EF174" i="1"/>
  <c r="EF192" i="1"/>
  <c r="EF218" i="1"/>
  <c r="EF202" i="1"/>
  <c r="EF212" i="1"/>
  <c r="EF164" i="1"/>
  <c r="EF178" i="1"/>
  <c r="EF224" i="1"/>
  <c r="EF156" i="1"/>
  <c r="EF172" i="1"/>
  <c r="ED129" i="1"/>
  <c r="ED21" i="1"/>
  <c r="ED150" i="1"/>
  <c r="BT149" i="1"/>
  <c r="D149" i="1"/>
  <c r="ED145" i="1"/>
  <c r="BT144" i="1"/>
  <c r="D144" i="1"/>
  <c r="ED141" i="1"/>
  <c r="BT140" i="1"/>
  <c r="D140" i="1"/>
  <c r="ED137" i="1"/>
  <c r="BT136" i="1"/>
  <c r="D136" i="1"/>
  <c r="ED133" i="1"/>
  <c r="BT132" i="1"/>
  <c r="D132" i="1"/>
  <c r="ED55" i="1"/>
  <c r="BT54" i="1"/>
  <c r="D54" i="1"/>
  <c r="ED58" i="1"/>
  <c r="BT57" i="1"/>
  <c r="D57" i="1"/>
  <c r="ED27" i="1"/>
  <c r="BT26" i="1"/>
  <c r="D26" i="1"/>
  <c r="ED23" i="1"/>
  <c r="BT22" i="1"/>
  <c r="D22" i="1"/>
  <c r="ED128" i="1"/>
  <c r="BT127" i="1"/>
  <c r="D127" i="1"/>
  <c r="ED131" i="1"/>
  <c r="BT130" i="1"/>
  <c r="D130" i="1"/>
  <c r="ED24" i="1"/>
  <c r="BT23" i="1"/>
  <c r="D23" i="1"/>
  <c r="BT14" i="1"/>
  <c r="D14" i="1"/>
  <c r="ED45" i="1"/>
  <c r="BT44" i="1"/>
  <c r="D44" i="1"/>
  <c r="ED41" i="1"/>
  <c r="BT40" i="1"/>
  <c r="D40" i="1"/>
  <c r="ED37" i="1"/>
  <c r="BT36" i="1"/>
  <c r="D36" i="1"/>
  <c r="ED32" i="1"/>
  <c r="BT31" i="1"/>
  <c r="D31" i="1"/>
  <c r="ED54" i="1"/>
  <c r="BT53" i="1"/>
  <c r="D53" i="1"/>
  <c r="ED36" i="1"/>
  <c r="BT35" i="1"/>
  <c r="D35" i="1"/>
  <c r="ED51" i="1"/>
  <c r="BT50" i="1"/>
  <c r="D50" i="1"/>
  <c r="ED125" i="1"/>
  <c r="BT124" i="1"/>
  <c r="D124" i="1"/>
  <c r="ED49" i="1"/>
  <c r="BT48" i="1"/>
  <c r="D48" i="1"/>
  <c r="ED40" i="1"/>
  <c r="BT39" i="1"/>
  <c r="D39" i="1"/>
  <c r="BT152" i="1"/>
  <c r="D152" i="1"/>
  <c r="BT147" i="1"/>
  <c r="D147" i="1"/>
  <c r="ED144" i="1"/>
  <c r="BT143" i="1"/>
  <c r="D143" i="1"/>
  <c r="ED140" i="1"/>
  <c r="BT139" i="1"/>
  <c r="D139" i="1"/>
  <c r="ED136" i="1"/>
  <c r="BT135" i="1"/>
  <c r="D135" i="1"/>
  <c r="ED132" i="1"/>
  <c r="BT131" i="1"/>
  <c r="D131" i="1"/>
  <c r="ED126" i="1"/>
  <c r="BT125" i="1"/>
  <c r="D125" i="1"/>
  <c r="ED89" i="1"/>
  <c r="BT88" i="1"/>
  <c r="E89" i="1"/>
  <c r="ED88" i="1"/>
  <c r="ED68" i="1"/>
  <c r="BT67" i="1"/>
  <c r="D67" i="1"/>
  <c r="ED62" i="1"/>
  <c r="BT61" i="1"/>
  <c r="D61" i="1"/>
  <c r="ED260" i="1"/>
  <c r="BT259" i="1"/>
  <c r="D259" i="1"/>
  <c r="ED70" i="1"/>
  <c r="BT69" i="1"/>
  <c r="D69" i="1"/>
  <c r="ED276" i="1"/>
  <c r="BT275" i="1"/>
  <c r="E276" i="1"/>
  <c r="ED258" i="1"/>
  <c r="BT257" i="1"/>
  <c r="D257" i="1"/>
  <c r="ED257" i="1"/>
  <c r="BT256" i="1"/>
  <c r="D256" i="1"/>
  <c r="EF215" i="1"/>
  <c r="EF223" i="1"/>
  <c r="EF159" i="1"/>
  <c r="EF267" i="1"/>
  <c r="EF244" i="1"/>
  <c r="EF246" i="1"/>
  <c r="EF237" i="1"/>
  <c r="EF92" i="1"/>
  <c r="EF96" i="1"/>
  <c r="F332" i="1"/>
  <c r="G332" i="1" s="1"/>
  <c r="E333" i="1"/>
  <c r="EJ314" i="1"/>
  <c r="EI314" i="1"/>
  <c r="EF314" i="1"/>
  <c r="EE314" i="1"/>
  <c r="F315" i="1"/>
  <c r="G315" i="1" s="1"/>
  <c r="E316" i="1"/>
  <c r="EF91" i="1"/>
  <c r="EF95" i="1"/>
  <c r="EF103" i="1"/>
  <c r="EF107" i="1"/>
  <c r="EF84" i="1"/>
  <c r="EF108" i="1"/>
  <c r="EJ198" i="1"/>
  <c r="EI198" i="1"/>
  <c r="EF198" i="1"/>
  <c r="EE198" i="1"/>
  <c r="EF71" i="1"/>
  <c r="EF270" i="1"/>
  <c r="EF248" i="1"/>
  <c r="ED59" i="1"/>
  <c r="EF264" i="1"/>
  <c r="EF268" i="1"/>
  <c r="EF228" i="1"/>
  <c r="EF254" i="1"/>
  <c r="F275" i="1"/>
  <c r="G275" i="1" s="1"/>
  <c r="D275" i="1"/>
  <c r="EF247" i="1"/>
  <c r="ED259" i="1"/>
  <c r="F116" i="1"/>
  <c r="EF234" i="1"/>
  <c r="EF238" i="1"/>
  <c r="EF242" i="1"/>
  <c r="EF180" i="1"/>
  <c r="EF160" i="1"/>
  <c r="EF184" i="1"/>
  <c r="EF168" i="1"/>
  <c r="EF216" i="1"/>
  <c r="EF179" i="1"/>
  <c r="EF187" i="1"/>
  <c r="EF195" i="1"/>
  <c r="EF205" i="1"/>
  <c r="EF161" i="1"/>
  <c r="EF185" i="1"/>
  <c r="EF169" i="1"/>
  <c r="ED124" i="1"/>
  <c r="ED122" i="1"/>
  <c r="ED42" i="1"/>
  <c r="EF166" i="1"/>
  <c r="EF182" i="1"/>
  <c r="D88" i="1"/>
  <c r="EF93" i="1"/>
  <c r="EF97" i="1"/>
  <c r="EF101" i="1"/>
  <c r="EF63" i="1"/>
  <c r="EF252" i="1"/>
  <c r="EF204" i="1"/>
  <c r="EF83" i="1"/>
  <c r="ED67" i="1"/>
  <c r="ED69" i="1"/>
  <c r="EF274" i="1"/>
  <c r="EF250" i="1"/>
  <c r="EF222" i="1"/>
  <c r="EF262" i="1"/>
  <c r="EF266" i="1"/>
  <c r="EF272" i="1"/>
  <c r="EF232" i="1"/>
  <c r="EF196" i="1"/>
  <c r="ED275" i="1"/>
  <c r="EF239" i="1"/>
  <c r="EF230" i="1"/>
  <c r="EF265" i="1"/>
  <c r="EF225" i="1"/>
  <c r="EF201" i="1"/>
  <c r="EF203" i="1"/>
  <c r="EF213" i="1"/>
  <c r="EF167" i="1"/>
  <c r="EF183" i="1"/>
  <c r="EF191" i="1"/>
  <c r="EF157" i="1"/>
  <c r="EF173" i="1"/>
  <c r="EF193" i="1"/>
  <c r="EF52" i="1"/>
  <c r="U116" i="1"/>
  <c r="BN62" i="1"/>
  <c r="BN64" i="1"/>
  <c r="CW64" i="1"/>
  <c r="CV64" i="1"/>
  <c r="BN65" i="1"/>
  <c r="CW258" i="1"/>
  <c r="CV258" i="1"/>
  <c r="CV66" i="1"/>
  <c r="CW66" i="1"/>
  <c r="BN66" i="1"/>
  <c r="BN70" i="1"/>
  <c r="BJ259" i="1"/>
  <c r="BL259" i="1"/>
  <c r="BI259" i="1"/>
  <c r="CT259" i="1"/>
  <c r="BK259" i="1"/>
  <c r="BM259" i="1"/>
  <c r="CE116" i="1"/>
  <c r="Z116" i="1"/>
  <c r="CF116" i="1"/>
  <c r="CY116" i="1"/>
  <c r="BN60" i="1"/>
  <c r="CW60" i="1"/>
  <c r="CV60" i="1"/>
  <c r="BN256" i="1"/>
  <c r="CT255" i="1"/>
  <c r="BI255" i="1"/>
  <c r="BK255" i="1"/>
  <c r="BM255" i="1"/>
  <c r="BJ255" i="1"/>
  <c r="BL255" i="1"/>
  <c r="BN59" i="1"/>
  <c r="CW68" i="1"/>
  <c r="CV68" i="1"/>
  <c r="CW58" i="1"/>
  <c r="CV58" i="1"/>
  <c r="CV63" i="1"/>
  <c r="CW63" i="1"/>
  <c r="BJ69" i="1"/>
  <c r="BM69" i="1"/>
  <c r="CT69" i="1"/>
  <c r="BI69" i="1"/>
  <c r="BK69" i="1"/>
  <c r="BL69" i="1"/>
  <c r="CF275" i="1"/>
  <c r="CY275" i="1"/>
  <c r="CF119" i="1"/>
  <c r="CY119" i="1"/>
  <c r="CE119" i="1"/>
  <c r="Z119" i="1"/>
  <c r="ED119" i="1" s="1"/>
  <c r="BM117" i="1"/>
  <c r="BI117" i="1"/>
  <c r="BL117" i="1"/>
  <c r="BJ117" i="1"/>
  <c r="CT117" i="1"/>
  <c r="BK117" i="1"/>
  <c r="BL114" i="1"/>
  <c r="CT114" i="1"/>
  <c r="BJ114" i="1"/>
  <c r="BI114" i="1"/>
  <c r="BK114" i="1"/>
  <c r="BM114" i="1"/>
  <c r="BM115" i="1"/>
  <c r="BI115" i="1"/>
  <c r="BK115" i="1"/>
  <c r="BJ115" i="1"/>
  <c r="BL115" i="1"/>
  <c r="CT115" i="1"/>
  <c r="CV65" i="1"/>
  <c r="CW65" i="1"/>
  <c r="BM67" i="1"/>
  <c r="BI67" i="1"/>
  <c r="BJ67" i="1"/>
  <c r="BL67" i="1"/>
  <c r="CT67" i="1"/>
  <c r="BK67" i="1"/>
  <c r="BN258" i="1"/>
  <c r="BM61" i="1"/>
  <c r="BI61" i="1"/>
  <c r="BJ61" i="1"/>
  <c r="BL61" i="1"/>
  <c r="CT61" i="1"/>
  <c r="BK61" i="1"/>
  <c r="CW70" i="1"/>
  <c r="CV70" i="1"/>
  <c r="CW62" i="1"/>
  <c r="CV62" i="1"/>
  <c r="CV256" i="1"/>
  <c r="CW256" i="1"/>
  <c r="BJ112" i="1"/>
  <c r="BL112" i="1"/>
  <c r="BM112" i="1"/>
  <c r="CT112" i="1"/>
  <c r="BI112" i="1"/>
  <c r="BK112" i="1"/>
  <c r="CW59" i="1"/>
  <c r="CV59" i="1"/>
  <c r="BN68" i="1"/>
  <c r="BN58" i="1"/>
  <c r="BI118" i="1"/>
  <c r="BK118" i="1"/>
  <c r="BM118" i="1"/>
  <c r="BJ118" i="1"/>
  <c r="CT118" i="1"/>
  <c r="BL118" i="1"/>
  <c r="BI113" i="1"/>
  <c r="BL113" i="1"/>
  <c r="BM113" i="1"/>
  <c r="BJ113" i="1"/>
  <c r="CT113" i="1"/>
  <c r="BK113" i="1"/>
  <c r="BN63" i="1"/>
  <c r="CF260" i="1"/>
  <c r="CY260" i="1"/>
  <c r="CT257" i="1"/>
  <c r="BK257" i="1"/>
  <c r="BM257" i="1"/>
  <c r="BJ257" i="1"/>
  <c r="BL257" i="1"/>
  <c r="BI257" i="1"/>
  <c r="BN51" i="1"/>
  <c r="CE14" i="1"/>
  <c r="CT49" i="1"/>
  <c r="BM49" i="1"/>
  <c r="BL49" i="1"/>
  <c r="BK49" i="1"/>
  <c r="BJ49" i="1"/>
  <c r="BI49" i="1"/>
  <c r="CV51" i="1"/>
  <c r="CW51" i="1"/>
  <c r="CW52" i="1"/>
  <c r="CV52" i="1"/>
  <c r="BK50" i="1"/>
  <c r="BM50" i="1"/>
  <c r="BJ50" i="1"/>
  <c r="BL50" i="1"/>
  <c r="CT50" i="1"/>
  <c r="BI50" i="1"/>
  <c r="BN52" i="1"/>
  <c r="BI14" i="1"/>
  <c r="BK14" i="1"/>
  <c r="BJ14" i="1"/>
  <c r="BL14" i="1"/>
  <c r="BM14" i="1"/>
  <c r="CT14" i="1"/>
  <c r="Z16" i="1"/>
  <c r="CE16" i="1"/>
  <c r="Z17" i="1"/>
  <c r="CE17" i="1"/>
  <c r="Z15" i="1"/>
  <c r="ED15" i="1" s="1"/>
  <c r="CE15" i="1"/>
  <c r="Z19" i="1"/>
  <c r="CE19" i="1"/>
  <c r="BN219" i="1"/>
  <c r="BN229" i="1"/>
  <c r="BN225" i="1"/>
  <c r="BN217" i="1"/>
  <c r="BN230" i="1"/>
  <c r="CW226" i="1"/>
  <c r="CV226" i="1"/>
  <c r="CW222" i="1"/>
  <c r="CV222" i="1"/>
  <c r="CW214" i="1"/>
  <c r="CV214" i="1"/>
  <c r="CV229" i="1"/>
  <c r="CW229" i="1"/>
  <c r="CV225" i="1"/>
  <c r="CW225" i="1"/>
  <c r="BN221" i="1"/>
  <c r="CV217" i="1"/>
  <c r="CW217" i="1"/>
  <c r="CV230" i="1"/>
  <c r="CW230" i="1"/>
  <c r="BN220" i="1"/>
  <c r="CW192" i="1"/>
  <c r="CV192" i="1"/>
  <c r="BN186" i="1"/>
  <c r="CW186" i="1"/>
  <c r="CV186" i="1"/>
  <c r="BM331" i="1"/>
  <c r="BI331" i="1"/>
  <c r="BK331" i="1"/>
  <c r="BL331" i="1"/>
  <c r="CT331" i="1"/>
  <c r="BJ331" i="1"/>
  <c r="BM323" i="1"/>
  <c r="BI323" i="1"/>
  <c r="BK323" i="1"/>
  <c r="BL323" i="1"/>
  <c r="CT323" i="1"/>
  <c r="BJ323" i="1"/>
  <c r="BM315" i="1"/>
  <c r="BI315" i="1"/>
  <c r="BK315" i="1"/>
  <c r="BL315" i="1"/>
  <c r="CT315" i="1"/>
  <c r="BJ315" i="1"/>
  <c r="BM308" i="1"/>
  <c r="BI308" i="1"/>
  <c r="BK308" i="1"/>
  <c r="BL308" i="1"/>
  <c r="CT308" i="1"/>
  <c r="BJ308" i="1"/>
  <c r="BM300" i="1"/>
  <c r="BI300" i="1"/>
  <c r="BK300" i="1"/>
  <c r="BL300" i="1"/>
  <c r="CT300" i="1"/>
  <c r="BJ300" i="1"/>
  <c r="BM333" i="1"/>
  <c r="BI333" i="1"/>
  <c r="BK333" i="1"/>
  <c r="BL333" i="1"/>
  <c r="CT333" i="1"/>
  <c r="BJ333" i="1"/>
  <c r="BM325" i="1"/>
  <c r="BI325" i="1"/>
  <c r="BK325" i="1"/>
  <c r="BL325" i="1"/>
  <c r="CT325" i="1"/>
  <c r="BJ325" i="1"/>
  <c r="BM317" i="1"/>
  <c r="BI317" i="1"/>
  <c r="BK317" i="1"/>
  <c r="BL317" i="1"/>
  <c r="CT317" i="1"/>
  <c r="BJ317" i="1"/>
  <c r="BM310" i="1"/>
  <c r="BI310" i="1"/>
  <c r="BK310" i="1"/>
  <c r="BL310" i="1"/>
  <c r="CT310" i="1"/>
  <c r="BJ310" i="1"/>
  <c r="BM302" i="1"/>
  <c r="BI302" i="1"/>
  <c r="BK302" i="1"/>
  <c r="BL302" i="1"/>
  <c r="CT302" i="1"/>
  <c r="BJ302" i="1"/>
  <c r="BK211" i="1"/>
  <c r="BL211" i="1"/>
  <c r="CT211" i="1"/>
  <c r="BI211" i="1"/>
  <c r="BM211" i="1"/>
  <c r="BJ211" i="1"/>
  <c r="BK209" i="1"/>
  <c r="BL209" i="1"/>
  <c r="CT209" i="1"/>
  <c r="BI209" i="1"/>
  <c r="BM209" i="1"/>
  <c r="BJ209" i="1"/>
  <c r="BK207" i="1"/>
  <c r="BL207" i="1"/>
  <c r="CT207" i="1"/>
  <c r="BI207" i="1"/>
  <c r="BM207" i="1"/>
  <c r="BJ207" i="1"/>
  <c r="BK205" i="1"/>
  <c r="BL205" i="1"/>
  <c r="CT205" i="1"/>
  <c r="BI205" i="1"/>
  <c r="BM205" i="1"/>
  <c r="BJ205" i="1"/>
  <c r="BK203" i="1"/>
  <c r="BL203" i="1"/>
  <c r="CT203" i="1"/>
  <c r="BI203" i="1"/>
  <c r="BM203" i="1"/>
  <c r="BJ203" i="1"/>
  <c r="BK201" i="1"/>
  <c r="BL201" i="1"/>
  <c r="CT201" i="1"/>
  <c r="BI201" i="1"/>
  <c r="BM201" i="1"/>
  <c r="BJ201" i="1"/>
  <c r="CT198" i="1"/>
  <c r="BJ194" i="1"/>
  <c r="BK194" i="1"/>
  <c r="CT194" i="1"/>
  <c r="BI194" i="1"/>
  <c r="BM194" i="1"/>
  <c r="BL194" i="1"/>
  <c r="BK184" i="1"/>
  <c r="BJ184" i="1"/>
  <c r="CT184" i="1"/>
  <c r="BL184" i="1"/>
  <c r="BI184" i="1"/>
  <c r="BM184" i="1"/>
  <c r="BI295" i="1"/>
  <c r="BM295" i="1"/>
  <c r="BL295" i="1"/>
  <c r="CT295" i="1"/>
  <c r="BK295" i="1"/>
  <c r="BJ295" i="1"/>
  <c r="BI293" i="1"/>
  <c r="BM293" i="1"/>
  <c r="BL293" i="1"/>
  <c r="CT293" i="1"/>
  <c r="BK293" i="1"/>
  <c r="BJ293" i="1"/>
  <c r="BI291" i="1"/>
  <c r="BM291" i="1"/>
  <c r="BL291" i="1"/>
  <c r="CT291" i="1"/>
  <c r="BK291" i="1"/>
  <c r="BJ291" i="1"/>
  <c r="BI289" i="1"/>
  <c r="BM289" i="1"/>
  <c r="BL289" i="1"/>
  <c r="CT289" i="1"/>
  <c r="BK289" i="1"/>
  <c r="BJ289" i="1"/>
  <c r="CT287" i="1"/>
  <c r="BI86" i="1"/>
  <c r="BM86" i="1"/>
  <c r="BL86" i="1"/>
  <c r="CT86" i="1"/>
  <c r="BK86" i="1"/>
  <c r="BJ86" i="1"/>
  <c r="BI84" i="1"/>
  <c r="BM84" i="1"/>
  <c r="BL84" i="1"/>
  <c r="CT84" i="1"/>
  <c r="BK84" i="1"/>
  <c r="BJ84" i="1"/>
  <c r="BI285" i="1"/>
  <c r="BM285" i="1"/>
  <c r="BL285" i="1"/>
  <c r="CT285" i="1"/>
  <c r="BK285" i="1"/>
  <c r="BJ285" i="1"/>
  <c r="BI283" i="1"/>
  <c r="BM283" i="1"/>
  <c r="BL283" i="1"/>
  <c r="CT283" i="1"/>
  <c r="BK283" i="1"/>
  <c r="BJ283" i="1"/>
  <c r="BI281" i="1"/>
  <c r="BM281" i="1"/>
  <c r="BL281" i="1"/>
  <c r="CT281" i="1"/>
  <c r="BK281" i="1"/>
  <c r="BJ281" i="1"/>
  <c r="BI279" i="1"/>
  <c r="BM279" i="1"/>
  <c r="BL279" i="1"/>
  <c r="CT279" i="1"/>
  <c r="BK279" i="1"/>
  <c r="BJ279" i="1"/>
  <c r="BI277" i="1"/>
  <c r="BM277" i="1"/>
  <c r="BL277" i="1"/>
  <c r="CT277" i="1"/>
  <c r="BK277" i="1"/>
  <c r="BJ277" i="1"/>
  <c r="BI274" i="1"/>
  <c r="BM274" i="1"/>
  <c r="BL274" i="1"/>
  <c r="CT274" i="1"/>
  <c r="BK274" i="1"/>
  <c r="BJ274" i="1"/>
  <c r="BI272" i="1"/>
  <c r="BM272" i="1"/>
  <c r="BL272" i="1"/>
  <c r="CT272" i="1"/>
  <c r="BK272" i="1"/>
  <c r="BJ272" i="1"/>
  <c r="BI270" i="1"/>
  <c r="BM270" i="1"/>
  <c r="BL270" i="1"/>
  <c r="CT270" i="1"/>
  <c r="BK270" i="1"/>
  <c r="BJ270" i="1"/>
  <c r="BI268" i="1"/>
  <c r="BM268" i="1"/>
  <c r="BL268" i="1"/>
  <c r="CT268" i="1"/>
  <c r="BK268" i="1"/>
  <c r="BJ268" i="1"/>
  <c r="BI266" i="1"/>
  <c r="BM266" i="1"/>
  <c r="BL266" i="1"/>
  <c r="CT266" i="1"/>
  <c r="BK266" i="1"/>
  <c r="BJ266" i="1"/>
  <c r="BI264" i="1"/>
  <c r="BM264" i="1"/>
  <c r="BL264" i="1"/>
  <c r="CT264" i="1"/>
  <c r="BK264" i="1"/>
  <c r="BJ264" i="1"/>
  <c r="BI262" i="1"/>
  <c r="BM262" i="1"/>
  <c r="BL262" i="1"/>
  <c r="CT262" i="1"/>
  <c r="BK262" i="1"/>
  <c r="BJ262" i="1"/>
  <c r="CT260" i="1"/>
  <c r="BI253" i="1"/>
  <c r="BM253" i="1"/>
  <c r="BL253" i="1"/>
  <c r="CT253" i="1"/>
  <c r="BK253" i="1"/>
  <c r="BJ253" i="1"/>
  <c r="BI251" i="1"/>
  <c r="BM251" i="1"/>
  <c r="BL251" i="1"/>
  <c r="CT251" i="1"/>
  <c r="BK251" i="1"/>
  <c r="BJ251" i="1"/>
  <c r="BI249" i="1"/>
  <c r="BM249" i="1"/>
  <c r="BL249" i="1"/>
  <c r="CT249" i="1"/>
  <c r="BK249" i="1"/>
  <c r="BJ249" i="1"/>
  <c r="BI247" i="1"/>
  <c r="BM247" i="1"/>
  <c r="BL247" i="1"/>
  <c r="CT247" i="1"/>
  <c r="BK247" i="1"/>
  <c r="BJ247" i="1"/>
  <c r="BI246" i="1"/>
  <c r="BM246" i="1"/>
  <c r="BL246" i="1"/>
  <c r="CT246" i="1"/>
  <c r="BK246" i="1"/>
  <c r="BJ246" i="1"/>
  <c r="BI244" i="1"/>
  <c r="BM244" i="1"/>
  <c r="BL244" i="1"/>
  <c r="CT244" i="1"/>
  <c r="BK244" i="1"/>
  <c r="BJ244" i="1"/>
  <c r="BI242" i="1"/>
  <c r="BM242" i="1"/>
  <c r="BL242" i="1"/>
  <c r="CT242" i="1"/>
  <c r="BK242" i="1"/>
  <c r="BJ242" i="1"/>
  <c r="BI240" i="1"/>
  <c r="BM240" i="1"/>
  <c r="BL240" i="1"/>
  <c r="CT240" i="1"/>
  <c r="BK240" i="1"/>
  <c r="BJ240" i="1"/>
  <c r="BI238" i="1"/>
  <c r="BM238" i="1"/>
  <c r="BL238" i="1"/>
  <c r="CT238" i="1"/>
  <c r="BK238" i="1"/>
  <c r="BJ238" i="1"/>
  <c r="BI236" i="1"/>
  <c r="BM236" i="1"/>
  <c r="BL236" i="1"/>
  <c r="CT236" i="1"/>
  <c r="BK236" i="1"/>
  <c r="BJ236" i="1"/>
  <c r="BI234" i="1"/>
  <c r="BM234" i="1"/>
  <c r="BL234" i="1"/>
  <c r="CT234" i="1"/>
  <c r="BK234" i="1"/>
  <c r="BJ234" i="1"/>
  <c r="BI232" i="1"/>
  <c r="BM232" i="1"/>
  <c r="BL232" i="1"/>
  <c r="CT232" i="1"/>
  <c r="BK232" i="1"/>
  <c r="BJ232" i="1"/>
  <c r="CT330" i="1"/>
  <c r="BK322" i="1"/>
  <c r="BM322" i="1"/>
  <c r="BI322" i="1"/>
  <c r="BJ322" i="1"/>
  <c r="BL322" i="1"/>
  <c r="CT322" i="1"/>
  <c r="CT314" i="1"/>
  <c r="BK307" i="1"/>
  <c r="BM307" i="1"/>
  <c r="BI307" i="1"/>
  <c r="BJ307" i="1"/>
  <c r="BL307" i="1"/>
  <c r="CT307" i="1"/>
  <c r="BK299" i="1"/>
  <c r="BM299" i="1"/>
  <c r="BI299" i="1"/>
  <c r="BJ299" i="1"/>
  <c r="BL299" i="1"/>
  <c r="CT299" i="1"/>
  <c r="BM329" i="1"/>
  <c r="BI329" i="1"/>
  <c r="BK329" i="1"/>
  <c r="BL329" i="1"/>
  <c r="CT329" i="1"/>
  <c r="BJ329" i="1"/>
  <c r="BM321" i="1"/>
  <c r="BI321" i="1"/>
  <c r="BK321" i="1"/>
  <c r="BL321" i="1"/>
  <c r="CT321" i="1"/>
  <c r="BJ321" i="1"/>
  <c r="BM306" i="1"/>
  <c r="BI306" i="1"/>
  <c r="BK306" i="1"/>
  <c r="BL306" i="1"/>
  <c r="CT306" i="1"/>
  <c r="BJ306" i="1"/>
  <c r="BM298" i="1"/>
  <c r="BI298" i="1"/>
  <c r="BK298" i="1"/>
  <c r="BL298" i="1"/>
  <c r="CT298" i="1"/>
  <c r="BJ298" i="1"/>
  <c r="BJ195" i="1"/>
  <c r="BI195" i="1"/>
  <c r="BM195" i="1"/>
  <c r="BL195" i="1"/>
  <c r="BK195" i="1"/>
  <c r="CT195" i="1"/>
  <c r="CT191" i="1"/>
  <c r="BI191" i="1"/>
  <c r="BM191" i="1"/>
  <c r="BL191" i="1"/>
  <c r="BJ191" i="1"/>
  <c r="BK191" i="1"/>
  <c r="CT187" i="1"/>
  <c r="BI187" i="1"/>
  <c r="BM187" i="1"/>
  <c r="BJ187" i="1"/>
  <c r="BL187" i="1"/>
  <c r="BK187" i="1"/>
  <c r="BL183" i="1"/>
  <c r="BI183" i="1"/>
  <c r="BM183" i="1"/>
  <c r="BK183" i="1"/>
  <c r="BJ183" i="1"/>
  <c r="CT183" i="1"/>
  <c r="CW218" i="1"/>
  <c r="CV218" i="1"/>
  <c r="CW188" i="1"/>
  <c r="CV188" i="1"/>
  <c r="BN228" i="1"/>
  <c r="BN224" i="1"/>
  <c r="BN216" i="1"/>
  <c r="BN227" i="1"/>
  <c r="BN223" i="1"/>
  <c r="CV219" i="1"/>
  <c r="CW219" i="1"/>
  <c r="BN215" i="1"/>
  <c r="BN213" i="1"/>
  <c r="BK334" i="1"/>
  <c r="BM334" i="1"/>
  <c r="BI334" i="1"/>
  <c r="BJ334" i="1"/>
  <c r="BL334" i="1"/>
  <c r="CT334" i="1"/>
  <c r="BK326" i="1"/>
  <c r="BM326" i="1"/>
  <c r="BI326" i="1"/>
  <c r="BJ326" i="1"/>
  <c r="BL326" i="1"/>
  <c r="CT326" i="1"/>
  <c r="BK318" i="1"/>
  <c r="BM318" i="1"/>
  <c r="BI318" i="1"/>
  <c r="BJ318" i="1"/>
  <c r="BL318" i="1"/>
  <c r="CT318" i="1"/>
  <c r="BK311" i="1"/>
  <c r="BM311" i="1"/>
  <c r="BI311" i="1"/>
  <c r="BJ311" i="1"/>
  <c r="BL311" i="1"/>
  <c r="CT311" i="1"/>
  <c r="CT303" i="1"/>
  <c r="CT336" i="1"/>
  <c r="BK328" i="1"/>
  <c r="BM328" i="1"/>
  <c r="BI328" i="1"/>
  <c r="BJ328" i="1"/>
  <c r="BL328" i="1"/>
  <c r="CT328" i="1"/>
  <c r="BK320" i="1"/>
  <c r="BM320" i="1"/>
  <c r="BI320" i="1"/>
  <c r="BJ320" i="1"/>
  <c r="BL320" i="1"/>
  <c r="CT320" i="1"/>
  <c r="BK313" i="1"/>
  <c r="BM313" i="1"/>
  <c r="BI313" i="1"/>
  <c r="BJ313" i="1"/>
  <c r="BL313" i="1"/>
  <c r="CT313" i="1"/>
  <c r="BK305" i="1"/>
  <c r="BM305" i="1"/>
  <c r="BI305" i="1"/>
  <c r="BJ305" i="1"/>
  <c r="BL305" i="1"/>
  <c r="CT305" i="1"/>
  <c r="BK297" i="1"/>
  <c r="BM297" i="1"/>
  <c r="BI297" i="1"/>
  <c r="BJ297" i="1"/>
  <c r="BL297" i="1"/>
  <c r="CT297" i="1"/>
  <c r="BK212" i="1"/>
  <c r="BJ212" i="1"/>
  <c r="BI212" i="1"/>
  <c r="BM212" i="1"/>
  <c r="BL212" i="1"/>
  <c r="CT212" i="1"/>
  <c r="BK210" i="1"/>
  <c r="BJ210" i="1"/>
  <c r="BI210" i="1"/>
  <c r="BM210" i="1"/>
  <c r="BL210" i="1"/>
  <c r="CT210" i="1"/>
  <c r="BK208" i="1"/>
  <c r="BJ208" i="1"/>
  <c r="BI208" i="1"/>
  <c r="BM208" i="1"/>
  <c r="BL208" i="1"/>
  <c r="CT208" i="1"/>
  <c r="BK206" i="1"/>
  <c r="BJ206" i="1"/>
  <c r="BI206" i="1"/>
  <c r="BM206" i="1"/>
  <c r="BL206" i="1"/>
  <c r="CT206" i="1"/>
  <c r="BK204" i="1"/>
  <c r="BJ204" i="1"/>
  <c r="BI204" i="1"/>
  <c r="BM204" i="1"/>
  <c r="BL204" i="1"/>
  <c r="CT204" i="1"/>
  <c r="BK202" i="1"/>
  <c r="BJ202" i="1"/>
  <c r="BI202" i="1"/>
  <c r="BM202" i="1"/>
  <c r="BL202" i="1"/>
  <c r="CT202" i="1"/>
  <c r="BK200" i="1"/>
  <c r="BJ200" i="1"/>
  <c r="BI200" i="1"/>
  <c r="BM200" i="1"/>
  <c r="BL200" i="1"/>
  <c r="CT200" i="1"/>
  <c r="BK196" i="1"/>
  <c r="BL196" i="1"/>
  <c r="BJ196" i="1"/>
  <c r="BI196" i="1"/>
  <c r="BM196" i="1"/>
  <c r="CT196" i="1"/>
  <c r="BI294" i="1"/>
  <c r="BM294" i="1"/>
  <c r="BJ294" i="1"/>
  <c r="BK294" i="1"/>
  <c r="BL294" i="1"/>
  <c r="CT294" i="1"/>
  <c r="BI292" i="1"/>
  <c r="BM292" i="1"/>
  <c r="BJ292" i="1"/>
  <c r="BK292" i="1"/>
  <c r="BL292" i="1"/>
  <c r="CT292" i="1"/>
  <c r="BI290" i="1"/>
  <c r="BM290" i="1"/>
  <c r="BJ290" i="1"/>
  <c r="BK290" i="1"/>
  <c r="BL290" i="1"/>
  <c r="CT290" i="1"/>
  <c r="BI288" i="1"/>
  <c r="BM288" i="1"/>
  <c r="BJ288" i="1"/>
  <c r="BK288" i="1"/>
  <c r="BL288" i="1"/>
  <c r="CT288" i="1"/>
  <c r="BI87" i="1"/>
  <c r="BM87" i="1"/>
  <c r="BJ87" i="1"/>
  <c r="BK87" i="1"/>
  <c r="BL87" i="1"/>
  <c r="CT87" i="1"/>
  <c r="BI85" i="1"/>
  <c r="BM85" i="1"/>
  <c r="BJ85" i="1"/>
  <c r="BK85" i="1"/>
  <c r="BL85" i="1"/>
  <c r="CT85" i="1"/>
  <c r="BI286" i="1"/>
  <c r="BM286" i="1"/>
  <c r="BJ286" i="1"/>
  <c r="BK286" i="1"/>
  <c r="BL286" i="1"/>
  <c r="CT286" i="1"/>
  <c r="BI284" i="1"/>
  <c r="BM284" i="1"/>
  <c r="BJ284" i="1"/>
  <c r="BK284" i="1"/>
  <c r="BL284" i="1"/>
  <c r="CT284" i="1"/>
  <c r="BI282" i="1"/>
  <c r="BM282" i="1"/>
  <c r="BJ282" i="1"/>
  <c r="BK282" i="1"/>
  <c r="BL282" i="1"/>
  <c r="CT282" i="1"/>
  <c r="BI280" i="1"/>
  <c r="BM280" i="1"/>
  <c r="BJ280" i="1"/>
  <c r="BK280" i="1"/>
  <c r="BL280" i="1"/>
  <c r="CT280" i="1"/>
  <c r="BI278" i="1"/>
  <c r="BM278" i="1"/>
  <c r="BJ278" i="1"/>
  <c r="BK278" i="1"/>
  <c r="BL278" i="1"/>
  <c r="CT278" i="1"/>
  <c r="BI276" i="1"/>
  <c r="BM276" i="1"/>
  <c r="BJ276" i="1"/>
  <c r="BK276" i="1"/>
  <c r="BL276" i="1"/>
  <c r="CT276" i="1"/>
  <c r="CT275" i="1"/>
  <c r="BI273" i="1"/>
  <c r="BM273" i="1"/>
  <c r="BJ273" i="1"/>
  <c r="BK273" i="1"/>
  <c r="BL273" i="1"/>
  <c r="CT273" i="1"/>
  <c r="BI271" i="1"/>
  <c r="BM271" i="1"/>
  <c r="BJ271" i="1"/>
  <c r="BK271" i="1"/>
  <c r="BL271" i="1"/>
  <c r="CT271" i="1"/>
  <c r="BI269" i="1"/>
  <c r="BM269" i="1"/>
  <c r="BJ269" i="1"/>
  <c r="BK269" i="1"/>
  <c r="BL269" i="1"/>
  <c r="CT269" i="1"/>
  <c r="BI267" i="1"/>
  <c r="BM267" i="1"/>
  <c r="BJ267" i="1"/>
  <c r="BK267" i="1"/>
  <c r="BL267" i="1"/>
  <c r="CT267" i="1"/>
  <c r="BI265" i="1"/>
  <c r="BM265" i="1"/>
  <c r="BJ265" i="1"/>
  <c r="BK265" i="1"/>
  <c r="BL265" i="1"/>
  <c r="CT265" i="1"/>
  <c r="BI263" i="1"/>
  <c r="BM263" i="1"/>
  <c r="BJ263" i="1"/>
  <c r="BK263" i="1"/>
  <c r="BL263" i="1"/>
  <c r="CT263" i="1"/>
  <c r="BI261" i="1"/>
  <c r="BM261" i="1"/>
  <c r="BJ261" i="1"/>
  <c r="BK261" i="1"/>
  <c r="BL261" i="1"/>
  <c r="CT261" i="1"/>
  <c r="BI254" i="1"/>
  <c r="BM254" i="1"/>
  <c r="BJ254" i="1"/>
  <c r="BK254" i="1"/>
  <c r="BL254" i="1"/>
  <c r="CT254" i="1"/>
  <c r="BI252" i="1"/>
  <c r="BM252" i="1"/>
  <c r="BJ252" i="1"/>
  <c r="BK252" i="1"/>
  <c r="BL252" i="1"/>
  <c r="CT252" i="1"/>
  <c r="BI250" i="1"/>
  <c r="BM250" i="1"/>
  <c r="BJ250" i="1"/>
  <c r="BK250" i="1"/>
  <c r="BL250" i="1"/>
  <c r="CT250" i="1"/>
  <c r="BI248" i="1"/>
  <c r="BM248" i="1"/>
  <c r="BJ248" i="1"/>
  <c r="BK248" i="1"/>
  <c r="BL248" i="1"/>
  <c r="CT248" i="1"/>
  <c r="BI245" i="1"/>
  <c r="BM245" i="1"/>
  <c r="BJ245" i="1"/>
  <c r="BK245" i="1"/>
  <c r="BL245" i="1"/>
  <c r="CT245" i="1"/>
  <c r="BI243" i="1"/>
  <c r="BM243" i="1"/>
  <c r="BJ243" i="1"/>
  <c r="BK243" i="1"/>
  <c r="BL243" i="1"/>
  <c r="CT243" i="1"/>
  <c r="BI241" i="1"/>
  <c r="BM241" i="1"/>
  <c r="BJ241" i="1"/>
  <c r="BK241" i="1"/>
  <c r="BL241" i="1"/>
  <c r="CT241" i="1"/>
  <c r="BI239" i="1"/>
  <c r="BM239" i="1"/>
  <c r="BJ239" i="1"/>
  <c r="BK239" i="1"/>
  <c r="BL239" i="1"/>
  <c r="CT239" i="1"/>
  <c r="BI237" i="1"/>
  <c r="BM237" i="1"/>
  <c r="BJ237" i="1"/>
  <c r="BK237" i="1"/>
  <c r="BL237" i="1"/>
  <c r="CT237" i="1"/>
  <c r="BI235" i="1"/>
  <c r="BM235" i="1"/>
  <c r="BJ235" i="1"/>
  <c r="BK235" i="1"/>
  <c r="BL235" i="1"/>
  <c r="CT235" i="1"/>
  <c r="BI233" i="1"/>
  <c r="BM233" i="1"/>
  <c r="BJ233" i="1"/>
  <c r="BK233" i="1"/>
  <c r="BL233" i="1"/>
  <c r="CT233" i="1"/>
  <c r="BI231" i="1"/>
  <c r="BM231" i="1"/>
  <c r="BJ231" i="1"/>
  <c r="BK231" i="1"/>
  <c r="BL231" i="1"/>
  <c r="CT231" i="1"/>
  <c r="BM335" i="1"/>
  <c r="BI335" i="1"/>
  <c r="BK335" i="1"/>
  <c r="BL335" i="1"/>
  <c r="CT335" i="1"/>
  <c r="BJ335" i="1"/>
  <c r="BM327" i="1"/>
  <c r="BI327" i="1"/>
  <c r="BK327" i="1"/>
  <c r="BL327" i="1"/>
  <c r="CT327" i="1"/>
  <c r="BJ327" i="1"/>
  <c r="BM319" i="1"/>
  <c r="BI319" i="1"/>
  <c r="BK319" i="1"/>
  <c r="BL319" i="1"/>
  <c r="CT319" i="1"/>
  <c r="BJ319" i="1"/>
  <c r="BM312" i="1"/>
  <c r="BI312" i="1"/>
  <c r="BK312" i="1"/>
  <c r="BL312" i="1"/>
  <c r="CT312" i="1"/>
  <c r="BJ312" i="1"/>
  <c r="BM304" i="1"/>
  <c r="BI304" i="1"/>
  <c r="BK304" i="1"/>
  <c r="BL304" i="1"/>
  <c r="CT304" i="1"/>
  <c r="BJ304" i="1"/>
  <c r="BM296" i="1"/>
  <c r="BI296" i="1"/>
  <c r="BK296" i="1"/>
  <c r="BL296" i="1"/>
  <c r="CT296" i="1"/>
  <c r="BJ296" i="1"/>
  <c r="BK332" i="1"/>
  <c r="BM332" i="1"/>
  <c r="BI332" i="1"/>
  <c r="BJ332" i="1"/>
  <c r="BL332" i="1"/>
  <c r="CT332" i="1"/>
  <c r="BK324" i="1"/>
  <c r="BM324" i="1"/>
  <c r="BI324" i="1"/>
  <c r="BJ324" i="1"/>
  <c r="BL324" i="1"/>
  <c r="CT324" i="1"/>
  <c r="BK316" i="1"/>
  <c r="BM316" i="1"/>
  <c r="BI316" i="1"/>
  <c r="BJ316" i="1"/>
  <c r="BL316" i="1"/>
  <c r="CT316" i="1"/>
  <c r="BK309" i="1"/>
  <c r="BM309" i="1"/>
  <c r="BI309" i="1"/>
  <c r="BJ309" i="1"/>
  <c r="BL309" i="1"/>
  <c r="CT309" i="1"/>
  <c r="BK301" i="1"/>
  <c r="BM301" i="1"/>
  <c r="BI301" i="1"/>
  <c r="BJ301" i="1"/>
  <c r="BL301" i="1"/>
  <c r="CT301" i="1"/>
  <c r="BJ197" i="1"/>
  <c r="CT197" i="1"/>
  <c r="BI197" i="1"/>
  <c r="BM197" i="1"/>
  <c r="BK197" i="1"/>
  <c r="BL197" i="1"/>
  <c r="BI193" i="1"/>
  <c r="BM193" i="1"/>
  <c r="BJ193" i="1"/>
  <c r="CT193" i="1"/>
  <c r="BL193" i="1"/>
  <c r="BK193" i="1"/>
  <c r="BJ189" i="1"/>
  <c r="BI189" i="1"/>
  <c r="BM189" i="1"/>
  <c r="CT189" i="1"/>
  <c r="BK189" i="1"/>
  <c r="BL189" i="1"/>
  <c r="BJ185" i="1"/>
  <c r="CT185" i="1"/>
  <c r="BI185" i="1"/>
  <c r="BM185" i="1"/>
  <c r="BL185" i="1"/>
  <c r="BK185" i="1"/>
  <c r="BJ181" i="1"/>
  <c r="BI181" i="1"/>
  <c r="BM181" i="1"/>
  <c r="CT181" i="1"/>
  <c r="BL181" i="1"/>
  <c r="BK181" i="1"/>
  <c r="BN222" i="1"/>
  <c r="BN214" i="1"/>
  <c r="CV221" i="1"/>
  <c r="CW221" i="1"/>
  <c r="CW220" i="1"/>
  <c r="CV220" i="1"/>
  <c r="BN192" i="1"/>
  <c r="BN218" i="1"/>
  <c r="BN199" i="1"/>
  <c r="CW199" i="1"/>
  <c r="CV199" i="1"/>
  <c r="BN188" i="1"/>
  <c r="CW228" i="1"/>
  <c r="CV228" i="1"/>
  <c r="CW224" i="1"/>
  <c r="CV224" i="1"/>
  <c r="CW216" i="1"/>
  <c r="CV216" i="1"/>
  <c r="CV227" i="1"/>
  <c r="CW227" i="1"/>
  <c r="CV223" i="1"/>
  <c r="CW223" i="1"/>
  <c r="CV215" i="1"/>
  <c r="CW215" i="1"/>
  <c r="CV213" i="1"/>
  <c r="CW213" i="1"/>
  <c r="BJ190" i="1"/>
  <c r="CT190" i="1"/>
  <c r="BK190" i="1"/>
  <c r="BL190" i="1"/>
  <c r="BI190" i="1"/>
  <c r="BM190" i="1"/>
  <c r="BL182" i="1"/>
  <c r="BK182" i="1"/>
  <c r="BJ182" i="1"/>
  <c r="BI182" i="1"/>
  <c r="BM182" i="1"/>
  <c r="CT182" i="1"/>
  <c r="CW14" i="1"/>
  <c r="CV14" i="1"/>
  <c r="CW18" i="1"/>
  <c r="CV18" i="1"/>
  <c r="BN14" i="1"/>
  <c r="BN18" i="1"/>
  <c r="E229" i="1" l="1"/>
  <c r="E23" i="1"/>
  <c r="EG198" i="1"/>
  <c r="EG314" i="1"/>
  <c r="EF15" i="1"/>
  <c r="EJ119" i="1"/>
  <c r="EI119" i="1"/>
  <c r="EF119" i="1"/>
  <c r="EE119" i="1"/>
  <c r="ED17" i="1"/>
  <c r="BT16" i="1"/>
  <c r="D16" i="1"/>
  <c r="CT116" i="1"/>
  <c r="ED117" i="1"/>
  <c r="BT116" i="1"/>
  <c r="E117" i="1"/>
  <c r="EF69" i="1"/>
  <c r="EF67" i="1"/>
  <c r="EF42" i="1"/>
  <c r="EF124" i="1"/>
  <c r="G116" i="1"/>
  <c r="EF259" i="1"/>
  <c r="EF258" i="1"/>
  <c r="EF70" i="1"/>
  <c r="EJ260" i="1"/>
  <c r="EI260" i="1"/>
  <c r="EF260" i="1"/>
  <c r="EE260" i="1"/>
  <c r="F89" i="1"/>
  <c r="G89" i="1" s="1"/>
  <c r="E90" i="1"/>
  <c r="EF89" i="1"/>
  <c r="EF49" i="1"/>
  <c r="EF125" i="1"/>
  <c r="EF51" i="1"/>
  <c r="EF37" i="1"/>
  <c r="EF41" i="1"/>
  <c r="EF45" i="1"/>
  <c r="EF131" i="1"/>
  <c r="EF23" i="1"/>
  <c r="EF27" i="1"/>
  <c r="EF55" i="1"/>
  <c r="EF133" i="1"/>
  <c r="EF137" i="1"/>
  <c r="EF141" i="1"/>
  <c r="EF145" i="1"/>
  <c r="D119" i="1"/>
  <c r="EG226" i="1"/>
  <c r="EF60" i="1"/>
  <c r="EF118" i="1"/>
  <c r="EF261" i="1"/>
  <c r="EF114" i="1"/>
  <c r="EF256" i="1"/>
  <c r="EF113" i="1"/>
  <c r="ED116" i="1"/>
  <c r="EF34" i="1"/>
  <c r="EF130" i="1"/>
  <c r="EF134" i="1"/>
  <c r="EF138" i="1"/>
  <c r="EF142" i="1"/>
  <c r="EF146" i="1"/>
  <c r="EF151" i="1"/>
  <c r="EF50" i="1"/>
  <c r="EF38" i="1"/>
  <c r="EF44" i="1"/>
  <c r="EF56" i="1"/>
  <c r="EF46" i="1"/>
  <c r="EF28" i="1"/>
  <c r="EF48" i="1"/>
  <c r="ED20" i="1"/>
  <c r="BT19" i="1"/>
  <c r="D19" i="1"/>
  <c r="ED16" i="1"/>
  <c r="BT15" i="1"/>
  <c r="D15" i="1"/>
  <c r="ED18" i="1"/>
  <c r="BT17" i="1"/>
  <c r="D17" i="1"/>
  <c r="ED120" i="1"/>
  <c r="BT119" i="1"/>
  <c r="E120" i="1"/>
  <c r="EJ275" i="1"/>
  <c r="EI275" i="1"/>
  <c r="EE275" i="1"/>
  <c r="EF275" i="1"/>
  <c r="F229" i="1"/>
  <c r="G229" i="1" s="1"/>
  <c r="E230" i="1"/>
  <c r="EF122" i="1"/>
  <c r="D116" i="1"/>
  <c r="EF59" i="1"/>
  <c r="F316" i="1"/>
  <c r="G316" i="1" s="1"/>
  <c r="E317" i="1"/>
  <c r="F333" i="1"/>
  <c r="G333" i="1" s="1"/>
  <c r="E334" i="1"/>
  <c r="EF257" i="1"/>
  <c r="F276" i="1"/>
  <c r="G276" i="1" s="1"/>
  <c r="E277" i="1"/>
  <c r="EF276" i="1"/>
  <c r="EF62" i="1"/>
  <c r="EF68" i="1"/>
  <c r="EJ88" i="1"/>
  <c r="EI88" i="1"/>
  <c r="EE88" i="1"/>
  <c r="EF88" i="1"/>
  <c r="EF126" i="1"/>
  <c r="EF132" i="1"/>
  <c r="EF136" i="1"/>
  <c r="EF140" i="1"/>
  <c r="EF144" i="1"/>
  <c r="EF40" i="1"/>
  <c r="EF36" i="1"/>
  <c r="EF54" i="1"/>
  <c r="EF32" i="1"/>
  <c r="EF24" i="1"/>
  <c r="EF128" i="1"/>
  <c r="EF58" i="1"/>
  <c r="EF150" i="1"/>
  <c r="EJ21" i="1"/>
  <c r="EI21" i="1"/>
  <c r="EF21" i="1"/>
  <c r="EE21" i="1"/>
  <c r="EF129" i="1"/>
  <c r="EF255" i="1"/>
  <c r="F306" i="1"/>
  <c r="G306" i="1" s="1"/>
  <c r="E307" i="1"/>
  <c r="F200" i="1"/>
  <c r="G200" i="1" s="1"/>
  <c r="E201" i="1"/>
  <c r="EF115" i="1"/>
  <c r="EF22" i="1"/>
  <c r="F261" i="1"/>
  <c r="G261" i="1" s="1"/>
  <c r="E262" i="1"/>
  <c r="EF57" i="1"/>
  <c r="EF47" i="1"/>
  <c r="EF123" i="1"/>
  <c r="EF33" i="1"/>
  <c r="EF35" i="1"/>
  <c r="EF39" i="1"/>
  <c r="EF43" i="1"/>
  <c r="EF121" i="1"/>
  <c r="ED19" i="1"/>
  <c r="EF25" i="1"/>
  <c r="EF29" i="1"/>
  <c r="EF135" i="1"/>
  <c r="EF139" i="1"/>
  <c r="EF143" i="1"/>
  <c r="EF147" i="1"/>
  <c r="EF152" i="1"/>
  <c r="CV116" i="1"/>
  <c r="CW116" i="1"/>
  <c r="CT119" i="1"/>
  <c r="CW257" i="1"/>
  <c r="CV257" i="1"/>
  <c r="CW113" i="1"/>
  <c r="CV113" i="1"/>
  <c r="BN113" i="1"/>
  <c r="CW112" i="1"/>
  <c r="CV112" i="1"/>
  <c r="BN61" i="1"/>
  <c r="CW67" i="1"/>
  <c r="CV67" i="1"/>
  <c r="CW115" i="1"/>
  <c r="CV115" i="1"/>
  <c r="BN115" i="1"/>
  <c r="BN69" i="1"/>
  <c r="BN255" i="1"/>
  <c r="CV259" i="1"/>
  <c r="CW259" i="1"/>
  <c r="BN257" i="1"/>
  <c r="CW118" i="1"/>
  <c r="CV118" i="1"/>
  <c r="BN118" i="1"/>
  <c r="BN112" i="1"/>
  <c r="CW61" i="1"/>
  <c r="CV61" i="1"/>
  <c r="BN67" i="1"/>
  <c r="BN114" i="1"/>
  <c r="CW114" i="1"/>
  <c r="CV114" i="1"/>
  <c r="CV117" i="1"/>
  <c r="CW117" i="1"/>
  <c r="BN117" i="1"/>
  <c r="CW69" i="1"/>
  <c r="CV69" i="1"/>
  <c r="CV255" i="1"/>
  <c r="CW255" i="1"/>
  <c r="BN259" i="1"/>
  <c r="BN49" i="1"/>
  <c r="BN50" i="1"/>
  <c r="CW49" i="1"/>
  <c r="CV49" i="1"/>
  <c r="CW50" i="1"/>
  <c r="CV50" i="1"/>
  <c r="BK16" i="1"/>
  <c r="BL16" i="1"/>
  <c r="BM16" i="1"/>
  <c r="BI16" i="1"/>
  <c r="CT16" i="1"/>
  <c r="BJ16" i="1"/>
  <c r="BM19" i="1"/>
  <c r="BI19" i="1"/>
  <c r="CT19" i="1"/>
  <c r="BK19" i="1"/>
  <c r="BL19" i="1"/>
  <c r="BJ19" i="1"/>
  <c r="BM15" i="1"/>
  <c r="BI15" i="1"/>
  <c r="CT15" i="1"/>
  <c r="BK15" i="1"/>
  <c r="BL15" i="1"/>
  <c r="BJ15" i="1"/>
  <c r="BM17" i="1"/>
  <c r="BI17" i="1"/>
  <c r="CT17" i="1"/>
  <c r="BK17" i="1"/>
  <c r="BJ17" i="1"/>
  <c r="BL17" i="1"/>
  <c r="BN184" i="1"/>
  <c r="BN181" i="1"/>
  <c r="CV185" i="1"/>
  <c r="CW185" i="1"/>
  <c r="CV193" i="1"/>
  <c r="CW193" i="1"/>
  <c r="BN197" i="1"/>
  <c r="CW301" i="1"/>
  <c r="CV301" i="1"/>
  <c r="BN301" i="1"/>
  <c r="CW324" i="1"/>
  <c r="CV324" i="1"/>
  <c r="BN324" i="1"/>
  <c r="CW296" i="1"/>
  <c r="CV296" i="1"/>
  <c r="BN296" i="1"/>
  <c r="CW304" i="1"/>
  <c r="CV304" i="1"/>
  <c r="BN312" i="1"/>
  <c r="BN319" i="1"/>
  <c r="CW327" i="1"/>
  <c r="CV327" i="1"/>
  <c r="BN335" i="1"/>
  <c r="CV231" i="1"/>
  <c r="CW231" i="1"/>
  <c r="BN233" i="1"/>
  <c r="CV235" i="1"/>
  <c r="CW235" i="1"/>
  <c r="BN237" i="1"/>
  <c r="CV239" i="1"/>
  <c r="CW239" i="1"/>
  <c r="BN241" i="1"/>
  <c r="CV243" i="1"/>
  <c r="CW243" i="1"/>
  <c r="BN245" i="1"/>
  <c r="BN248" i="1"/>
  <c r="CV250" i="1"/>
  <c r="CW250" i="1"/>
  <c r="BN252" i="1"/>
  <c r="CV254" i="1"/>
  <c r="CW254" i="1"/>
  <c r="BN261" i="1"/>
  <c r="CV263" i="1"/>
  <c r="CW263" i="1"/>
  <c r="BN265" i="1"/>
  <c r="CV267" i="1"/>
  <c r="CW267" i="1"/>
  <c r="BN269" i="1"/>
  <c r="CV271" i="1"/>
  <c r="CW271" i="1"/>
  <c r="BN273" i="1"/>
  <c r="CV275" i="1"/>
  <c r="CW275" i="1"/>
  <c r="BN276" i="1"/>
  <c r="CV278" i="1"/>
  <c r="CW278" i="1"/>
  <c r="BN280" i="1"/>
  <c r="CV282" i="1"/>
  <c r="CW282" i="1"/>
  <c r="BN284" i="1"/>
  <c r="CV286" i="1"/>
  <c r="CW286" i="1"/>
  <c r="BN85" i="1"/>
  <c r="CV87" i="1"/>
  <c r="CW87" i="1"/>
  <c r="BN288" i="1"/>
  <c r="CV290" i="1"/>
  <c r="CW290" i="1"/>
  <c r="BN292" i="1"/>
  <c r="CV294" i="1"/>
  <c r="CW294" i="1"/>
  <c r="BN200" i="1"/>
  <c r="CW202" i="1"/>
  <c r="CV202" i="1"/>
  <c r="BN204" i="1"/>
  <c r="CW206" i="1"/>
  <c r="CV206" i="1"/>
  <c r="BN208" i="1"/>
  <c r="CW210" i="1"/>
  <c r="CV210" i="1"/>
  <c r="BN212" i="1"/>
  <c r="CW297" i="1"/>
  <c r="CV297" i="1"/>
  <c r="BN297" i="1"/>
  <c r="CW313" i="1"/>
  <c r="CV313" i="1"/>
  <c r="BN313" i="1"/>
  <c r="CW320" i="1"/>
  <c r="CV320" i="1"/>
  <c r="BN320" i="1"/>
  <c r="CW336" i="1"/>
  <c r="CV336" i="1"/>
  <c r="CW311" i="1"/>
  <c r="CV311" i="1"/>
  <c r="BN311" i="1"/>
  <c r="CW318" i="1"/>
  <c r="CV318" i="1"/>
  <c r="BN318" i="1"/>
  <c r="CW334" i="1"/>
  <c r="CV334" i="1"/>
  <c r="BN334" i="1"/>
  <c r="BN187" i="1"/>
  <c r="CV191" i="1"/>
  <c r="CW191" i="1"/>
  <c r="BN195" i="1"/>
  <c r="CW298" i="1"/>
  <c r="CV298" i="1"/>
  <c r="BN306" i="1"/>
  <c r="CW321" i="1"/>
  <c r="CV321" i="1"/>
  <c r="BN329" i="1"/>
  <c r="CW299" i="1"/>
  <c r="CV299" i="1"/>
  <c r="BN299" i="1"/>
  <c r="CW322" i="1"/>
  <c r="CV322" i="1"/>
  <c r="BN322" i="1"/>
  <c r="CW232" i="1"/>
  <c r="CV232" i="1"/>
  <c r="BN234" i="1"/>
  <c r="CW236" i="1"/>
  <c r="CV236" i="1"/>
  <c r="BN238" i="1"/>
  <c r="CW240" i="1"/>
  <c r="CV240" i="1"/>
  <c r="BN242" i="1"/>
  <c r="CW244" i="1"/>
  <c r="CV244" i="1"/>
  <c r="BN246" i="1"/>
  <c r="CW247" i="1"/>
  <c r="CV247" i="1"/>
  <c r="BN249" i="1"/>
  <c r="CW251" i="1"/>
  <c r="CV251" i="1"/>
  <c r="BN253" i="1"/>
  <c r="CW260" i="1"/>
  <c r="CV260" i="1"/>
  <c r="BN262" i="1"/>
  <c r="CW264" i="1"/>
  <c r="CV264" i="1"/>
  <c r="BN266" i="1"/>
  <c r="CW268" i="1"/>
  <c r="CV268" i="1"/>
  <c r="BN270" i="1"/>
  <c r="CW272" i="1"/>
  <c r="CV272" i="1"/>
  <c r="BN274" i="1"/>
  <c r="BN277" i="1"/>
  <c r="CW279" i="1"/>
  <c r="CV279" i="1"/>
  <c r="BN281" i="1"/>
  <c r="CW283" i="1"/>
  <c r="CV283" i="1"/>
  <c r="BN285" i="1"/>
  <c r="CW84" i="1"/>
  <c r="CV84" i="1"/>
  <c r="BN86" i="1"/>
  <c r="CW287" i="1"/>
  <c r="CV287" i="1"/>
  <c r="BN289" i="1"/>
  <c r="CW291" i="1"/>
  <c r="CV291" i="1"/>
  <c r="BN293" i="1"/>
  <c r="CW295" i="1"/>
  <c r="CV295" i="1"/>
  <c r="CV184" i="1"/>
  <c r="CW184" i="1"/>
  <c r="BN201" i="1"/>
  <c r="CW201" i="1"/>
  <c r="CV201" i="1"/>
  <c r="BN205" i="1"/>
  <c r="CW205" i="1"/>
  <c r="CV205" i="1"/>
  <c r="BN209" i="1"/>
  <c r="CW209" i="1"/>
  <c r="CV209" i="1"/>
  <c r="BN302" i="1"/>
  <c r="CW310" i="1"/>
  <c r="CV310" i="1"/>
  <c r="CW317" i="1"/>
  <c r="CV317" i="1"/>
  <c r="BN325" i="1"/>
  <c r="CW333" i="1"/>
  <c r="CV333" i="1"/>
  <c r="BN300" i="1"/>
  <c r="CW308" i="1"/>
  <c r="CV308" i="1"/>
  <c r="CW315" i="1"/>
  <c r="CV315" i="1"/>
  <c r="BN323" i="1"/>
  <c r="CW331" i="1"/>
  <c r="CV331" i="1"/>
  <c r="CV181" i="1"/>
  <c r="CW181" i="1"/>
  <c r="CW182" i="1"/>
  <c r="CV182" i="1"/>
  <c r="BN182" i="1"/>
  <c r="BN190" i="1"/>
  <c r="CW190" i="1"/>
  <c r="CV190" i="1"/>
  <c r="BN185" i="1"/>
  <c r="CW189" i="1"/>
  <c r="CV189" i="1"/>
  <c r="BN189" i="1"/>
  <c r="BN193" i="1"/>
  <c r="CV197" i="1"/>
  <c r="CW197" i="1"/>
  <c r="CW309" i="1"/>
  <c r="CV309" i="1"/>
  <c r="BN309" i="1"/>
  <c r="CW316" i="1"/>
  <c r="CV316" i="1"/>
  <c r="BN316" i="1"/>
  <c r="CW332" i="1"/>
  <c r="CV332" i="1"/>
  <c r="BN332" i="1"/>
  <c r="BN304" i="1"/>
  <c r="CW312" i="1"/>
  <c r="CV312" i="1"/>
  <c r="CW319" i="1"/>
  <c r="CV319" i="1"/>
  <c r="BN327" i="1"/>
  <c r="CW335" i="1"/>
  <c r="CV335" i="1"/>
  <c r="BN231" i="1"/>
  <c r="CV233" i="1"/>
  <c r="CW233" i="1"/>
  <c r="BN235" i="1"/>
  <c r="CV237" i="1"/>
  <c r="CW237" i="1"/>
  <c r="BN239" i="1"/>
  <c r="CV241" i="1"/>
  <c r="CW241" i="1"/>
  <c r="BN243" i="1"/>
  <c r="CV245" i="1"/>
  <c r="CW245" i="1"/>
  <c r="CV248" i="1"/>
  <c r="CW248" i="1"/>
  <c r="BN250" i="1"/>
  <c r="CV252" i="1"/>
  <c r="CW252" i="1"/>
  <c r="BN254" i="1"/>
  <c r="CV261" i="1"/>
  <c r="CW261" i="1"/>
  <c r="BN263" i="1"/>
  <c r="CV265" i="1"/>
  <c r="CW265" i="1"/>
  <c r="BN267" i="1"/>
  <c r="CV269" i="1"/>
  <c r="CW269" i="1"/>
  <c r="BN271" i="1"/>
  <c r="CV273" i="1"/>
  <c r="CW273" i="1"/>
  <c r="CV276" i="1"/>
  <c r="CW276" i="1"/>
  <c r="BN278" i="1"/>
  <c r="CV280" i="1"/>
  <c r="CW280" i="1"/>
  <c r="BN282" i="1"/>
  <c r="CV284" i="1"/>
  <c r="CW284" i="1"/>
  <c r="BN286" i="1"/>
  <c r="CV85" i="1"/>
  <c r="CW85" i="1"/>
  <c r="BN87" i="1"/>
  <c r="CV288" i="1"/>
  <c r="CW288" i="1"/>
  <c r="BN290" i="1"/>
  <c r="CV292" i="1"/>
  <c r="CW292" i="1"/>
  <c r="BN294" i="1"/>
  <c r="CW196" i="1"/>
  <c r="CV196" i="1"/>
  <c r="BN196" i="1"/>
  <c r="CW200" i="1"/>
  <c r="CV200" i="1"/>
  <c r="BN202" i="1"/>
  <c r="CW204" i="1"/>
  <c r="CV204" i="1"/>
  <c r="BN206" i="1"/>
  <c r="CW208" i="1"/>
  <c r="CV208" i="1"/>
  <c r="BN210" i="1"/>
  <c r="CW212" i="1"/>
  <c r="CV212" i="1"/>
  <c r="CW305" i="1"/>
  <c r="CV305" i="1"/>
  <c r="BN305" i="1"/>
  <c r="CW328" i="1"/>
  <c r="CV328" i="1"/>
  <c r="BN328" i="1"/>
  <c r="CW303" i="1"/>
  <c r="CV303" i="1"/>
  <c r="CW326" i="1"/>
  <c r="CV326" i="1"/>
  <c r="BN326" i="1"/>
  <c r="CV183" i="1"/>
  <c r="CW183" i="1"/>
  <c r="BN183" i="1"/>
  <c r="CV187" i="1"/>
  <c r="CW187" i="1"/>
  <c r="BN191" i="1"/>
  <c r="CV195" i="1"/>
  <c r="CW195" i="1"/>
  <c r="BN298" i="1"/>
  <c r="CW306" i="1"/>
  <c r="CV306" i="1"/>
  <c r="BN321" i="1"/>
  <c r="CW329" i="1"/>
  <c r="CV329" i="1"/>
  <c r="CW307" i="1"/>
  <c r="CV307" i="1"/>
  <c r="BN307" i="1"/>
  <c r="CW314" i="1"/>
  <c r="CV314" i="1"/>
  <c r="CW330" i="1"/>
  <c r="CV330" i="1"/>
  <c r="BN232" i="1"/>
  <c r="CW234" i="1"/>
  <c r="CV234" i="1"/>
  <c r="BN236" i="1"/>
  <c r="CW238" i="1"/>
  <c r="CV238" i="1"/>
  <c r="BN240" i="1"/>
  <c r="CW242" i="1"/>
  <c r="CV242" i="1"/>
  <c r="BN244" i="1"/>
  <c r="CW246" i="1"/>
  <c r="CV246" i="1"/>
  <c r="BN247" i="1"/>
  <c r="CW249" i="1"/>
  <c r="CV249" i="1"/>
  <c r="BN251" i="1"/>
  <c r="CW253" i="1"/>
  <c r="CV253" i="1"/>
  <c r="CW262" i="1"/>
  <c r="CV262" i="1"/>
  <c r="BN264" i="1"/>
  <c r="CW266" i="1"/>
  <c r="CV266" i="1"/>
  <c r="BN268" i="1"/>
  <c r="CW270" i="1"/>
  <c r="CV270" i="1"/>
  <c r="BN272" i="1"/>
  <c r="CW274" i="1"/>
  <c r="CV274" i="1"/>
  <c r="CW277" i="1"/>
  <c r="CV277" i="1"/>
  <c r="BN279" i="1"/>
  <c r="CW281" i="1"/>
  <c r="CV281" i="1"/>
  <c r="BN283" i="1"/>
  <c r="CW285" i="1"/>
  <c r="CV285" i="1"/>
  <c r="BN84" i="1"/>
  <c r="CW86" i="1"/>
  <c r="CV86" i="1"/>
  <c r="CW289" i="1"/>
  <c r="CV289" i="1"/>
  <c r="BN291" i="1"/>
  <c r="CW293" i="1"/>
  <c r="CV293" i="1"/>
  <c r="BN295" i="1"/>
  <c r="BN194" i="1"/>
  <c r="CV194" i="1"/>
  <c r="CW194" i="1"/>
  <c r="CW198" i="1"/>
  <c r="CV198" i="1"/>
  <c r="BN203" i="1"/>
  <c r="CW203" i="1"/>
  <c r="CV203" i="1"/>
  <c r="BN207" i="1"/>
  <c r="CW207" i="1"/>
  <c r="CV207" i="1"/>
  <c r="BN211" i="1"/>
  <c r="CW211" i="1"/>
  <c r="CV211" i="1"/>
  <c r="CW302" i="1"/>
  <c r="CV302" i="1"/>
  <c r="BN310" i="1"/>
  <c r="BN317" i="1"/>
  <c r="CW325" i="1"/>
  <c r="CV325" i="1"/>
  <c r="BN333" i="1"/>
  <c r="CW300" i="1"/>
  <c r="CV300" i="1"/>
  <c r="BN308" i="1"/>
  <c r="BN315" i="1"/>
  <c r="CW323" i="1"/>
  <c r="CV323" i="1"/>
  <c r="BN331" i="1"/>
  <c r="EG21" i="1" l="1"/>
  <c r="F23" i="1"/>
  <c r="G23" i="1" s="1"/>
  <c r="E24" i="1"/>
  <c r="EG119" i="1"/>
  <c r="EG275" i="1"/>
  <c r="EG88" i="1"/>
  <c r="F230" i="1"/>
  <c r="G230" i="1" s="1"/>
  <c r="E231" i="1"/>
  <c r="F120" i="1"/>
  <c r="G120" i="1" s="1"/>
  <c r="E121" i="1"/>
  <c r="EJ116" i="1"/>
  <c r="EI116" i="1"/>
  <c r="EE116" i="1"/>
  <c r="EF116" i="1"/>
  <c r="F90" i="1"/>
  <c r="G90" i="1" s="1"/>
  <c r="E91" i="1"/>
  <c r="EG260" i="1"/>
  <c r="F117" i="1"/>
  <c r="G117" i="1" s="1"/>
  <c r="E118" i="1"/>
  <c r="F118" i="1" s="1"/>
  <c r="G118" i="1" s="1"/>
  <c r="EF117" i="1"/>
  <c r="EF19" i="1"/>
  <c r="F262" i="1"/>
  <c r="G262" i="1" s="1"/>
  <c r="E263" i="1"/>
  <c r="F201" i="1"/>
  <c r="G201" i="1" s="1"/>
  <c r="E202" i="1"/>
  <c r="F307" i="1"/>
  <c r="G307" i="1" s="1"/>
  <c r="E308" i="1"/>
  <c r="F277" i="1"/>
  <c r="G277" i="1" s="1"/>
  <c r="E278" i="1"/>
  <c r="F334" i="1"/>
  <c r="G334" i="1" s="1"/>
  <c r="E335" i="1"/>
  <c r="F335" i="1" s="1"/>
  <c r="G335" i="1" s="1"/>
  <c r="F317" i="1"/>
  <c r="G317" i="1" s="1"/>
  <c r="E318" i="1"/>
  <c r="EF120" i="1"/>
  <c r="EF18" i="1"/>
  <c r="EF16" i="1"/>
  <c r="EF20" i="1"/>
  <c r="EF17" i="1"/>
  <c r="CW119" i="1"/>
  <c r="CV119" i="1"/>
  <c r="BN16" i="1"/>
  <c r="CV16" i="1"/>
  <c r="CW16" i="1"/>
  <c r="BN17" i="1"/>
  <c r="CV15" i="1"/>
  <c r="CW15" i="1"/>
  <c r="BN19" i="1"/>
  <c r="CW17" i="1"/>
  <c r="CV17" i="1"/>
  <c r="BN15" i="1"/>
  <c r="CV19" i="1"/>
  <c r="CW19" i="1"/>
  <c r="F24" i="1" l="1"/>
  <c r="G24" i="1" s="1"/>
  <c r="E25" i="1"/>
  <c r="F91" i="1"/>
  <c r="G91" i="1" s="1"/>
  <c r="E92" i="1"/>
  <c r="F318" i="1"/>
  <c r="G318" i="1" s="1"/>
  <c r="E319" i="1"/>
  <c r="F278" i="1"/>
  <c r="G278" i="1" s="1"/>
  <c r="E279" i="1"/>
  <c r="F308" i="1"/>
  <c r="G308" i="1" s="1"/>
  <c r="E309" i="1"/>
  <c r="F202" i="1"/>
  <c r="G202" i="1" s="1"/>
  <c r="E203" i="1"/>
  <c r="F263" i="1"/>
  <c r="G263" i="1" s="1"/>
  <c r="E264" i="1"/>
  <c r="EG116" i="1"/>
  <c r="F121" i="1"/>
  <c r="G121" i="1" s="1"/>
  <c r="E122" i="1"/>
  <c r="F231" i="1"/>
  <c r="G231" i="1" s="1"/>
  <c r="E232" i="1"/>
  <c r="AE4" i="33"/>
  <c r="P4" i="33"/>
  <c r="Q4" i="33" s="1"/>
  <c r="X2" i="33"/>
  <c r="AP30" i="1"/>
  <c r="BU30" i="1" s="1"/>
  <c r="AP75" i="1"/>
  <c r="BU75" i="1" s="1"/>
  <c r="AP88" i="1"/>
  <c r="BU88" i="1" s="1"/>
  <c r="AP111" i="1"/>
  <c r="BU111" i="1" s="1"/>
  <c r="AP148" i="1"/>
  <c r="BU148" i="1" s="1"/>
  <c r="AP153" i="1"/>
  <c r="BU153" i="1" s="1"/>
  <c r="F25" i="1" l="1"/>
  <c r="G25" i="1" s="1"/>
  <c r="E26" i="1"/>
  <c r="F264" i="1"/>
  <c r="G264" i="1" s="1"/>
  <c r="E265" i="1"/>
  <c r="F203" i="1"/>
  <c r="G203" i="1" s="1"/>
  <c r="E204" i="1"/>
  <c r="F309" i="1"/>
  <c r="G309" i="1" s="1"/>
  <c r="E310" i="1"/>
  <c r="F279" i="1"/>
  <c r="G279" i="1" s="1"/>
  <c r="E280" i="1"/>
  <c r="F319" i="1"/>
  <c r="G319" i="1" s="1"/>
  <c r="E320" i="1"/>
  <c r="F92" i="1"/>
  <c r="G92" i="1" s="1"/>
  <c r="E93" i="1"/>
  <c r="F232" i="1"/>
  <c r="G232" i="1" s="1"/>
  <c r="E233" i="1"/>
  <c r="F122" i="1"/>
  <c r="G122" i="1" s="1"/>
  <c r="E123" i="1"/>
  <c r="R4" i="33"/>
  <c r="AF4" i="33"/>
  <c r="F26" i="1" l="1"/>
  <c r="G26" i="1" s="1"/>
  <c r="E27" i="1"/>
  <c r="F123" i="1"/>
  <c r="G123" i="1" s="1"/>
  <c r="E124" i="1"/>
  <c r="F233" i="1"/>
  <c r="G233" i="1" s="1"/>
  <c r="E234" i="1"/>
  <c r="F93" i="1"/>
  <c r="G93" i="1" s="1"/>
  <c r="E94" i="1"/>
  <c r="F320" i="1"/>
  <c r="G320" i="1" s="1"/>
  <c r="E321" i="1"/>
  <c r="F280" i="1"/>
  <c r="G280" i="1" s="1"/>
  <c r="E281" i="1"/>
  <c r="F310" i="1"/>
  <c r="G310" i="1" s="1"/>
  <c r="E311" i="1"/>
  <c r="F204" i="1"/>
  <c r="G204" i="1" s="1"/>
  <c r="E205" i="1"/>
  <c r="F265" i="1"/>
  <c r="G265" i="1" s="1"/>
  <c r="E266" i="1"/>
  <c r="BP118" i="1"/>
  <c r="BP117" i="1"/>
  <c r="AG4" i="33"/>
  <c r="S4" i="33"/>
  <c r="F27" i="1" l="1"/>
  <c r="G27" i="1" s="1"/>
  <c r="E28" i="1"/>
  <c r="F266" i="1"/>
  <c r="G266" i="1" s="1"/>
  <c r="E267" i="1"/>
  <c r="F205" i="1"/>
  <c r="G205" i="1" s="1"/>
  <c r="E206" i="1"/>
  <c r="F311" i="1"/>
  <c r="G311" i="1" s="1"/>
  <c r="E312" i="1"/>
  <c r="F281" i="1"/>
  <c r="G281" i="1" s="1"/>
  <c r="E282" i="1"/>
  <c r="F321" i="1"/>
  <c r="G321" i="1" s="1"/>
  <c r="E322" i="1"/>
  <c r="F94" i="1"/>
  <c r="G94" i="1" s="1"/>
  <c r="E95" i="1"/>
  <c r="F234" i="1"/>
  <c r="G234" i="1" s="1"/>
  <c r="E235" i="1"/>
  <c r="F124" i="1"/>
  <c r="G124" i="1" s="1"/>
  <c r="E125" i="1"/>
  <c r="T4" i="33"/>
  <c r="AH4" i="33"/>
  <c r="F28" i="1" l="1"/>
  <c r="G28" i="1" s="1"/>
  <c r="E29" i="1"/>
  <c r="F29" i="1" s="1"/>
  <c r="G29" i="1" s="1"/>
  <c r="F125" i="1"/>
  <c r="G125" i="1" s="1"/>
  <c r="E126" i="1"/>
  <c r="F235" i="1"/>
  <c r="G235" i="1" s="1"/>
  <c r="E236" i="1"/>
  <c r="F95" i="1"/>
  <c r="G95" i="1" s="1"/>
  <c r="E96" i="1"/>
  <c r="F322" i="1"/>
  <c r="G322" i="1" s="1"/>
  <c r="E323" i="1"/>
  <c r="F282" i="1"/>
  <c r="G282" i="1" s="1"/>
  <c r="E283" i="1"/>
  <c r="F312" i="1"/>
  <c r="G312" i="1" s="1"/>
  <c r="E313" i="1"/>
  <c r="F313" i="1" s="1"/>
  <c r="G313" i="1" s="1"/>
  <c r="F206" i="1"/>
  <c r="G206" i="1" s="1"/>
  <c r="E207" i="1"/>
  <c r="F267" i="1"/>
  <c r="G267" i="1" s="1"/>
  <c r="E268" i="1"/>
  <c r="AI4" i="33"/>
  <c r="F207" i="1" l="1"/>
  <c r="G207" i="1" s="1"/>
  <c r="E208" i="1"/>
  <c r="F283" i="1"/>
  <c r="G283" i="1" s="1"/>
  <c r="E284" i="1"/>
  <c r="F323" i="1"/>
  <c r="G323" i="1" s="1"/>
  <c r="E324" i="1"/>
  <c r="F96" i="1"/>
  <c r="G96" i="1" s="1"/>
  <c r="E97" i="1"/>
  <c r="F236" i="1"/>
  <c r="G236" i="1" s="1"/>
  <c r="E237" i="1"/>
  <c r="F126" i="1"/>
  <c r="G126" i="1" s="1"/>
  <c r="E127" i="1"/>
  <c r="F268" i="1"/>
  <c r="G268" i="1" s="1"/>
  <c r="E269" i="1"/>
  <c r="CX20" i="1"/>
  <c r="DB20" i="1"/>
  <c r="DC20" i="1"/>
  <c r="CX22" i="1"/>
  <c r="DB22" i="1"/>
  <c r="DC22" i="1"/>
  <c r="CX23" i="1"/>
  <c r="DB23" i="1"/>
  <c r="DC23" i="1"/>
  <c r="CX24" i="1"/>
  <c r="DB24" i="1"/>
  <c r="DC24" i="1"/>
  <c r="CX25" i="1"/>
  <c r="DB25" i="1"/>
  <c r="DC25" i="1"/>
  <c r="CX26" i="1"/>
  <c r="DB26" i="1"/>
  <c r="DC26" i="1"/>
  <c r="CX27" i="1"/>
  <c r="DB27" i="1"/>
  <c r="DC27" i="1"/>
  <c r="CX28" i="1"/>
  <c r="DB28" i="1"/>
  <c r="DC28" i="1"/>
  <c r="CX29" i="1"/>
  <c r="DB29" i="1"/>
  <c r="DC29" i="1"/>
  <c r="CX30" i="1"/>
  <c r="DB30" i="1"/>
  <c r="DC30" i="1"/>
  <c r="CX31" i="1"/>
  <c r="DB31" i="1"/>
  <c r="DC31" i="1"/>
  <c r="CX32" i="1"/>
  <c r="DB32" i="1"/>
  <c r="DC32" i="1"/>
  <c r="CX33" i="1"/>
  <c r="DB33" i="1"/>
  <c r="DC33" i="1"/>
  <c r="CX34" i="1"/>
  <c r="DB34" i="1"/>
  <c r="DC34" i="1"/>
  <c r="CX35" i="1"/>
  <c r="DB35" i="1"/>
  <c r="DC35" i="1"/>
  <c r="CX36" i="1"/>
  <c r="DB36" i="1"/>
  <c r="DC36" i="1"/>
  <c r="CX37" i="1"/>
  <c r="DB37" i="1"/>
  <c r="DC37" i="1"/>
  <c r="CX38" i="1"/>
  <c r="DB38" i="1"/>
  <c r="DC38" i="1"/>
  <c r="CX39" i="1"/>
  <c r="DB39" i="1"/>
  <c r="DC39" i="1"/>
  <c r="CX40" i="1"/>
  <c r="DB40" i="1"/>
  <c r="DC40" i="1"/>
  <c r="CX41" i="1"/>
  <c r="DB41" i="1"/>
  <c r="DC41" i="1"/>
  <c r="CX42" i="1"/>
  <c r="DB42" i="1"/>
  <c r="DC42" i="1"/>
  <c r="CX43" i="1"/>
  <c r="DB43" i="1"/>
  <c r="DC43" i="1"/>
  <c r="CX44" i="1"/>
  <c r="DB44" i="1"/>
  <c r="DC44" i="1"/>
  <c r="CX45" i="1"/>
  <c r="DB45" i="1"/>
  <c r="DC45" i="1"/>
  <c r="CX46" i="1"/>
  <c r="DB46" i="1"/>
  <c r="DC46" i="1"/>
  <c r="CX47" i="1"/>
  <c r="DB47" i="1"/>
  <c r="DC47" i="1"/>
  <c r="CX48" i="1"/>
  <c r="DB48" i="1"/>
  <c r="DC48" i="1"/>
  <c r="CX53" i="1"/>
  <c r="DB53" i="1"/>
  <c r="DC53" i="1"/>
  <c r="CX54" i="1"/>
  <c r="DB54" i="1"/>
  <c r="DC54" i="1"/>
  <c r="CX55" i="1"/>
  <c r="DB55" i="1"/>
  <c r="DC55" i="1"/>
  <c r="CX56" i="1"/>
  <c r="DB56" i="1"/>
  <c r="DC56" i="1"/>
  <c r="CX57" i="1"/>
  <c r="DB57" i="1"/>
  <c r="DC57" i="1"/>
  <c r="CX75" i="1"/>
  <c r="DB75" i="1"/>
  <c r="DC75" i="1"/>
  <c r="CX76" i="1"/>
  <c r="DB76" i="1"/>
  <c r="DC76" i="1"/>
  <c r="CX77" i="1"/>
  <c r="DB77" i="1"/>
  <c r="DC77" i="1"/>
  <c r="CX78" i="1"/>
  <c r="DB78" i="1"/>
  <c r="DC78" i="1"/>
  <c r="CX79" i="1"/>
  <c r="DB79" i="1"/>
  <c r="DC79" i="1"/>
  <c r="CX80" i="1"/>
  <c r="DB80" i="1"/>
  <c r="DC80" i="1"/>
  <c r="CX81" i="1"/>
  <c r="DB81" i="1"/>
  <c r="DC81" i="1"/>
  <c r="CX82" i="1"/>
  <c r="DB82" i="1"/>
  <c r="DC82" i="1"/>
  <c r="CX83" i="1"/>
  <c r="DB83" i="1"/>
  <c r="DC83" i="1"/>
  <c r="CX88" i="1"/>
  <c r="DB88" i="1"/>
  <c r="DC88" i="1"/>
  <c r="CX89" i="1"/>
  <c r="DB89" i="1"/>
  <c r="DC89" i="1"/>
  <c r="CX90" i="1"/>
  <c r="DB90" i="1"/>
  <c r="DC90" i="1"/>
  <c r="CX91" i="1"/>
  <c r="DB91" i="1"/>
  <c r="DC91" i="1"/>
  <c r="CX92" i="1"/>
  <c r="DB92" i="1"/>
  <c r="DC92" i="1"/>
  <c r="CX93" i="1"/>
  <c r="DB93" i="1"/>
  <c r="DC93" i="1"/>
  <c r="CX94" i="1"/>
  <c r="DB94" i="1"/>
  <c r="DC94" i="1"/>
  <c r="CX95" i="1"/>
  <c r="DB95" i="1"/>
  <c r="DC95" i="1"/>
  <c r="CX96" i="1"/>
  <c r="DB96" i="1"/>
  <c r="DC96" i="1"/>
  <c r="CX97" i="1"/>
  <c r="DB97" i="1"/>
  <c r="DC97" i="1"/>
  <c r="CX98" i="1"/>
  <c r="DB98" i="1"/>
  <c r="DC98" i="1"/>
  <c r="CX99" i="1"/>
  <c r="DB99" i="1"/>
  <c r="DC99" i="1"/>
  <c r="CX100" i="1"/>
  <c r="DB100" i="1"/>
  <c r="DC100" i="1"/>
  <c r="CX101" i="1"/>
  <c r="DB101" i="1"/>
  <c r="DC101" i="1"/>
  <c r="CX102" i="1"/>
  <c r="DB102" i="1"/>
  <c r="DC102" i="1"/>
  <c r="CX103" i="1"/>
  <c r="DB103" i="1"/>
  <c r="DC103" i="1"/>
  <c r="CX104" i="1"/>
  <c r="DB104" i="1"/>
  <c r="DC104" i="1"/>
  <c r="CX105" i="1"/>
  <c r="DB105" i="1"/>
  <c r="DC105" i="1"/>
  <c r="CX106" i="1"/>
  <c r="DB106" i="1"/>
  <c r="DC106" i="1"/>
  <c r="CX107" i="1"/>
  <c r="DB107" i="1"/>
  <c r="DC107" i="1"/>
  <c r="CX108" i="1"/>
  <c r="DB108" i="1"/>
  <c r="DC108" i="1"/>
  <c r="CX109" i="1"/>
  <c r="DB109" i="1"/>
  <c r="DC109" i="1"/>
  <c r="CX110" i="1"/>
  <c r="DB110" i="1"/>
  <c r="DC110" i="1"/>
  <c r="CX111" i="1"/>
  <c r="DB111" i="1"/>
  <c r="DC111" i="1"/>
  <c r="CX120" i="1"/>
  <c r="DB120" i="1"/>
  <c r="DC120" i="1"/>
  <c r="CX121" i="1"/>
  <c r="DB121" i="1"/>
  <c r="DC121" i="1"/>
  <c r="CX122" i="1"/>
  <c r="DB122" i="1"/>
  <c r="DC122" i="1"/>
  <c r="CX123" i="1"/>
  <c r="DB123" i="1"/>
  <c r="DC123" i="1"/>
  <c r="CX124" i="1"/>
  <c r="DB124" i="1"/>
  <c r="DC124" i="1"/>
  <c r="CX125" i="1"/>
  <c r="DB125" i="1"/>
  <c r="DC125" i="1"/>
  <c r="CX126" i="1"/>
  <c r="DB126" i="1"/>
  <c r="DC126" i="1"/>
  <c r="CX127" i="1"/>
  <c r="DB127" i="1"/>
  <c r="DC127" i="1"/>
  <c r="CX128" i="1"/>
  <c r="DB128" i="1"/>
  <c r="DC128" i="1"/>
  <c r="CX129" i="1"/>
  <c r="DB129" i="1"/>
  <c r="DC129" i="1"/>
  <c r="CX130" i="1"/>
  <c r="DB130" i="1"/>
  <c r="DC130" i="1"/>
  <c r="CX131" i="1"/>
  <c r="DB131" i="1"/>
  <c r="DC131" i="1"/>
  <c r="CX132" i="1"/>
  <c r="DB132" i="1"/>
  <c r="DC132" i="1"/>
  <c r="CX133" i="1"/>
  <c r="DB133" i="1"/>
  <c r="DC133" i="1"/>
  <c r="CX134" i="1"/>
  <c r="DB134" i="1"/>
  <c r="DC134" i="1"/>
  <c r="CX135" i="1"/>
  <c r="DB135" i="1"/>
  <c r="DC135" i="1"/>
  <c r="CX136" i="1"/>
  <c r="DB136" i="1"/>
  <c r="DC136" i="1"/>
  <c r="CX137" i="1"/>
  <c r="DB137" i="1"/>
  <c r="DC137" i="1"/>
  <c r="CX138" i="1"/>
  <c r="DB138" i="1"/>
  <c r="DC138" i="1"/>
  <c r="CX139" i="1"/>
  <c r="DB139" i="1"/>
  <c r="DC139" i="1"/>
  <c r="CX140" i="1"/>
  <c r="DB140" i="1"/>
  <c r="DC140" i="1"/>
  <c r="CX141" i="1"/>
  <c r="DB141" i="1"/>
  <c r="DC141" i="1"/>
  <c r="CX142" i="1"/>
  <c r="DB142" i="1"/>
  <c r="DC142" i="1"/>
  <c r="CX143" i="1"/>
  <c r="DB143" i="1"/>
  <c r="DC143" i="1"/>
  <c r="CX144" i="1"/>
  <c r="DB144" i="1"/>
  <c r="DC144" i="1"/>
  <c r="CX145" i="1"/>
  <c r="DB145" i="1"/>
  <c r="DC145" i="1"/>
  <c r="CX146" i="1"/>
  <c r="DB146" i="1"/>
  <c r="DC146" i="1"/>
  <c r="CX147" i="1"/>
  <c r="DB147" i="1"/>
  <c r="DC147" i="1"/>
  <c r="CX148" i="1"/>
  <c r="DB148" i="1"/>
  <c r="DC148" i="1"/>
  <c r="CX149" i="1"/>
  <c r="DB149" i="1"/>
  <c r="DC149" i="1"/>
  <c r="CX150" i="1"/>
  <c r="DB150" i="1"/>
  <c r="DC150" i="1"/>
  <c r="CX151" i="1"/>
  <c r="DB151" i="1"/>
  <c r="DC151" i="1"/>
  <c r="CX152" i="1"/>
  <c r="DB152" i="1"/>
  <c r="DC152" i="1"/>
  <c r="CX153" i="1"/>
  <c r="DB153" i="1"/>
  <c r="DC153" i="1"/>
  <c r="CX154" i="1"/>
  <c r="DB154" i="1"/>
  <c r="DC154" i="1"/>
  <c r="CX155" i="1"/>
  <c r="DB155" i="1"/>
  <c r="DC155" i="1"/>
  <c r="CX156" i="1"/>
  <c r="DB156" i="1"/>
  <c r="DC156" i="1"/>
  <c r="CX157" i="1"/>
  <c r="DB157" i="1"/>
  <c r="DC157" i="1"/>
  <c r="CX158" i="1"/>
  <c r="DB158" i="1"/>
  <c r="DC158" i="1"/>
  <c r="CX159" i="1"/>
  <c r="DB159" i="1"/>
  <c r="DC159" i="1"/>
  <c r="CX160" i="1"/>
  <c r="DB160" i="1"/>
  <c r="DC160" i="1"/>
  <c r="CX161" i="1"/>
  <c r="DB161" i="1"/>
  <c r="DC161" i="1"/>
  <c r="CX162" i="1"/>
  <c r="DB162" i="1"/>
  <c r="DC162" i="1"/>
  <c r="CX163" i="1"/>
  <c r="DB163" i="1"/>
  <c r="DC163" i="1"/>
  <c r="CX164" i="1"/>
  <c r="DB164" i="1"/>
  <c r="DC164" i="1"/>
  <c r="CX165" i="1"/>
  <c r="DB165" i="1"/>
  <c r="DC165" i="1"/>
  <c r="CX166" i="1"/>
  <c r="DB166" i="1"/>
  <c r="DC166" i="1"/>
  <c r="CX167" i="1"/>
  <c r="DB167" i="1"/>
  <c r="DC167" i="1"/>
  <c r="CX168" i="1"/>
  <c r="DB168" i="1"/>
  <c r="DC168" i="1"/>
  <c r="CX169" i="1"/>
  <c r="DB169" i="1"/>
  <c r="DC169" i="1"/>
  <c r="CX170" i="1"/>
  <c r="DB170" i="1"/>
  <c r="DC170" i="1"/>
  <c r="CX171" i="1"/>
  <c r="DB171" i="1"/>
  <c r="DC171" i="1"/>
  <c r="CX172" i="1"/>
  <c r="DB172" i="1"/>
  <c r="DC172" i="1"/>
  <c r="CX173" i="1"/>
  <c r="DB173" i="1"/>
  <c r="DC173" i="1"/>
  <c r="CX174" i="1"/>
  <c r="DB174" i="1"/>
  <c r="DC174" i="1"/>
  <c r="CX175" i="1"/>
  <c r="DB175" i="1"/>
  <c r="DC175" i="1"/>
  <c r="CX176" i="1"/>
  <c r="DB176" i="1"/>
  <c r="DC176" i="1"/>
  <c r="CX177" i="1"/>
  <c r="DB177" i="1"/>
  <c r="DC177" i="1"/>
  <c r="CX178" i="1"/>
  <c r="DB178" i="1"/>
  <c r="DC178" i="1"/>
  <c r="CX179" i="1"/>
  <c r="DB179" i="1"/>
  <c r="DC179" i="1"/>
  <c r="CX180" i="1"/>
  <c r="DB180" i="1"/>
  <c r="DC180" i="1"/>
  <c r="BZ20" i="1"/>
  <c r="CA20" i="1"/>
  <c r="CB20" i="1"/>
  <c r="CC20" i="1"/>
  <c r="CD20" i="1"/>
  <c r="CG20" i="1"/>
  <c r="CI20" i="1"/>
  <c r="CJ20" i="1"/>
  <c r="CL20" i="1"/>
  <c r="BZ22" i="1"/>
  <c r="CA22" i="1"/>
  <c r="CB22" i="1"/>
  <c r="CC22" i="1"/>
  <c r="CD22" i="1"/>
  <c r="CG22" i="1"/>
  <c r="CI22" i="1"/>
  <c r="CJ22" i="1"/>
  <c r="CL22" i="1"/>
  <c r="BZ23" i="1"/>
  <c r="CA23" i="1"/>
  <c r="CB23" i="1"/>
  <c r="CC23" i="1"/>
  <c r="CD23" i="1"/>
  <c r="CG23" i="1"/>
  <c r="CI23" i="1"/>
  <c r="CJ23" i="1"/>
  <c r="CL23" i="1"/>
  <c r="BZ24" i="1"/>
  <c r="CA24" i="1"/>
  <c r="CB24" i="1"/>
  <c r="CC24" i="1"/>
  <c r="CD24" i="1"/>
  <c r="CG24" i="1"/>
  <c r="CI24" i="1"/>
  <c r="CJ24" i="1"/>
  <c r="CL24" i="1"/>
  <c r="BZ25" i="1"/>
  <c r="CA25" i="1"/>
  <c r="CB25" i="1"/>
  <c r="CC25" i="1"/>
  <c r="CD25" i="1"/>
  <c r="CG25" i="1"/>
  <c r="CI25" i="1"/>
  <c r="CJ25" i="1"/>
  <c r="CL25" i="1"/>
  <c r="BZ26" i="1"/>
  <c r="CA26" i="1"/>
  <c r="CB26" i="1"/>
  <c r="CC26" i="1"/>
  <c r="CD26" i="1"/>
  <c r="CG26" i="1"/>
  <c r="CI26" i="1"/>
  <c r="CJ26" i="1"/>
  <c r="CL26" i="1"/>
  <c r="BZ27" i="1"/>
  <c r="CA27" i="1"/>
  <c r="CB27" i="1"/>
  <c r="CC27" i="1"/>
  <c r="CD27" i="1"/>
  <c r="CG27" i="1"/>
  <c r="CI27" i="1"/>
  <c r="CJ27" i="1"/>
  <c r="CL27" i="1"/>
  <c r="BZ28" i="1"/>
  <c r="CA28" i="1"/>
  <c r="CB28" i="1"/>
  <c r="CC28" i="1"/>
  <c r="CD28" i="1"/>
  <c r="CG28" i="1"/>
  <c r="CI28" i="1"/>
  <c r="CJ28" i="1"/>
  <c r="CL28" i="1"/>
  <c r="BZ29" i="1"/>
  <c r="CA29" i="1"/>
  <c r="CB29" i="1"/>
  <c r="CC29" i="1"/>
  <c r="CD29" i="1"/>
  <c r="CG29" i="1"/>
  <c r="CI29" i="1"/>
  <c r="CJ29" i="1"/>
  <c r="CL29" i="1"/>
  <c r="BZ30" i="1"/>
  <c r="CA30" i="1"/>
  <c r="CB30" i="1"/>
  <c r="CC30" i="1"/>
  <c r="CD30" i="1"/>
  <c r="CG30" i="1"/>
  <c r="CI30" i="1"/>
  <c r="CJ30" i="1"/>
  <c r="CL30" i="1"/>
  <c r="BZ31" i="1"/>
  <c r="CA31" i="1"/>
  <c r="CB31" i="1"/>
  <c r="CC31" i="1"/>
  <c r="CD31" i="1"/>
  <c r="CG31" i="1"/>
  <c r="CI31" i="1"/>
  <c r="CJ31" i="1"/>
  <c r="CL31" i="1"/>
  <c r="BZ32" i="1"/>
  <c r="CA32" i="1"/>
  <c r="CB32" i="1"/>
  <c r="CC32" i="1"/>
  <c r="CD32" i="1"/>
  <c r="CG32" i="1"/>
  <c r="CI32" i="1"/>
  <c r="CJ32" i="1"/>
  <c r="CL32" i="1"/>
  <c r="BZ33" i="1"/>
  <c r="CA33" i="1"/>
  <c r="CB33" i="1"/>
  <c r="CC33" i="1"/>
  <c r="CD33" i="1"/>
  <c r="CG33" i="1"/>
  <c r="CI33" i="1"/>
  <c r="CJ33" i="1"/>
  <c r="CL33" i="1"/>
  <c r="BZ34" i="1"/>
  <c r="CA34" i="1"/>
  <c r="CB34" i="1"/>
  <c r="CC34" i="1"/>
  <c r="CD34" i="1"/>
  <c r="CG34" i="1"/>
  <c r="CI34" i="1"/>
  <c r="CJ34" i="1"/>
  <c r="CL34" i="1"/>
  <c r="BZ35" i="1"/>
  <c r="CA35" i="1"/>
  <c r="CB35" i="1"/>
  <c r="CC35" i="1"/>
  <c r="CD35" i="1"/>
  <c r="CG35" i="1"/>
  <c r="CI35" i="1"/>
  <c r="CJ35" i="1"/>
  <c r="CL35" i="1"/>
  <c r="BZ36" i="1"/>
  <c r="CA36" i="1"/>
  <c r="CB36" i="1"/>
  <c r="CC36" i="1"/>
  <c r="CD36" i="1"/>
  <c r="CG36" i="1"/>
  <c r="CI36" i="1"/>
  <c r="CJ36" i="1"/>
  <c r="CL36" i="1"/>
  <c r="BZ37" i="1"/>
  <c r="CA37" i="1"/>
  <c r="CB37" i="1"/>
  <c r="CC37" i="1"/>
  <c r="CD37" i="1"/>
  <c r="CG37" i="1"/>
  <c r="CI37" i="1"/>
  <c r="CJ37" i="1"/>
  <c r="CL37" i="1"/>
  <c r="BZ38" i="1"/>
  <c r="CA38" i="1"/>
  <c r="CB38" i="1"/>
  <c r="CC38" i="1"/>
  <c r="CD38" i="1"/>
  <c r="CG38" i="1"/>
  <c r="CI38" i="1"/>
  <c r="CJ38" i="1"/>
  <c r="CL38" i="1"/>
  <c r="BZ39" i="1"/>
  <c r="CA39" i="1"/>
  <c r="CB39" i="1"/>
  <c r="CC39" i="1"/>
  <c r="CD39" i="1"/>
  <c r="CG39" i="1"/>
  <c r="CI39" i="1"/>
  <c r="CJ39" i="1"/>
  <c r="CL39" i="1"/>
  <c r="BZ40" i="1"/>
  <c r="CA40" i="1"/>
  <c r="CB40" i="1"/>
  <c r="CC40" i="1"/>
  <c r="CD40" i="1"/>
  <c r="CG40" i="1"/>
  <c r="CI40" i="1"/>
  <c r="CJ40" i="1"/>
  <c r="CL40" i="1"/>
  <c r="BZ41" i="1"/>
  <c r="CA41" i="1"/>
  <c r="CB41" i="1"/>
  <c r="CC41" i="1"/>
  <c r="CD41" i="1"/>
  <c r="CG41" i="1"/>
  <c r="CI41" i="1"/>
  <c r="CJ41" i="1"/>
  <c r="CL41" i="1"/>
  <c r="BZ42" i="1"/>
  <c r="CA42" i="1"/>
  <c r="CB42" i="1"/>
  <c r="CC42" i="1"/>
  <c r="CD42" i="1"/>
  <c r="CG42" i="1"/>
  <c r="CI42" i="1"/>
  <c r="CJ42" i="1"/>
  <c r="CL42" i="1"/>
  <c r="BZ43" i="1"/>
  <c r="CA43" i="1"/>
  <c r="CB43" i="1"/>
  <c r="CC43" i="1"/>
  <c r="CD43" i="1"/>
  <c r="CG43" i="1"/>
  <c r="CI43" i="1"/>
  <c r="CJ43" i="1"/>
  <c r="CL43" i="1"/>
  <c r="BZ44" i="1"/>
  <c r="CA44" i="1"/>
  <c r="CB44" i="1"/>
  <c r="CC44" i="1"/>
  <c r="CD44" i="1"/>
  <c r="CG44" i="1"/>
  <c r="CI44" i="1"/>
  <c r="CJ44" i="1"/>
  <c r="CL44" i="1"/>
  <c r="BZ45" i="1"/>
  <c r="CA45" i="1"/>
  <c r="CB45" i="1"/>
  <c r="CC45" i="1"/>
  <c r="CD45" i="1"/>
  <c r="CG45" i="1"/>
  <c r="CI45" i="1"/>
  <c r="CJ45" i="1"/>
  <c r="CL45" i="1"/>
  <c r="BZ46" i="1"/>
  <c r="CA46" i="1"/>
  <c r="CB46" i="1"/>
  <c r="CC46" i="1"/>
  <c r="CD46" i="1"/>
  <c r="CG46" i="1"/>
  <c r="CI46" i="1"/>
  <c r="CJ46" i="1"/>
  <c r="CL46" i="1"/>
  <c r="BZ47" i="1"/>
  <c r="CA47" i="1"/>
  <c r="CB47" i="1"/>
  <c r="CC47" i="1"/>
  <c r="CD47" i="1"/>
  <c r="CG47" i="1"/>
  <c r="CI47" i="1"/>
  <c r="CJ47" i="1"/>
  <c r="CL47" i="1"/>
  <c r="BZ48" i="1"/>
  <c r="CA48" i="1"/>
  <c r="CB48" i="1"/>
  <c r="CC48" i="1"/>
  <c r="CD48" i="1"/>
  <c r="CG48" i="1"/>
  <c r="CI48" i="1"/>
  <c r="CJ48" i="1"/>
  <c r="CL48" i="1"/>
  <c r="BZ53" i="1"/>
  <c r="CA53" i="1"/>
  <c r="CB53" i="1"/>
  <c r="CC53" i="1"/>
  <c r="CD53" i="1"/>
  <c r="CG53" i="1"/>
  <c r="CI53" i="1"/>
  <c r="CJ53" i="1"/>
  <c r="CL53" i="1"/>
  <c r="BZ54" i="1"/>
  <c r="CA54" i="1"/>
  <c r="CB54" i="1"/>
  <c r="CC54" i="1"/>
  <c r="CD54" i="1"/>
  <c r="CG54" i="1"/>
  <c r="CI54" i="1"/>
  <c r="CJ54" i="1"/>
  <c r="CL54" i="1"/>
  <c r="BZ55" i="1"/>
  <c r="CA55" i="1"/>
  <c r="CB55" i="1"/>
  <c r="CC55" i="1"/>
  <c r="CD55" i="1"/>
  <c r="CG55" i="1"/>
  <c r="CI55" i="1"/>
  <c r="CJ55" i="1"/>
  <c r="CL55" i="1"/>
  <c r="BZ56" i="1"/>
  <c r="CA56" i="1"/>
  <c r="CB56" i="1"/>
  <c r="CC56" i="1"/>
  <c r="CD56" i="1"/>
  <c r="CG56" i="1"/>
  <c r="CI56" i="1"/>
  <c r="CJ56" i="1"/>
  <c r="CL56" i="1"/>
  <c r="BZ57" i="1"/>
  <c r="CA57" i="1"/>
  <c r="CB57" i="1"/>
  <c r="CC57" i="1"/>
  <c r="CD57" i="1"/>
  <c r="CG57" i="1"/>
  <c r="CI57" i="1"/>
  <c r="CJ57" i="1"/>
  <c r="CL57" i="1"/>
  <c r="BZ75" i="1"/>
  <c r="CA75" i="1"/>
  <c r="CB75" i="1"/>
  <c r="CC75" i="1"/>
  <c r="CD75" i="1"/>
  <c r="CG75" i="1"/>
  <c r="CI75" i="1"/>
  <c r="CJ75" i="1"/>
  <c r="CL75" i="1"/>
  <c r="BZ76" i="1"/>
  <c r="CA76" i="1"/>
  <c r="CB76" i="1"/>
  <c r="CC76" i="1"/>
  <c r="CD76" i="1"/>
  <c r="CG76" i="1"/>
  <c r="CI76" i="1"/>
  <c r="CJ76" i="1"/>
  <c r="CL76" i="1"/>
  <c r="BZ77" i="1"/>
  <c r="CA77" i="1"/>
  <c r="CB77" i="1"/>
  <c r="CC77" i="1"/>
  <c r="CD77" i="1"/>
  <c r="CG77" i="1"/>
  <c r="CI77" i="1"/>
  <c r="CJ77" i="1"/>
  <c r="CL77" i="1"/>
  <c r="BZ78" i="1"/>
  <c r="CA78" i="1"/>
  <c r="CB78" i="1"/>
  <c r="CC78" i="1"/>
  <c r="CD78" i="1"/>
  <c r="CG78" i="1"/>
  <c r="CI78" i="1"/>
  <c r="CJ78" i="1"/>
  <c r="CL78" i="1"/>
  <c r="BZ79" i="1"/>
  <c r="CA79" i="1"/>
  <c r="CB79" i="1"/>
  <c r="CC79" i="1"/>
  <c r="CD79" i="1"/>
  <c r="CG79" i="1"/>
  <c r="CI79" i="1"/>
  <c r="CJ79" i="1"/>
  <c r="CL79" i="1"/>
  <c r="BZ80" i="1"/>
  <c r="CA80" i="1"/>
  <c r="CB80" i="1"/>
  <c r="CC80" i="1"/>
  <c r="CD80" i="1"/>
  <c r="CG80" i="1"/>
  <c r="CI80" i="1"/>
  <c r="CJ80" i="1"/>
  <c r="CL80" i="1"/>
  <c r="BZ81" i="1"/>
  <c r="CA81" i="1"/>
  <c r="CB81" i="1"/>
  <c r="CC81" i="1"/>
  <c r="CD81" i="1"/>
  <c r="CG81" i="1"/>
  <c r="CI81" i="1"/>
  <c r="CJ81" i="1"/>
  <c r="CL81" i="1"/>
  <c r="BZ82" i="1"/>
  <c r="CA82" i="1"/>
  <c r="CB82" i="1"/>
  <c r="CC82" i="1"/>
  <c r="CD82" i="1"/>
  <c r="CG82" i="1"/>
  <c r="CI82" i="1"/>
  <c r="CJ82" i="1"/>
  <c r="CL82" i="1"/>
  <c r="BZ83" i="1"/>
  <c r="CA83" i="1"/>
  <c r="CB83" i="1"/>
  <c r="CC83" i="1"/>
  <c r="CD83" i="1"/>
  <c r="CG83" i="1"/>
  <c r="CI83" i="1"/>
  <c r="CJ83" i="1"/>
  <c r="CL83" i="1"/>
  <c r="BZ88" i="1"/>
  <c r="CA88" i="1"/>
  <c r="CB88" i="1"/>
  <c r="CC88" i="1"/>
  <c r="CD88" i="1"/>
  <c r="CG88" i="1"/>
  <c r="CI88" i="1"/>
  <c r="CJ88" i="1"/>
  <c r="CL88" i="1"/>
  <c r="BZ89" i="1"/>
  <c r="CA89" i="1"/>
  <c r="CB89" i="1"/>
  <c r="CC89" i="1"/>
  <c r="CD89" i="1"/>
  <c r="CG89" i="1"/>
  <c r="CI89" i="1"/>
  <c r="CJ89" i="1"/>
  <c r="CL89" i="1"/>
  <c r="BZ90" i="1"/>
  <c r="CA90" i="1"/>
  <c r="CB90" i="1"/>
  <c r="CC90" i="1"/>
  <c r="CD90" i="1"/>
  <c r="CG90" i="1"/>
  <c r="CI90" i="1"/>
  <c r="CJ90" i="1"/>
  <c r="CL90" i="1"/>
  <c r="BZ91" i="1"/>
  <c r="CA91" i="1"/>
  <c r="CB91" i="1"/>
  <c r="CC91" i="1"/>
  <c r="CD91" i="1"/>
  <c r="CG91" i="1"/>
  <c r="CI91" i="1"/>
  <c r="CJ91" i="1"/>
  <c r="CL91" i="1"/>
  <c r="BZ92" i="1"/>
  <c r="CA92" i="1"/>
  <c r="CB92" i="1"/>
  <c r="CC92" i="1"/>
  <c r="CD92" i="1"/>
  <c r="CG92" i="1"/>
  <c r="CI92" i="1"/>
  <c r="CJ92" i="1"/>
  <c r="CL92" i="1"/>
  <c r="BZ93" i="1"/>
  <c r="CA93" i="1"/>
  <c r="CB93" i="1"/>
  <c r="CC93" i="1"/>
  <c r="CD93" i="1"/>
  <c r="CG93" i="1"/>
  <c r="CI93" i="1"/>
  <c r="CJ93" i="1"/>
  <c r="CL93" i="1"/>
  <c r="BZ94" i="1"/>
  <c r="CA94" i="1"/>
  <c r="CB94" i="1"/>
  <c r="CC94" i="1"/>
  <c r="CD94" i="1"/>
  <c r="CG94" i="1"/>
  <c r="CI94" i="1"/>
  <c r="CJ94" i="1"/>
  <c r="CL94" i="1"/>
  <c r="BZ95" i="1"/>
  <c r="CA95" i="1"/>
  <c r="CB95" i="1"/>
  <c r="CC95" i="1"/>
  <c r="CD95" i="1"/>
  <c r="CG95" i="1"/>
  <c r="CI95" i="1"/>
  <c r="CJ95" i="1"/>
  <c r="CL95" i="1"/>
  <c r="BZ96" i="1"/>
  <c r="CA96" i="1"/>
  <c r="CB96" i="1"/>
  <c r="CC96" i="1"/>
  <c r="CD96" i="1"/>
  <c r="CG96" i="1"/>
  <c r="CI96" i="1"/>
  <c r="CJ96" i="1"/>
  <c r="CL96" i="1"/>
  <c r="BZ97" i="1"/>
  <c r="CA97" i="1"/>
  <c r="CB97" i="1"/>
  <c r="CC97" i="1"/>
  <c r="CD97" i="1"/>
  <c r="CG97" i="1"/>
  <c r="CI97" i="1"/>
  <c r="CJ97" i="1"/>
  <c r="CL97" i="1"/>
  <c r="BZ98" i="1"/>
  <c r="CA98" i="1"/>
  <c r="CB98" i="1"/>
  <c r="CC98" i="1"/>
  <c r="CD98" i="1"/>
  <c r="CG98" i="1"/>
  <c r="CI98" i="1"/>
  <c r="CJ98" i="1"/>
  <c r="CL98" i="1"/>
  <c r="BZ99" i="1"/>
  <c r="CA99" i="1"/>
  <c r="CB99" i="1"/>
  <c r="CC99" i="1"/>
  <c r="CD99" i="1"/>
  <c r="CG99" i="1"/>
  <c r="CI99" i="1"/>
  <c r="CJ99" i="1"/>
  <c r="CL99" i="1"/>
  <c r="BZ100" i="1"/>
  <c r="CA100" i="1"/>
  <c r="CB100" i="1"/>
  <c r="CC100" i="1"/>
  <c r="CD100" i="1"/>
  <c r="CG100" i="1"/>
  <c r="CI100" i="1"/>
  <c r="CJ100" i="1"/>
  <c r="CL100" i="1"/>
  <c r="BZ101" i="1"/>
  <c r="CA101" i="1"/>
  <c r="CB101" i="1"/>
  <c r="CC101" i="1"/>
  <c r="CD101" i="1"/>
  <c r="CG101" i="1"/>
  <c r="CI101" i="1"/>
  <c r="CJ101" i="1"/>
  <c r="CL101" i="1"/>
  <c r="BZ102" i="1"/>
  <c r="CA102" i="1"/>
  <c r="CB102" i="1"/>
  <c r="CC102" i="1"/>
  <c r="CD102" i="1"/>
  <c r="CG102" i="1"/>
  <c r="CI102" i="1"/>
  <c r="CJ102" i="1"/>
  <c r="CL102" i="1"/>
  <c r="BZ103" i="1"/>
  <c r="CA103" i="1"/>
  <c r="CB103" i="1"/>
  <c r="CC103" i="1"/>
  <c r="CD103" i="1"/>
  <c r="CG103" i="1"/>
  <c r="CI103" i="1"/>
  <c r="CJ103" i="1"/>
  <c r="CL103" i="1"/>
  <c r="BZ104" i="1"/>
  <c r="CA104" i="1"/>
  <c r="CB104" i="1"/>
  <c r="CC104" i="1"/>
  <c r="CD104" i="1"/>
  <c r="CG104" i="1"/>
  <c r="CI104" i="1"/>
  <c r="CJ104" i="1"/>
  <c r="CL104" i="1"/>
  <c r="BZ105" i="1"/>
  <c r="CA105" i="1"/>
  <c r="CB105" i="1"/>
  <c r="CC105" i="1"/>
  <c r="CD105" i="1"/>
  <c r="CG105" i="1"/>
  <c r="CI105" i="1"/>
  <c r="CJ105" i="1"/>
  <c r="CL105" i="1"/>
  <c r="BZ106" i="1"/>
  <c r="CA106" i="1"/>
  <c r="CB106" i="1"/>
  <c r="CC106" i="1"/>
  <c r="CD106" i="1"/>
  <c r="CG106" i="1"/>
  <c r="CI106" i="1"/>
  <c r="CJ106" i="1"/>
  <c r="CL106" i="1"/>
  <c r="BZ107" i="1"/>
  <c r="CA107" i="1"/>
  <c r="CB107" i="1"/>
  <c r="CC107" i="1"/>
  <c r="CD107" i="1"/>
  <c r="CG107" i="1"/>
  <c r="CI107" i="1"/>
  <c r="CJ107" i="1"/>
  <c r="CL107" i="1"/>
  <c r="BZ108" i="1"/>
  <c r="CA108" i="1"/>
  <c r="CB108" i="1"/>
  <c r="CC108" i="1"/>
  <c r="CD108" i="1"/>
  <c r="CG108" i="1"/>
  <c r="CI108" i="1"/>
  <c r="CJ108" i="1"/>
  <c r="CL108" i="1"/>
  <c r="BZ109" i="1"/>
  <c r="CA109" i="1"/>
  <c r="CB109" i="1"/>
  <c r="CC109" i="1"/>
  <c r="CD109" i="1"/>
  <c r="CG109" i="1"/>
  <c r="CI109" i="1"/>
  <c r="CJ109" i="1"/>
  <c r="CL109" i="1"/>
  <c r="BZ110" i="1"/>
  <c r="CA110" i="1"/>
  <c r="CB110" i="1"/>
  <c r="CC110" i="1"/>
  <c r="CD110" i="1"/>
  <c r="CG110" i="1"/>
  <c r="CI110" i="1"/>
  <c r="CJ110" i="1"/>
  <c r="CL110" i="1"/>
  <c r="BZ111" i="1"/>
  <c r="CA111" i="1"/>
  <c r="CB111" i="1"/>
  <c r="CC111" i="1"/>
  <c r="CD111" i="1"/>
  <c r="CG111" i="1"/>
  <c r="CI111" i="1"/>
  <c r="CJ111" i="1"/>
  <c r="CL111" i="1"/>
  <c r="BZ120" i="1"/>
  <c r="CA120" i="1"/>
  <c r="CB120" i="1"/>
  <c r="CC120" i="1"/>
  <c r="CD120" i="1"/>
  <c r="CG120" i="1"/>
  <c r="CI120" i="1"/>
  <c r="CJ120" i="1"/>
  <c r="CL120" i="1"/>
  <c r="BZ121" i="1"/>
  <c r="CA121" i="1"/>
  <c r="CB121" i="1"/>
  <c r="CC121" i="1"/>
  <c r="CD121" i="1"/>
  <c r="CG121" i="1"/>
  <c r="CI121" i="1"/>
  <c r="CJ121" i="1"/>
  <c r="CL121" i="1"/>
  <c r="BZ122" i="1"/>
  <c r="CA122" i="1"/>
  <c r="CB122" i="1"/>
  <c r="CC122" i="1"/>
  <c r="CD122" i="1"/>
  <c r="CG122" i="1"/>
  <c r="CI122" i="1"/>
  <c r="CJ122" i="1"/>
  <c r="CL122" i="1"/>
  <c r="BZ123" i="1"/>
  <c r="CA123" i="1"/>
  <c r="CB123" i="1"/>
  <c r="CC123" i="1"/>
  <c r="CD123" i="1"/>
  <c r="CG123" i="1"/>
  <c r="CI123" i="1"/>
  <c r="CJ123" i="1"/>
  <c r="CL123" i="1"/>
  <c r="BZ124" i="1"/>
  <c r="CA124" i="1"/>
  <c r="CB124" i="1"/>
  <c r="CC124" i="1"/>
  <c r="CD124" i="1"/>
  <c r="CG124" i="1"/>
  <c r="CI124" i="1"/>
  <c r="CJ124" i="1"/>
  <c r="CL124" i="1"/>
  <c r="BZ125" i="1"/>
  <c r="CA125" i="1"/>
  <c r="CB125" i="1"/>
  <c r="CC125" i="1"/>
  <c r="CD125" i="1"/>
  <c r="CG125" i="1"/>
  <c r="CI125" i="1"/>
  <c r="CJ125" i="1"/>
  <c r="CL125" i="1"/>
  <c r="BZ126" i="1"/>
  <c r="CA126" i="1"/>
  <c r="CB126" i="1"/>
  <c r="CC126" i="1"/>
  <c r="CD126" i="1"/>
  <c r="CG126" i="1"/>
  <c r="CI126" i="1"/>
  <c r="CJ126" i="1"/>
  <c r="CL126" i="1"/>
  <c r="BZ127" i="1"/>
  <c r="CA127" i="1"/>
  <c r="CB127" i="1"/>
  <c r="CC127" i="1"/>
  <c r="CD127" i="1"/>
  <c r="CG127" i="1"/>
  <c r="CI127" i="1"/>
  <c r="CJ127" i="1"/>
  <c r="CL127" i="1"/>
  <c r="BZ128" i="1"/>
  <c r="CA128" i="1"/>
  <c r="CB128" i="1"/>
  <c r="CC128" i="1"/>
  <c r="CD128" i="1"/>
  <c r="CG128" i="1"/>
  <c r="CI128" i="1"/>
  <c r="CJ128" i="1"/>
  <c r="CL128" i="1"/>
  <c r="BZ129" i="1"/>
  <c r="CA129" i="1"/>
  <c r="CB129" i="1"/>
  <c r="CC129" i="1"/>
  <c r="CD129" i="1"/>
  <c r="CG129" i="1"/>
  <c r="CI129" i="1"/>
  <c r="CJ129" i="1"/>
  <c r="CL129" i="1"/>
  <c r="BZ130" i="1"/>
  <c r="CA130" i="1"/>
  <c r="CB130" i="1"/>
  <c r="CC130" i="1"/>
  <c r="CD130" i="1"/>
  <c r="CG130" i="1"/>
  <c r="CI130" i="1"/>
  <c r="CJ130" i="1"/>
  <c r="CL130" i="1"/>
  <c r="BZ131" i="1"/>
  <c r="CA131" i="1"/>
  <c r="CB131" i="1"/>
  <c r="CC131" i="1"/>
  <c r="CD131" i="1"/>
  <c r="CG131" i="1"/>
  <c r="CI131" i="1"/>
  <c r="CJ131" i="1"/>
  <c r="CL131" i="1"/>
  <c r="BZ132" i="1"/>
  <c r="CA132" i="1"/>
  <c r="CB132" i="1"/>
  <c r="CC132" i="1"/>
  <c r="CD132" i="1"/>
  <c r="CG132" i="1"/>
  <c r="CI132" i="1"/>
  <c r="CJ132" i="1"/>
  <c r="CL132" i="1"/>
  <c r="BZ133" i="1"/>
  <c r="CA133" i="1"/>
  <c r="CB133" i="1"/>
  <c r="CC133" i="1"/>
  <c r="CD133" i="1"/>
  <c r="CG133" i="1"/>
  <c r="CI133" i="1"/>
  <c r="CJ133" i="1"/>
  <c r="CL133" i="1"/>
  <c r="BZ134" i="1"/>
  <c r="CA134" i="1"/>
  <c r="CB134" i="1"/>
  <c r="CC134" i="1"/>
  <c r="CD134" i="1"/>
  <c r="CG134" i="1"/>
  <c r="CI134" i="1"/>
  <c r="CJ134" i="1"/>
  <c r="CL134" i="1"/>
  <c r="BZ135" i="1"/>
  <c r="CA135" i="1"/>
  <c r="CB135" i="1"/>
  <c r="CC135" i="1"/>
  <c r="CD135" i="1"/>
  <c r="CG135" i="1"/>
  <c r="CI135" i="1"/>
  <c r="CJ135" i="1"/>
  <c r="CL135" i="1"/>
  <c r="BZ136" i="1"/>
  <c r="CA136" i="1"/>
  <c r="CB136" i="1"/>
  <c r="CC136" i="1"/>
  <c r="CD136" i="1"/>
  <c r="CG136" i="1"/>
  <c r="CI136" i="1"/>
  <c r="CJ136" i="1"/>
  <c r="CL136" i="1"/>
  <c r="BZ137" i="1"/>
  <c r="CA137" i="1"/>
  <c r="CB137" i="1"/>
  <c r="CC137" i="1"/>
  <c r="CD137" i="1"/>
  <c r="CG137" i="1"/>
  <c r="CI137" i="1"/>
  <c r="CJ137" i="1"/>
  <c r="CL137" i="1"/>
  <c r="BZ138" i="1"/>
  <c r="CA138" i="1"/>
  <c r="CB138" i="1"/>
  <c r="CC138" i="1"/>
  <c r="CD138" i="1"/>
  <c r="CG138" i="1"/>
  <c r="CI138" i="1"/>
  <c r="CJ138" i="1"/>
  <c r="CL138" i="1"/>
  <c r="BZ139" i="1"/>
  <c r="CA139" i="1"/>
  <c r="CB139" i="1"/>
  <c r="CC139" i="1"/>
  <c r="CD139" i="1"/>
  <c r="CG139" i="1"/>
  <c r="CI139" i="1"/>
  <c r="CJ139" i="1"/>
  <c r="CL139" i="1"/>
  <c r="BZ140" i="1"/>
  <c r="CA140" i="1"/>
  <c r="CB140" i="1"/>
  <c r="CC140" i="1"/>
  <c r="CD140" i="1"/>
  <c r="CG140" i="1"/>
  <c r="CI140" i="1"/>
  <c r="CJ140" i="1"/>
  <c r="CL140" i="1"/>
  <c r="BZ141" i="1"/>
  <c r="CA141" i="1"/>
  <c r="CB141" i="1"/>
  <c r="CC141" i="1"/>
  <c r="CD141" i="1"/>
  <c r="CG141" i="1"/>
  <c r="CI141" i="1"/>
  <c r="CJ141" i="1"/>
  <c r="CL141" i="1"/>
  <c r="BZ142" i="1"/>
  <c r="CA142" i="1"/>
  <c r="CB142" i="1"/>
  <c r="CC142" i="1"/>
  <c r="CD142" i="1"/>
  <c r="CG142" i="1"/>
  <c r="CI142" i="1"/>
  <c r="CJ142" i="1"/>
  <c r="CL142" i="1"/>
  <c r="BZ143" i="1"/>
  <c r="CA143" i="1"/>
  <c r="CB143" i="1"/>
  <c r="CC143" i="1"/>
  <c r="CD143" i="1"/>
  <c r="CG143" i="1"/>
  <c r="CI143" i="1"/>
  <c r="CJ143" i="1"/>
  <c r="CL143" i="1"/>
  <c r="BZ144" i="1"/>
  <c r="CA144" i="1"/>
  <c r="CB144" i="1"/>
  <c r="CC144" i="1"/>
  <c r="CD144" i="1"/>
  <c r="CG144" i="1"/>
  <c r="CI144" i="1"/>
  <c r="CJ144" i="1"/>
  <c r="CL144" i="1"/>
  <c r="BZ145" i="1"/>
  <c r="CA145" i="1"/>
  <c r="CB145" i="1"/>
  <c r="CC145" i="1"/>
  <c r="CD145" i="1"/>
  <c r="CG145" i="1"/>
  <c r="CI145" i="1"/>
  <c r="CJ145" i="1"/>
  <c r="CL145" i="1"/>
  <c r="BZ146" i="1"/>
  <c r="CA146" i="1"/>
  <c r="CB146" i="1"/>
  <c r="CC146" i="1"/>
  <c r="CD146" i="1"/>
  <c r="CG146" i="1"/>
  <c r="CI146" i="1"/>
  <c r="CJ146" i="1"/>
  <c r="CL146" i="1"/>
  <c r="BZ147" i="1"/>
  <c r="CA147" i="1"/>
  <c r="CB147" i="1"/>
  <c r="CC147" i="1"/>
  <c r="CD147" i="1"/>
  <c r="CG147" i="1"/>
  <c r="CI147" i="1"/>
  <c r="CJ147" i="1"/>
  <c r="CL147" i="1"/>
  <c r="BZ148" i="1"/>
  <c r="CA148" i="1"/>
  <c r="CB148" i="1"/>
  <c r="CC148" i="1"/>
  <c r="CD148" i="1"/>
  <c r="CG148" i="1"/>
  <c r="CI148" i="1"/>
  <c r="CJ148" i="1"/>
  <c r="CL148" i="1"/>
  <c r="BZ149" i="1"/>
  <c r="CA149" i="1"/>
  <c r="CB149" i="1"/>
  <c r="CC149" i="1"/>
  <c r="CD149" i="1"/>
  <c r="CG149" i="1"/>
  <c r="CI149" i="1"/>
  <c r="CJ149" i="1"/>
  <c r="CL149" i="1"/>
  <c r="BZ150" i="1"/>
  <c r="CA150" i="1"/>
  <c r="CB150" i="1"/>
  <c r="CC150" i="1"/>
  <c r="CD150" i="1"/>
  <c r="CG150" i="1"/>
  <c r="CI150" i="1"/>
  <c r="CJ150" i="1"/>
  <c r="CL150" i="1"/>
  <c r="BZ151" i="1"/>
  <c r="CA151" i="1"/>
  <c r="CB151" i="1"/>
  <c r="CC151" i="1"/>
  <c r="CD151" i="1"/>
  <c r="CG151" i="1"/>
  <c r="CI151" i="1"/>
  <c r="CJ151" i="1"/>
  <c r="CL151" i="1"/>
  <c r="BZ152" i="1"/>
  <c r="CA152" i="1"/>
  <c r="CB152" i="1"/>
  <c r="CC152" i="1"/>
  <c r="CD152" i="1"/>
  <c r="CG152" i="1"/>
  <c r="CI152" i="1"/>
  <c r="CJ152" i="1"/>
  <c r="CL152" i="1"/>
  <c r="BZ153" i="1"/>
  <c r="CA153" i="1"/>
  <c r="CB153" i="1"/>
  <c r="CC153" i="1"/>
  <c r="CD153" i="1"/>
  <c r="CG153" i="1"/>
  <c r="CI153" i="1"/>
  <c r="CJ153" i="1"/>
  <c r="CL153" i="1"/>
  <c r="BZ154" i="1"/>
  <c r="CA154" i="1"/>
  <c r="CB154" i="1"/>
  <c r="CC154" i="1"/>
  <c r="CD154" i="1"/>
  <c r="CG154" i="1"/>
  <c r="CI154" i="1"/>
  <c r="CJ154" i="1"/>
  <c r="CL154" i="1"/>
  <c r="BZ155" i="1"/>
  <c r="CA155" i="1"/>
  <c r="CB155" i="1"/>
  <c r="CC155" i="1"/>
  <c r="CD155" i="1"/>
  <c r="CG155" i="1"/>
  <c r="CI155" i="1"/>
  <c r="CJ155" i="1"/>
  <c r="CL155" i="1"/>
  <c r="BZ156" i="1"/>
  <c r="CA156" i="1"/>
  <c r="CB156" i="1"/>
  <c r="CC156" i="1"/>
  <c r="CD156" i="1"/>
  <c r="CG156" i="1"/>
  <c r="CI156" i="1"/>
  <c r="CJ156" i="1"/>
  <c r="CL156" i="1"/>
  <c r="BZ157" i="1"/>
  <c r="CA157" i="1"/>
  <c r="CB157" i="1"/>
  <c r="CC157" i="1"/>
  <c r="CD157" i="1"/>
  <c r="CG157" i="1"/>
  <c r="CI157" i="1"/>
  <c r="CJ157" i="1"/>
  <c r="CL157" i="1"/>
  <c r="BZ158" i="1"/>
  <c r="CA158" i="1"/>
  <c r="CB158" i="1"/>
  <c r="CC158" i="1"/>
  <c r="CD158" i="1"/>
  <c r="CG158" i="1"/>
  <c r="CI158" i="1"/>
  <c r="CJ158" i="1"/>
  <c r="CL158" i="1"/>
  <c r="BZ159" i="1"/>
  <c r="CA159" i="1"/>
  <c r="CB159" i="1"/>
  <c r="CC159" i="1"/>
  <c r="CD159" i="1"/>
  <c r="CG159" i="1"/>
  <c r="CI159" i="1"/>
  <c r="CJ159" i="1"/>
  <c r="CL159" i="1"/>
  <c r="BZ160" i="1"/>
  <c r="CA160" i="1"/>
  <c r="CB160" i="1"/>
  <c r="CC160" i="1"/>
  <c r="CD160" i="1"/>
  <c r="CG160" i="1"/>
  <c r="CI160" i="1"/>
  <c r="CJ160" i="1"/>
  <c r="CL160" i="1"/>
  <c r="BZ161" i="1"/>
  <c r="CA161" i="1"/>
  <c r="CB161" i="1"/>
  <c r="CC161" i="1"/>
  <c r="CD161" i="1"/>
  <c r="CG161" i="1"/>
  <c r="CI161" i="1"/>
  <c r="CJ161" i="1"/>
  <c r="CL161" i="1"/>
  <c r="BZ162" i="1"/>
  <c r="CA162" i="1"/>
  <c r="CB162" i="1"/>
  <c r="CC162" i="1"/>
  <c r="CD162" i="1"/>
  <c r="CG162" i="1"/>
  <c r="CI162" i="1"/>
  <c r="CJ162" i="1"/>
  <c r="CL162" i="1"/>
  <c r="BZ163" i="1"/>
  <c r="CA163" i="1"/>
  <c r="CB163" i="1"/>
  <c r="CC163" i="1"/>
  <c r="CD163" i="1"/>
  <c r="CG163" i="1"/>
  <c r="CI163" i="1"/>
  <c r="CJ163" i="1"/>
  <c r="CL163" i="1"/>
  <c r="BZ164" i="1"/>
  <c r="CA164" i="1"/>
  <c r="CB164" i="1"/>
  <c r="CC164" i="1"/>
  <c r="CD164" i="1"/>
  <c r="CG164" i="1"/>
  <c r="CI164" i="1"/>
  <c r="CJ164" i="1"/>
  <c r="CL164" i="1"/>
  <c r="BZ165" i="1"/>
  <c r="CA165" i="1"/>
  <c r="CB165" i="1"/>
  <c r="CC165" i="1"/>
  <c r="CD165" i="1"/>
  <c r="CG165" i="1"/>
  <c r="CI165" i="1"/>
  <c r="CJ165" i="1"/>
  <c r="CL165" i="1"/>
  <c r="BZ166" i="1"/>
  <c r="CA166" i="1"/>
  <c r="CB166" i="1"/>
  <c r="CC166" i="1"/>
  <c r="CD166" i="1"/>
  <c r="CG166" i="1"/>
  <c r="CI166" i="1"/>
  <c r="CJ166" i="1"/>
  <c r="CL166" i="1"/>
  <c r="BZ167" i="1"/>
  <c r="CA167" i="1"/>
  <c r="CB167" i="1"/>
  <c r="CC167" i="1"/>
  <c r="CD167" i="1"/>
  <c r="CG167" i="1"/>
  <c r="CI167" i="1"/>
  <c r="CJ167" i="1"/>
  <c r="CL167" i="1"/>
  <c r="BZ168" i="1"/>
  <c r="CA168" i="1"/>
  <c r="CB168" i="1"/>
  <c r="CC168" i="1"/>
  <c r="CD168" i="1"/>
  <c r="CG168" i="1"/>
  <c r="CI168" i="1"/>
  <c r="CJ168" i="1"/>
  <c r="CL168" i="1"/>
  <c r="BZ169" i="1"/>
  <c r="CA169" i="1"/>
  <c r="CB169" i="1"/>
  <c r="CC169" i="1"/>
  <c r="CD169" i="1"/>
  <c r="CG169" i="1"/>
  <c r="CI169" i="1"/>
  <c r="CJ169" i="1"/>
  <c r="CL169" i="1"/>
  <c r="BZ170" i="1"/>
  <c r="CA170" i="1"/>
  <c r="CB170" i="1"/>
  <c r="CC170" i="1"/>
  <c r="CD170" i="1"/>
  <c r="CG170" i="1"/>
  <c r="CI170" i="1"/>
  <c r="CJ170" i="1"/>
  <c r="CL170" i="1"/>
  <c r="BZ171" i="1"/>
  <c r="CA171" i="1"/>
  <c r="CB171" i="1"/>
  <c r="CC171" i="1"/>
  <c r="CD171" i="1"/>
  <c r="CG171" i="1"/>
  <c r="CI171" i="1"/>
  <c r="CJ171" i="1"/>
  <c r="CL171" i="1"/>
  <c r="BZ172" i="1"/>
  <c r="CA172" i="1"/>
  <c r="CB172" i="1"/>
  <c r="CC172" i="1"/>
  <c r="CD172" i="1"/>
  <c r="CG172" i="1"/>
  <c r="CI172" i="1"/>
  <c r="CJ172" i="1"/>
  <c r="CL172" i="1"/>
  <c r="BZ173" i="1"/>
  <c r="CA173" i="1"/>
  <c r="CB173" i="1"/>
  <c r="CC173" i="1"/>
  <c r="CD173" i="1"/>
  <c r="CG173" i="1"/>
  <c r="CI173" i="1"/>
  <c r="CJ173" i="1"/>
  <c r="CL173" i="1"/>
  <c r="BZ174" i="1"/>
  <c r="CA174" i="1"/>
  <c r="CB174" i="1"/>
  <c r="CC174" i="1"/>
  <c r="CD174" i="1"/>
  <c r="CG174" i="1"/>
  <c r="CI174" i="1"/>
  <c r="CJ174" i="1"/>
  <c r="CL174" i="1"/>
  <c r="BZ175" i="1"/>
  <c r="CA175" i="1"/>
  <c r="CB175" i="1"/>
  <c r="CC175" i="1"/>
  <c r="CD175" i="1"/>
  <c r="CG175" i="1"/>
  <c r="CI175" i="1"/>
  <c r="CJ175" i="1"/>
  <c r="CL175" i="1"/>
  <c r="BZ176" i="1"/>
  <c r="CA176" i="1"/>
  <c r="CB176" i="1"/>
  <c r="CC176" i="1"/>
  <c r="CD176" i="1"/>
  <c r="CG176" i="1"/>
  <c r="CI176" i="1"/>
  <c r="CJ176" i="1"/>
  <c r="CL176" i="1"/>
  <c r="BZ177" i="1"/>
  <c r="CA177" i="1"/>
  <c r="CB177" i="1"/>
  <c r="CC177" i="1"/>
  <c r="CD177" i="1"/>
  <c r="CG177" i="1"/>
  <c r="CI177" i="1"/>
  <c r="CJ177" i="1"/>
  <c r="CL177" i="1"/>
  <c r="BZ178" i="1"/>
  <c r="CA178" i="1"/>
  <c r="CB178" i="1"/>
  <c r="CC178" i="1"/>
  <c r="CD178" i="1"/>
  <c r="CG178" i="1"/>
  <c r="CI178" i="1"/>
  <c r="CJ178" i="1"/>
  <c r="CL178" i="1"/>
  <c r="BZ179" i="1"/>
  <c r="CA179" i="1"/>
  <c r="CB179" i="1"/>
  <c r="CC179" i="1"/>
  <c r="CD179" i="1"/>
  <c r="CG179" i="1"/>
  <c r="CI179" i="1"/>
  <c r="CJ179" i="1"/>
  <c r="CL179" i="1"/>
  <c r="BZ180" i="1"/>
  <c r="CA180" i="1"/>
  <c r="CB180" i="1"/>
  <c r="CC180" i="1"/>
  <c r="CD180" i="1"/>
  <c r="CG180" i="1"/>
  <c r="CI180" i="1"/>
  <c r="CJ180" i="1"/>
  <c r="CL180" i="1"/>
  <c r="F269" i="1" l="1"/>
  <c r="G269" i="1" s="1"/>
  <c r="E270" i="1"/>
  <c r="F127" i="1"/>
  <c r="G127" i="1" s="1"/>
  <c r="E128" i="1"/>
  <c r="F237" i="1"/>
  <c r="G237" i="1" s="1"/>
  <c r="E238" i="1"/>
  <c r="F97" i="1"/>
  <c r="G97" i="1" s="1"/>
  <c r="E98" i="1"/>
  <c r="F98" i="1" s="1"/>
  <c r="G98" i="1" s="1"/>
  <c r="F324" i="1"/>
  <c r="G324" i="1" s="1"/>
  <c r="E325" i="1"/>
  <c r="F284" i="1"/>
  <c r="G284" i="1" s="1"/>
  <c r="E285" i="1"/>
  <c r="F208" i="1"/>
  <c r="G208" i="1" s="1"/>
  <c r="E209" i="1"/>
  <c r="CZ180" i="1"/>
  <c r="BX180" i="1"/>
  <c r="CK180" i="1"/>
  <c r="CZ178" i="1"/>
  <c r="BX178" i="1"/>
  <c r="CK178" i="1"/>
  <c r="CZ176" i="1"/>
  <c r="BX176" i="1"/>
  <c r="CK176" i="1"/>
  <c r="CZ174" i="1"/>
  <c r="BX174" i="1"/>
  <c r="CK174" i="1"/>
  <c r="CZ171" i="1"/>
  <c r="CK171" i="1"/>
  <c r="BX171" i="1"/>
  <c r="CZ170" i="1"/>
  <c r="BX170" i="1"/>
  <c r="CK170" i="1"/>
  <c r="CZ167" i="1"/>
  <c r="CK167" i="1"/>
  <c r="BX167" i="1"/>
  <c r="CZ166" i="1"/>
  <c r="BX166" i="1"/>
  <c r="CK166" i="1"/>
  <c r="CZ163" i="1"/>
  <c r="CK163" i="1"/>
  <c r="BX163" i="1"/>
  <c r="CZ161" i="1"/>
  <c r="CK161" i="1"/>
  <c r="BX161" i="1"/>
  <c r="CZ159" i="1"/>
  <c r="CK159" i="1"/>
  <c r="BX159" i="1"/>
  <c r="CZ157" i="1"/>
  <c r="BX157" i="1"/>
  <c r="CK157" i="1"/>
  <c r="CZ154" i="1"/>
  <c r="CK154" i="1"/>
  <c r="BX154" i="1"/>
  <c r="CZ152" i="1"/>
  <c r="CK152" i="1"/>
  <c r="BX152" i="1"/>
  <c r="CZ151" i="1"/>
  <c r="BX151" i="1"/>
  <c r="CK151" i="1"/>
  <c r="CZ146" i="1"/>
  <c r="CK146" i="1"/>
  <c r="BX146" i="1"/>
  <c r="CZ143" i="1"/>
  <c r="BX143" i="1"/>
  <c r="CK143" i="1"/>
  <c r="CZ141" i="1"/>
  <c r="BX141" i="1"/>
  <c r="CK141" i="1"/>
  <c r="CZ140" i="1"/>
  <c r="CK140" i="1"/>
  <c r="BX140" i="1"/>
  <c r="CZ138" i="1"/>
  <c r="CK138" i="1"/>
  <c r="BX138" i="1"/>
  <c r="CZ137" i="1"/>
  <c r="BX137" i="1"/>
  <c r="CK137" i="1"/>
  <c r="CZ134" i="1"/>
  <c r="CK134" i="1"/>
  <c r="BX134" i="1"/>
  <c r="CZ132" i="1"/>
  <c r="CK132" i="1"/>
  <c r="BX132" i="1"/>
  <c r="CZ131" i="1"/>
  <c r="BX131" i="1"/>
  <c r="CK131" i="1"/>
  <c r="CZ128" i="1"/>
  <c r="CK128" i="1"/>
  <c r="BX128" i="1"/>
  <c r="CZ127" i="1"/>
  <c r="BX127" i="1"/>
  <c r="CK127" i="1"/>
  <c r="CZ124" i="1"/>
  <c r="BX124" i="1"/>
  <c r="CK124" i="1"/>
  <c r="CZ121" i="1"/>
  <c r="CK121" i="1"/>
  <c r="BX121" i="1"/>
  <c r="CZ110" i="1"/>
  <c r="CK110" i="1"/>
  <c r="BX110" i="1"/>
  <c r="CZ107" i="1"/>
  <c r="BX107" i="1"/>
  <c r="CK107" i="1"/>
  <c r="CZ105" i="1"/>
  <c r="BX105" i="1"/>
  <c r="CK105" i="1"/>
  <c r="CZ103" i="1"/>
  <c r="BX103" i="1"/>
  <c r="CK103" i="1"/>
  <c r="CZ101" i="1"/>
  <c r="BX101" i="1"/>
  <c r="CK101" i="1"/>
  <c r="CZ100" i="1"/>
  <c r="CK100" i="1"/>
  <c r="BX100" i="1"/>
  <c r="CZ98" i="1"/>
  <c r="CK98" i="1"/>
  <c r="BX98" i="1"/>
  <c r="CZ96" i="1"/>
  <c r="CK96" i="1"/>
  <c r="BX96" i="1"/>
  <c r="CZ94" i="1"/>
  <c r="CK94" i="1"/>
  <c r="BX94" i="1"/>
  <c r="CZ92" i="1"/>
  <c r="CK92" i="1"/>
  <c r="BX92" i="1"/>
  <c r="CZ90" i="1"/>
  <c r="CK90" i="1"/>
  <c r="BX90" i="1"/>
  <c r="BX88" i="1"/>
  <c r="CZ82" i="1"/>
  <c r="CK82" i="1"/>
  <c r="BX82" i="1"/>
  <c r="CZ78" i="1"/>
  <c r="CK78" i="1"/>
  <c r="BX78" i="1"/>
  <c r="CZ76" i="1"/>
  <c r="CK76" i="1"/>
  <c r="BX76" i="1"/>
  <c r="CZ57" i="1"/>
  <c r="CK57" i="1"/>
  <c r="BX57" i="1"/>
  <c r="CZ54" i="1"/>
  <c r="BX54" i="1"/>
  <c r="CK54" i="1"/>
  <c r="CZ47" i="1"/>
  <c r="BX47" i="1"/>
  <c r="CK47" i="1"/>
  <c r="CZ45" i="1"/>
  <c r="BX45" i="1"/>
  <c r="CK45" i="1"/>
  <c r="CZ44" i="1"/>
  <c r="BX44" i="1"/>
  <c r="CK44" i="1"/>
  <c r="CZ42" i="1"/>
  <c r="BX42" i="1"/>
  <c r="CK42" i="1"/>
  <c r="CZ40" i="1"/>
  <c r="BX40" i="1"/>
  <c r="CK40" i="1"/>
  <c r="CZ38" i="1"/>
  <c r="BX38" i="1"/>
  <c r="CK38" i="1"/>
  <c r="CZ36" i="1"/>
  <c r="BX36" i="1"/>
  <c r="CK36" i="1"/>
  <c r="CZ34" i="1"/>
  <c r="BX34" i="1"/>
  <c r="CK34" i="1"/>
  <c r="CZ32" i="1"/>
  <c r="BX32" i="1"/>
  <c r="CK32" i="1"/>
  <c r="CZ28" i="1"/>
  <c r="BX28" i="1"/>
  <c r="CK28" i="1"/>
  <c r="CZ25" i="1"/>
  <c r="CK25" i="1"/>
  <c r="BX25" i="1"/>
  <c r="CZ24" i="1"/>
  <c r="BX24" i="1"/>
  <c r="CK24" i="1"/>
  <c r="CZ22" i="1"/>
  <c r="BX22" i="1"/>
  <c r="CK22" i="1"/>
  <c r="CZ179" i="1"/>
  <c r="CK179" i="1"/>
  <c r="BX179" i="1"/>
  <c r="CZ177" i="1"/>
  <c r="CK177" i="1"/>
  <c r="BX177" i="1"/>
  <c r="CZ175" i="1"/>
  <c r="CK175" i="1"/>
  <c r="BX175" i="1"/>
  <c r="CZ173" i="1"/>
  <c r="CK173" i="1"/>
  <c r="BX173" i="1"/>
  <c r="CZ172" i="1"/>
  <c r="BX172" i="1"/>
  <c r="CK172" i="1"/>
  <c r="CZ169" i="1"/>
  <c r="CK169" i="1"/>
  <c r="BX169" i="1"/>
  <c r="CZ168" i="1"/>
  <c r="BX168" i="1"/>
  <c r="CK168" i="1"/>
  <c r="CZ165" i="1"/>
  <c r="CK165" i="1"/>
  <c r="BX165" i="1"/>
  <c r="CZ164" i="1"/>
  <c r="BX164" i="1"/>
  <c r="CK164" i="1"/>
  <c r="CZ162" i="1"/>
  <c r="BX162" i="1"/>
  <c r="CK162" i="1"/>
  <c r="CZ160" i="1"/>
  <c r="BX160" i="1"/>
  <c r="CK160" i="1"/>
  <c r="CZ158" i="1"/>
  <c r="CK158" i="1"/>
  <c r="BX158" i="1"/>
  <c r="CZ156" i="1"/>
  <c r="CK156" i="1"/>
  <c r="BX156" i="1"/>
  <c r="CZ155" i="1"/>
  <c r="BX155" i="1"/>
  <c r="CK155" i="1"/>
  <c r="CZ150" i="1"/>
  <c r="CK150" i="1"/>
  <c r="BX150" i="1"/>
  <c r="CZ149" i="1"/>
  <c r="BX149" i="1"/>
  <c r="CK149" i="1"/>
  <c r="CZ147" i="1"/>
  <c r="BX147" i="1"/>
  <c r="CK147" i="1"/>
  <c r="CZ145" i="1"/>
  <c r="BX145" i="1"/>
  <c r="CK145" i="1"/>
  <c r="CZ144" i="1"/>
  <c r="CK144" i="1"/>
  <c r="BX144" i="1"/>
  <c r="CZ142" i="1"/>
  <c r="CK142" i="1"/>
  <c r="BX142" i="1"/>
  <c r="CZ139" i="1"/>
  <c r="BX139" i="1"/>
  <c r="CK139" i="1"/>
  <c r="CZ136" i="1"/>
  <c r="CK136" i="1"/>
  <c r="BX136" i="1"/>
  <c r="CZ135" i="1"/>
  <c r="BX135" i="1"/>
  <c r="CK135" i="1"/>
  <c r="CZ133" i="1"/>
  <c r="BX133" i="1"/>
  <c r="CK133" i="1"/>
  <c r="CZ130" i="1"/>
  <c r="CK130" i="1"/>
  <c r="BX130" i="1"/>
  <c r="CZ129" i="1"/>
  <c r="BX129" i="1"/>
  <c r="CK129" i="1"/>
  <c r="CZ126" i="1"/>
  <c r="CK126" i="1"/>
  <c r="BX126" i="1"/>
  <c r="CZ125" i="1"/>
  <c r="BX125" i="1"/>
  <c r="CK125" i="1"/>
  <c r="CZ123" i="1"/>
  <c r="CK123" i="1"/>
  <c r="BX123" i="1"/>
  <c r="CZ122" i="1"/>
  <c r="BX122" i="1"/>
  <c r="CK122" i="1"/>
  <c r="CZ120" i="1"/>
  <c r="BX120" i="1"/>
  <c r="CK120" i="1"/>
  <c r="CZ108" i="1"/>
  <c r="CK108" i="1"/>
  <c r="BX108" i="1"/>
  <c r="CZ106" i="1"/>
  <c r="CK106" i="1"/>
  <c r="BX106" i="1"/>
  <c r="CZ102" i="1"/>
  <c r="CK102" i="1"/>
  <c r="BX102" i="1"/>
  <c r="CZ97" i="1"/>
  <c r="BX97" i="1"/>
  <c r="CK97" i="1"/>
  <c r="CZ95" i="1"/>
  <c r="BX95" i="1"/>
  <c r="CK95" i="1"/>
  <c r="CZ93" i="1"/>
  <c r="BX93" i="1"/>
  <c r="CK93" i="1"/>
  <c r="CZ91" i="1"/>
  <c r="BX91" i="1"/>
  <c r="CK91" i="1"/>
  <c r="CZ89" i="1"/>
  <c r="BX89" i="1"/>
  <c r="CK89" i="1"/>
  <c r="CZ83" i="1"/>
  <c r="BX83" i="1"/>
  <c r="CK83" i="1"/>
  <c r="CZ81" i="1"/>
  <c r="BX81" i="1"/>
  <c r="CK81" i="1"/>
  <c r="CZ79" i="1"/>
  <c r="BX79" i="1"/>
  <c r="CK79" i="1"/>
  <c r="CZ77" i="1"/>
  <c r="BX77" i="1"/>
  <c r="CK77" i="1"/>
  <c r="CZ56" i="1"/>
  <c r="BX56" i="1"/>
  <c r="CK56" i="1"/>
  <c r="CZ55" i="1"/>
  <c r="CK55" i="1"/>
  <c r="BX55" i="1"/>
  <c r="CZ53" i="1"/>
  <c r="CK53" i="1"/>
  <c r="BX53" i="1"/>
  <c r="CZ48" i="1"/>
  <c r="CK48" i="1"/>
  <c r="BX48" i="1"/>
  <c r="CZ46" i="1"/>
  <c r="CK46" i="1"/>
  <c r="BX46" i="1"/>
  <c r="CZ43" i="1"/>
  <c r="CK43" i="1"/>
  <c r="BX43" i="1"/>
  <c r="CZ41" i="1"/>
  <c r="CK41" i="1"/>
  <c r="BX41" i="1"/>
  <c r="CZ39" i="1"/>
  <c r="CK39" i="1"/>
  <c r="BX39" i="1"/>
  <c r="CZ37" i="1"/>
  <c r="CK37" i="1"/>
  <c r="BX37" i="1"/>
  <c r="CZ35" i="1"/>
  <c r="CK35" i="1"/>
  <c r="BX35" i="1"/>
  <c r="CZ33" i="1"/>
  <c r="CK33" i="1"/>
  <c r="BX33" i="1"/>
  <c r="CZ31" i="1"/>
  <c r="CK31" i="1"/>
  <c r="BX31" i="1"/>
  <c r="CZ29" i="1"/>
  <c r="CK29" i="1"/>
  <c r="BX29" i="1"/>
  <c r="CZ27" i="1"/>
  <c r="CK27" i="1"/>
  <c r="BX27" i="1"/>
  <c r="CZ26" i="1"/>
  <c r="BX26" i="1"/>
  <c r="CK26" i="1"/>
  <c r="CZ23" i="1"/>
  <c r="CK23" i="1"/>
  <c r="BX23" i="1"/>
  <c r="CZ20" i="1"/>
  <c r="CK20" i="1"/>
  <c r="BX20" i="1"/>
  <c r="F209" i="1" l="1"/>
  <c r="G209" i="1" s="1"/>
  <c r="E210" i="1"/>
  <c r="F285" i="1"/>
  <c r="G285" i="1" s="1"/>
  <c r="E286" i="1"/>
  <c r="F286" i="1" s="1"/>
  <c r="G286" i="1" s="1"/>
  <c r="F325" i="1"/>
  <c r="G325" i="1" s="1"/>
  <c r="E326" i="1"/>
  <c r="F238" i="1"/>
  <c r="G238" i="1" s="1"/>
  <c r="E239" i="1"/>
  <c r="F128" i="1"/>
  <c r="G128" i="1" s="1"/>
  <c r="E129" i="1"/>
  <c r="F270" i="1"/>
  <c r="G270" i="1" s="1"/>
  <c r="E271" i="1"/>
  <c r="AU180" i="1"/>
  <c r="CP180" i="1"/>
  <c r="CH180" i="1"/>
  <c r="AU179" i="1"/>
  <c r="CP179" i="1"/>
  <c r="CH179" i="1"/>
  <c r="BY179" i="1"/>
  <c r="AU178" i="1"/>
  <c r="CP178" i="1"/>
  <c r="CH178" i="1"/>
  <c r="BY178" i="1"/>
  <c r="AU177" i="1"/>
  <c r="CP177" i="1"/>
  <c r="CH177" i="1"/>
  <c r="BY177" i="1"/>
  <c r="AU176" i="1"/>
  <c r="CP176" i="1"/>
  <c r="CH176" i="1"/>
  <c r="AU175" i="1"/>
  <c r="CP175" i="1"/>
  <c r="CH175" i="1"/>
  <c r="AU174" i="1"/>
  <c r="CP174" i="1"/>
  <c r="CH174" i="1"/>
  <c r="AU173" i="1"/>
  <c r="CP173" i="1"/>
  <c r="CH173" i="1"/>
  <c r="AU172" i="1"/>
  <c r="CP172" i="1"/>
  <c r="CH172" i="1"/>
  <c r="AU171" i="1"/>
  <c r="CP171" i="1"/>
  <c r="CH171" i="1"/>
  <c r="AU170" i="1"/>
  <c r="CP170" i="1"/>
  <c r="CH170" i="1"/>
  <c r="AU169" i="1"/>
  <c r="CP169" i="1"/>
  <c r="CH169" i="1"/>
  <c r="AU168" i="1"/>
  <c r="CP168" i="1"/>
  <c r="CH168" i="1"/>
  <c r="AU167" i="1"/>
  <c r="CP167" i="1"/>
  <c r="CH167" i="1"/>
  <c r="AU166" i="1"/>
  <c r="CP166" i="1"/>
  <c r="CH166" i="1"/>
  <c r="AU165" i="1"/>
  <c r="CP165" i="1"/>
  <c r="CH165" i="1"/>
  <c r="AU164" i="1"/>
  <c r="CP164" i="1"/>
  <c r="CH164" i="1"/>
  <c r="AU163" i="1"/>
  <c r="CP163" i="1"/>
  <c r="CH163" i="1"/>
  <c r="AU162" i="1"/>
  <c r="CP162" i="1"/>
  <c r="CH162" i="1"/>
  <c r="AU161" i="1"/>
  <c r="CP161" i="1"/>
  <c r="CH161" i="1"/>
  <c r="AU160" i="1"/>
  <c r="CP160" i="1"/>
  <c r="CH160" i="1"/>
  <c r="AU159" i="1"/>
  <c r="CP159" i="1"/>
  <c r="CH159" i="1"/>
  <c r="AU158" i="1"/>
  <c r="CP158" i="1"/>
  <c r="CH158" i="1"/>
  <c r="AU157" i="1"/>
  <c r="CP157" i="1"/>
  <c r="CH157" i="1"/>
  <c r="AU156" i="1"/>
  <c r="CP156" i="1"/>
  <c r="CH156" i="1"/>
  <c r="AU155" i="1"/>
  <c r="CP155" i="1"/>
  <c r="CH155" i="1"/>
  <c r="AU154" i="1"/>
  <c r="CP154" i="1"/>
  <c r="CH154" i="1"/>
  <c r="AU153" i="1"/>
  <c r="CO153" i="1" s="1"/>
  <c r="CP153" i="1"/>
  <c r="CH153" i="1"/>
  <c r="AU152" i="1"/>
  <c r="CP152" i="1"/>
  <c r="K153" i="1"/>
  <c r="I153" i="1" s="1"/>
  <c r="CH152" i="1"/>
  <c r="BO151" i="1"/>
  <c r="AU151" i="1"/>
  <c r="CP151" i="1"/>
  <c r="CH151" i="1"/>
  <c r="AU150" i="1"/>
  <c r="CP150" i="1"/>
  <c r="CH150" i="1"/>
  <c r="BO149" i="1"/>
  <c r="AU149" i="1"/>
  <c r="CP149" i="1"/>
  <c r="CH149" i="1"/>
  <c r="AU148" i="1"/>
  <c r="CO148" i="1" s="1"/>
  <c r="CP148" i="1"/>
  <c r="CH148" i="1"/>
  <c r="BO147" i="1"/>
  <c r="AU147" i="1"/>
  <c r="CP147" i="1"/>
  <c r="K148" i="1"/>
  <c r="I148" i="1" s="1"/>
  <c r="CH147" i="1"/>
  <c r="AU146" i="1"/>
  <c r="CP146" i="1"/>
  <c r="CH146" i="1"/>
  <c r="BO145" i="1"/>
  <c r="AU145" i="1"/>
  <c r="CP145" i="1"/>
  <c r="CH145" i="1"/>
  <c r="AU144" i="1"/>
  <c r="CP144" i="1"/>
  <c r="CH144" i="1"/>
  <c r="BO143" i="1"/>
  <c r="AU143" i="1"/>
  <c r="CP143" i="1"/>
  <c r="CH143" i="1"/>
  <c r="AU142" i="1"/>
  <c r="CP142" i="1"/>
  <c r="CH142" i="1"/>
  <c r="BO141" i="1"/>
  <c r="AU141" i="1"/>
  <c r="CP141" i="1"/>
  <c r="CH141" i="1"/>
  <c r="AU140" i="1"/>
  <c r="CP140" i="1"/>
  <c r="CH140" i="1"/>
  <c r="BO139" i="1"/>
  <c r="AU139" i="1"/>
  <c r="CP139" i="1"/>
  <c r="CH139" i="1"/>
  <c r="AU138" i="1"/>
  <c r="CP138" i="1"/>
  <c r="CH138" i="1"/>
  <c r="BO137" i="1"/>
  <c r="AU137" i="1"/>
  <c r="CP137" i="1"/>
  <c r="CH137" i="1"/>
  <c r="AU136" i="1"/>
  <c r="CP136" i="1"/>
  <c r="CH136" i="1"/>
  <c r="BO135" i="1"/>
  <c r="AU135" i="1"/>
  <c r="CP135" i="1"/>
  <c r="CH135" i="1"/>
  <c r="AU134" i="1"/>
  <c r="CP134" i="1"/>
  <c r="CH134" i="1"/>
  <c r="BO133" i="1"/>
  <c r="AU133" i="1"/>
  <c r="CP133" i="1"/>
  <c r="CH133" i="1"/>
  <c r="AU132" i="1"/>
  <c r="CP132" i="1"/>
  <c r="CH132" i="1"/>
  <c r="BO131" i="1"/>
  <c r="AU131" i="1"/>
  <c r="CP131" i="1"/>
  <c r="CH131" i="1"/>
  <c r="AU130" i="1"/>
  <c r="CP130" i="1"/>
  <c r="CH130" i="1"/>
  <c r="BO129" i="1"/>
  <c r="AU129" i="1"/>
  <c r="CP129" i="1"/>
  <c r="CH129" i="1"/>
  <c r="AU128" i="1"/>
  <c r="CP128" i="1"/>
  <c r="CH128" i="1"/>
  <c r="BO127" i="1"/>
  <c r="AU127" i="1"/>
  <c r="CP127" i="1"/>
  <c r="CH127" i="1"/>
  <c r="AU126" i="1"/>
  <c r="CP126" i="1"/>
  <c r="CH126" i="1"/>
  <c r="AU125" i="1"/>
  <c r="CP125" i="1"/>
  <c r="CH125" i="1"/>
  <c r="AU124" i="1"/>
  <c r="CP124" i="1"/>
  <c r="CH124" i="1"/>
  <c r="AU123" i="1"/>
  <c r="CP123" i="1"/>
  <c r="CH123" i="1"/>
  <c r="AU122" i="1"/>
  <c r="CP122" i="1"/>
  <c r="CH122" i="1"/>
  <c r="AU121" i="1"/>
  <c r="CP121" i="1"/>
  <c r="CH121" i="1"/>
  <c r="AU120" i="1"/>
  <c r="CP120" i="1"/>
  <c r="CH120" i="1"/>
  <c r="AU111" i="1"/>
  <c r="CO111" i="1" s="1"/>
  <c r="CP111" i="1"/>
  <c r="CH111" i="1"/>
  <c r="AU110" i="1"/>
  <c r="CP110" i="1"/>
  <c r="CH110" i="1"/>
  <c r="AU109" i="1"/>
  <c r="CP109" i="1"/>
  <c r="CH109" i="1"/>
  <c r="AU108" i="1"/>
  <c r="CP108" i="1"/>
  <c r="CH108" i="1"/>
  <c r="AU107" i="1"/>
  <c r="CP107" i="1"/>
  <c r="CH107" i="1"/>
  <c r="AU106" i="1"/>
  <c r="CP106" i="1"/>
  <c r="CH106" i="1"/>
  <c r="AU105" i="1"/>
  <c r="CP105" i="1"/>
  <c r="CH105" i="1"/>
  <c r="AU104" i="1"/>
  <c r="CP104" i="1"/>
  <c r="CH104" i="1"/>
  <c r="AU103" i="1"/>
  <c r="CP103" i="1"/>
  <c r="CH103" i="1"/>
  <c r="AU102" i="1"/>
  <c r="CP102" i="1"/>
  <c r="CH102" i="1"/>
  <c r="AU101" i="1"/>
  <c r="CP101" i="1"/>
  <c r="CH101" i="1"/>
  <c r="AU100" i="1"/>
  <c r="CP100" i="1"/>
  <c r="CH100" i="1"/>
  <c r="AU99" i="1"/>
  <c r="CP99" i="1"/>
  <c r="CH99" i="1"/>
  <c r="AU98" i="1"/>
  <c r="CP98" i="1"/>
  <c r="CH98" i="1"/>
  <c r="AU97" i="1"/>
  <c r="CP97" i="1"/>
  <c r="CH97" i="1"/>
  <c r="AU96" i="1"/>
  <c r="CP96" i="1"/>
  <c r="CH96" i="1"/>
  <c r="AU95" i="1"/>
  <c r="CP95" i="1"/>
  <c r="CH95" i="1"/>
  <c r="AU94" i="1"/>
  <c r="CP94" i="1"/>
  <c r="CH94" i="1"/>
  <c r="AU93" i="1"/>
  <c r="CP93" i="1"/>
  <c r="CH93" i="1"/>
  <c r="AU92" i="1"/>
  <c r="CP92" i="1"/>
  <c r="CH92" i="1"/>
  <c r="AU91" i="1"/>
  <c r="CP91" i="1"/>
  <c r="CH91" i="1"/>
  <c r="AU90" i="1"/>
  <c r="CP90" i="1"/>
  <c r="CH90" i="1"/>
  <c r="AU89" i="1"/>
  <c r="CP89" i="1"/>
  <c r="CH89" i="1"/>
  <c r="AU88" i="1"/>
  <c r="CO88" i="1" s="1"/>
  <c r="CP88" i="1"/>
  <c r="CH88" i="1"/>
  <c r="AU83" i="1"/>
  <c r="CP83" i="1"/>
  <c r="CH83" i="1"/>
  <c r="AU82" i="1"/>
  <c r="CP82" i="1"/>
  <c r="CH82" i="1"/>
  <c r="AU81" i="1"/>
  <c r="CP81" i="1"/>
  <c r="CH81" i="1"/>
  <c r="AU80" i="1"/>
  <c r="CP80" i="1"/>
  <c r="CH80" i="1"/>
  <c r="AU79" i="1"/>
  <c r="CP79" i="1"/>
  <c r="CH79" i="1"/>
  <c r="AU78" i="1"/>
  <c r="CP78" i="1"/>
  <c r="CH78" i="1"/>
  <c r="AU77" i="1"/>
  <c r="CP77" i="1"/>
  <c r="CH77" i="1"/>
  <c r="AU76" i="1"/>
  <c r="CP76" i="1"/>
  <c r="CH76" i="1"/>
  <c r="AU75" i="1"/>
  <c r="CO75" i="1" s="1"/>
  <c r="CP75" i="1"/>
  <c r="CH75" i="1"/>
  <c r="AU57" i="1"/>
  <c r="CP57" i="1"/>
  <c r="CH57" i="1"/>
  <c r="AU56" i="1"/>
  <c r="CP56" i="1"/>
  <c r="CH56" i="1"/>
  <c r="AU55" i="1"/>
  <c r="CP55" i="1"/>
  <c r="CH55" i="1"/>
  <c r="AU54" i="1"/>
  <c r="CP54" i="1"/>
  <c r="CH54" i="1"/>
  <c r="AU53" i="1"/>
  <c r="CP53" i="1"/>
  <c r="CH53" i="1"/>
  <c r="AU48" i="1"/>
  <c r="CP48" i="1"/>
  <c r="CH48" i="1"/>
  <c r="AU47" i="1"/>
  <c r="CP47" i="1"/>
  <c r="CH47" i="1"/>
  <c r="AU46" i="1"/>
  <c r="CP46" i="1"/>
  <c r="CH46" i="1"/>
  <c r="AU45" i="1"/>
  <c r="CP45" i="1"/>
  <c r="CH45" i="1"/>
  <c r="AU44" i="1"/>
  <c r="CP44" i="1"/>
  <c r="CH44" i="1"/>
  <c r="AU43" i="1"/>
  <c r="CP43" i="1"/>
  <c r="CH43" i="1"/>
  <c r="AU42" i="1"/>
  <c r="CP42" i="1"/>
  <c r="CH42" i="1"/>
  <c r="BO41" i="1"/>
  <c r="AU41" i="1"/>
  <c r="CP41" i="1"/>
  <c r="CH41" i="1"/>
  <c r="AU40" i="1"/>
  <c r="CP40" i="1"/>
  <c r="CH40" i="1"/>
  <c r="BO39" i="1"/>
  <c r="AU39" i="1"/>
  <c r="CP39" i="1"/>
  <c r="CH39" i="1"/>
  <c r="AU38" i="1"/>
  <c r="CP38" i="1"/>
  <c r="CH38" i="1"/>
  <c r="BO37" i="1"/>
  <c r="AU37" i="1"/>
  <c r="CP37" i="1"/>
  <c r="CH37" i="1"/>
  <c r="AU36" i="1"/>
  <c r="CP36" i="1"/>
  <c r="CH36" i="1"/>
  <c r="BO35" i="1"/>
  <c r="AU35" i="1"/>
  <c r="CP35" i="1"/>
  <c r="CH35" i="1"/>
  <c r="AU34" i="1"/>
  <c r="CP34" i="1"/>
  <c r="CH34" i="1"/>
  <c r="BO33" i="1"/>
  <c r="AU33" i="1"/>
  <c r="CP33" i="1"/>
  <c r="CH33" i="1"/>
  <c r="AU32" i="1"/>
  <c r="CP32" i="1"/>
  <c r="CH32" i="1"/>
  <c r="BO31" i="1"/>
  <c r="AU31" i="1"/>
  <c r="CP31" i="1"/>
  <c r="CH31" i="1"/>
  <c r="AU30" i="1"/>
  <c r="CO30" i="1" s="1"/>
  <c r="CP30" i="1"/>
  <c r="CH30" i="1"/>
  <c r="BO29" i="1"/>
  <c r="AU29" i="1"/>
  <c r="CP29" i="1"/>
  <c r="K30" i="1"/>
  <c r="I30" i="1" s="1"/>
  <c r="CH29" i="1"/>
  <c r="AU28" i="1"/>
  <c r="CP28" i="1"/>
  <c r="CH28" i="1"/>
  <c r="BO27" i="1"/>
  <c r="AU27" i="1"/>
  <c r="CP27" i="1"/>
  <c r="CH27" i="1"/>
  <c r="AU26" i="1"/>
  <c r="CP26" i="1"/>
  <c r="CH26" i="1"/>
  <c r="BO25" i="1"/>
  <c r="AU25" i="1"/>
  <c r="CP25" i="1"/>
  <c r="CH25" i="1"/>
  <c r="AU24" i="1"/>
  <c r="CP24" i="1"/>
  <c r="CH24" i="1"/>
  <c r="BO23" i="1"/>
  <c r="AU23" i="1"/>
  <c r="CP23" i="1"/>
  <c r="CH23" i="1"/>
  <c r="AU22" i="1"/>
  <c r="CP22" i="1"/>
  <c r="CH22" i="1"/>
  <c r="BO20" i="1"/>
  <c r="AU20" i="1"/>
  <c r="CP20" i="1"/>
  <c r="CH20" i="1"/>
  <c r="B30" i="1" l="1"/>
  <c r="H30" i="1"/>
  <c r="A30" i="1"/>
  <c r="E30" i="1"/>
  <c r="C30" i="1"/>
  <c r="B153" i="1"/>
  <c r="H153" i="1"/>
  <c r="A153" i="1"/>
  <c r="C153" i="1"/>
  <c r="E153" i="1"/>
  <c r="F271" i="1"/>
  <c r="G271" i="1" s="1"/>
  <c r="E272" i="1"/>
  <c r="F129" i="1"/>
  <c r="G129" i="1" s="1"/>
  <c r="E130" i="1"/>
  <c r="F239" i="1"/>
  <c r="G239" i="1" s="1"/>
  <c r="E240" i="1"/>
  <c r="F326" i="1"/>
  <c r="G326" i="1" s="1"/>
  <c r="E327" i="1"/>
  <c r="F210" i="1"/>
  <c r="G210" i="1" s="1"/>
  <c r="E211" i="1"/>
  <c r="B148" i="1"/>
  <c r="H148" i="1"/>
  <c r="A148" i="1"/>
  <c r="E148" i="1"/>
  <c r="C148" i="1"/>
  <c r="CO33" i="1"/>
  <c r="AP33" i="1"/>
  <c r="BU33" i="1" s="1"/>
  <c r="CO34" i="1"/>
  <c r="AP34" i="1"/>
  <c r="BU34" i="1" s="1"/>
  <c r="CO37" i="1"/>
  <c r="AP37" i="1"/>
  <c r="BU37" i="1" s="1"/>
  <c r="CO38" i="1"/>
  <c r="AP38" i="1"/>
  <c r="BU38" i="1" s="1"/>
  <c r="CO41" i="1"/>
  <c r="AP41" i="1"/>
  <c r="BU41" i="1" s="1"/>
  <c r="CO42" i="1"/>
  <c r="AP42" i="1"/>
  <c r="BU42" i="1" s="1"/>
  <c r="CO44" i="1"/>
  <c r="AP44" i="1"/>
  <c r="BU44" i="1" s="1"/>
  <c r="CO46" i="1"/>
  <c r="AP46" i="1"/>
  <c r="BU46" i="1" s="1"/>
  <c r="CO48" i="1"/>
  <c r="AP48" i="1"/>
  <c r="BU48" i="1" s="1"/>
  <c r="CO54" i="1"/>
  <c r="AP54" i="1"/>
  <c r="BU54" i="1" s="1"/>
  <c r="CO56" i="1"/>
  <c r="AP56" i="1"/>
  <c r="BU56" i="1" s="1"/>
  <c r="CO77" i="1"/>
  <c r="AP77" i="1"/>
  <c r="BU77" i="1" s="1"/>
  <c r="CO79" i="1"/>
  <c r="AP79" i="1"/>
  <c r="BU79" i="1" s="1"/>
  <c r="CO81" i="1"/>
  <c r="AP81" i="1"/>
  <c r="BU81" i="1" s="1"/>
  <c r="CO83" i="1"/>
  <c r="AP83" i="1"/>
  <c r="BU83" i="1" s="1"/>
  <c r="CO149" i="1"/>
  <c r="AP149" i="1"/>
  <c r="BU149" i="1" s="1"/>
  <c r="CO150" i="1"/>
  <c r="AP150" i="1"/>
  <c r="BU150" i="1" s="1"/>
  <c r="CO152" i="1"/>
  <c r="AP152" i="1"/>
  <c r="BU152" i="1" s="1"/>
  <c r="CO154" i="1"/>
  <c r="AP154" i="1"/>
  <c r="BU154" i="1" s="1"/>
  <c r="CO156" i="1"/>
  <c r="AP156" i="1"/>
  <c r="BU156" i="1" s="1"/>
  <c r="CO158" i="1"/>
  <c r="AP158" i="1"/>
  <c r="BU158" i="1" s="1"/>
  <c r="CO160" i="1"/>
  <c r="AP160" i="1"/>
  <c r="BU160" i="1" s="1"/>
  <c r="CO162" i="1"/>
  <c r="AP162" i="1"/>
  <c r="BU162" i="1" s="1"/>
  <c r="CO164" i="1"/>
  <c r="AP164" i="1"/>
  <c r="BU164" i="1" s="1"/>
  <c r="CO166" i="1"/>
  <c r="AP166" i="1"/>
  <c r="BU166" i="1" s="1"/>
  <c r="CO168" i="1"/>
  <c r="AP168" i="1"/>
  <c r="BU168" i="1" s="1"/>
  <c r="CO170" i="1"/>
  <c r="AP170" i="1"/>
  <c r="BU170" i="1" s="1"/>
  <c r="CO172" i="1"/>
  <c r="AP172" i="1"/>
  <c r="BU172" i="1" s="1"/>
  <c r="CO174" i="1"/>
  <c r="AP174" i="1"/>
  <c r="BU174" i="1" s="1"/>
  <c r="CO176" i="1"/>
  <c r="AP176" i="1"/>
  <c r="BU176" i="1" s="1"/>
  <c r="CO177" i="1"/>
  <c r="AP177" i="1"/>
  <c r="BU177" i="1" s="1"/>
  <c r="CO178" i="1"/>
  <c r="AP178" i="1"/>
  <c r="BU178" i="1" s="1"/>
  <c r="CO179" i="1"/>
  <c r="AP179" i="1"/>
  <c r="BU179" i="1" s="1"/>
  <c r="CO31" i="1"/>
  <c r="AP31" i="1"/>
  <c r="BU31" i="1" s="1"/>
  <c r="CO32" i="1"/>
  <c r="AP32" i="1"/>
  <c r="BU32" i="1" s="1"/>
  <c r="CO35" i="1"/>
  <c r="AP35" i="1"/>
  <c r="BU35" i="1" s="1"/>
  <c r="CO36" i="1"/>
  <c r="AP36" i="1"/>
  <c r="BU36" i="1" s="1"/>
  <c r="CO39" i="1"/>
  <c r="AP39" i="1"/>
  <c r="BU39" i="1" s="1"/>
  <c r="CO40" i="1"/>
  <c r="AP40" i="1"/>
  <c r="BU40" i="1" s="1"/>
  <c r="CO43" i="1"/>
  <c r="AP43" i="1"/>
  <c r="BU43" i="1" s="1"/>
  <c r="CO45" i="1"/>
  <c r="AP45" i="1"/>
  <c r="BU45" i="1" s="1"/>
  <c r="CO47" i="1"/>
  <c r="AP47" i="1"/>
  <c r="BU47" i="1" s="1"/>
  <c r="CO53" i="1"/>
  <c r="AP53" i="1"/>
  <c r="BU53" i="1" s="1"/>
  <c r="CO55" i="1"/>
  <c r="AP55" i="1"/>
  <c r="BU55" i="1" s="1"/>
  <c r="CO57" i="1"/>
  <c r="AP57" i="1"/>
  <c r="BU57" i="1" s="1"/>
  <c r="CO76" i="1"/>
  <c r="AP76" i="1"/>
  <c r="BU76" i="1" s="1"/>
  <c r="CO78" i="1"/>
  <c r="AP78" i="1"/>
  <c r="BU78" i="1" s="1"/>
  <c r="CO80" i="1"/>
  <c r="AP80" i="1"/>
  <c r="BU80" i="1" s="1"/>
  <c r="CO82" i="1"/>
  <c r="AP82" i="1"/>
  <c r="BU82" i="1" s="1"/>
  <c r="CO151" i="1"/>
  <c r="AP151" i="1"/>
  <c r="BU151" i="1" s="1"/>
  <c r="CO155" i="1"/>
  <c r="AP155" i="1"/>
  <c r="BU155" i="1" s="1"/>
  <c r="CO157" i="1"/>
  <c r="AP157" i="1"/>
  <c r="BU157" i="1" s="1"/>
  <c r="CO159" i="1"/>
  <c r="AP159" i="1"/>
  <c r="BU159" i="1" s="1"/>
  <c r="CO161" i="1"/>
  <c r="AP161" i="1"/>
  <c r="BU161" i="1" s="1"/>
  <c r="CO163" i="1"/>
  <c r="AP163" i="1"/>
  <c r="BU163" i="1" s="1"/>
  <c r="CO165" i="1"/>
  <c r="AP165" i="1"/>
  <c r="BU165" i="1" s="1"/>
  <c r="CO167" i="1"/>
  <c r="AP167" i="1"/>
  <c r="BU167" i="1" s="1"/>
  <c r="CO169" i="1"/>
  <c r="AP169" i="1"/>
  <c r="BU169" i="1" s="1"/>
  <c r="CO171" i="1"/>
  <c r="AP171" i="1"/>
  <c r="BU171" i="1" s="1"/>
  <c r="CO173" i="1"/>
  <c r="AP173" i="1"/>
  <c r="BU173" i="1" s="1"/>
  <c r="CO175" i="1"/>
  <c r="AP175" i="1"/>
  <c r="BU175" i="1" s="1"/>
  <c r="CO180" i="1"/>
  <c r="AP180" i="1"/>
  <c r="BU180" i="1" s="1"/>
  <c r="CO23" i="1"/>
  <c r="AP23" i="1"/>
  <c r="BU23" i="1" s="1"/>
  <c r="CO24" i="1"/>
  <c r="AP24" i="1"/>
  <c r="BU24" i="1" s="1"/>
  <c r="CO27" i="1"/>
  <c r="AP27" i="1"/>
  <c r="BU27" i="1" s="1"/>
  <c r="CO28" i="1"/>
  <c r="AP28" i="1"/>
  <c r="BU28" i="1" s="1"/>
  <c r="CO29" i="1"/>
  <c r="AP29" i="1"/>
  <c r="BU29" i="1" s="1"/>
  <c r="CO89" i="1"/>
  <c r="AP89" i="1"/>
  <c r="BU89" i="1" s="1"/>
  <c r="CO91" i="1"/>
  <c r="AP91" i="1"/>
  <c r="BU91" i="1" s="1"/>
  <c r="CO93" i="1"/>
  <c r="AP93" i="1"/>
  <c r="BU93" i="1" s="1"/>
  <c r="CO95" i="1"/>
  <c r="AP95" i="1"/>
  <c r="BU95" i="1" s="1"/>
  <c r="CO97" i="1"/>
  <c r="AP97" i="1"/>
  <c r="BU97" i="1" s="1"/>
  <c r="CO99" i="1"/>
  <c r="AP99" i="1"/>
  <c r="BU99" i="1" s="1"/>
  <c r="CO101" i="1"/>
  <c r="AP101" i="1"/>
  <c r="BU101" i="1" s="1"/>
  <c r="CO103" i="1"/>
  <c r="AP103" i="1"/>
  <c r="BU103" i="1" s="1"/>
  <c r="CO105" i="1"/>
  <c r="AP105" i="1"/>
  <c r="BU105" i="1" s="1"/>
  <c r="CO107" i="1"/>
  <c r="AP107" i="1"/>
  <c r="BU107" i="1" s="1"/>
  <c r="CO109" i="1"/>
  <c r="AP109" i="1"/>
  <c r="BU109" i="1" s="1"/>
  <c r="CO121" i="1"/>
  <c r="AP121" i="1"/>
  <c r="BU121" i="1" s="1"/>
  <c r="CO123" i="1"/>
  <c r="AP123" i="1"/>
  <c r="BU123" i="1" s="1"/>
  <c r="CO125" i="1"/>
  <c r="AP125" i="1"/>
  <c r="BU125" i="1" s="1"/>
  <c r="CO127" i="1"/>
  <c r="AP127" i="1"/>
  <c r="BU127" i="1" s="1"/>
  <c r="CO128" i="1"/>
  <c r="AP128" i="1"/>
  <c r="BU128" i="1" s="1"/>
  <c r="CO131" i="1"/>
  <c r="AP131" i="1"/>
  <c r="BU131" i="1" s="1"/>
  <c r="CO132" i="1"/>
  <c r="AP132" i="1"/>
  <c r="BU132" i="1" s="1"/>
  <c r="CO135" i="1"/>
  <c r="AP135" i="1"/>
  <c r="BU135" i="1" s="1"/>
  <c r="CO136" i="1"/>
  <c r="AP136" i="1"/>
  <c r="BU136" i="1" s="1"/>
  <c r="CO139" i="1"/>
  <c r="AP139" i="1"/>
  <c r="BU139" i="1" s="1"/>
  <c r="CO140" i="1"/>
  <c r="AP140" i="1"/>
  <c r="BU140" i="1" s="1"/>
  <c r="CO143" i="1"/>
  <c r="AP143" i="1"/>
  <c r="BU143" i="1" s="1"/>
  <c r="CO144" i="1"/>
  <c r="AP144" i="1"/>
  <c r="BU144" i="1" s="1"/>
  <c r="CO20" i="1"/>
  <c r="AP20" i="1"/>
  <c r="BU20" i="1" s="1"/>
  <c r="CO22" i="1"/>
  <c r="AP22" i="1"/>
  <c r="BU22" i="1" s="1"/>
  <c r="CO25" i="1"/>
  <c r="AP25" i="1"/>
  <c r="BU25" i="1" s="1"/>
  <c r="CO26" i="1"/>
  <c r="AP26" i="1"/>
  <c r="BU26" i="1" s="1"/>
  <c r="CO90" i="1"/>
  <c r="AP90" i="1"/>
  <c r="BU90" i="1" s="1"/>
  <c r="CO92" i="1"/>
  <c r="AP92" i="1"/>
  <c r="BU92" i="1" s="1"/>
  <c r="CO94" i="1"/>
  <c r="AP94" i="1"/>
  <c r="BU94" i="1" s="1"/>
  <c r="CO96" i="1"/>
  <c r="AP96" i="1"/>
  <c r="BU96" i="1" s="1"/>
  <c r="CO98" i="1"/>
  <c r="AP98" i="1"/>
  <c r="BU98" i="1" s="1"/>
  <c r="CO100" i="1"/>
  <c r="AP100" i="1"/>
  <c r="BU100" i="1" s="1"/>
  <c r="CO102" i="1"/>
  <c r="AP102" i="1"/>
  <c r="BU102" i="1" s="1"/>
  <c r="CO104" i="1"/>
  <c r="AP104" i="1"/>
  <c r="BU104" i="1" s="1"/>
  <c r="CO106" i="1"/>
  <c r="AP106" i="1"/>
  <c r="BU106" i="1" s="1"/>
  <c r="CO108" i="1"/>
  <c r="AP108" i="1"/>
  <c r="BU108" i="1" s="1"/>
  <c r="CO110" i="1"/>
  <c r="AP110" i="1"/>
  <c r="BU110" i="1" s="1"/>
  <c r="CO120" i="1"/>
  <c r="AP120" i="1"/>
  <c r="BU120" i="1" s="1"/>
  <c r="CO122" i="1"/>
  <c r="AP122" i="1"/>
  <c r="BU122" i="1" s="1"/>
  <c r="CO124" i="1"/>
  <c r="AP124" i="1"/>
  <c r="BU124" i="1" s="1"/>
  <c r="CO126" i="1"/>
  <c r="AP126" i="1"/>
  <c r="BU126" i="1" s="1"/>
  <c r="CO129" i="1"/>
  <c r="AP129" i="1"/>
  <c r="BU129" i="1" s="1"/>
  <c r="CO130" i="1"/>
  <c r="AP130" i="1"/>
  <c r="BU130" i="1" s="1"/>
  <c r="CO133" i="1"/>
  <c r="AP133" i="1"/>
  <c r="BU133" i="1" s="1"/>
  <c r="CO134" i="1"/>
  <c r="AP134" i="1"/>
  <c r="BU134" i="1" s="1"/>
  <c r="CO137" i="1"/>
  <c r="AP137" i="1"/>
  <c r="BU137" i="1" s="1"/>
  <c r="CO138" i="1"/>
  <c r="AP138" i="1"/>
  <c r="BU138" i="1" s="1"/>
  <c r="CO141" i="1"/>
  <c r="AP141" i="1"/>
  <c r="BU141" i="1" s="1"/>
  <c r="CO142" i="1"/>
  <c r="AP142" i="1"/>
  <c r="BU142" i="1" s="1"/>
  <c r="CO145" i="1"/>
  <c r="AP145" i="1"/>
  <c r="BU145" i="1" s="1"/>
  <c r="CO146" i="1"/>
  <c r="AP146" i="1"/>
  <c r="BU146" i="1" s="1"/>
  <c r="CO147" i="1"/>
  <c r="AP147" i="1"/>
  <c r="BU147" i="1" s="1"/>
  <c r="O75" i="1"/>
  <c r="BY75" i="1" s="1"/>
  <c r="M75" i="1"/>
  <c r="CU75" i="1" s="1"/>
  <c r="U75" i="1"/>
  <c r="G75" i="1" s="1"/>
  <c r="Q75" i="1"/>
  <c r="N75" i="1"/>
  <c r="T75" i="1"/>
  <c r="T99" i="1"/>
  <c r="U99" i="1" s="1"/>
  <c r="Z99" i="1" s="1"/>
  <c r="T109" i="1"/>
  <c r="U109" i="1" s="1"/>
  <c r="Z109" i="1" s="1"/>
  <c r="T80" i="1"/>
  <c r="U80" i="1" s="1"/>
  <c r="Z80" i="1" s="1"/>
  <c r="T104" i="1"/>
  <c r="U104" i="1" s="1"/>
  <c r="Z104" i="1" s="1"/>
  <c r="K111" i="1"/>
  <c r="I111" i="1" s="1"/>
  <c r="DP30" i="1"/>
  <c r="DP148" i="1"/>
  <c r="O153" i="1"/>
  <c r="BY153" i="1" s="1"/>
  <c r="M153" i="1"/>
  <c r="CU153" i="1" s="1"/>
  <c r="Q153" i="1"/>
  <c r="N153" i="1"/>
  <c r="T153" i="1"/>
  <c r="U153" i="1"/>
  <c r="Z153" i="1" s="1"/>
  <c r="BX153" i="1"/>
  <c r="Q148" i="1"/>
  <c r="N148" i="1"/>
  <c r="O148" i="1"/>
  <c r="BY148" i="1" s="1"/>
  <c r="M148" i="1"/>
  <c r="CU148" i="1" s="1"/>
  <c r="U148" i="1"/>
  <c r="Z148" i="1" s="1"/>
  <c r="T148" i="1"/>
  <c r="BX148" i="1"/>
  <c r="DP153" i="1"/>
  <c r="DH153" i="1"/>
  <c r="BX80" i="1"/>
  <c r="BX99" i="1"/>
  <c r="BX104" i="1"/>
  <c r="BX109" i="1"/>
  <c r="BX75" i="1"/>
  <c r="O30" i="1"/>
  <c r="BY30" i="1" s="1"/>
  <c r="M30" i="1"/>
  <c r="CU30" i="1" s="1"/>
  <c r="T30" i="1"/>
  <c r="Q30" i="1"/>
  <c r="N30" i="1"/>
  <c r="U30" i="1"/>
  <c r="Z30" i="1" s="1"/>
  <c r="BX30" i="1"/>
  <c r="CN148" i="1"/>
  <c r="CN88" i="1"/>
  <c r="CN33" i="1"/>
  <c r="CN153" i="1"/>
  <c r="CN111" i="1"/>
  <c r="CN75" i="1"/>
  <c r="CN38" i="1"/>
  <c r="CN30" i="1"/>
  <c r="BO22" i="1"/>
  <c r="BO24" i="1"/>
  <c r="BO26" i="1"/>
  <c r="BO28" i="1"/>
  <c r="DH30" i="1"/>
  <c r="BO32" i="1"/>
  <c r="BO34" i="1"/>
  <c r="BO36" i="1"/>
  <c r="BO38" i="1"/>
  <c r="BO40" i="1"/>
  <c r="DP75" i="1"/>
  <c r="BO128" i="1"/>
  <c r="BO130" i="1"/>
  <c r="BO132" i="1"/>
  <c r="BO134" i="1"/>
  <c r="BO136" i="1"/>
  <c r="BO138" i="1"/>
  <c r="BO140" i="1"/>
  <c r="BO142" i="1"/>
  <c r="BO144" i="1"/>
  <c r="BO146" i="1"/>
  <c r="DH148" i="1"/>
  <c r="BO150" i="1"/>
  <c r="BO152" i="1"/>
  <c r="BY180" i="1"/>
  <c r="BO42" i="1"/>
  <c r="BO43" i="1"/>
  <c r="BO44" i="1"/>
  <c r="BO45" i="1"/>
  <c r="BO46" i="1"/>
  <c r="BO47" i="1"/>
  <c r="BO48" i="1"/>
  <c r="BO53" i="1"/>
  <c r="BO54" i="1"/>
  <c r="BO55" i="1"/>
  <c r="CU42" i="1"/>
  <c r="CU43" i="1"/>
  <c r="CU44" i="1"/>
  <c r="CU45" i="1"/>
  <c r="CU46" i="1"/>
  <c r="CU47" i="1"/>
  <c r="CU48" i="1"/>
  <c r="CU53" i="1"/>
  <c r="CU54" i="1"/>
  <c r="CU55" i="1"/>
  <c r="CU20" i="1"/>
  <c r="BY20" i="1"/>
  <c r="CU22" i="1"/>
  <c r="BY22" i="1"/>
  <c r="CU23" i="1"/>
  <c r="BY23" i="1"/>
  <c r="CU24" i="1"/>
  <c r="BY24" i="1"/>
  <c r="CU25" i="1"/>
  <c r="BY25" i="1"/>
  <c r="CU26" i="1"/>
  <c r="BY26" i="1"/>
  <c r="CU27" i="1"/>
  <c r="BY27" i="1"/>
  <c r="CU28" i="1"/>
  <c r="BY28" i="1"/>
  <c r="CU29" i="1"/>
  <c r="BY29" i="1"/>
  <c r="CU31" i="1"/>
  <c r="BY31" i="1"/>
  <c r="CU32" i="1"/>
  <c r="BY32" i="1"/>
  <c r="CU33" i="1"/>
  <c r="BY33" i="1"/>
  <c r="CU34" i="1"/>
  <c r="BY34" i="1"/>
  <c r="CU35" i="1"/>
  <c r="BY35" i="1"/>
  <c r="CU36" i="1"/>
  <c r="BY36" i="1"/>
  <c r="CU37" i="1"/>
  <c r="BY37" i="1"/>
  <c r="CU38" i="1"/>
  <c r="BY38" i="1"/>
  <c r="CU39" i="1"/>
  <c r="BY39" i="1"/>
  <c r="CU40" i="1"/>
  <c r="BY40" i="1"/>
  <c r="CU41" i="1"/>
  <c r="BY41" i="1"/>
  <c r="BY42" i="1"/>
  <c r="BY43" i="1"/>
  <c r="BY44" i="1"/>
  <c r="BY45" i="1"/>
  <c r="BY46" i="1"/>
  <c r="BY47" i="1"/>
  <c r="BY48" i="1"/>
  <c r="BY53" i="1"/>
  <c r="BY54" i="1"/>
  <c r="BY55" i="1"/>
  <c r="BO56" i="1"/>
  <c r="BO57" i="1"/>
  <c r="DH75" i="1"/>
  <c r="BO76" i="1"/>
  <c r="BO77" i="1"/>
  <c r="BO78" i="1"/>
  <c r="BO79" i="1"/>
  <c r="BO81" i="1"/>
  <c r="BO82" i="1"/>
  <c r="BO83" i="1"/>
  <c r="BO89" i="1"/>
  <c r="BO90" i="1"/>
  <c r="BO91" i="1"/>
  <c r="BO92" i="1"/>
  <c r="BO93" i="1"/>
  <c r="BO94" i="1"/>
  <c r="BO95" i="1"/>
  <c r="BO96" i="1"/>
  <c r="BO97" i="1"/>
  <c r="BO98" i="1"/>
  <c r="BO100" i="1"/>
  <c r="BO101" i="1"/>
  <c r="BO102" i="1"/>
  <c r="BO103" i="1"/>
  <c r="BO105" i="1"/>
  <c r="BO106" i="1"/>
  <c r="BO107" i="1"/>
  <c r="BO108" i="1"/>
  <c r="BO110" i="1"/>
  <c r="BO120" i="1"/>
  <c r="BO121" i="1"/>
  <c r="BO122" i="1"/>
  <c r="BO123" i="1"/>
  <c r="BO124" i="1"/>
  <c r="BO125" i="1"/>
  <c r="BO126" i="1"/>
  <c r="CU56" i="1"/>
  <c r="BY56" i="1"/>
  <c r="CU57" i="1"/>
  <c r="BY57" i="1"/>
  <c r="CU76" i="1"/>
  <c r="BY76" i="1"/>
  <c r="CU77" i="1"/>
  <c r="BY77" i="1"/>
  <c r="CU78" i="1"/>
  <c r="BY78" i="1"/>
  <c r="CU79" i="1"/>
  <c r="BY79" i="1"/>
  <c r="CU80" i="1"/>
  <c r="BY80" i="1"/>
  <c r="CU81" i="1"/>
  <c r="BY81" i="1"/>
  <c r="CU82" i="1"/>
  <c r="BY82" i="1"/>
  <c r="CU83" i="1"/>
  <c r="BY83" i="1"/>
  <c r="CU88" i="1"/>
  <c r="BY88" i="1"/>
  <c r="CU89" i="1"/>
  <c r="BY89" i="1"/>
  <c r="CU90" i="1"/>
  <c r="BY90" i="1"/>
  <c r="CU91" i="1"/>
  <c r="BY91" i="1"/>
  <c r="CU92" i="1"/>
  <c r="BY92" i="1"/>
  <c r="CU93" i="1"/>
  <c r="BY93" i="1"/>
  <c r="CU94" i="1"/>
  <c r="BY94" i="1"/>
  <c r="CU95" i="1"/>
  <c r="BY95" i="1"/>
  <c r="CU96" i="1"/>
  <c r="BY96" i="1"/>
  <c r="CU97" i="1"/>
  <c r="BY97" i="1"/>
  <c r="CU98" i="1"/>
  <c r="BY98" i="1"/>
  <c r="CU99" i="1"/>
  <c r="BY99" i="1"/>
  <c r="CU100" i="1"/>
  <c r="BY100" i="1"/>
  <c r="CU101" i="1"/>
  <c r="BY101" i="1"/>
  <c r="CU102" i="1"/>
  <c r="BY102" i="1"/>
  <c r="CU103" i="1"/>
  <c r="BY103" i="1"/>
  <c r="CU104" i="1"/>
  <c r="BY104" i="1"/>
  <c r="CU105" i="1"/>
  <c r="BY105" i="1"/>
  <c r="CU106" i="1"/>
  <c r="BY106" i="1"/>
  <c r="CU107" i="1"/>
  <c r="BY107" i="1"/>
  <c r="CU108" i="1"/>
  <c r="BY108" i="1"/>
  <c r="CU109" i="1"/>
  <c r="BY109" i="1"/>
  <c r="CU110" i="1"/>
  <c r="BY110" i="1"/>
  <c r="CU120" i="1"/>
  <c r="BY120" i="1"/>
  <c r="CU121" i="1"/>
  <c r="BY121" i="1"/>
  <c r="CU122" i="1"/>
  <c r="BY122" i="1"/>
  <c r="CU123" i="1"/>
  <c r="BY123" i="1"/>
  <c r="CU124" i="1"/>
  <c r="BY124" i="1"/>
  <c r="CU125" i="1"/>
  <c r="BY125" i="1"/>
  <c r="CU126" i="1"/>
  <c r="BY126" i="1"/>
  <c r="CU127" i="1"/>
  <c r="BY127" i="1"/>
  <c r="CU128" i="1"/>
  <c r="BY128" i="1"/>
  <c r="CU129" i="1"/>
  <c r="BY129" i="1"/>
  <c r="CU130" i="1"/>
  <c r="BY130" i="1"/>
  <c r="CU131" i="1"/>
  <c r="BY131" i="1"/>
  <c r="CU132" i="1"/>
  <c r="BY132" i="1"/>
  <c r="CU133" i="1"/>
  <c r="BY133" i="1"/>
  <c r="CU134" i="1"/>
  <c r="BY134" i="1"/>
  <c r="CU135" i="1"/>
  <c r="BY135" i="1"/>
  <c r="CU136" i="1"/>
  <c r="BY136" i="1"/>
  <c r="CU137" i="1"/>
  <c r="BY137" i="1"/>
  <c r="CU138" i="1"/>
  <c r="BY138" i="1"/>
  <c r="CU139" i="1"/>
  <c r="BY139" i="1"/>
  <c r="CU140" i="1"/>
  <c r="BY140" i="1"/>
  <c r="CU141" i="1"/>
  <c r="BY141" i="1"/>
  <c r="CU142" i="1"/>
  <c r="BY142" i="1"/>
  <c r="CU143" i="1"/>
  <c r="BY143" i="1"/>
  <c r="CU144" i="1"/>
  <c r="BY144" i="1"/>
  <c r="CU145" i="1"/>
  <c r="BY145" i="1"/>
  <c r="CU146" i="1"/>
  <c r="BY146" i="1"/>
  <c r="CU147" i="1"/>
  <c r="BY147" i="1"/>
  <c r="CU149" i="1"/>
  <c r="BY149" i="1"/>
  <c r="CU150" i="1"/>
  <c r="BY150" i="1"/>
  <c r="CU151" i="1"/>
  <c r="BY151" i="1"/>
  <c r="CU152" i="1"/>
  <c r="BY152" i="1"/>
  <c r="BY154" i="1"/>
  <c r="BY155" i="1"/>
  <c r="BY156" i="1"/>
  <c r="BY157" i="1"/>
  <c r="BO154" i="1"/>
  <c r="BO155" i="1"/>
  <c r="BO156" i="1"/>
  <c r="BO157" i="1"/>
  <c r="CU154" i="1"/>
  <c r="CU155" i="1"/>
  <c r="CU156" i="1"/>
  <c r="CU157" i="1"/>
  <c r="CU158" i="1"/>
  <c r="BY158" i="1"/>
  <c r="CU159" i="1"/>
  <c r="BY159" i="1"/>
  <c r="CU160" i="1"/>
  <c r="BY160" i="1"/>
  <c r="CU161" i="1"/>
  <c r="BY161" i="1"/>
  <c r="CU162" i="1"/>
  <c r="BY162" i="1"/>
  <c r="CU163" i="1"/>
  <c r="BY163" i="1"/>
  <c r="CU164" i="1"/>
  <c r="BY164" i="1"/>
  <c r="CU165" i="1"/>
  <c r="BY165" i="1"/>
  <c r="CU166" i="1"/>
  <c r="BY166" i="1"/>
  <c r="CU167" i="1"/>
  <c r="BY167" i="1"/>
  <c r="CU168" i="1"/>
  <c r="BY168" i="1"/>
  <c r="CU169" i="1"/>
  <c r="BY169" i="1"/>
  <c r="CU170" i="1"/>
  <c r="BY170" i="1"/>
  <c r="CU171" i="1"/>
  <c r="BY171" i="1"/>
  <c r="CU172" i="1"/>
  <c r="BY172" i="1"/>
  <c r="CU173" i="1"/>
  <c r="BY173" i="1"/>
  <c r="CU174" i="1"/>
  <c r="BY174" i="1"/>
  <c r="CU175" i="1"/>
  <c r="BY175" i="1"/>
  <c r="CU176" i="1"/>
  <c r="BY176" i="1"/>
  <c r="BO177" i="1"/>
  <c r="BO178" i="1"/>
  <c r="BO179" i="1"/>
  <c r="BO180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CU177" i="1"/>
  <c r="CU178" i="1"/>
  <c r="CU179" i="1"/>
  <c r="CU180" i="1"/>
  <c r="ED31" i="1" l="1"/>
  <c r="BT30" i="1"/>
  <c r="E31" i="1"/>
  <c r="ED30" i="1"/>
  <c r="ED105" i="1"/>
  <c r="BT104" i="1"/>
  <c r="D104" i="1"/>
  <c r="ED104" i="1"/>
  <c r="ED149" i="1"/>
  <c r="BT148" i="1"/>
  <c r="E149" i="1"/>
  <c r="ED148" i="1"/>
  <c r="ED154" i="1"/>
  <c r="BT153" i="1"/>
  <c r="E154" i="1"/>
  <c r="ED153" i="1"/>
  <c r="B111" i="1"/>
  <c r="H111" i="1"/>
  <c r="A111" i="1"/>
  <c r="E111" i="1"/>
  <c r="C111" i="1"/>
  <c r="ED81" i="1"/>
  <c r="BT80" i="1"/>
  <c r="D80" i="1"/>
  <c r="ED80" i="1"/>
  <c r="ED100" i="1"/>
  <c r="BT99" i="1"/>
  <c r="D99" i="1"/>
  <c r="ED99" i="1"/>
  <c r="E99" i="1"/>
  <c r="F99" i="1" s="1"/>
  <c r="G99" i="1" s="1"/>
  <c r="F211" i="1"/>
  <c r="G211" i="1" s="1"/>
  <c r="E212" i="1"/>
  <c r="F327" i="1"/>
  <c r="G327" i="1" s="1"/>
  <c r="E328" i="1"/>
  <c r="F240" i="1"/>
  <c r="G240" i="1" s="1"/>
  <c r="E241" i="1"/>
  <c r="F130" i="1"/>
  <c r="G130" i="1" s="1"/>
  <c r="E131" i="1"/>
  <c r="F272" i="1"/>
  <c r="G272" i="1" s="1"/>
  <c r="E273" i="1"/>
  <c r="ED110" i="1"/>
  <c r="BT109" i="1"/>
  <c r="D109" i="1"/>
  <c r="ED109" i="1"/>
  <c r="D148" i="1"/>
  <c r="F148" i="1"/>
  <c r="G148" i="1" s="1"/>
  <c r="D153" i="1"/>
  <c r="F153" i="1"/>
  <c r="G153" i="1" s="1"/>
  <c r="D30" i="1"/>
  <c r="F30" i="1"/>
  <c r="G30" i="1" s="1"/>
  <c r="CN41" i="1"/>
  <c r="CN146" i="1"/>
  <c r="CN34" i="1"/>
  <c r="CN37" i="1"/>
  <c r="CN24" i="1"/>
  <c r="CN32" i="1"/>
  <c r="CN36" i="1"/>
  <c r="CN40" i="1"/>
  <c r="CN178" i="1"/>
  <c r="CN55" i="1"/>
  <c r="CN150" i="1"/>
  <c r="CN44" i="1"/>
  <c r="CN93" i="1"/>
  <c r="CN135" i="1"/>
  <c r="CN162" i="1"/>
  <c r="CN165" i="1"/>
  <c r="CN42" i="1"/>
  <c r="CN56" i="1"/>
  <c r="CN77" i="1"/>
  <c r="CN170" i="1"/>
  <c r="CN31" i="1"/>
  <c r="CN35" i="1"/>
  <c r="CN39" i="1"/>
  <c r="CN43" i="1"/>
  <c r="CN80" i="1"/>
  <c r="CN104" i="1"/>
  <c r="CN158" i="1"/>
  <c r="CN173" i="1"/>
  <c r="CN47" i="1"/>
  <c r="CN81" i="1"/>
  <c r="CN109" i="1"/>
  <c r="CN120" i="1"/>
  <c r="CN149" i="1"/>
  <c r="CN157" i="1"/>
  <c r="CN166" i="1"/>
  <c r="CN174" i="1"/>
  <c r="CN23" i="1"/>
  <c r="CN48" i="1"/>
  <c r="CN76" i="1"/>
  <c r="CN130" i="1"/>
  <c r="CN154" i="1"/>
  <c r="CN161" i="1"/>
  <c r="CN169" i="1"/>
  <c r="CN177" i="1"/>
  <c r="CN45" i="1"/>
  <c r="CN54" i="1"/>
  <c r="CN79" i="1"/>
  <c r="CN83" i="1"/>
  <c r="CN101" i="1"/>
  <c r="CN127" i="1"/>
  <c r="CN143" i="1"/>
  <c r="CN151" i="1"/>
  <c r="CN155" i="1"/>
  <c r="CN160" i="1"/>
  <c r="CN164" i="1"/>
  <c r="CN168" i="1"/>
  <c r="CN172" i="1"/>
  <c r="CN176" i="1"/>
  <c r="CN180" i="1"/>
  <c r="CN27" i="1"/>
  <c r="CN46" i="1"/>
  <c r="CN53" i="1"/>
  <c r="CN57" i="1"/>
  <c r="CN78" i="1"/>
  <c r="CN82" i="1"/>
  <c r="CN96" i="1"/>
  <c r="CN121" i="1"/>
  <c r="CN138" i="1"/>
  <c r="CN152" i="1"/>
  <c r="CN156" i="1"/>
  <c r="CN159" i="1"/>
  <c r="CN163" i="1"/>
  <c r="CN167" i="1"/>
  <c r="CN171" i="1"/>
  <c r="CN175" i="1"/>
  <c r="CN179" i="1"/>
  <c r="CN28" i="1"/>
  <c r="CN89" i="1"/>
  <c r="CN97" i="1"/>
  <c r="CN105" i="1"/>
  <c r="CN124" i="1"/>
  <c r="CN131" i="1"/>
  <c r="CN139" i="1"/>
  <c r="CN147" i="1"/>
  <c r="CN92" i="1"/>
  <c r="CN100" i="1"/>
  <c r="CN108" i="1"/>
  <c r="CN126" i="1"/>
  <c r="CN134" i="1"/>
  <c r="CN142" i="1"/>
  <c r="CN22" i="1"/>
  <c r="CN26" i="1"/>
  <c r="CN91" i="1"/>
  <c r="CN95" i="1"/>
  <c r="CN99" i="1"/>
  <c r="CN103" i="1"/>
  <c r="CN107" i="1"/>
  <c r="CN122" i="1"/>
  <c r="CN125" i="1"/>
  <c r="CN129" i="1"/>
  <c r="CN133" i="1"/>
  <c r="CN137" i="1"/>
  <c r="CN141" i="1"/>
  <c r="CN145" i="1"/>
  <c r="CN20" i="1"/>
  <c r="CN25" i="1"/>
  <c r="CN29" i="1"/>
  <c r="CN90" i="1"/>
  <c r="CN94" i="1"/>
  <c r="CN98" i="1"/>
  <c r="CN102" i="1"/>
  <c r="CN106" i="1"/>
  <c r="CN110" i="1"/>
  <c r="CN123" i="1"/>
  <c r="CN128" i="1"/>
  <c r="CN132" i="1"/>
  <c r="CN136" i="1"/>
  <c r="CN140" i="1"/>
  <c r="CN144" i="1"/>
  <c r="Z75" i="1"/>
  <c r="O111" i="1"/>
  <c r="M111" i="1"/>
  <c r="Q111" i="1"/>
  <c r="N111" i="1"/>
  <c r="U111" i="1"/>
  <c r="Z111" i="1" s="1"/>
  <c r="T111" i="1"/>
  <c r="CF111" i="1" s="1"/>
  <c r="BY111" i="1"/>
  <c r="CU111" i="1"/>
  <c r="BX111" i="1"/>
  <c r="CY179" i="1"/>
  <c r="CF179" i="1"/>
  <c r="CY177" i="1"/>
  <c r="CF177" i="1"/>
  <c r="CY156" i="1"/>
  <c r="CF156" i="1"/>
  <c r="CY154" i="1"/>
  <c r="CF154" i="1"/>
  <c r="CY153" i="1"/>
  <c r="CF153" i="1"/>
  <c r="CY151" i="1"/>
  <c r="CF151" i="1"/>
  <c r="CY149" i="1"/>
  <c r="CF149" i="1"/>
  <c r="CY147" i="1"/>
  <c r="CF147" i="1"/>
  <c r="CY145" i="1"/>
  <c r="CF145" i="1"/>
  <c r="CY143" i="1"/>
  <c r="CF143" i="1"/>
  <c r="CY141" i="1"/>
  <c r="CF141" i="1"/>
  <c r="CY139" i="1"/>
  <c r="CF139" i="1"/>
  <c r="CY137" i="1"/>
  <c r="CF137" i="1"/>
  <c r="CY135" i="1"/>
  <c r="CF135" i="1"/>
  <c r="CY133" i="1"/>
  <c r="CF133" i="1"/>
  <c r="CY131" i="1"/>
  <c r="CF131" i="1"/>
  <c r="CY129" i="1"/>
  <c r="CF129" i="1"/>
  <c r="CY127" i="1"/>
  <c r="CF127" i="1"/>
  <c r="CY125" i="1"/>
  <c r="CF125" i="1"/>
  <c r="CY124" i="1"/>
  <c r="CF124" i="1"/>
  <c r="CY122" i="1"/>
  <c r="CF122" i="1"/>
  <c r="CY120" i="1"/>
  <c r="CF120" i="1"/>
  <c r="CY111" i="1"/>
  <c r="CY109" i="1"/>
  <c r="CF109" i="1"/>
  <c r="CY107" i="1"/>
  <c r="CF107" i="1"/>
  <c r="CY105" i="1"/>
  <c r="CF105" i="1"/>
  <c r="CY103" i="1"/>
  <c r="CF103" i="1"/>
  <c r="CY101" i="1"/>
  <c r="CF101" i="1"/>
  <c r="CY99" i="1"/>
  <c r="CF99" i="1"/>
  <c r="CY97" i="1"/>
  <c r="CF97" i="1"/>
  <c r="CY95" i="1"/>
  <c r="CF95" i="1"/>
  <c r="CY93" i="1"/>
  <c r="CF93" i="1"/>
  <c r="CY91" i="1"/>
  <c r="CF91" i="1"/>
  <c r="CY89" i="1"/>
  <c r="CF89" i="1"/>
  <c r="CY83" i="1"/>
  <c r="CF83" i="1"/>
  <c r="CY81" i="1"/>
  <c r="CF81" i="1"/>
  <c r="CY79" i="1"/>
  <c r="CF79" i="1"/>
  <c r="CY77" i="1"/>
  <c r="CF77" i="1"/>
  <c r="CY75" i="1"/>
  <c r="CF75" i="1"/>
  <c r="CY56" i="1"/>
  <c r="CF56" i="1"/>
  <c r="CY40" i="1"/>
  <c r="CF40" i="1"/>
  <c r="CY38" i="1"/>
  <c r="CF38" i="1"/>
  <c r="CY36" i="1"/>
  <c r="CF36" i="1"/>
  <c r="CY34" i="1"/>
  <c r="CF34" i="1"/>
  <c r="CY32" i="1"/>
  <c r="CF32" i="1"/>
  <c r="CY30" i="1"/>
  <c r="CF30" i="1"/>
  <c r="CY28" i="1"/>
  <c r="CF28" i="1"/>
  <c r="CY26" i="1"/>
  <c r="CF26" i="1"/>
  <c r="CY24" i="1"/>
  <c r="CF24" i="1"/>
  <c r="CY22" i="1"/>
  <c r="CF22" i="1"/>
  <c r="CY54" i="1"/>
  <c r="CF54" i="1"/>
  <c r="CY47" i="1"/>
  <c r="CF47" i="1"/>
  <c r="CY45" i="1"/>
  <c r="CF45" i="1"/>
  <c r="CY44" i="1"/>
  <c r="CF44" i="1"/>
  <c r="CY42" i="1"/>
  <c r="CF42" i="1"/>
  <c r="CY180" i="1"/>
  <c r="CF180" i="1"/>
  <c r="CY178" i="1"/>
  <c r="CF178" i="1"/>
  <c r="CY176" i="1"/>
  <c r="CF176" i="1"/>
  <c r="CY175" i="1"/>
  <c r="CF175" i="1"/>
  <c r="CY174" i="1"/>
  <c r="CF174" i="1"/>
  <c r="CY173" i="1"/>
  <c r="CF173" i="1"/>
  <c r="CY172" i="1"/>
  <c r="CF172" i="1"/>
  <c r="CY171" i="1"/>
  <c r="CF171" i="1"/>
  <c r="CY170" i="1"/>
  <c r="CF170" i="1"/>
  <c r="CY169" i="1"/>
  <c r="CF169" i="1"/>
  <c r="CY168" i="1"/>
  <c r="CF168" i="1"/>
  <c r="CY167" i="1"/>
  <c r="CF167" i="1"/>
  <c r="CY166" i="1"/>
  <c r="CF166" i="1"/>
  <c r="CY165" i="1"/>
  <c r="CF165" i="1"/>
  <c r="CY164" i="1"/>
  <c r="CF164" i="1"/>
  <c r="CY163" i="1"/>
  <c r="CF163" i="1"/>
  <c r="CY162" i="1"/>
  <c r="CF162" i="1"/>
  <c r="CY161" i="1"/>
  <c r="CF161" i="1"/>
  <c r="CY160" i="1"/>
  <c r="CF160" i="1"/>
  <c r="CY159" i="1"/>
  <c r="CF159" i="1"/>
  <c r="CY158" i="1"/>
  <c r="CF158" i="1"/>
  <c r="CY157" i="1"/>
  <c r="CF157" i="1"/>
  <c r="CY155" i="1"/>
  <c r="CF155" i="1"/>
  <c r="CY152" i="1"/>
  <c r="CF152" i="1"/>
  <c r="CY150" i="1"/>
  <c r="CF150" i="1"/>
  <c r="CY148" i="1"/>
  <c r="CF148" i="1"/>
  <c r="CY146" i="1"/>
  <c r="CF146" i="1"/>
  <c r="CY144" i="1"/>
  <c r="CF144" i="1"/>
  <c r="CY142" i="1"/>
  <c r="CF142" i="1"/>
  <c r="CY140" i="1"/>
  <c r="CF140" i="1"/>
  <c r="CY138" i="1"/>
  <c r="CF138" i="1"/>
  <c r="CY136" i="1"/>
  <c r="CF136" i="1"/>
  <c r="CY134" i="1"/>
  <c r="CF134" i="1"/>
  <c r="CY132" i="1"/>
  <c r="CF132" i="1"/>
  <c r="CY130" i="1"/>
  <c r="CF130" i="1"/>
  <c r="CY128" i="1"/>
  <c r="CF128" i="1"/>
  <c r="CY126" i="1"/>
  <c r="CF126" i="1"/>
  <c r="CY123" i="1"/>
  <c r="CF123" i="1"/>
  <c r="CY121" i="1"/>
  <c r="CF121" i="1"/>
  <c r="CY110" i="1"/>
  <c r="CF110" i="1"/>
  <c r="CY108" i="1"/>
  <c r="CF108" i="1"/>
  <c r="CY106" i="1"/>
  <c r="CF106" i="1"/>
  <c r="CY104" i="1"/>
  <c r="CF104" i="1"/>
  <c r="CY102" i="1"/>
  <c r="CF102" i="1"/>
  <c r="CY100" i="1"/>
  <c r="CF100" i="1"/>
  <c r="CY98" i="1"/>
  <c r="CF98" i="1"/>
  <c r="CY96" i="1"/>
  <c r="CF96" i="1"/>
  <c r="CY94" i="1"/>
  <c r="CF94" i="1"/>
  <c r="CY92" i="1"/>
  <c r="CF92" i="1"/>
  <c r="CY90" i="1"/>
  <c r="CF90" i="1"/>
  <c r="CY88" i="1"/>
  <c r="CF88" i="1"/>
  <c r="CY82" i="1"/>
  <c r="CF82" i="1"/>
  <c r="CY80" i="1"/>
  <c r="CF80" i="1"/>
  <c r="CY78" i="1"/>
  <c r="CF78" i="1"/>
  <c r="CY76" i="1"/>
  <c r="CF76" i="1"/>
  <c r="CY57" i="1"/>
  <c r="CF57" i="1"/>
  <c r="CY41" i="1"/>
  <c r="CF41" i="1"/>
  <c r="CY39" i="1"/>
  <c r="CF39" i="1"/>
  <c r="CY37" i="1"/>
  <c r="CF37" i="1"/>
  <c r="CY35" i="1"/>
  <c r="CF35" i="1"/>
  <c r="CY33" i="1"/>
  <c r="CF33" i="1"/>
  <c r="CY31" i="1"/>
  <c r="CF31" i="1"/>
  <c r="CY29" i="1"/>
  <c r="CF29" i="1"/>
  <c r="CY27" i="1"/>
  <c r="CF27" i="1"/>
  <c r="CY25" i="1"/>
  <c r="CF25" i="1"/>
  <c r="CY23" i="1"/>
  <c r="CF23" i="1"/>
  <c r="CY20" i="1"/>
  <c r="CF20" i="1"/>
  <c r="CY55" i="1"/>
  <c r="CF55" i="1"/>
  <c r="CY53" i="1"/>
  <c r="CF53" i="1"/>
  <c r="CY48" i="1"/>
  <c r="CF48" i="1"/>
  <c r="CY46" i="1"/>
  <c r="CF46" i="1"/>
  <c r="CY43" i="1"/>
  <c r="CF43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55" i="1"/>
  <c r="CE54" i="1"/>
  <c r="CE53" i="1"/>
  <c r="CE48" i="1"/>
  <c r="CE47" i="1"/>
  <c r="CE46" i="1"/>
  <c r="CE45" i="1"/>
  <c r="CE44" i="1"/>
  <c r="CE43" i="1"/>
  <c r="CE42" i="1"/>
  <c r="CE180" i="1"/>
  <c r="CE179" i="1"/>
  <c r="CE178" i="1"/>
  <c r="CE177" i="1"/>
  <c r="CE157" i="1"/>
  <c r="CE156" i="1"/>
  <c r="CE155" i="1"/>
  <c r="CE154" i="1"/>
  <c r="CE153" i="1"/>
  <c r="CE149" i="1"/>
  <c r="CE145" i="1"/>
  <c r="CE150" i="1"/>
  <c r="CE146" i="1"/>
  <c r="CE125" i="1"/>
  <c r="CE124" i="1"/>
  <c r="CE122" i="1"/>
  <c r="CE120" i="1"/>
  <c r="CE111" i="1"/>
  <c r="CE109" i="1"/>
  <c r="CE107" i="1"/>
  <c r="CE105" i="1"/>
  <c r="CE103" i="1"/>
  <c r="CE101" i="1"/>
  <c r="CE99" i="1"/>
  <c r="CE97" i="1"/>
  <c r="CE95" i="1"/>
  <c r="CE93" i="1"/>
  <c r="CE91" i="1"/>
  <c r="CE89" i="1"/>
  <c r="CE83" i="1"/>
  <c r="CE81" i="1"/>
  <c r="CE79" i="1"/>
  <c r="CE77" i="1"/>
  <c r="CE75" i="1"/>
  <c r="CE56" i="1"/>
  <c r="CE38" i="1"/>
  <c r="CE34" i="1"/>
  <c r="CE30" i="1"/>
  <c r="CE26" i="1"/>
  <c r="CE22" i="1"/>
  <c r="CE39" i="1"/>
  <c r="CE35" i="1"/>
  <c r="CE31" i="1"/>
  <c r="CE27" i="1"/>
  <c r="CE23" i="1"/>
  <c r="CE151" i="1"/>
  <c r="CE147" i="1"/>
  <c r="CE152" i="1"/>
  <c r="CE148" i="1"/>
  <c r="CE144" i="1"/>
  <c r="CE126" i="1"/>
  <c r="CE123" i="1"/>
  <c r="CE121" i="1"/>
  <c r="CE110" i="1"/>
  <c r="CE108" i="1"/>
  <c r="CE106" i="1"/>
  <c r="CE104" i="1"/>
  <c r="CE102" i="1"/>
  <c r="CE100" i="1"/>
  <c r="CE98" i="1"/>
  <c r="CE96" i="1"/>
  <c r="CE94" i="1"/>
  <c r="CE92" i="1"/>
  <c r="CE90" i="1"/>
  <c r="CE88" i="1"/>
  <c r="CE82" i="1"/>
  <c r="CE80" i="1"/>
  <c r="CE78" i="1"/>
  <c r="CE76" i="1"/>
  <c r="CE57" i="1"/>
  <c r="CE143" i="1"/>
  <c r="CE141" i="1"/>
  <c r="CE139" i="1"/>
  <c r="CE137" i="1"/>
  <c r="CE135" i="1"/>
  <c r="CE133" i="1"/>
  <c r="CE131" i="1"/>
  <c r="CE129" i="1"/>
  <c r="CE127" i="1"/>
  <c r="CE142" i="1"/>
  <c r="CE140" i="1"/>
  <c r="CE138" i="1"/>
  <c r="CE136" i="1"/>
  <c r="CE134" i="1"/>
  <c r="CE132" i="1"/>
  <c r="CE130" i="1"/>
  <c r="CE128" i="1"/>
  <c r="CE40" i="1"/>
  <c r="CE36" i="1"/>
  <c r="CE32" i="1"/>
  <c r="CE28" i="1"/>
  <c r="CE24" i="1"/>
  <c r="CE41" i="1"/>
  <c r="CE37" i="1"/>
  <c r="CE33" i="1"/>
  <c r="CE29" i="1"/>
  <c r="CE25" i="1"/>
  <c r="CE20" i="1"/>
  <c r="E100" i="1" l="1"/>
  <c r="F100" i="1" s="1"/>
  <c r="G100" i="1" s="1"/>
  <c r="ED112" i="1"/>
  <c r="BT111" i="1"/>
  <c r="E112" i="1"/>
  <c r="ED111" i="1"/>
  <c r="EF109" i="1"/>
  <c r="EF99" i="1"/>
  <c r="E101" i="1"/>
  <c r="EF80" i="1"/>
  <c r="EF81" i="1"/>
  <c r="EJ153" i="1"/>
  <c r="EI153" i="1"/>
  <c r="EE153" i="1"/>
  <c r="EF153" i="1"/>
  <c r="EI148" i="1"/>
  <c r="EJ148" i="1"/>
  <c r="EE148" i="1"/>
  <c r="EF148" i="1"/>
  <c r="EJ30" i="1"/>
  <c r="EI30" i="1"/>
  <c r="EE30" i="1"/>
  <c r="EF30" i="1"/>
  <c r="ED76" i="1"/>
  <c r="BT75" i="1"/>
  <c r="E76" i="1"/>
  <c r="ED75" i="1"/>
  <c r="D75" i="1"/>
  <c r="EF110" i="1"/>
  <c r="F273" i="1"/>
  <c r="G273" i="1" s="1"/>
  <c r="E274" i="1"/>
  <c r="F274" i="1" s="1"/>
  <c r="G274" i="1" s="1"/>
  <c r="F131" i="1"/>
  <c r="G131" i="1" s="1"/>
  <c r="E132" i="1"/>
  <c r="F241" i="1"/>
  <c r="G241" i="1" s="1"/>
  <c r="E242" i="1"/>
  <c r="F328" i="1"/>
  <c r="G328" i="1" s="1"/>
  <c r="E329" i="1"/>
  <c r="F329" i="1" s="1"/>
  <c r="G329" i="1" s="1"/>
  <c r="F212" i="1"/>
  <c r="G212" i="1" s="1"/>
  <c r="E213" i="1"/>
  <c r="EF100" i="1"/>
  <c r="D111" i="1"/>
  <c r="F111" i="1"/>
  <c r="G111" i="1" s="1"/>
  <c r="F154" i="1"/>
  <c r="G154" i="1" s="1"/>
  <c r="E155" i="1"/>
  <c r="EF154" i="1"/>
  <c r="F149" i="1"/>
  <c r="G149" i="1" s="1"/>
  <c r="E150" i="1"/>
  <c r="EF149" i="1"/>
  <c r="EF104" i="1"/>
  <c r="EF105" i="1"/>
  <c r="F31" i="1"/>
  <c r="G31" i="1" s="1"/>
  <c r="E32" i="1"/>
  <c r="EF31" i="1"/>
  <c r="CT163" i="1"/>
  <c r="CT180" i="1"/>
  <c r="CT171" i="1"/>
  <c r="CT175" i="1"/>
  <c r="CT158" i="1"/>
  <c r="CT161" i="1"/>
  <c r="CT165" i="1"/>
  <c r="CT169" i="1"/>
  <c r="CT156" i="1"/>
  <c r="CT177" i="1"/>
  <c r="CT179" i="1"/>
  <c r="CT42" i="1"/>
  <c r="CT44" i="1"/>
  <c r="CT45" i="1"/>
  <c r="CT47" i="1"/>
  <c r="CT54" i="1"/>
  <c r="CT160" i="1"/>
  <c r="CT164" i="1"/>
  <c r="CT168" i="1"/>
  <c r="CT172" i="1"/>
  <c r="CT176" i="1"/>
  <c r="CT173" i="1"/>
  <c r="CT159" i="1"/>
  <c r="CT167" i="1"/>
  <c r="BL160" i="1"/>
  <c r="BK160" i="1"/>
  <c r="BJ160" i="1"/>
  <c r="BI160" i="1"/>
  <c r="BM160" i="1"/>
  <c r="BL162" i="1"/>
  <c r="BK162" i="1"/>
  <c r="BJ162" i="1"/>
  <c r="BI162" i="1"/>
  <c r="BM162" i="1"/>
  <c r="BL164" i="1"/>
  <c r="BK164" i="1"/>
  <c r="BJ164" i="1"/>
  <c r="BI164" i="1"/>
  <c r="BM164" i="1"/>
  <c r="BL166" i="1"/>
  <c r="BK166" i="1"/>
  <c r="BJ166" i="1"/>
  <c r="BI166" i="1"/>
  <c r="BM166" i="1"/>
  <c r="BL168" i="1"/>
  <c r="BK168" i="1"/>
  <c r="BJ168" i="1"/>
  <c r="BI168" i="1"/>
  <c r="BM168" i="1"/>
  <c r="BL170" i="1"/>
  <c r="BK170" i="1"/>
  <c r="BJ170" i="1"/>
  <c r="BI170" i="1"/>
  <c r="BM170" i="1"/>
  <c r="BL172" i="1"/>
  <c r="BK172" i="1"/>
  <c r="BI172" i="1"/>
  <c r="BJ172" i="1"/>
  <c r="BM172" i="1"/>
  <c r="BL174" i="1"/>
  <c r="BK174" i="1"/>
  <c r="BI174" i="1"/>
  <c r="BM174" i="1"/>
  <c r="BJ174" i="1"/>
  <c r="BL176" i="1"/>
  <c r="BK176" i="1"/>
  <c r="BI176" i="1"/>
  <c r="BM176" i="1"/>
  <c r="BJ176" i="1"/>
  <c r="BL171" i="1"/>
  <c r="BI171" i="1"/>
  <c r="BM171" i="1"/>
  <c r="BJ171" i="1"/>
  <c r="BK171" i="1"/>
  <c r="BL173" i="1"/>
  <c r="BI173" i="1"/>
  <c r="BM173" i="1"/>
  <c r="BJ173" i="1"/>
  <c r="BK173" i="1"/>
  <c r="BL175" i="1"/>
  <c r="BI175" i="1"/>
  <c r="BM175" i="1"/>
  <c r="BJ175" i="1"/>
  <c r="BK175" i="1"/>
  <c r="BL158" i="1"/>
  <c r="BI158" i="1"/>
  <c r="BM158" i="1"/>
  <c r="BJ158" i="1"/>
  <c r="BK158" i="1"/>
  <c r="BL159" i="1"/>
  <c r="BI159" i="1"/>
  <c r="BM159" i="1"/>
  <c r="BJ159" i="1"/>
  <c r="BK159" i="1"/>
  <c r="BL161" i="1"/>
  <c r="BI161" i="1"/>
  <c r="BM161" i="1"/>
  <c r="BJ161" i="1"/>
  <c r="BK161" i="1"/>
  <c r="BL163" i="1"/>
  <c r="BI163" i="1"/>
  <c r="BM163" i="1"/>
  <c r="BJ163" i="1"/>
  <c r="BK163" i="1"/>
  <c r="BL165" i="1"/>
  <c r="BI165" i="1"/>
  <c r="BM165" i="1"/>
  <c r="BJ165" i="1"/>
  <c r="BK165" i="1"/>
  <c r="BL167" i="1"/>
  <c r="BI167" i="1"/>
  <c r="BM167" i="1"/>
  <c r="BJ167" i="1"/>
  <c r="BK167" i="1"/>
  <c r="BL169" i="1"/>
  <c r="BI169" i="1"/>
  <c r="BM169" i="1"/>
  <c r="BJ169" i="1"/>
  <c r="BK169" i="1"/>
  <c r="BM154" i="1"/>
  <c r="BI154" i="1"/>
  <c r="BL154" i="1"/>
  <c r="BJ154" i="1"/>
  <c r="BK154" i="1"/>
  <c r="BJ155" i="1"/>
  <c r="BK155" i="1"/>
  <c r="BM155" i="1"/>
  <c r="BI155" i="1"/>
  <c r="BL155" i="1"/>
  <c r="BM156" i="1"/>
  <c r="BI156" i="1"/>
  <c r="BL156" i="1"/>
  <c r="BJ156" i="1"/>
  <c r="BK156" i="1"/>
  <c r="BJ157" i="1"/>
  <c r="BK157" i="1"/>
  <c r="BL157" i="1"/>
  <c r="BM157" i="1"/>
  <c r="BI157" i="1"/>
  <c r="BJ177" i="1"/>
  <c r="BK177" i="1"/>
  <c r="BL177" i="1"/>
  <c r="BM177" i="1"/>
  <c r="BI177" i="1"/>
  <c r="BJ178" i="1"/>
  <c r="BM178" i="1"/>
  <c r="BI178" i="1"/>
  <c r="BK178" i="1"/>
  <c r="BL178" i="1"/>
  <c r="BJ179" i="1"/>
  <c r="BK179" i="1"/>
  <c r="BL179" i="1"/>
  <c r="BM179" i="1"/>
  <c r="BI179" i="1"/>
  <c r="BJ180" i="1"/>
  <c r="BM180" i="1"/>
  <c r="BI180" i="1"/>
  <c r="BL180" i="1"/>
  <c r="BK180" i="1"/>
  <c r="BK42" i="1"/>
  <c r="BM42" i="1"/>
  <c r="BI42" i="1"/>
  <c r="BL42" i="1"/>
  <c r="BJ42" i="1"/>
  <c r="BM43" i="1"/>
  <c r="BI43" i="1"/>
  <c r="BL43" i="1"/>
  <c r="BJ43" i="1"/>
  <c r="BK43" i="1"/>
  <c r="BK44" i="1"/>
  <c r="BM44" i="1"/>
  <c r="BI44" i="1"/>
  <c r="BL44" i="1"/>
  <c r="BJ44" i="1"/>
  <c r="BK45" i="1"/>
  <c r="BM45" i="1"/>
  <c r="BI45" i="1"/>
  <c r="BL45" i="1"/>
  <c r="BJ45" i="1"/>
  <c r="BM46" i="1"/>
  <c r="BI46" i="1"/>
  <c r="BL46" i="1"/>
  <c r="BJ46" i="1"/>
  <c r="BK46" i="1"/>
  <c r="BK47" i="1"/>
  <c r="BM47" i="1"/>
  <c r="BI47" i="1"/>
  <c r="BL47" i="1"/>
  <c r="BJ47" i="1"/>
  <c r="BM48" i="1"/>
  <c r="BI48" i="1"/>
  <c r="BL48" i="1"/>
  <c r="BJ48" i="1"/>
  <c r="BK48" i="1"/>
  <c r="BM53" i="1"/>
  <c r="BI53" i="1"/>
  <c r="BL53" i="1"/>
  <c r="BJ53" i="1"/>
  <c r="BK53" i="1"/>
  <c r="BK54" i="1"/>
  <c r="BM54" i="1"/>
  <c r="BI54" i="1"/>
  <c r="BL54" i="1"/>
  <c r="BJ54" i="1"/>
  <c r="BM55" i="1"/>
  <c r="BI55" i="1"/>
  <c r="BL55" i="1"/>
  <c r="BJ55" i="1"/>
  <c r="BK55" i="1"/>
  <c r="EJ75" i="1" l="1"/>
  <c r="EI75" i="1"/>
  <c r="EF75" i="1"/>
  <c r="EE75" i="1"/>
  <c r="EF76" i="1"/>
  <c r="F101" i="1"/>
  <c r="G101" i="1" s="1"/>
  <c r="E102" i="1"/>
  <c r="EJ111" i="1"/>
  <c r="EI111" i="1"/>
  <c r="EF111" i="1"/>
  <c r="EE111" i="1"/>
  <c r="EF112" i="1"/>
  <c r="F32" i="1"/>
  <c r="G32" i="1" s="1"/>
  <c r="E33" i="1"/>
  <c r="F150" i="1"/>
  <c r="G150" i="1" s="1"/>
  <c r="E151" i="1"/>
  <c r="F155" i="1"/>
  <c r="G155" i="1" s="1"/>
  <c r="E156" i="1"/>
  <c r="F213" i="1"/>
  <c r="G213" i="1" s="1"/>
  <c r="E214" i="1"/>
  <c r="F242" i="1"/>
  <c r="G242" i="1" s="1"/>
  <c r="E243" i="1"/>
  <c r="F132" i="1"/>
  <c r="G132" i="1" s="1"/>
  <c r="E133" i="1"/>
  <c r="F76" i="1"/>
  <c r="G76" i="1" s="1"/>
  <c r="E77" i="1"/>
  <c r="EG30" i="1"/>
  <c r="EG148" i="1"/>
  <c r="EG153" i="1"/>
  <c r="F112" i="1"/>
  <c r="G112" i="1" s="1"/>
  <c r="E113" i="1"/>
  <c r="CT154" i="1"/>
  <c r="CV154" i="1" s="1"/>
  <c r="CT157" i="1"/>
  <c r="CV157" i="1" s="1"/>
  <c r="CT178" i="1"/>
  <c r="CV178" i="1" s="1"/>
  <c r="CT46" i="1"/>
  <c r="CW46" i="1" s="1"/>
  <c r="CT53" i="1"/>
  <c r="CV53" i="1" s="1"/>
  <c r="CT43" i="1"/>
  <c r="CW43" i="1" s="1"/>
  <c r="CT162" i="1"/>
  <c r="CW162" i="1" s="1"/>
  <c r="CT170" i="1"/>
  <c r="CV170" i="1" s="1"/>
  <c r="CT55" i="1"/>
  <c r="CW55" i="1" s="1"/>
  <c r="CT48" i="1"/>
  <c r="CW48" i="1" s="1"/>
  <c r="CT155" i="1"/>
  <c r="CV155" i="1" s="1"/>
  <c r="CT174" i="1"/>
  <c r="CW174" i="1" s="1"/>
  <c r="CT166" i="1"/>
  <c r="CV166" i="1" s="1"/>
  <c r="CT145" i="1"/>
  <c r="CT125" i="1"/>
  <c r="CT111" i="1"/>
  <c r="CT103" i="1"/>
  <c r="CT95" i="1"/>
  <c r="CT83" i="1"/>
  <c r="CT75" i="1"/>
  <c r="CT30" i="1"/>
  <c r="CT39" i="1"/>
  <c r="CT23" i="1"/>
  <c r="CT152" i="1"/>
  <c r="CT110" i="1"/>
  <c r="CT102" i="1"/>
  <c r="CT94" i="1"/>
  <c r="CT82" i="1"/>
  <c r="CT57" i="1"/>
  <c r="CT137" i="1"/>
  <c r="CT129" i="1"/>
  <c r="CT140" i="1"/>
  <c r="CT132" i="1"/>
  <c r="CT36" i="1"/>
  <c r="CT29" i="1"/>
  <c r="CT149" i="1"/>
  <c r="CT146" i="1"/>
  <c r="CT120" i="1"/>
  <c r="CT105" i="1"/>
  <c r="CT97" i="1"/>
  <c r="CT89" i="1"/>
  <c r="CT77" i="1"/>
  <c r="CT34" i="1"/>
  <c r="CT27" i="1"/>
  <c r="CT151" i="1"/>
  <c r="CT148" i="1"/>
  <c r="CT123" i="1"/>
  <c r="CT108" i="1"/>
  <c r="CT100" i="1"/>
  <c r="CT92" i="1"/>
  <c r="CT80" i="1"/>
  <c r="CT143" i="1"/>
  <c r="CT135" i="1"/>
  <c r="CT127" i="1"/>
  <c r="CT138" i="1"/>
  <c r="CT130" i="1"/>
  <c r="CT32" i="1"/>
  <c r="CT33" i="1"/>
  <c r="CW53" i="1"/>
  <c r="CV46" i="1"/>
  <c r="CW178" i="1"/>
  <c r="CW167" i="1"/>
  <c r="CV167" i="1"/>
  <c r="CW159" i="1"/>
  <c r="CV159" i="1"/>
  <c r="CW173" i="1"/>
  <c r="CV173" i="1"/>
  <c r="CW172" i="1"/>
  <c r="CV172" i="1"/>
  <c r="CW54" i="1"/>
  <c r="CV54" i="1"/>
  <c r="CW47" i="1"/>
  <c r="CV47" i="1"/>
  <c r="CW44" i="1"/>
  <c r="CV44" i="1"/>
  <c r="CW177" i="1"/>
  <c r="CV177" i="1"/>
  <c r="CW169" i="1"/>
  <c r="CV169" i="1"/>
  <c r="CW161" i="1"/>
  <c r="CV161" i="1"/>
  <c r="CW158" i="1"/>
  <c r="CV158" i="1"/>
  <c r="CW175" i="1"/>
  <c r="CV175" i="1"/>
  <c r="CT153" i="1"/>
  <c r="CT150" i="1"/>
  <c r="CT122" i="1"/>
  <c r="CT107" i="1"/>
  <c r="CT99" i="1"/>
  <c r="CT91" i="1"/>
  <c r="CT79" i="1"/>
  <c r="CT38" i="1"/>
  <c r="CT22" i="1"/>
  <c r="CT31" i="1"/>
  <c r="CT147" i="1"/>
  <c r="CT144" i="1"/>
  <c r="CT121" i="1"/>
  <c r="CT106" i="1"/>
  <c r="CT98" i="1"/>
  <c r="CT90" i="1"/>
  <c r="CT78" i="1"/>
  <c r="CT141" i="1"/>
  <c r="CT133" i="1"/>
  <c r="CT136" i="1"/>
  <c r="CT128" i="1"/>
  <c r="CT28" i="1"/>
  <c r="CT37" i="1"/>
  <c r="CT20" i="1"/>
  <c r="CT124" i="1"/>
  <c r="CT109" i="1"/>
  <c r="CT101" i="1"/>
  <c r="CT93" i="1"/>
  <c r="CT81" i="1"/>
  <c r="CT56" i="1"/>
  <c r="CT26" i="1"/>
  <c r="CT35" i="1"/>
  <c r="CT126" i="1"/>
  <c r="CT104" i="1"/>
  <c r="CT96" i="1"/>
  <c r="CT88" i="1"/>
  <c r="CT76" i="1"/>
  <c r="CT139" i="1"/>
  <c r="CT131" i="1"/>
  <c r="CT142" i="1"/>
  <c r="CT134" i="1"/>
  <c r="CT40" i="1"/>
  <c r="CT24" i="1"/>
  <c r="CT41" i="1"/>
  <c r="CT25" i="1"/>
  <c r="CW180" i="1"/>
  <c r="CV180" i="1"/>
  <c r="CW163" i="1"/>
  <c r="CV163" i="1"/>
  <c r="CW176" i="1"/>
  <c r="CV176" i="1"/>
  <c r="CW168" i="1"/>
  <c r="CV168" i="1"/>
  <c r="CW164" i="1"/>
  <c r="CV164" i="1"/>
  <c r="CW160" i="1"/>
  <c r="CV160" i="1"/>
  <c r="CW45" i="1"/>
  <c r="CV45" i="1"/>
  <c r="CW42" i="1"/>
  <c r="CV42" i="1"/>
  <c r="CW179" i="1"/>
  <c r="CV179" i="1"/>
  <c r="CW156" i="1"/>
  <c r="CV156" i="1"/>
  <c r="CW165" i="1"/>
  <c r="CV165" i="1"/>
  <c r="CW171" i="1"/>
  <c r="CV171" i="1"/>
  <c r="BN180" i="1"/>
  <c r="BN157" i="1"/>
  <c r="BN167" i="1"/>
  <c r="BN163" i="1"/>
  <c r="BN159" i="1"/>
  <c r="BN175" i="1"/>
  <c r="BN171" i="1"/>
  <c r="BN168" i="1"/>
  <c r="BN164" i="1"/>
  <c r="BN160" i="1"/>
  <c r="BM145" i="1"/>
  <c r="BK145" i="1"/>
  <c r="BI145" i="1"/>
  <c r="BJ145" i="1"/>
  <c r="BL145" i="1"/>
  <c r="BM150" i="1"/>
  <c r="BK150" i="1"/>
  <c r="BI150" i="1"/>
  <c r="BJ150" i="1"/>
  <c r="BL150" i="1"/>
  <c r="BM147" i="1"/>
  <c r="BK147" i="1"/>
  <c r="BI147" i="1"/>
  <c r="BJ147" i="1"/>
  <c r="BL147" i="1"/>
  <c r="BM152" i="1"/>
  <c r="BK152" i="1"/>
  <c r="BI152" i="1"/>
  <c r="BJ152" i="1"/>
  <c r="BL152" i="1"/>
  <c r="BM144" i="1"/>
  <c r="BK144" i="1"/>
  <c r="BI144" i="1"/>
  <c r="BJ144" i="1"/>
  <c r="BL144" i="1"/>
  <c r="BK124" i="1"/>
  <c r="BJ124" i="1"/>
  <c r="BI124" i="1"/>
  <c r="BM124" i="1"/>
  <c r="BL124" i="1"/>
  <c r="BK120" i="1"/>
  <c r="BJ120" i="1"/>
  <c r="BI120" i="1"/>
  <c r="BM120" i="1"/>
  <c r="BL120" i="1"/>
  <c r="BK105" i="1"/>
  <c r="BJ105" i="1"/>
  <c r="BI105" i="1"/>
  <c r="BM105" i="1"/>
  <c r="BL105" i="1"/>
  <c r="BK101" i="1"/>
  <c r="BJ101" i="1"/>
  <c r="BI101" i="1"/>
  <c r="BM101" i="1"/>
  <c r="BL101" i="1"/>
  <c r="BK97" i="1"/>
  <c r="BJ97" i="1"/>
  <c r="BI97" i="1"/>
  <c r="BM97" i="1"/>
  <c r="BL97" i="1"/>
  <c r="BK93" i="1"/>
  <c r="BJ93" i="1"/>
  <c r="BI93" i="1"/>
  <c r="BM93" i="1"/>
  <c r="BL93" i="1"/>
  <c r="BK89" i="1"/>
  <c r="BJ89" i="1"/>
  <c r="BI89" i="1"/>
  <c r="BM89" i="1"/>
  <c r="BL89" i="1"/>
  <c r="BK81" i="1"/>
  <c r="BJ81" i="1"/>
  <c r="BI81" i="1"/>
  <c r="BM81" i="1"/>
  <c r="BL81" i="1"/>
  <c r="BK77" i="1"/>
  <c r="BJ77" i="1"/>
  <c r="BI77" i="1"/>
  <c r="BM77" i="1"/>
  <c r="BL77" i="1"/>
  <c r="BK56" i="1"/>
  <c r="BJ56" i="1"/>
  <c r="BI56" i="1"/>
  <c r="BM56" i="1"/>
  <c r="BL56" i="1"/>
  <c r="BM34" i="1"/>
  <c r="BK34" i="1"/>
  <c r="BI34" i="1"/>
  <c r="BJ34" i="1"/>
  <c r="BL34" i="1"/>
  <c r="BM26" i="1"/>
  <c r="BK26" i="1"/>
  <c r="BI26" i="1"/>
  <c r="BJ26" i="1"/>
  <c r="BL26" i="1"/>
  <c r="BM35" i="1"/>
  <c r="BK35" i="1"/>
  <c r="BI35" i="1"/>
  <c r="BJ35" i="1"/>
  <c r="BL35" i="1"/>
  <c r="BM27" i="1"/>
  <c r="BK27" i="1"/>
  <c r="BI27" i="1"/>
  <c r="BJ27" i="1"/>
  <c r="BL27" i="1"/>
  <c r="BI126" i="1"/>
  <c r="BM126" i="1"/>
  <c r="BJ126" i="1"/>
  <c r="BK126" i="1"/>
  <c r="BL126" i="1"/>
  <c r="BI123" i="1"/>
  <c r="BM123" i="1"/>
  <c r="BJ123" i="1"/>
  <c r="BK123" i="1"/>
  <c r="BL123" i="1"/>
  <c r="BI108" i="1"/>
  <c r="BM108" i="1"/>
  <c r="BJ108" i="1"/>
  <c r="BK108" i="1"/>
  <c r="BL108" i="1"/>
  <c r="BI100" i="1"/>
  <c r="BM100" i="1"/>
  <c r="BJ100" i="1"/>
  <c r="BK100" i="1"/>
  <c r="BL100" i="1"/>
  <c r="BI96" i="1"/>
  <c r="BM96" i="1"/>
  <c r="BJ96" i="1"/>
  <c r="BK96" i="1"/>
  <c r="BL96" i="1"/>
  <c r="BI92" i="1"/>
  <c r="BM92" i="1"/>
  <c r="BJ92" i="1"/>
  <c r="BK92" i="1"/>
  <c r="BL92" i="1"/>
  <c r="BI76" i="1"/>
  <c r="BM76" i="1"/>
  <c r="BJ76" i="1"/>
  <c r="BK76" i="1"/>
  <c r="BL76" i="1"/>
  <c r="BM143" i="1"/>
  <c r="BI143" i="1"/>
  <c r="BK143" i="1"/>
  <c r="BJ143" i="1"/>
  <c r="BL143" i="1"/>
  <c r="BM139" i="1"/>
  <c r="BI139" i="1"/>
  <c r="BK139" i="1"/>
  <c r="BJ139" i="1"/>
  <c r="BL139" i="1"/>
  <c r="BM135" i="1"/>
  <c r="BI135" i="1"/>
  <c r="BK135" i="1"/>
  <c r="BJ135" i="1"/>
  <c r="BL135" i="1"/>
  <c r="BM131" i="1"/>
  <c r="BI131" i="1"/>
  <c r="BK131" i="1"/>
  <c r="BJ131" i="1"/>
  <c r="BL131" i="1"/>
  <c r="BM127" i="1"/>
  <c r="BI127" i="1"/>
  <c r="BK127" i="1"/>
  <c r="BJ127" i="1"/>
  <c r="BL127" i="1"/>
  <c r="BM142" i="1"/>
  <c r="BI142" i="1"/>
  <c r="BK142" i="1"/>
  <c r="BJ142" i="1"/>
  <c r="BL142" i="1"/>
  <c r="BM138" i="1"/>
  <c r="BI138" i="1"/>
  <c r="BK138" i="1"/>
  <c r="BJ138" i="1"/>
  <c r="BL138" i="1"/>
  <c r="BM134" i="1"/>
  <c r="BI134" i="1"/>
  <c r="BK134" i="1"/>
  <c r="BJ134" i="1"/>
  <c r="BL134" i="1"/>
  <c r="BM130" i="1"/>
  <c r="BI130" i="1"/>
  <c r="BK130" i="1"/>
  <c r="BJ130" i="1"/>
  <c r="BL130" i="1"/>
  <c r="BM40" i="1"/>
  <c r="BK40" i="1"/>
  <c r="BI40" i="1"/>
  <c r="BJ40" i="1"/>
  <c r="BL40" i="1"/>
  <c r="BM32" i="1"/>
  <c r="BK32" i="1"/>
  <c r="BI32" i="1"/>
  <c r="BJ32" i="1"/>
  <c r="BL32" i="1"/>
  <c r="BM24" i="1"/>
  <c r="BK24" i="1"/>
  <c r="BI24" i="1"/>
  <c r="BJ24" i="1"/>
  <c r="BL24" i="1"/>
  <c r="BM41" i="1"/>
  <c r="BK41" i="1"/>
  <c r="BI41" i="1"/>
  <c r="BJ41" i="1"/>
  <c r="BL41" i="1"/>
  <c r="BM33" i="1"/>
  <c r="BK33" i="1"/>
  <c r="BI33" i="1"/>
  <c r="BJ33" i="1"/>
  <c r="BL33" i="1"/>
  <c r="BM25" i="1"/>
  <c r="BK25" i="1"/>
  <c r="BI25" i="1"/>
  <c r="BJ25" i="1"/>
  <c r="BL25" i="1"/>
  <c r="BN53" i="1"/>
  <c r="BN46" i="1"/>
  <c r="BN43" i="1"/>
  <c r="BN54" i="1"/>
  <c r="BN47" i="1"/>
  <c r="BN45" i="1"/>
  <c r="BN44" i="1"/>
  <c r="BN42" i="1"/>
  <c r="BN179" i="1"/>
  <c r="BN178" i="1"/>
  <c r="BN177" i="1"/>
  <c r="BN156" i="1"/>
  <c r="BN155" i="1"/>
  <c r="BN154" i="1"/>
  <c r="BN169" i="1"/>
  <c r="BN165" i="1"/>
  <c r="BN161" i="1"/>
  <c r="BN158" i="1"/>
  <c r="BN173" i="1"/>
  <c r="BN176" i="1"/>
  <c r="BN172" i="1"/>
  <c r="BN170" i="1"/>
  <c r="BN166" i="1"/>
  <c r="BN162" i="1"/>
  <c r="BK125" i="1"/>
  <c r="BJ125" i="1"/>
  <c r="BI125" i="1"/>
  <c r="BM125" i="1"/>
  <c r="BL125" i="1"/>
  <c r="BK122" i="1"/>
  <c r="BJ122" i="1"/>
  <c r="BI122" i="1"/>
  <c r="BM122" i="1"/>
  <c r="BL122" i="1"/>
  <c r="BK107" i="1"/>
  <c r="BJ107" i="1"/>
  <c r="BI107" i="1"/>
  <c r="BM107" i="1"/>
  <c r="BL107" i="1"/>
  <c r="BK103" i="1"/>
  <c r="BJ103" i="1"/>
  <c r="BI103" i="1"/>
  <c r="BM103" i="1"/>
  <c r="BL103" i="1"/>
  <c r="BK95" i="1"/>
  <c r="BJ95" i="1"/>
  <c r="BI95" i="1"/>
  <c r="BM95" i="1"/>
  <c r="BL95" i="1"/>
  <c r="BK91" i="1"/>
  <c r="BJ91" i="1"/>
  <c r="BI91" i="1"/>
  <c r="BM91" i="1"/>
  <c r="BL91" i="1"/>
  <c r="BK83" i="1"/>
  <c r="BJ83" i="1"/>
  <c r="BI83" i="1"/>
  <c r="BM83" i="1"/>
  <c r="BL83" i="1"/>
  <c r="BK79" i="1"/>
  <c r="BJ79" i="1"/>
  <c r="BI79" i="1"/>
  <c r="BM79" i="1"/>
  <c r="BL79" i="1"/>
  <c r="BM38" i="1"/>
  <c r="BK38" i="1"/>
  <c r="BI38" i="1"/>
  <c r="BJ38" i="1"/>
  <c r="BL38" i="1"/>
  <c r="BM22" i="1"/>
  <c r="BK22" i="1"/>
  <c r="BI22" i="1"/>
  <c r="BJ22" i="1"/>
  <c r="BL22" i="1"/>
  <c r="BM39" i="1"/>
  <c r="BK39" i="1"/>
  <c r="BI39" i="1"/>
  <c r="BJ39" i="1"/>
  <c r="BL39" i="1"/>
  <c r="BM31" i="1"/>
  <c r="BK31" i="1"/>
  <c r="BI31" i="1"/>
  <c r="BJ31" i="1"/>
  <c r="BL31" i="1"/>
  <c r="BM23" i="1"/>
  <c r="BK23" i="1"/>
  <c r="BI23" i="1"/>
  <c r="BJ23" i="1"/>
  <c r="BL23" i="1"/>
  <c r="BI121" i="1"/>
  <c r="BM121" i="1"/>
  <c r="BJ121" i="1"/>
  <c r="BK121" i="1"/>
  <c r="BL121" i="1"/>
  <c r="BI110" i="1"/>
  <c r="BM110" i="1"/>
  <c r="BJ110" i="1"/>
  <c r="BK110" i="1"/>
  <c r="BL110" i="1"/>
  <c r="BI106" i="1"/>
  <c r="BM106" i="1"/>
  <c r="BJ106" i="1"/>
  <c r="BK106" i="1"/>
  <c r="BL106" i="1"/>
  <c r="BI102" i="1"/>
  <c r="BM102" i="1"/>
  <c r="BJ102" i="1"/>
  <c r="BK102" i="1"/>
  <c r="BL102" i="1"/>
  <c r="BI98" i="1"/>
  <c r="BM98" i="1"/>
  <c r="BJ98" i="1"/>
  <c r="BK98" i="1"/>
  <c r="BL98" i="1"/>
  <c r="BI94" i="1"/>
  <c r="BM94" i="1"/>
  <c r="BJ94" i="1"/>
  <c r="BK94" i="1"/>
  <c r="BL94" i="1"/>
  <c r="BI90" i="1"/>
  <c r="BM90" i="1"/>
  <c r="BJ90" i="1"/>
  <c r="BK90" i="1"/>
  <c r="BL90" i="1"/>
  <c r="BI82" i="1"/>
  <c r="BM82" i="1"/>
  <c r="BJ82" i="1"/>
  <c r="BK82" i="1"/>
  <c r="BL82" i="1"/>
  <c r="BI78" i="1"/>
  <c r="BM78" i="1"/>
  <c r="BJ78" i="1"/>
  <c r="BK78" i="1"/>
  <c r="BL78" i="1"/>
  <c r="BI57" i="1"/>
  <c r="BM57" i="1"/>
  <c r="BJ57" i="1"/>
  <c r="BK57" i="1"/>
  <c r="BL57" i="1"/>
  <c r="BM141" i="1"/>
  <c r="BI141" i="1"/>
  <c r="BK141" i="1"/>
  <c r="BJ141" i="1"/>
  <c r="BL141" i="1"/>
  <c r="BM137" i="1"/>
  <c r="BI137" i="1"/>
  <c r="BK137" i="1"/>
  <c r="BJ137" i="1"/>
  <c r="BL137" i="1"/>
  <c r="BM133" i="1"/>
  <c r="BI133" i="1"/>
  <c r="BK133" i="1"/>
  <c r="BJ133" i="1"/>
  <c r="BL133" i="1"/>
  <c r="BM129" i="1"/>
  <c r="BI129" i="1"/>
  <c r="BK129" i="1"/>
  <c r="BJ129" i="1"/>
  <c r="BL129" i="1"/>
  <c r="BM140" i="1"/>
  <c r="BI140" i="1"/>
  <c r="BK140" i="1"/>
  <c r="BJ140" i="1"/>
  <c r="BL140" i="1"/>
  <c r="BM136" i="1"/>
  <c r="BI136" i="1"/>
  <c r="BK136" i="1"/>
  <c r="BJ136" i="1"/>
  <c r="BL136" i="1"/>
  <c r="BM132" i="1"/>
  <c r="BI132" i="1"/>
  <c r="BK132" i="1"/>
  <c r="BJ132" i="1"/>
  <c r="BL132" i="1"/>
  <c r="BM128" i="1"/>
  <c r="BI128" i="1"/>
  <c r="BK128" i="1"/>
  <c r="BJ128" i="1"/>
  <c r="BL128" i="1"/>
  <c r="BM36" i="1"/>
  <c r="BK36" i="1"/>
  <c r="BI36" i="1"/>
  <c r="BJ36" i="1"/>
  <c r="BL36" i="1"/>
  <c r="BM28" i="1"/>
  <c r="BK28" i="1"/>
  <c r="BI28" i="1"/>
  <c r="BJ28" i="1"/>
  <c r="BL28" i="1"/>
  <c r="BM37" i="1"/>
  <c r="BK37" i="1"/>
  <c r="BI37" i="1"/>
  <c r="BJ37" i="1"/>
  <c r="BL37" i="1"/>
  <c r="BM29" i="1"/>
  <c r="BK29" i="1"/>
  <c r="BI29" i="1"/>
  <c r="BJ29" i="1"/>
  <c r="BL29" i="1"/>
  <c r="BM20" i="1"/>
  <c r="BK20" i="1"/>
  <c r="BI20" i="1"/>
  <c r="BJ20" i="1"/>
  <c r="BL20" i="1"/>
  <c r="BM149" i="1"/>
  <c r="BK149" i="1"/>
  <c r="BI149" i="1"/>
  <c r="BJ149" i="1"/>
  <c r="BL149" i="1"/>
  <c r="BM146" i="1"/>
  <c r="BK146" i="1"/>
  <c r="BI146" i="1"/>
  <c r="BJ146" i="1"/>
  <c r="BL146" i="1"/>
  <c r="BM151" i="1"/>
  <c r="BK151" i="1"/>
  <c r="BI151" i="1"/>
  <c r="BJ151" i="1"/>
  <c r="BL151" i="1"/>
  <c r="BN55" i="1"/>
  <c r="BN48" i="1"/>
  <c r="BN174" i="1"/>
  <c r="F77" i="1" l="1"/>
  <c r="G77" i="1" s="1"/>
  <c r="E78" i="1"/>
  <c r="F133" i="1"/>
  <c r="G133" i="1" s="1"/>
  <c r="E134" i="1"/>
  <c r="F243" i="1"/>
  <c r="G243" i="1" s="1"/>
  <c r="E244" i="1"/>
  <c r="F214" i="1"/>
  <c r="G214" i="1" s="1"/>
  <c r="E215" i="1"/>
  <c r="F156" i="1"/>
  <c r="G156" i="1" s="1"/>
  <c r="E157" i="1"/>
  <c r="F151" i="1"/>
  <c r="G151" i="1" s="1"/>
  <c r="E152" i="1"/>
  <c r="F152" i="1" s="1"/>
  <c r="G152" i="1" s="1"/>
  <c r="F33" i="1"/>
  <c r="G33" i="1" s="1"/>
  <c r="E34" i="1"/>
  <c r="EG111" i="1"/>
  <c r="F102" i="1"/>
  <c r="G102" i="1" s="1"/>
  <c r="E103" i="1"/>
  <c r="EG75" i="1"/>
  <c r="F113" i="1"/>
  <c r="G113" i="1" s="1"/>
  <c r="E114" i="1"/>
  <c r="CW157" i="1"/>
  <c r="CW154" i="1"/>
  <c r="CW170" i="1"/>
  <c r="CV162" i="1"/>
  <c r="CV43" i="1"/>
  <c r="CW155" i="1"/>
  <c r="CV55" i="1"/>
  <c r="CW166" i="1"/>
  <c r="CV174" i="1"/>
  <c r="CV48" i="1"/>
  <c r="CW41" i="1"/>
  <c r="CV41" i="1"/>
  <c r="CW40" i="1"/>
  <c r="CV40" i="1"/>
  <c r="CW142" i="1"/>
  <c r="CV142" i="1"/>
  <c r="CW139" i="1"/>
  <c r="CV139" i="1"/>
  <c r="CW88" i="1"/>
  <c r="CV88" i="1"/>
  <c r="CW104" i="1"/>
  <c r="CV104" i="1"/>
  <c r="CW126" i="1"/>
  <c r="CV126" i="1"/>
  <c r="CW26" i="1"/>
  <c r="CV26" i="1"/>
  <c r="CW81" i="1"/>
  <c r="CV81" i="1"/>
  <c r="CW101" i="1"/>
  <c r="CV101" i="1"/>
  <c r="CW124" i="1"/>
  <c r="CV124" i="1"/>
  <c r="CW37" i="1"/>
  <c r="CV37" i="1"/>
  <c r="CW128" i="1"/>
  <c r="CV128" i="1"/>
  <c r="CW141" i="1"/>
  <c r="CV141" i="1"/>
  <c r="CW90" i="1"/>
  <c r="CV90" i="1"/>
  <c r="CW106" i="1"/>
  <c r="CV106" i="1"/>
  <c r="CW144" i="1"/>
  <c r="CV144" i="1"/>
  <c r="CW22" i="1"/>
  <c r="CV22" i="1"/>
  <c r="CW79" i="1"/>
  <c r="CV79" i="1"/>
  <c r="CW99" i="1"/>
  <c r="CV99" i="1"/>
  <c r="CW122" i="1"/>
  <c r="CV122" i="1"/>
  <c r="CW153" i="1"/>
  <c r="CV153" i="1"/>
  <c r="CW33" i="1"/>
  <c r="CV33" i="1"/>
  <c r="CW32" i="1"/>
  <c r="CV32" i="1"/>
  <c r="CW138" i="1"/>
  <c r="CV138" i="1"/>
  <c r="CW135" i="1"/>
  <c r="CV135" i="1"/>
  <c r="CW80" i="1"/>
  <c r="CV80" i="1"/>
  <c r="CW100" i="1"/>
  <c r="CV100" i="1"/>
  <c r="CW123" i="1"/>
  <c r="CV123" i="1"/>
  <c r="CW151" i="1"/>
  <c r="CV151" i="1"/>
  <c r="CW77" i="1"/>
  <c r="CV77" i="1"/>
  <c r="CW97" i="1"/>
  <c r="CV97" i="1"/>
  <c r="CW120" i="1"/>
  <c r="CV120" i="1"/>
  <c r="CW132" i="1"/>
  <c r="CV132" i="1"/>
  <c r="CW129" i="1"/>
  <c r="CV129" i="1"/>
  <c r="CW57" i="1"/>
  <c r="CV57" i="1"/>
  <c r="CW94" i="1"/>
  <c r="CV94" i="1"/>
  <c r="CW110" i="1"/>
  <c r="CV110" i="1"/>
  <c r="CW152" i="1"/>
  <c r="CV152" i="1"/>
  <c r="CW23" i="1"/>
  <c r="CV23" i="1"/>
  <c r="CW30" i="1"/>
  <c r="CV30" i="1"/>
  <c r="CW83" i="1"/>
  <c r="CV83" i="1"/>
  <c r="CW103" i="1"/>
  <c r="CV103" i="1"/>
  <c r="CW125" i="1"/>
  <c r="CV125" i="1"/>
  <c r="CW25" i="1"/>
  <c r="CV25" i="1"/>
  <c r="CW24" i="1"/>
  <c r="CV24" i="1"/>
  <c r="CW134" i="1"/>
  <c r="CV134" i="1"/>
  <c r="CW131" i="1"/>
  <c r="CV131" i="1"/>
  <c r="CW76" i="1"/>
  <c r="CV76" i="1"/>
  <c r="CW96" i="1"/>
  <c r="CV96" i="1"/>
  <c r="CW35" i="1"/>
  <c r="CV35" i="1"/>
  <c r="CW56" i="1"/>
  <c r="CV56" i="1"/>
  <c r="CW93" i="1"/>
  <c r="CV93" i="1"/>
  <c r="CW109" i="1"/>
  <c r="CV109" i="1"/>
  <c r="CW20" i="1"/>
  <c r="CV20" i="1"/>
  <c r="CW28" i="1"/>
  <c r="CV28" i="1"/>
  <c r="CW136" i="1"/>
  <c r="CV136" i="1"/>
  <c r="CW133" i="1"/>
  <c r="CV133" i="1"/>
  <c r="CW78" i="1"/>
  <c r="CV78" i="1"/>
  <c r="CW98" i="1"/>
  <c r="CV98" i="1"/>
  <c r="CW121" i="1"/>
  <c r="CV121" i="1"/>
  <c r="CW147" i="1"/>
  <c r="CV147" i="1"/>
  <c r="CW31" i="1"/>
  <c r="CV31" i="1"/>
  <c r="CW38" i="1"/>
  <c r="CV38" i="1"/>
  <c r="CW91" i="1"/>
  <c r="CV91" i="1"/>
  <c r="CW107" i="1"/>
  <c r="CV107" i="1"/>
  <c r="CW150" i="1"/>
  <c r="CV150" i="1"/>
  <c r="CW130" i="1"/>
  <c r="CV130" i="1"/>
  <c r="CW127" i="1"/>
  <c r="CV127" i="1"/>
  <c r="CW143" i="1"/>
  <c r="CV143" i="1"/>
  <c r="CW92" i="1"/>
  <c r="CV92" i="1"/>
  <c r="CW108" i="1"/>
  <c r="CV108" i="1"/>
  <c r="CW148" i="1"/>
  <c r="CV148" i="1"/>
  <c r="CW27" i="1"/>
  <c r="CV27" i="1"/>
  <c r="CW34" i="1"/>
  <c r="CV34" i="1"/>
  <c r="CW89" i="1"/>
  <c r="CV89" i="1"/>
  <c r="CW105" i="1"/>
  <c r="CV105" i="1"/>
  <c r="CW146" i="1"/>
  <c r="CV146" i="1"/>
  <c r="CW149" i="1"/>
  <c r="CV149" i="1"/>
  <c r="CW29" i="1"/>
  <c r="CV29" i="1"/>
  <c r="CW36" i="1"/>
  <c r="CV36" i="1"/>
  <c r="CW140" i="1"/>
  <c r="CV140" i="1"/>
  <c r="CW137" i="1"/>
  <c r="CV137" i="1"/>
  <c r="CW82" i="1"/>
  <c r="CV82" i="1"/>
  <c r="CW102" i="1"/>
  <c r="CV102" i="1"/>
  <c r="CW39" i="1"/>
  <c r="CV39" i="1"/>
  <c r="CW75" i="1"/>
  <c r="CV75" i="1"/>
  <c r="CW95" i="1"/>
  <c r="CV95" i="1"/>
  <c r="CW111" i="1"/>
  <c r="CV111" i="1"/>
  <c r="CW145" i="1"/>
  <c r="CV145" i="1"/>
  <c r="BN83" i="1"/>
  <c r="BN95" i="1"/>
  <c r="BN103" i="1"/>
  <c r="BN125" i="1"/>
  <c r="BN56" i="1"/>
  <c r="BN81" i="1"/>
  <c r="BN93" i="1"/>
  <c r="BN101" i="1"/>
  <c r="BN124" i="1"/>
  <c r="BN151" i="1"/>
  <c r="BN20" i="1"/>
  <c r="BN37" i="1"/>
  <c r="BN28" i="1"/>
  <c r="BN132" i="1"/>
  <c r="BN140" i="1"/>
  <c r="BN129" i="1"/>
  <c r="BN137" i="1"/>
  <c r="BN57" i="1"/>
  <c r="BN82" i="1"/>
  <c r="BN94" i="1"/>
  <c r="BN102" i="1"/>
  <c r="BN110" i="1"/>
  <c r="BN31" i="1"/>
  <c r="BN22" i="1"/>
  <c r="BN38" i="1"/>
  <c r="BN33" i="1"/>
  <c r="BN41" i="1"/>
  <c r="BN32" i="1"/>
  <c r="BN134" i="1"/>
  <c r="BN142" i="1"/>
  <c r="BN131" i="1"/>
  <c r="BN139" i="1"/>
  <c r="BN76" i="1"/>
  <c r="BN96" i="1"/>
  <c r="BN126" i="1"/>
  <c r="BN27" i="1"/>
  <c r="BN34" i="1"/>
  <c r="BN144" i="1"/>
  <c r="BN147" i="1"/>
  <c r="BN150" i="1"/>
  <c r="BN146" i="1"/>
  <c r="BN149" i="1"/>
  <c r="BN29" i="1"/>
  <c r="BN36" i="1"/>
  <c r="BN128" i="1"/>
  <c r="BN136" i="1"/>
  <c r="BN133" i="1"/>
  <c r="BN141" i="1"/>
  <c r="BN78" i="1"/>
  <c r="BN90" i="1"/>
  <c r="BN98" i="1"/>
  <c r="BN106" i="1"/>
  <c r="BN121" i="1"/>
  <c r="BN23" i="1"/>
  <c r="BN39" i="1"/>
  <c r="BN79" i="1"/>
  <c r="BN91" i="1"/>
  <c r="BN107" i="1"/>
  <c r="BN122" i="1"/>
  <c r="BN25" i="1"/>
  <c r="BN24" i="1"/>
  <c r="BN40" i="1"/>
  <c r="BN130" i="1"/>
  <c r="BN138" i="1"/>
  <c r="BN127" i="1"/>
  <c r="BN135" i="1"/>
  <c r="BN143" i="1"/>
  <c r="BN92" i="1"/>
  <c r="BN100" i="1"/>
  <c r="BN108" i="1"/>
  <c r="BN123" i="1"/>
  <c r="BN35" i="1"/>
  <c r="BN26" i="1"/>
  <c r="BN77" i="1"/>
  <c r="BN89" i="1"/>
  <c r="BN97" i="1"/>
  <c r="BN105" i="1"/>
  <c r="BN120" i="1"/>
  <c r="BN152" i="1"/>
  <c r="BN145" i="1"/>
  <c r="F114" i="1" l="1"/>
  <c r="G114" i="1" s="1"/>
  <c r="E115" i="1"/>
  <c r="F115" i="1" s="1"/>
  <c r="G115" i="1" s="1"/>
  <c r="F34" i="1"/>
  <c r="G34" i="1" s="1"/>
  <c r="E35" i="1"/>
  <c r="F157" i="1"/>
  <c r="G157" i="1" s="1"/>
  <c r="E158" i="1"/>
  <c r="F215" i="1"/>
  <c r="G215" i="1" s="1"/>
  <c r="E216" i="1"/>
  <c r="F244" i="1"/>
  <c r="G244" i="1" s="1"/>
  <c r="E245" i="1"/>
  <c r="F134" i="1"/>
  <c r="G134" i="1" s="1"/>
  <c r="E135" i="1"/>
  <c r="F78" i="1"/>
  <c r="G78" i="1" s="1"/>
  <c r="E79" i="1"/>
  <c r="F103" i="1"/>
  <c r="G103" i="1" s="1"/>
  <c r="E104" i="1"/>
  <c r="DV4" i="1"/>
  <c r="F104" i="1" l="1"/>
  <c r="G104" i="1" s="1"/>
  <c r="E105" i="1"/>
  <c r="F79" i="1"/>
  <c r="G79" i="1" s="1"/>
  <c r="E80" i="1"/>
  <c r="F135" i="1"/>
  <c r="G135" i="1" s="1"/>
  <c r="E136" i="1"/>
  <c r="F245" i="1"/>
  <c r="G245" i="1" s="1"/>
  <c r="E246" i="1"/>
  <c r="F216" i="1"/>
  <c r="G216" i="1" s="1"/>
  <c r="E217" i="1"/>
  <c r="F158" i="1"/>
  <c r="G158" i="1" s="1"/>
  <c r="E159" i="1"/>
  <c r="F35" i="1"/>
  <c r="G35" i="1" s="1"/>
  <c r="E36" i="1"/>
  <c r="E1" i="17"/>
  <c r="DC13" i="1"/>
  <c r="DB13" i="1"/>
  <c r="CX13" i="1"/>
  <c r="CL13" i="1"/>
  <c r="CJ13" i="1"/>
  <c r="CI13" i="1"/>
  <c r="CG13" i="1"/>
  <c r="CD13" i="1"/>
  <c r="CC13" i="1"/>
  <c r="CB13" i="1"/>
  <c r="CA13" i="1"/>
  <c r="BZ13" i="1"/>
  <c r="AU13" i="1"/>
  <c r="AP13" i="1" s="1"/>
  <c r="CP13" i="1"/>
  <c r="CH13" i="1"/>
  <c r="J13" i="1"/>
  <c r="I13" i="1"/>
  <c r="F36" i="1" l="1"/>
  <c r="G36" i="1" s="1"/>
  <c r="E37" i="1"/>
  <c r="F159" i="1"/>
  <c r="G159" i="1" s="1"/>
  <c r="E160" i="1"/>
  <c r="F217" i="1"/>
  <c r="G217" i="1" s="1"/>
  <c r="E218" i="1"/>
  <c r="F246" i="1"/>
  <c r="G246" i="1" s="1"/>
  <c r="E247" i="1"/>
  <c r="F136" i="1"/>
  <c r="G136" i="1" s="1"/>
  <c r="E137" i="1"/>
  <c r="F80" i="1"/>
  <c r="G80" i="1" s="1"/>
  <c r="E81" i="1"/>
  <c r="F105" i="1"/>
  <c r="G105" i="1" s="1"/>
  <c r="E106" i="1"/>
  <c r="BP112" i="1"/>
  <c r="Q13" i="1"/>
  <c r="M13" i="1"/>
  <c r="CU13" i="1" s="1"/>
  <c r="N13" i="1"/>
  <c r="T13" i="1"/>
  <c r="CO13" i="1"/>
  <c r="BU13" i="1"/>
  <c r="BY13" i="1"/>
  <c r="B13" i="1"/>
  <c r="A13" i="1" s="1"/>
  <c r="H13" i="1"/>
  <c r="BO13" i="1"/>
  <c r="CK13" i="1"/>
  <c r="CZ13" i="1"/>
  <c r="C13" i="1"/>
  <c r="BX13" i="1"/>
  <c r="J3" i="25"/>
  <c r="F106" i="1" l="1"/>
  <c r="G106" i="1" s="1"/>
  <c r="E107" i="1"/>
  <c r="F81" i="1"/>
  <c r="G81" i="1" s="1"/>
  <c r="E82" i="1"/>
  <c r="F137" i="1"/>
  <c r="G137" i="1" s="1"/>
  <c r="E138" i="1"/>
  <c r="F247" i="1"/>
  <c r="G247" i="1" s="1"/>
  <c r="E248" i="1"/>
  <c r="F218" i="1"/>
  <c r="G218" i="1" s="1"/>
  <c r="E219" i="1"/>
  <c r="F160" i="1"/>
  <c r="G160" i="1" s="1"/>
  <c r="E161" i="1"/>
  <c r="F37" i="1"/>
  <c r="G37" i="1" s="1"/>
  <c r="E38" i="1"/>
  <c r="BO314" i="1"/>
  <c r="CZ314" i="1"/>
  <c r="CZ330" i="1"/>
  <c r="CZ336" i="1"/>
  <c r="CK314" i="1"/>
  <c r="CK330" i="1"/>
  <c r="CK336" i="1"/>
  <c r="BO336" i="1"/>
  <c r="BO330" i="1"/>
  <c r="BJ336" i="1"/>
  <c r="BI330" i="1"/>
  <c r="BL336" i="1"/>
  <c r="BK336" i="1"/>
  <c r="BK314" i="1"/>
  <c r="BM336" i="1"/>
  <c r="BL314" i="1"/>
  <c r="BJ330" i="1"/>
  <c r="BL330" i="1"/>
  <c r="BK330" i="1"/>
  <c r="BI336" i="1"/>
  <c r="BM314" i="1"/>
  <c r="BM330" i="1"/>
  <c r="BJ314" i="1"/>
  <c r="BI314" i="1"/>
  <c r="BN314" i="1" s="1"/>
  <c r="BN336" i="1"/>
  <c r="BN330" i="1"/>
  <c r="BO287" i="1"/>
  <c r="CK287" i="1"/>
  <c r="CK303" i="1"/>
  <c r="BO303" i="1"/>
  <c r="CZ287" i="1"/>
  <c r="CZ303" i="1"/>
  <c r="BM287" i="1"/>
  <c r="BJ287" i="1"/>
  <c r="BK303" i="1"/>
  <c r="BI303" i="1"/>
  <c r="BL303" i="1"/>
  <c r="BI287" i="1"/>
  <c r="BL287" i="1"/>
  <c r="BK287" i="1"/>
  <c r="BM303" i="1"/>
  <c r="BJ303" i="1"/>
  <c r="BN303" i="1"/>
  <c r="BN287" i="1"/>
  <c r="BK116" i="1"/>
  <c r="BL119" i="1"/>
  <c r="CK119" i="1"/>
  <c r="BO119" i="1"/>
  <c r="BK119" i="1"/>
  <c r="BJ116" i="1"/>
  <c r="BM116" i="1"/>
  <c r="CK116" i="1"/>
  <c r="CZ116" i="1"/>
  <c r="BO116" i="1"/>
  <c r="BN116" i="1" s="1"/>
  <c r="BJ119" i="1"/>
  <c r="CZ119" i="1"/>
  <c r="BM119" i="1"/>
  <c r="BI119" i="1"/>
  <c r="BN119" i="1" s="1"/>
  <c r="BL116" i="1"/>
  <c r="BI116" i="1"/>
  <c r="BP113" i="1"/>
  <c r="CZ260" i="1"/>
  <c r="CZ275" i="1"/>
  <c r="BO260" i="1"/>
  <c r="BO275" i="1"/>
  <c r="CK260" i="1"/>
  <c r="CK275" i="1"/>
  <c r="BL260" i="1"/>
  <c r="BI260" i="1"/>
  <c r="BJ275" i="1"/>
  <c r="BK260" i="1"/>
  <c r="BK275" i="1"/>
  <c r="BN260" i="1"/>
  <c r="BJ260" i="1"/>
  <c r="BL275" i="1"/>
  <c r="BI275" i="1"/>
  <c r="BM260" i="1"/>
  <c r="BM275" i="1"/>
  <c r="BN275" i="1"/>
  <c r="CZ21" i="1"/>
  <c r="BO21" i="1"/>
  <c r="CK21" i="1"/>
  <c r="U13" i="1"/>
  <c r="Z13" i="1" s="1"/>
  <c r="BO226" i="1"/>
  <c r="CZ198" i="1"/>
  <c r="BM226" i="1"/>
  <c r="BJ226" i="1"/>
  <c r="BL226" i="1"/>
  <c r="CZ226" i="1"/>
  <c r="CK226" i="1"/>
  <c r="BK226" i="1"/>
  <c r="BI226" i="1"/>
  <c r="BN226" i="1"/>
  <c r="CK198" i="1"/>
  <c r="BO198" i="1"/>
  <c r="BI198" i="1"/>
  <c r="BK198" i="1"/>
  <c r="BJ198" i="1"/>
  <c r="BL198" i="1"/>
  <c r="BM198" i="1"/>
  <c r="BN198" i="1"/>
  <c r="CZ153" i="1"/>
  <c r="BO148" i="1"/>
  <c r="BO109" i="1"/>
  <c r="CK148" i="1"/>
  <c r="BO104" i="1"/>
  <c r="CK153" i="1"/>
  <c r="BO153" i="1"/>
  <c r="CK109" i="1"/>
  <c r="CK99" i="1"/>
  <c r="CZ75" i="1"/>
  <c r="CZ99" i="1"/>
  <c r="CZ109" i="1"/>
  <c r="BO75" i="1"/>
  <c r="BO99" i="1"/>
  <c r="BO80" i="1"/>
  <c r="CK88" i="1" s="1"/>
  <c r="CZ148" i="1"/>
  <c r="CK104" i="1"/>
  <c r="CK80" i="1"/>
  <c r="CZ104" i="1"/>
  <c r="CK75" i="1"/>
  <c r="CZ80" i="1"/>
  <c r="CZ88" i="1" s="1"/>
  <c r="BJ148" i="1"/>
  <c r="BK148" i="1"/>
  <c r="BL153" i="1"/>
  <c r="BK153" i="1"/>
  <c r="BM153" i="1"/>
  <c r="BM148" i="1"/>
  <c r="BK80" i="1"/>
  <c r="BK88" i="1" s="1"/>
  <c r="BL99" i="1"/>
  <c r="BI99" i="1"/>
  <c r="BJ104" i="1"/>
  <c r="BM109" i="1"/>
  <c r="BL80" i="1"/>
  <c r="BL88" i="1" s="1"/>
  <c r="BI80" i="1"/>
  <c r="BI88" i="1" s="1"/>
  <c r="BM99" i="1"/>
  <c r="BM104" i="1"/>
  <c r="BI109" i="1"/>
  <c r="BL75" i="1"/>
  <c r="BM75" i="1"/>
  <c r="BK75" i="1"/>
  <c r="BJ153" i="1"/>
  <c r="BJ109" i="1"/>
  <c r="BI153" i="1"/>
  <c r="BL148" i="1"/>
  <c r="BI148" i="1"/>
  <c r="BM80" i="1"/>
  <c r="BM88" i="1" s="1"/>
  <c r="BJ99" i="1"/>
  <c r="BL104" i="1"/>
  <c r="BI104" i="1"/>
  <c r="BJ80" i="1"/>
  <c r="BJ88" i="1" s="1"/>
  <c r="BK99" i="1"/>
  <c r="BK104" i="1"/>
  <c r="BL109" i="1"/>
  <c r="BK109" i="1"/>
  <c r="BI75" i="1"/>
  <c r="BJ75" i="1"/>
  <c r="BN148" i="1"/>
  <c r="BN153" i="1"/>
  <c r="BN75" i="1"/>
  <c r="CZ30" i="1"/>
  <c r="BO30" i="1"/>
  <c r="CK30" i="1"/>
  <c r="CN13" i="1"/>
  <c r="CY13" i="1"/>
  <c r="CF13" i="1"/>
  <c r="F38" i="1" l="1"/>
  <c r="G38" i="1" s="1"/>
  <c r="E39" i="1"/>
  <c r="F161" i="1"/>
  <c r="G161" i="1" s="1"/>
  <c r="E162" i="1"/>
  <c r="F219" i="1"/>
  <c r="G219" i="1" s="1"/>
  <c r="E220" i="1"/>
  <c r="F248" i="1"/>
  <c r="G248" i="1" s="1"/>
  <c r="E249" i="1"/>
  <c r="F138" i="1"/>
  <c r="G138" i="1" s="1"/>
  <c r="E139" i="1"/>
  <c r="F82" i="1"/>
  <c r="G82" i="1" s="1"/>
  <c r="E83" i="1"/>
  <c r="F107" i="1"/>
  <c r="G107" i="1" s="1"/>
  <c r="E108" i="1"/>
  <c r="ED14" i="1"/>
  <c r="BN104" i="1"/>
  <c r="BN99" i="1"/>
  <c r="BO111" i="1"/>
  <c r="BK111" i="1"/>
  <c r="BJ111" i="1"/>
  <c r="BN109" i="1"/>
  <c r="BM111" i="1"/>
  <c r="BL111" i="1"/>
  <c r="CZ111" i="1"/>
  <c r="BI111" i="1"/>
  <c r="BN80" i="1"/>
  <c r="BP114" i="1"/>
  <c r="BP115" i="1"/>
  <c r="BO88" i="1"/>
  <c r="CK111" i="1"/>
  <c r="ED13" i="1"/>
  <c r="CE13" i="1"/>
  <c r="EE14" i="1" l="1"/>
  <c r="EF14" i="1"/>
  <c r="F108" i="1"/>
  <c r="G108" i="1" s="1"/>
  <c r="E109" i="1"/>
  <c r="F83" i="1"/>
  <c r="G83" i="1" s="1"/>
  <c r="E84" i="1"/>
  <c r="F139" i="1"/>
  <c r="G139" i="1" s="1"/>
  <c r="E140" i="1"/>
  <c r="F249" i="1"/>
  <c r="G249" i="1" s="1"/>
  <c r="E250" i="1"/>
  <c r="F220" i="1"/>
  <c r="G220" i="1" s="1"/>
  <c r="E221" i="1"/>
  <c r="F162" i="1"/>
  <c r="G162" i="1" s="1"/>
  <c r="E163" i="1"/>
  <c r="F39" i="1"/>
  <c r="G39" i="1" s="1"/>
  <c r="E40" i="1"/>
  <c r="EE333" i="1"/>
  <c r="EE323" i="1"/>
  <c r="EE319" i="1"/>
  <c r="EE313" i="1"/>
  <c r="EE329" i="1"/>
  <c r="EE327" i="1"/>
  <c r="EE311" i="1"/>
  <c r="EE317" i="1"/>
  <c r="EE307" i="1"/>
  <c r="EE335" i="1"/>
  <c r="EE325" i="1"/>
  <c r="EE305" i="1"/>
  <c r="EE309" i="1"/>
  <c r="EE306" i="1"/>
  <c r="EE320" i="1"/>
  <c r="EE312" i="1"/>
  <c r="EE332" i="1"/>
  <c r="EE308" i="1"/>
  <c r="EE316" i="1"/>
  <c r="EE318" i="1"/>
  <c r="EE326" i="1"/>
  <c r="EE334" i="1"/>
  <c r="EE310" i="1"/>
  <c r="EE322" i="1"/>
  <c r="EE328" i="1"/>
  <c r="EE324" i="1"/>
  <c r="EE321" i="1"/>
  <c r="EE74" i="1"/>
  <c r="EE73" i="1"/>
  <c r="EE72" i="1"/>
  <c r="EE279" i="1"/>
  <c r="EE285" i="1"/>
  <c r="EE277" i="1"/>
  <c r="EE297" i="1"/>
  <c r="EE294" i="1"/>
  <c r="EE288" i="1"/>
  <c r="EE290" i="1"/>
  <c r="EE289" i="1"/>
  <c r="EE293" i="1"/>
  <c r="EE282" i="1"/>
  <c r="EE292" i="1"/>
  <c r="EE300" i="1"/>
  <c r="EE298" i="1"/>
  <c r="EE85" i="1"/>
  <c r="EE87" i="1"/>
  <c r="EE278" i="1"/>
  <c r="EE286" i="1"/>
  <c r="EE296" i="1"/>
  <c r="EE280" i="1"/>
  <c r="EE302" i="1"/>
  <c r="EE284" i="1"/>
  <c r="EE301" i="1"/>
  <c r="EE281" i="1"/>
  <c r="EE291" i="1"/>
  <c r="EE299" i="1"/>
  <c r="EE86" i="1"/>
  <c r="EE283" i="1"/>
  <c r="EE295" i="1"/>
  <c r="EE194" i="1"/>
  <c r="EE186" i="1"/>
  <c r="EE206" i="1"/>
  <c r="EE331" i="1"/>
  <c r="EE176" i="1"/>
  <c r="EE158" i="1"/>
  <c r="EE165" i="1"/>
  <c r="EE199" i="1"/>
  <c r="EE79" i="1"/>
  <c r="EE304" i="1"/>
  <c r="EE26" i="1"/>
  <c r="EE177" i="1"/>
  <c r="EE219" i="1"/>
  <c r="EE155" i="1"/>
  <c r="EE263" i="1"/>
  <c r="EE271" i="1"/>
  <c r="EE90" i="1"/>
  <c r="EE94" i="1"/>
  <c r="EE98" i="1"/>
  <c r="EE315" i="1"/>
  <c r="EE171" i="1"/>
  <c r="EE181" i="1"/>
  <c r="EE189" i="1"/>
  <c r="EE197" i="1"/>
  <c r="EE217" i="1"/>
  <c r="EE233" i="1"/>
  <c r="EE251" i="1"/>
  <c r="EE207" i="1"/>
  <c r="EE245" i="1"/>
  <c r="EE253" i="1"/>
  <c r="EE235" i="1"/>
  <c r="EE209" i="1"/>
  <c r="EE273" i="1"/>
  <c r="EE269" i="1"/>
  <c r="EE211" i="1"/>
  <c r="EE200" i="1"/>
  <c r="EE208" i="1"/>
  <c r="EE214" i="1"/>
  <c r="EE162" i="1"/>
  <c r="EE170" i="1"/>
  <c r="EE188" i="1"/>
  <c r="EE220" i="1"/>
  <c r="EE210" i="1"/>
  <c r="EE190" i="1"/>
  <c r="EE77" i="1"/>
  <c r="EE227" i="1"/>
  <c r="EE175" i="1"/>
  <c r="EE163" i="1"/>
  <c r="EE221" i="1"/>
  <c r="EE78" i="1"/>
  <c r="EE82" i="1"/>
  <c r="EE102" i="1"/>
  <c r="EE106" i="1"/>
  <c r="EE229" i="1"/>
  <c r="EE243" i="1"/>
  <c r="EE224" i="1"/>
  <c r="EE156" i="1"/>
  <c r="EE172" i="1"/>
  <c r="EE244" i="1"/>
  <c r="EE246" i="1"/>
  <c r="EE91" i="1"/>
  <c r="EE95" i="1"/>
  <c r="EE103" i="1"/>
  <c r="EE107" i="1"/>
  <c r="EE71" i="1"/>
  <c r="EE270" i="1"/>
  <c r="EE248" i="1"/>
  <c r="EE264" i="1"/>
  <c r="EE268" i="1"/>
  <c r="EE228" i="1"/>
  <c r="EE254" i="1"/>
  <c r="EE179" i="1"/>
  <c r="EE187" i="1"/>
  <c r="EE195" i="1"/>
  <c r="EE205" i="1"/>
  <c r="EE161" i="1"/>
  <c r="EE185" i="1"/>
  <c r="EE169" i="1"/>
  <c r="EE166" i="1"/>
  <c r="EE182" i="1"/>
  <c r="EE230" i="1"/>
  <c r="EE127" i="1"/>
  <c r="EE53" i="1"/>
  <c r="EE61" i="1"/>
  <c r="EE65" i="1"/>
  <c r="EE241" i="1"/>
  <c r="EE249" i="1"/>
  <c r="EE231" i="1"/>
  <c r="EE64" i="1"/>
  <c r="EE66" i="1"/>
  <c r="EE236" i="1"/>
  <c r="EE240" i="1"/>
  <c r="EE174" i="1"/>
  <c r="EE192" i="1"/>
  <c r="EE218" i="1"/>
  <c r="EE202" i="1"/>
  <c r="EE212" i="1"/>
  <c r="EE164" i="1"/>
  <c r="EE178" i="1"/>
  <c r="EE215" i="1"/>
  <c r="EE223" i="1"/>
  <c r="EE159" i="1"/>
  <c r="EE267" i="1"/>
  <c r="EE237" i="1"/>
  <c r="EE92" i="1"/>
  <c r="EE96" i="1"/>
  <c r="EE84" i="1"/>
  <c r="EE108" i="1"/>
  <c r="EE247" i="1"/>
  <c r="EE234" i="1"/>
  <c r="EE238" i="1"/>
  <c r="EE242" i="1"/>
  <c r="EE180" i="1"/>
  <c r="EE160" i="1"/>
  <c r="EE184" i="1"/>
  <c r="EE168" i="1"/>
  <c r="EE216" i="1"/>
  <c r="EE93" i="1"/>
  <c r="EE97" i="1"/>
  <c r="EE101" i="1"/>
  <c r="EE63" i="1"/>
  <c r="EE252" i="1"/>
  <c r="EE204" i="1"/>
  <c r="EE83" i="1"/>
  <c r="EE274" i="1"/>
  <c r="EE250" i="1"/>
  <c r="EE222" i="1"/>
  <c r="EE262" i="1"/>
  <c r="EE266" i="1"/>
  <c r="EE272" i="1"/>
  <c r="EE232" i="1"/>
  <c r="EE196" i="1"/>
  <c r="EE239" i="1"/>
  <c r="EE265" i="1"/>
  <c r="EE225" i="1"/>
  <c r="EE201" i="1"/>
  <c r="EE203" i="1"/>
  <c r="EE213" i="1"/>
  <c r="EE167" i="1"/>
  <c r="EE183" i="1"/>
  <c r="EE191" i="1"/>
  <c r="EE157" i="1"/>
  <c r="EE173" i="1"/>
  <c r="EE193" i="1"/>
  <c r="EE52" i="1"/>
  <c r="EE42" i="1"/>
  <c r="EE124" i="1"/>
  <c r="EE259" i="1"/>
  <c r="EE70" i="1"/>
  <c r="EE131" i="1"/>
  <c r="EE23" i="1"/>
  <c r="EE27" i="1"/>
  <c r="EE55" i="1"/>
  <c r="EE133" i="1"/>
  <c r="EE137" i="1"/>
  <c r="EE141" i="1"/>
  <c r="EE145" i="1"/>
  <c r="EE256" i="1"/>
  <c r="EE113" i="1"/>
  <c r="EE34" i="1"/>
  <c r="EE130" i="1"/>
  <c r="EE134" i="1"/>
  <c r="EE138" i="1"/>
  <c r="EE142" i="1"/>
  <c r="EE146" i="1"/>
  <c r="EE151" i="1"/>
  <c r="EE50" i="1"/>
  <c r="EE38" i="1"/>
  <c r="EE44" i="1"/>
  <c r="EE56" i="1"/>
  <c r="EE46" i="1"/>
  <c r="EE28" i="1"/>
  <c r="EE48" i="1"/>
  <c r="EE122" i="1"/>
  <c r="EE59" i="1"/>
  <c r="EE276" i="1"/>
  <c r="EE129" i="1"/>
  <c r="EE115" i="1"/>
  <c r="EE57" i="1"/>
  <c r="EE47" i="1"/>
  <c r="EE123" i="1"/>
  <c r="EE33" i="1"/>
  <c r="EE35" i="1"/>
  <c r="EE39" i="1"/>
  <c r="EE43" i="1"/>
  <c r="EE121" i="1"/>
  <c r="EE15" i="1"/>
  <c r="EE69" i="1"/>
  <c r="EE67" i="1"/>
  <c r="EE258" i="1"/>
  <c r="EE89" i="1"/>
  <c r="EE49" i="1"/>
  <c r="EE125" i="1"/>
  <c r="EE51" i="1"/>
  <c r="EE37" i="1"/>
  <c r="EE41" i="1"/>
  <c r="EE45" i="1"/>
  <c r="EE60" i="1"/>
  <c r="EE118" i="1"/>
  <c r="EE261" i="1"/>
  <c r="EE114" i="1"/>
  <c r="EE257" i="1"/>
  <c r="EE62" i="1"/>
  <c r="EE68" i="1"/>
  <c r="EE126" i="1"/>
  <c r="EE132" i="1"/>
  <c r="EE136" i="1"/>
  <c r="EE140" i="1"/>
  <c r="EE144" i="1"/>
  <c r="EE40" i="1"/>
  <c r="EE36" i="1"/>
  <c r="EE54" i="1"/>
  <c r="EE32" i="1"/>
  <c r="EE24" i="1"/>
  <c r="EE128" i="1"/>
  <c r="EE58" i="1"/>
  <c r="EE150" i="1"/>
  <c r="EE255" i="1"/>
  <c r="EE22" i="1"/>
  <c r="EE25" i="1"/>
  <c r="EE29" i="1"/>
  <c r="EE135" i="1"/>
  <c r="EE139" i="1"/>
  <c r="EE143" i="1"/>
  <c r="EE147" i="1"/>
  <c r="EE152" i="1"/>
  <c r="EE117" i="1"/>
  <c r="EE19" i="1"/>
  <c r="EE17" i="1"/>
  <c r="EE120" i="1"/>
  <c r="EE18" i="1"/>
  <c r="EE16" i="1"/>
  <c r="EE20" i="1"/>
  <c r="EE80" i="1"/>
  <c r="EE154" i="1"/>
  <c r="EE149" i="1"/>
  <c r="EE105" i="1"/>
  <c r="EE31" i="1"/>
  <c r="EE109" i="1"/>
  <c r="EE99" i="1"/>
  <c r="EE81" i="1"/>
  <c r="EE110" i="1"/>
  <c r="EE100" i="1"/>
  <c r="EE104" i="1"/>
  <c r="EE76" i="1"/>
  <c r="EE112" i="1"/>
  <c r="BN88" i="1"/>
  <c r="BN111" i="1"/>
  <c r="EF13" i="1"/>
  <c r="BT13" i="1"/>
  <c r="BJ13" i="1"/>
  <c r="BK13" i="1"/>
  <c r="BL13" i="1"/>
  <c r="BI13" i="1"/>
  <c r="BM13" i="1"/>
  <c r="CT13" i="1"/>
  <c r="E13" i="1"/>
  <c r="E14" i="1" s="1"/>
  <c r="D13" i="1"/>
  <c r="F9" i="26"/>
  <c r="EG14" i="1" l="1"/>
  <c r="F14" i="1"/>
  <c r="G14" i="1" s="1"/>
  <c r="E15" i="1"/>
  <c r="EG112" i="1"/>
  <c r="EJ112" i="1"/>
  <c r="EI112" i="1"/>
  <c r="EG104" i="1"/>
  <c r="EI104" i="1"/>
  <c r="EJ104" i="1"/>
  <c r="EG110" i="1"/>
  <c r="EI110" i="1"/>
  <c r="EJ110" i="1"/>
  <c r="EG99" i="1"/>
  <c r="EJ99" i="1"/>
  <c r="EI99" i="1"/>
  <c r="EG31" i="1"/>
  <c r="EI31" i="1"/>
  <c r="EJ31" i="1"/>
  <c r="EG149" i="1"/>
  <c r="EJ149" i="1"/>
  <c r="EI149" i="1"/>
  <c r="EG80" i="1"/>
  <c r="EJ80" i="1"/>
  <c r="EI80" i="1"/>
  <c r="EG16" i="1"/>
  <c r="EI16" i="1"/>
  <c r="EJ16" i="1"/>
  <c r="EG120" i="1"/>
  <c r="EI120" i="1"/>
  <c r="EJ120" i="1"/>
  <c r="EG19" i="1"/>
  <c r="EI19" i="1"/>
  <c r="EJ19" i="1"/>
  <c r="EG152" i="1"/>
  <c r="EJ152" i="1"/>
  <c r="EI152" i="1"/>
  <c r="EG143" i="1"/>
  <c r="EI143" i="1"/>
  <c r="EJ143" i="1"/>
  <c r="EG135" i="1"/>
  <c r="EJ135" i="1"/>
  <c r="EI135" i="1"/>
  <c r="EG25" i="1"/>
  <c r="EJ25" i="1"/>
  <c r="EI25" i="1"/>
  <c r="EG255" i="1"/>
  <c r="EI255" i="1"/>
  <c r="EJ255" i="1"/>
  <c r="EG58" i="1"/>
  <c r="EI58" i="1"/>
  <c r="EJ58" i="1"/>
  <c r="EG24" i="1"/>
  <c r="EI24" i="1"/>
  <c r="EJ24" i="1"/>
  <c r="EG54" i="1"/>
  <c r="EI54" i="1"/>
  <c r="EJ54" i="1"/>
  <c r="EG40" i="1"/>
  <c r="EI40" i="1"/>
  <c r="EJ40" i="1"/>
  <c r="EG140" i="1"/>
  <c r="EI140" i="1"/>
  <c r="EJ140" i="1"/>
  <c r="EG132" i="1"/>
  <c r="EI132" i="1"/>
  <c r="EJ132" i="1"/>
  <c r="EG68" i="1"/>
  <c r="EI68" i="1"/>
  <c r="EJ68" i="1"/>
  <c r="EG257" i="1"/>
  <c r="EI257" i="1"/>
  <c r="EJ257" i="1"/>
  <c r="EG261" i="1"/>
  <c r="EI261" i="1"/>
  <c r="EJ261" i="1"/>
  <c r="EG60" i="1"/>
  <c r="EI60" i="1"/>
  <c r="EJ60" i="1"/>
  <c r="EG41" i="1"/>
  <c r="EJ41" i="1"/>
  <c r="EI41" i="1"/>
  <c r="EG51" i="1"/>
  <c r="EJ51" i="1"/>
  <c r="EI51" i="1"/>
  <c r="EG49" i="1"/>
  <c r="EJ49" i="1"/>
  <c r="EI49" i="1"/>
  <c r="EG258" i="1"/>
  <c r="EJ258" i="1"/>
  <c r="EI258" i="1"/>
  <c r="EG69" i="1"/>
  <c r="EJ69" i="1"/>
  <c r="EI69" i="1"/>
  <c r="EG121" i="1"/>
  <c r="EI121" i="1"/>
  <c r="EJ121" i="1"/>
  <c r="EG39" i="1"/>
  <c r="EI39" i="1"/>
  <c r="EJ39" i="1"/>
  <c r="EG33" i="1"/>
  <c r="EI33" i="1"/>
  <c r="EJ33" i="1"/>
  <c r="EG47" i="1"/>
  <c r="EI47" i="1"/>
  <c r="EJ47" i="1"/>
  <c r="EG115" i="1"/>
  <c r="EI115" i="1"/>
  <c r="EJ115" i="1"/>
  <c r="EG276" i="1"/>
  <c r="EI276" i="1"/>
  <c r="EJ276" i="1"/>
  <c r="EG122" i="1"/>
  <c r="EJ122" i="1"/>
  <c r="EI122" i="1"/>
  <c r="EG28" i="1"/>
  <c r="EJ28" i="1"/>
  <c r="EI28" i="1"/>
  <c r="EG56" i="1"/>
  <c r="EJ56" i="1"/>
  <c r="EI56" i="1"/>
  <c r="EG38" i="1"/>
  <c r="EJ38" i="1"/>
  <c r="EI38" i="1"/>
  <c r="EG151" i="1"/>
  <c r="EI151" i="1"/>
  <c r="EJ151" i="1"/>
  <c r="EG142" i="1"/>
  <c r="EI142" i="1"/>
  <c r="EJ142" i="1"/>
  <c r="EG134" i="1"/>
  <c r="EJ134" i="1"/>
  <c r="EI134" i="1"/>
  <c r="EG34" i="1"/>
  <c r="EJ34" i="1"/>
  <c r="EI34" i="1"/>
  <c r="EG256" i="1"/>
  <c r="EI256" i="1"/>
  <c r="EJ256" i="1"/>
  <c r="EG141" i="1"/>
  <c r="EJ141" i="1"/>
  <c r="EI141" i="1"/>
  <c r="EG133" i="1"/>
  <c r="EI133" i="1"/>
  <c r="EJ133" i="1"/>
  <c r="EG27" i="1"/>
  <c r="EI27" i="1"/>
  <c r="EJ27" i="1"/>
  <c r="EG131" i="1"/>
  <c r="EI131" i="1"/>
  <c r="EJ131" i="1"/>
  <c r="EG259" i="1"/>
  <c r="EJ259" i="1"/>
  <c r="EI259" i="1"/>
  <c r="EG42" i="1"/>
  <c r="EJ42" i="1"/>
  <c r="EI42" i="1"/>
  <c r="EG193" i="1"/>
  <c r="EI193" i="1"/>
  <c r="EJ193" i="1"/>
  <c r="EG157" i="1"/>
  <c r="EI157" i="1"/>
  <c r="EJ157" i="1"/>
  <c r="EG183" i="1"/>
  <c r="EI183" i="1"/>
  <c r="EJ183" i="1"/>
  <c r="EG213" i="1"/>
  <c r="EI213" i="1"/>
  <c r="EJ213" i="1"/>
  <c r="EG201" i="1"/>
  <c r="EI201" i="1"/>
  <c r="EJ201" i="1"/>
  <c r="EG265" i="1"/>
  <c r="EI265" i="1"/>
  <c r="EJ265" i="1"/>
  <c r="EG196" i="1"/>
  <c r="EJ196" i="1"/>
  <c r="EI196" i="1"/>
  <c r="EG272" i="1"/>
  <c r="EJ272" i="1"/>
  <c r="EI272" i="1"/>
  <c r="EG262" i="1"/>
  <c r="EJ262" i="1"/>
  <c r="EI262" i="1"/>
  <c r="EG250" i="1"/>
  <c r="EJ250" i="1"/>
  <c r="EI250" i="1"/>
  <c r="EG83" i="1"/>
  <c r="EJ83" i="1"/>
  <c r="EI83" i="1"/>
  <c r="EG252" i="1"/>
  <c r="EJ252" i="1"/>
  <c r="EI252" i="1"/>
  <c r="EG101" i="1"/>
  <c r="EJ101" i="1"/>
  <c r="EI101" i="1"/>
  <c r="EG93" i="1"/>
  <c r="EJ93" i="1"/>
  <c r="EI93" i="1"/>
  <c r="EG168" i="1"/>
  <c r="EJ168" i="1"/>
  <c r="EI168" i="1"/>
  <c r="EG160" i="1"/>
  <c r="EJ160" i="1"/>
  <c r="EI160" i="1"/>
  <c r="EG242" i="1"/>
  <c r="EJ242" i="1"/>
  <c r="EI242" i="1"/>
  <c r="EG234" i="1"/>
  <c r="EJ234" i="1"/>
  <c r="EI234" i="1"/>
  <c r="EG108" i="1"/>
  <c r="EI108" i="1"/>
  <c r="EJ108" i="1"/>
  <c r="EG96" i="1"/>
  <c r="EI96" i="1"/>
  <c r="EJ96" i="1"/>
  <c r="EG237" i="1"/>
  <c r="EI237" i="1"/>
  <c r="EJ237" i="1"/>
  <c r="EG159" i="1"/>
  <c r="EI159" i="1"/>
  <c r="EJ159" i="1"/>
  <c r="EG215" i="1"/>
  <c r="EI215" i="1"/>
  <c r="EJ215" i="1"/>
  <c r="EG164" i="1"/>
  <c r="EJ164" i="1"/>
  <c r="EI164" i="1"/>
  <c r="EG202" i="1"/>
  <c r="EJ202" i="1"/>
  <c r="EI202" i="1"/>
  <c r="EG192" i="1"/>
  <c r="EJ192" i="1"/>
  <c r="EI192" i="1"/>
  <c r="EG240" i="1"/>
  <c r="EJ240" i="1"/>
  <c r="EI240" i="1"/>
  <c r="EG66" i="1"/>
  <c r="EI66" i="1"/>
  <c r="EJ66" i="1"/>
  <c r="EG231" i="1"/>
  <c r="EI231" i="1"/>
  <c r="EJ231" i="1"/>
  <c r="EG241" i="1"/>
  <c r="EI241" i="1"/>
  <c r="EJ241" i="1"/>
  <c r="EG61" i="1"/>
  <c r="EJ61" i="1"/>
  <c r="EI61" i="1"/>
  <c r="EG127" i="1"/>
  <c r="EJ127" i="1"/>
  <c r="EI127" i="1"/>
  <c r="EG182" i="1"/>
  <c r="EI182" i="1"/>
  <c r="EJ182" i="1"/>
  <c r="EG169" i="1"/>
  <c r="EJ169" i="1"/>
  <c r="EI169" i="1"/>
  <c r="EG161" i="1"/>
  <c r="EJ161" i="1"/>
  <c r="EI161" i="1"/>
  <c r="EG195" i="1"/>
  <c r="EJ195" i="1"/>
  <c r="EI195" i="1"/>
  <c r="EG179" i="1"/>
  <c r="EJ179" i="1"/>
  <c r="EI179" i="1"/>
  <c r="EG228" i="1"/>
  <c r="EI228" i="1"/>
  <c r="EJ228" i="1"/>
  <c r="EG264" i="1"/>
  <c r="EI264" i="1"/>
  <c r="EJ264" i="1"/>
  <c r="EG270" i="1"/>
  <c r="EI270" i="1"/>
  <c r="EJ270" i="1"/>
  <c r="EG107" i="1"/>
  <c r="EI107" i="1"/>
  <c r="EJ107" i="1"/>
  <c r="EG95" i="1"/>
  <c r="EI95" i="1"/>
  <c r="EJ95" i="1"/>
  <c r="EG246" i="1"/>
  <c r="EI246" i="1"/>
  <c r="EJ246" i="1"/>
  <c r="EG172" i="1"/>
  <c r="EI172" i="1"/>
  <c r="EJ172" i="1"/>
  <c r="EG224" i="1"/>
  <c r="EI224" i="1"/>
  <c r="EJ224" i="1"/>
  <c r="EG229" i="1"/>
  <c r="EJ229" i="1"/>
  <c r="EI229" i="1"/>
  <c r="EG102" i="1"/>
  <c r="EJ102" i="1"/>
  <c r="EI102" i="1"/>
  <c r="EG78" i="1"/>
  <c r="EJ78" i="1"/>
  <c r="EI78" i="1"/>
  <c r="EG163" i="1"/>
  <c r="EJ163" i="1"/>
  <c r="EI163" i="1"/>
  <c r="EG227" i="1"/>
  <c r="EJ227" i="1"/>
  <c r="EI227" i="1"/>
  <c r="EG190" i="1"/>
  <c r="EI190" i="1"/>
  <c r="EJ190" i="1"/>
  <c r="EG220" i="1"/>
  <c r="EI220" i="1"/>
  <c r="EJ220" i="1"/>
  <c r="EG170" i="1"/>
  <c r="EI170" i="1"/>
  <c r="EJ170" i="1"/>
  <c r="EG214" i="1"/>
  <c r="EI214" i="1"/>
  <c r="EJ214" i="1"/>
  <c r="EG200" i="1"/>
  <c r="EI200" i="1"/>
  <c r="EJ200" i="1"/>
  <c r="EG269" i="1"/>
  <c r="EJ269" i="1"/>
  <c r="EI269" i="1"/>
  <c r="EG209" i="1"/>
  <c r="EJ209" i="1"/>
  <c r="EI209" i="1"/>
  <c r="EG253" i="1"/>
  <c r="EJ253" i="1"/>
  <c r="EI253" i="1"/>
  <c r="EG207" i="1"/>
  <c r="EJ207" i="1"/>
  <c r="EI207" i="1"/>
  <c r="EG233" i="1"/>
  <c r="EJ233" i="1"/>
  <c r="EI233" i="1"/>
  <c r="EG197" i="1"/>
  <c r="EJ197" i="1"/>
  <c r="EI197" i="1"/>
  <c r="EG181" i="1"/>
  <c r="EJ181" i="1"/>
  <c r="EI181" i="1"/>
  <c r="EG315" i="1"/>
  <c r="EJ315" i="1"/>
  <c r="EI315" i="1"/>
  <c r="EG94" i="1"/>
  <c r="EJ94" i="1"/>
  <c r="EI94" i="1"/>
  <c r="EG271" i="1"/>
  <c r="EJ271" i="1"/>
  <c r="EI271" i="1"/>
  <c r="EG155" i="1"/>
  <c r="EJ155" i="1"/>
  <c r="EI155" i="1"/>
  <c r="EG177" i="1"/>
  <c r="EJ177" i="1"/>
  <c r="EI177" i="1"/>
  <c r="EG304" i="1"/>
  <c r="EJ304" i="1"/>
  <c r="EI304" i="1"/>
  <c r="EG199" i="1"/>
  <c r="EI199" i="1"/>
  <c r="EJ199" i="1"/>
  <c r="EG158" i="1"/>
  <c r="EI158" i="1"/>
  <c r="EJ158" i="1"/>
  <c r="EG331" i="1"/>
  <c r="EJ331" i="1"/>
  <c r="EI331" i="1"/>
  <c r="EG186" i="1"/>
  <c r="EI186" i="1"/>
  <c r="EJ186" i="1"/>
  <c r="EG295" i="1"/>
  <c r="EI295" i="1"/>
  <c r="EJ295" i="1"/>
  <c r="EG86" i="1"/>
  <c r="EI86" i="1"/>
  <c r="EJ86" i="1"/>
  <c r="EG291" i="1"/>
  <c r="EI291" i="1"/>
  <c r="EJ291" i="1"/>
  <c r="EG301" i="1"/>
  <c r="EI301" i="1"/>
  <c r="EJ301" i="1"/>
  <c r="EG302" i="1"/>
  <c r="EI302" i="1"/>
  <c r="EJ302" i="1"/>
  <c r="EG296" i="1"/>
  <c r="EI296" i="1"/>
  <c r="EJ296" i="1"/>
  <c r="EG278" i="1"/>
  <c r="EI278" i="1"/>
  <c r="EJ278" i="1"/>
  <c r="EG85" i="1"/>
  <c r="EI85" i="1"/>
  <c r="EJ85" i="1"/>
  <c r="EG300" i="1"/>
  <c r="EI300" i="1"/>
  <c r="EJ300" i="1"/>
  <c r="EG282" i="1"/>
  <c r="EI282" i="1"/>
  <c r="EJ282" i="1"/>
  <c r="EG289" i="1"/>
  <c r="EI289" i="1"/>
  <c r="EJ289" i="1"/>
  <c r="EG288" i="1"/>
  <c r="EI288" i="1"/>
  <c r="EJ288" i="1"/>
  <c r="EG297" i="1"/>
  <c r="EJ297" i="1"/>
  <c r="EI297" i="1"/>
  <c r="EG285" i="1"/>
  <c r="EJ285" i="1"/>
  <c r="EI285" i="1"/>
  <c r="EG72" i="1"/>
  <c r="EI72" i="1"/>
  <c r="EJ72" i="1"/>
  <c r="EG74" i="1"/>
  <c r="EJ74" i="1"/>
  <c r="EI74" i="1"/>
  <c r="EG324" i="1"/>
  <c r="EJ324" i="1"/>
  <c r="EI324" i="1"/>
  <c r="EG322" i="1"/>
  <c r="EJ322" i="1"/>
  <c r="EI322" i="1"/>
  <c r="EG334" i="1"/>
  <c r="EI334" i="1"/>
  <c r="EJ334" i="1"/>
  <c r="EG318" i="1"/>
  <c r="EI318" i="1"/>
  <c r="EJ318" i="1"/>
  <c r="EG308" i="1"/>
  <c r="EI308" i="1"/>
  <c r="EJ308" i="1"/>
  <c r="EG312" i="1"/>
  <c r="EI312" i="1"/>
  <c r="EJ312" i="1"/>
  <c r="EG306" i="1"/>
  <c r="EI306" i="1"/>
  <c r="EJ306" i="1"/>
  <c r="EG305" i="1"/>
  <c r="EJ305" i="1"/>
  <c r="EI305" i="1"/>
  <c r="EG335" i="1"/>
  <c r="EJ335" i="1"/>
  <c r="EI335" i="1"/>
  <c r="EG317" i="1"/>
  <c r="EJ317" i="1"/>
  <c r="EI317" i="1"/>
  <c r="EG327" i="1"/>
  <c r="EJ327" i="1"/>
  <c r="EI327" i="1"/>
  <c r="EG313" i="1"/>
  <c r="EJ313" i="1"/>
  <c r="EI313" i="1"/>
  <c r="EG323" i="1"/>
  <c r="EJ323" i="1"/>
  <c r="EI323" i="1"/>
  <c r="F40" i="1"/>
  <c r="G40" i="1" s="1"/>
  <c r="E41" i="1"/>
  <c r="F163" i="1"/>
  <c r="G163" i="1" s="1"/>
  <c r="E164" i="1"/>
  <c r="F221" i="1"/>
  <c r="G221" i="1" s="1"/>
  <c r="E222" i="1"/>
  <c r="F250" i="1"/>
  <c r="G250" i="1" s="1"/>
  <c r="E251" i="1"/>
  <c r="F140" i="1"/>
  <c r="G140" i="1" s="1"/>
  <c r="E141" i="1"/>
  <c r="F84" i="1"/>
  <c r="G84" i="1" s="1"/>
  <c r="E85" i="1"/>
  <c r="F109" i="1"/>
  <c r="G109" i="1" s="1"/>
  <c r="E110" i="1"/>
  <c r="F110" i="1" s="1"/>
  <c r="G110" i="1" s="1"/>
  <c r="EI14" i="1"/>
  <c r="EG76" i="1"/>
  <c r="EJ76" i="1"/>
  <c r="EI76" i="1"/>
  <c r="EG100" i="1"/>
  <c r="EI100" i="1"/>
  <c r="EJ100" i="1"/>
  <c r="EG81" i="1"/>
  <c r="EJ81" i="1"/>
  <c r="EI81" i="1"/>
  <c r="EG109" i="1"/>
  <c r="EJ109" i="1"/>
  <c r="EI109" i="1"/>
  <c r="EG105" i="1"/>
  <c r="EI105" i="1"/>
  <c r="EJ105" i="1"/>
  <c r="EG154" i="1"/>
  <c r="EI154" i="1"/>
  <c r="EJ154" i="1"/>
  <c r="EG20" i="1"/>
  <c r="EI20" i="1"/>
  <c r="EJ20" i="1"/>
  <c r="EG18" i="1"/>
  <c r="EI18" i="1"/>
  <c r="EJ18" i="1"/>
  <c r="EG17" i="1"/>
  <c r="EI17" i="1"/>
  <c r="EJ17" i="1"/>
  <c r="EG117" i="1"/>
  <c r="EI117" i="1"/>
  <c r="EJ117" i="1"/>
  <c r="EG147" i="1"/>
  <c r="EI147" i="1"/>
  <c r="EJ147" i="1"/>
  <c r="EG139" i="1"/>
  <c r="EJ139" i="1"/>
  <c r="EI139" i="1"/>
  <c r="EG29" i="1"/>
  <c r="EJ29" i="1"/>
  <c r="EI29" i="1"/>
  <c r="EG22" i="1"/>
  <c r="EI22" i="1"/>
  <c r="EJ22" i="1"/>
  <c r="EG150" i="1"/>
  <c r="EJ150" i="1"/>
  <c r="EI150" i="1"/>
  <c r="EG128" i="1"/>
  <c r="EI128" i="1"/>
  <c r="EJ128" i="1"/>
  <c r="EG32" i="1"/>
  <c r="EI32" i="1"/>
  <c r="EJ32" i="1"/>
  <c r="EG36" i="1"/>
  <c r="EI36" i="1"/>
  <c r="EJ36" i="1"/>
  <c r="EG144" i="1"/>
  <c r="EJ144" i="1"/>
  <c r="EI144" i="1"/>
  <c r="EG136" i="1"/>
  <c r="EI136" i="1"/>
  <c r="EJ136" i="1"/>
  <c r="EG126" i="1"/>
  <c r="EI126" i="1"/>
  <c r="EJ126" i="1"/>
  <c r="EG62" i="1"/>
  <c r="EI62" i="1"/>
  <c r="EJ62" i="1"/>
  <c r="EG114" i="1"/>
  <c r="EI114" i="1"/>
  <c r="EJ114" i="1"/>
  <c r="EG118" i="1"/>
  <c r="EI118" i="1"/>
  <c r="EJ118" i="1"/>
  <c r="EG45" i="1"/>
  <c r="EJ45" i="1"/>
  <c r="EI45" i="1"/>
  <c r="EG37" i="1"/>
  <c r="EJ37" i="1"/>
  <c r="EI37" i="1"/>
  <c r="EG125" i="1"/>
  <c r="EJ125" i="1"/>
  <c r="EI125" i="1"/>
  <c r="EG89" i="1"/>
  <c r="EJ89" i="1"/>
  <c r="EI89" i="1"/>
  <c r="EG67" i="1"/>
  <c r="EJ67" i="1"/>
  <c r="EI67" i="1"/>
  <c r="EG15" i="1"/>
  <c r="EJ15" i="1"/>
  <c r="EI15" i="1"/>
  <c r="EG43" i="1"/>
  <c r="EI43" i="1"/>
  <c r="EJ43" i="1"/>
  <c r="EG35" i="1"/>
  <c r="EI35" i="1"/>
  <c r="EJ35" i="1"/>
  <c r="EG123" i="1"/>
  <c r="EI123" i="1"/>
  <c r="EJ123" i="1"/>
  <c r="EG57" i="1"/>
  <c r="EI57" i="1"/>
  <c r="EJ57" i="1"/>
  <c r="EG129" i="1"/>
  <c r="EI129" i="1"/>
  <c r="EJ129" i="1"/>
  <c r="EG59" i="1"/>
  <c r="EI59" i="1"/>
  <c r="EJ59" i="1"/>
  <c r="EG48" i="1"/>
  <c r="EJ48" i="1"/>
  <c r="EI48" i="1"/>
  <c r="EG46" i="1"/>
  <c r="EJ46" i="1"/>
  <c r="EI46" i="1"/>
  <c r="EG44" i="1"/>
  <c r="EJ44" i="1"/>
  <c r="EI44" i="1"/>
  <c r="EG50" i="1"/>
  <c r="EJ50" i="1"/>
  <c r="EI50" i="1"/>
  <c r="EG146" i="1"/>
  <c r="EI146" i="1"/>
  <c r="EJ146" i="1"/>
  <c r="EG138" i="1"/>
  <c r="EJ138" i="1"/>
  <c r="EI138" i="1"/>
  <c r="EG130" i="1"/>
  <c r="EJ130" i="1"/>
  <c r="EI130" i="1"/>
  <c r="EG113" i="1"/>
  <c r="EI113" i="1"/>
  <c r="EJ113" i="1"/>
  <c r="EG145" i="1"/>
  <c r="EJ145" i="1"/>
  <c r="EI145" i="1"/>
  <c r="EG137" i="1"/>
  <c r="EI137" i="1"/>
  <c r="EJ137" i="1"/>
  <c r="EG55" i="1"/>
  <c r="EI55" i="1"/>
  <c r="EJ55" i="1"/>
  <c r="EG23" i="1"/>
  <c r="EI23" i="1"/>
  <c r="EJ23" i="1"/>
  <c r="EG70" i="1"/>
  <c r="EJ70" i="1"/>
  <c r="EI70" i="1"/>
  <c r="EG124" i="1"/>
  <c r="EJ124" i="1"/>
  <c r="EI124" i="1"/>
  <c r="EG52" i="1"/>
  <c r="EI52" i="1"/>
  <c r="EJ52" i="1"/>
  <c r="EG173" i="1"/>
  <c r="EI173" i="1"/>
  <c r="EJ173" i="1"/>
  <c r="EG191" i="1"/>
  <c r="EI191" i="1"/>
  <c r="EJ191" i="1"/>
  <c r="EG167" i="1"/>
  <c r="EI167" i="1"/>
  <c r="EJ167" i="1"/>
  <c r="EG203" i="1"/>
  <c r="EI203" i="1"/>
  <c r="EJ203" i="1"/>
  <c r="EG225" i="1"/>
  <c r="EI225" i="1"/>
  <c r="EJ225" i="1"/>
  <c r="EG239" i="1"/>
  <c r="EI239" i="1"/>
  <c r="EJ239" i="1"/>
  <c r="EG232" i="1"/>
  <c r="EJ232" i="1"/>
  <c r="EI232" i="1"/>
  <c r="EG266" i="1"/>
  <c r="EJ266" i="1"/>
  <c r="EI266" i="1"/>
  <c r="EG222" i="1"/>
  <c r="EJ222" i="1"/>
  <c r="EI222" i="1"/>
  <c r="EG274" i="1"/>
  <c r="EJ274" i="1"/>
  <c r="EI274" i="1"/>
  <c r="EG204" i="1"/>
  <c r="EJ204" i="1"/>
  <c r="EI204" i="1"/>
  <c r="EG63" i="1"/>
  <c r="EJ63" i="1"/>
  <c r="EI63" i="1"/>
  <c r="EG97" i="1"/>
  <c r="EJ97" i="1"/>
  <c r="EI97" i="1"/>
  <c r="EG216" i="1"/>
  <c r="EJ216" i="1"/>
  <c r="EI216" i="1"/>
  <c r="EG184" i="1"/>
  <c r="EJ184" i="1"/>
  <c r="EI184" i="1"/>
  <c r="EG180" i="1"/>
  <c r="EJ180" i="1"/>
  <c r="EI180" i="1"/>
  <c r="EG238" i="1"/>
  <c r="EJ238" i="1"/>
  <c r="EI238" i="1"/>
  <c r="EG247" i="1"/>
  <c r="EI247" i="1"/>
  <c r="EJ247" i="1"/>
  <c r="EG84" i="1"/>
  <c r="EI84" i="1"/>
  <c r="EJ84" i="1"/>
  <c r="EG92" i="1"/>
  <c r="EI92" i="1"/>
  <c r="EJ92" i="1"/>
  <c r="EG267" i="1"/>
  <c r="EI267" i="1"/>
  <c r="EJ267" i="1"/>
  <c r="EG223" i="1"/>
  <c r="EI223" i="1"/>
  <c r="EJ223" i="1"/>
  <c r="EG178" i="1"/>
  <c r="EJ178" i="1"/>
  <c r="EI178" i="1"/>
  <c r="EG212" i="1"/>
  <c r="EJ212" i="1"/>
  <c r="EI212" i="1"/>
  <c r="EG218" i="1"/>
  <c r="EJ218" i="1"/>
  <c r="EI218" i="1"/>
  <c r="EG174" i="1"/>
  <c r="EJ174" i="1"/>
  <c r="EI174" i="1"/>
  <c r="EG236" i="1"/>
  <c r="EJ236" i="1"/>
  <c r="EI236" i="1"/>
  <c r="EG64" i="1"/>
  <c r="EI64" i="1"/>
  <c r="EJ64" i="1"/>
  <c r="EG249" i="1"/>
  <c r="EI249" i="1"/>
  <c r="EJ249" i="1"/>
  <c r="EG65" i="1"/>
  <c r="EJ65" i="1"/>
  <c r="EI65" i="1"/>
  <c r="EG53" i="1"/>
  <c r="EJ53" i="1"/>
  <c r="EI53" i="1"/>
  <c r="EG230" i="1"/>
  <c r="EI230" i="1"/>
  <c r="EJ230" i="1"/>
  <c r="EG166" i="1"/>
  <c r="EI166" i="1"/>
  <c r="EJ166" i="1"/>
  <c r="EG185" i="1"/>
  <c r="EJ185" i="1"/>
  <c r="EI185" i="1"/>
  <c r="EG205" i="1"/>
  <c r="EJ205" i="1"/>
  <c r="EI205" i="1"/>
  <c r="EG187" i="1"/>
  <c r="EJ187" i="1"/>
  <c r="EI187" i="1"/>
  <c r="EG254" i="1"/>
  <c r="EI254" i="1"/>
  <c r="EJ254" i="1"/>
  <c r="EG268" i="1"/>
  <c r="EI268" i="1"/>
  <c r="EJ268" i="1"/>
  <c r="EG248" i="1"/>
  <c r="EI248" i="1"/>
  <c r="EJ248" i="1"/>
  <c r="EG71" i="1"/>
  <c r="EI71" i="1"/>
  <c r="EJ71" i="1"/>
  <c r="EG103" i="1"/>
  <c r="EI103" i="1"/>
  <c r="EJ103" i="1"/>
  <c r="EG91" i="1"/>
  <c r="EI91" i="1"/>
  <c r="EJ91" i="1"/>
  <c r="EG244" i="1"/>
  <c r="EI244" i="1"/>
  <c r="EJ244" i="1"/>
  <c r="EG156" i="1"/>
  <c r="EI156" i="1"/>
  <c r="EJ156" i="1"/>
  <c r="EG243" i="1"/>
  <c r="EJ243" i="1"/>
  <c r="EI243" i="1"/>
  <c r="EG106" i="1"/>
  <c r="EJ106" i="1"/>
  <c r="EI106" i="1"/>
  <c r="EG82" i="1"/>
  <c r="EJ82" i="1"/>
  <c r="EI82" i="1"/>
  <c r="EG221" i="1"/>
  <c r="EJ221" i="1"/>
  <c r="EI221" i="1"/>
  <c r="EG175" i="1"/>
  <c r="EJ175" i="1"/>
  <c r="EI175" i="1"/>
  <c r="EG77" i="1"/>
  <c r="EI77" i="1"/>
  <c r="EJ77" i="1"/>
  <c r="EG210" i="1"/>
  <c r="EI210" i="1"/>
  <c r="EJ210" i="1"/>
  <c r="EG188" i="1"/>
  <c r="EI188" i="1"/>
  <c r="EJ188" i="1"/>
  <c r="EG162" i="1"/>
  <c r="EI162" i="1"/>
  <c r="EJ162" i="1"/>
  <c r="EG208" i="1"/>
  <c r="EI208" i="1"/>
  <c r="EJ208" i="1"/>
  <c r="EG211" i="1"/>
  <c r="EJ211" i="1"/>
  <c r="EI211" i="1"/>
  <c r="EG273" i="1"/>
  <c r="EJ273" i="1"/>
  <c r="EI273" i="1"/>
  <c r="EG235" i="1"/>
  <c r="EJ235" i="1"/>
  <c r="EI235" i="1"/>
  <c r="EG245" i="1"/>
  <c r="EJ245" i="1"/>
  <c r="EI245" i="1"/>
  <c r="EG251" i="1"/>
  <c r="EJ251" i="1"/>
  <c r="EI251" i="1"/>
  <c r="EG217" i="1"/>
  <c r="EJ217" i="1"/>
  <c r="EI217" i="1"/>
  <c r="EG189" i="1"/>
  <c r="EJ189" i="1"/>
  <c r="EI189" i="1"/>
  <c r="EG171" i="1"/>
  <c r="EJ171" i="1"/>
  <c r="EI171" i="1"/>
  <c r="EG98" i="1"/>
  <c r="EJ98" i="1"/>
  <c r="EI98" i="1"/>
  <c r="EG90" i="1"/>
  <c r="EJ90" i="1"/>
  <c r="EI90" i="1"/>
  <c r="EG263" i="1"/>
  <c r="EJ263" i="1"/>
  <c r="EI263" i="1"/>
  <c r="EG219" i="1"/>
  <c r="EJ219" i="1"/>
  <c r="EI219" i="1"/>
  <c r="EG26" i="1"/>
  <c r="EJ26" i="1"/>
  <c r="EI26" i="1"/>
  <c r="EG79" i="1"/>
  <c r="EJ79" i="1"/>
  <c r="EI79" i="1"/>
  <c r="EG165" i="1"/>
  <c r="EJ165" i="1"/>
  <c r="EI165" i="1"/>
  <c r="EG176" i="1"/>
  <c r="EI176" i="1"/>
  <c r="EJ176" i="1"/>
  <c r="EG206" i="1"/>
  <c r="EI206" i="1"/>
  <c r="EJ206" i="1"/>
  <c r="EG194" i="1"/>
  <c r="EI194" i="1"/>
  <c r="EJ194" i="1"/>
  <c r="EG283" i="1"/>
  <c r="EI283" i="1"/>
  <c r="EJ283" i="1"/>
  <c r="EG299" i="1"/>
  <c r="EI299" i="1"/>
  <c r="EJ299" i="1"/>
  <c r="EG281" i="1"/>
  <c r="EI281" i="1"/>
  <c r="EJ281" i="1"/>
  <c r="EG284" i="1"/>
  <c r="EI284" i="1"/>
  <c r="EJ284" i="1"/>
  <c r="EG280" i="1"/>
  <c r="EI280" i="1"/>
  <c r="EJ280" i="1"/>
  <c r="EG286" i="1"/>
  <c r="EI286" i="1"/>
  <c r="EJ286" i="1"/>
  <c r="EG87" i="1"/>
  <c r="EI87" i="1"/>
  <c r="EJ87" i="1"/>
  <c r="EG298" i="1"/>
  <c r="EI298" i="1"/>
  <c r="EJ298" i="1"/>
  <c r="EG292" i="1"/>
  <c r="EI292" i="1"/>
  <c r="EJ292" i="1"/>
  <c r="EG293" i="1"/>
  <c r="EI293" i="1"/>
  <c r="EJ293" i="1"/>
  <c r="EG290" i="1"/>
  <c r="EJ290" i="1"/>
  <c r="EI290" i="1"/>
  <c r="EG294" i="1"/>
  <c r="EI294" i="1"/>
  <c r="EJ294" i="1"/>
  <c r="EG277" i="1"/>
  <c r="EJ277" i="1"/>
  <c r="EI277" i="1"/>
  <c r="EG279" i="1"/>
  <c r="EJ279" i="1"/>
  <c r="EI279" i="1"/>
  <c r="EG73" i="1"/>
  <c r="EJ73" i="1"/>
  <c r="EI73" i="1"/>
  <c r="EG321" i="1"/>
  <c r="EI321" i="1"/>
  <c r="EJ321" i="1"/>
  <c r="EG328" i="1"/>
  <c r="EJ328" i="1"/>
  <c r="EI328" i="1"/>
  <c r="EG310" i="1"/>
  <c r="EJ310" i="1"/>
  <c r="EI310" i="1"/>
  <c r="EG326" i="1"/>
  <c r="EI326" i="1"/>
  <c r="EJ326" i="1"/>
  <c r="EG316" i="1"/>
  <c r="EI316" i="1"/>
  <c r="EJ316" i="1"/>
  <c r="EG332" i="1"/>
  <c r="EI332" i="1"/>
  <c r="EJ332" i="1"/>
  <c r="EG320" i="1"/>
  <c r="EI320" i="1"/>
  <c r="EJ320" i="1"/>
  <c r="EG309" i="1"/>
  <c r="EJ309" i="1"/>
  <c r="EI309" i="1"/>
  <c r="EG325" i="1"/>
  <c r="EJ325" i="1"/>
  <c r="EI325" i="1"/>
  <c r="EG307" i="1"/>
  <c r="EJ307" i="1"/>
  <c r="EI307" i="1"/>
  <c r="EG311" i="1"/>
  <c r="EJ311" i="1"/>
  <c r="EI311" i="1"/>
  <c r="EG329" i="1"/>
  <c r="EJ329" i="1"/>
  <c r="EI329" i="1"/>
  <c r="EG319" i="1"/>
  <c r="EJ319" i="1"/>
  <c r="EI319" i="1"/>
  <c r="EG333" i="1"/>
  <c r="EJ333" i="1"/>
  <c r="EI333" i="1"/>
  <c r="EJ14" i="1"/>
  <c r="BM30" i="1"/>
  <c r="BM21" i="1"/>
  <c r="BL30" i="1"/>
  <c r="BL21" i="1"/>
  <c r="BI30" i="1"/>
  <c r="BI21" i="1"/>
  <c r="BK30" i="1"/>
  <c r="BK21" i="1"/>
  <c r="BJ30" i="1"/>
  <c r="BJ21" i="1"/>
  <c r="F13" i="1"/>
  <c r="BN13" i="1"/>
  <c r="EE13" i="1"/>
  <c r="CW13" i="1"/>
  <c r="CV13" i="1"/>
  <c r="F85" i="1" l="1"/>
  <c r="G85" i="1" s="1"/>
  <c r="E86" i="1"/>
  <c r="F141" i="1"/>
  <c r="G141" i="1" s="1"/>
  <c r="E142" i="1"/>
  <c r="F251" i="1"/>
  <c r="G251" i="1" s="1"/>
  <c r="E252" i="1"/>
  <c r="F222" i="1"/>
  <c r="G222" i="1" s="1"/>
  <c r="E223" i="1"/>
  <c r="F164" i="1"/>
  <c r="G164" i="1" s="1"/>
  <c r="E165" i="1"/>
  <c r="F41" i="1"/>
  <c r="G41" i="1" s="1"/>
  <c r="E42" i="1"/>
  <c r="F15" i="1"/>
  <c r="G15" i="1" s="1"/>
  <c r="E16" i="1"/>
  <c r="BN30" i="1"/>
  <c r="BN21" i="1"/>
  <c r="G13" i="1"/>
  <c r="EI13" i="1"/>
  <c r="V318" i="1" s="1"/>
  <c r="EJ13" i="1"/>
  <c r="AB328" i="1" s="1"/>
  <c r="EG13" i="1"/>
  <c r="F16" i="1" l="1"/>
  <c r="G16" i="1" s="1"/>
  <c r="E17" i="1"/>
  <c r="F42" i="1"/>
  <c r="G42" i="1" s="1"/>
  <c r="E43" i="1"/>
  <c r="F165" i="1"/>
  <c r="G165" i="1" s="1"/>
  <c r="E166" i="1"/>
  <c r="F223" i="1"/>
  <c r="G223" i="1" s="1"/>
  <c r="E224" i="1"/>
  <c r="F252" i="1"/>
  <c r="G252" i="1" s="1"/>
  <c r="E253" i="1"/>
  <c r="F142" i="1"/>
  <c r="G142" i="1" s="1"/>
  <c r="E143" i="1"/>
  <c r="F86" i="1"/>
  <c r="G86" i="1" s="1"/>
  <c r="E87" i="1"/>
  <c r="F87" i="1" s="1"/>
  <c r="G87" i="1" s="1"/>
  <c r="V276" i="1"/>
  <c r="AB276" i="1"/>
  <c r="AB331" i="1"/>
  <c r="V319" i="1"/>
  <c r="AB334" i="1"/>
  <c r="AB321" i="1"/>
  <c r="AB333" i="1"/>
  <c r="AB310" i="1"/>
  <c r="AB332" i="1"/>
  <c r="AB320" i="1"/>
  <c r="AB323" i="1"/>
  <c r="AB307" i="1"/>
  <c r="V327" i="1"/>
  <c r="V316" i="1"/>
  <c r="V329" i="1"/>
  <c r="V306" i="1"/>
  <c r="V328" i="1"/>
  <c r="V304" i="1"/>
  <c r="AB306" i="1"/>
  <c r="AB309" i="1"/>
  <c r="AB313" i="1"/>
  <c r="AB308" i="1"/>
  <c r="AB312" i="1"/>
  <c r="AB311" i="1"/>
  <c r="AB317" i="1"/>
  <c r="V332" i="1"/>
  <c r="V320" i="1"/>
  <c r="V307" i="1"/>
  <c r="AB327" i="1"/>
  <c r="AB316" i="1"/>
  <c r="V325" i="1"/>
  <c r="AB324" i="1"/>
  <c r="V305" i="1"/>
  <c r="V309" i="1"/>
  <c r="V313" i="1"/>
  <c r="V335" i="1"/>
  <c r="V312" i="1"/>
  <c r="V311" i="1"/>
  <c r="V317" i="1"/>
  <c r="AB304" i="1"/>
  <c r="V326" i="1"/>
  <c r="V323" i="1"/>
  <c r="V322" i="1"/>
  <c r="AB315" i="1"/>
  <c r="AB318" i="1"/>
  <c r="AB329" i="1"/>
  <c r="V324" i="1"/>
  <c r="AB305" i="1"/>
  <c r="V331" i="1"/>
  <c r="AB319" i="1"/>
  <c r="V308" i="1"/>
  <c r="AB335" i="1"/>
  <c r="V334" i="1"/>
  <c r="V321" i="1"/>
  <c r="V333" i="1"/>
  <c r="V310" i="1"/>
  <c r="AB326" i="1"/>
  <c r="AB322" i="1"/>
  <c r="V315" i="1"/>
  <c r="AB325" i="1"/>
  <c r="AB53" i="1"/>
  <c r="AB84" i="1"/>
  <c r="V13" i="1"/>
  <c r="V84" i="1"/>
  <c r="AB71" i="1"/>
  <c r="AB73" i="1"/>
  <c r="V73" i="1"/>
  <c r="V71" i="1"/>
  <c r="AB85" i="1"/>
  <c r="V86" i="1"/>
  <c r="V87" i="1"/>
  <c r="AB74" i="1"/>
  <c r="AB72" i="1"/>
  <c r="V74" i="1"/>
  <c r="V72" i="1"/>
  <c r="AB87" i="1"/>
  <c r="V85" i="1"/>
  <c r="AB86" i="1"/>
  <c r="V301" i="1"/>
  <c r="V296" i="1"/>
  <c r="V288" i="1"/>
  <c r="V284" i="1"/>
  <c r="AB299" i="1"/>
  <c r="AB289" i="1"/>
  <c r="AB283" i="1"/>
  <c r="AB302" i="1"/>
  <c r="V290" i="1"/>
  <c r="V286" i="1"/>
  <c r="V278" i="1"/>
  <c r="AB291" i="1"/>
  <c r="AB285" i="1"/>
  <c r="AB277" i="1"/>
  <c r="AB301" i="1"/>
  <c r="AB296" i="1"/>
  <c r="AB288" i="1"/>
  <c r="AB284" i="1"/>
  <c r="V299" i="1"/>
  <c r="V289" i="1"/>
  <c r="V283" i="1"/>
  <c r="V302" i="1"/>
  <c r="AB290" i="1"/>
  <c r="AB286" i="1"/>
  <c r="AB278" i="1"/>
  <c r="V291" i="1"/>
  <c r="V285" i="1"/>
  <c r="V277" i="1"/>
  <c r="V298" i="1"/>
  <c r="AB292" i="1"/>
  <c r="AB280" i="1"/>
  <c r="V293" i="1"/>
  <c r="V279" i="1"/>
  <c r="V300" i="1"/>
  <c r="AB294" i="1"/>
  <c r="AB282" i="1"/>
  <c r="V295" i="1"/>
  <c r="V281" i="1"/>
  <c r="V297" i="1"/>
  <c r="AB298" i="1"/>
  <c r="V292" i="1"/>
  <c r="V280" i="1"/>
  <c r="AB293" i="1"/>
  <c r="AB279" i="1"/>
  <c r="AB300" i="1"/>
  <c r="V294" i="1"/>
  <c r="V282" i="1"/>
  <c r="AB295" i="1"/>
  <c r="AB281" i="1"/>
  <c r="AB297" i="1"/>
  <c r="AB58" i="1"/>
  <c r="AB70" i="1"/>
  <c r="AB69" i="1"/>
  <c r="AB68" i="1"/>
  <c r="V64" i="1"/>
  <c r="AB59" i="1"/>
  <c r="AB61" i="1"/>
  <c r="V63" i="1"/>
  <c r="V58" i="1"/>
  <c r="V70" i="1"/>
  <c r="V69" i="1"/>
  <c r="V68" i="1"/>
  <c r="AB64" i="1"/>
  <c r="V59" i="1"/>
  <c r="V61" i="1"/>
  <c r="AB63" i="1"/>
  <c r="AB62" i="1"/>
  <c r="AB60" i="1"/>
  <c r="V65" i="1"/>
  <c r="V66" i="1"/>
  <c r="V67" i="1"/>
  <c r="V62" i="1"/>
  <c r="V60" i="1"/>
  <c r="AB65" i="1"/>
  <c r="AB66" i="1"/>
  <c r="AB67" i="1"/>
  <c r="V255" i="1"/>
  <c r="V258" i="1"/>
  <c r="AB257" i="1"/>
  <c r="AB256" i="1"/>
  <c r="AB259" i="1"/>
  <c r="V256" i="1"/>
  <c r="V259" i="1"/>
  <c r="AB255" i="1"/>
  <c r="AB258" i="1"/>
  <c r="V257" i="1"/>
  <c r="AB112" i="1"/>
  <c r="AB80" i="1"/>
  <c r="AB109" i="1"/>
  <c r="AB115" i="1"/>
  <c r="V100" i="1"/>
  <c r="AB81" i="1"/>
  <c r="V98" i="1"/>
  <c r="AB106" i="1"/>
  <c r="AB101" i="1"/>
  <c r="V91" i="1"/>
  <c r="AB105" i="1"/>
  <c r="V107" i="1"/>
  <c r="V108" i="1"/>
  <c r="V82" i="1"/>
  <c r="AB89" i="1"/>
  <c r="AB77" i="1"/>
  <c r="V78" i="1"/>
  <c r="V90" i="1"/>
  <c r="V102" i="1"/>
  <c r="AB79" i="1"/>
  <c r="V94" i="1"/>
  <c r="AB95" i="1"/>
  <c r="V112" i="1"/>
  <c r="V109" i="1"/>
  <c r="AB118" i="1"/>
  <c r="V80" i="1"/>
  <c r="V115" i="1"/>
  <c r="AB100" i="1"/>
  <c r="V81" i="1"/>
  <c r="AB98" i="1"/>
  <c r="V101" i="1"/>
  <c r="V105" i="1"/>
  <c r="AB108" i="1"/>
  <c r="V89" i="1"/>
  <c r="AB78" i="1"/>
  <c r="V118" i="1"/>
  <c r="V99" i="1"/>
  <c r="V114" i="1"/>
  <c r="AB104" i="1"/>
  <c r="V113" i="1"/>
  <c r="V117" i="1"/>
  <c r="AB76" i="1"/>
  <c r="V97" i="1"/>
  <c r="AB90" i="1"/>
  <c r="V92" i="1"/>
  <c r="AB102" i="1"/>
  <c r="V110" i="1"/>
  <c r="V79" i="1"/>
  <c r="AB93" i="1"/>
  <c r="AB94" i="1"/>
  <c r="V96" i="1"/>
  <c r="V95" i="1"/>
  <c r="V83" i="1"/>
  <c r="AB103" i="1"/>
  <c r="AB92" i="1"/>
  <c r="AB110" i="1"/>
  <c r="V93" i="1"/>
  <c r="AB96" i="1"/>
  <c r="AB83" i="1"/>
  <c r="AB99" i="1"/>
  <c r="AB114" i="1"/>
  <c r="V104" i="1"/>
  <c r="AB113" i="1"/>
  <c r="AB116" i="1" s="1"/>
  <c r="AB117" i="1"/>
  <c r="V76" i="1"/>
  <c r="AB97" i="1"/>
  <c r="V106" i="1"/>
  <c r="AB91" i="1"/>
  <c r="AB107" i="1"/>
  <c r="AB82" i="1"/>
  <c r="V77" i="1"/>
  <c r="V103" i="1"/>
  <c r="V271" i="1"/>
  <c r="AB237" i="1"/>
  <c r="V267" i="1"/>
  <c r="V248" i="1"/>
  <c r="V229" i="1"/>
  <c r="AB236" i="1"/>
  <c r="AB272" i="1"/>
  <c r="AB268" i="1"/>
  <c r="AB238" i="1"/>
  <c r="AB264" i="1"/>
  <c r="AB235" i="1"/>
  <c r="AB231" i="1"/>
  <c r="V261" i="1"/>
  <c r="AB273" i="1"/>
  <c r="AB250" i="1"/>
  <c r="AB265" i="1"/>
  <c r="V240" i="1"/>
  <c r="V247" i="1"/>
  <c r="V274" i="1"/>
  <c r="V242" i="1"/>
  <c r="AB263" i="1"/>
  <c r="V241" i="1"/>
  <c r="V230" i="1"/>
  <c r="AB245" i="1"/>
  <c r="V239" i="1"/>
  <c r="V252" i="1"/>
  <c r="V269" i="1"/>
  <c r="AB244" i="1"/>
  <c r="AB262" i="1"/>
  <c r="AB228" i="1"/>
  <c r="AB246" i="1"/>
  <c r="V249" i="1"/>
  <c r="V227" i="1"/>
  <c r="V270" i="1"/>
  <c r="V233" i="1"/>
  <c r="AB254" i="1"/>
  <c r="V232" i="1"/>
  <c r="V251" i="1"/>
  <c r="V266" i="1"/>
  <c r="V234" i="1"/>
  <c r="V253" i="1"/>
  <c r="V243" i="1"/>
  <c r="AB230" i="1"/>
  <c r="V245" i="1"/>
  <c r="AB239" i="1"/>
  <c r="AB252" i="1"/>
  <c r="AB269" i="1"/>
  <c r="V244" i="1"/>
  <c r="V262" i="1"/>
  <c r="V228" i="1"/>
  <c r="V246" i="1"/>
  <c r="AB249" i="1"/>
  <c r="AB227" i="1"/>
  <c r="AB270" i="1"/>
  <c r="AB233" i="1"/>
  <c r="V254" i="1"/>
  <c r="AB232" i="1"/>
  <c r="AB251" i="1"/>
  <c r="AB266" i="1"/>
  <c r="AB234" i="1"/>
  <c r="AB253" i="1"/>
  <c r="AB243" i="1"/>
  <c r="AB271" i="1"/>
  <c r="V237" i="1"/>
  <c r="AB267" i="1"/>
  <c r="AB248" i="1"/>
  <c r="AB229" i="1"/>
  <c r="V236" i="1"/>
  <c r="V272" i="1"/>
  <c r="V268" i="1"/>
  <c r="V238" i="1"/>
  <c r="V264" i="1"/>
  <c r="V235" i="1"/>
  <c r="V231" i="1"/>
  <c r="AB261" i="1"/>
  <c r="V273" i="1"/>
  <c r="V250" i="1"/>
  <c r="V265" i="1"/>
  <c r="AB240" i="1"/>
  <c r="AB247" i="1"/>
  <c r="AB274" i="1"/>
  <c r="AB242" i="1"/>
  <c r="V263" i="1"/>
  <c r="AB241" i="1"/>
  <c r="AB167" i="1"/>
  <c r="V161" i="1"/>
  <c r="AB204" i="1"/>
  <c r="V203" i="1"/>
  <c r="AB183" i="1"/>
  <c r="V184" i="1"/>
  <c r="V223" i="1"/>
  <c r="AB222" i="1"/>
  <c r="V218" i="1"/>
  <c r="V178" i="1"/>
  <c r="V175" i="1"/>
  <c r="V177" i="1"/>
  <c r="V156" i="1"/>
  <c r="V171" i="1"/>
  <c r="V157" i="1"/>
  <c r="AB169" i="1"/>
  <c r="V206" i="1"/>
  <c r="V205" i="1"/>
  <c r="AB188" i="1"/>
  <c r="V215" i="1"/>
  <c r="AB225" i="1"/>
  <c r="AB157" i="1"/>
  <c r="AB165" i="1"/>
  <c r="AB213" i="1"/>
  <c r="V197" i="1"/>
  <c r="AB200" i="1"/>
  <c r="AB224" i="1"/>
  <c r="AB219" i="1"/>
  <c r="AB168" i="1"/>
  <c r="AB159" i="1"/>
  <c r="AB163" i="1"/>
  <c r="AB162" i="1"/>
  <c r="AB173" i="1"/>
  <c r="AB210" i="1"/>
  <c r="AB199" i="1"/>
  <c r="AB201" i="1"/>
  <c r="V194" i="1"/>
  <c r="V220" i="1"/>
  <c r="AB177" i="1"/>
  <c r="AB212" i="1"/>
  <c r="V187" i="1"/>
  <c r="AB211" i="1"/>
  <c r="AB182" i="1"/>
  <c r="AB221" i="1"/>
  <c r="V214" i="1"/>
  <c r="AB160" i="1"/>
  <c r="AB155" i="1"/>
  <c r="AB156" i="1"/>
  <c r="AB206" i="1"/>
  <c r="V189" i="1"/>
  <c r="AB205" i="1"/>
  <c r="V188" i="1"/>
  <c r="AB215" i="1"/>
  <c r="V181" i="1"/>
  <c r="V165" i="1"/>
  <c r="AB208" i="1"/>
  <c r="V195" i="1"/>
  <c r="AB197" i="1"/>
  <c r="AB190" i="1"/>
  <c r="V200" i="1"/>
  <c r="V216" i="1"/>
  <c r="V168" i="1"/>
  <c r="V159" i="1"/>
  <c r="V163" i="1"/>
  <c r="V162" i="1"/>
  <c r="V173" i="1"/>
  <c r="V209" i="1"/>
  <c r="V201" i="1"/>
  <c r="V196" i="1"/>
  <c r="AB193" i="1"/>
  <c r="AB220" i="1"/>
  <c r="V212" i="1"/>
  <c r="AB187" i="1"/>
  <c r="AB203" i="1"/>
  <c r="AB184" i="1"/>
  <c r="V182" i="1"/>
  <c r="AB223" i="1"/>
  <c r="V221" i="1"/>
  <c r="AB214" i="1"/>
  <c r="V160" i="1"/>
  <c r="V155" i="1"/>
  <c r="AB180" i="1"/>
  <c r="V172" i="1"/>
  <c r="AB170" i="1"/>
  <c r="V169" i="1"/>
  <c r="AB185" i="1"/>
  <c r="V191" i="1"/>
  <c r="AB186" i="1"/>
  <c r="V225" i="1"/>
  <c r="AB181" i="1"/>
  <c r="V166" i="1"/>
  <c r="V213" i="1"/>
  <c r="AB207" i="1"/>
  <c r="V192" i="1"/>
  <c r="V217" i="1"/>
  <c r="V224" i="1"/>
  <c r="V219" i="1"/>
  <c r="V158" i="1"/>
  <c r="AB164" i="1"/>
  <c r="AB179" i="1"/>
  <c r="V154" i="1"/>
  <c r="V174" i="1"/>
  <c r="V210" i="1"/>
  <c r="AB202" i="1"/>
  <c r="V199" i="1"/>
  <c r="AB194" i="1"/>
  <c r="V176" i="1"/>
  <c r="V167" i="1"/>
  <c r="AB161" i="1"/>
  <c r="V204" i="1"/>
  <c r="V211" i="1"/>
  <c r="V183" i="1"/>
  <c r="V222" i="1"/>
  <c r="AB218" i="1"/>
  <c r="AB178" i="1"/>
  <c r="AB175" i="1"/>
  <c r="V180" i="1"/>
  <c r="AB171" i="1"/>
  <c r="V170" i="1"/>
  <c r="AB189" i="1"/>
  <c r="V185" i="1"/>
  <c r="AB191" i="1"/>
  <c r="V186" i="1"/>
  <c r="AB172" i="1"/>
  <c r="AB166" i="1"/>
  <c r="V208" i="1"/>
  <c r="AB195" i="1"/>
  <c r="V207" i="1"/>
  <c r="AB192" i="1"/>
  <c r="V190" i="1"/>
  <c r="AB217" i="1"/>
  <c r="AB216" i="1"/>
  <c r="AB158" i="1"/>
  <c r="V164" i="1"/>
  <c r="V179" i="1"/>
  <c r="AB154" i="1"/>
  <c r="AB174" i="1"/>
  <c r="V202" i="1"/>
  <c r="AB209" i="1"/>
  <c r="AB196" i="1"/>
  <c r="V193" i="1"/>
  <c r="AB176" i="1"/>
  <c r="V143" i="1"/>
  <c r="V137" i="1"/>
  <c r="AB140" i="1"/>
  <c r="AB142" i="1"/>
  <c r="AB122" i="1"/>
  <c r="V129" i="1"/>
  <c r="V52" i="1"/>
  <c r="V120" i="1"/>
  <c r="AB147" i="1"/>
  <c r="AB141" i="1"/>
  <c r="V144" i="1"/>
  <c r="V146" i="1"/>
  <c r="AB121" i="1"/>
  <c r="AB124" i="1"/>
  <c r="V131" i="1"/>
  <c r="V130" i="1"/>
  <c r="AB50" i="1"/>
  <c r="AB143" i="1"/>
  <c r="AB137" i="1"/>
  <c r="V140" i="1"/>
  <c r="V142" i="1"/>
  <c r="V122" i="1"/>
  <c r="AB129" i="1"/>
  <c r="AB52" i="1"/>
  <c r="AB139" i="1"/>
  <c r="AB133" i="1"/>
  <c r="AB49" i="1"/>
  <c r="V136" i="1"/>
  <c r="V138" i="1"/>
  <c r="V127" i="1"/>
  <c r="AB123" i="1"/>
  <c r="AB132" i="1"/>
  <c r="AB149" i="1"/>
  <c r="AB135" i="1"/>
  <c r="AB151" i="1"/>
  <c r="AB145" i="1"/>
  <c r="V150" i="1"/>
  <c r="V152" i="1"/>
  <c r="V134" i="1"/>
  <c r="AB128" i="1"/>
  <c r="AB125" i="1"/>
  <c r="V126" i="1"/>
  <c r="AB51" i="1"/>
  <c r="V139" i="1"/>
  <c r="V133" i="1"/>
  <c r="V49" i="1"/>
  <c r="AB136" i="1"/>
  <c r="AB138" i="1"/>
  <c r="AB127" i="1"/>
  <c r="V123" i="1"/>
  <c r="V132" i="1"/>
  <c r="V149" i="1"/>
  <c r="V135" i="1"/>
  <c r="V151" i="1"/>
  <c r="V145" i="1"/>
  <c r="AB150" i="1"/>
  <c r="AB152" i="1"/>
  <c r="AB134" i="1"/>
  <c r="V128" i="1"/>
  <c r="V125" i="1"/>
  <c r="AB126" i="1"/>
  <c r="V51" i="1"/>
  <c r="AB120" i="1"/>
  <c r="V147" i="1"/>
  <c r="V141" i="1"/>
  <c r="AB144" i="1"/>
  <c r="AB146" i="1"/>
  <c r="V121" i="1"/>
  <c r="V124" i="1"/>
  <c r="AB131" i="1"/>
  <c r="AB130" i="1"/>
  <c r="V50" i="1"/>
  <c r="AB38" i="1"/>
  <c r="V31" i="1"/>
  <c r="AB47" i="1"/>
  <c r="V33" i="1"/>
  <c r="V42" i="1"/>
  <c r="AB32" i="1"/>
  <c r="AB56" i="1"/>
  <c r="AB54" i="1"/>
  <c r="AB35" i="1"/>
  <c r="V36" i="1"/>
  <c r="V53" i="1"/>
  <c r="V55" i="1"/>
  <c r="AB34" i="1"/>
  <c r="AB40" i="1"/>
  <c r="AB57" i="1"/>
  <c r="V48" i="1"/>
  <c r="V46" i="1"/>
  <c r="V41" i="1"/>
  <c r="AB37" i="1"/>
  <c r="AB45" i="1"/>
  <c r="AB44" i="1"/>
  <c r="V39" i="1"/>
  <c r="V43" i="1"/>
  <c r="AB55" i="1"/>
  <c r="V34" i="1"/>
  <c r="V40" i="1"/>
  <c r="V57" i="1"/>
  <c r="AB48" i="1"/>
  <c r="AB46" i="1"/>
  <c r="AB41" i="1"/>
  <c r="V37" i="1"/>
  <c r="V45" i="1"/>
  <c r="V44" i="1"/>
  <c r="AB39" i="1"/>
  <c r="AB43" i="1"/>
  <c r="V38" i="1"/>
  <c r="AB31" i="1"/>
  <c r="V47" i="1"/>
  <c r="AB33" i="1"/>
  <c r="AB42" i="1"/>
  <c r="V32" i="1"/>
  <c r="V56" i="1"/>
  <c r="V54" i="1"/>
  <c r="V35" i="1"/>
  <c r="AB36" i="1"/>
  <c r="AB13" i="1"/>
  <c r="AB14" i="1"/>
  <c r="V23" i="1"/>
  <c r="AB28" i="1"/>
  <c r="AB19" i="1"/>
  <c r="AB29" i="1"/>
  <c r="V25" i="1"/>
  <c r="V18" i="1"/>
  <c r="AB17" i="1"/>
  <c r="V22" i="1"/>
  <c r="V27" i="1"/>
  <c r="AB26" i="1"/>
  <c r="V16" i="1"/>
  <c r="V20" i="1"/>
  <c r="AB24" i="1"/>
  <c r="AB15" i="1"/>
  <c r="AB22" i="1"/>
  <c r="AB27" i="1"/>
  <c r="V26" i="1"/>
  <c r="AB16" i="1"/>
  <c r="AB20" i="1"/>
  <c r="V24" i="1"/>
  <c r="V15" i="1"/>
  <c r="V14" i="1"/>
  <c r="AB23" i="1"/>
  <c r="V28" i="1"/>
  <c r="V19" i="1"/>
  <c r="V29" i="1"/>
  <c r="AB25" i="1"/>
  <c r="AB18" i="1"/>
  <c r="V17" i="1"/>
  <c r="AB119" i="1" l="1"/>
  <c r="F143" i="1"/>
  <c r="G143" i="1" s="1"/>
  <c r="E144" i="1"/>
  <c r="F253" i="1"/>
  <c r="G253" i="1" s="1"/>
  <c r="E254" i="1"/>
  <c r="F224" i="1"/>
  <c r="G224" i="1" s="1"/>
  <c r="E225" i="1"/>
  <c r="F225" i="1" s="1"/>
  <c r="G225" i="1" s="1"/>
  <c r="F166" i="1"/>
  <c r="G166" i="1" s="1"/>
  <c r="E167" i="1"/>
  <c r="F43" i="1"/>
  <c r="G43" i="1" s="1"/>
  <c r="E44" i="1"/>
  <c r="F17" i="1"/>
  <c r="G17" i="1" s="1"/>
  <c r="E18" i="1"/>
  <c r="V330" i="1"/>
  <c r="V287" i="1"/>
  <c r="AB287" i="1"/>
  <c r="AB330" i="1"/>
  <c r="AB314" i="1"/>
  <c r="V336" i="1"/>
  <c r="AB336" i="1"/>
  <c r="V314" i="1"/>
  <c r="AB303" i="1"/>
  <c r="V303" i="1"/>
  <c r="V75" i="1"/>
  <c r="AB75" i="1"/>
  <c r="V88" i="1"/>
  <c r="V119" i="1"/>
  <c r="V111" i="1"/>
  <c r="AB88" i="1"/>
  <c r="V116" i="1"/>
  <c r="AB111" i="1"/>
  <c r="AB260" i="1"/>
  <c r="AB275" i="1"/>
  <c r="V260" i="1"/>
  <c r="V275" i="1"/>
  <c r="V21" i="1"/>
  <c r="AB21" i="1"/>
  <c r="V226" i="1"/>
  <c r="V198" i="1"/>
  <c r="AB226" i="1"/>
  <c r="AB198" i="1"/>
  <c r="V153" i="1"/>
  <c r="AB153" i="1"/>
  <c r="V148" i="1"/>
  <c r="AB148" i="1"/>
  <c r="V30" i="1"/>
  <c r="AB30" i="1"/>
  <c r="F18" i="1" l="1"/>
  <c r="G18" i="1" s="1"/>
  <c r="E19" i="1"/>
  <c r="F44" i="1"/>
  <c r="G44" i="1" s="1"/>
  <c r="E45" i="1"/>
  <c r="F167" i="1"/>
  <c r="G167" i="1" s="1"/>
  <c r="E168" i="1"/>
  <c r="F254" i="1"/>
  <c r="G254" i="1" s="1"/>
  <c r="E255" i="1"/>
  <c r="F144" i="1"/>
  <c r="G144" i="1" s="1"/>
  <c r="E145" i="1"/>
  <c r="K5" i="32"/>
  <c r="F145" i="1" l="1"/>
  <c r="G145" i="1" s="1"/>
  <c r="E146" i="1"/>
  <c r="F255" i="1"/>
  <c r="G255" i="1" s="1"/>
  <c r="E256" i="1"/>
  <c r="F168" i="1"/>
  <c r="G168" i="1" s="1"/>
  <c r="E169" i="1"/>
  <c r="F45" i="1"/>
  <c r="G45" i="1" s="1"/>
  <c r="E46" i="1"/>
  <c r="F19" i="1"/>
  <c r="G19" i="1" s="1"/>
  <c r="E20" i="1"/>
  <c r="F20" i="1" s="1"/>
  <c r="G20" i="1" s="1"/>
  <c r="C25" i="32"/>
  <c r="S25" i="32" s="1"/>
  <c r="C24" i="32"/>
  <c r="S24" i="32" s="1"/>
  <c r="C23" i="32"/>
  <c r="S23" i="32" s="1"/>
  <c r="C22" i="32"/>
  <c r="S22" i="32" s="1"/>
  <c r="C21" i="32"/>
  <c r="S21" i="32" s="1"/>
  <c r="C20" i="32"/>
  <c r="S20" i="32" s="1"/>
  <c r="H25" i="32"/>
  <c r="G25" i="32"/>
  <c r="F25" i="32"/>
  <c r="E25" i="32"/>
  <c r="B25" i="32"/>
  <c r="H24" i="32"/>
  <c r="G24" i="32"/>
  <c r="F24" i="32"/>
  <c r="E24" i="32"/>
  <c r="B24" i="32"/>
  <c r="H23" i="32"/>
  <c r="G23" i="32"/>
  <c r="F23" i="32"/>
  <c r="E23" i="32"/>
  <c r="B23" i="32"/>
  <c r="H22" i="32"/>
  <c r="G22" i="32"/>
  <c r="F22" i="32"/>
  <c r="E22" i="32"/>
  <c r="B22" i="32"/>
  <c r="H21" i="32"/>
  <c r="G21" i="32"/>
  <c r="F21" i="32"/>
  <c r="E21" i="32"/>
  <c r="B21" i="32"/>
  <c r="H20" i="32"/>
  <c r="G20" i="32"/>
  <c r="F20" i="32"/>
  <c r="E20" i="32"/>
  <c r="B20" i="32"/>
  <c r="H19" i="32"/>
  <c r="G19" i="32"/>
  <c r="F19" i="32"/>
  <c r="E19" i="32"/>
  <c r="B19" i="32"/>
  <c r="C19" i="32" s="1"/>
  <c r="S19" i="32" s="1"/>
  <c r="H18" i="32"/>
  <c r="G18" i="32"/>
  <c r="F18" i="32"/>
  <c r="E18" i="32"/>
  <c r="B18" i="32"/>
  <c r="C18" i="32" s="1"/>
  <c r="S18" i="32" s="1"/>
  <c r="C1" i="32"/>
  <c r="D1" i="32" s="1"/>
  <c r="E1" i="32" s="1"/>
  <c r="F1" i="32" s="1"/>
  <c r="G1" i="32" s="1"/>
  <c r="H1" i="32" s="1"/>
  <c r="I1" i="32" s="1"/>
  <c r="J1" i="32" s="1"/>
  <c r="K1" i="32" s="1"/>
  <c r="L1" i="32" s="1"/>
  <c r="M1" i="32" s="1"/>
  <c r="N1" i="32" s="1"/>
  <c r="O1" i="32" s="1"/>
  <c r="P1" i="32" s="1"/>
  <c r="Q1" i="32" s="1"/>
  <c r="R1" i="32" s="1"/>
  <c r="S1" i="32" s="1"/>
  <c r="T1" i="32" s="1"/>
  <c r="U1" i="32" s="1"/>
  <c r="F46" i="1" l="1"/>
  <c r="G46" i="1" s="1"/>
  <c r="E47" i="1"/>
  <c r="F169" i="1"/>
  <c r="G169" i="1" s="1"/>
  <c r="E170" i="1"/>
  <c r="F256" i="1"/>
  <c r="G256" i="1" s="1"/>
  <c r="E257" i="1"/>
  <c r="F146" i="1"/>
  <c r="G146" i="1" s="1"/>
  <c r="E147" i="1"/>
  <c r="F147" i="1" s="1"/>
  <c r="G147" i="1" s="1"/>
  <c r="T19" i="32"/>
  <c r="T21" i="32"/>
  <c r="T23" i="32"/>
  <c r="T25" i="32"/>
  <c r="T18" i="32"/>
  <c r="T20" i="32"/>
  <c r="T22" i="32"/>
  <c r="T24" i="32"/>
  <c r="F257" i="1" l="1"/>
  <c r="G257" i="1" s="1"/>
  <c r="E258" i="1"/>
  <c r="F170" i="1"/>
  <c r="G170" i="1" s="1"/>
  <c r="E171" i="1"/>
  <c r="F47" i="1"/>
  <c r="G47" i="1" s="1"/>
  <c r="E48" i="1"/>
  <c r="G10" i="26"/>
  <c r="H10" i="26"/>
  <c r="I10" i="26"/>
  <c r="J10" i="26"/>
  <c r="G11" i="26"/>
  <c r="H11" i="26"/>
  <c r="I11" i="26"/>
  <c r="J11" i="26"/>
  <c r="G12" i="26"/>
  <c r="H12" i="26"/>
  <c r="I12" i="26"/>
  <c r="J12" i="26"/>
  <c r="G13" i="26"/>
  <c r="H13" i="26"/>
  <c r="I13" i="26"/>
  <c r="J13" i="26"/>
  <c r="G14" i="26"/>
  <c r="H14" i="26"/>
  <c r="I14" i="26"/>
  <c r="J14" i="26"/>
  <c r="G15" i="26"/>
  <c r="H15" i="26"/>
  <c r="I15" i="26"/>
  <c r="J15" i="26"/>
  <c r="G16" i="26"/>
  <c r="H16" i="26"/>
  <c r="I16" i="26"/>
  <c r="J16" i="26"/>
  <c r="G17" i="26"/>
  <c r="H17" i="26"/>
  <c r="I17" i="26"/>
  <c r="J17" i="26"/>
  <c r="G18" i="26"/>
  <c r="H18" i="26"/>
  <c r="I18" i="26"/>
  <c r="J18" i="26"/>
  <c r="G19" i="26"/>
  <c r="H19" i="26"/>
  <c r="I19" i="26"/>
  <c r="J19" i="26"/>
  <c r="G20" i="26"/>
  <c r="H20" i="26"/>
  <c r="I20" i="26"/>
  <c r="J20" i="26"/>
  <c r="G21" i="26"/>
  <c r="H21" i="26"/>
  <c r="I21" i="26"/>
  <c r="J21" i="26"/>
  <c r="G22" i="26"/>
  <c r="H22" i="26"/>
  <c r="I22" i="26"/>
  <c r="J22" i="26"/>
  <c r="G23" i="26"/>
  <c r="H23" i="26"/>
  <c r="I23" i="26"/>
  <c r="J23" i="26"/>
  <c r="G24" i="26"/>
  <c r="H24" i="26"/>
  <c r="I24" i="26"/>
  <c r="J24" i="26"/>
  <c r="G25" i="26"/>
  <c r="H25" i="26"/>
  <c r="I25" i="26"/>
  <c r="J25" i="26"/>
  <c r="G26" i="26"/>
  <c r="H26" i="26"/>
  <c r="I26" i="26"/>
  <c r="J26" i="26"/>
  <c r="G27" i="26"/>
  <c r="H27" i="26"/>
  <c r="I27" i="26"/>
  <c r="J27" i="26"/>
  <c r="G28" i="26"/>
  <c r="H28" i="26"/>
  <c r="I28" i="26"/>
  <c r="J28" i="26"/>
  <c r="G29" i="26"/>
  <c r="H29" i="26"/>
  <c r="I29" i="26"/>
  <c r="J29" i="26"/>
  <c r="G30" i="26"/>
  <c r="H30" i="26"/>
  <c r="I30" i="26"/>
  <c r="J30" i="26"/>
  <c r="G31" i="26"/>
  <c r="H31" i="26"/>
  <c r="I31" i="26"/>
  <c r="J31" i="26"/>
  <c r="G32" i="26"/>
  <c r="H32" i="26"/>
  <c r="I32" i="26"/>
  <c r="J32" i="26"/>
  <c r="G33" i="26"/>
  <c r="H33" i="26"/>
  <c r="I33" i="26"/>
  <c r="J33" i="26"/>
  <c r="G34" i="26"/>
  <c r="H34" i="26"/>
  <c r="I34" i="26"/>
  <c r="J34" i="26"/>
  <c r="G35" i="26"/>
  <c r="H35" i="26"/>
  <c r="I35" i="26"/>
  <c r="J35" i="26"/>
  <c r="G36" i="26"/>
  <c r="H36" i="26"/>
  <c r="I36" i="26"/>
  <c r="J36" i="26"/>
  <c r="G37" i="26"/>
  <c r="H37" i="26"/>
  <c r="I37" i="26"/>
  <c r="J37" i="26"/>
  <c r="G38" i="26"/>
  <c r="H38" i="26"/>
  <c r="I38" i="26"/>
  <c r="J38" i="26"/>
  <c r="G39" i="26"/>
  <c r="H39" i="26"/>
  <c r="I39" i="26"/>
  <c r="J39" i="26"/>
  <c r="G40" i="26"/>
  <c r="H40" i="26"/>
  <c r="I40" i="26"/>
  <c r="J40" i="26"/>
  <c r="G41" i="26"/>
  <c r="H41" i="26"/>
  <c r="I41" i="26"/>
  <c r="J41" i="26"/>
  <c r="G42" i="26"/>
  <c r="H42" i="26"/>
  <c r="I42" i="26"/>
  <c r="J42" i="26"/>
  <c r="G43" i="26"/>
  <c r="H43" i="26"/>
  <c r="I43" i="26"/>
  <c r="J43" i="26"/>
  <c r="G44" i="26"/>
  <c r="H44" i="26"/>
  <c r="I44" i="26"/>
  <c r="J44" i="26"/>
  <c r="G45" i="26"/>
  <c r="H45" i="26"/>
  <c r="I45" i="26"/>
  <c r="J45" i="26"/>
  <c r="G46" i="26"/>
  <c r="H46" i="26"/>
  <c r="I46" i="26"/>
  <c r="J46" i="26"/>
  <c r="G47" i="26"/>
  <c r="H47" i="26"/>
  <c r="I47" i="26"/>
  <c r="J47" i="26"/>
  <c r="G48" i="26"/>
  <c r="H48" i="26"/>
  <c r="I48" i="26"/>
  <c r="J48" i="26"/>
  <c r="G49" i="26"/>
  <c r="H49" i="26"/>
  <c r="I49" i="26"/>
  <c r="J49" i="26"/>
  <c r="G50" i="26"/>
  <c r="H50" i="26"/>
  <c r="I50" i="26"/>
  <c r="J50" i="26"/>
  <c r="G51" i="26"/>
  <c r="H51" i="26"/>
  <c r="I51" i="26"/>
  <c r="J51" i="26"/>
  <c r="G52" i="26"/>
  <c r="H52" i="26"/>
  <c r="I52" i="26"/>
  <c r="J52" i="26"/>
  <c r="G53" i="26"/>
  <c r="H53" i="26"/>
  <c r="I53" i="26"/>
  <c r="J53" i="26"/>
  <c r="G54" i="26"/>
  <c r="H54" i="26"/>
  <c r="I54" i="26"/>
  <c r="J54" i="26"/>
  <c r="G55" i="26"/>
  <c r="H55" i="26"/>
  <c r="I55" i="26"/>
  <c r="J55" i="26"/>
  <c r="G56" i="26"/>
  <c r="H56" i="26"/>
  <c r="I56" i="26"/>
  <c r="J56" i="26"/>
  <c r="G57" i="26"/>
  <c r="H57" i="26"/>
  <c r="I57" i="26"/>
  <c r="J57" i="26"/>
  <c r="G58" i="26"/>
  <c r="H58" i="26"/>
  <c r="I58" i="26"/>
  <c r="J58" i="26"/>
  <c r="G59" i="26"/>
  <c r="H59" i="26"/>
  <c r="I59" i="26"/>
  <c r="J59" i="26"/>
  <c r="G60" i="26"/>
  <c r="H60" i="26"/>
  <c r="I60" i="26"/>
  <c r="J60" i="26"/>
  <c r="G61" i="26"/>
  <c r="H61" i="26"/>
  <c r="I61" i="26"/>
  <c r="J61" i="26"/>
  <c r="G62" i="26"/>
  <c r="H62" i="26"/>
  <c r="I62" i="26"/>
  <c r="J62" i="26"/>
  <c r="G63" i="26"/>
  <c r="H63" i="26"/>
  <c r="I63" i="26"/>
  <c r="J63" i="26"/>
  <c r="G64" i="26"/>
  <c r="H64" i="26"/>
  <c r="I64" i="26"/>
  <c r="J64" i="26"/>
  <c r="G65" i="26"/>
  <c r="H65" i="26"/>
  <c r="I65" i="26"/>
  <c r="J65" i="26"/>
  <c r="G66" i="26"/>
  <c r="H66" i="26"/>
  <c r="I66" i="26"/>
  <c r="J66" i="26"/>
  <c r="G67" i="26"/>
  <c r="H67" i="26"/>
  <c r="I67" i="26"/>
  <c r="J67" i="26"/>
  <c r="G68" i="26"/>
  <c r="H68" i="26"/>
  <c r="I68" i="26"/>
  <c r="J68" i="26"/>
  <c r="G69" i="26"/>
  <c r="H69" i="26"/>
  <c r="I69" i="26"/>
  <c r="J69" i="26"/>
  <c r="G70" i="26"/>
  <c r="H70" i="26"/>
  <c r="I70" i="26"/>
  <c r="J70" i="26"/>
  <c r="G71" i="26"/>
  <c r="H71" i="26"/>
  <c r="I71" i="26"/>
  <c r="J71" i="26"/>
  <c r="G72" i="26"/>
  <c r="H72" i="26"/>
  <c r="I72" i="26"/>
  <c r="J72" i="26"/>
  <c r="G73" i="26"/>
  <c r="H73" i="26"/>
  <c r="I73" i="26"/>
  <c r="J73" i="26"/>
  <c r="G74" i="26"/>
  <c r="H74" i="26"/>
  <c r="I74" i="26"/>
  <c r="J74" i="26"/>
  <c r="G75" i="26"/>
  <c r="H75" i="26"/>
  <c r="I75" i="26"/>
  <c r="J75" i="26"/>
  <c r="G76" i="26"/>
  <c r="H76" i="26"/>
  <c r="I76" i="26"/>
  <c r="J76" i="26"/>
  <c r="G77" i="26"/>
  <c r="H77" i="26"/>
  <c r="I77" i="26"/>
  <c r="J77" i="26"/>
  <c r="G78" i="26"/>
  <c r="H78" i="26"/>
  <c r="I78" i="26"/>
  <c r="J78" i="26"/>
  <c r="F78" i="26"/>
  <c r="E78" i="26"/>
  <c r="B78" i="26"/>
  <c r="F77" i="26"/>
  <c r="E77" i="26"/>
  <c r="B77" i="26"/>
  <c r="F76" i="26"/>
  <c r="E76" i="26"/>
  <c r="B76" i="26"/>
  <c r="F75" i="26"/>
  <c r="E75" i="26"/>
  <c r="B75" i="26"/>
  <c r="F74" i="26"/>
  <c r="E74" i="26"/>
  <c r="B74" i="26"/>
  <c r="F73" i="26"/>
  <c r="E73" i="26"/>
  <c r="B73" i="26"/>
  <c r="F72" i="26"/>
  <c r="E72" i="26"/>
  <c r="B72" i="26"/>
  <c r="F71" i="26"/>
  <c r="E71" i="26"/>
  <c r="B71" i="26"/>
  <c r="F70" i="26"/>
  <c r="E70" i="26"/>
  <c r="B70" i="26"/>
  <c r="F69" i="26"/>
  <c r="E69" i="26"/>
  <c r="B69" i="26"/>
  <c r="B10" i="26"/>
  <c r="F10" i="26"/>
  <c r="B11" i="26"/>
  <c r="F11" i="26"/>
  <c r="B12" i="26"/>
  <c r="F12" i="26"/>
  <c r="B13" i="26"/>
  <c r="F13" i="26"/>
  <c r="B14" i="26"/>
  <c r="F14" i="26"/>
  <c r="B15" i="26"/>
  <c r="F15" i="26"/>
  <c r="B16" i="26"/>
  <c r="F16" i="26"/>
  <c r="B17" i="26"/>
  <c r="F17" i="26"/>
  <c r="B18" i="26"/>
  <c r="F18" i="26"/>
  <c r="B19" i="26"/>
  <c r="F19" i="26"/>
  <c r="B20" i="26"/>
  <c r="F20" i="26"/>
  <c r="B21" i="26"/>
  <c r="F21" i="26"/>
  <c r="B22" i="26"/>
  <c r="F22" i="26"/>
  <c r="B23" i="26"/>
  <c r="F23" i="26"/>
  <c r="B24" i="26"/>
  <c r="F24" i="26"/>
  <c r="B25" i="26"/>
  <c r="F25" i="26"/>
  <c r="B26" i="26"/>
  <c r="E26" i="26" s="1"/>
  <c r="Z26" i="26" s="1"/>
  <c r="F26" i="26"/>
  <c r="B27" i="26"/>
  <c r="E27" i="26" s="1"/>
  <c r="Z27" i="26" s="1"/>
  <c r="F27" i="26"/>
  <c r="B28" i="26"/>
  <c r="E28" i="26" s="1"/>
  <c r="Z28" i="26" s="1"/>
  <c r="F28" i="26"/>
  <c r="B29" i="26"/>
  <c r="E29" i="26" s="1"/>
  <c r="Z29" i="26" s="1"/>
  <c r="F29" i="26"/>
  <c r="B30" i="26"/>
  <c r="E30" i="26" s="1"/>
  <c r="Z30" i="26" s="1"/>
  <c r="F30" i="26"/>
  <c r="B31" i="26"/>
  <c r="E31" i="26" s="1"/>
  <c r="Z31" i="26" s="1"/>
  <c r="F31" i="26"/>
  <c r="B32" i="26"/>
  <c r="E32" i="26"/>
  <c r="F32" i="26"/>
  <c r="B33" i="26"/>
  <c r="E33" i="26"/>
  <c r="F33" i="26"/>
  <c r="B34" i="26"/>
  <c r="E34" i="26"/>
  <c r="F34" i="26"/>
  <c r="B35" i="26"/>
  <c r="E35" i="26"/>
  <c r="F35" i="26"/>
  <c r="B36" i="26"/>
  <c r="E36" i="26"/>
  <c r="F36" i="26"/>
  <c r="B37" i="26"/>
  <c r="E37" i="26"/>
  <c r="F37" i="26"/>
  <c r="B38" i="26"/>
  <c r="E38" i="26"/>
  <c r="F38" i="26"/>
  <c r="B39" i="26"/>
  <c r="E39" i="26"/>
  <c r="F39" i="26"/>
  <c r="B40" i="26"/>
  <c r="E40" i="26"/>
  <c r="F40" i="26"/>
  <c r="B41" i="26"/>
  <c r="E41" i="26"/>
  <c r="F41" i="26"/>
  <c r="B42" i="26"/>
  <c r="E42" i="26"/>
  <c r="F42" i="26"/>
  <c r="B43" i="26"/>
  <c r="E43" i="26"/>
  <c r="F43" i="26"/>
  <c r="B44" i="26"/>
  <c r="E44" i="26"/>
  <c r="F44" i="26"/>
  <c r="B45" i="26"/>
  <c r="E45" i="26"/>
  <c r="F45" i="26"/>
  <c r="B46" i="26"/>
  <c r="E46" i="26"/>
  <c r="F46" i="26"/>
  <c r="B47" i="26"/>
  <c r="E47" i="26"/>
  <c r="F47" i="26"/>
  <c r="B48" i="26"/>
  <c r="E48" i="26"/>
  <c r="F48" i="26"/>
  <c r="B49" i="26"/>
  <c r="E49" i="26"/>
  <c r="F49" i="26"/>
  <c r="B50" i="26"/>
  <c r="E50" i="26"/>
  <c r="F50" i="26"/>
  <c r="B51" i="26"/>
  <c r="E51" i="26"/>
  <c r="F51" i="26"/>
  <c r="B52" i="26"/>
  <c r="E52" i="26"/>
  <c r="F52" i="26"/>
  <c r="B53" i="26"/>
  <c r="E53" i="26"/>
  <c r="F53" i="26"/>
  <c r="B54" i="26"/>
  <c r="E54" i="26"/>
  <c r="F54" i="26"/>
  <c r="B55" i="26"/>
  <c r="E55" i="26"/>
  <c r="F55" i="26"/>
  <c r="B56" i="26"/>
  <c r="E56" i="26"/>
  <c r="F56" i="26"/>
  <c r="B57" i="26"/>
  <c r="E57" i="26"/>
  <c r="F57" i="26"/>
  <c r="B58" i="26"/>
  <c r="E58" i="26"/>
  <c r="F58" i="26"/>
  <c r="B59" i="26"/>
  <c r="E59" i="26"/>
  <c r="F59" i="26"/>
  <c r="B60" i="26"/>
  <c r="E60" i="26"/>
  <c r="F60" i="26"/>
  <c r="B61" i="26"/>
  <c r="E61" i="26"/>
  <c r="F61" i="26"/>
  <c r="B62" i="26"/>
  <c r="E62" i="26"/>
  <c r="F62" i="26"/>
  <c r="B63" i="26"/>
  <c r="E63" i="26"/>
  <c r="F63" i="26"/>
  <c r="B64" i="26"/>
  <c r="E64" i="26"/>
  <c r="F64" i="26"/>
  <c r="B65" i="26"/>
  <c r="E65" i="26"/>
  <c r="F65" i="26"/>
  <c r="B66" i="26"/>
  <c r="E66" i="26"/>
  <c r="F66" i="26"/>
  <c r="B67" i="26"/>
  <c r="E67" i="26"/>
  <c r="F67" i="26"/>
  <c r="B68" i="26"/>
  <c r="E68" i="26"/>
  <c r="F68" i="26"/>
  <c r="J9" i="26"/>
  <c r="I9" i="26"/>
  <c r="H9" i="26"/>
  <c r="G9" i="26"/>
  <c r="F48" i="1" l="1"/>
  <c r="G48" i="1" s="1"/>
  <c r="E49" i="1"/>
  <c r="F171" i="1"/>
  <c r="G171" i="1" s="1"/>
  <c r="E172" i="1"/>
  <c r="F258" i="1"/>
  <c r="G258" i="1" s="1"/>
  <c r="E259" i="1"/>
  <c r="F259" i="1" s="1"/>
  <c r="G259" i="1" s="1"/>
  <c r="BP255" i="1"/>
  <c r="BB5" i="1"/>
  <c r="F172" i="1" l="1"/>
  <c r="G172" i="1" s="1"/>
  <c r="E173" i="1"/>
  <c r="F49" i="1"/>
  <c r="G49" i="1" s="1"/>
  <c r="E50" i="1"/>
  <c r="BP256" i="1"/>
  <c r="C9" i="26"/>
  <c r="C10" i="26" s="1"/>
  <c r="A10" i="26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F50" i="1" l="1"/>
  <c r="G50" i="1" s="1"/>
  <c r="E51" i="1"/>
  <c r="F173" i="1"/>
  <c r="G173" i="1" s="1"/>
  <c r="E174" i="1"/>
  <c r="BP257" i="1"/>
  <c r="C11" i="26"/>
  <c r="D10" i="26"/>
  <c r="F174" i="1" l="1"/>
  <c r="G174" i="1" s="1"/>
  <c r="E175" i="1"/>
  <c r="F51" i="1"/>
  <c r="G51" i="1" s="1"/>
  <c r="E52" i="1"/>
  <c r="BP259" i="1"/>
  <c r="BP258" i="1"/>
  <c r="C12" i="26"/>
  <c r="D11" i="26"/>
  <c r="F52" i="1" l="1"/>
  <c r="G52" i="1" s="1"/>
  <c r="E53" i="1"/>
  <c r="F175" i="1"/>
  <c r="G175" i="1" s="1"/>
  <c r="E176" i="1"/>
  <c r="C13" i="26"/>
  <c r="D12" i="26"/>
  <c r="F176" i="1" l="1"/>
  <c r="G176" i="1" s="1"/>
  <c r="E177" i="1"/>
  <c r="F53" i="1"/>
  <c r="G53" i="1" s="1"/>
  <c r="E54" i="1"/>
  <c r="C14" i="26"/>
  <c r="D13" i="26"/>
  <c r="F54" i="1" l="1"/>
  <c r="G54" i="1" s="1"/>
  <c r="E55" i="1"/>
  <c r="F177" i="1"/>
  <c r="G177" i="1" s="1"/>
  <c r="E178" i="1"/>
  <c r="D14" i="26"/>
  <c r="C15" i="26"/>
  <c r="F178" i="1" l="1"/>
  <c r="G178" i="1" s="1"/>
  <c r="E179" i="1"/>
  <c r="F55" i="1"/>
  <c r="G55" i="1" s="1"/>
  <c r="E56" i="1"/>
  <c r="D15" i="26"/>
  <c r="C16" i="26"/>
  <c r="F56" i="1" l="1"/>
  <c r="G56" i="1" s="1"/>
  <c r="E57" i="1"/>
  <c r="F179" i="1"/>
  <c r="G179" i="1" s="1"/>
  <c r="E180" i="1"/>
  <c r="C17" i="26"/>
  <c r="D16" i="26"/>
  <c r="F180" i="1" l="1"/>
  <c r="G180" i="1" s="1"/>
  <c r="E181" i="1"/>
  <c r="F57" i="1"/>
  <c r="G57" i="1" s="1"/>
  <c r="E58" i="1"/>
  <c r="C18" i="26"/>
  <c r="D17" i="26"/>
  <c r="F58" i="1" l="1"/>
  <c r="G58" i="1" s="1"/>
  <c r="E59" i="1"/>
  <c r="F181" i="1"/>
  <c r="G181" i="1" s="1"/>
  <c r="E182" i="1"/>
  <c r="C19" i="26"/>
  <c r="D18" i="26"/>
  <c r="J1" i="25"/>
  <c r="I1" i="25"/>
  <c r="A9" i="25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B9" i="26"/>
  <c r="E9" i="26" s="1"/>
  <c r="Z9" i="26" s="1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O1" i="26" s="1"/>
  <c r="P1" i="26" s="1"/>
  <c r="Q1" i="26" s="1"/>
  <c r="R1" i="26" s="1"/>
  <c r="S1" i="26" s="1"/>
  <c r="T1" i="26" s="1"/>
  <c r="U1" i="26" s="1"/>
  <c r="V1" i="26" s="1"/>
  <c r="W1" i="26" s="1"/>
  <c r="X1" i="26" s="1"/>
  <c r="Y1" i="26" s="1"/>
  <c r="Z1" i="26" s="1"/>
  <c r="F182" i="1" l="1"/>
  <c r="G182" i="1" s="1"/>
  <c r="E183" i="1"/>
  <c r="F59" i="1"/>
  <c r="G59" i="1" s="1"/>
  <c r="E60" i="1"/>
  <c r="D19" i="26"/>
  <c r="C20" i="26"/>
  <c r="D9" i="26"/>
  <c r="N8" i="25"/>
  <c r="N9" i="25"/>
  <c r="F60" i="1" l="1"/>
  <c r="G60" i="1" s="1"/>
  <c r="E61" i="1"/>
  <c r="F183" i="1"/>
  <c r="G183" i="1" s="1"/>
  <c r="E184" i="1"/>
  <c r="D20" i="26"/>
  <c r="C21" i="26"/>
  <c r="N10" i="25"/>
  <c r="O10" i="25"/>
  <c r="J10" i="25" s="1"/>
  <c r="O9" i="25"/>
  <c r="J9" i="25" s="1"/>
  <c r="O8" i="25"/>
  <c r="O11" i="25"/>
  <c r="N11" i="25"/>
  <c r="F184" i="1" l="1"/>
  <c r="G184" i="1" s="1"/>
  <c r="E185" i="1"/>
  <c r="F61" i="1"/>
  <c r="G61" i="1" s="1"/>
  <c r="E62" i="1"/>
  <c r="BP58" i="1"/>
  <c r="B11" i="25"/>
  <c r="K10" i="25"/>
  <c r="B10" i="25"/>
  <c r="D21" i="26"/>
  <c r="C22" i="26"/>
  <c r="B9" i="25"/>
  <c r="K9" i="25"/>
  <c r="J8" i="25"/>
  <c r="K8" i="25"/>
  <c r="I8" i="25"/>
  <c r="I9" i="25" s="1"/>
  <c r="I10" i="25" s="1"/>
  <c r="I11" i="25" s="1"/>
  <c r="B8" i="25"/>
  <c r="C8" i="25"/>
  <c r="O12" i="25"/>
  <c r="N12" i="25"/>
  <c r="J11" i="25"/>
  <c r="K11" i="25"/>
  <c r="F62" i="1" l="1"/>
  <c r="G62" i="1" s="1"/>
  <c r="E63" i="1"/>
  <c r="F185" i="1"/>
  <c r="G185" i="1" s="1"/>
  <c r="E186" i="1"/>
  <c r="BP59" i="1"/>
  <c r="B12" i="25"/>
  <c r="C9" i="25"/>
  <c r="D22" i="26"/>
  <c r="C23" i="26"/>
  <c r="O13" i="25"/>
  <c r="N13" i="25"/>
  <c r="J12" i="25"/>
  <c r="K12" i="25"/>
  <c r="I12" i="25"/>
  <c r="D8" i="25"/>
  <c r="F186" i="1" l="1"/>
  <c r="G186" i="1" s="1"/>
  <c r="E187" i="1"/>
  <c r="F63" i="1"/>
  <c r="G63" i="1" s="1"/>
  <c r="E64" i="1"/>
  <c r="BP60" i="1"/>
  <c r="D9" i="25"/>
  <c r="C10" i="25"/>
  <c r="B13" i="25"/>
  <c r="C24" i="26"/>
  <c r="D23" i="26"/>
  <c r="O14" i="25"/>
  <c r="N14" i="25"/>
  <c r="J13" i="25"/>
  <c r="K13" i="25"/>
  <c r="I13" i="25"/>
  <c r="AB8" i="25"/>
  <c r="Z8" i="25"/>
  <c r="AE8" i="25"/>
  <c r="AC8" i="25"/>
  <c r="AA8" i="25"/>
  <c r="Y8" i="25"/>
  <c r="F64" i="1" l="1"/>
  <c r="G64" i="1" s="1"/>
  <c r="E65" i="1"/>
  <c r="F187" i="1"/>
  <c r="G187" i="1" s="1"/>
  <c r="E188" i="1"/>
  <c r="BP61" i="1"/>
  <c r="AF8" i="25"/>
  <c r="C11" i="25"/>
  <c r="D10" i="25"/>
  <c r="B14" i="25"/>
  <c r="C25" i="26"/>
  <c r="D24" i="26"/>
  <c r="O15" i="25"/>
  <c r="N15" i="25"/>
  <c r="J14" i="25"/>
  <c r="K14" i="25"/>
  <c r="I14" i="25"/>
  <c r="F188" i="1" l="1"/>
  <c r="G188" i="1" s="1"/>
  <c r="E189" i="1"/>
  <c r="F65" i="1"/>
  <c r="G65" i="1" s="1"/>
  <c r="E66" i="1"/>
  <c r="BP62" i="1"/>
  <c r="D11" i="25"/>
  <c r="C12" i="25"/>
  <c r="B15" i="25"/>
  <c r="C26" i="26"/>
  <c r="D25" i="26"/>
  <c r="O16" i="25"/>
  <c r="N16" i="25"/>
  <c r="J15" i="25"/>
  <c r="K15" i="25"/>
  <c r="I15" i="25"/>
  <c r="F66" i="1" l="1"/>
  <c r="G66" i="1" s="1"/>
  <c r="E67" i="1"/>
  <c r="F189" i="1"/>
  <c r="G189" i="1" s="1"/>
  <c r="E190" i="1"/>
  <c r="D12" i="25"/>
  <c r="C13" i="25"/>
  <c r="B16" i="25"/>
  <c r="D26" i="26"/>
  <c r="C27" i="26"/>
  <c r="O17" i="25"/>
  <c r="N17" i="25"/>
  <c r="J16" i="25"/>
  <c r="K16" i="25"/>
  <c r="I16" i="25"/>
  <c r="F190" i="1" l="1"/>
  <c r="G190" i="1" s="1"/>
  <c r="E191" i="1"/>
  <c r="F67" i="1"/>
  <c r="G67" i="1" s="1"/>
  <c r="E68" i="1"/>
  <c r="C14" i="25"/>
  <c r="D13" i="25"/>
  <c r="B17" i="25"/>
  <c r="D27" i="26"/>
  <c r="C28" i="26"/>
  <c r="O18" i="25"/>
  <c r="N18" i="25"/>
  <c r="J17" i="25"/>
  <c r="K17" i="25"/>
  <c r="I17" i="25"/>
  <c r="F68" i="1" l="1"/>
  <c r="G68" i="1" s="1"/>
  <c r="E69" i="1"/>
  <c r="F191" i="1"/>
  <c r="G191" i="1" s="1"/>
  <c r="E192" i="1"/>
  <c r="D14" i="25"/>
  <c r="C15" i="25"/>
  <c r="B18" i="25"/>
  <c r="D28" i="26"/>
  <c r="C29" i="26"/>
  <c r="O19" i="25"/>
  <c r="N19" i="25"/>
  <c r="J18" i="25"/>
  <c r="K18" i="25"/>
  <c r="I18" i="25"/>
  <c r="F192" i="1" l="1"/>
  <c r="G192" i="1" s="1"/>
  <c r="E193" i="1"/>
  <c r="F69" i="1"/>
  <c r="G69" i="1" s="1"/>
  <c r="E70" i="1"/>
  <c r="D15" i="25"/>
  <c r="C16" i="25"/>
  <c r="B19" i="25"/>
  <c r="D29" i="26"/>
  <c r="C30" i="26"/>
  <c r="O20" i="25"/>
  <c r="N20" i="25"/>
  <c r="J19" i="25"/>
  <c r="K19" i="25"/>
  <c r="I19" i="25"/>
  <c r="F70" i="1" l="1"/>
  <c r="G70" i="1" s="1"/>
  <c r="E71" i="1"/>
  <c r="F193" i="1"/>
  <c r="G193" i="1" s="1"/>
  <c r="E194" i="1"/>
  <c r="D16" i="25"/>
  <c r="C17" i="25"/>
  <c r="B20" i="25"/>
  <c r="D30" i="26"/>
  <c r="C31" i="26"/>
  <c r="O21" i="25"/>
  <c r="N21" i="25"/>
  <c r="J20" i="25"/>
  <c r="K20" i="25"/>
  <c r="I20" i="25"/>
  <c r="F194" i="1" l="1"/>
  <c r="G194" i="1" s="1"/>
  <c r="E195" i="1"/>
  <c r="F71" i="1"/>
  <c r="G71" i="1" s="1"/>
  <c r="E72" i="1"/>
  <c r="BP63" i="1"/>
  <c r="D17" i="25"/>
  <c r="C18" i="25"/>
  <c r="B21" i="25"/>
  <c r="D31" i="26"/>
  <c r="C32" i="26"/>
  <c r="O22" i="25"/>
  <c r="N22" i="25"/>
  <c r="J21" i="25"/>
  <c r="K21" i="25"/>
  <c r="I21" i="25"/>
  <c r="F72" i="1" l="1"/>
  <c r="G72" i="1" s="1"/>
  <c r="E73" i="1"/>
  <c r="F195" i="1"/>
  <c r="G195" i="1" s="1"/>
  <c r="E196" i="1"/>
  <c r="BP64" i="1"/>
  <c r="D18" i="25"/>
  <c r="C19" i="25"/>
  <c r="B22" i="25"/>
  <c r="D32" i="26"/>
  <c r="C33" i="26"/>
  <c r="O23" i="25"/>
  <c r="N23" i="25"/>
  <c r="J22" i="25"/>
  <c r="K22" i="25"/>
  <c r="I22" i="25"/>
  <c r="F196" i="1" l="1"/>
  <c r="G196" i="1" s="1"/>
  <c r="E197" i="1"/>
  <c r="F197" i="1" s="1"/>
  <c r="G197" i="1" s="1"/>
  <c r="F73" i="1"/>
  <c r="G73" i="1" s="1"/>
  <c r="E74" i="1"/>
  <c r="F74" i="1" s="1"/>
  <c r="G74" i="1" s="1"/>
  <c r="BP65" i="1"/>
  <c r="BP193" i="1"/>
  <c r="D19" i="25"/>
  <c r="C20" i="25"/>
  <c r="B23" i="25"/>
  <c r="D33" i="26"/>
  <c r="C34" i="26"/>
  <c r="O24" i="25"/>
  <c r="N24" i="25"/>
  <c r="J23" i="25"/>
  <c r="K23" i="25"/>
  <c r="I23" i="25"/>
  <c r="BP66" i="1" l="1"/>
  <c r="BP194" i="1"/>
  <c r="D20" i="25"/>
  <c r="C21" i="25"/>
  <c r="B24" i="25"/>
  <c r="C35" i="26"/>
  <c r="D34" i="26"/>
  <c r="O25" i="25"/>
  <c r="N25" i="25"/>
  <c r="J24" i="25"/>
  <c r="K24" i="25"/>
  <c r="I24" i="25"/>
  <c r="BP67" i="1" l="1"/>
  <c r="BP195" i="1"/>
  <c r="D21" i="25"/>
  <c r="C22" i="25"/>
  <c r="B25" i="25"/>
  <c r="C36" i="26"/>
  <c r="D35" i="26"/>
  <c r="O26" i="25"/>
  <c r="N26" i="25"/>
  <c r="J25" i="25"/>
  <c r="K25" i="25"/>
  <c r="I25" i="25"/>
  <c r="BP68" i="1" l="1"/>
  <c r="BP197" i="1"/>
  <c r="BP196" i="1"/>
  <c r="D22" i="25"/>
  <c r="C23" i="25"/>
  <c r="B26" i="25"/>
  <c r="C37" i="26"/>
  <c r="D36" i="26"/>
  <c r="O27" i="25"/>
  <c r="N27" i="25"/>
  <c r="J26" i="25"/>
  <c r="K26" i="25"/>
  <c r="I26" i="25"/>
  <c r="BP70" i="1" l="1"/>
  <c r="BP69" i="1"/>
  <c r="D23" i="25"/>
  <c r="C24" i="25"/>
  <c r="B27" i="25"/>
  <c r="C38" i="26"/>
  <c r="D37" i="26"/>
  <c r="O28" i="25"/>
  <c r="N28" i="25"/>
  <c r="J27" i="25"/>
  <c r="K27" i="25"/>
  <c r="I27" i="25"/>
  <c r="D24" i="25" l="1"/>
  <c r="C25" i="25"/>
  <c r="B28" i="25"/>
  <c r="C39" i="26"/>
  <c r="D38" i="26"/>
  <c r="O29" i="25"/>
  <c r="N29" i="25"/>
  <c r="J28" i="25"/>
  <c r="K28" i="25"/>
  <c r="I28" i="25"/>
  <c r="BP71" i="1" l="1"/>
  <c r="G25" i="25"/>
  <c r="D25" i="25"/>
  <c r="C26" i="25"/>
  <c r="E25" i="25"/>
  <c r="F25" i="25"/>
  <c r="B29" i="25"/>
  <c r="C40" i="26"/>
  <c r="D39" i="26"/>
  <c r="O30" i="25"/>
  <c r="N30" i="25"/>
  <c r="J29" i="25"/>
  <c r="K29" i="25"/>
  <c r="I29" i="25"/>
  <c r="BP72" i="1" l="1"/>
  <c r="D26" i="25"/>
  <c r="C27" i="25"/>
  <c r="B30" i="25"/>
  <c r="C41" i="26"/>
  <c r="D40" i="26"/>
  <c r="O31" i="25"/>
  <c r="N31" i="25"/>
  <c r="J30" i="25"/>
  <c r="K30" i="25"/>
  <c r="I30" i="25"/>
  <c r="BP74" i="1" l="1"/>
  <c r="BP73" i="1"/>
  <c r="E27" i="25"/>
  <c r="F27" i="25"/>
  <c r="G27" i="25"/>
  <c r="D27" i="25"/>
  <c r="C28" i="25"/>
  <c r="B31" i="25"/>
  <c r="C42" i="26"/>
  <c r="D41" i="26"/>
  <c r="O32" i="25"/>
  <c r="N32" i="25"/>
  <c r="J31" i="25"/>
  <c r="K31" i="25"/>
  <c r="I31" i="25"/>
  <c r="BP227" i="1" l="1"/>
  <c r="D28" i="25"/>
  <c r="C29" i="25"/>
  <c r="B32" i="25"/>
  <c r="D42" i="26"/>
  <c r="C43" i="26"/>
  <c r="O33" i="25"/>
  <c r="N33" i="25"/>
  <c r="J32" i="25"/>
  <c r="K32" i="25"/>
  <c r="I32" i="25"/>
  <c r="BP228" i="1" l="1"/>
  <c r="G29" i="25"/>
  <c r="D29" i="25"/>
  <c r="C30" i="25"/>
  <c r="E29" i="25"/>
  <c r="F29" i="25"/>
  <c r="B33" i="25"/>
  <c r="D43" i="26"/>
  <c r="C44" i="26"/>
  <c r="O34" i="25"/>
  <c r="N34" i="25"/>
  <c r="J33" i="25"/>
  <c r="K33" i="25"/>
  <c r="I33" i="25"/>
  <c r="BP229" i="1" l="1"/>
  <c r="F30" i="25"/>
  <c r="G30" i="25"/>
  <c r="E30" i="25"/>
  <c r="D30" i="25"/>
  <c r="C31" i="25"/>
  <c r="B34" i="25"/>
  <c r="D44" i="26"/>
  <c r="C45" i="26"/>
  <c r="O35" i="25"/>
  <c r="N35" i="25"/>
  <c r="J34" i="25"/>
  <c r="K34" i="25"/>
  <c r="I34" i="25"/>
  <c r="BP230" i="1" l="1"/>
  <c r="G31" i="25"/>
  <c r="D31" i="25"/>
  <c r="C32" i="25"/>
  <c r="E31" i="25"/>
  <c r="F31" i="25"/>
  <c r="B35" i="25"/>
  <c r="D45" i="26"/>
  <c r="C46" i="26"/>
  <c r="O36" i="25"/>
  <c r="N36" i="25"/>
  <c r="J35" i="25"/>
  <c r="K35" i="25"/>
  <c r="I35" i="25"/>
  <c r="BP231" i="1" l="1"/>
  <c r="F32" i="25"/>
  <c r="G32" i="25"/>
  <c r="E32" i="25"/>
  <c r="D32" i="25"/>
  <c r="C33" i="25"/>
  <c r="B36" i="25"/>
  <c r="D46" i="26"/>
  <c r="C47" i="26"/>
  <c r="N37" i="25"/>
  <c r="O37" i="25"/>
  <c r="J36" i="25"/>
  <c r="K36" i="25"/>
  <c r="I36" i="25"/>
  <c r="BP232" i="1" l="1"/>
  <c r="E33" i="25"/>
  <c r="F33" i="25"/>
  <c r="G33" i="25"/>
  <c r="D33" i="25"/>
  <c r="C34" i="25"/>
  <c r="B37" i="25"/>
  <c r="C48" i="26"/>
  <c r="D47" i="26"/>
  <c r="N38" i="25"/>
  <c r="O38" i="25"/>
  <c r="K37" i="25"/>
  <c r="J37" i="25"/>
  <c r="I37" i="25"/>
  <c r="BP233" i="1" l="1"/>
  <c r="F34" i="25"/>
  <c r="G34" i="25"/>
  <c r="E34" i="25"/>
  <c r="D34" i="25"/>
  <c r="C35" i="25"/>
  <c r="B38" i="25"/>
  <c r="D48" i="26"/>
  <c r="C49" i="26"/>
  <c r="N39" i="25"/>
  <c r="O39" i="25"/>
  <c r="K38" i="25"/>
  <c r="J38" i="25"/>
  <c r="I38" i="25"/>
  <c r="BP234" i="1" l="1"/>
  <c r="E35" i="25"/>
  <c r="F35" i="25"/>
  <c r="G35" i="25"/>
  <c r="D35" i="25"/>
  <c r="C36" i="25"/>
  <c r="B39" i="25"/>
  <c r="D49" i="26"/>
  <c r="C50" i="26"/>
  <c r="K39" i="25"/>
  <c r="J39" i="25"/>
  <c r="I39" i="25"/>
  <c r="N40" i="25"/>
  <c r="O40" i="25"/>
  <c r="BP235" i="1" l="1"/>
  <c r="F36" i="25"/>
  <c r="G36" i="25"/>
  <c r="C37" i="25"/>
  <c r="E36" i="25"/>
  <c r="D36" i="25"/>
  <c r="B40" i="25"/>
  <c r="C51" i="26"/>
  <c r="D50" i="26"/>
  <c r="K40" i="25"/>
  <c r="J40" i="25"/>
  <c r="I40" i="25"/>
  <c r="N41" i="25"/>
  <c r="O41" i="25"/>
  <c r="BP236" i="1" l="1"/>
  <c r="G37" i="25"/>
  <c r="D37" i="25"/>
  <c r="E37" i="25"/>
  <c r="F37" i="25"/>
  <c r="C38" i="25"/>
  <c r="B41" i="25"/>
  <c r="C52" i="26"/>
  <c r="D51" i="26"/>
  <c r="N42" i="25"/>
  <c r="O42" i="25"/>
  <c r="K41" i="25"/>
  <c r="J41" i="25"/>
  <c r="I41" i="25"/>
  <c r="BP237" i="1" l="1"/>
  <c r="E38" i="25"/>
  <c r="D38" i="25"/>
  <c r="F38" i="25"/>
  <c r="G38" i="25"/>
  <c r="C39" i="25"/>
  <c r="B42" i="25"/>
  <c r="C53" i="26"/>
  <c r="D52" i="26"/>
  <c r="K42" i="25"/>
  <c r="J42" i="25"/>
  <c r="I42" i="25"/>
  <c r="N43" i="25"/>
  <c r="O43" i="25"/>
  <c r="BP238" i="1" l="1"/>
  <c r="E39" i="25"/>
  <c r="F39" i="25"/>
  <c r="G39" i="25"/>
  <c r="D39" i="25"/>
  <c r="C40" i="25"/>
  <c r="B43" i="25"/>
  <c r="C54" i="26"/>
  <c r="D53" i="26"/>
  <c r="K43" i="25"/>
  <c r="J43" i="25"/>
  <c r="I43" i="25"/>
  <c r="N44" i="25"/>
  <c r="O44" i="25"/>
  <c r="BP239" i="1" l="1"/>
  <c r="F40" i="25"/>
  <c r="G40" i="25"/>
  <c r="E40" i="25"/>
  <c r="D40" i="25"/>
  <c r="C41" i="25"/>
  <c r="B44" i="25"/>
  <c r="C55" i="26"/>
  <c r="D54" i="26"/>
  <c r="K44" i="25"/>
  <c r="J44" i="25"/>
  <c r="I44" i="25"/>
  <c r="N45" i="25"/>
  <c r="O45" i="25"/>
  <c r="BP240" i="1" l="1"/>
  <c r="G41" i="25"/>
  <c r="D41" i="25"/>
  <c r="E41" i="25"/>
  <c r="F41" i="25"/>
  <c r="C42" i="25"/>
  <c r="B45" i="25"/>
  <c r="D55" i="26"/>
  <c r="C56" i="26"/>
  <c r="N46" i="25"/>
  <c r="O46" i="25"/>
  <c r="K45" i="25"/>
  <c r="J45" i="25"/>
  <c r="I45" i="25"/>
  <c r="BP241" i="1" l="1"/>
  <c r="E42" i="25"/>
  <c r="D42" i="25"/>
  <c r="C43" i="25"/>
  <c r="F42" i="25"/>
  <c r="G42" i="25"/>
  <c r="B46" i="25"/>
  <c r="C57" i="26"/>
  <c r="D56" i="26"/>
  <c r="K46" i="25"/>
  <c r="J46" i="25"/>
  <c r="I46" i="25"/>
  <c r="N47" i="25"/>
  <c r="O47" i="25"/>
  <c r="BP242" i="1" l="1"/>
  <c r="G43" i="25"/>
  <c r="D43" i="25"/>
  <c r="C44" i="25"/>
  <c r="E43" i="25"/>
  <c r="F43" i="25"/>
  <c r="B47" i="25"/>
  <c r="C58" i="26"/>
  <c r="D57" i="26"/>
  <c r="K47" i="25"/>
  <c r="J47" i="25"/>
  <c r="I47" i="25"/>
  <c r="N48" i="25"/>
  <c r="O48" i="25"/>
  <c r="BP243" i="1" l="1"/>
  <c r="F44" i="25"/>
  <c r="G44" i="25"/>
  <c r="E44" i="25"/>
  <c r="D44" i="25"/>
  <c r="C45" i="25"/>
  <c r="B48" i="25"/>
  <c r="D58" i="26"/>
  <c r="C59" i="26"/>
  <c r="K48" i="25"/>
  <c r="J48" i="25"/>
  <c r="I48" i="25"/>
  <c r="N49" i="25"/>
  <c r="O49" i="25"/>
  <c r="BP244" i="1" l="1"/>
  <c r="G45" i="25"/>
  <c r="D45" i="25"/>
  <c r="E45" i="25"/>
  <c r="F45" i="25"/>
  <c r="C46" i="25"/>
  <c r="B49" i="25"/>
  <c r="C60" i="26"/>
  <c r="D59" i="26"/>
  <c r="N50" i="25"/>
  <c r="O50" i="25"/>
  <c r="K49" i="25"/>
  <c r="J49" i="25"/>
  <c r="I49" i="25"/>
  <c r="BP245" i="1" l="1"/>
  <c r="F46" i="25"/>
  <c r="G46" i="25"/>
  <c r="E46" i="25"/>
  <c r="D46" i="25"/>
  <c r="C47" i="25"/>
  <c r="B50" i="25"/>
  <c r="D60" i="26"/>
  <c r="C61" i="26"/>
  <c r="N51" i="25"/>
  <c r="O51" i="25"/>
  <c r="K50" i="25"/>
  <c r="J50" i="25"/>
  <c r="I50" i="25"/>
  <c r="BP246" i="1" l="1"/>
  <c r="E47" i="25"/>
  <c r="F47" i="25"/>
  <c r="G47" i="25"/>
  <c r="D47" i="25"/>
  <c r="C48" i="25"/>
  <c r="B51" i="25"/>
  <c r="D61" i="26"/>
  <c r="C62" i="26"/>
  <c r="N52" i="25"/>
  <c r="O52" i="25"/>
  <c r="K51" i="25"/>
  <c r="J51" i="25"/>
  <c r="I51" i="25"/>
  <c r="F48" i="25" l="1"/>
  <c r="G48" i="25"/>
  <c r="E48" i="25"/>
  <c r="D48" i="25"/>
  <c r="C49" i="25"/>
  <c r="B52" i="25"/>
  <c r="D62" i="26"/>
  <c r="C63" i="26"/>
  <c r="N53" i="25"/>
  <c r="O53" i="25"/>
  <c r="K52" i="25"/>
  <c r="J52" i="25"/>
  <c r="I52" i="25"/>
  <c r="BP247" i="1" l="1"/>
  <c r="E49" i="25"/>
  <c r="F49" i="25"/>
  <c r="C50" i="25"/>
  <c r="G49" i="25"/>
  <c r="D49" i="25"/>
  <c r="B53" i="25"/>
  <c r="C64" i="26"/>
  <c r="D63" i="26"/>
  <c r="K53" i="25"/>
  <c r="J53" i="25"/>
  <c r="I53" i="25"/>
  <c r="N54" i="25"/>
  <c r="O54" i="25"/>
  <c r="BP248" i="1" l="1"/>
  <c r="F50" i="25"/>
  <c r="G50" i="25"/>
  <c r="C51" i="25"/>
  <c r="E50" i="25"/>
  <c r="D50" i="25"/>
  <c r="B54" i="25"/>
  <c r="D64" i="26"/>
  <c r="C65" i="26"/>
  <c r="K54" i="25"/>
  <c r="J54" i="25"/>
  <c r="I54" i="25"/>
  <c r="N55" i="25"/>
  <c r="O55" i="25"/>
  <c r="BP249" i="1" l="1"/>
  <c r="E51" i="25"/>
  <c r="F51" i="25"/>
  <c r="C52" i="25"/>
  <c r="G51" i="25"/>
  <c r="D51" i="25"/>
  <c r="B55" i="25"/>
  <c r="D65" i="26"/>
  <c r="C66" i="26"/>
  <c r="K55" i="25"/>
  <c r="J55" i="25"/>
  <c r="I55" i="25"/>
  <c r="N56" i="25"/>
  <c r="O56" i="25"/>
  <c r="BP250" i="1" l="1"/>
  <c r="E52" i="25"/>
  <c r="D52" i="25"/>
  <c r="F52" i="25"/>
  <c r="G52" i="25"/>
  <c r="C53" i="25"/>
  <c r="B56" i="25"/>
  <c r="C67" i="26"/>
  <c r="D66" i="26"/>
  <c r="K56" i="25"/>
  <c r="J56" i="25"/>
  <c r="I56" i="25"/>
  <c r="N57" i="25"/>
  <c r="O57" i="25"/>
  <c r="BP251" i="1" l="1"/>
  <c r="G53" i="25"/>
  <c r="D53" i="25"/>
  <c r="C54" i="25"/>
  <c r="E53" i="25"/>
  <c r="F53" i="25"/>
  <c r="B57" i="25"/>
  <c r="D67" i="26"/>
  <c r="C68" i="26"/>
  <c r="K57" i="25"/>
  <c r="J57" i="25"/>
  <c r="I57" i="25"/>
  <c r="N58" i="25"/>
  <c r="O58" i="25"/>
  <c r="BP252" i="1" l="1"/>
  <c r="F54" i="25"/>
  <c r="G54" i="25"/>
  <c r="E54" i="25"/>
  <c r="D54" i="25"/>
  <c r="C55" i="25"/>
  <c r="B58" i="25"/>
  <c r="C69" i="26"/>
  <c r="D68" i="26"/>
  <c r="N59" i="25"/>
  <c r="O59" i="25"/>
  <c r="K58" i="25"/>
  <c r="J58" i="25"/>
  <c r="I58" i="25"/>
  <c r="BP253" i="1" l="1"/>
  <c r="E55" i="25"/>
  <c r="F55" i="25"/>
  <c r="G55" i="25"/>
  <c r="D55" i="25"/>
  <c r="C56" i="25"/>
  <c r="B59" i="25"/>
  <c r="D69" i="26"/>
  <c r="C70" i="26"/>
  <c r="N60" i="25"/>
  <c r="O60" i="25"/>
  <c r="K59" i="25"/>
  <c r="J59" i="25"/>
  <c r="I59" i="25"/>
  <c r="BP254" i="1" l="1"/>
  <c r="F56" i="25"/>
  <c r="G56" i="25"/>
  <c r="E56" i="25"/>
  <c r="D56" i="25"/>
  <c r="C57" i="25"/>
  <c r="B60" i="25"/>
  <c r="D70" i="26"/>
  <c r="C71" i="26"/>
  <c r="N61" i="25"/>
  <c r="O61" i="25"/>
  <c r="K60" i="25"/>
  <c r="J60" i="25"/>
  <c r="I60" i="25"/>
  <c r="BP260" i="1" l="1"/>
  <c r="E57" i="25"/>
  <c r="F57" i="25"/>
  <c r="G57" i="25"/>
  <c r="D57" i="25"/>
  <c r="C58" i="25"/>
  <c r="B61" i="25"/>
  <c r="D71" i="26"/>
  <c r="C72" i="26"/>
  <c r="N62" i="25"/>
  <c r="O62" i="25"/>
  <c r="K61" i="25"/>
  <c r="J61" i="25"/>
  <c r="I61" i="25"/>
  <c r="E58" i="25" l="1"/>
  <c r="D58" i="25"/>
  <c r="F58" i="25"/>
  <c r="G58" i="25"/>
  <c r="C59" i="25"/>
  <c r="B62" i="25"/>
  <c r="C73" i="26"/>
  <c r="D72" i="26"/>
  <c r="O63" i="25"/>
  <c r="N63" i="25"/>
  <c r="K62" i="25"/>
  <c r="J62" i="25"/>
  <c r="I62" i="25"/>
  <c r="G59" i="25" l="1"/>
  <c r="D59" i="25"/>
  <c r="E59" i="25"/>
  <c r="F59" i="25"/>
  <c r="C60" i="25"/>
  <c r="B63" i="25"/>
  <c r="C74" i="26"/>
  <c r="D73" i="26"/>
  <c r="O64" i="25"/>
  <c r="N64" i="25"/>
  <c r="J63" i="25"/>
  <c r="K63" i="25"/>
  <c r="I63" i="25"/>
  <c r="E60" i="25" l="1"/>
  <c r="D60" i="25"/>
  <c r="F60" i="25"/>
  <c r="G60" i="25"/>
  <c r="C61" i="25"/>
  <c r="B64" i="25"/>
  <c r="C75" i="26"/>
  <c r="D74" i="26"/>
  <c r="O65" i="25"/>
  <c r="N65" i="25"/>
  <c r="J64" i="25"/>
  <c r="K64" i="25"/>
  <c r="I64" i="25"/>
  <c r="G61" i="25" l="1"/>
  <c r="D61" i="25"/>
  <c r="E61" i="25"/>
  <c r="F61" i="25"/>
  <c r="C62" i="25"/>
  <c r="B65" i="25"/>
  <c r="D75" i="26"/>
  <c r="C76" i="26"/>
  <c r="O66" i="25"/>
  <c r="N66" i="25"/>
  <c r="J65" i="25"/>
  <c r="K65" i="25"/>
  <c r="I65" i="25"/>
  <c r="F62" i="25" l="1"/>
  <c r="G62" i="25"/>
  <c r="E62" i="25"/>
  <c r="D62" i="25"/>
  <c r="C63" i="25"/>
  <c r="B66" i="25"/>
  <c r="C77" i="26"/>
  <c r="D76" i="26"/>
  <c r="O67" i="25"/>
  <c r="N67" i="25"/>
  <c r="J66" i="25"/>
  <c r="K66" i="25"/>
  <c r="I66" i="25"/>
  <c r="E63" i="25" l="1"/>
  <c r="F63" i="25"/>
  <c r="G63" i="25"/>
  <c r="D63" i="25"/>
  <c r="C64" i="25"/>
  <c r="B67" i="25"/>
  <c r="D77" i="26"/>
  <c r="C78" i="26"/>
  <c r="D78" i="26" s="1"/>
  <c r="O68" i="25"/>
  <c r="N68" i="25"/>
  <c r="J67" i="25"/>
  <c r="K67" i="25"/>
  <c r="I67" i="25"/>
  <c r="AC12" i="25" l="1"/>
  <c r="AB12" i="25"/>
  <c r="Z56" i="25"/>
  <c r="Z55" i="25"/>
  <c r="Z63" i="25"/>
  <c r="AB56" i="25"/>
  <c r="AE61" i="25"/>
  <c r="AA57" i="25"/>
  <c r="Y57" i="25"/>
  <c r="AC58" i="25"/>
  <c r="AE63" i="25"/>
  <c r="AC59" i="25"/>
  <c r="AB58" i="25"/>
  <c r="AA56" i="25"/>
  <c r="Y63" i="25"/>
  <c r="AC61" i="25"/>
  <c r="AA55" i="25"/>
  <c r="AB55" i="25"/>
  <c r="AB59" i="25"/>
  <c r="AD56" i="25"/>
  <c r="Z61" i="25"/>
  <c r="Y58" i="25"/>
  <c r="Y59" i="25"/>
  <c r="AE56" i="25"/>
  <c r="F64" i="25"/>
  <c r="G64" i="25"/>
  <c r="E64" i="25"/>
  <c r="D64" i="25"/>
  <c r="AE64" i="25" s="1"/>
  <c r="C65" i="25"/>
  <c r="B68" i="25"/>
  <c r="AB9" i="25"/>
  <c r="AA9" i="25"/>
  <c r="Y9" i="25"/>
  <c r="AC9" i="25"/>
  <c r="Z9" i="25"/>
  <c r="AA10" i="25"/>
  <c r="AE10" i="25"/>
  <c r="AB10" i="25"/>
  <c r="AE9" i="25"/>
  <c r="AA11" i="25"/>
  <c r="AC11" i="25"/>
  <c r="AC10" i="25"/>
  <c r="Z11" i="25"/>
  <c r="Z10" i="25"/>
  <c r="Y10" i="25"/>
  <c r="AE11" i="25"/>
  <c r="AB11" i="25"/>
  <c r="Y11" i="25"/>
  <c r="Z12" i="25"/>
  <c r="AB13" i="25"/>
  <c r="AA12" i="25"/>
  <c r="AE12" i="25"/>
  <c r="Y12" i="25"/>
  <c r="Y13" i="25"/>
  <c r="AA13" i="25"/>
  <c r="AC13" i="25"/>
  <c r="AE13" i="25"/>
  <c r="AE14" i="25"/>
  <c r="Z13" i="25"/>
  <c r="Y14" i="25"/>
  <c r="AC14" i="25"/>
  <c r="AB14" i="25"/>
  <c r="AA14" i="25"/>
  <c r="Z14" i="25"/>
  <c r="Z15" i="25"/>
  <c r="AC15" i="25"/>
  <c r="Y15" i="25"/>
  <c r="AB15" i="25"/>
  <c r="AA15" i="25"/>
  <c r="AE15" i="25"/>
  <c r="AA63" i="25"/>
  <c r="AB63" i="25"/>
  <c r="AC63" i="25"/>
  <c r="AD63" i="25"/>
  <c r="AB61" i="25"/>
  <c r="AD61" i="25"/>
  <c r="AE55" i="25"/>
  <c r="AA58" i="25"/>
  <c r="AC56" i="25"/>
  <c r="AD58" i="25"/>
  <c r="Z59" i="25"/>
  <c r="AD59" i="25"/>
  <c r="Z58" i="25"/>
  <c r="AE58" i="25"/>
  <c r="Y61" i="25"/>
  <c r="AA61" i="25"/>
  <c r="AD55" i="25"/>
  <c r="Y56" i="25"/>
  <c r="AE57" i="25"/>
  <c r="AA59" i="25"/>
  <c r="AE59" i="25"/>
  <c r="AC55" i="25"/>
  <c r="Y55" i="25"/>
  <c r="AC57" i="25"/>
  <c r="AE60" i="25"/>
  <c r="AC60" i="25"/>
  <c r="AB57" i="25"/>
  <c r="Z60" i="25"/>
  <c r="AB62" i="25"/>
  <c r="AA62" i="25"/>
  <c r="Z62" i="25"/>
  <c r="Y62" i="25"/>
  <c r="Z57" i="25"/>
  <c r="AD57" i="25"/>
  <c r="AD60" i="25"/>
  <c r="AB60" i="25"/>
  <c r="AA60" i="25"/>
  <c r="Y60" i="25"/>
  <c r="AE62" i="25"/>
  <c r="AD62" i="25"/>
  <c r="AC62" i="25"/>
  <c r="Z17" i="25"/>
  <c r="AE16" i="25"/>
  <c r="Z16" i="25"/>
  <c r="AE17" i="25"/>
  <c r="Y16" i="25"/>
  <c r="AA16" i="25"/>
  <c r="AB16" i="25"/>
  <c r="AC16" i="25"/>
  <c r="Y17" i="25"/>
  <c r="AA17" i="25"/>
  <c r="AB17" i="25"/>
  <c r="AC17" i="25"/>
  <c r="AC19" i="25"/>
  <c r="AE18" i="25"/>
  <c r="Z18" i="25"/>
  <c r="AB18" i="25"/>
  <c r="Y18" i="25"/>
  <c r="AB19" i="25"/>
  <c r="AE19" i="25"/>
  <c r="AA18" i="25"/>
  <c r="Z19" i="25"/>
  <c r="AC18" i="25"/>
  <c r="Y19" i="25"/>
  <c r="AB20" i="25"/>
  <c r="AA19" i="25"/>
  <c r="AC20" i="25"/>
  <c r="AE20" i="25"/>
  <c r="Y20" i="25"/>
  <c r="Z20" i="25"/>
  <c r="AA20" i="25"/>
  <c r="AB22" i="25"/>
  <c r="AC21" i="25"/>
  <c r="AE21" i="25"/>
  <c r="Z21" i="25"/>
  <c r="AC22" i="25"/>
  <c r="AB23" i="25"/>
  <c r="Y21" i="25"/>
  <c r="AB21" i="25"/>
  <c r="AA21" i="25"/>
  <c r="Y22" i="25"/>
  <c r="AA22" i="25"/>
  <c r="AE22" i="25"/>
  <c r="Z22" i="25"/>
  <c r="AC23" i="25"/>
  <c r="Y23" i="25"/>
  <c r="AE23" i="25"/>
  <c r="Z23" i="25"/>
  <c r="AA23" i="25"/>
  <c r="AA24" i="25"/>
  <c r="AB24" i="25"/>
  <c r="Y24" i="25"/>
  <c r="AE25" i="25"/>
  <c r="AE24" i="25"/>
  <c r="AA25" i="25"/>
  <c r="Y25" i="25"/>
  <c r="AC25" i="25"/>
  <c r="AC24" i="25"/>
  <c r="Z24" i="25"/>
  <c r="AE26" i="25"/>
  <c r="AB26" i="25"/>
  <c r="AD25" i="25"/>
  <c r="AB25" i="25"/>
  <c r="AD26" i="25"/>
  <c r="Z25" i="25"/>
  <c r="Z26" i="25"/>
  <c r="AC26" i="25"/>
  <c r="AA26" i="25"/>
  <c r="Y26" i="25"/>
  <c r="AD27" i="25"/>
  <c r="Z27" i="25"/>
  <c r="AE27" i="25"/>
  <c r="Y27" i="25"/>
  <c r="AB27" i="25"/>
  <c r="AA27" i="25"/>
  <c r="AC27" i="25"/>
  <c r="AC29" i="25"/>
  <c r="Z28" i="25"/>
  <c r="AD29" i="25"/>
  <c r="AC28" i="25"/>
  <c r="AA28" i="25"/>
  <c r="AD28" i="25"/>
  <c r="Z29" i="25"/>
  <c r="Y28" i="25"/>
  <c r="AB28" i="25"/>
  <c r="AB29" i="25"/>
  <c r="Y29" i="25"/>
  <c r="AE28" i="25"/>
  <c r="AC30" i="25"/>
  <c r="AD30" i="25"/>
  <c r="AA30" i="25"/>
  <c r="AB30" i="25"/>
  <c r="AE29" i="25"/>
  <c r="AA29" i="25"/>
  <c r="AE30" i="25"/>
  <c r="Y30" i="25"/>
  <c r="Z30" i="25"/>
  <c r="Y32" i="25"/>
  <c r="AE31" i="25"/>
  <c r="AB31" i="25"/>
  <c r="AA31" i="25"/>
  <c r="AE33" i="25"/>
  <c r="Z31" i="25"/>
  <c r="Z32" i="25"/>
  <c r="AA32" i="25"/>
  <c r="AC31" i="25"/>
  <c r="AD31" i="25"/>
  <c r="AB32" i="25"/>
  <c r="AE32" i="25"/>
  <c r="Y33" i="25"/>
  <c r="AE34" i="25"/>
  <c r="AA33" i="25"/>
  <c r="AC32" i="25"/>
  <c r="AD32" i="25"/>
  <c r="Y31" i="25"/>
  <c r="AC33" i="25"/>
  <c r="AB34" i="25"/>
  <c r="Z33" i="25"/>
  <c r="AB33" i="25"/>
  <c r="AA34" i="25"/>
  <c r="Z34" i="25"/>
  <c r="AC34" i="25"/>
  <c r="AD33" i="25"/>
  <c r="AC35" i="25"/>
  <c r="AE35" i="25"/>
  <c r="AD34" i="25"/>
  <c r="Y34" i="25"/>
  <c r="AA35" i="25"/>
  <c r="AB35" i="25"/>
  <c r="Y35" i="25"/>
  <c r="AC36" i="25"/>
  <c r="Z36" i="25"/>
  <c r="Z35" i="25"/>
  <c r="AD35" i="25"/>
  <c r="AC37" i="25"/>
  <c r="AA37" i="25"/>
  <c r="Y37" i="25"/>
  <c r="Y36" i="25"/>
  <c r="AE36" i="25"/>
  <c r="AD36" i="25"/>
  <c r="AB36" i="25"/>
  <c r="AA38" i="25"/>
  <c r="AC38" i="25"/>
  <c r="AD38" i="25"/>
  <c r="Z37" i="25"/>
  <c r="AD37" i="25"/>
  <c r="AA36" i="25"/>
  <c r="AE37" i="25"/>
  <c r="AB37" i="25"/>
  <c r="Y38" i="25"/>
  <c r="AB38" i="25"/>
  <c r="Z39" i="25"/>
  <c r="Z38" i="25"/>
  <c r="AA39" i="25"/>
  <c r="Y39" i="25"/>
  <c r="AB39" i="25"/>
  <c r="AE38" i="25"/>
  <c r="AE40" i="25"/>
  <c r="AD39" i="25"/>
  <c r="AE39" i="25"/>
  <c r="AC39" i="25"/>
  <c r="Y40" i="25"/>
  <c r="AA40" i="25"/>
  <c r="AB40" i="25"/>
  <c r="AD40" i="25"/>
  <c r="AC40" i="25"/>
  <c r="Z40" i="25"/>
  <c r="AD41" i="25"/>
  <c r="AE42" i="25"/>
  <c r="AC42" i="25"/>
  <c r="AA42" i="25"/>
  <c r="AC41" i="25"/>
  <c r="Y41" i="25"/>
  <c r="Z41" i="25"/>
  <c r="AE41" i="25"/>
  <c r="AA41" i="25"/>
  <c r="AB41" i="25"/>
  <c r="Y42" i="25"/>
  <c r="AB42" i="25"/>
  <c r="Z43" i="25"/>
  <c r="Y43" i="25"/>
  <c r="Z42" i="25"/>
  <c r="AD42" i="25"/>
  <c r="AB43" i="25"/>
  <c r="AA43" i="25"/>
  <c r="AD43" i="25"/>
  <c r="AC43" i="25"/>
  <c r="AE43" i="25"/>
  <c r="AE44" i="25"/>
  <c r="AC44" i="25"/>
  <c r="Y44" i="25"/>
  <c r="Z44" i="25"/>
  <c r="AC45" i="25"/>
  <c r="Y45" i="25"/>
  <c r="AA46" i="25"/>
  <c r="AD45" i="25"/>
  <c r="AB44" i="25"/>
  <c r="Z45" i="25"/>
  <c r="Y46" i="25"/>
  <c r="AC46" i="25"/>
  <c r="AB45" i="25"/>
  <c r="AE45" i="25"/>
  <c r="AD44" i="25"/>
  <c r="AA44" i="25"/>
  <c r="AD46" i="25"/>
  <c r="AA45" i="25"/>
  <c r="Z47" i="25"/>
  <c r="AE46" i="25"/>
  <c r="Z46" i="25"/>
  <c r="AD47" i="25"/>
  <c r="AC47" i="25"/>
  <c r="AA47" i="25"/>
  <c r="AB46" i="25"/>
  <c r="AE47" i="25"/>
  <c r="AB47" i="25"/>
  <c r="Y47" i="25"/>
  <c r="AA48" i="25"/>
  <c r="Y48" i="25"/>
  <c r="AD48" i="25"/>
  <c r="AC48" i="25"/>
  <c r="AB48" i="25"/>
  <c r="Z48" i="25"/>
  <c r="AE48" i="25"/>
  <c r="AA49" i="25"/>
  <c r="AC50" i="25"/>
  <c r="AE50" i="25"/>
  <c r="AD50" i="25"/>
  <c r="AD49" i="25"/>
  <c r="Y50" i="25"/>
  <c r="AC49" i="25"/>
  <c r="Z50" i="25"/>
  <c r="AB49" i="25"/>
  <c r="Y49" i="25"/>
  <c r="AA50" i="25"/>
  <c r="AE49" i="25"/>
  <c r="AB50" i="25"/>
  <c r="Z49" i="25"/>
  <c r="Z51" i="25"/>
  <c r="AA52" i="25"/>
  <c r="AB51" i="25"/>
  <c r="AE52" i="25"/>
  <c r="AB52" i="25"/>
  <c r="AD51" i="25"/>
  <c r="Y51" i="25"/>
  <c r="Z52" i="25"/>
  <c r="AE51" i="25"/>
  <c r="AC51" i="25"/>
  <c r="AD52" i="25"/>
  <c r="AA51" i="25"/>
  <c r="Y52" i="25"/>
  <c r="AB54" i="25"/>
  <c r="AC52" i="25"/>
  <c r="AE53" i="25"/>
  <c r="AA53" i="25"/>
  <c r="Y53" i="25"/>
  <c r="AB53" i="25"/>
  <c r="AD53" i="25"/>
  <c r="AE54" i="25"/>
  <c r="Z53" i="25"/>
  <c r="AC53" i="25"/>
  <c r="AD54" i="25"/>
  <c r="Z54" i="25"/>
  <c r="Y54" i="25"/>
  <c r="AA54" i="25"/>
  <c r="AC54" i="25"/>
  <c r="AB64" i="25"/>
  <c r="O69" i="25"/>
  <c r="N69" i="25"/>
  <c r="J68" i="25"/>
  <c r="K68" i="25"/>
  <c r="I68" i="25"/>
  <c r="AF54" i="25" l="1"/>
  <c r="AG54" i="25"/>
  <c r="AF48" i="25"/>
  <c r="AG48" i="25"/>
  <c r="AG47" i="25"/>
  <c r="AF47" i="25"/>
  <c r="AF46" i="25"/>
  <c r="AG46" i="25"/>
  <c r="AG45" i="25"/>
  <c r="AF45" i="25"/>
  <c r="AF44" i="25"/>
  <c r="AG44" i="25"/>
  <c r="AF42" i="25"/>
  <c r="AG42" i="25"/>
  <c r="AG41" i="25"/>
  <c r="AF41" i="25"/>
  <c r="AF38" i="25"/>
  <c r="AG38" i="25"/>
  <c r="AG37" i="25"/>
  <c r="AF37" i="25"/>
  <c r="AF36" i="25"/>
  <c r="AG36" i="25"/>
  <c r="AG35" i="25"/>
  <c r="AF35" i="25"/>
  <c r="AG33" i="25"/>
  <c r="AF33" i="25"/>
  <c r="AF34" i="25"/>
  <c r="AG34" i="25"/>
  <c r="AF28" i="25"/>
  <c r="AG28" i="25"/>
  <c r="AG25" i="25"/>
  <c r="AF25" i="25"/>
  <c r="AF26" i="25"/>
  <c r="AG26" i="25"/>
  <c r="AF24" i="25"/>
  <c r="AF21" i="25"/>
  <c r="AF23" i="25"/>
  <c r="AF20" i="25"/>
  <c r="AF19" i="25"/>
  <c r="AF18" i="25"/>
  <c r="AF62" i="25"/>
  <c r="AG62" i="25"/>
  <c r="AG57" i="25"/>
  <c r="AF57" i="25"/>
  <c r="AG61" i="25"/>
  <c r="AF61" i="25"/>
  <c r="AF11" i="25"/>
  <c r="AF9" i="25"/>
  <c r="AG59" i="25"/>
  <c r="AF59" i="25"/>
  <c r="AF58" i="25"/>
  <c r="AG58" i="25"/>
  <c r="AF56" i="25"/>
  <c r="AG56" i="25"/>
  <c r="AF64" i="25"/>
  <c r="AG53" i="25"/>
  <c r="AF53" i="25"/>
  <c r="AF52" i="25"/>
  <c r="AG52" i="25"/>
  <c r="AG51" i="25"/>
  <c r="AF51" i="25"/>
  <c r="AF50" i="25"/>
  <c r="AG50" i="25"/>
  <c r="AG49" i="25"/>
  <c r="AF49" i="25"/>
  <c r="AG43" i="25"/>
  <c r="AF43" i="25"/>
  <c r="AF40" i="25"/>
  <c r="AG40" i="25"/>
  <c r="AG39" i="25"/>
  <c r="AF39" i="25"/>
  <c r="AF32" i="25"/>
  <c r="AG32" i="25"/>
  <c r="AG31" i="25"/>
  <c r="AF31" i="25"/>
  <c r="AF30" i="25"/>
  <c r="AG30" i="25"/>
  <c r="AG29" i="25"/>
  <c r="AF29" i="25"/>
  <c r="AG27" i="25"/>
  <c r="AF27" i="25"/>
  <c r="AF22" i="25"/>
  <c r="AF17" i="25"/>
  <c r="AF16" i="25"/>
  <c r="AF60" i="25"/>
  <c r="AG60" i="25"/>
  <c r="AG63" i="25"/>
  <c r="AF63" i="25"/>
  <c r="AF15" i="25"/>
  <c r="AF14" i="25"/>
  <c r="AF13" i="25"/>
  <c r="AF10" i="25"/>
  <c r="AG55" i="25"/>
  <c r="AF55" i="25"/>
  <c r="AF12" i="25"/>
  <c r="Z64" i="25"/>
  <c r="Y64" i="25"/>
  <c r="AA64" i="25"/>
  <c r="AC64" i="25"/>
  <c r="AD64" i="25"/>
  <c r="AG64" i="25" s="1"/>
  <c r="E65" i="25"/>
  <c r="F65" i="25"/>
  <c r="G65" i="25"/>
  <c r="D65" i="25"/>
  <c r="Z65" i="25" s="1"/>
  <c r="C66" i="25"/>
  <c r="B69" i="25"/>
  <c r="O70" i="25"/>
  <c r="N70" i="25"/>
  <c r="J69" i="25"/>
  <c r="K69" i="25"/>
  <c r="I69" i="25"/>
  <c r="AB65" i="25" l="1"/>
  <c r="AA65" i="25"/>
  <c r="AC65" i="25"/>
  <c r="AD65" i="25"/>
  <c r="F66" i="25"/>
  <c r="G66" i="25"/>
  <c r="E66" i="25"/>
  <c r="D66" i="25"/>
  <c r="AD66" i="25" s="1"/>
  <c r="C67" i="25"/>
  <c r="AE65" i="25"/>
  <c r="Y65" i="25"/>
  <c r="B70" i="25"/>
  <c r="O71" i="25"/>
  <c r="N71" i="25"/>
  <c r="J70" i="25"/>
  <c r="K70" i="25"/>
  <c r="I70" i="25"/>
  <c r="AG65" i="25" l="1"/>
  <c r="AF65" i="25"/>
  <c r="AE66" i="25"/>
  <c r="Y66" i="25"/>
  <c r="AA66" i="25"/>
  <c r="AB66" i="25"/>
  <c r="Z66" i="25"/>
  <c r="AC66" i="25"/>
  <c r="E67" i="25"/>
  <c r="F67" i="25"/>
  <c r="G67" i="25"/>
  <c r="D67" i="25"/>
  <c r="Z67" i="25" s="1"/>
  <c r="C68" i="25"/>
  <c r="B71" i="25"/>
  <c r="O72" i="25"/>
  <c r="N72" i="25"/>
  <c r="J71" i="25"/>
  <c r="K71" i="25"/>
  <c r="I71" i="25"/>
  <c r="AF66" i="25" l="1"/>
  <c r="AG66" i="25"/>
  <c r="AA67" i="25"/>
  <c r="AC67" i="25"/>
  <c r="AB67" i="25"/>
  <c r="AD67" i="25"/>
  <c r="F68" i="25"/>
  <c r="G68" i="25"/>
  <c r="E68" i="25"/>
  <c r="D68" i="25"/>
  <c r="AB68" i="25" s="1"/>
  <c r="C69" i="25"/>
  <c r="AE67" i="25"/>
  <c r="Y67" i="25"/>
  <c r="B72" i="25"/>
  <c r="O73" i="25"/>
  <c r="N73" i="25"/>
  <c r="J72" i="25"/>
  <c r="K72" i="25"/>
  <c r="I72" i="25"/>
  <c r="AG67" i="25" l="1"/>
  <c r="AF67" i="25"/>
  <c r="AD68" i="25"/>
  <c r="AG68" i="25" s="1"/>
  <c r="AC68" i="25"/>
  <c r="AE68" i="25"/>
  <c r="AF68" i="25" s="1"/>
  <c r="Y68" i="25"/>
  <c r="Z68" i="25"/>
  <c r="AA68" i="25"/>
  <c r="G69" i="25"/>
  <c r="D69" i="25"/>
  <c r="AD69" i="25" s="1"/>
  <c r="E69" i="25"/>
  <c r="F69" i="25"/>
  <c r="C70" i="25"/>
  <c r="B73" i="25"/>
  <c r="O74" i="25"/>
  <c r="N74" i="25"/>
  <c r="J73" i="25"/>
  <c r="K73" i="25"/>
  <c r="I73" i="25"/>
  <c r="Y69" i="25" l="1"/>
  <c r="AE69" i="25"/>
  <c r="Z69" i="25"/>
  <c r="AA69" i="25"/>
  <c r="AB69" i="25"/>
  <c r="AC69" i="25"/>
  <c r="E70" i="25"/>
  <c r="D70" i="25"/>
  <c r="AB70" i="25" s="1"/>
  <c r="F70" i="25"/>
  <c r="G70" i="25"/>
  <c r="C71" i="25"/>
  <c r="B74" i="25"/>
  <c r="O75" i="25"/>
  <c r="N75" i="25"/>
  <c r="J74" i="25"/>
  <c r="K74" i="25"/>
  <c r="I74" i="25"/>
  <c r="AG69" i="25" l="1"/>
  <c r="AF69" i="25"/>
  <c r="AD70" i="25"/>
  <c r="AG70" i="25" s="1"/>
  <c r="AC70" i="25"/>
  <c r="AE70" i="25"/>
  <c r="AF70" i="25" s="1"/>
  <c r="Y70" i="25"/>
  <c r="Z70" i="25"/>
  <c r="AA70" i="25"/>
  <c r="G71" i="25"/>
  <c r="D71" i="25"/>
  <c r="AD71" i="25" s="1"/>
  <c r="E71" i="25"/>
  <c r="F71" i="25"/>
  <c r="C72" i="25"/>
  <c r="B75" i="25"/>
  <c r="O76" i="25"/>
  <c r="N76" i="25"/>
  <c r="J75" i="25"/>
  <c r="K75" i="25"/>
  <c r="I75" i="25"/>
  <c r="Y71" i="25" l="1"/>
  <c r="AE71" i="25"/>
  <c r="Z71" i="25"/>
  <c r="AA71" i="25"/>
  <c r="AB71" i="25"/>
  <c r="AC71" i="25"/>
  <c r="E72" i="25"/>
  <c r="D72" i="25"/>
  <c r="Z72" i="25" s="1"/>
  <c r="F72" i="25"/>
  <c r="G72" i="25"/>
  <c r="C73" i="25"/>
  <c r="B76" i="25"/>
  <c r="O77" i="25"/>
  <c r="N77" i="25"/>
  <c r="J76" i="25"/>
  <c r="K76" i="25"/>
  <c r="I76" i="25"/>
  <c r="AG71" i="25" l="1"/>
  <c r="AF71" i="25"/>
  <c r="AA72" i="25"/>
  <c r="AC72" i="25"/>
  <c r="AB72" i="25"/>
  <c r="AD72" i="25"/>
  <c r="G73" i="25"/>
  <c r="D73" i="25"/>
  <c r="AD73" i="25" s="1"/>
  <c r="E73" i="25"/>
  <c r="F73" i="25"/>
  <c r="C74" i="25"/>
  <c r="AE72" i="25"/>
  <c r="Y72" i="25"/>
  <c r="B77" i="25"/>
  <c r="O78" i="25"/>
  <c r="N78" i="25"/>
  <c r="J77" i="25"/>
  <c r="K77" i="25"/>
  <c r="I77" i="25"/>
  <c r="AF72" i="25" l="1"/>
  <c r="AG72" i="25"/>
  <c r="Y73" i="25"/>
  <c r="AE73" i="25"/>
  <c r="Z73" i="25"/>
  <c r="AA73" i="25"/>
  <c r="AB73" i="25"/>
  <c r="AC73" i="25"/>
  <c r="E74" i="25"/>
  <c r="D74" i="25"/>
  <c r="AE74" i="25" s="1"/>
  <c r="F74" i="25"/>
  <c r="G74" i="25"/>
  <c r="C75" i="25"/>
  <c r="B78" i="25"/>
  <c r="C78" i="25"/>
  <c r="AB74" i="25"/>
  <c r="O79" i="25"/>
  <c r="N79" i="25"/>
  <c r="J78" i="25"/>
  <c r="K78" i="25"/>
  <c r="I78" i="25"/>
  <c r="AG73" i="25" l="1"/>
  <c r="AF73" i="25"/>
  <c r="AF74" i="25"/>
  <c r="Y74" i="25"/>
  <c r="Z74" i="25"/>
  <c r="AC74" i="25"/>
  <c r="AA74" i="25"/>
  <c r="AD74" i="25"/>
  <c r="AG74" i="25" s="1"/>
  <c r="G75" i="25"/>
  <c r="D75" i="25"/>
  <c r="AD75" i="25" s="1"/>
  <c r="E75" i="25"/>
  <c r="F75" i="25"/>
  <c r="C76" i="25"/>
  <c r="B79" i="25"/>
  <c r="D78" i="25"/>
  <c r="C79" i="25"/>
  <c r="O80" i="25"/>
  <c r="N80" i="25"/>
  <c r="J79" i="25"/>
  <c r="K79" i="25"/>
  <c r="I79" i="25"/>
  <c r="Y75" i="25" l="1"/>
  <c r="AE75" i="25"/>
  <c r="Z75" i="25"/>
  <c r="AA75" i="25"/>
  <c r="AB75" i="25"/>
  <c r="AC75" i="25"/>
  <c r="E76" i="25"/>
  <c r="D76" i="25"/>
  <c r="AE76" i="25" s="1"/>
  <c r="F76" i="25"/>
  <c r="G76" i="25"/>
  <c r="C77" i="25"/>
  <c r="B80" i="25"/>
  <c r="E79" i="25"/>
  <c r="G79" i="25"/>
  <c r="F79" i="25"/>
  <c r="D79" i="25"/>
  <c r="C80" i="25"/>
  <c r="AB76" i="25"/>
  <c r="O81" i="25"/>
  <c r="N81" i="25"/>
  <c r="J80" i="25"/>
  <c r="K80" i="25"/>
  <c r="I80" i="25"/>
  <c r="AF76" i="25" l="1"/>
  <c r="AG75" i="25"/>
  <c r="AF75" i="25"/>
  <c r="Z76" i="25"/>
  <c r="Y76" i="25"/>
  <c r="AA76" i="25"/>
  <c r="AC76" i="25"/>
  <c r="AD76" i="25"/>
  <c r="AG76" i="25" s="1"/>
  <c r="G77" i="25"/>
  <c r="D77" i="25"/>
  <c r="AD77" i="25" s="1"/>
  <c r="E77" i="25"/>
  <c r="F77" i="25"/>
  <c r="B81" i="25"/>
  <c r="F80" i="25"/>
  <c r="E80" i="25"/>
  <c r="G80" i="25"/>
  <c r="D80" i="25"/>
  <c r="C81" i="25"/>
  <c r="O82" i="25"/>
  <c r="N82" i="25"/>
  <c r="J81" i="25"/>
  <c r="K81" i="25"/>
  <c r="I81" i="25"/>
  <c r="AE77" i="25" l="1"/>
  <c r="Y77" i="25"/>
  <c r="AA77" i="25"/>
  <c r="AB77" i="25"/>
  <c r="AC77" i="25"/>
  <c r="Z77" i="25"/>
  <c r="B82" i="25"/>
  <c r="E81" i="25"/>
  <c r="G81" i="25"/>
  <c r="F81" i="25"/>
  <c r="D81" i="25"/>
  <c r="C82" i="25"/>
  <c r="Z78" i="25"/>
  <c r="AC78" i="25"/>
  <c r="Y78" i="25"/>
  <c r="AB78" i="25"/>
  <c r="AE78" i="25"/>
  <c r="AA78" i="25"/>
  <c r="O83" i="25"/>
  <c r="N83" i="25"/>
  <c r="J82" i="25"/>
  <c r="K82" i="25"/>
  <c r="I82" i="25"/>
  <c r="AF78" i="25" l="1"/>
  <c r="AG77" i="25"/>
  <c r="AF77" i="25"/>
  <c r="F82" i="25"/>
  <c r="E82" i="25"/>
  <c r="G82" i="25"/>
  <c r="D82" i="25"/>
  <c r="B83" i="25"/>
  <c r="C83" i="25"/>
  <c r="AB79" i="25"/>
  <c r="AE79" i="25"/>
  <c r="AA79" i="25"/>
  <c r="Z79" i="25"/>
  <c r="AC79" i="25"/>
  <c r="Y79" i="25"/>
  <c r="O84" i="25"/>
  <c r="N84" i="25"/>
  <c r="J83" i="25"/>
  <c r="K83" i="25"/>
  <c r="I83" i="25"/>
  <c r="AF79" i="25" l="1"/>
  <c r="E83" i="25"/>
  <c r="G83" i="25"/>
  <c r="F83" i="25"/>
  <c r="D83" i="25"/>
  <c r="B84" i="25"/>
  <c r="C84" i="25"/>
  <c r="AB80" i="25"/>
  <c r="AE80" i="25"/>
  <c r="AA80" i="25"/>
  <c r="Z80" i="25"/>
  <c r="AC80" i="25"/>
  <c r="Y80" i="25"/>
  <c r="O85" i="25"/>
  <c r="N85" i="25"/>
  <c r="J84" i="25"/>
  <c r="K84" i="25"/>
  <c r="I84" i="25"/>
  <c r="AF80" i="25" l="1"/>
  <c r="F84" i="25"/>
  <c r="E84" i="25"/>
  <c r="G84" i="25"/>
  <c r="D84" i="25"/>
  <c r="B85" i="25"/>
  <c r="C85" i="25"/>
  <c r="AB81" i="25"/>
  <c r="AE81" i="25"/>
  <c r="AA81" i="25"/>
  <c r="Z81" i="25"/>
  <c r="AC81" i="25"/>
  <c r="Y81" i="25"/>
  <c r="O86" i="25"/>
  <c r="N86" i="25"/>
  <c r="J85" i="25"/>
  <c r="K85" i="25"/>
  <c r="I85" i="25"/>
  <c r="AF81" i="25" l="1"/>
  <c r="E85" i="25"/>
  <c r="G85" i="25"/>
  <c r="F85" i="25"/>
  <c r="D85" i="25"/>
  <c r="B86" i="25"/>
  <c r="C86" i="25"/>
  <c r="AB82" i="25"/>
  <c r="AE82" i="25"/>
  <c r="AA82" i="25"/>
  <c r="Z82" i="25"/>
  <c r="AC82" i="25"/>
  <c r="Y82" i="25"/>
  <c r="O87" i="25"/>
  <c r="B87" i="25" s="1"/>
  <c r="N87" i="25"/>
  <c r="J86" i="25"/>
  <c r="K86" i="25"/>
  <c r="I86" i="25"/>
  <c r="AF82" i="25" l="1"/>
  <c r="F86" i="25"/>
  <c r="E86" i="25"/>
  <c r="G86" i="25"/>
  <c r="D86" i="25"/>
  <c r="C87" i="25"/>
  <c r="D87" i="25" s="1"/>
  <c r="Z83" i="25"/>
  <c r="AC83" i="25"/>
  <c r="Y83" i="25"/>
  <c r="AB83" i="25"/>
  <c r="AE83" i="25"/>
  <c r="AA83" i="25"/>
  <c r="J87" i="25"/>
  <c r="K87" i="25"/>
  <c r="I87" i="25"/>
  <c r="AF83" i="25" l="1"/>
  <c r="E87" i="25"/>
  <c r="G87" i="25"/>
  <c r="F87" i="25"/>
  <c r="Z84" i="25"/>
  <c r="AC84" i="25"/>
  <c r="Y84" i="25"/>
  <c r="AB84" i="25"/>
  <c r="AE84" i="25"/>
  <c r="AA84" i="25"/>
  <c r="AF84" i="25" l="1"/>
  <c r="AB85" i="25"/>
  <c r="AE85" i="25"/>
  <c r="AA85" i="25"/>
  <c r="Z85" i="25"/>
  <c r="AC85" i="25"/>
  <c r="Y85" i="25"/>
  <c r="BP276" i="1" l="1"/>
  <c r="AF85" i="25"/>
  <c r="Z86" i="25"/>
  <c r="AC86" i="25"/>
  <c r="Y86" i="25"/>
  <c r="AB86" i="25"/>
  <c r="AE86" i="25"/>
  <c r="AA86" i="25"/>
  <c r="BP277" i="1" l="1"/>
  <c r="AF86" i="25"/>
  <c r="AB87" i="25"/>
  <c r="AE87" i="25"/>
  <c r="AE88" i="25" s="1"/>
  <c r="AA87" i="25"/>
  <c r="Z87" i="25"/>
  <c r="AC87" i="25"/>
  <c r="Y87" i="25"/>
  <c r="A19" i="29"/>
  <c r="BP278" i="1" l="1"/>
  <c r="AF87" i="25"/>
  <c r="AF88" i="25" s="1"/>
  <c r="AB88" i="25"/>
  <c r="A20" i="29"/>
  <c r="A21" i="29" s="1"/>
  <c r="BP279" i="1" l="1"/>
  <c r="A22" i="29"/>
  <c r="BP280" i="1" l="1"/>
  <c r="A23" i="29"/>
  <c r="BP281" i="1" l="1"/>
  <c r="A24" i="29"/>
  <c r="BP282" i="1" l="1"/>
  <c r="A25" i="29"/>
  <c r="BP283" i="1" l="1"/>
  <c r="A26" i="29"/>
  <c r="BP284" i="1" l="1"/>
  <c r="A27" i="29"/>
  <c r="BP285" i="1" l="1"/>
  <c r="A28" i="29"/>
  <c r="BP286" i="1" l="1"/>
  <c r="A29" i="29"/>
  <c r="BP84" i="1" l="1"/>
  <c r="A30" i="29"/>
  <c r="BP85" i="1" l="1"/>
  <c r="A31" i="29"/>
  <c r="BP86" i="1" l="1"/>
  <c r="A32" i="29"/>
  <c r="BP87" i="1" l="1"/>
  <c r="A33" i="29"/>
  <c r="BP287" i="1" l="1"/>
  <c r="A34" i="29"/>
  <c r="BP288" i="1" l="1"/>
  <c r="A35" i="29"/>
  <c r="BP289" i="1" l="1"/>
  <c r="A36" i="29"/>
  <c r="BP290" i="1" l="1"/>
  <c r="A37" i="29"/>
  <c r="BP291" i="1" l="1"/>
  <c r="A38" i="29"/>
  <c r="BP292" i="1" l="1"/>
  <c r="A39" i="29"/>
  <c r="BP293" i="1" l="1"/>
  <c r="A40" i="29"/>
  <c r="BP294" i="1" l="1"/>
  <c r="A41" i="29"/>
  <c r="BP295" i="1" l="1"/>
  <c r="A42" i="29"/>
  <c r="BP296" i="1" l="1"/>
  <c r="A43" i="29"/>
  <c r="BP297" i="1" l="1"/>
  <c r="A44" i="29"/>
  <c r="BP298" i="1" l="1"/>
  <c r="A45" i="29"/>
  <c r="BP299" i="1" l="1"/>
  <c r="A46" i="29"/>
  <c r="BP300" i="1" l="1"/>
  <c r="A47" i="29"/>
  <c r="BP301" i="1" l="1"/>
  <c r="A48" i="29"/>
  <c r="BP302" i="1" l="1"/>
  <c r="A49" i="29"/>
  <c r="BP303" i="1" l="1"/>
  <c r="A50" i="29"/>
  <c r="A51" i="29" l="1"/>
  <c r="A52" i="29" l="1"/>
  <c r="A53" i="29" l="1"/>
  <c r="A54" i="29" l="1"/>
  <c r="A55" i="29" l="1"/>
  <c r="A56" i="29" l="1"/>
  <c r="A57" i="29" l="1"/>
  <c r="A58" i="29" l="1"/>
  <c r="A59" i="29" l="1"/>
  <c r="A60" i="29" l="1"/>
  <c r="A61" i="29" l="1"/>
  <c r="A62" i="29" l="1"/>
  <c r="A63" i="29" l="1"/>
  <c r="A64" i="29" l="1"/>
  <c r="A65" i="29" l="1"/>
  <c r="A66" i="29" l="1"/>
  <c r="A67" i="29" l="1"/>
  <c r="A68" i="29" l="1"/>
  <c r="A69" i="29" l="1"/>
  <c r="A70" i="29" s="1"/>
  <c r="A71" i="29" l="1"/>
  <c r="A72" i="29" l="1"/>
  <c r="A73" i="29" l="1"/>
  <c r="A74" i="29" l="1"/>
  <c r="E15" i="26" l="1"/>
  <c r="Z15" i="26" s="1"/>
  <c r="A75" i="29"/>
  <c r="E21" i="26" l="1"/>
  <c r="Z21" i="26" s="1"/>
  <c r="E22" i="26"/>
  <c r="Z22" i="26" s="1"/>
  <c r="AD21" i="25" s="1"/>
  <c r="AG21" i="25" s="1"/>
  <c r="E16" i="26"/>
  <c r="Z16" i="26" s="1"/>
  <c r="E19" i="26"/>
  <c r="Z19" i="26" s="1"/>
  <c r="AD18" i="25" s="1"/>
  <c r="AG18" i="25" s="1"/>
  <c r="E25" i="26"/>
  <c r="Z25" i="26" s="1"/>
  <c r="E17" i="26"/>
  <c r="Z17" i="26" s="1"/>
  <c r="E20" i="26"/>
  <c r="Z20" i="26" s="1"/>
  <c r="E23" i="26"/>
  <c r="Z23" i="26" s="1"/>
  <c r="E18" i="26"/>
  <c r="Z18" i="26" s="1"/>
  <c r="E24" i="26"/>
  <c r="Z24" i="26" s="1"/>
  <c r="A76" i="29"/>
  <c r="AD85" i="25" l="1"/>
  <c r="AG85" i="25" s="1"/>
  <c r="AD84" i="25"/>
  <c r="AG84" i="25" s="1"/>
  <c r="AD86" i="25"/>
  <c r="AG86" i="25" s="1"/>
  <c r="AD19" i="25"/>
  <c r="AG19" i="25" s="1"/>
  <c r="AD23" i="25"/>
  <c r="AG23" i="25" s="1"/>
  <c r="AD87" i="25"/>
  <c r="AG87" i="25" s="1"/>
  <c r="AD22" i="25"/>
  <c r="AG22" i="25" s="1"/>
  <c r="AD24" i="25"/>
  <c r="AG24" i="25" s="1"/>
  <c r="AD20" i="25"/>
  <c r="AG20" i="25" s="1"/>
  <c r="A77" i="29"/>
  <c r="A78" i="29" l="1"/>
  <c r="A79" i="29" l="1"/>
  <c r="A80" i="29" l="1"/>
  <c r="A81" i="29" l="1"/>
  <c r="A82" i="29" l="1"/>
  <c r="A83" i="29" l="1"/>
  <c r="A84" i="29" l="1"/>
  <c r="A85" i="29" l="1"/>
  <c r="A86" i="29" l="1"/>
  <c r="A87" i="29" l="1"/>
  <c r="A88" i="29" l="1"/>
  <c r="A89" i="29" l="1"/>
  <c r="A90" i="29" l="1"/>
  <c r="A91" i="29" l="1"/>
  <c r="A92" i="29" l="1"/>
  <c r="A93" i="29" l="1"/>
  <c r="A94" i="29" l="1"/>
  <c r="A95" i="29" l="1"/>
  <c r="A96" i="29" l="1"/>
  <c r="A97" i="29" l="1"/>
  <c r="A98" i="29" l="1"/>
  <c r="A99" i="29" l="1"/>
  <c r="A100" i="29" l="1"/>
  <c r="A101" i="29" l="1"/>
  <c r="A102" i="29" l="1"/>
  <c r="A103" i="29" l="1"/>
  <c r="A104" i="29" l="1"/>
  <c r="A105" i="29" l="1"/>
  <c r="A106" i="29" l="1"/>
  <c r="A107" i="29" l="1"/>
  <c r="A108" i="29" l="1"/>
  <c r="A109" i="29" l="1"/>
  <c r="A110" i="29" l="1"/>
  <c r="A111" i="29" l="1"/>
  <c r="A112" i="29" l="1"/>
  <c r="A113" i="29" l="1"/>
  <c r="A114" i="29" l="1"/>
  <c r="A115" i="29" l="1"/>
  <c r="A116" i="29" l="1"/>
  <c r="A117" i="29" l="1"/>
  <c r="A118" i="29" l="1"/>
  <c r="A119" i="29" l="1"/>
  <c r="A120" i="29" l="1"/>
  <c r="A121" i="29" l="1"/>
  <c r="A122" i="29" l="1"/>
  <c r="A123" i="29" l="1"/>
  <c r="A124" i="29" l="1"/>
  <c r="A125" i="29" l="1"/>
  <c r="A126" i="29" l="1"/>
  <c r="A127" i="29" l="1"/>
  <c r="A128" i="29" l="1"/>
  <c r="D1" i="17" l="1"/>
  <c r="Z3" i="17"/>
  <c r="A9" i="17"/>
  <c r="G1" i="1"/>
  <c r="H1" i="1" s="1"/>
  <c r="I1" i="1" s="1"/>
  <c r="Q9" i="10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K10" i="10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1" i="10" s="1"/>
  <c r="K142" i="10" s="1"/>
  <c r="K143" i="10" s="1"/>
  <c r="K144" i="10" s="1"/>
  <c r="K145" i="10" s="1"/>
  <c r="K146" i="10" s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81" i="10" s="1"/>
  <c r="K182" i="10" s="1"/>
  <c r="K183" i="10" s="1"/>
  <c r="K184" i="10" s="1"/>
  <c r="K185" i="10" s="1"/>
  <c r="K186" i="10" s="1"/>
  <c r="K187" i="10" s="1"/>
  <c r="K188" i="10" s="1"/>
  <c r="K189" i="10" s="1"/>
  <c r="K190" i="10" s="1"/>
  <c r="K191" i="10" s="1"/>
  <c r="K192" i="10" s="1"/>
  <c r="K193" i="10" s="1"/>
  <c r="K194" i="10" s="1"/>
  <c r="K195" i="10" s="1"/>
  <c r="K196" i="10" s="1"/>
  <c r="K197" i="10" s="1"/>
  <c r="K198" i="10" s="1"/>
  <c r="K199" i="10" s="1"/>
  <c r="K200" i="10" s="1"/>
  <c r="K201" i="10" s="1"/>
  <c r="K202" i="10" s="1"/>
  <c r="K203" i="10" s="1"/>
  <c r="K204" i="10" s="1"/>
  <c r="K205" i="10" s="1"/>
  <c r="K206" i="10" s="1"/>
  <c r="K207" i="10" s="1"/>
  <c r="N10" i="10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J1" i="1" l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1" i="1"/>
  <c r="V1" i="1"/>
  <c r="W1" i="1" s="1"/>
  <c r="X1" i="1" s="1"/>
  <c r="Y1" i="1" s="1"/>
  <c r="Z1" i="1" s="1"/>
  <c r="A10" i="17"/>
  <c r="AA1" i="1" l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N1" i="1" l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S82" i="25" l="1"/>
  <c r="S85" i="25"/>
  <c r="S86" i="25"/>
  <c r="S78" i="25"/>
  <c r="S81" i="25"/>
  <c r="S84" i="25"/>
  <c r="S80" i="25"/>
  <c r="S87" i="25"/>
  <c r="S83" i="25"/>
  <c r="S79" i="25"/>
  <c r="AD16" i="25" l="1"/>
  <c r="AG16" i="25" s="1"/>
  <c r="AD17" i="25"/>
  <c r="AG17" i="25" s="1"/>
  <c r="P87" i="25"/>
  <c r="P86" i="25"/>
  <c r="P83" i="25"/>
  <c r="P81" i="25"/>
  <c r="P80" i="25"/>
  <c r="P79" i="25"/>
  <c r="P85" i="25"/>
  <c r="P84" i="25"/>
  <c r="P82" i="25"/>
  <c r="P78" i="25"/>
  <c r="U78" i="25" s="1"/>
  <c r="R82" i="25" l="1"/>
  <c r="U82" i="25"/>
  <c r="R85" i="25"/>
  <c r="U85" i="25"/>
  <c r="R80" i="25"/>
  <c r="U80" i="25"/>
  <c r="R83" i="25"/>
  <c r="U83" i="25"/>
  <c r="R87" i="25"/>
  <c r="U87" i="25"/>
  <c r="R84" i="25"/>
  <c r="U84" i="25"/>
  <c r="R79" i="25"/>
  <c r="U79" i="25"/>
  <c r="R81" i="25"/>
  <c r="U81" i="25"/>
  <c r="R86" i="25"/>
  <c r="U86" i="25"/>
  <c r="E78" i="25"/>
  <c r="R78" i="25"/>
  <c r="G78" i="25"/>
  <c r="E11" i="29" l="1"/>
  <c r="R10" i="10" l="1"/>
  <c r="R52" i="10"/>
  <c r="R65" i="10"/>
  <c r="O31" i="10"/>
  <c r="O34" i="10"/>
  <c r="R11" i="10"/>
  <c r="O21" i="10"/>
  <c r="O43" i="10"/>
  <c r="O13" i="10"/>
  <c r="O11" i="10"/>
  <c r="O10" i="10"/>
  <c r="L143" i="10" l="1"/>
  <c r="O9" i="10"/>
  <c r="L142" i="10"/>
  <c r="O14" i="10"/>
  <c r="R48" i="10"/>
  <c r="R50" i="10"/>
  <c r="O26" i="10"/>
  <c r="O23" i="10"/>
  <c r="R9" i="10"/>
  <c r="R13" i="10"/>
  <c r="L81" i="25" l="1"/>
  <c r="L82" i="25"/>
  <c r="L79" i="25"/>
  <c r="T86" i="25"/>
  <c r="T85" i="25"/>
  <c r="T87" i="25"/>
  <c r="X82" i="25"/>
  <c r="X86" i="25"/>
  <c r="X83" i="25"/>
  <c r="L84" i="25"/>
  <c r="L78" i="25"/>
  <c r="W85" i="25"/>
  <c r="W79" i="25"/>
  <c r="X84" i="25"/>
  <c r="X87" i="25"/>
  <c r="L80" i="25"/>
  <c r="L87" i="25"/>
  <c r="T78" i="25"/>
  <c r="T80" i="25"/>
  <c r="T79" i="25"/>
  <c r="W84" i="25"/>
  <c r="W87" i="25"/>
  <c r="L85" i="25"/>
  <c r="L86" i="25"/>
  <c r="L83" i="25"/>
  <c r="T82" i="25"/>
  <c r="T84" i="25"/>
  <c r="T83" i="25"/>
  <c r="T81" i="25"/>
  <c r="W78" i="25"/>
  <c r="W81" i="25"/>
  <c r="W82" i="25"/>
  <c r="W86" i="25"/>
  <c r="X79" i="25"/>
  <c r="X78" i="25"/>
  <c r="X81" i="25"/>
  <c r="W80" i="25"/>
  <c r="W83" i="25"/>
  <c r="X80" i="25"/>
  <c r="X85" i="25"/>
  <c r="L105" i="10" l="1"/>
  <c r="L58" i="10"/>
  <c r="O47" i="10"/>
  <c r="L42" i="10"/>
  <c r="R57" i="10"/>
  <c r="R35" i="10"/>
  <c r="R30" i="10"/>
  <c r="O68" i="10"/>
  <c r="O46" i="10"/>
  <c r="O52" i="10"/>
  <c r="O30" i="10"/>
  <c r="O79" i="10"/>
  <c r="L68" i="10"/>
  <c r="L74" i="10"/>
  <c r="L52" i="10"/>
  <c r="R89" i="10"/>
  <c r="R67" i="10"/>
  <c r="R73" i="10"/>
  <c r="R51" i="10"/>
  <c r="R100" i="10"/>
  <c r="O89" i="10"/>
  <c r="O95" i="10"/>
  <c r="O73" i="10"/>
  <c r="R14" i="10"/>
  <c r="L89" i="10"/>
  <c r="L95" i="10"/>
  <c r="L73" i="10"/>
  <c r="O36" i="10"/>
  <c r="L13" i="10"/>
  <c r="O20" i="10"/>
  <c r="R94" i="10"/>
  <c r="L47" i="10"/>
  <c r="L25" i="10"/>
  <c r="L20" i="10"/>
  <c r="O94" i="10"/>
  <c r="R46" i="10"/>
  <c r="R41" i="10"/>
  <c r="R19" i="10"/>
  <c r="R68" i="10"/>
  <c r="O57" i="10"/>
  <c r="O63" i="10"/>
  <c r="O41" i="10"/>
  <c r="L79" i="10"/>
  <c r="L57" i="10"/>
  <c r="L63" i="10"/>
  <c r="L41" i="10"/>
  <c r="L90" i="10"/>
  <c r="R78" i="10"/>
  <c r="R84" i="10"/>
  <c r="R62" i="10"/>
  <c r="O100" i="10"/>
  <c r="O78" i="10"/>
  <c r="O84" i="10"/>
  <c r="O62" i="10"/>
  <c r="R25" i="10"/>
  <c r="L100" i="10"/>
  <c r="L106" i="10"/>
  <c r="L84" i="10"/>
  <c r="O25" i="10"/>
  <c r="R99" i="10"/>
  <c r="R105" i="10"/>
  <c r="R83" i="10"/>
  <c r="L36" i="10"/>
  <c r="L31" i="10"/>
  <c r="O105" i="10"/>
  <c r="R90" i="10"/>
  <c r="O107" i="10"/>
  <c r="L151" i="10"/>
  <c r="L152" i="10"/>
  <c r="L44" i="10"/>
  <c r="L50" i="10"/>
  <c r="L56" i="10"/>
  <c r="R72" i="10"/>
  <c r="O16" i="10"/>
  <c r="L26" i="10"/>
  <c r="R42" i="10"/>
  <c r="O59" i="10"/>
  <c r="L187" i="10"/>
  <c r="O70" i="10"/>
  <c r="L87" i="10"/>
  <c r="L93" i="10"/>
  <c r="L99" i="10"/>
  <c r="R24" i="10"/>
  <c r="L203" i="10"/>
  <c r="O74" i="10"/>
  <c r="R85" i="10"/>
  <c r="L177" i="10"/>
  <c r="L116" i="10"/>
  <c r="O22" i="10"/>
  <c r="R33" i="10"/>
  <c r="L45" i="10"/>
  <c r="L51" i="10"/>
  <c r="L172" i="10"/>
  <c r="L199" i="10"/>
  <c r="L21" i="10"/>
  <c r="R37" i="10"/>
  <c r="L193" i="10"/>
  <c r="L196" i="10"/>
  <c r="R70" i="10"/>
  <c r="R76" i="10"/>
  <c r="R82" i="10"/>
  <c r="O99" i="10"/>
  <c r="L133" i="10"/>
  <c r="L161" i="10"/>
  <c r="O69" i="10"/>
  <c r="L86" i="10"/>
  <c r="L155" i="10"/>
  <c r="L97" i="10"/>
  <c r="R22" i="10"/>
  <c r="R28" i="10"/>
  <c r="O29" i="10"/>
  <c r="O51" i="10"/>
  <c r="L158" i="10"/>
  <c r="L101" i="10"/>
  <c r="L16" i="10"/>
  <c r="O27" i="10"/>
  <c r="L178" i="10"/>
  <c r="L49" i="10"/>
  <c r="O60" i="10"/>
  <c r="R71" i="10"/>
  <c r="R77" i="10"/>
  <c r="L111" i="10"/>
  <c r="L165" i="10"/>
  <c r="L53" i="10"/>
  <c r="O64" i="10"/>
  <c r="L137" i="10"/>
  <c r="L139" i="10"/>
  <c r="O97" i="10"/>
  <c r="O103" i="10"/>
  <c r="O18" i="10"/>
  <c r="R29" i="10"/>
  <c r="L191" i="10"/>
  <c r="L114" i="10"/>
  <c r="L96" i="10"/>
  <c r="L15" i="10"/>
  <c r="L168" i="10"/>
  <c r="L183" i="10"/>
  <c r="O49" i="10"/>
  <c r="O55" i="10"/>
  <c r="O61" i="10"/>
  <c r="L78" i="10"/>
  <c r="L120" i="10"/>
  <c r="R36" i="10"/>
  <c r="L48" i="10"/>
  <c r="R64" i="10"/>
  <c r="L117" i="10"/>
  <c r="R75" i="10"/>
  <c r="O92" i="10"/>
  <c r="O98" i="10"/>
  <c r="O104" i="10"/>
  <c r="L30" i="10"/>
  <c r="L136" i="10"/>
  <c r="R79" i="10"/>
  <c r="L91" i="10"/>
  <c r="L124" i="10"/>
  <c r="L149" i="10"/>
  <c r="R27" i="10"/>
  <c r="L39" i="10"/>
  <c r="O50" i="10"/>
  <c r="O56" i="10"/>
  <c r="L201" i="10"/>
  <c r="L113" i="10"/>
  <c r="R31" i="10"/>
  <c r="L43" i="10"/>
  <c r="L127" i="10"/>
  <c r="L126" i="10"/>
  <c r="L76" i="10"/>
  <c r="L82" i="10"/>
  <c r="L88" i="10"/>
  <c r="R104" i="10"/>
  <c r="L166" i="10"/>
  <c r="L108" i="10"/>
  <c r="R74" i="10"/>
  <c r="O91" i="10"/>
  <c r="O15" i="10"/>
  <c r="O102" i="10"/>
  <c r="L28" i="10"/>
  <c r="L34" i="10"/>
  <c r="R34" i="10"/>
  <c r="R56" i="10"/>
  <c r="L123" i="10"/>
  <c r="O106" i="10"/>
  <c r="R26" i="10"/>
  <c r="R32" i="10"/>
  <c r="L207" i="10"/>
  <c r="O54" i="10"/>
  <c r="L71" i="10"/>
  <c r="L77" i="10"/>
  <c r="L83" i="10"/>
  <c r="L157" i="10"/>
  <c r="L130" i="10"/>
  <c r="O58" i="10"/>
  <c r="R69" i="10"/>
  <c r="L170" i="10"/>
  <c r="L138" i="10"/>
  <c r="R102" i="10"/>
  <c r="R17" i="10"/>
  <c r="R23" i="10"/>
  <c r="L35" i="10"/>
  <c r="L109" i="10"/>
  <c r="L180" i="10"/>
  <c r="O101" i="10"/>
  <c r="R21" i="10"/>
  <c r="L197" i="10"/>
  <c r="L200" i="10"/>
  <c r="R54" i="10"/>
  <c r="R60" i="10"/>
  <c r="R66" i="10"/>
  <c r="O83" i="10"/>
  <c r="L153" i="10"/>
  <c r="L185" i="10"/>
  <c r="O53" i="10"/>
  <c r="L70" i="10"/>
  <c r="L179" i="10"/>
  <c r="L81" i="10"/>
  <c r="R97" i="10"/>
  <c r="R103" i="10"/>
  <c r="L12" i="10"/>
  <c r="O35" i="10"/>
  <c r="L184" i="10"/>
  <c r="L85" i="10"/>
  <c r="O96" i="10"/>
  <c r="L190" i="10"/>
  <c r="L182" i="10"/>
  <c r="L33" i="10"/>
  <c r="O44" i="10"/>
  <c r="R55" i="10"/>
  <c r="R61" i="10"/>
  <c r="L135" i="10"/>
  <c r="L122" i="10"/>
  <c r="L37" i="10"/>
  <c r="O48" i="10"/>
  <c r="L173" i="10"/>
  <c r="L159" i="10"/>
  <c r="O81" i="10"/>
  <c r="O87" i="10"/>
  <c r="O93" i="10"/>
  <c r="L11" i="10"/>
  <c r="L195" i="10"/>
  <c r="L174" i="10"/>
  <c r="L80" i="10"/>
  <c r="R96" i="10"/>
  <c r="L188" i="10"/>
  <c r="R107" i="10"/>
  <c r="O33" i="10"/>
  <c r="O39" i="10"/>
  <c r="L40" i="10"/>
  <c r="L62" i="10"/>
  <c r="L148" i="10"/>
  <c r="L14" i="10"/>
  <c r="L32" i="10"/>
  <c r="L38" i="10"/>
  <c r="L125" i="10"/>
  <c r="R59" i="10"/>
  <c r="O76" i="10"/>
  <c r="O82" i="10"/>
  <c r="O88" i="10"/>
  <c r="R12" i="10"/>
  <c r="L194" i="10"/>
  <c r="R63" i="10"/>
  <c r="L75" i="10"/>
  <c r="L150" i="10"/>
  <c r="L169" i="10"/>
  <c r="L9" i="10"/>
  <c r="L23" i="10"/>
  <c r="L29" i="10"/>
  <c r="O40" i="10"/>
  <c r="L140" i="10"/>
  <c r="L189" i="10"/>
  <c r="R106" i="10"/>
  <c r="L27" i="10"/>
  <c r="L131" i="10"/>
  <c r="L132" i="10"/>
  <c r="L60" i="10"/>
  <c r="L66" i="10"/>
  <c r="L72" i="10"/>
  <c r="R88" i="10"/>
  <c r="L186" i="10"/>
  <c r="L134" i="10"/>
  <c r="R58" i="10"/>
  <c r="O75" i="10"/>
  <c r="L144" i="10"/>
  <c r="O86" i="10"/>
  <c r="L103" i="10"/>
  <c r="L10" i="10"/>
  <c r="R18" i="10"/>
  <c r="R40" i="10"/>
  <c r="L147" i="10"/>
  <c r="O90" i="10"/>
  <c r="R101" i="10"/>
  <c r="R16" i="10"/>
  <c r="L112" i="10"/>
  <c r="O38" i="10"/>
  <c r="R49" i="10"/>
  <c r="L61" i="10"/>
  <c r="L67" i="10"/>
  <c r="L181" i="10"/>
  <c r="L154" i="10"/>
  <c r="O42" i="10"/>
  <c r="R53" i="10"/>
  <c r="L206" i="10"/>
  <c r="L176" i="10"/>
  <c r="R86" i="10"/>
  <c r="R92" i="10"/>
  <c r="R98" i="10"/>
  <c r="L19" i="10"/>
  <c r="L129" i="10"/>
  <c r="L204" i="10"/>
  <c r="O85" i="10"/>
  <c r="L102" i="10"/>
  <c r="L118" i="10"/>
  <c r="L121" i="10"/>
  <c r="R38" i="10"/>
  <c r="R44" i="10"/>
  <c r="O45" i="10"/>
  <c r="O67" i="10"/>
  <c r="L175" i="10"/>
  <c r="R20" i="10"/>
  <c r="O37" i="10"/>
  <c r="L54" i="10"/>
  <c r="L156" i="10"/>
  <c r="L65" i="10"/>
  <c r="R81" i="10"/>
  <c r="R87" i="10"/>
  <c r="R93" i="10"/>
  <c r="O19" i="10"/>
  <c r="L141" i="10"/>
  <c r="L69" i="10"/>
  <c r="O80" i="10"/>
  <c r="L115" i="10"/>
  <c r="L202" i="10"/>
  <c r="L17" i="10"/>
  <c r="O28" i="10"/>
  <c r="R39" i="10"/>
  <c r="R45" i="10"/>
  <c r="L171" i="10"/>
  <c r="O12" i="10"/>
  <c r="R15" i="10"/>
  <c r="O32" i="10"/>
  <c r="L164" i="10"/>
  <c r="L163" i="10"/>
  <c r="O65" i="10"/>
  <c r="O71" i="10"/>
  <c r="O77" i="10"/>
  <c r="L94" i="10"/>
  <c r="L128" i="10"/>
  <c r="L198" i="10"/>
  <c r="L64" i="10"/>
  <c r="R80" i="10"/>
  <c r="L192" i="10"/>
  <c r="R91" i="10"/>
  <c r="O17" i="10"/>
  <c r="L18" i="10"/>
  <c r="L24" i="10"/>
  <c r="L46" i="10"/>
  <c r="L110" i="10"/>
  <c r="R95" i="10"/>
  <c r="L107" i="10"/>
  <c r="L22" i="10"/>
  <c r="L145" i="10"/>
  <c r="R43" i="10"/>
  <c r="L55" i="10"/>
  <c r="O66" i="10"/>
  <c r="O72" i="10"/>
  <c r="L146" i="10"/>
  <c r="L119" i="10"/>
  <c r="R47" i="10"/>
  <c r="L59" i="10"/>
  <c r="L160" i="10"/>
  <c r="L205" i="10"/>
  <c r="L92" i="10"/>
  <c r="L98" i="10"/>
  <c r="L104" i="10"/>
  <c r="O24" i="10"/>
  <c r="L162" i="10"/>
  <c r="L167" i="10"/>
  <c r="E12" i="26" l="1"/>
  <c r="Z12" i="26" s="1"/>
  <c r="E10" i="26"/>
  <c r="Z10" i="26" s="1"/>
  <c r="E13" i="26"/>
  <c r="Z13" i="26" s="1"/>
  <c r="E11" i="26"/>
  <c r="Z11" i="26" s="1"/>
  <c r="E14" i="26"/>
  <c r="Z14" i="26" s="1"/>
  <c r="E19" i="25" l="1"/>
  <c r="E21" i="25"/>
  <c r="E17" i="25"/>
  <c r="E28" i="25"/>
  <c r="E26" i="25"/>
  <c r="E11" i="25"/>
  <c r="AD15" i="25"/>
  <c r="AG15" i="25" s="1"/>
  <c r="AD14" i="25"/>
  <c r="AG14" i="25" s="1"/>
  <c r="E13" i="25"/>
  <c r="E22" i="25"/>
  <c r="E16" i="25"/>
  <c r="E12" i="25"/>
  <c r="E23" i="25"/>
  <c r="E24" i="25"/>
  <c r="E20" i="25"/>
  <c r="E18" i="25"/>
  <c r="E14" i="25"/>
  <c r="E15" i="25"/>
  <c r="E9" i="25"/>
  <c r="E10" i="25"/>
  <c r="AD13" i="25"/>
  <c r="AG13" i="25" s="1"/>
  <c r="AD83" i="25"/>
  <c r="AG83" i="25" s="1"/>
  <c r="AD10" i="25"/>
  <c r="AG10" i="25" s="1"/>
  <c r="AD80" i="25"/>
  <c r="AG80" i="25" s="1"/>
  <c r="AD8" i="25"/>
  <c r="AG8" i="25" s="1"/>
  <c r="AD78" i="25"/>
  <c r="AG78" i="25" s="1"/>
  <c r="AD12" i="25"/>
  <c r="AG12" i="25" s="1"/>
  <c r="AD82" i="25"/>
  <c r="AG82" i="25" s="1"/>
  <c r="AD11" i="25"/>
  <c r="AG11" i="25" s="1"/>
  <c r="AD81" i="25"/>
  <c r="AG81" i="25" s="1"/>
  <c r="AD9" i="25"/>
  <c r="AG9" i="25" s="1"/>
  <c r="AD79" i="25"/>
  <c r="AG79" i="25" s="1"/>
  <c r="E8" i="25"/>
  <c r="P88" i="25"/>
  <c r="G28" i="25"/>
  <c r="AG88" i="25" l="1"/>
  <c r="F17" i="25" l="1"/>
  <c r="F26" i="25"/>
  <c r="F28" i="25"/>
  <c r="F16" i="25"/>
  <c r="F24" i="25"/>
  <c r="F22" i="25"/>
  <c r="F18" i="25"/>
  <c r="G8" i="25"/>
  <c r="F8" i="25"/>
  <c r="G11" i="25" l="1"/>
  <c r="Q88" i="25"/>
  <c r="G9" i="25"/>
  <c r="G13" i="25"/>
  <c r="U88" i="25" l="1"/>
  <c r="V88" i="25" s="1"/>
  <c r="BO11" i="1" l="1"/>
  <c r="AF11" i="1"/>
  <c r="H13" i="32" l="1"/>
  <c r="G13" i="32"/>
  <c r="E13" i="32"/>
  <c r="G12" i="32"/>
  <c r="E12" i="32"/>
  <c r="H12" i="32"/>
  <c r="H14" i="32"/>
  <c r="G14" i="32"/>
  <c r="E14" i="32"/>
  <c r="E17" i="32"/>
  <c r="H17" i="32"/>
  <c r="G17" i="32"/>
  <c r="G16" i="32"/>
  <c r="E16" i="32"/>
  <c r="H16" i="32"/>
  <c r="E15" i="32"/>
  <c r="H15" i="32"/>
  <c r="G15" i="32"/>
  <c r="E11" i="32"/>
  <c r="G11" i="32"/>
  <c r="H11" i="32"/>
  <c r="F14" i="32"/>
  <c r="B14" i="32"/>
  <c r="F13" i="32"/>
  <c r="F15" i="32"/>
  <c r="B15" i="32"/>
  <c r="F16" i="32"/>
  <c r="B16" i="32"/>
  <c r="F17" i="32"/>
  <c r="B17" i="32"/>
  <c r="C17" i="32" s="1"/>
  <c r="S17" i="32" s="1"/>
  <c r="F11" i="32"/>
  <c r="F12" i="32"/>
  <c r="B12" i="32" l="1"/>
  <c r="C12" i="32" s="1"/>
  <c r="S12" i="32" s="1"/>
  <c r="T12" i="32" s="1"/>
  <c r="B13" i="32"/>
  <c r="C13" i="32" s="1"/>
  <c r="S13" i="32" s="1"/>
  <c r="T13" i="32" s="1"/>
  <c r="B11" i="32"/>
  <c r="C11" i="32" s="1"/>
  <c r="S11" i="32" s="1"/>
  <c r="C16" i="32"/>
  <c r="S16" i="32" s="1"/>
  <c r="T16" i="32" s="1"/>
  <c r="C15" i="32"/>
  <c r="S15" i="32" s="1"/>
  <c r="T15" i="32" s="1"/>
  <c r="C14" i="32"/>
  <c r="S14" i="32" s="1"/>
  <c r="T14" i="32" s="1"/>
  <c r="T17" i="32"/>
  <c r="S9" i="32" l="1"/>
  <c r="T11" i="32"/>
  <c r="T9" i="32" s="1"/>
  <c r="BK11" i="1" l="1"/>
  <c r="BJ11" i="1"/>
  <c r="S15" i="25"/>
  <c r="S19" i="25"/>
  <c r="S23" i="25"/>
  <c r="S27" i="25"/>
  <c r="S31" i="25"/>
  <c r="S35" i="25"/>
  <c r="S39" i="25"/>
  <c r="S43" i="25"/>
  <c r="S47" i="25"/>
  <c r="S51" i="25"/>
  <c r="S55" i="25"/>
  <c r="S59" i="25"/>
  <c r="S63" i="25"/>
  <c r="S67" i="25"/>
  <c r="S71" i="25"/>
  <c r="S75" i="25"/>
  <c r="S16" i="25"/>
  <c r="S20" i="25"/>
  <c r="S24" i="25"/>
  <c r="S28" i="25"/>
  <c r="S32" i="25"/>
  <c r="S36" i="25"/>
  <c r="S40" i="25"/>
  <c r="S44" i="25"/>
  <c r="S48" i="25"/>
  <c r="S52" i="25"/>
  <c r="S56" i="25"/>
  <c r="S60" i="25"/>
  <c r="S64" i="25"/>
  <c r="S68" i="25"/>
  <c r="S72" i="25"/>
  <c r="S76" i="25"/>
  <c r="S17" i="25"/>
  <c r="S21" i="25"/>
  <c r="S25" i="25"/>
  <c r="S29" i="25"/>
  <c r="S33" i="25"/>
  <c r="S37" i="25"/>
  <c r="S41" i="25"/>
  <c r="S45" i="25"/>
  <c r="S49" i="25"/>
  <c r="S53" i="25"/>
  <c r="S57" i="25"/>
  <c r="S61" i="25"/>
  <c r="S65" i="25"/>
  <c r="S69" i="25"/>
  <c r="S73" i="25"/>
  <c r="S77" i="25"/>
  <c r="S11" i="25"/>
  <c r="S18" i="25"/>
  <c r="S22" i="25"/>
  <c r="S26" i="25"/>
  <c r="S30" i="25"/>
  <c r="S34" i="25"/>
  <c r="S38" i="25"/>
  <c r="S42" i="25"/>
  <c r="S46" i="25"/>
  <c r="S50" i="25"/>
  <c r="S54" i="25"/>
  <c r="S58" i="25"/>
  <c r="S62" i="25"/>
  <c r="S66" i="25"/>
  <c r="S70" i="25"/>
  <c r="S74" i="25"/>
  <c r="S8" i="25"/>
  <c r="S14" i="25"/>
  <c r="S10" i="25"/>
  <c r="S13" i="25"/>
  <c r="S9" i="25"/>
  <c r="S12" i="25"/>
  <c r="P15" i="25"/>
  <c r="P14" i="25"/>
  <c r="P67" i="25"/>
  <c r="P27" i="25"/>
  <c r="P8" i="25"/>
  <c r="P18" i="25"/>
  <c r="P39" i="25"/>
  <c r="P51" i="25"/>
  <c r="P16" i="25"/>
  <c r="P11" i="25"/>
  <c r="P33" i="25"/>
  <c r="P60" i="25"/>
  <c r="P45" i="25"/>
  <c r="P61" i="25"/>
  <c r="P57" i="25"/>
  <c r="P46" i="25"/>
  <c r="P73" i="25"/>
  <c r="P34" i="25"/>
  <c r="P74" i="25"/>
  <c r="P70" i="25"/>
  <c r="P55" i="25"/>
  <c r="P59" i="25"/>
  <c r="P17" i="25"/>
  <c r="P36" i="25"/>
  <c r="P22" i="25"/>
  <c r="P72" i="25"/>
  <c r="P13" i="25"/>
  <c r="P30" i="25"/>
  <c r="P40" i="25"/>
  <c r="P38" i="25"/>
  <c r="P26" i="25"/>
  <c r="P43" i="25"/>
  <c r="P71" i="25"/>
  <c r="P47" i="25"/>
  <c r="P69" i="25"/>
  <c r="P24" i="25"/>
  <c r="P23" i="25"/>
  <c r="P75" i="25"/>
  <c r="P12" i="25"/>
  <c r="P29" i="25"/>
  <c r="P28" i="25"/>
  <c r="P20" i="25"/>
  <c r="P44" i="25"/>
  <c r="P10" i="25"/>
  <c r="P48" i="25"/>
  <c r="P62" i="25"/>
  <c r="P31" i="25"/>
  <c r="P66" i="25"/>
  <c r="P63" i="25"/>
  <c r="P52" i="25"/>
  <c r="P35" i="25"/>
  <c r="P21" i="25"/>
  <c r="P19" i="25"/>
  <c r="P56" i="25"/>
  <c r="P64" i="25"/>
  <c r="P41" i="25"/>
  <c r="P50" i="25"/>
  <c r="P76" i="25"/>
  <c r="P49" i="25"/>
  <c r="P58" i="25"/>
  <c r="P54" i="25"/>
  <c r="P65" i="25"/>
  <c r="P68" i="25"/>
  <c r="P32" i="25"/>
  <c r="P77" i="25"/>
  <c r="P42" i="25"/>
  <c r="P53" i="25"/>
  <c r="P25" i="25"/>
  <c r="P9" i="25"/>
  <c r="P37" i="25"/>
  <c r="L59" i="25"/>
  <c r="X20" i="25"/>
  <c r="W38" i="25"/>
  <c r="Q23" i="25"/>
  <c r="T52" i="25"/>
  <c r="X45" i="25"/>
  <c r="T48" i="25"/>
  <c r="X37" i="25"/>
  <c r="X15" i="25"/>
  <c r="W12" i="25"/>
  <c r="L56" i="25"/>
  <c r="X56" i="25"/>
  <c r="X61" i="25"/>
  <c r="T33" i="25"/>
  <c r="L69" i="25"/>
  <c r="X40" i="25"/>
  <c r="X46" i="25"/>
  <c r="X18" i="25"/>
  <c r="T34" i="25"/>
  <c r="Q44" i="25"/>
  <c r="X57" i="25"/>
  <c r="Q15" i="25"/>
  <c r="T20" i="25"/>
  <c r="G20" i="25" s="1"/>
  <c r="L38" i="25"/>
  <c r="X39" i="25"/>
  <c r="X21" i="25"/>
  <c r="L8" i="25"/>
  <c r="X73" i="25"/>
  <c r="T11" i="25"/>
  <c r="W11" i="25"/>
  <c r="L45" i="25"/>
  <c r="T50" i="25"/>
  <c r="L50" i="25"/>
  <c r="T46" i="25"/>
  <c r="Q39" i="25"/>
  <c r="X49" i="25"/>
  <c r="L57" i="25"/>
  <c r="X12" i="25"/>
  <c r="T47" i="25"/>
  <c r="Q14" i="25"/>
  <c r="X64" i="25"/>
  <c r="L18" i="25"/>
  <c r="T63" i="25"/>
  <c r="L22" i="25"/>
  <c r="W10" i="25"/>
  <c r="W52" i="25"/>
  <c r="L55" i="25"/>
  <c r="W69" i="25"/>
  <c r="T13" i="25"/>
  <c r="X63" i="25"/>
  <c r="L40" i="25"/>
  <c r="L76" i="25"/>
  <c r="T67" i="25"/>
  <c r="W58" i="25"/>
  <c r="X24" i="25"/>
  <c r="W60" i="25"/>
  <c r="Q20" i="25"/>
  <c r="X34" i="25"/>
  <c r="Q30" i="25"/>
  <c r="T64" i="25"/>
  <c r="W57" i="25"/>
  <c r="L9" i="25"/>
  <c r="T27" i="25"/>
  <c r="W35" i="25"/>
  <c r="X47" i="25"/>
  <c r="T49" i="25"/>
  <c r="L58" i="25"/>
  <c r="T32" i="25"/>
  <c r="W54" i="25"/>
  <c r="Q75" i="25"/>
  <c r="T22" i="25"/>
  <c r="G22" i="25" s="1"/>
  <c r="X42" i="25"/>
  <c r="T18" i="25"/>
  <c r="G18" i="25" s="1"/>
  <c r="W49" i="25"/>
  <c r="Q18" i="25"/>
  <c r="X38" i="25"/>
  <c r="W34" i="25"/>
  <c r="X22" i="25"/>
  <c r="T53" i="25"/>
  <c r="W47" i="25"/>
  <c r="Q28" i="25"/>
  <c r="X66" i="25"/>
  <c r="W70" i="25"/>
  <c r="X9" i="25"/>
  <c r="T40" i="25"/>
  <c r="W67" i="25"/>
  <c r="L11" i="25"/>
  <c r="L46" i="25"/>
  <c r="Q65" i="25"/>
  <c r="X8" i="25"/>
  <c r="Q64" i="25"/>
  <c r="X26" i="25"/>
  <c r="L14" i="25"/>
  <c r="L53" i="25"/>
  <c r="X72" i="25"/>
  <c r="Q62" i="25"/>
  <c r="T21" i="25"/>
  <c r="G21" i="25" s="1"/>
  <c r="T44" i="25"/>
  <c r="Q9" i="25"/>
  <c r="Q56" i="25"/>
  <c r="W75" i="25"/>
  <c r="Q73" i="25"/>
  <c r="T59" i="25"/>
  <c r="L77" i="25"/>
  <c r="T55" i="25"/>
  <c r="X29" i="25"/>
  <c r="Q10" i="25"/>
  <c r="Q72" i="25"/>
  <c r="L61" i="25"/>
  <c r="W48" i="25"/>
  <c r="T42" i="25"/>
  <c r="T75" i="25"/>
  <c r="W28" i="25"/>
  <c r="Q29" i="25"/>
  <c r="X23" i="25"/>
  <c r="Q22" i="25"/>
  <c r="X68" i="25"/>
  <c r="L29" i="25"/>
  <c r="T37" i="25"/>
  <c r="Q45" i="25"/>
  <c r="X55" i="25"/>
  <c r="Q57" i="25"/>
  <c r="W29" i="25"/>
  <c r="L62" i="25"/>
  <c r="Q36" i="25"/>
  <c r="W71" i="25"/>
  <c r="Q49" i="25"/>
  <c r="T35" i="25"/>
  <c r="L47" i="25"/>
  <c r="T43" i="25"/>
  <c r="L16" i="25"/>
  <c r="Q47" i="25"/>
  <c r="W42" i="25"/>
  <c r="Q74" i="25"/>
  <c r="W76" i="25"/>
  <c r="T76" i="25"/>
  <c r="X16" i="25"/>
  <c r="T14" i="25"/>
  <c r="G14" i="25" s="1"/>
  <c r="L60" i="25"/>
  <c r="Q11" i="25"/>
  <c r="X10" i="25"/>
  <c r="Q70" i="25"/>
  <c r="W72" i="25"/>
  <c r="L20" i="25"/>
  <c r="T28" i="25"/>
  <c r="Q33" i="25"/>
  <c r="W74" i="25"/>
  <c r="W33" i="25"/>
  <c r="T69" i="25"/>
  <c r="X41" i="25"/>
  <c r="Q37" i="25"/>
  <c r="W30" i="25"/>
  <c r="L73" i="25"/>
  <c r="W36" i="25"/>
  <c r="Q19" i="25"/>
  <c r="Q63" i="25"/>
  <c r="W73" i="25"/>
  <c r="Q66" i="25"/>
  <c r="T73" i="25"/>
  <c r="X13" i="25"/>
  <c r="L65" i="25"/>
  <c r="L68" i="25"/>
  <c r="L15" i="25"/>
  <c r="X77" i="25"/>
  <c r="Q50" i="25"/>
  <c r="W22" i="25"/>
  <c r="X65" i="25"/>
  <c r="L44" i="25"/>
  <c r="X62" i="25"/>
  <c r="W45" i="25"/>
  <c r="Q38" i="25"/>
  <c r="T74" i="25"/>
  <c r="T8" i="25"/>
  <c r="L64" i="25"/>
  <c r="Q8" i="25"/>
  <c r="W18" i="25"/>
  <c r="Q21" i="25"/>
  <c r="X33" i="25"/>
  <c r="L72" i="25"/>
  <c r="T61" i="25"/>
  <c r="L70" i="25"/>
  <c r="T65" i="25"/>
  <c r="W62" i="25"/>
  <c r="L23" i="25"/>
  <c r="X53" i="25"/>
  <c r="T45" i="25"/>
  <c r="W61" i="25"/>
  <c r="L75" i="25"/>
  <c r="X71" i="25"/>
  <c r="T29" i="25"/>
  <c r="W31" i="25"/>
  <c r="T77" i="25"/>
  <c r="L27" i="25"/>
  <c r="W9" i="25"/>
  <c r="W26" i="25"/>
  <c r="Q27" i="25"/>
  <c r="L33" i="25"/>
  <c r="X48" i="25"/>
  <c r="T16" i="25"/>
  <c r="G16" i="25" s="1"/>
  <c r="W56" i="25"/>
  <c r="Q67" i="25"/>
  <c r="T17" i="25"/>
  <c r="G17" i="25" s="1"/>
  <c r="L43" i="25"/>
  <c r="W37" i="25"/>
  <c r="X36" i="25"/>
  <c r="T60" i="25"/>
  <c r="W17" i="25"/>
  <c r="T66" i="25"/>
  <c r="X59" i="25"/>
  <c r="W53" i="25"/>
  <c r="L17" i="25"/>
  <c r="T51" i="25"/>
  <c r="L12" i="25"/>
  <c r="W46" i="25"/>
  <c r="X14" i="25"/>
  <c r="Q31" i="25"/>
  <c r="L71" i="25"/>
  <c r="W50" i="25"/>
  <c r="L67" i="25"/>
  <c r="Q51" i="25"/>
  <c r="X69" i="25"/>
  <c r="T36" i="25"/>
  <c r="L21" i="25"/>
  <c r="W65" i="25"/>
  <c r="Q12" i="25"/>
  <c r="W66" i="25"/>
  <c r="L48" i="25"/>
  <c r="W8" i="25"/>
  <c r="X70" i="25"/>
  <c r="L39" i="25"/>
  <c r="L37" i="25"/>
  <c r="W21" i="25"/>
  <c r="Q53" i="25"/>
  <c r="L51" i="25"/>
  <c r="T31" i="25"/>
  <c r="X54" i="25"/>
  <c r="T68" i="25"/>
  <c r="W41" i="25"/>
  <c r="W51" i="25"/>
  <c r="L34" i="25"/>
  <c r="W32" i="25"/>
  <c r="T41" i="25"/>
  <c r="X58" i="25"/>
  <c r="X19" i="25"/>
  <c r="L24" i="25"/>
  <c r="W19" i="25"/>
  <c r="L28" i="25"/>
  <c r="W55" i="25"/>
  <c r="X75" i="25"/>
  <c r="Q77" i="25"/>
  <c r="X43" i="25"/>
  <c r="Q76" i="25"/>
  <c r="T24" i="25"/>
  <c r="G24" i="25" s="1"/>
  <c r="L42" i="25"/>
  <c r="T30" i="25"/>
  <c r="Q60" i="25"/>
  <c r="X27" i="25"/>
  <c r="Q68" i="25"/>
  <c r="T10" i="25"/>
  <c r="G10" i="25" s="1"/>
  <c r="L54" i="25"/>
  <c r="T70" i="25"/>
  <c r="W44" i="25"/>
  <c r="Q13" i="25"/>
  <c r="X17" i="25"/>
  <c r="W68" i="25"/>
  <c r="Q32" i="25"/>
  <c r="T57" i="25"/>
  <c r="W64" i="25"/>
  <c r="Q52" i="25"/>
  <c r="W14" i="25"/>
  <c r="X50" i="25"/>
  <c r="X60" i="25"/>
  <c r="L66" i="25"/>
  <c r="Q48" i="25"/>
  <c r="X44" i="25"/>
  <c r="Q16" i="25"/>
  <c r="X28" i="25"/>
  <c r="T56" i="25"/>
  <c r="W40" i="25"/>
  <c r="L41" i="25"/>
  <c r="W13" i="25"/>
  <c r="Q42" i="25"/>
  <c r="W16" i="25"/>
  <c r="L30" i="25"/>
  <c r="T71" i="25"/>
  <c r="L49" i="25"/>
  <c r="L52" i="25"/>
  <c r="T72" i="25"/>
  <c r="Q71" i="25"/>
  <c r="W43" i="25"/>
  <c r="Q61" i="25"/>
  <c r="T39" i="25"/>
  <c r="W24" i="25"/>
  <c r="L10" i="25"/>
  <c r="Q46" i="25"/>
  <c r="W25" i="25"/>
  <c r="X52" i="25"/>
  <c r="L13" i="25"/>
  <c r="Q41" i="25"/>
  <c r="X74" i="25"/>
  <c r="Q17" i="25"/>
  <c r="W23" i="25"/>
  <c r="T62" i="25"/>
  <c r="X32" i="25"/>
  <c r="T54" i="25"/>
  <c r="Q35" i="25"/>
  <c r="X31" i="25"/>
  <c r="Q25" i="25"/>
  <c r="X76" i="25"/>
  <c r="T19" i="25"/>
  <c r="G19" i="25" s="1"/>
  <c r="L19" i="25"/>
  <c r="W59" i="25"/>
  <c r="L32" i="25"/>
  <c r="T12" i="25"/>
  <c r="G12" i="25" s="1"/>
  <c r="Q55" i="25"/>
  <c r="W20" i="25"/>
  <c r="X25" i="25"/>
  <c r="T26" i="25"/>
  <c r="G26" i="25" s="1"/>
  <c r="X35" i="25"/>
  <c r="L25" i="25"/>
  <c r="X11" i="25"/>
  <c r="Q40" i="25"/>
  <c r="L36" i="25"/>
  <c r="Q26" i="25"/>
  <c r="W39" i="25"/>
  <c r="Q54" i="25"/>
  <c r="T58" i="25"/>
  <c r="X30" i="25"/>
  <c r="L31" i="25"/>
  <c r="Q34" i="25"/>
  <c r="X67" i="25"/>
  <c r="Q24" i="25"/>
  <c r="X51" i="25"/>
  <c r="L63" i="25"/>
  <c r="T25" i="25"/>
  <c r="T38" i="25"/>
  <c r="T23" i="25"/>
  <c r="G23" i="25" s="1"/>
  <c r="Q43" i="25"/>
  <c r="W27" i="25"/>
  <c r="Q59" i="25"/>
  <c r="L35" i="25"/>
  <c r="T9" i="25"/>
  <c r="Q69" i="25"/>
  <c r="W77" i="25"/>
  <c r="Q58" i="25"/>
  <c r="W15" i="25"/>
  <c r="W63" i="25"/>
  <c r="L26" i="25"/>
  <c r="L74" i="25"/>
  <c r="BI11" i="1"/>
  <c r="BL11" i="1"/>
  <c r="BM11" i="1"/>
  <c r="BN11" i="1" l="1"/>
  <c r="F11" i="25"/>
  <c r="F14" i="25"/>
  <c r="F15" i="25"/>
  <c r="F23" i="25"/>
  <c r="U37" i="25"/>
  <c r="V37" i="25" s="1"/>
  <c r="R37" i="25"/>
  <c r="U25" i="25"/>
  <c r="V25" i="25" s="1"/>
  <c r="R25" i="25"/>
  <c r="U42" i="25"/>
  <c r="V42" i="25" s="1"/>
  <c r="R42" i="25"/>
  <c r="U32" i="25"/>
  <c r="V32" i="25" s="1"/>
  <c r="R32" i="25"/>
  <c r="U65" i="25"/>
  <c r="V65" i="25" s="1"/>
  <c r="R65" i="25"/>
  <c r="U58" i="25"/>
  <c r="V58" i="25" s="1"/>
  <c r="R58" i="25"/>
  <c r="U76" i="25"/>
  <c r="V76" i="25" s="1"/>
  <c r="R76" i="25"/>
  <c r="U41" i="25"/>
  <c r="V41" i="25" s="1"/>
  <c r="R41" i="25"/>
  <c r="U56" i="25"/>
  <c r="V56" i="25" s="1"/>
  <c r="R56" i="25"/>
  <c r="U21" i="25"/>
  <c r="V21" i="25" s="1"/>
  <c r="R21" i="25"/>
  <c r="U52" i="25"/>
  <c r="V52" i="25" s="1"/>
  <c r="R52" i="25"/>
  <c r="U66" i="25"/>
  <c r="V66" i="25" s="1"/>
  <c r="R66" i="25"/>
  <c r="U62" i="25"/>
  <c r="V62" i="25" s="1"/>
  <c r="R62" i="25"/>
  <c r="U10" i="25"/>
  <c r="V10" i="25" s="1"/>
  <c r="R10" i="25"/>
  <c r="U20" i="25"/>
  <c r="V20" i="25" s="1"/>
  <c r="R20" i="25"/>
  <c r="U29" i="25"/>
  <c r="V29" i="25" s="1"/>
  <c r="R29" i="25"/>
  <c r="U75" i="25"/>
  <c r="V75" i="25" s="1"/>
  <c r="R75" i="25"/>
  <c r="U24" i="25"/>
  <c r="V24" i="25" s="1"/>
  <c r="R24" i="25"/>
  <c r="U47" i="25"/>
  <c r="V47" i="25" s="1"/>
  <c r="R47" i="25"/>
  <c r="U43" i="25"/>
  <c r="R43" i="25"/>
  <c r="U38" i="25"/>
  <c r="V38" i="25" s="1"/>
  <c r="R38" i="25"/>
  <c r="U30" i="25"/>
  <c r="V30" i="25" s="1"/>
  <c r="R30" i="25"/>
  <c r="U72" i="25"/>
  <c r="V72" i="25" s="1"/>
  <c r="R72" i="25"/>
  <c r="U36" i="25"/>
  <c r="V36" i="25" s="1"/>
  <c r="R36" i="25"/>
  <c r="U59" i="25"/>
  <c r="V59" i="25" s="1"/>
  <c r="R59" i="25"/>
  <c r="U70" i="25"/>
  <c r="V70" i="25" s="1"/>
  <c r="R70" i="25"/>
  <c r="U34" i="25"/>
  <c r="V34" i="25" s="1"/>
  <c r="R34" i="25"/>
  <c r="U46" i="25"/>
  <c r="V46" i="25" s="1"/>
  <c r="R46" i="25"/>
  <c r="U61" i="25"/>
  <c r="R61" i="25"/>
  <c r="U60" i="25"/>
  <c r="V60" i="25" s="1"/>
  <c r="R60" i="25"/>
  <c r="U11" i="25"/>
  <c r="V11" i="25" s="1"/>
  <c r="R11" i="25"/>
  <c r="U51" i="25"/>
  <c r="V51" i="25" s="1"/>
  <c r="R51" i="25"/>
  <c r="U18" i="25"/>
  <c r="V18" i="25" s="1"/>
  <c r="R18" i="25"/>
  <c r="U27" i="25"/>
  <c r="V27" i="25" s="1"/>
  <c r="R27" i="25"/>
  <c r="U14" i="25"/>
  <c r="V14" i="25" s="1"/>
  <c r="R14" i="25"/>
  <c r="V43" i="25"/>
  <c r="F13" i="25"/>
  <c r="F12" i="25"/>
  <c r="F21" i="25"/>
  <c r="F19" i="25"/>
  <c r="F10" i="25"/>
  <c r="F9" i="25"/>
  <c r="F20" i="25"/>
  <c r="U9" i="25"/>
  <c r="V9" i="25" s="1"/>
  <c r="R9" i="25"/>
  <c r="U53" i="25"/>
  <c r="V53" i="25" s="1"/>
  <c r="R53" i="25"/>
  <c r="U77" i="25"/>
  <c r="V77" i="25" s="1"/>
  <c r="R77" i="25"/>
  <c r="U68" i="25"/>
  <c r="V68" i="25" s="1"/>
  <c r="R68" i="25"/>
  <c r="U54" i="25"/>
  <c r="V54" i="25" s="1"/>
  <c r="R54" i="25"/>
  <c r="U49" i="25"/>
  <c r="V49" i="25" s="1"/>
  <c r="R49" i="25"/>
  <c r="U50" i="25"/>
  <c r="V50" i="25" s="1"/>
  <c r="R50" i="25"/>
  <c r="U64" i="25"/>
  <c r="V64" i="25" s="1"/>
  <c r="R64" i="25"/>
  <c r="U19" i="25"/>
  <c r="V19" i="25" s="1"/>
  <c r="R19" i="25"/>
  <c r="U35" i="25"/>
  <c r="V35" i="25" s="1"/>
  <c r="R35" i="25"/>
  <c r="U63" i="25"/>
  <c r="V63" i="25" s="1"/>
  <c r="R63" i="25"/>
  <c r="U31" i="25"/>
  <c r="V31" i="25" s="1"/>
  <c r="R31" i="25"/>
  <c r="U48" i="25"/>
  <c r="V48" i="25" s="1"/>
  <c r="R48" i="25"/>
  <c r="U44" i="25"/>
  <c r="V44" i="25" s="1"/>
  <c r="R44" i="25"/>
  <c r="U28" i="25"/>
  <c r="V28" i="25" s="1"/>
  <c r="R28" i="25"/>
  <c r="U12" i="25"/>
  <c r="V12" i="25" s="1"/>
  <c r="R12" i="25"/>
  <c r="U23" i="25"/>
  <c r="V23" i="25" s="1"/>
  <c r="R23" i="25"/>
  <c r="U69" i="25"/>
  <c r="V69" i="25" s="1"/>
  <c r="R69" i="25"/>
  <c r="U71" i="25"/>
  <c r="V71" i="25" s="1"/>
  <c r="R71" i="25"/>
  <c r="U26" i="25"/>
  <c r="V26" i="25" s="1"/>
  <c r="R26" i="25"/>
  <c r="U40" i="25"/>
  <c r="V40" i="25" s="1"/>
  <c r="R40" i="25"/>
  <c r="U13" i="25"/>
  <c r="V13" i="25" s="1"/>
  <c r="R13" i="25"/>
  <c r="U22" i="25"/>
  <c r="V22" i="25" s="1"/>
  <c r="R22" i="25"/>
  <c r="U17" i="25"/>
  <c r="V17" i="25" s="1"/>
  <c r="R17" i="25"/>
  <c r="U55" i="25"/>
  <c r="V55" i="25" s="1"/>
  <c r="R55" i="25"/>
  <c r="U74" i="25"/>
  <c r="V74" i="25" s="1"/>
  <c r="R74" i="25"/>
  <c r="U73" i="25"/>
  <c r="V73" i="25" s="1"/>
  <c r="R73" i="25"/>
  <c r="U57" i="25"/>
  <c r="V57" i="25" s="1"/>
  <c r="R57" i="25"/>
  <c r="U45" i="25"/>
  <c r="V45" i="25" s="1"/>
  <c r="R45" i="25"/>
  <c r="U33" i="25"/>
  <c r="V33" i="25" s="1"/>
  <c r="R33" i="25"/>
  <c r="U16" i="25"/>
  <c r="V16" i="25" s="1"/>
  <c r="R16" i="25"/>
  <c r="U39" i="25"/>
  <c r="V39" i="25" s="1"/>
  <c r="R39" i="25"/>
  <c r="U8" i="25"/>
  <c r="V8" i="25" s="1"/>
  <c r="R8" i="25"/>
  <c r="U67" i="25"/>
  <c r="V67" i="25" s="1"/>
  <c r="R67" i="25"/>
  <c r="U15" i="25"/>
  <c r="V15" i="25" s="1"/>
  <c r="R15" i="25"/>
  <c r="G15" i="25" s="1"/>
  <c r="V61" i="25"/>
  <c r="AB11" i="1" l="1"/>
  <c r="O22" i="29" l="1"/>
  <c r="J292" i="33"/>
  <c r="J297" i="33"/>
  <c r="J153" i="33"/>
  <c r="J29" i="33"/>
  <c r="J54" i="33"/>
  <c r="J149" i="33"/>
  <c r="J58" i="33"/>
  <c r="J130" i="33"/>
  <c r="J265" i="33"/>
  <c r="J244" i="33"/>
  <c r="J45" i="33"/>
  <c r="J25" i="33"/>
  <c r="J30" i="33"/>
  <c r="J18" i="33"/>
  <c r="J50" i="33"/>
  <c r="J294" i="33"/>
  <c r="J182" i="33"/>
  <c r="J151" i="33"/>
  <c r="J271" i="33"/>
  <c r="J9" i="33"/>
  <c r="J287" i="33"/>
  <c r="J31" i="33"/>
  <c r="J78" i="33"/>
  <c r="J56" i="33"/>
  <c r="J284" i="33"/>
  <c r="J187" i="33"/>
  <c r="J75" i="33"/>
  <c r="J132" i="33"/>
  <c r="J53" i="33"/>
  <c r="J283" i="33"/>
  <c r="J60" i="33"/>
  <c r="J268" i="33"/>
  <c r="J270" i="33"/>
  <c r="J123" i="33"/>
  <c r="J12" i="33"/>
  <c r="J40" i="33"/>
  <c r="J43" i="33"/>
  <c r="J109" i="33"/>
  <c r="J171" i="33"/>
  <c r="J168" i="33"/>
  <c r="J70" i="33"/>
  <c r="J260" i="33"/>
  <c r="J259" i="33"/>
  <c r="J33" i="33"/>
  <c r="J91" i="33"/>
  <c r="J20" i="33"/>
  <c r="J113" i="33"/>
  <c r="J136" i="33"/>
  <c r="J51" i="33"/>
  <c r="J252" i="33"/>
  <c r="J275" i="33"/>
  <c r="J71" i="33"/>
  <c r="J146" i="33"/>
  <c r="J16" i="33"/>
  <c r="J288" i="33"/>
  <c r="J24" i="33"/>
  <c r="J254" i="33"/>
  <c r="J155" i="33"/>
  <c r="J198" i="33"/>
  <c r="J87" i="33"/>
  <c r="J267" i="33"/>
  <c r="J39" i="33"/>
  <c r="J140" i="33"/>
  <c r="M19" i="29"/>
  <c r="J163" i="33"/>
  <c r="J203" i="33"/>
  <c r="J236" i="33"/>
  <c r="J189" i="33"/>
  <c r="J266" i="33"/>
  <c r="J192" i="33"/>
  <c r="J38" i="33"/>
  <c r="J131" i="33"/>
  <c r="J262" i="33"/>
  <c r="J99" i="33"/>
  <c r="J273" i="33"/>
  <c r="J181" i="33"/>
  <c r="J79" i="33"/>
  <c r="J239" i="33"/>
  <c r="J179" i="33"/>
  <c r="J196" i="33"/>
  <c r="J61" i="33"/>
  <c r="J121" i="33"/>
  <c r="J66" i="33"/>
  <c r="J164" i="33"/>
  <c r="J34" i="33"/>
  <c r="J141" i="33"/>
  <c r="J166" i="33"/>
  <c r="J98" i="33"/>
  <c r="J207" i="33"/>
  <c r="J150" i="33"/>
  <c r="J218" i="33"/>
  <c r="J231" i="33"/>
  <c r="J306" i="33"/>
  <c r="J59" i="33"/>
  <c r="J228" i="33"/>
  <c r="J77" i="33"/>
  <c r="J128" i="33"/>
  <c r="J184" i="33"/>
  <c r="J111" i="33"/>
  <c r="J214" i="33"/>
  <c r="J106" i="33"/>
  <c r="J144" i="33"/>
  <c r="J114" i="33"/>
  <c r="J281" i="33"/>
  <c r="J81" i="33"/>
  <c r="J161" i="33"/>
  <c r="J191" i="33"/>
  <c r="J282" i="33"/>
  <c r="J115" i="33"/>
  <c r="J129" i="33"/>
  <c r="J80" i="33"/>
  <c r="J47" i="33"/>
  <c r="J167" i="33"/>
  <c r="J143" i="33"/>
  <c r="J293" i="33"/>
  <c r="J220" i="33"/>
  <c r="J298" i="33"/>
  <c r="J235" i="33"/>
  <c r="J241" i="33"/>
  <c r="J118" i="33"/>
  <c r="J147" i="33"/>
  <c r="J285" i="33"/>
  <c r="J230" i="33"/>
  <c r="J110" i="33"/>
  <c r="J212" i="33"/>
  <c r="J37" i="33"/>
  <c r="J95" i="33"/>
  <c r="J159" i="33"/>
  <c r="I19" i="29"/>
  <c r="J204" i="33"/>
  <c r="J238" i="33"/>
  <c r="J73" i="33"/>
  <c r="M21" i="29"/>
  <c r="J240" i="33"/>
  <c r="J224" i="33"/>
  <c r="J148" i="33"/>
  <c r="J11" i="33"/>
  <c r="J205" i="33"/>
  <c r="J57" i="33"/>
  <c r="J201" i="33"/>
  <c r="J154" i="33"/>
  <c r="J250" i="33"/>
  <c r="J248" i="33"/>
  <c r="J177" i="33"/>
  <c r="J96" i="33"/>
  <c r="J14" i="33"/>
  <c r="J142" i="33"/>
  <c r="J269" i="33"/>
  <c r="J200" i="33"/>
  <c r="J174" i="33"/>
  <c r="J247" i="33"/>
  <c r="J193" i="33"/>
  <c r="J69" i="33"/>
  <c r="J100" i="33"/>
  <c r="J82" i="33"/>
  <c r="J145" i="33"/>
  <c r="J139" i="33"/>
  <c r="J274" i="33"/>
  <c r="J133" i="33"/>
  <c r="J225" i="33"/>
  <c r="J104" i="33"/>
  <c r="J299" i="33"/>
  <c r="J7" i="33"/>
  <c r="J280" i="33"/>
  <c r="J55" i="33"/>
  <c r="J124" i="33"/>
  <c r="J279" i="33"/>
  <c r="J296" i="33"/>
  <c r="J162" i="33"/>
  <c r="J257" i="33"/>
  <c r="J67" i="33"/>
  <c r="J22" i="33"/>
  <c r="J186" i="33"/>
  <c r="J232" i="33"/>
  <c r="J44" i="33"/>
  <c r="J305" i="33"/>
  <c r="J256" i="33"/>
  <c r="J183" i="33"/>
  <c r="J217" i="33"/>
  <c r="J223" i="33"/>
  <c r="J103" i="33"/>
  <c r="J15" i="33"/>
  <c r="J229" i="33"/>
  <c r="J68" i="33"/>
  <c r="J210" i="33"/>
  <c r="J175" i="33"/>
  <c r="J246" i="33"/>
  <c r="J215" i="33"/>
  <c r="J178" i="33"/>
  <c r="J35" i="33"/>
  <c r="J135" i="33"/>
  <c r="J233" i="33"/>
  <c r="J19" i="33"/>
  <c r="J227" i="33"/>
  <c r="J97" i="33"/>
  <c r="J52" i="33"/>
  <c r="J160" i="33"/>
  <c r="J301" i="33"/>
  <c r="J213" i="33"/>
  <c r="J226" i="33"/>
  <c r="J62" i="33"/>
  <c r="J199" i="33"/>
  <c r="J209" i="33"/>
  <c r="J92" i="33"/>
  <c r="J86" i="33"/>
  <c r="J278" i="33"/>
  <c r="J243" i="33"/>
  <c r="J46" i="33"/>
  <c r="J76" i="33"/>
  <c r="J211" i="33"/>
  <c r="J137" i="33"/>
  <c r="J8" i="33"/>
  <c r="J26" i="33"/>
  <c r="J119" i="33"/>
  <c r="J261" i="33"/>
  <c r="J242" i="33"/>
  <c r="J89" i="33"/>
  <c r="J276" i="33"/>
  <c r="J169" i="33"/>
  <c r="J194" i="33"/>
  <c r="J302" i="33"/>
  <c r="J101" i="33"/>
  <c r="J122" i="33"/>
  <c r="J234" i="33"/>
  <c r="J85" i="33"/>
  <c r="J126" i="33"/>
  <c r="J272" i="33"/>
  <c r="Q19" i="29"/>
  <c r="J116" i="33"/>
  <c r="J28" i="33"/>
  <c r="J172" i="33"/>
  <c r="J245" i="33"/>
  <c r="J295" i="33"/>
  <c r="J222" i="33"/>
  <c r="J286" i="33"/>
  <c r="J291" i="33"/>
  <c r="J197" i="33"/>
  <c r="J74" i="33"/>
  <c r="J112" i="33"/>
  <c r="J251" i="33"/>
  <c r="J304" i="33"/>
  <c r="J88" i="33"/>
  <c r="K19" i="29"/>
  <c r="J221" i="33"/>
  <c r="J173" i="33"/>
  <c r="J107" i="33"/>
  <c r="J105" i="33"/>
  <c r="J125" i="33"/>
  <c r="J27" i="33"/>
  <c r="J277" i="33"/>
  <c r="J300" i="33"/>
  <c r="J65" i="33"/>
  <c r="J83" i="33"/>
  <c r="J176" i="33"/>
  <c r="J72" i="33"/>
  <c r="J102" i="33"/>
  <c r="J108" i="33"/>
  <c r="O19" i="29"/>
  <c r="J90" i="33"/>
  <c r="J165" i="33"/>
  <c r="J41" i="33"/>
  <c r="J157" i="33"/>
  <c r="J289" i="33"/>
  <c r="J219" i="33"/>
  <c r="J190" i="33"/>
  <c r="J127" i="33"/>
  <c r="J138" i="33"/>
  <c r="J253" i="33"/>
  <c r="J255" i="33"/>
  <c r="J152" i="33"/>
  <c r="J158" i="33"/>
  <c r="J134" i="33"/>
  <c r="J21" i="33"/>
  <c r="J23" i="33"/>
  <c r="J64" i="33"/>
  <c r="J156" i="33"/>
  <c r="J63" i="33"/>
  <c r="J185" i="33"/>
  <c r="J13" i="33"/>
  <c r="J180" i="33"/>
  <c r="J206" i="33"/>
  <c r="J290" i="33"/>
  <c r="J170" i="33"/>
  <c r="J84" i="33"/>
  <c r="J42" i="33"/>
  <c r="J195" i="33"/>
  <c r="J264" i="33"/>
  <c r="J48" i="33"/>
  <c r="J258" i="33"/>
  <c r="J93" i="33"/>
  <c r="J202" i="33"/>
  <c r="J6" i="33"/>
  <c r="J36" i="33"/>
  <c r="J208" i="33"/>
  <c r="J120" i="33"/>
  <c r="J263" i="33"/>
  <c r="J237" i="33"/>
  <c r="J249" i="33"/>
  <c r="J17" i="33"/>
  <c r="J49" i="33"/>
  <c r="J10" i="33"/>
  <c r="J32" i="33"/>
  <c r="J117" i="33"/>
  <c r="J188" i="33"/>
  <c r="I22" i="29"/>
  <c r="J303" i="33"/>
  <c r="J94" i="33"/>
  <c r="J216" i="33"/>
  <c r="K22" i="29"/>
  <c r="M20" i="29"/>
  <c r="K21" i="29"/>
  <c r="I21" i="29"/>
  <c r="Q22" i="29"/>
  <c r="M22" i="29"/>
  <c r="K20" i="29"/>
  <c r="Q21" i="29"/>
  <c r="O21" i="29"/>
  <c r="O20" i="29"/>
  <c r="I20" i="29"/>
  <c r="Q20" i="29"/>
  <c r="I23" i="29"/>
  <c r="K24" i="29"/>
  <c r="O25" i="29"/>
  <c r="I24" i="29"/>
  <c r="Q23" i="29"/>
  <c r="M23" i="29"/>
  <c r="K23" i="29"/>
  <c r="Q24" i="29"/>
  <c r="O23" i="29"/>
  <c r="K25" i="29"/>
  <c r="Q25" i="29"/>
  <c r="O24" i="29"/>
  <c r="M24" i="29"/>
  <c r="I25" i="29"/>
  <c r="M25" i="29"/>
  <c r="Q26" i="29"/>
  <c r="K26" i="29"/>
  <c r="I26" i="29"/>
  <c r="O27" i="29"/>
  <c r="O26" i="29"/>
  <c r="M28" i="29"/>
  <c r="M29" i="29"/>
  <c r="M27" i="29"/>
  <c r="M26" i="29"/>
  <c r="Q27" i="29"/>
  <c r="K27" i="29"/>
  <c r="I27" i="29"/>
  <c r="O29" i="29"/>
  <c r="K28" i="29"/>
  <c r="I30" i="29"/>
  <c r="K29" i="29"/>
  <c r="O31" i="29"/>
  <c r="O28" i="29"/>
  <c r="Q29" i="29"/>
  <c r="I28" i="29"/>
  <c r="Q28" i="29"/>
  <c r="O30" i="29"/>
  <c r="K30" i="29"/>
  <c r="M30" i="29"/>
  <c r="K31" i="29"/>
  <c r="I29" i="29"/>
  <c r="I31" i="29"/>
  <c r="Q30" i="29"/>
  <c r="O32" i="29"/>
  <c r="Q31" i="29"/>
  <c r="I32" i="29"/>
  <c r="M31" i="29"/>
  <c r="O33" i="29"/>
  <c r="K32" i="29"/>
  <c r="I33" i="29"/>
  <c r="Q32" i="29"/>
  <c r="K33" i="29"/>
  <c r="M32" i="29"/>
  <c r="M33" i="29"/>
  <c r="K34" i="29"/>
  <c r="Q33" i="29"/>
  <c r="I34" i="29"/>
  <c r="O34" i="29"/>
  <c r="O35" i="29"/>
  <c r="Q34" i="29"/>
  <c r="M34" i="29"/>
  <c r="Q36" i="29"/>
  <c r="M35" i="29"/>
  <c r="K35" i="29"/>
  <c r="M36" i="29"/>
  <c r="I35" i="29"/>
  <c r="O37" i="29"/>
  <c r="Q35" i="29"/>
  <c r="I37" i="29"/>
  <c r="K38" i="29"/>
  <c r="O38" i="29"/>
  <c r="K36" i="29"/>
  <c r="Q37" i="29"/>
  <c r="M37" i="29"/>
  <c r="K37" i="29"/>
  <c r="M38" i="29"/>
  <c r="O36" i="29"/>
  <c r="I36" i="29"/>
  <c r="Q38" i="29"/>
  <c r="I38" i="29"/>
  <c r="M40" i="29"/>
  <c r="O39" i="29"/>
  <c r="Q40" i="29"/>
  <c r="K39" i="29"/>
  <c r="I40" i="29"/>
  <c r="M39" i="29"/>
  <c r="I39" i="29"/>
  <c r="Q39" i="29"/>
  <c r="O40" i="29"/>
  <c r="K40" i="29"/>
  <c r="I42" i="29"/>
  <c r="O41" i="29"/>
  <c r="Q42" i="29"/>
  <c r="O42" i="29"/>
  <c r="K41" i="29"/>
  <c r="Q41" i="29"/>
  <c r="M42" i="29"/>
  <c r="O43" i="29"/>
  <c r="I41" i="29"/>
  <c r="M41" i="29"/>
  <c r="K42" i="29"/>
  <c r="K43" i="29"/>
  <c r="M43" i="29"/>
  <c r="Q43" i="29"/>
  <c r="I43" i="29"/>
  <c r="Q44" i="29"/>
  <c r="O44" i="29"/>
  <c r="M44" i="29"/>
  <c r="K44" i="29"/>
  <c r="I45" i="29"/>
  <c r="I44" i="29"/>
  <c r="O45" i="29"/>
  <c r="K45" i="29"/>
  <c r="K46" i="29"/>
  <c r="M45" i="29"/>
  <c r="Q45" i="29"/>
  <c r="Q46" i="29"/>
  <c r="O46" i="29"/>
  <c r="K47" i="29"/>
  <c r="M46" i="29"/>
  <c r="I46" i="29"/>
  <c r="I47" i="29"/>
  <c r="O47" i="29"/>
  <c r="Q48" i="29"/>
  <c r="Q47" i="29"/>
  <c r="O48" i="29"/>
  <c r="M47" i="29"/>
  <c r="O49" i="29"/>
  <c r="I48" i="29"/>
  <c r="Q50" i="29"/>
  <c r="Q49" i="29"/>
  <c r="M49" i="29"/>
  <c r="O50" i="29"/>
  <c r="I49" i="29"/>
  <c r="K48" i="29"/>
  <c r="M48" i="29"/>
  <c r="K49" i="29"/>
  <c r="M50" i="29"/>
  <c r="I50" i="29"/>
  <c r="O51" i="29"/>
  <c r="K51" i="29"/>
  <c r="Q51" i="29"/>
  <c r="O52" i="29"/>
  <c r="M51" i="29"/>
  <c r="I51" i="29"/>
  <c r="K50" i="29"/>
  <c r="Q52" i="29"/>
  <c r="M52" i="29"/>
  <c r="K52" i="29"/>
  <c r="I52" i="29"/>
  <c r="Q56" i="29"/>
  <c r="Q54" i="29"/>
  <c r="M54" i="29"/>
  <c r="K53" i="29"/>
  <c r="Q53" i="29"/>
  <c r="K54" i="29"/>
  <c r="I54" i="29"/>
  <c r="M53" i="29"/>
  <c r="I53" i="29"/>
  <c r="O53" i="29"/>
  <c r="O54" i="29"/>
  <c r="I56" i="29"/>
  <c r="K55" i="29"/>
  <c r="K56" i="29"/>
  <c r="O55" i="29"/>
  <c r="M56" i="29"/>
  <c r="I58" i="29"/>
  <c r="Q55" i="29"/>
  <c r="M55" i="29"/>
  <c r="O56" i="29"/>
  <c r="I55" i="29"/>
  <c r="O60" i="29"/>
  <c r="O57" i="29"/>
  <c r="K58" i="29"/>
  <c r="Q58" i="29"/>
  <c r="Q57" i="29"/>
  <c r="M57" i="29"/>
  <c r="K57" i="29"/>
  <c r="M58" i="29"/>
  <c r="O58" i="29"/>
  <c r="I57" i="29"/>
  <c r="M62" i="29"/>
  <c r="K60" i="29"/>
  <c r="O59" i="29"/>
  <c r="M59" i="29"/>
  <c r="I60" i="29"/>
  <c r="K59" i="29"/>
  <c r="M60" i="29"/>
  <c r="I59" i="29"/>
  <c r="Q59" i="29"/>
  <c r="Q60" i="29"/>
  <c r="Q61" i="29"/>
  <c r="K61" i="29"/>
  <c r="I62" i="29"/>
  <c r="I61" i="29"/>
  <c r="Q62" i="29"/>
  <c r="O61" i="29"/>
  <c r="M61" i="29"/>
  <c r="O62" i="29"/>
  <c r="K62" i="29"/>
  <c r="I63" i="29"/>
  <c r="M63" i="29"/>
  <c r="K63" i="29"/>
  <c r="Q63" i="29"/>
  <c r="O63" i="29"/>
  <c r="O64" i="29"/>
  <c r="K64" i="29"/>
  <c r="Q65" i="29"/>
  <c r="O65" i="29"/>
  <c r="Q64" i="29"/>
  <c r="I64" i="29"/>
  <c r="Q66" i="29"/>
  <c r="K65" i="29"/>
  <c r="I65" i="29"/>
  <c r="M64" i="29"/>
  <c r="O66" i="29"/>
  <c r="O67" i="29"/>
  <c r="K66" i="29"/>
  <c r="M65" i="29"/>
  <c r="K67" i="29"/>
  <c r="I66" i="29"/>
  <c r="I67" i="29"/>
  <c r="Q68" i="29"/>
  <c r="Q67" i="29"/>
  <c r="M66" i="29"/>
  <c r="M67" i="29"/>
  <c r="I70" i="29"/>
  <c r="M68" i="29"/>
  <c r="O68" i="29"/>
  <c r="O69" i="29"/>
  <c r="K68" i="29"/>
  <c r="Q70" i="29"/>
  <c r="M70" i="29"/>
  <c r="I68" i="29"/>
  <c r="O70" i="29"/>
  <c r="Q71" i="29"/>
  <c r="Q69" i="29"/>
  <c r="O71" i="29"/>
  <c r="K70" i="29"/>
  <c r="M69" i="29"/>
  <c r="I69" i="29"/>
  <c r="K69" i="29"/>
  <c r="K71" i="29"/>
  <c r="M71" i="29"/>
  <c r="M72" i="29"/>
  <c r="Q72" i="29"/>
  <c r="I72" i="29"/>
  <c r="I71" i="29"/>
  <c r="K72" i="29"/>
  <c r="Q73" i="29"/>
  <c r="O72" i="29"/>
  <c r="Q75" i="29"/>
  <c r="I73" i="29"/>
  <c r="K73" i="29"/>
  <c r="O73" i="29"/>
  <c r="M73" i="29"/>
  <c r="Q77" i="29"/>
  <c r="M74" i="29"/>
  <c r="K75" i="29"/>
  <c r="K74" i="29"/>
  <c r="Q74" i="29"/>
  <c r="I74" i="29"/>
  <c r="M75" i="29"/>
  <c r="O74" i="29"/>
  <c r="O75" i="29"/>
  <c r="K77" i="29"/>
  <c r="I75" i="29"/>
  <c r="Q76" i="29"/>
  <c r="O76" i="29"/>
  <c r="K76" i="29"/>
  <c r="I76" i="29"/>
  <c r="M76" i="29"/>
  <c r="M79" i="29"/>
  <c r="M77" i="29"/>
  <c r="I77" i="29"/>
  <c r="O77" i="29"/>
  <c r="M78" i="29"/>
  <c r="O78" i="29"/>
  <c r="K78" i="29"/>
  <c r="Q78" i="29"/>
  <c r="I78" i="29"/>
  <c r="K79" i="29"/>
  <c r="O79" i="29"/>
  <c r="I79" i="29"/>
  <c r="Q79" i="29"/>
  <c r="O83" i="29"/>
  <c r="I80" i="29"/>
  <c r="M80" i="29"/>
  <c r="K80" i="29"/>
  <c r="M81" i="29"/>
  <c r="K81" i="29"/>
  <c r="I81" i="29"/>
  <c r="O81" i="29"/>
  <c r="Q80" i="29"/>
  <c r="O80" i="29"/>
  <c r="Q81" i="29"/>
  <c r="K83" i="29"/>
  <c r="I82" i="29"/>
  <c r="M82" i="29"/>
  <c r="M83" i="29"/>
  <c r="I83" i="29"/>
  <c r="K82" i="29"/>
  <c r="O82" i="29"/>
  <c r="Q83" i="29"/>
  <c r="Q82" i="29"/>
  <c r="K85" i="29"/>
  <c r="M85" i="29"/>
  <c r="O85" i="29"/>
  <c r="Q84" i="29"/>
  <c r="M84" i="29"/>
  <c r="O84" i="29"/>
  <c r="Q85" i="29"/>
  <c r="I84" i="29"/>
  <c r="K84" i="29"/>
  <c r="I85" i="29"/>
  <c r="I86" i="29"/>
  <c r="M87" i="29"/>
  <c r="O87" i="29"/>
  <c r="I87" i="29"/>
  <c r="M86" i="29"/>
  <c r="K86" i="29"/>
  <c r="Q87" i="29"/>
  <c r="K87" i="29"/>
  <c r="I89" i="29"/>
  <c r="Q86" i="29"/>
  <c r="O86" i="29"/>
  <c r="Q88" i="29"/>
  <c r="M88" i="29"/>
  <c r="M89" i="29"/>
  <c r="I88" i="29"/>
  <c r="K88" i="29"/>
  <c r="Q89" i="29"/>
  <c r="O88" i="29"/>
  <c r="O89" i="29"/>
  <c r="K89" i="29"/>
  <c r="Q90" i="29"/>
  <c r="M90" i="29"/>
  <c r="I90" i="29"/>
  <c r="I92" i="29"/>
  <c r="Q91" i="29"/>
  <c r="M91" i="29"/>
  <c r="K90" i="29"/>
  <c r="O90" i="29"/>
  <c r="K91" i="29"/>
  <c r="I91" i="29"/>
  <c r="O91" i="29"/>
  <c r="M92" i="29"/>
  <c r="K93" i="29"/>
  <c r="O92" i="29"/>
  <c r="Q92" i="29"/>
  <c r="K92" i="29"/>
  <c r="Q94" i="29"/>
  <c r="Q93" i="29"/>
  <c r="M94" i="29"/>
  <c r="O94" i="29"/>
  <c r="I93" i="29"/>
  <c r="O93" i="29"/>
  <c r="M93" i="29"/>
  <c r="K94" i="29"/>
  <c r="I94" i="29"/>
  <c r="I95" i="29"/>
  <c r="Q95" i="29"/>
  <c r="O95" i="29"/>
  <c r="M95" i="29"/>
  <c r="K95" i="29"/>
  <c r="K97" i="29"/>
  <c r="I97" i="29"/>
  <c r="K96" i="29"/>
  <c r="M96" i="29"/>
  <c r="M98" i="29"/>
  <c r="M97" i="29"/>
  <c r="I98" i="29"/>
  <c r="O96" i="29"/>
  <c r="O98" i="29"/>
  <c r="Q97" i="29"/>
  <c r="O97" i="29"/>
  <c r="O99" i="29"/>
  <c r="Q96" i="29"/>
  <c r="I96" i="29"/>
  <c r="K98" i="29"/>
  <c r="Q99" i="29"/>
  <c r="K99" i="29"/>
  <c r="M99" i="29"/>
  <c r="I99" i="29"/>
  <c r="Q98" i="29"/>
  <c r="I100" i="29"/>
  <c r="K100" i="29"/>
  <c r="M100" i="29"/>
  <c r="O100" i="29"/>
  <c r="Q100" i="29"/>
  <c r="M102" i="29"/>
  <c r="O102" i="29"/>
  <c r="I104" i="29"/>
  <c r="I102" i="29"/>
  <c r="M101" i="29"/>
  <c r="Q102" i="29"/>
  <c r="K102" i="29"/>
  <c r="K101" i="29"/>
  <c r="Q101" i="29"/>
  <c r="I101" i="29"/>
  <c r="O101" i="29"/>
  <c r="K104" i="29"/>
  <c r="I103" i="29"/>
  <c r="O103" i="29"/>
  <c r="M103" i="29"/>
  <c r="Q104" i="29"/>
  <c r="Q103" i="29"/>
  <c r="M104" i="29"/>
  <c r="K103" i="29"/>
  <c r="O104" i="29"/>
  <c r="I105" i="29"/>
  <c r="O105" i="29"/>
  <c r="M105" i="29"/>
  <c r="I106" i="29"/>
  <c r="K105" i="29"/>
  <c r="M106" i="29"/>
  <c r="O106" i="29"/>
  <c r="Q105" i="29"/>
  <c r="I107" i="29"/>
  <c r="Q106" i="29"/>
  <c r="M107" i="29"/>
  <c r="M108" i="29"/>
  <c r="O107" i="29"/>
  <c r="Q107" i="29"/>
  <c r="K106" i="29"/>
  <c r="K107" i="29"/>
  <c r="Q108" i="29"/>
  <c r="I108" i="29"/>
  <c r="K108" i="29"/>
  <c r="O108" i="29"/>
  <c r="M110" i="29"/>
  <c r="K109" i="29"/>
  <c r="I109" i="29"/>
  <c r="O110" i="29"/>
  <c r="K110" i="29"/>
  <c r="O109" i="29"/>
  <c r="Q110" i="29"/>
  <c r="I110" i="29"/>
  <c r="Q109" i="29"/>
  <c r="M112" i="29"/>
  <c r="M109" i="29"/>
  <c r="M111" i="29"/>
  <c r="K112" i="29"/>
  <c r="K111" i="29"/>
  <c r="I111" i="29"/>
  <c r="O111" i="29"/>
  <c r="O112" i="29"/>
  <c r="Q112" i="29"/>
  <c r="I112" i="29"/>
  <c r="Q111" i="29"/>
  <c r="M113" i="29"/>
  <c r="Q114" i="29"/>
  <c r="I114" i="29"/>
  <c r="M114" i="29"/>
  <c r="I113" i="29"/>
  <c r="K113" i="29"/>
  <c r="O113" i="29"/>
  <c r="O116" i="29"/>
  <c r="Q113" i="29"/>
  <c r="O115" i="29"/>
  <c r="M115" i="29"/>
  <c r="M116" i="29"/>
  <c r="K114" i="29"/>
  <c r="I115" i="29"/>
  <c r="Q115" i="29"/>
  <c r="O114" i="29"/>
  <c r="K115" i="29"/>
  <c r="Q116" i="29"/>
  <c r="K116" i="29"/>
  <c r="M117" i="29"/>
  <c r="I117" i="29"/>
  <c r="I116" i="29"/>
  <c r="Q120" i="29"/>
  <c r="K118" i="29"/>
  <c r="M118" i="29"/>
  <c r="K117" i="29"/>
  <c r="Q118" i="29"/>
  <c r="O118" i="29"/>
  <c r="Q117" i="29"/>
  <c r="I118" i="29"/>
  <c r="O117" i="29"/>
  <c r="K119" i="29"/>
  <c r="I119" i="29"/>
  <c r="O119" i="29"/>
  <c r="M119" i="29"/>
  <c r="Q119" i="29"/>
  <c r="I122" i="29"/>
  <c r="M120" i="29"/>
  <c r="O121" i="29"/>
  <c r="O120" i="29"/>
  <c r="K120" i="29"/>
  <c r="Q121" i="29"/>
  <c r="I121" i="29"/>
  <c r="I120" i="29"/>
  <c r="O122" i="29"/>
  <c r="M121" i="29"/>
  <c r="K121" i="29"/>
  <c r="O123" i="29"/>
  <c r="I123" i="29"/>
  <c r="I124" i="29"/>
  <c r="K122" i="29"/>
  <c r="M122" i="29"/>
  <c r="K123" i="29"/>
  <c r="Q122" i="29"/>
  <c r="M123" i="29"/>
  <c r="Q123" i="29"/>
  <c r="Q124" i="29"/>
  <c r="O124" i="29"/>
  <c r="O125" i="29"/>
  <c r="I125" i="29"/>
  <c r="Q125" i="29"/>
  <c r="M124" i="29"/>
  <c r="K125" i="29"/>
  <c r="K124" i="29"/>
  <c r="M125" i="29"/>
  <c r="K127" i="29"/>
  <c r="M127" i="29"/>
  <c r="I127" i="29"/>
  <c r="K126" i="29"/>
  <c r="O127" i="29"/>
  <c r="O126" i="29"/>
  <c r="I126" i="29"/>
  <c r="M126" i="29"/>
  <c r="K128" i="29"/>
  <c r="Q127" i="29"/>
  <c r="Q126" i="29"/>
  <c r="Q128" i="29"/>
  <c r="M128" i="29"/>
  <c r="O128" i="29"/>
  <c r="I128" i="29"/>
  <c r="F123" i="29"/>
  <c r="C123" i="29" s="1"/>
  <c r="F96" i="29"/>
  <c r="C96" i="29" s="1"/>
  <c r="F116" i="29"/>
  <c r="C116" i="29" s="1"/>
  <c r="F85" i="29"/>
  <c r="C85" i="29" s="1"/>
  <c r="F27" i="29"/>
  <c r="C27" i="29" s="1"/>
  <c r="F125" i="29"/>
  <c r="C125" i="29" s="1"/>
  <c r="F51" i="29"/>
  <c r="C51" i="29" s="1"/>
  <c r="F54" i="29"/>
  <c r="C54" i="29" s="1"/>
  <c r="F114" i="29"/>
  <c r="C114" i="29" s="1"/>
  <c r="F29" i="29"/>
  <c r="C29" i="29" s="1"/>
  <c r="F57" i="29"/>
  <c r="C57" i="29" s="1"/>
  <c r="F77" i="29"/>
  <c r="C77" i="29" s="1"/>
  <c r="F118" i="29"/>
  <c r="C118" i="29" s="1"/>
  <c r="F110" i="29"/>
  <c r="C110" i="29" s="1"/>
  <c r="F65" i="29"/>
  <c r="C65" i="29" s="1"/>
  <c r="F46" i="29"/>
  <c r="C46" i="29" s="1"/>
  <c r="F128" i="29"/>
  <c r="C128" i="29" s="1"/>
  <c r="F71" i="29"/>
  <c r="C71" i="29" s="1"/>
  <c r="F112" i="29"/>
  <c r="C112" i="29" s="1"/>
  <c r="F124" i="29"/>
  <c r="C124" i="29" s="1"/>
  <c r="F47" i="29"/>
  <c r="C47" i="29" s="1"/>
  <c r="F115" i="29"/>
  <c r="C115" i="29" s="1"/>
  <c r="F23" i="29"/>
  <c r="C23" i="29" s="1"/>
  <c r="F34" i="29"/>
  <c r="C34" i="29" s="1"/>
  <c r="F101" i="29"/>
  <c r="C101" i="29" s="1"/>
  <c r="F119" i="29"/>
  <c r="C119" i="29" s="1"/>
  <c r="F97" i="29"/>
  <c r="C97" i="29" s="1"/>
  <c r="F43" i="29"/>
  <c r="C43" i="29" s="1"/>
  <c r="F68" i="29"/>
  <c r="C68" i="29" s="1"/>
  <c r="F22" i="29"/>
  <c r="C22" i="29" s="1"/>
  <c r="F35" i="29"/>
  <c r="C35" i="29" s="1"/>
  <c r="F100" i="29"/>
  <c r="C100" i="29" s="1"/>
  <c r="F38" i="29"/>
  <c r="C38" i="29" s="1"/>
  <c r="F83" i="29"/>
  <c r="C83" i="29" s="1"/>
  <c r="F120" i="29"/>
  <c r="C120" i="29" s="1"/>
  <c r="F69" i="29"/>
  <c r="C69" i="29" s="1"/>
  <c r="F39" i="29"/>
  <c r="C39" i="29" s="1"/>
  <c r="F25" i="29"/>
  <c r="C25" i="29" s="1"/>
  <c r="F117" i="29"/>
  <c r="C117" i="29" s="1"/>
  <c r="F58" i="29"/>
  <c r="C58" i="29" s="1"/>
  <c r="F91" i="29"/>
  <c r="C91" i="29" s="1"/>
  <c r="F73" i="29"/>
  <c r="C73" i="29" s="1"/>
  <c r="F89" i="29"/>
  <c r="C89" i="29" s="1"/>
  <c r="F111" i="29"/>
  <c r="C111" i="29" s="1"/>
  <c r="F45" i="29"/>
  <c r="C45" i="29" s="1"/>
  <c r="F99" i="29"/>
  <c r="C99" i="29" s="1"/>
  <c r="F59" i="29"/>
  <c r="C59" i="29" s="1"/>
  <c r="F53" i="29"/>
  <c r="C53" i="29" s="1"/>
  <c r="F104" i="29"/>
  <c r="C104" i="29" s="1"/>
  <c r="F79" i="29"/>
  <c r="C79" i="29" s="1"/>
  <c r="F93" i="29"/>
  <c r="C93" i="29" s="1"/>
  <c r="F36" i="29"/>
  <c r="C36" i="29" s="1"/>
  <c r="F109" i="29"/>
  <c r="C109" i="29" s="1"/>
  <c r="F105" i="29"/>
  <c r="C105" i="29" s="1"/>
  <c r="F126" i="29"/>
  <c r="C126" i="29" s="1"/>
  <c r="F19" i="29"/>
  <c r="F24" i="29"/>
  <c r="C24" i="29" s="1"/>
  <c r="F121" i="29"/>
  <c r="C121" i="29" s="1"/>
  <c r="F81" i="29"/>
  <c r="C81" i="29" s="1"/>
  <c r="F113" i="29"/>
  <c r="C113" i="29" s="1"/>
  <c r="F56" i="29"/>
  <c r="C56" i="29" s="1"/>
  <c r="F64" i="29"/>
  <c r="C64" i="29" s="1"/>
  <c r="F26" i="29"/>
  <c r="C26" i="29" s="1"/>
  <c r="F86" i="29"/>
  <c r="C86" i="29" s="1"/>
  <c r="F122" i="29"/>
  <c r="C122" i="29" s="1"/>
  <c r="F60" i="29"/>
  <c r="C60" i="29" s="1"/>
  <c r="F87" i="29"/>
  <c r="C87" i="29" s="1"/>
  <c r="F82" i="29"/>
  <c r="C82" i="29" s="1"/>
  <c r="F107" i="29"/>
  <c r="C107" i="29" s="1"/>
  <c r="F30" i="29"/>
  <c r="C30" i="29" s="1"/>
  <c r="F95" i="29"/>
  <c r="C95" i="29" s="1"/>
  <c r="F72" i="29"/>
  <c r="C72" i="29" s="1"/>
  <c r="F42" i="29"/>
  <c r="C42" i="29" s="1"/>
  <c r="F102" i="29"/>
  <c r="C102" i="29" s="1"/>
  <c r="F108" i="29"/>
  <c r="C108" i="29" s="1"/>
  <c r="F94" i="29"/>
  <c r="C94" i="29" s="1"/>
  <c r="F48" i="29"/>
  <c r="C48" i="29" s="1"/>
  <c r="F20" i="29"/>
  <c r="C20" i="29" s="1"/>
  <c r="F92" i="29"/>
  <c r="C92" i="29" s="1"/>
  <c r="F28" i="29"/>
  <c r="C28" i="29" s="1"/>
  <c r="F98" i="29"/>
  <c r="C98" i="29" s="1"/>
  <c r="F50" i="29"/>
  <c r="C50" i="29" s="1"/>
  <c r="F21" i="29"/>
  <c r="C21" i="29" s="1"/>
  <c r="F33" i="29"/>
  <c r="C33" i="29" s="1"/>
  <c r="F75" i="29"/>
  <c r="C75" i="29" s="1"/>
  <c r="F78" i="29"/>
  <c r="C78" i="29" s="1"/>
  <c r="F66" i="29"/>
  <c r="C66" i="29" s="1"/>
  <c r="F61" i="29"/>
  <c r="C61" i="29" s="1"/>
  <c r="F40" i="29"/>
  <c r="C40" i="29" s="1"/>
  <c r="F63" i="29"/>
  <c r="C63" i="29" s="1"/>
  <c r="F70" i="29"/>
  <c r="C70" i="29" s="1"/>
  <c r="F32" i="29"/>
  <c r="C32" i="29" s="1"/>
  <c r="F88" i="29"/>
  <c r="C88" i="29" s="1"/>
  <c r="F84" i="29"/>
  <c r="C84" i="29" s="1"/>
  <c r="F31" i="29"/>
  <c r="C31" i="29" s="1"/>
  <c r="F52" i="29"/>
  <c r="C52" i="29" s="1"/>
  <c r="F103" i="29"/>
  <c r="C103" i="29" s="1"/>
  <c r="F37" i="29"/>
  <c r="C37" i="29" s="1"/>
  <c r="F41" i="29"/>
  <c r="C41" i="29" s="1"/>
  <c r="F49" i="29"/>
  <c r="C49" i="29" s="1"/>
  <c r="F90" i="29"/>
  <c r="C90" i="29" s="1"/>
  <c r="F67" i="29"/>
  <c r="C67" i="29" s="1"/>
  <c r="F76" i="29"/>
  <c r="C76" i="29" s="1"/>
  <c r="F74" i="29"/>
  <c r="C74" i="29" s="1"/>
  <c r="F127" i="29"/>
  <c r="C127" i="29" s="1"/>
  <c r="F55" i="29"/>
  <c r="C55" i="29" s="1"/>
  <c r="F62" i="29"/>
  <c r="C62" i="29" s="1"/>
  <c r="F44" i="29"/>
  <c r="C44" i="29" s="1"/>
  <c r="F80" i="29"/>
  <c r="C80" i="29" s="1"/>
  <c r="F106" i="29"/>
  <c r="C106" i="29" s="1"/>
  <c r="G128" i="29" l="1"/>
  <c r="G125" i="29"/>
  <c r="G120" i="29"/>
  <c r="G118" i="29"/>
  <c r="G116" i="29"/>
  <c r="G115" i="29"/>
  <c r="G110" i="29"/>
  <c r="G101" i="29"/>
  <c r="G99" i="29"/>
  <c r="G94" i="29"/>
  <c r="G88" i="29"/>
  <c r="G79" i="29"/>
  <c r="G71" i="29"/>
  <c r="G68" i="29"/>
  <c r="G65" i="29"/>
  <c r="G52" i="29"/>
  <c r="G49" i="29"/>
  <c r="G47" i="29"/>
  <c r="G38" i="29"/>
  <c r="G36" i="29"/>
  <c r="G32" i="29"/>
  <c r="G31" i="29"/>
  <c r="G25" i="29"/>
  <c r="G123" i="29"/>
  <c r="G121" i="29"/>
  <c r="G122" i="29"/>
  <c r="G119" i="29"/>
  <c r="G117" i="29"/>
  <c r="G113" i="29"/>
  <c r="G114" i="29"/>
  <c r="G112" i="29"/>
  <c r="G111" i="29"/>
  <c r="G109" i="29"/>
  <c r="G107" i="29"/>
  <c r="G105" i="29"/>
  <c r="G103" i="29"/>
  <c r="G104" i="29"/>
  <c r="G96" i="29"/>
  <c r="G97" i="29"/>
  <c r="G95" i="29"/>
  <c r="G91" i="29"/>
  <c r="G92" i="29"/>
  <c r="G87" i="29"/>
  <c r="G85" i="29"/>
  <c r="G84" i="29"/>
  <c r="G83" i="29"/>
  <c r="G80" i="29"/>
  <c r="G78" i="29"/>
  <c r="G77" i="29"/>
  <c r="G76" i="29"/>
  <c r="G75" i="29"/>
  <c r="G73" i="29"/>
  <c r="G72" i="29"/>
  <c r="G69" i="29"/>
  <c r="G70" i="29"/>
  <c r="G66" i="29"/>
  <c r="G64" i="29"/>
  <c r="G63" i="29"/>
  <c r="G61" i="29"/>
  <c r="G59" i="29"/>
  <c r="G57" i="29"/>
  <c r="G55" i="29"/>
  <c r="G58" i="29"/>
  <c r="G53" i="29"/>
  <c r="G54" i="29"/>
  <c r="G51" i="29"/>
  <c r="G50" i="29"/>
  <c r="G48" i="29"/>
  <c r="G46" i="29"/>
  <c r="G44" i="29"/>
  <c r="G43" i="29"/>
  <c r="G41" i="29"/>
  <c r="G42" i="29"/>
  <c r="G39" i="29"/>
  <c r="G40" i="29"/>
  <c r="G37" i="29"/>
  <c r="G34" i="29"/>
  <c r="G29" i="29"/>
  <c r="G28" i="29"/>
  <c r="G27" i="29"/>
  <c r="G23" i="29"/>
  <c r="G20" i="29"/>
  <c r="G22" i="29"/>
  <c r="K129" i="29"/>
  <c r="G19" i="29"/>
  <c r="I129" i="29"/>
  <c r="F129" i="29"/>
  <c r="C19" i="29"/>
  <c r="G126" i="29"/>
  <c r="G127" i="29"/>
  <c r="G124" i="29"/>
  <c r="G108" i="29"/>
  <c r="G106" i="29"/>
  <c r="G102" i="29"/>
  <c r="G100" i="29"/>
  <c r="G98" i="29"/>
  <c r="G93" i="29"/>
  <c r="G90" i="29"/>
  <c r="G89" i="29"/>
  <c r="G86" i="29"/>
  <c r="G82" i="29"/>
  <c r="G81" i="29"/>
  <c r="G74" i="29"/>
  <c r="G67" i="29"/>
  <c r="G62" i="29"/>
  <c r="G60" i="29"/>
  <c r="G56" i="29"/>
  <c r="G45" i="29"/>
  <c r="G35" i="29"/>
  <c r="G33" i="29"/>
  <c r="G30" i="29"/>
  <c r="G26" i="29"/>
  <c r="G24" i="29"/>
  <c r="G21" i="29"/>
  <c r="J5" i="33"/>
  <c r="O129" i="29"/>
  <c r="Q129" i="29"/>
  <c r="M129" i="29"/>
  <c r="G129" i="29" l="1"/>
  <c r="S129" i="29"/>
  <c r="K22" i="17" l="1"/>
  <c r="L50" i="29"/>
  <c r="P113" i="29"/>
  <c r="J111" i="29"/>
  <c r="N87" i="29"/>
  <c r="N22" i="29"/>
  <c r="Y41" i="17"/>
  <c r="L100" i="29"/>
  <c r="W57" i="17"/>
  <c r="G45" i="17"/>
  <c r="N37" i="29"/>
  <c r="H98" i="29"/>
  <c r="H66" i="29"/>
  <c r="H89" i="29"/>
  <c r="J124" i="29"/>
  <c r="H94" i="29"/>
  <c r="N42" i="29"/>
  <c r="L28" i="29"/>
  <c r="N58" i="29"/>
  <c r="K71" i="33"/>
  <c r="Z71" i="33" s="1"/>
  <c r="L267" i="33"/>
  <c r="AA267" i="33" s="1"/>
  <c r="N111" i="33"/>
  <c r="D136" i="33"/>
  <c r="K303" i="33"/>
  <c r="Z303" i="33" s="1"/>
  <c r="H99" i="33"/>
  <c r="K30" i="33"/>
  <c r="Z30" i="33" s="1"/>
  <c r="I15" i="33"/>
  <c r="W215" i="33"/>
  <c r="H152" i="33"/>
  <c r="M44" i="33"/>
  <c r="AB44" i="33" s="1"/>
  <c r="AJ47" i="33"/>
  <c r="L98" i="33"/>
  <c r="AA98" i="33" s="1"/>
  <c r="G118" i="33"/>
  <c r="B118" i="33" s="1"/>
  <c r="U270" i="33"/>
  <c r="L104" i="33"/>
  <c r="AA104" i="33" s="1"/>
  <c r="M126" i="33"/>
  <c r="AB126" i="33" s="1"/>
  <c r="K82" i="33"/>
  <c r="Z82" i="33" s="1"/>
  <c r="L301" i="33"/>
  <c r="AA301" i="33" s="1"/>
  <c r="D211" i="33"/>
  <c r="AJ181" i="33"/>
  <c r="U239" i="33"/>
  <c r="D218" i="33"/>
  <c r="H13" i="33"/>
  <c r="W28" i="33"/>
  <c r="N69" i="33"/>
  <c r="W81" i="33"/>
  <c r="U294" i="33"/>
  <c r="L80" i="33"/>
  <c r="AA80" i="33" s="1"/>
  <c r="N97" i="33"/>
  <c r="K61" i="33"/>
  <c r="Z61" i="33" s="1"/>
  <c r="H306" i="33"/>
  <c r="D38" i="33"/>
  <c r="N88" i="33"/>
  <c r="W302" i="33"/>
  <c r="K236" i="33"/>
  <c r="Z236" i="33" s="1"/>
  <c r="M299" i="33"/>
  <c r="AB299" i="33" s="1"/>
  <c r="N235" i="33"/>
  <c r="U164" i="33"/>
  <c r="C272" i="33"/>
  <c r="AJ220" i="33"/>
  <c r="U191" i="33"/>
  <c r="I210" i="33"/>
  <c r="M183" i="33"/>
  <c r="AB183" i="33" s="1"/>
  <c r="U42" i="33"/>
  <c r="C19" i="33"/>
  <c r="W59" i="33"/>
  <c r="I116" i="33"/>
  <c r="K260" i="33"/>
  <c r="Z260" i="33" s="1"/>
  <c r="G155" i="33"/>
  <c r="B155" i="33" s="1"/>
  <c r="G262" i="33"/>
  <c r="B262" i="33" s="1"/>
  <c r="D201" i="33"/>
  <c r="U271" i="33"/>
  <c r="W244" i="33"/>
  <c r="I213" i="33"/>
  <c r="M241" i="33"/>
  <c r="AB241" i="33" s="1"/>
  <c r="L212" i="33"/>
  <c r="AA212" i="33" s="1"/>
  <c r="L23" i="29"/>
  <c r="P34" i="29"/>
  <c r="L115" i="29"/>
  <c r="J122" i="29"/>
  <c r="L117" i="29"/>
  <c r="P102" i="29"/>
  <c r="H45" i="29"/>
  <c r="H127" i="29"/>
  <c r="W191" i="33"/>
  <c r="W243" i="33"/>
  <c r="G110" i="33"/>
  <c r="B110" i="33" s="1"/>
  <c r="L165" i="33"/>
  <c r="AA165" i="33" s="1"/>
  <c r="M152" i="33"/>
  <c r="AB152" i="33" s="1"/>
  <c r="L115" i="33"/>
  <c r="AA115" i="33" s="1"/>
  <c r="W175" i="33"/>
  <c r="D286" i="33"/>
  <c r="N256" i="33"/>
  <c r="U185" i="33"/>
  <c r="W70" i="33"/>
  <c r="I19" i="33"/>
  <c r="N57" i="33"/>
  <c r="M84" i="33"/>
  <c r="AB84" i="33" s="1"/>
  <c r="D40" i="33"/>
  <c r="H61" i="33"/>
  <c r="M90" i="33"/>
  <c r="AB90" i="33" s="1"/>
  <c r="U107" i="33"/>
  <c r="C301" i="33"/>
  <c r="AJ251" i="33"/>
  <c r="H300" i="33"/>
  <c r="W233" i="33"/>
  <c r="D222" i="33"/>
  <c r="W46" i="33"/>
  <c r="H127" i="33"/>
  <c r="H31" i="33"/>
  <c r="W126" i="33"/>
  <c r="N154" i="33"/>
  <c r="G42" i="33"/>
  <c r="B42" i="33" s="1"/>
  <c r="M147" i="33"/>
  <c r="AB147" i="33" s="1"/>
  <c r="H86" i="33"/>
  <c r="N115" i="33"/>
  <c r="U144" i="33"/>
  <c r="D92" i="33"/>
  <c r="D119" i="33"/>
  <c r="I196" i="33"/>
  <c r="G167" i="33"/>
  <c r="B167" i="33" s="1"/>
  <c r="C274" i="33"/>
  <c r="G208" i="33"/>
  <c r="B208" i="33" s="1"/>
  <c r="L305" i="33"/>
  <c r="AA305" i="33" s="1"/>
  <c r="U261" i="33"/>
  <c r="U304" i="33"/>
  <c r="U243" i="33"/>
  <c r="M187" i="33"/>
  <c r="AB187" i="33" s="1"/>
  <c r="N11" i="33"/>
  <c r="K112" i="33"/>
  <c r="Z112" i="33" s="1"/>
  <c r="K16" i="33"/>
  <c r="Z16" i="33" s="1"/>
  <c r="W77" i="33"/>
  <c r="I220" i="33"/>
  <c r="U183" i="33"/>
  <c r="I271" i="33"/>
  <c r="AJ241" i="33"/>
  <c r="K295" i="33"/>
  <c r="Z295" i="33" s="1"/>
  <c r="N253" i="33"/>
  <c r="C168" i="33"/>
  <c r="G238" i="33"/>
  <c r="B238" i="33" s="1"/>
  <c r="L37" i="29"/>
  <c r="P71" i="29"/>
  <c r="L40" i="29"/>
  <c r="L64" i="29"/>
  <c r="J119" i="29"/>
  <c r="P119" i="29"/>
  <c r="H19" i="29"/>
  <c r="P53" i="29"/>
  <c r="H33" i="29"/>
  <c r="G212" i="33"/>
  <c r="B212" i="33" s="1"/>
  <c r="M135" i="33"/>
  <c r="AB135" i="33" s="1"/>
  <c r="K221" i="33"/>
  <c r="Z221" i="33" s="1"/>
  <c r="L151" i="33"/>
  <c r="AA151" i="33" s="1"/>
  <c r="D189" i="33"/>
  <c r="C282" i="33"/>
  <c r="G269" i="33"/>
  <c r="B269" i="33" s="1"/>
  <c r="H136" i="33"/>
  <c r="H68" i="33"/>
  <c r="C109" i="33"/>
  <c r="K240" i="33"/>
  <c r="Z240" i="33" s="1"/>
  <c r="C172" i="33"/>
  <c r="H150" i="33"/>
  <c r="H257" i="33"/>
  <c r="K90" i="33"/>
  <c r="Z90" i="33" s="1"/>
  <c r="W305" i="33"/>
  <c r="AJ185" i="33"/>
  <c r="W287" i="33"/>
  <c r="K192" i="33"/>
  <c r="Z192" i="33" s="1"/>
  <c r="H168" i="33"/>
  <c r="H112" i="33"/>
  <c r="I134" i="33"/>
  <c r="N72" i="33"/>
  <c r="L259" i="33"/>
  <c r="AA259" i="33" s="1"/>
  <c r="M188" i="33"/>
  <c r="AB188" i="33" s="1"/>
  <c r="M181" i="33"/>
  <c r="AB181" i="33" s="1"/>
  <c r="D281" i="33"/>
  <c r="D140" i="33"/>
  <c r="H298" i="33"/>
  <c r="M251" i="33"/>
  <c r="AB251" i="33" s="1"/>
  <c r="N282" i="33"/>
  <c r="H255" i="33"/>
  <c r="W181" i="33"/>
  <c r="G289" i="33"/>
  <c r="B289" i="33" s="1"/>
  <c r="H262" i="33"/>
  <c r="L38" i="33"/>
  <c r="AA38" i="33" s="1"/>
  <c r="U81" i="33"/>
  <c r="W103" i="33"/>
  <c r="L253" i="33"/>
  <c r="AA253" i="33" s="1"/>
  <c r="H207" i="33"/>
  <c r="D178" i="33"/>
  <c r="U141" i="33"/>
  <c r="C27" i="33"/>
  <c r="G107" i="33"/>
  <c r="B107" i="33" s="1"/>
  <c r="H269" i="33"/>
  <c r="K198" i="33"/>
  <c r="Z198" i="33" s="1"/>
  <c r="D152" i="33"/>
  <c r="N251" i="33"/>
  <c r="L14" i="33"/>
  <c r="AA14" i="33" s="1"/>
  <c r="K50" i="33"/>
  <c r="Z50" i="33" s="1"/>
  <c r="K72" i="33"/>
  <c r="Z72" i="33" s="1"/>
  <c r="G292" i="33"/>
  <c r="B292" i="33" s="1"/>
  <c r="G231" i="33"/>
  <c r="B231" i="33" s="1"/>
  <c r="M199" i="33"/>
  <c r="AB199" i="33" s="1"/>
  <c r="K105" i="33"/>
  <c r="Z105" i="33" s="1"/>
  <c r="N141" i="33"/>
  <c r="N111" i="29"/>
  <c r="J71" i="29"/>
  <c r="P89" i="29"/>
  <c r="J75" i="29"/>
  <c r="P91" i="29"/>
  <c r="J77" i="29"/>
  <c r="L120" i="29"/>
  <c r="N99" i="29"/>
  <c r="M62" i="33"/>
  <c r="AB62" i="33" s="1"/>
  <c r="I59" i="33"/>
  <c r="W227" i="33"/>
  <c r="U289" i="33"/>
  <c r="D153" i="33"/>
  <c r="M73" i="33"/>
  <c r="AB73" i="33" s="1"/>
  <c r="C57" i="33"/>
  <c r="G105" i="33"/>
  <c r="B105" i="33" s="1"/>
  <c r="W24" i="33"/>
  <c r="N65" i="33"/>
  <c r="H281" i="33"/>
  <c r="K210" i="33"/>
  <c r="Z210" i="33" s="1"/>
  <c r="W178" i="33"/>
  <c r="C30" i="33"/>
  <c r="N120" i="33"/>
  <c r="L290" i="33"/>
  <c r="AA290" i="33" s="1"/>
  <c r="H165" i="33"/>
  <c r="I287" i="33"/>
  <c r="I233" i="33"/>
  <c r="AJ37" i="33"/>
  <c r="N78" i="33"/>
  <c r="I130" i="33"/>
  <c r="N268" i="33"/>
  <c r="D227" i="33"/>
  <c r="L222" i="33"/>
  <c r="AA222" i="33" s="1"/>
  <c r="N70" i="33"/>
  <c r="N96" i="33"/>
  <c r="M128" i="33"/>
  <c r="AB128" i="33" s="1"/>
  <c r="K174" i="33"/>
  <c r="Z174" i="33" s="1"/>
  <c r="N152" i="33"/>
  <c r="D291" i="33"/>
  <c r="AJ180" i="33"/>
  <c r="AJ148" i="33"/>
  <c r="N177" i="33"/>
  <c r="C7" i="33"/>
  <c r="K38" i="33"/>
  <c r="Z38" i="33" s="1"/>
  <c r="AJ143" i="33"/>
  <c r="W291" i="33"/>
  <c r="G243" i="33"/>
  <c r="B243" i="33" s="1"/>
  <c r="K67" i="33"/>
  <c r="Z67" i="33" s="1"/>
  <c r="G113" i="33"/>
  <c r="B113" i="33" s="1"/>
  <c r="C23" i="33"/>
  <c r="G71" i="33"/>
  <c r="B71" i="33" s="1"/>
  <c r="L278" i="33"/>
  <c r="AA278" i="33" s="1"/>
  <c r="W236" i="33"/>
  <c r="C193" i="33"/>
  <c r="N201" i="33"/>
  <c r="C175" i="33"/>
  <c r="K6" i="33"/>
  <c r="Z6" i="33" s="1"/>
  <c r="AJ119" i="33"/>
  <c r="U281" i="33"/>
  <c r="D235" i="33"/>
  <c r="H159" i="33"/>
  <c r="H84" i="33"/>
  <c r="L35" i="29"/>
  <c r="J116" i="29"/>
  <c r="P88" i="29"/>
  <c r="N64" i="29"/>
  <c r="J44" i="29"/>
  <c r="P42" i="29"/>
  <c r="N78" i="29"/>
  <c r="P58" i="29"/>
  <c r="M238" i="33"/>
  <c r="AB238" i="33" s="1"/>
  <c r="N63" i="33"/>
  <c r="U274" i="33"/>
  <c r="H23" i="33"/>
  <c r="C283" i="33"/>
  <c r="D220" i="33"/>
  <c r="AJ97" i="33"/>
  <c r="N33" i="33"/>
  <c r="C149" i="33"/>
  <c r="L281" i="33"/>
  <c r="AA281" i="33" s="1"/>
  <c r="I181" i="33"/>
  <c r="I278" i="33"/>
  <c r="W219" i="33"/>
  <c r="G193" i="33"/>
  <c r="B193" i="33" s="1"/>
  <c r="G261" i="33"/>
  <c r="B261" i="33" s="1"/>
  <c r="M160" i="33"/>
  <c r="AB160" i="33" s="1"/>
  <c r="K255" i="33"/>
  <c r="Z255" i="33" s="1"/>
  <c r="C150" i="33"/>
  <c r="H62" i="33"/>
  <c r="AJ107" i="33"/>
  <c r="L9" i="33"/>
  <c r="AA9" i="33" s="1"/>
  <c r="G115" i="33"/>
  <c r="B115" i="33" s="1"/>
  <c r="W278" i="33"/>
  <c r="I205" i="33"/>
  <c r="H268" i="33"/>
  <c r="G251" i="33"/>
  <c r="B251" i="33" s="1"/>
  <c r="L224" i="33"/>
  <c r="AA224" i="33" s="1"/>
  <c r="N245" i="33"/>
  <c r="M184" i="33"/>
  <c r="AB184" i="33" s="1"/>
  <c r="W162" i="33"/>
  <c r="I186" i="33"/>
  <c r="G191" i="33"/>
  <c r="B191" i="33" s="1"/>
  <c r="G288" i="33"/>
  <c r="B288" i="33" s="1"/>
  <c r="I190" i="33"/>
  <c r="N158" i="33"/>
  <c r="U72" i="33"/>
  <c r="H56" i="33"/>
  <c r="N84" i="33"/>
  <c r="I199" i="33"/>
  <c r="K47" i="33"/>
  <c r="Z47" i="33" s="1"/>
  <c r="D98" i="33"/>
  <c r="G44" i="33"/>
  <c r="B44" i="33" s="1"/>
  <c r="N144" i="33"/>
  <c r="I288" i="33"/>
  <c r="G215" i="33"/>
  <c r="B215" i="33" s="1"/>
  <c r="D278" i="33"/>
  <c r="U216" i="33"/>
  <c r="C195" i="33"/>
  <c r="I127" i="33"/>
  <c r="K17" i="33"/>
  <c r="Z17" i="33" s="1"/>
  <c r="K48" i="33"/>
  <c r="Z48" i="33" s="1"/>
  <c r="G90" i="33"/>
  <c r="B90" i="33" s="1"/>
  <c r="I33" i="33"/>
  <c r="H69" i="33"/>
  <c r="M67" i="33"/>
  <c r="AB67" i="33" s="1"/>
  <c r="G123" i="33"/>
  <c r="B123" i="33" s="1"/>
  <c r="P72" i="29"/>
  <c r="H85" i="29"/>
  <c r="J115" i="29"/>
  <c r="N68" i="29"/>
  <c r="J117" i="29"/>
  <c r="N46" i="29"/>
  <c r="J45" i="29"/>
  <c r="N62" i="29"/>
  <c r="W100" i="33"/>
  <c r="H92" i="33"/>
  <c r="W176" i="33"/>
  <c r="U276" i="33"/>
  <c r="K288" i="33"/>
  <c r="Z288" i="33" s="1"/>
  <c r="W116" i="33"/>
  <c r="H91" i="33"/>
  <c r="U69" i="33"/>
  <c r="L142" i="33"/>
  <c r="AA142" i="33" s="1"/>
  <c r="AJ285" i="33"/>
  <c r="W214" i="33"/>
  <c r="G285" i="33"/>
  <c r="B285" i="33" s="1"/>
  <c r="I253" i="33"/>
  <c r="W133" i="33"/>
  <c r="W269" i="33"/>
  <c r="M196" i="33"/>
  <c r="AB196" i="33" s="1"/>
  <c r="K254" i="33"/>
  <c r="Z254" i="33" s="1"/>
  <c r="K188" i="33"/>
  <c r="Z188" i="33" s="1"/>
  <c r="G72" i="33"/>
  <c r="B72" i="33" s="1"/>
  <c r="G111" i="33"/>
  <c r="B111" i="33" s="1"/>
  <c r="G148" i="33"/>
  <c r="B148" i="33" s="1"/>
  <c r="C160" i="33"/>
  <c r="N306" i="33"/>
  <c r="G250" i="33"/>
  <c r="B250" i="33" s="1"/>
  <c r="M92" i="33"/>
  <c r="AB92" i="33" s="1"/>
  <c r="C284" i="33"/>
  <c r="G218" i="33"/>
  <c r="B218" i="33" s="1"/>
  <c r="M290" i="33"/>
  <c r="AB290" i="33" s="1"/>
  <c r="H227" i="33"/>
  <c r="N224" i="33"/>
  <c r="N289" i="33"/>
  <c r="AJ218" i="33"/>
  <c r="I12" i="33"/>
  <c r="N122" i="33"/>
  <c r="M146" i="33"/>
  <c r="AB146" i="33" s="1"/>
  <c r="I46" i="33"/>
  <c r="AJ158" i="33"/>
  <c r="N101" i="33"/>
  <c r="K65" i="33"/>
  <c r="Z65" i="33" s="1"/>
  <c r="N140" i="33"/>
  <c r="K275" i="33"/>
  <c r="Z275" i="33" s="1"/>
  <c r="W169" i="33"/>
  <c r="N147" i="33"/>
  <c r="G255" i="33"/>
  <c r="B255" i="33" s="1"/>
  <c r="AJ57" i="33"/>
  <c r="U93" i="33"/>
  <c r="C106" i="33"/>
  <c r="W19" i="33"/>
  <c r="U192" i="33"/>
  <c r="D166" i="33"/>
  <c r="W25" i="33"/>
  <c r="C39" i="33"/>
  <c r="L122" i="29"/>
  <c r="H35" i="29"/>
  <c r="P83" i="29"/>
  <c r="N75" i="29"/>
  <c r="H69" i="29"/>
  <c r="N117" i="29"/>
  <c r="N29" i="29"/>
  <c r="L66" i="29"/>
  <c r="H71" i="29"/>
  <c r="M239" i="33"/>
  <c r="AB239" i="33" s="1"/>
  <c r="G252" i="33"/>
  <c r="B252" i="33" s="1"/>
  <c r="AJ104" i="33"/>
  <c r="I215" i="33"/>
  <c r="M230" i="33"/>
  <c r="AB230" i="33" s="1"/>
  <c r="I102" i="33"/>
  <c r="W45" i="33"/>
  <c r="N86" i="33"/>
  <c r="W223" i="33"/>
  <c r="M167" i="33"/>
  <c r="AB167" i="33" s="1"/>
  <c r="G34" i="33"/>
  <c r="B34" i="33" s="1"/>
  <c r="W44" i="33"/>
  <c r="N80" i="33"/>
  <c r="W97" i="33"/>
  <c r="I53" i="33"/>
  <c r="M91" i="33"/>
  <c r="AB91" i="33" s="1"/>
  <c r="N113" i="33"/>
  <c r="U135" i="33"/>
  <c r="I285" i="33"/>
  <c r="D219" i="33"/>
  <c r="I197" i="33"/>
  <c r="D260" i="33"/>
  <c r="M191" i="33"/>
  <c r="AB191" i="33" s="1"/>
  <c r="AJ69" i="33"/>
  <c r="AJ142" i="33"/>
  <c r="H59" i="33"/>
  <c r="W73" i="33"/>
  <c r="D276" i="33"/>
  <c r="H65" i="33"/>
  <c r="H87" i="33"/>
  <c r="N116" i="33"/>
  <c r="W306" i="33"/>
  <c r="C35" i="33"/>
  <c r="AJ70" i="33"/>
  <c r="I132" i="33"/>
  <c r="W165" i="33"/>
  <c r="U138" i="33"/>
  <c r="C256" i="33"/>
  <c r="C190" i="33"/>
  <c r="W289" i="33"/>
  <c r="W228" i="33"/>
  <c r="G207" i="33"/>
  <c r="B207" i="33" s="1"/>
  <c r="N225" i="33"/>
  <c r="D162" i="33"/>
  <c r="M130" i="33"/>
  <c r="AB130" i="33" s="1"/>
  <c r="K44" i="33"/>
  <c r="Z44" i="33" s="1"/>
  <c r="I108" i="33"/>
  <c r="M280" i="33"/>
  <c r="AB280" i="33" s="1"/>
  <c r="L170" i="33"/>
  <c r="AA170" i="33" s="1"/>
  <c r="W279" i="33"/>
  <c r="D209" i="33"/>
  <c r="I277" i="33"/>
  <c r="G265" i="33"/>
  <c r="B265" i="33" s="1"/>
  <c r="H157" i="33"/>
  <c r="M249" i="33"/>
  <c r="AB249" i="33" s="1"/>
  <c r="J63" i="29"/>
  <c r="L72" i="29"/>
  <c r="H60" i="29"/>
  <c r="H102" i="29"/>
  <c r="N81" i="29"/>
  <c r="P120" i="29"/>
  <c r="H27" i="29"/>
  <c r="L57" i="29"/>
  <c r="L49" i="29"/>
  <c r="H110" i="33"/>
  <c r="D258" i="33"/>
  <c r="K214" i="33"/>
  <c r="Z214" i="33" s="1"/>
  <c r="U100" i="33"/>
  <c r="U44" i="33"/>
  <c r="L143" i="33"/>
  <c r="AA143" i="33" s="1"/>
  <c r="H37" i="33"/>
  <c r="D294" i="33"/>
  <c r="G267" i="33"/>
  <c r="B267" i="33" s="1"/>
  <c r="D206" i="33"/>
  <c r="G121" i="33"/>
  <c r="B121" i="33" s="1"/>
  <c r="K148" i="33"/>
  <c r="Z148" i="33" s="1"/>
  <c r="K32" i="33"/>
  <c r="Z32" i="33" s="1"/>
  <c r="U147" i="33"/>
  <c r="H22" i="33"/>
  <c r="H53" i="33"/>
  <c r="H75" i="33"/>
  <c r="H102" i="33"/>
  <c r="L274" i="33"/>
  <c r="AA274" i="33" s="1"/>
  <c r="M247" i="33"/>
  <c r="AB247" i="33" s="1"/>
  <c r="C157" i="33"/>
  <c r="M256" i="33"/>
  <c r="AB256" i="33" s="1"/>
  <c r="H151" i="33"/>
  <c r="L26" i="33"/>
  <c r="AA26" i="33" s="1"/>
  <c r="W111" i="33"/>
  <c r="I18" i="33"/>
  <c r="W118" i="33"/>
  <c r="G165" i="33"/>
  <c r="B165" i="33" s="1"/>
  <c r="U129" i="33"/>
  <c r="K68" i="33"/>
  <c r="Z68" i="33" s="1"/>
  <c r="I111" i="33"/>
  <c r="L270" i="33"/>
  <c r="AA270" i="33" s="1"/>
  <c r="U98" i="33"/>
  <c r="M177" i="33"/>
  <c r="AB177" i="33" s="1"/>
  <c r="H218" i="33"/>
  <c r="C232" i="33"/>
  <c r="C75" i="33"/>
  <c r="L126" i="33"/>
  <c r="AA126" i="33" s="1"/>
  <c r="L240" i="33"/>
  <c r="AA240" i="33" s="1"/>
  <c r="AJ229" i="33"/>
  <c r="H35" i="33"/>
  <c r="D158" i="33"/>
  <c r="K49" i="33"/>
  <c r="Z49" i="33" s="1"/>
  <c r="J50" i="29"/>
  <c r="J73" i="29"/>
  <c r="N34" i="29"/>
  <c r="L52" i="29"/>
  <c r="P50" i="29"/>
  <c r="L54" i="29"/>
  <c r="J90" i="29"/>
  <c r="H82" i="29"/>
  <c r="N112" i="29"/>
  <c r="AJ293" i="33"/>
  <c r="N244" i="33"/>
  <c r="W26" i="33"/>
  <c r="C240" i="33"/>
  <c r="C231" i="33"/>
  <c r="I304" i="33"/>
  <c r="U115" i="33"/>
  <c r="L302" i="33"/>
  <c r="AA302" i="33" s="1"/>
  <c r="H231" i="33"/>
  <c r="K219" i="33"/>
  <c r="Z219" i="33" s="1"/>
  <c r="M306" i="33"/>
  <c r="AB306" i="33" s="1"/>
  <c r="W208" i="33"/>
  <c r="N52" i="33"/>
  <c r="K93" i="33"/>
  <c r="Z93" i="33" s="1"/>
  <c r="H149" i="33"/>
  <c r="D259" i="33"/>
  <c r="G188" i="33"/>
  <c r="B188" i="33" s="1"/>
  <c r="D43" i="33"/>
  <c r="W79" i="33"/>
  <c r="M116" i="33"/>
  <c r="AB116" i="33" s="1"/>
  <c r="M262" i="33"/>
  <c r="AB262" i="33" s="1"/>
  <c r="N159" i="33"/>
  <c r="L296" i="33"/>
  <c r="AA296" i="33" s="1"/>
  <c r="I166" i="33"/>
  <c r="D36" i="33"/>
  <c r="M64" i="33"/>
  <c r="AB64" i="33" s="1"/>
  <c r="N168" i="33"/>
  <c r="I290" i="33"/>
  <c r="L219" i="33"/>
  <c r="AA219" i="33" s="1"/>
  <c r="D19" i="33"/>
  <c r="H274" i="33"/>
  <c r="N218" i="33"/>
  <c r="L17" i="33"/>
  <c r="AA17" i="33" s="1"/>
  <c r="AJ127" i="33"/>
  <c r="N61" i="33"/>
  <c r="C96" i="33"/>
  <c r="U302" i="33"/>
  <c r="G222" i="33"/>
  <c r="B222" i="33" s="1"/>
  <c r="I114" i="33"/>
  <c r="L294" i="33"/>
  <c r="AA294" i="33" s="1"/>
  <c r="D233" i="33"/>
  <c r="C209" i="33"/>
  <c r="C306" i="33"/>
  <c r="G176" i="33"/>
  <c r="B176" i="33" s="1"/>
  <c r="H26" i="33"/>
  <c r="C99" i="33"/>
  <c r="N37" i="33"/>
  <c r="D148" i="33"/>
  <c r="U287" i="33"/>
  <c r="AJ255" i="33"/>
  <c r="K80" i="33"/>
  <c r="Z80" i="33" s="1"/>
  <c r="H44" i="33"/>
  <c r="AJ89" i="33"/>
  <c r="D257" i="33"/>
  <c r="N71" i="29"/>
  <c r="N83" i="29"/>
  <c r="H114" i="29"/>
  <c r="L56" i="29"/>
  <c r="N56" i="29"/>
  <c r="H68" i="29"/>
  <c r="P103" i="29"/>
  <c r="N45" i="29"/>
  <c r="AJ116" i="33"/>
  <c r="M179" i="33"/>
  <c r="AB179" i="33" s="1"/>
  <c r="H211" i="33"/>
  <c r="G284" i="33"/>
  <c r="B284" i="33" s="1"/>
  <c r="I238" i="33"/>
  <c r="D195" i="33"/>
  <c r="I300" i="33"/>
  <c r="D182" i="33"/>
  <c r="K114" i="33"/>
  <c r="Z114" i="33" s="1"/>
  <c r="H235" i="33"/>
  <c r="G174" i="33"/>
  <c r="B174" i="33" s="1"/>
  <c r="L229" i="33"/>
  <c r="AA229" i="33" s="1"/>
  <c r="M158" i="33"/>
  <c r="AB158" i="33" s="1"/>
  <c r="M151" i="33"/>
  <c r="AB151" i="33" s="1"/>
  <c r="C60" i="33"/>
  <c r="M185" i="33"/>
  <c r="AB185" i="33" s="1"/>
  <c r="L287" i="33"/>
  <c r="AA287" i="33" s="1"/>
  <c r="I187" i="33"/>
  <c r="K14" i="33"/>
  <c r="Z14" i="33" s="1"/>
  <c r="I78" i="33"/>
  <c r="C47" i="33"/>
  <c r="D83" i="33"/>
  <c r="G264" i="33"/>
  <c r="B264" i="33" s="1"/>
  <c r="H193" i="33"/>
  <c r="AJ260" i="33"/>
  <c r="AJ194" i="33"/>
  <c r="N170" i="33"/>
  <c r="D31" i="33"/>
  <c r="D212" i="33"/>
  <c r="W284" i="33"/>
  <c r="I211" i="33"/>
  <c r="G55" i="33"/>
  <c r="B55" i="33" s="1"/>
  <c r="I244" i="33"/>
  <c r="K168" i="33"/>
  <c r="Z168" i="33" s="1"/>
  <c r="K89" i="33"/>
  <c r="Z89" i="33" s="1"/>
  <c r="L35" i="33"/>
  <c r="AA35" i="33" s="1"/>
  <c r="G131" i="33"/>
  <c r="B131" i="33" s="1"/>
  <c r="K287" i="33"/>
  <c r="Z287" i="33" s="1"/>
  <c r="AJ48" i="33"/>
  <c r="D142" i="33"/>
  <c r="G37" i="33"/>
  <c r="B37" i="33" s="1"/>
  <c r="M112" i="33"/>
  <c r="AB112" i="33" s="1"/>
  <c r="N229" i="33"/>
  <c r="U158" i="33"/>
  <c r="V158" i="33" s="1"/>
  <c r="M270" i="33"/>
  <c r="AB270" i="33" s="1"/>
  <c r="U204" i="33"/>
  <c r="W14" i="33"/>
  <c r="M60" i="33"/>
  <c r="AB60" i="33" s="1"/>
  <c r="W68" i="33"/>
  <c r="L114" i="33"/>
  <c r="AA114" i="33" s="1"/>
  <c r="G134" i="33"/>
  <c r="B134" i="33" s="1"/>
  <c r="C20" i="33"/>
  <c r="U105" i="33"/>
  <c r="N10" i="33"/>
  <c r="M88" i="33"/>
  <c r="AB88" i="33" s="1"/>
  <c r="H25" i="29"/>
  <c r="H61" i="29"/>
  <c r="L90" i="29"/>
  <c r="L114" i="29"/>
  <c r="J39" i="29"/>
  <c r="P69" i="29"/>
  <c r="L68" i="29"/>
  <c r="J104" i="29"/>
  <c r="J96" i="29"/>
  <c r="M87" i="33"/>
  <c r="AB87" i="33" s="1"/>
  <c r="D128" i="33"/>
  <c r="I56" i="33"/>
  <c r="D236" i="33"/>
  <c r="D60" i="33"/>
  <c r="K201" i="33"/>
  <c r="Z201" i="33" s="1"/>
  <c r="W195" i="33"/>
  <c r="C29" i="33"/>
  <c r="L84" i="33"/>
  <c r="AA84" i="33" s="1"/>
  <c r="AC84" i="33" s="1"/>
  <c r="M11" i="33"/>
  <c r="AB11" i="33" s="1"/>
  <c r="D87" i="33"/>
  <c r="C292" i="33"/>
  <c r="K233" i="33"/>
  <c r="Z233" i="33" s="1"/>
  <c r="U211" i="33"/>
  <c r="I6" i="33"/>
  <c r="L102" i="33"/>
  <c r="AA102" i="33" s="1"/>
  <c r="M234" i="33"/>
  <c r="AB234" i="33" s="1"/>
  <c r="N163" i="33"/>
  <c r="W280" i="33"/>
  <c r="C249" i="33"/>
  <c r="W9" i="33"/>
  <c r="N55" i="33"/>
  <c r="G112" i="33"/>
  <c r="B112" i="33" s="1"/>
  <c r="C26" i="33"/>
  <c r="AJ281" i="33"/>
  <c r="W264" i="33"/>
  <c r="I164" i="33"/>
  <c r="D50" i="33"/>
  <c r="L78" i="33"/>
  <c r="AA78" i="33" s="1"/>
  <c r="M100" i="33"/>
  <c r="AB100" i="33" s="1"/>
  <c r="C200" i="33"/>
  <c r="H77" i="33"/>
  <c r="W301" i="33"/>
  <c r="C204" i="33"/>
  <c r="H182" i="33"/>
  <c r="N205" i="33"/>
  <c r="G169" i="33"/>
  <c r="B169" i="33" s="1"/>
  <c r="H25" i="33"/>
  <c r="C213" i="33"/>
  <c r="N290" i="33"/>
  <c r="W258" i="33"/>
  <c r="K39" i="33"/>
  <c r="Z39" i="33" s="1"/>
  <c r="G85" i="33"/>
  <c r="B85" i="33" s="1"/>
  <c r="M9" i="33"/>
  <c r="AB9" i="33" s="1"/>
  <c r="L55" i="33"/>
  <c r="AA55" i="33" s="1"/>
  <c r="U291" i="33"/>
  <c r="I235" i="33"/>
  <c r="N208" i="33"/>
  <c r="U224" i="33"/>
  <c r="V224" i="33" s="1"/>
  <c r="D198" i="33"/>
  <c r="U43" i="33"/>
  <c r="H104" i="33"/>
  <c r="W145" i="33"/>
  <c r="I248" i="33"/>
  <c r="C13" i="33"/>
  <c r="U58" i="33"/>
  <c r="L36" i="29"/>
  <c r="N110" i="29"/>
  <c r="L126" i="29"/>
  <c r="J43" i="29"/>
  <c r="H29" i="29"/>
  <c r="J21" i="29"/>
  <c r="P70" i="29"/>
  <c r="J37" i="29"/>
  <c r="N176" i="33"/>
  <c r="G78" i="33"/>
  <c r="B78" i="33" s="1"/>
  <c r="N249" i="33"/>
  <c r="D100" i="33"/>
  <c r="C24" i="33"/>
  <c r="N160" i="33"/>
  <c r="I182" i="33"/>
  <c r="M155" i="33"/>
  <c r="AB155" i="33" s="1"/>
  <c r="D78" i="33"/>
  <c r="C110" i="33"/>
  <c r="D132" i="33"/>
  <c r="W298" i="33"/>
  <c r="C267" i="33"/>
  <c r="AJ147" i="33"/>
  <c r="I23" i="33"/>
  <c r="AJ73" i="33"/>
  <c r="AJ272" i="33"/>
  <c r="D207" i="33"/>
  <c r="L145" i="33"/>
  <c r="AA145" i="33" s="1"/>
  <c r="I206" i="33"/>
  <c r="N174" i="33"/>
  <c r="U46" i="33"/>
  <c r="L83" i="33"/>
  <c r="AA83" i="33" s="1"/>
  <c r="D108" i="33"/>
  <c r="G130" i="33"/>
  <c r="B130" i="33" s="1"/>
  <c r="W263" i="33"/>
  <c r="M111" i="33"/>
  <c r="AB111" i="33" s="1"/>
  <c r="G144" i="33"/>
  <c r="B144" i="33" s="1"/>
  <c r="D45" i="33"/>
  <c r="H270" i="33"/>
  <c r="AJ235" i="33"/>
  <c r="H122" i="33"/>
  <c r="I269" i="33"/>
  <c r="L232" i="33"/>
  <c r="AA232" i="33" s="1"/>
  <c r="D305" i="33"/>
  <c r="H234" i="33"/>
  <c r="C215" i="33"/>
  <c r="L46" i="33"/>
  <c r="AA46" i="33" s="1"/>
  <c r="M172" i="33"/>
  <c r="AB172" i="33" s="1"/>
  <c r="U155" i="33"/>
  <c r="W171" i="33"/>
  <c r="W10" i="33"/>
  <c r="H76" i="33"/>
  <c r="C118" i="33"/>
  <c r="H98" i="33"/>
  <c r="I120" i="33"/>
  <c r="I234" i="33"/>
  <c r="D290" i="33"/>
  <c r="H258" i="33"/>
  <c r="M162" i="33"/>
  <c r="AB162" i="33" s="1"/>
  <c r="G15" i="33"/>
  <c r="B15" i="33" s="1"/>
  <c r="L201" i="33"/>
  <c r="AA201" i="33" s="1"/>
  <c r="U179" i="33"/>
  <c r="M286" i="33"/>
  <c r="AB286" i="33" s="1"/>
  <c r="L176" i="33"/>
  <c r="AA176" i="33" s="1"/>
  <c r="J98" i="29"/>
  <c r="P65" i="29"/>
  <c r="P38" i="29"/>
  <c r="N93" i="29"/>
  <c r="J94" i="29"/>
  <c r="J105" i="29"/>
  <c r="J28" i="29"/>
  <c r="L108" i="29"/>
  <c r="I42" i="33"/>
  <c r="U189" i="33"/>
  <c r="K216" i="33"/>
  <c r="Z216" i="33" s="1"/>
  <c r="W106" i="33"/>
  <c r="C108" i="33"/>
  <c r="N207" i="33"/>
  <c r="N295" i="33"/>
  <c r="C12" i="33"/>
  <c r="H117" i="33"/>
  <c r="L264" i="33"/>
  <c r="AA264" i="33" s="1"/>
  <c r="G154" i="33"/>
  <c r="B154" i="33" s="1"/>
  <c r="H266" i="33"/>
  <c r="H163" i="33"/>
  <c r="K19" i="33"/>
  <c r="Z19" i="33" s="1"/>
  <c r="I60" i="33"/>
  <c r="D168" i="33"/>
  <c r="H287" i="33"/>
  <c r="H172" i="33"/>
  <c r="M24" i="33"/>
  <c r="AB24" i="33" s="1"/>
  <c r="G76" i="33"/>
  <c r="B76" i="33" s="1"/>
  <c r="H52" i="33"/>
  <c r="I88" i="33"/>
  <c r="W285" i="33"/>
  <c r="W197" i="33"/>
  <c r="W245" i="33"/>
  <c r="W179" i="33"/>
  <c r="AJ167" i="33"/>
  <c r="I36" i="33"/>
  <c r="W206" i="33"/>
  <c r="M279" i="33"/>
  <c r="AB279" i="33" s="1"/>
  <c r="W242" i="33"/>
  <c r="K55" i="33"/>
  <c r="Z55" i="33" s="1"/>
  <c r="M236" i="33"/>
  <c r="AB236" i="33" s="1"/>
  <c r="D173" i="33"/>
  <c r="AJ53" i="33"/>
  <c r="U89" i="33"/>
  <c r="I38" i="33"/>
  <c r="H146" i="33"/>
  <c r="H282" i="33"/>
  <c r="D59" i="33"/>
  <c r="W144" i="33"/>
  <c r="K37" i="33"/>
  <c r="Z37" i="33" s="1"/>
  <c r="W117" i="33"/>
  <c r="L251" i="33"/>
  <c r="AA251" i="33" s="1"/>
  <c r="AC251" i="33" s="1"/>
  <c r="AK251" i="33" s="1"/>
  <c r="I168" i="33"/>
  <c r="N255" i="33"/>
  <c r="N189" i="33"/>
  <c r="M17" i="33"/>
  <c r="AB17" i="33" s="1"/>
  <c r="W65" i="33"/>
  <c r="H9" i="33"/>
  <c r="W114" i="33"/>
  <c r="C132" i="33"/>
  <c r="G30" i="33"/>
  <c r="B30" i="33" s="1"/>
  <c r="U125" i="33"/>
  <c r="I96" i="33"/>
  <c r="H285" i="33"/>
  <c r="J112" i="29"/>
  <c r="N123" i="29"/>
  <c r="P63" i="29"/>
  <c r="H119" i="29"/>
  <c r="P54" i="29"/>
  <c r="P109" i="29"/>
  <c r="H108" i="29"/>
  <c r="H113" i="29"/>
  <c r="D123" i="33"/>
  <c r="AJ43" i="33"/>
  <c r="I119" i="33"/>
  <c r="M81" i="33"/>
  <c r="AB81" i="33" s="1"/>
  <c r="N181" i="33"/>
  <c r="D161" i="33"/>
  <c r="K129" i="33"/>
  <c r="Z129" i="33" s="1"/>
  <c r="M12" i="33"/>
  <c r="AB12" i="33" s="1"/>
  <c r="C123" i="33"/>
  <c r="W32" i="33"/>
  <c r="C81" i="33"/>
  <c r="I268" i="33"/>
  <c r="U182" i="33"/>
  <c r="G183" i="33"/>
  <c r="B183" i="33" s="1"/>
  <c r="I50" i="33"/>
  <c r="C141" i="33"/>
  <c r="M277" i="33"/>
  <c r="AB277" i="33" s="1"/>
  <c r="AJ213" i="33"/>
  <c r="AJ271" i="33"/>
  <c r="K220" i="33"/>
  <c r="Z220" i="33" s="1"/>
  <c r="AJ183" i="33"/>
  <c r="D94" i="33"/>
  <c r="M54" i="33"/>
  <c r="AB54" i="33" s="1"/>
  <c r="I292" i="33"/>
  <c r="L221" i="33"/>
  <c r="AA221" i="33" s="1"/>
  <c r="M209" i="33"/>
  <c r="AB209" i="33" s="1"/>
  <c r="U296" i="33"/>
  <c r="I129" i="33"/>
  <c r="L306" i="33"/>
  <c r="AA306" i="33" s="1"/>
  <c r="L161" i="33"/>
  <c r="AA161" i="33" s="1"/>
  <c r="I303" i="33"/>
  <c r="G278" i="33"/>
  <c r="B278" i="33" s="1"/>
  <c r="M192" i="33"/>
  <c r="AB192" i="33" s="1"/>
  <c r="I148" i="33"/>
  <c r="I162" i="33"/>
  <c r="H30" i="33"/>
  <c r="K46" i="33"/>
  <c r="Z46" i="33" s="1"/>
  <c r="U80" i="33"/>
  <c r="K276" i="33"/>
  <c r="Z276" i="33" s="1"/>
  <c r="G235" i="33"/>
  <c r="B235" i="33" s="1"/>
  <c r="U193" i="33"/>
  <c r="M123" i="33"/>
  <c r="AB123" i="33" s="1"/>
  <c r="H48" i="33"/>
  <c r="C89" i="33"/>
  <c r="G302" i="33"/>
  <c r="B302" i="33" s="1"/>
  <c r="I231" i="33"/>
  <c r="D180" i="33"/>
  <c r="K262" i="33"/>
  <c r="Z262" i="33" s="1"/>
  <c r="L164" i="33"/>
  <c r="AA164" i="33" s="1"/>
  <c r="I32" i="33"/>
  <c r="U137" i="33"/>
  <c r="W268" i="33"/>
  <c r="H254" i="33"/>
  <c r="N222" i="33"/>
  <c r="I87" i="33"/>
  <c r="H128" i="29"/>
  <c r="L48" i="29"/>
  <c r="L127" i="29"/>
  <c r="H47" i="29"/>
  <c r="L89" i="29"/>
  <c r="H70" i="29"/>
  <c r="N118" i="29"/>
  <c r="H104" i="29"/>
  <c r="P108" i="29"/>
  <c r="M97" i="33"/>
  <c r="AB97" i="33" s="1"/>
  <c r="M139" i="33"/>
  <c r="AB139" i="33" s="1"/>
  <c r="N236" i="33"/>
  <c r="AJ102" i="33"/>
  <c r="C202" i="33"/>
  <c r="I208" i="33"/>
  <c r="G274" i="33"/>
  <c r="B274" i="33" s="1"/>
  <c r="C156" i="33"/>
  <c r="N127" i="33"/>
  <c r="N241" i="33"/>
  <c r="L153" i="33"/>
  <c r="AA153" i="33" s="1"/>
  <c r="AJ245" i="33"/>
  <c r="I219" i="33"/>
  <c r="K27" i="33"/>
  <c r="Z27" i="33" s="1"/>
  <c r="M75" i="33"/>
  <c r="AB75" i="33" s="1"/>
  <c r="L162" i="33"/>
  <c r="AA162" i="33" s="1"/>
  <c r="H279" i="33"/>
  <c r="M198" i="33"/>
  <c r="AB198" i="33" s="1"/>
  <c r="C40" i="33"/>
  <c r="K96" i="33"/>
  <c r="Z96" i="33" s="1"/>
  <c r="D70" i="33"/>
  <c r="G106" i="33"/>
  <c r="B106" i="33" s="1"/>
  <c r="K270" i="33"/>
  <c r="Z270" i="33" s="1"/>
  <c r="W189" i="33"/>
  <c r="D143" i="33"/>
  <c r="I174" i="33"/>
  <c r="I13" i="33"/>
  <c r="G54" i="33"/>
  <c r="B54" i="33" s="1"/>
  <c r="AJ193" i="33"/>
  <c r="H303" i="33"/>
  <c r="L227" i="33"/>
  <c r="AA227" i="33" s="1"/>
  <c r="L58" i="33"/>
  <c r="AA58" i="33" s="1"/>
  <c r="U255" i="33"/>
  <c r="I150" i="33"/>
  <c r="AJ61" i="33"/>
  <c r="D110" i="33"/>
  <c r="U48" i="33"/>
  <c r="M80" i="33"/>
  <c r="AB80" i="33" s="1"/>
  <c r="N276" i="33"/>
  <c r="L69" i="33"/>
  <c r="AA69" i="33" s="1"/>
  <c r="M86" i="33"/>
  <c r="AB86" i="33" s="1"/>
  <c r="H60" i="33"/>
  <c r="N135" i="33"/>
  <c r="D241" i="33"/>
  <c r="I160" i="33"/>
  <c r="K277" i="33"/>
  <c r="Z277" i="33" s="1"/>
  <c r="G184" i="33"/>
  <c r="B184" i="33" s="1"/>
  <c r="W42" i="33"/>
  <c r="M83" i="33"/>
  <c r="AB83" i="33" s="1"/>
  <c r="I22" i="33"/>
  <c r="H130" i="33"/>
  <c r="AJ146" i="33"/>
  <c r="K261" i="33"/>
  <c r="Z261" i="33" s="1"/>
  <c r="L148" i="33"/>
  <c r="AA148" i="33" s="1"/>
  <c r="H36" i="33"/>
  <c r="U106" i="33"/>
  <c r="I272" i="33"/>
  <c r="J35" i="29"/>
  <c r="J109" i="29"/>
  <c r="P25" i="29"/>
  <c r="H81" i="29"/>
  <c r="J31" i="29"/>
  <c r="N92" i="29"/>
  <c r="H78" i="29"/>
  <c r="H83" i="29"/>
  <c r="H18" i="33"/>
  <c r="C31" i="33"/>
  <c r="U145" i="33"/>
  <c r="I39" i="33"/>
  <c r="M29" i="33"/>
  <c r="AB29" i="33" s="1"/>
  <c r="K176" i="33"/>
  <c r="Z176" i="33" s="1"/>
  <c r="N281" i="33"/>
  <c r="I176" i="33"/>
  <c r="K133" i="33"/>
  <c r="Z133" i="33" s="1"/>
  <c r="D58" i="33"/>
  <c r="W98" i="33"/>
  <c r="G248" i="33"/>
  <c r="B248" i="33" s="1"/>
  <c r="G182" i="33"/>
  <c r="B182" i="33" s="1"/>
  <c r="H170" i="33"/>
  <c r="M252" i="33"/>
  <c r="AB252" i="33" s="1"/>
  <c r="D95" i="33"/>
  <c r="G306" i="33"/>
  <c r="B306" i="33" s="1"/>
  <c r="C201" i="33"/>
  <c r="C298" i="33"/>
  <c r="G200" i="33"/>
  <c r="B200" i="33" s="1"/>
  <c r="L168" i="33"/>
  <c r="AA168" i="33" s="1"/>
  <c r="G97" i="33"/>
  <c r="B97" i="33" s="1"/>
  <c r="C134" i="33"/>
  <c r="W74" i="33"/>
  <c r="L269" i="33"/>
  <c r="AA269" i="33" s="1"/>
  <c r="M208" i="33"/>
  <c r="AB208" i="33" s="1"/>
  <c r="I189" i="33"/>
  <c r="I286" i="33"/>
  <c r="W134" i="33"/>
  <c r="L298" i="33"/>
  <c r="AA298" i="33" s="1"/>
  <c r="C225" i="33"/>
  <c r="AJ287" i="33"/>
  <c r="C258" i="33"/>
  <c r="C192" i="33"/>
  <c r="H304" i="33"/>
  <c r="L262" i="33"/>
  <c r="AA262" i="33" s="1"/>
  <c r="M71" i="33"/>
  <c r="AB71" i="33" s="1"/>
  <c r="M98" i="33"/>
  <c r="AB98" i="33" s="1"/>
  <c r="N263" i="33"/>
  <c r="C210" i="33"/>
  <c r="I183" i="33"/>
  <c r="N126" i="33"/>
  <c r="M31" i="33"/>
  <c r="AB31" i="33" s="1"/>
  <c r="I109" i="33"/>
  <c r="I284" i="33"/>
  <c r="K218" i="33"/>
  <c r="Z218" i="33" s="1"/>
  <c r="W154" i="33"/>
  <c r="C252" i="33"/>
  <c r="L156" i="33"/>
  <c r="AA156" i="33" s="1"/>
  <c r="D55" i="33"/>
  <c r="M74" i="33"/>
  <c r="AB74" i="33" s="1"/>
  <c r="K292" i="33"/>
  <c r="Z292" i="33" s="1"/>
  <c r="I241" i="33"/>
  <c r="N214" i="33"/>
  <c r="N102" i="33"/>
  <c r="K128" i="33"/>
  <c r="Z128" i="33" s="1"/>
  <c r="L182" i="33"/>
  <c r="AA182" i="33" s="1"/>
  <c r="U181" i="33"/>
  <c r="U131" i="33"/>
  <c r="K257" i="33"/>
  <c r="Z257" i="33" s="1"/>
  <c r="L266" i="33"/>
  <c r="AA266" i="33" s="1"/>
  <c r="C61" i="33"/>
  <c r="W47" i="33"/>
  <c r="M235" i="33"/>
  <c r="AB235" i="33" s="1"/>
  <c r="I279" i="33"/>
  <c r="N85" i="33"/>
  <c r="H90" i="33"/>
  <c r="D106" i="29"/>
  <c r="J15" i="17"/>
  <c r="D107" i="29"/>
  <c r="N72" i="29"/>
  <c r="J23" i="29"/>
  <c r="N84" i="29"/>
  <c r="P114" i="29"/>
  <c r="L94" i="29"/>
  <c r="J123" i="29"/>
  <c r="P39" i="29"/>
  <c r="J70" i="29"/>
  <c r="J62" i="29"/>
  <c r="W157" i="33"/>
  <c r="N164" i="33"/>
  <c r="G9" i="33"/>
  <c r="B9" i="33" s="1"/>
  <c r="W125" i="33"/>
  <c r="AJ138" i="33"/>
  <c r="L106" i="33"/>
  <c r="AA106" i="33" s="1"/>
  <c r="L28" i="33"/>
  <c r="AA28" i="33" s="1"/>
  <c r="G214" i="33"/>
  <c r="B214" i="33" s="1"/>
  <c r="K187" i="33"/>
  <c r="Z187" i="33" s="1"/>
  <c r="C260" i="33"/>
  <c r="M13" i="33"/>
  <c r="AB13" i="33" s="1"/>
  <c r="L49" i="33"/>
  <c r="AA49" i="33" s="1"/>
  <c r="H140" i="33"/>
  <c r="G45" i="33"/>
  <c r="B45" i="33" s="1"/>
  <c r="C237" i="33"/>
  <c r="K205" i="33"/>
  <c r="Z205" i="33" s="1"/>
  <c r="G51" i="33"/>
  <c r="B51" i="33" s="1"/>
  <c r="L131" i="33"/>
  <c r="AA131" i="33" s="1"/>
  <c r="H82" i="33"/>
  <c r="H109" i="33"/>
  <c r="K245" i="33"/>
  <c r="Z245" i="33" s="1"/>
  <c r="I221" i="33"/>
  <c r="W283" i="33"/>
  <c r="C218" i="33"/>
  <c r="G18" i="33"/>
  <c r="B18" i="33" s="1"/>
  <c r="D126" i="33"/>
  <c r="I11" i="33"/>
  <c r="M253" i="33"/>
  <c r="AB253" i="33" s="1"/>
  <c r="AJ162" i="33"/>
  <c r="G27" i="33"/>
  <c r="B27" i="33" s="1"/>
  <c r="M102" i="33"/>
  <c r="AB102" i="33" s="1"/>
  <c r="G157" i="33"/>
  <c r="B157" i="33" s="1"/>
  <c r="N39" i="33"/>
  <c r="G96" i="33"/>
  <c r="B96" i="33" s="1"/>
  <c r="C10" i="33"/>
  <c r="AJ297" i="33"/>
  <c r="L231" i="33"/>
  <c r="AA231" i="33" s="1"/>
  <c r="K170" i="33"/>
  <c r="Z170" i="33" s="1"/>
  <c r="G29" i="33"/>
  <c r="B29" i="33" s="1"/>
  <c r="L67" i="33"/>
  <c r="AA67" i="33" s="1"/>
  <c r="AC67" i="33" s="1"/>
  <c r="K94" i="33"/>
  <c r="Z94" i="33" s="1"/>
  <c r="C216" i="33"/>
  <c r="W186" i="33"/>
  <c r="L249" i="33"/>
  <c r="AA249" i="33" s="1"/>
  <c r="L183" i="33"/>
  <c r="AA183" i="33" s="1"/>
  <c r="C8" i="33"/>
  <c r="D77" i="33"/>
  <c r="W40" i="33"/>
  <c r="H121" i="33"/>
  <c r="L255" i="33"/>
  <c r="AA255" i="33" s="1"/>
  <c r="K194" i="33"/>
  <c r="Z194" i="33" s="1"/>
  <c r="N172" i="33"/>
  <c r="D41" i="33"/>
  <c r="N136" i="33"/>
  <c r="AJ239" i="33"/>
  <c r="K203" i="33"/>
  <c r="Z203" i="33" s="1"/>
  <c r="H112" i="29"/>
  <c r="H59" i="29"/>
  <c r="H64" i="29"/>
  <c r="P118" i="29"/>
  <c r="H105" i="29"/>
  <c r="L19" i="29"/>
  <c r="L53" i="29"/>
  <c r="P112" i="29"/>
  <c r="N258" i="33"/>
  <c r="H233" i="33"/>
  <c r="H158" i="33"/>
  <c r="H189" i="33"/>
  <c r="M57" i="33"/>
  <c r="AB57" i="33" s="1"/>
  <c r="K283" i="33"/>
  <c r="Z283" i="33" s="1"/>
  <c r="L11" i="33"/>
  <c r="AA11" i="33" s="1"/>
  <c r="L111" i="33"/>
  <c r="AA111" i="33" s="1"/>
  <c r="N242" i="33"/>
  <c r="K191" i="33"/>
  <c r="Z191" i="33" s="1"/>
  <c r="AJ290" i="33"/>
  <c r="W180" i="33"/>
  <c r="D11" i="33"/>
  <c r="N106" i="33"/>
  <c r="L292" i="33"/>
  <c r="AA292" i="33" s="1"/>
  <c r="D231" i="33"/>
  <c r="D165" i="33"/>
  <c r="G66" i="33"/>
  <c r="B66" i="33" s="1"/>
  <c r="L95" i="33"/>
  <c r="AA95" i="33" s="1"/>
  <c r="C34" i="33"/>
  <c r="K139" i="33"/>
  <c r="Z139" i="33" s="1"/>
  <c r="AJ246" i="33"/>
  <c r="L210" i="33"/>
  <c r="AA210" i="33" s="1"/>
  <c r="K273" i="33"/>
  <c r="Z273" i="33" s="1"/>
  <c r="G217" i="33"/>
  <c r="B217" i="33" s="1"/>
  <c r="U51" i="33"/>
  <c r="N82" i="33"/>
  <c r="U104" i="33"/>
  <c r="N247" i="33"/>
  <c r="AJ198" i="33"/>
  <c r="D47" i="33"/>
  <c r="C74" i="33"/>
  <c r="N190" i="33"/>
  <c r="AJ65" i="33"/>
  <c r="G141" i="33"/>
  <c r="B141" i="33" s="1"/>
  <c r="C97" i="33"/>
  <c r="C124" i="33"/>
  <c r="N279" i="33"/>
  <c r="K206" i="33"/>
  <c r="Z206" i="33" s="1"/>
  <c r="C130" i="33"/>
  <c r="G24" i="33"/>
  <c r="B24" i="33" s="1"/>
  <c r="M129" i="33"/>
  <c r="AB129" i="33" s="1"/>
  <c r="W256" i="33"/>
  <c r="C181" i="33"/>
  <c r="AJ282" i="33"/>
  <c r="C227" i="33"/>
  <c r="AJ41" i="33"/>
  <c r="G117" i="33"/>
  <c r="B117" i="33" s="1"/>
  <c r="K140" i="33"/>
  <c r="Z140" i="33" s="1"/>
  <c r="U82" i="33"/>
  <c r="W293" i="33"/>
  <c r="C228" i="33"/>
  <c r="L103" i="33"/>
  <c r="AA103" i="33" s="1"/>
  <c r="L52" i="33"/>
  <c r="AA52" i="33" s="1"/>
  <c r="N100" i="33"/>
  <c r="U248" i="33"/>
  <c r="N113" i="29"/>
  <c r="H124" i="29"/>
  <c r="P20" i="29"/>
  <c r="P75" i="29"/>
  <c r="P19" i="29"/>
  <c r="P117" i="29"/>
  <c r="L29" i="29"/>
  <c r="J66" i="29"/>
  <c r="J19" i="29"/>
  <c r="D240" i="33"/>
  <c r="H184" i="33"/>
  <c r="AJ237" i="33"/>
  <c r="AJ214" i="33"/>
  <c r="AJ96" i="33"/>
  <c r="N199" i="33"/>
  <c r="U241" i="33"/>
  <c r="C162" i="33"/>
  <c r="G114" i="33"/>
  <c r="B114" i="33" s="1"/>
  <c r="I250" i="33"/>
  <c r="AJ176" i="33"/>
  <c r="U234" i="33"/>
  <c r="U168" i="33"/>
  <c r="V168" i="33" s="1"/>
  <c r="AJ151" i="33"/>
  <c r="K222" i="33"/>
  <c r="Z222" i="33" s="1"/>
  <c r="W190" i="33"/>
  <c r="U292" i="33"/>
  <c r="L192" i="33"/>
  <c r="AA192" i="33" s="1"/>
  <c r="G6" i="33"/>
  <c r="B6" i="33" s="1"/>
  <c r="N146" i="33"/>
  <c r="AJ72" i="33"/>
  <c r="K264" i="33"/>
  <c r="Z264" i="33" s="1"/>
  <c r="L193" i="33"/>
  <c r="AA193" i="33" s="1"/>
  <c r="AJ270" i="33"/>
  <c r="M202" i="33"/>
  <c r="AB202" i="33" s="1"/>
  <c r="AJ175" i="33"/>
  <c r="C16" i="33"/>
  <c r="K207" i="33"/>
  <c r="Z207" i="33" s="1"/>
  <c r="M287" i="33"/>
  <c r="AB287" i="33" s="1"/>
  <c r="M211" i="33"/>
  <c r="AB211" i="33" s="1"/>
  <c r="AJ49" i="33"/>
  <c r="M244" i="33"/>
  <c r="AB244" i="33" s="1"/>
  <c r="M178" i="33"/>
  <c r="AB178" i="33" s="1"/>
  <c r="M33" i="33"/>
  <c r="AB33" i="33" s="1"/>
  <c r="I126" i="33"/>
  <c r="I30" i="33"/>
  <c r="C121" i="33"/>
  <c r="D300" i="33"/>
  <c r="H41" i="33"/>
  <c r="W136" i="33"/>
  <c r="D22" i="33"/>
  <c r="K102" i="33"/>
  <c r="Z102" i="33" s="1"/>
  <c r="AJ234" i="33"/>
  <c r="C164" i="33"/>
  <c r="U280" i="33"/>
  <c r="K212" i="33"/>
  <c r="Z212" i="33" s="1"/>
  <c r="K9" i="33"/>
  <c r="Z9" i="33" s="1"/>
  <c r="L45" i="33"/>
  <c r="AA45" i="33" s="1"/>
  <c r="N58" i="33"/>
  <c r="AJ101" i="33"/>
  <c r="AJ128" i="33"/>
  <c r="L100" i="33"/>
  <c r="AA100" i="33" s="1"/>
  <c r="AC100" i="33" s="1"/>
  <c r="AJ134" i="33"/>
  <c r="L73" i="33"/>
  <c r="AA73" i="33" s="1"/>
  <c r="P125" i="29"/>
  <c r="H23" i="29"/>
  <c r="P59" i="29"/>
  <c r="J102" i="29"/>
  <c r="P81" i="29"/>
  <c r="H80" i="29"/>
  <c r="P116" i="29"/>
  <c r="J127" i="29"/>
  <c r="K235" i="33"/>
  <c r="Z235" i="33" s="1"/>
  <c r="L110" i="33"/>
  <c r="AA110" i="33" s="1"/>
  <c r="I7" i="33"/>
  <c r="D288" i="33"/>
  <c r="G145" i="33"/>
  <c r="B145" i="33" s="1"/>
  <c r="H288" i="33"/>
  <c r="I225" i="33"/>
  <c r="G221" i="33"/>
  <c r="B221" i="33" s="1"/>
  <c r="AJ38" i="33"/>
  <c r="I149" i="33"/>
  <c r="G286" i="33"/>
  <c r="B286" i="33" s="1"/>
  <c r="H166" i="33"/>
  <c r="G268" i="33"/>
  <c r="B268" i="33" s="1"/>
  <c r="D217" i="33"/>
  <c r="AJ187" i="33"/>
  <c r="C251" i="33"/>
  <c r="G170" i="33"/>
  <c r="B170" i="33" s="1"/>
  <c r="H292" i="33"/>
  <c r="N149" i="33"/>
  <c r="H7" i="33"/>
  <c r="D118" i="33"/>
  <c r="D7" i="33"/>
  <c r="K115" i="33"/>
  <c r="Z115" i="33" s="1"/>
  <c r="M273" i="33"/>
  <c r="AB273" i="33" s="1"/>
  <c r="AJ231" i="33"/>
  <c r="C302" i="33"/>
  <c r="C241" i="33"/>
  <c r="K209" i="33"/>
  <c r="Z209" i="33" s="1"/>
  <c r="AJ242" i="33"/>
  <c r="I184" i="33"/>
  <c r="M157" i="33"/>
  <c r="AB157" i="33" s="1"/>
  <c r="C186" i="33"/>
  <c r="D176" i="33"/>
  <c r="C278" i="33"/>
  <c r="M182" i="33"/>
  <c r="AB182" i="33" s="1"/>
  <c r="K153" i="33"/>
  <c r="Z153" i="33" s="1"/>
  <c r="AJ82" i="33"/>
  <c r="N46" i="33"/>
  <c r="L82" i="33"/>
  <c r="AA82" i="33" s="1"/>
  <c r="C199" i="33"/>
  <c r="L62" i="33"/>
  <c r="AA62" i="33" s="1"/>
  <c r="AC62" i="33" s="1"/>
  <c r="H108" i="33"/>
  <c r="C42" i="33"/>
  <c r="I76" i="33"/>
  <c r="D283" i="33"/>
  <c r="L197" i="33"/>
  <c r="AA197" i="33" s="1"/>
  <c r="W272" i="33"/>
  <c r="M206" i="33"/>
  <c r="AB206" i="33" s="1"/>
  <c r="AJ179" i="33"/>
  <c r="D130" i="33"/>
  <c r="N22" i="33"/>
  <c r="N53" i="33"/>
  <c r="L85" i="33"/>
  <c r="AA85" i="33" s="1"/>
  <c r="AJ45" i="33"/>
  <c r="I79" i="33"/>
  <c r="C18" i="33"/>
  <c r="K123" i="33"/>
  <c r="Z123" i="33" s="1"/>
  <c r="N60" i="29"/>
  <c r="L109" i="29"/>
  <c r="J101" i="29"/>
  <c r="N43" i="29"/>
  <c r="P43" i="29"/>
  <c r="J55" i="29"/>
  <c r="H91" i="29"/>
  <c r="P32" i="29"/>
  <c r="C131" i="33"/>
  <c r="L233" i="33"/>
  <c r="AA233" i="33" s="1"/>
  <c r="W304" i="33"/>
  <c r="W297" i="33"/>
  <c r="W7" i="33"/>
  <c r="N288" i="33"/>
  <c r="I105" i="33"/>
  <c r="U195" i="33"/>
  <c r="K237" i="33"/>
  <c r="Z237" i="33" s="1"/>
  <c r="H186" i="33"/>
  <c r="H283" i="33"/>
  <c r="M175" i="33"/>
  <c r="AB175" i="33" s="1"/>
  <c r="G26" i="33"/>
  <c r="B26" i="33" s="1"/>
  <c r="AJ111" i="33"/>
  <c r="W16" i="33"/>
  <c r="I265" i="33"/>
  <c r="AJ154" i="33"/>
  <c r="I71" i="33"/>
  <c r="D113" i="33"/>
  <c r="D49" i="33"/>
  <c r="U149" i="33"/>
  <c r="H239" i="33"/>
  <c r="H210" i="33"/>
  <c r="G273" i="33"/>
  <c r="B273" i="33" s="1"/>
  <c r="C207" i="33"/>
  <c r="M49" i="33"/>
  <c r="AB49" i="33" s="1"/>
  <c r="AJ87" i="33"/>
  <c r="W119" i="33"/>
  <c r="I252" i="33"/>
  <c r="H191" i="33"/>
  <c r="H57" i="33"/>
  <c r="H79" i="33"/>
  <c r="K185" i="33"/>
  <c r="Z185" i="33" s="1"/>
  <c r="I16" i="33"/>
  <c r="K141" i="33"/>
  <c r="Z141" i="33" s="1"/>
  <c r="I51" i="33"/>
  <c r="H129" i="33"/>
  <c r="U264" i="33"/>
  <c r="N203" i="33"/>
  <c r="H147" i="33"/>
  <c r="H39" i="33"/>
  <c r="U139" i="33"/>
  <c r="H244" i="33"/>
  <c r="U175" i="33"/>
  <c r="N277" i="33"/>
  <c r="W216" i="33"/>
  <c r="U39" i="33"/>
  <c r="K117" i="33"/>
  <c r="Z117" i="33" s="1"/>
  <c r="L12" i="33"/>
  <c r="AA12" i="33" s="1"/>
  <c r="AJ92" i="33"/>
  <c r="L293" i="33"/>
  <c r="AA293" i="33" s="1"/>
  <c r="U222" i="33"/>
  <c r="U108" i="33"/>
  <c r="N62" i="33"/>
  <c r="H118" i="33"/>
  <c r="U228" i="33"/>
  <c r="L113" i="29"/>
  <c r="H36" i="29"/>
  <c r="L97" i="29"/>
  <c r="N124" i="29"/>
  <c r="J107" i="29"/>
  <c r="H121" i="29"/>
  <c r="N52" i="29"/>
  <c r="H32" i="29"/>
  <c r="H24" i="29"/>
  <c r="C223" i="33"/>
  <c r="K239" i="33"/>
  <c r="Z239" i="33" s="1"/>
  <c r="C14" i="33"/>
  <c r="N139" i="33"/>
  <c r="H228" i="33"/>
  <c r="H289" i="33"/>
  <c r="W259" i="33"/>
  <c r="L147" i="33"/>
  <c r="AA147" i="33" s="1"/>
  <c r="I246" i="33"/>
  <c r="U219" i="33"/>
  <c r="U235" i="33"/>
  <c r="V235" i="33" s="1"/>
  <c r="G209" i="33"/>
  <c r="B209" i="33" s="1"/>
  <c r="M37" i="33"/>
  <c r="AB37" i="33" s="1"/>
  <c r="H88" i="33"/>
  <c r="I157" i="33"/>
  <c r="I264" i="33"/>
  <c r="I198" i="33"/>
  <c r="W37" i="33"/>
  <c r="M106" i="33"/>
  <c r="AB106" i="33" s="1"/>
  <c r="M10" i="33"/>
  <c r="AB10" i="33" s="1"/>
  <c r="K106" i="33"/>
  <c r="Z106" i="33" s="1"/>
  <c r="G270" i="33"/>
  <c r="B270" i="33" s="1"/>
  <c r="AJ164" i="33"/>
  <c r="U142" i="33"/>
  <c r="N161" i="33"/>
  <c r="L18" i="33"/>
  <c r="AA18" i="33" s="1"/>
  <c r="K54" i="33"/>
  <c r="Z54" i="33" s="1"/>
  <c r="AJ173" i="33"/>
  <c r="L295" i="33"/>
  <c r="AA295" i="33" s="1"/>
  <c r="D232" i="33"/>
  <c r="W13" i="33"/>
  <c r="M245" i="33"/>
  <c r="AB245" i="33" s="1"/>
  <c r="C219" i="33"/>
  <c r="W6" i="33"/>
  <c r="U117" i="33"/>
  <c r="W63" i="33"/>
  <c r="W85" i="33"/>
  <c r="C269" i="33"/>
  <c r="H72" i="33"/>
  <c r="U96" i="33"/>
  <c r="L60" i="33"/>
  <c r="AA60" i="33" s="1"/>
  <c r="W143" i="33"/>
  <c r="W235" i="33"/>
  <c r="H214" i="33"/>
  <c r="D282" i="33"/>
  <c r="L171" i="33"/>
  <c r="AA171" i="33" s="1"/>
  <c r="C53" i="33"/>
  <c r="W88" i="33"/>
  <c r="L27" i="33"/>
  <c r="AA27" i="33" s="1"/>
  <c r="W142" i="33"/>
  <c r="C293" i="33"/>
  <c r="D266" i="33"/>
  <c r="W148" i="33"/>
  <c r="D34" i="33"/>
  <c r="U126" i="33"/>
  <c r="I262" i="33"/>
  <c r="P74" i="29"/>
  <c r="N23" i="29"/>
  <c r="P97" i="29"/>
  <c r="N19" i="29"/>
  <c r="L30" i="29"/>
  <c r="P121" i="29"/>
  <c r="L59" i="29"/>
  <c r="H58" i="29"/>
  <c r="L24" i="29"/>
  <c r="U86" i="33"/>
  <c r="D54" i="33"/>
  <c r="L124" i="33"/>
  <c r="AA124" i="33" s="1"/>
  <c r="N38" i="33"/>
  <c r="N35" i="33"/>
  <c r="W155" i="33"/>
  <c r="U102" i="33"/>
  <c r="G67" i="33"/>
  <c r="B67" i="33" s="1"/>
  <c r="W112" i="33"/>
  <c r="AJ39" i="33"/>
  <c r="U75" i="33"/>
  <c r="M268" i="33"/>
  <c r="AB268" i="33" s="1"/>
  <c r="H205" i="33"/>
  <c r="M173" i="33"/>
  <c r="AB173" i="33" s="1"/>
  <c r="G40" i="33"/>
  <c r="B40" i="33" s="1"/>
  <c r="W130" i="33"/>
  <c r="H290" i="33"/>
  <c r="G219" i="33"/>
  <c r="B219" i="33" s="1"/>
  <c r="C287" i="33"/>
  <c r="U220" i="33"/>
  <c r="D48" i="33"/>
  <c r="AJ83" i="33"/>
  <c r="L135" i="33"/>
  <c r="AA135" i="33" s="1"/>
  <c r="I54" i="33"/>
  <c r="M292" i="33"/>
  <c r="AB292" i="33" s="1"/>
  <c r="U226" i="33"/>
  <c r="AJ209" i="33"/>
  <c r="L68" i="33"/>
  <c r="AA68" i="33" s="1"/>
  <c r="U111" i="33"/>
  <c r="V111" i="33" s="1"/>
  <c r="L139" i="33"/>
  <c r="AA139" i="33" s="1"/>
  <c r="AC139" i="33" s="1"/>
  <c r="N171" i="33"/>
  <c r="G142" i="33"/>
  <c r="B142" i="33" s="1"/>
  <c r="K278" i="33"/>
  <c r="Z278" i="33" s="1"/>
  <c r="U170" i="33"/>
  <c r="N143" i="33"/>
  <c r="L167" i="33"/>
  <c r="AA167" i="33" s="1"/>
  <c r="H10" i="33"/>
  <c r="N43" i="33"/>
  <c r="L75" i="33"/>
  <c r="AA75" i="33" s="1"/>
  <c r="L291" i="33"/>
  <c r="AA291" i="33" s="1"/>
  <c r="L230" i="33"/>
  <c r="AA230" i="33" s="1"/>
  <c r="K113" i="33"/>
  <c r="Z113" i="33" s="1"/>
  <c r="G33" i="33"/>
  <c r="B33" i="33" s="1"/>
  <c r="U83" i="33"/>
  <c r="K302" i="33"/>
  <c r="Z302" i="33" s="1"/>
  <c r="L236" i="33"/>
  <c r="AA236" i="33" s="1"/>
  <c r="K175" i="33"/>
  <c r="Z175" i="33" s="1"/>
  <c r="L191" i="33"/>
  <c r="AA191" i="33" s="1"/>
  <c r="W164" i="33"/>
  <c r="H17" i="33"/>
  <c r="M127" i="33"/>
  <c r="AB127" i="33" s="1"/>
  <c r="L276" i="33"/>
  <c r="AA276" i="33" s="1"/>
  <c r="L254" i="33"/>
  <c r="AA254" i="33" s="1"/>
  <c r="C154" i="33"/>
  <c r="D82" i="33"/>
  <c r="J85" i="29"/>
  <c r="J53" i="29"/>
  <c r="J76" i="29"/>
  <c r="N127" i="29"/>
  <c r="J81" i="29"/>
  <c r="P29" i="29"/>
  <c r="N66" i="29"/>
  <c r="P45" i="29"/>
  <c r="M95" i="33"/>
  <c r="AB95" i="33" s="1"/>
  <c r="I133" i="33"/>
  <c r="N81" i="33"/>
  <c r="M82" i="33"/>
  <c r="AB82" i="33" s="1"/>
  <c r="I65" i="33"/>
  <c r="I154" i="33"/>
  <c r="U165" i="33"/>
  <c r="N28" i="33"/>
  <c r="H116" i="33"/>
  <c r="M138" i="33"/>
  <c r="AB138" i="33" s="1"/>
  <c r="AJ76" i="33"/>
  <c r="N299" i="33"/>
  <c r="N238" i="33"/>
  <c r="C217" i="33"/>
  <c r="L56" i="33"/>
  <c r="AA56" i="33" s="1"/>
  <c r="I97" i="33"/>
  <c r="W239" i="33"/>
  <c r="AJ168" i="33"/>
  <c r="C291" i="33"/>
  <c r="M261" i="33"/>
  <c r="AB261" i="33" s="1"/>
  <c r="I151" i="33"/>
  <c r="M40" i="33"/>
  <c r="AB40" i="33" s="1"/>
  <c r="AJ106" i="33"/>
  <c r="I141" i="33"/>
  <c r="G287" i="33"/>
  <c r="B287" i="33" s="1"/>
  <c r="L235" i="33"/>
  <c r="AA235" i="33" s="1"/>
  <c r="AC235" i="33" s="1"/>
  <c r="D167" i="33"/>
  <c r="L32" i="33"/>
  <c r="AA32" i="33" s="1"/>
  <c r="L63" i="33"/>
  <c r="AA63" i="33" s="1"/>
  <c r="I100" i="33"/>
  <c r="M212" i="33"/>
  <c r="AB212" i="33" s="1"/>
  <c r="M145" i="33"/>
  <c r="AB145" i="33" s="1"/>
  <c r="G277" i="33"/>
  <c r="B277" i="33" s="1"/>
  <c r="M32" i="33"/>
  <c r="AB32" i="33" s="1"/>
  <c r="H8" i="33"/>
  <c r="N109" i="33"/>
  <c r="K279" i="33"/>
  <c r="Z279" i="33" s="1"/>
  <c r="H206" i="33"/>
  <c r="G156" i="33"/>
  <c r="B156" i="33" s="1"/>
  <c r="W96" i="33"/>
  <c r="N79" i="33"/>
  <c r="K247" i="33"/>
  <c r="Z247" i="33" s="1"/>
  <c r="N261" i="33"/>
  <c r="N243" i="33"/>
  <c r="N50" i="29"/>
  <c r="L99" i="29"/>
  <c r="N125" i="29"/>
  <c r="H51" i="29"/>
  <c r="J106" i="29"/>
  <c r="H42" i="29"/>
  <c r="H97" i="29"/>
  <c r="J95" i="29"/>
  <c r="J100" i="29"/>
  <c r="G137" i="33"/>
  <c r="B137" i="33" s="1"/>
  <c r="C87" i="33"/>
  <c r="G22" i="33"/>
  <c r="B22" i="33" s="1"/>
  <c r="I200" i="33"/>
  <c r="N293" i="33"/>
  <c r="N217" i="33"/>
  <c r="I106" i="33"/>
  <c r="I10" i="33"/>
  <c r="I145" i="33"/>
  <c r="W270" i="33"/>
  <c r="L214" i="33"/>
  <c r="AA214" i="33" s="1"/>
  <c r="N301" i="33"/>
  <c r="C253" i="33"/>
  <c r="G140" i="33"/>
  <c r="B140" i="33" s="1"/>
  <c r="AJ254" i="33"/>
  <c r="W193" i="33"/>
  <c r="G254" i="33"/>
  <c r="B254" i="33" s="1"/>
  <c r="H183" i="33"/>
  <c r="D24" i="33"/>
  <c r="M79" i="33"/>
  <c r="AB79" i="33" s="1"/>
  <c r="C51" i="33"/>
  <c r="I121" i="33"/>
  <c r="H302" i="33"/>
  <c r="U154" i="33"/>
  <c r="V154" i="33" s="1"/>
  <c r="M291" i="33"/>
  <c r="AB291" i="33" s="1"/>
  <c r="AJ244" i="33"/>
  <c r="D169" i="33"/>
  <c r="N283" i="33"/>
  <c r="AJ212" i="33"/>
  <c r="K280" i="33"/>
  <c r="Z280" i="33" s="1"/>
  <c r="M214" i="33"/>
  <c r="AB214" i="33" s="1"/>
  <c r="K150" i="33"/>
  <c r="Z150" i="33" s="1"/>
  <c r="L272" i="33"/>
  <c r="AA272" i="33" s="1"/>
  <c r="M218" i="33"/>
  <c r="AB218" i="33" s="1"/>
  <c r="K22" i="33"/>
  <c r="Z22" i="33" s="1"/>
  <c r="W132" i="33"/>
  <c r="I142" i="33"/>
  <c r="M46" i="33"/>
  <c r="AB46" i="33" s="1"/>
  <c r="M227" i="33"/>
  <c r="AB227" i="33" s="1"/>
  <c r="H14" i="33"/>
  <c r="W69" i="33"/>
  <c r="W15" i="33"/>
  <c r="I72" i="33"/>
  <c r="U306" i="33"/>
  <c r="M164" i="33"/>
  <c r="AB164" i="33" s="1"/>
  <c r="K301" i="33"/>
  <c r="Z301" i="33" s="1"/>
  <c r="W254" i="33"/>
  <c r="K213" i="33"/>
  <c r="Z213" i="33" s="1"/>
  <c r="AJ103" i="33"/>
  <c r="D121" i="33"/>
  <c r="D25" i="33"/>
  <c r="D185" i="33"/>
  <c r="W160" i="33"/>
  <c r="AJ40" i="33"/>
  <c r="G49" i="33"/>
  <c r="B49" i="33" s="1"/>
  <c r="N35" i="29"/>
  <c r="N77" i="29"/>
  <c r="N101" i="29"/>
  <c r="L26" i="29"/>
  <c r="H57" i="29"/>
  <c r="N55" i="29"/>
  <c r="L91" i="29"/>
  <c r="L83" i="29"/>
  <c r="K259" i="33"/>
  <c r="Z259" i="33" s="1"/>
  <c r="L20" i="33"/>
  <c r="AA20" i="33" s="1"/>
  <c r="M115" i="33"/>
  <c r="AB115" i="33" s="1"/>
  <c r="H261" i="33"/>
  <c r="U249" i="33"/>
  <c r="K184" i="33"/>
  <c r="Z184" i="33" s="1"/>
  <c r="I260" i="33"/>
  <c r="D175" i="33"/>
  <c r="L136" i="33"/>
  <c r="AA136" i="33" s="1"/>
  <c r="K41" i="33"/>
  <c r="Z41" i="33" s="1"/>
  <c r="G119" i="33"/>
  <c r="B119" i="33" s="1"/>
  <c r="I230" i="33"/>
  <c r="H169" i="33"/>
  <c r="M144" i="33"/>
  <c r="AB144" i="33" s="1"/>
  <c r="G242" i="33"/>
  <c r="B242" i="33" s="1"/>
  <c r="N95" i="33"/>
  <c r="G298" i="33"/>
  <c r="B298" i="33" s="1"/>
  <c r="N180" i="33"/>
  <c r="M282" i="33"/>
  <c r="AB282" i="33" s="1"/>
  <c r="H187" i="33"/>
  <c r="L160" i="33"/>
  <c r="AA160" i="33" s="1"/>
  <c r="L112" i="33"/>
  <c r="AA112" i="33" s="1"/>
  <c r="G7" i="33"/>
  <c r="B7" i="33" s="1"/>
  <c r="W82" i="33"/>
  <c r="H259" i="33"/>
  <c r="I188" i="33"/>
  <c r="K171" i="33"/>
  <c r="Z171" i="33" s="1"/>
  <c r="K268" i="33"/>
  <c r="Z268" i="33" s="1"/>
  <c r="G74" i="33"/>
  <c r="B74" i="33" s="1"/>
  <c r="G283" i="33"/>
  <c r="B283" i="33" s="1"/>
  <c r="H256" i="33"/>
  <c r="AJ279" i="33"/>
  <c r="G240" i="33"/>
  <c r="B240" i="33" s="1"/>
  <c r="D179" i="33"/>
  <c r="AJ283" i="33"/>
  <c r="D252" i="33"/>
  <c r="W38" i="33"/>
  <c r="I99" i="33"/>
  <c r="AJ118" i="33"/>
  <c r="H253" i="33"/>
  <c r="D197" i="33"/>
  <c r="I175" i="33"/>
  <c r="C147" i="33"/>
  <c r="D42" i="33"/>
  <c r="I117" i="33"/>
  <c r="AJ268" i="33"/>
  <c r="G198" i="33"/>
  <c r="B198" i="33" s="1"/>
  <c r="L141" i="33"/>
  <c r="AA141" i="33" s="1"/>
  <c r="D239" i="33"/>
  <c r="L65" i="33"/>
  <c r="AA65" i="33" s="1"/>
  <c r="N77" i="33"/>
  <c r="G61" i="33"/>
  <c r="B61" i="33" s="1"/>
  <c r="D221" i="33"/>
  <c r="K189" i="33"/>
  <c r="Z189" i="33" s="1"/>
  <c r="N110" i="33"/>
  <c r="M15" i="33"/>
  <c r="AB15" i="33" s="1"/>
  <c r="N24" i="29"/>
  <c r="H99" i="29"/>
  <c r="H110" i="29"/>
  <c r="P26" i="29"/>
  <c r="L63" i="29"/>
  <c r="P28" i="29"/>
  <c r="N65" i="29"/>
  <c r="H95" i="29"/>
  <c r="H87" i="29"/>
  <c r="U99" i="33"/>
  <c r="I263" i="33"/>
  <c r="K7" i="33"/>
  <c r="Z7" i="33" s="1"/>
  <c r="M39" i="33"/>
  <c r="AB39" i="33" s="1"/>
  <c r="L39" i="33"/>
  <c r="AA39" i="33" s="1"/>
  <c r="N125" i="33"/>
  <c r="I207" i="33"/>
  <c r="W288" i="33"/>
  <c r="C257" i="33"/>
  <c r="U205" i="33"/>
  <c r="L70" i="33"/>
  <c r="AA70" i="33" s="1"/>
  <c r="L16" i="33"/>
  <c r="AA16" i="33" s="1"/>
  <c r="M42" i="33"/>
  <c r="AB42" i="33" s="1"/>
  <c r="K74" i="33"/>
  <c r="Z74" i="33" s="1"/>
  <c r="D20" i="33"/>
  <c r="L53" i="33"/>
  <c r="AA53" i="33" s="1"/>
  <c r="I90" i="33"/>
  <c r="K107" i="33"/>
  <c r="Z107" i="33" s="1"/>
  <c r="G279" i="33"/>
  <c r="B279" i="33" s="1"/>
  <c r="I247" i="33"/>
  <c r="K146" i="33"/>
  <c r="Z146" i="33" s="1"/>
  <c r="C244" i="33"/>
  <c r="W224" i="33"/>
  <c r="N36" i="33"/>
  <c r="D117" i="33"/>
  <c r="C129" i="33"/>
  <c r="C155" i="33"/>
  <c r="D27" i="33"/>
  <c r="K137" i="33"/>
  <c r="Z137" i="33" s="1"/>
  <c r="K83" i="33"/>
  <c r="Z83" i="33" s="1"/>
  <c r="D6" i="33"/>
  <c r="C77" i="33"/>
  <c r="AJ108" i="33"/>
  <c r="D199" i="33"/>
  <c r="I177" i="33"/>
  <c r="D289" i="33"/>
  <c r="K208" i="33"/>
  <c r="Z208" i="33" s="1"/>
  <c r="C289" i="33"/>
  <c r="G257" i="33"/>
  <c r="B257" i="33" s="1"/>
  <c r="U285" i="33"/>
  <c r="AJ253" i="33"/>
  <c r="I195" i="33"/>
  <c r="H71" i="33"/>
  <c r="H107" i="33"/>
  <c r="D21" i="33"/>
  <c r="C80" i="33"/>
  <c r="L225" i="33"/>
  <c r="AA225" i="33" s="1"/>
  <c r="U203" i="33"/>
  <c r="D274" i="33"/>
  <c r="H242" i="33"/>
  <c r="C142" i="33"/>
  <c r="C254" i="33"/>
  <c r="AJ140" i="33"/>
  <c r="K238" i="33"/>
  <c r="Z238" i="33" s="1"/>
  <c r="P47" i="29"/>
  <c r="N96" i="29"/>
  <c r="L88" i="29"/>
  <c r="P30" i="29"/>
  <c r="H31" i="29"/>
  <c r="L42" i="29"/>
  <c r="J78" i="29"/>
  <c r="H20" i="29"/>
  <c r="C226" i="33"/>
  <c r="H198" i="33"/>
  <c r="AJ224" i="33"/>
  <c r="D137" i="33"/>
  <c r="K251" i="33"/>
  <c r="Z251" i="33" s="1"/>
  <c r="C73" i="33"/>
  <c r="M134" i="33"/>
  <c r="AB134" i="33" s="1"/>
  <c r="M72" i="33"/>
  <c r="AB72" i="33" s="1"/>
  <c r="M148" i="33"/>
  <c r="AB148" i="33" s="1"/>
  <c r="C261" i="33"/>
  <c r="L155" i="33"/>
  <c r="AA155" i="33" s="1"/>
  <c r="C83" i="33"/>
  <c r="AJ114" i="33"/>
  <c r="W8" i="33"/>
  <c r="K119" i="33"/>
  <c r="Z119" i="33" s="1"/>
  <c r="AJ171" i="33"/>
  <c r="H28" i="33"/>
  <c r="W78" i="33"/>
  <c r="W137" i="33"/>
  <c r="H251" i="33"/>
  <c r="I185" i="33"/>
  <c r="L245" i="33"/>
  <c r="AA245" i="33" s="1"/>
  <c r="M174" i="33"/>
  <c r="AB174" i="33" s="1"/>
  <c r="N51" i="33"/>
  <c r="K88" i="33"/>
  <c r="Z88" i="33" s="1"/>
  <c r="U49" i="33"/>
  <c r="M85" i="33"/>
  <c r="AB85" i="33" s="1"/>
  <c r="K193" i="33"/>
  <c r="Z193" i="33" s="1"/>
  <c r="H58" i="33"/>
  <c r="C9" i="33"/>
  <c r="C50" i="33"/>
  <c r="G73" i="33"/>
  <c r="B73" i="33" s="1"/>
  <c r="D105" i="33"/>
  <c r="M38" i="33"/>
  <c r="AB38" i="33" s="1"/>
  <c r="K298" i="33"/>
  <c r="Z298" i="33" s="1"/>
  <c r="N227" i="33"/>
  <c r="U215" i="33"/>
  <c r="U273" i="33"/>
  <c r="I113" i="33"/>
  <c r="C128" i="33"/>
  <c r="D261" i="33"/>
  <c r="W150" i="33"/>
  <c r="L250" i="33"/>
  <c r="AA250" i="33" s="1"/>
  <c r="AJ223" i="33"/>
  <c r="W41" i="33"/>
  <c r="M78" i="33"/>
  <c r="AB78" i="33" s="1"/>
  <c r="M14" i="33"/>
  <c r="AB14" i="33" s="1"/>
  <c r="D120" i="33"/>
  <c r="AJ263" i="33"/>
  <c r="AJ160" i="33"/>
  <c r="N302" i="33"/>
  <c r="K79" i="33"/>
  <c r="Z79" i="33" s="1"/>
  <c r="N91" i="33"/>
  <c r="AJ284" i="33"/>
  <c r="W174" i="33"/>
  <c r="H73" i="29"/>
  <c r="P35" i="29"/>
  <c r="N21" i="29"/>
  <c r="H115" i="29"/>
  <c r="N94" i="29"/>
  <c r="P92" i="29"/>
  <c r="P124" i="29"/>
  <c r="L121" i="29"/>
  <c r="I80" i="33"/>
  <c r="I280" i="33"/>
  <c r="I115" i="33"/>
  <c r="K269" i="33"/>
  <c r="Z269" i="33" s="1"/>
  <c r="D131" i="33"/>
  <c r="M194" i="33"/>
  <c r="AB194" i="33" s="1"/>
  <c r="M260" i="33"/>
  <c r="AB260" i="33" s="1"/>
  <c r="G136" i="33"/>
  <c r="B136" i="33" s="1"/>
  <c r="D73" i="33"/>
  <c r="W36" i="33"/>
  <c r="C117" i="33"/>
  <c r="M259" i="33"/>
  <c r="AB259" i="33" s="1"/>
  <c r="D228" i="33"/>
  <c r="W141" i="33"/>
  <c r="W241" i="33"/>
  <c r="W105" i="33"/>
  <c r="AJ292" i="33"/>
  <c r="I212" i="33"/>
  <c r="I282" i="33"/>
  <c r="D177" i="33"/>
  <c r="L10" i="33"/>
  <c r="AA10" i="33" s="1"/>
  <c r="H120" i="33"/>
  <c r="W12" i="33"/>
  <c r="G83" i="33"/>
  <c r="B83" i="33" s="1"/>
  <c r="C120" i="33"/>
  <c r="AJ192" i="33"/>
  <c r="I161" i="33"/>
  <c r="K258" i="33"/>
  <c r="Z258" i="33" s="1"/>
  <c r="I84" i="33"/>
  <c r="AJ277" i="33"/>
  <c r="D246" i="33"/>
  <c r="N274" i="33"/>
  <c r="C230" i="33"/>
  <c r="D159" i="33"/>
  <c r="G281" i="33"/>
  <c r="B281" i="33" s="1"/>
  <c r="U251" i="33"/>
  <c r="W58" i="33"/>
  <c r="N94" i="33"/>
  <c r="U116" i="33"/>
  <c r="C248" i="33"/>
  <c r="AJ186" i="33"/>
  <c r="H160" i="33"/>
  <c r="D150" i="33"/>
  <c r="I47" i="33"/>
  <c r="N112" i="33"/>
  <c r="D296" i="33"/>
  <c r="U202" i="33"/>
  <c r="I295" i="33"/>
  <c r="AJ228" i="33"/>
  <c r="L22" i="33"/>
  <c r="AA22" i="33" s="1"/>
  <c r="U70" i="33"/>
  <c r="V70" i="33" s="1"/>
  <c r="W87" i="33"/>
  <c r="M51" i="33"/>
  <c r="AB51" i="33" s="1"/>
  <c r="L203" i="33"/>
  <c r="AA203" i="33" s="1"/>
  <c r="D194" i="33"/>
  <c r="N130" i="33"/>
  <c r="W20" i="33"/>
  <c r="P60" i="29"/>
  <c r="L27" i="29"/>
  <c r="L51" i="29"/>
  <c r="N106" i="29"/>
  <c r="P56" i="29"/>
  <c r="J118" i="29"/>
  <c r="N103" i="29"/>
  <c r="N108" i="29"/>
  <c r="K144" i="33"/>
  <c r="Z144" i="33" s="1"/>
  <c r="K252" i="33"/>
  <c r="Z252" i="33" s="1"/>
  <c r="N131" i="33"/>
  <c r="M288" i="33"/>
  <c r="AB288" i="33" s="1"/>
  <c r="U233" i="33"/>
  <c r="D97" i="33"/>
  <c r="AJ110" i="33"/>
  <c r="L223" i="33"/>
  <c r="AA223" i="33" s="1"/>
  <c r="L152" i="33"/>
  <c r="AA152" i="33" s="1"/>
  <c r="I44" i="33"/>
  <c r="U37" i="33"/>
  <c r="AJ85" i="33"/>
  <c r="D103" i="33"/>
  <c r="D271" i="33"/>
  <c r="G109" i="33"/>
  <c r="B109" i="33" s="1"/>
  <c r="U128" i="33"/>
  <c r="AJ145" i="33"/>
  <c r="N272" i="33"/>
  <c r="W213" i="33"/>
  <c r="D192" i="33"/>
  <c r="U259" i="33"/>
  <c r="I223" i="33"/>
  <c r="K10" i="33"/>
  <c r="Z10" i="33" s="1"/>
  <c r="N18" i="33"/>
  <c r="L59" i="33"/>
  <c r="AA59" i="33" s="1"/>
  <c r="M76" i="33"/>
  <c r="AB76" i="33" s="1"/>
  <c r="C300" i="33"/>
  <c r="I75" i="33"/>
  <c r="L87" i="33"/>
  <c r="AA87" i="33" s="1"/>
  <c r="C71" i="33"/>
  <c r="M301" i="33"/>
  <c r="AB301" i="33" s="1"/>
  <c r="D76" i="33"/>
  <c r="M132" i="33"/>
  <c r="AB132" i="33" s="1"/>
  <c r="U236" i="33"/>
  <c r="K138" i="33"/>
  <c r="Z138" i="33" s="1"/>
  <c r="AJ240" i="33"/>
  <c r="AJ174" i="33"/>
  <c r="G282" i="33"/>
  <c r="B282" i="33" s="1"/>
  <c r="N223" i="33"/>
  <c r="AJ201" i="33"/>
  <c r="H230" i="33"/>
  <c r="W188" i="33"/>
  <c r="AJ44" i="33"/>
  <c r="L8" i="33"/>
  <c r="AA8" i="33" s="1"/>
  <c r="N49" i="33"/>
  <c r="D111" i="33"/>
  <c r="N265" i="33"/>
  <c r="G175" i="33"/>
  <c r="B175" i="33" s="1"/>
  <c r="L257" i="33"/>
  <c r="AA257" i="33" s="1"/>
  <c r="U208" i="33"/>
  <c r="D272" i="33"/>
  <c r="C255" i="33"/>
  <c r="L149" i="33"/>
  <c r="AA149" i="33" s="1"/>
  <c r="I249" i="33"/>
  <c r="U217" i="33"/>
  <c r="P24" i="29"/>
  <c r="P98" i="29"/>
  <c r="J60" i="29"/>
  <c r="H77" i="29"/>
  <c r="H101" i="29"/>
  <c r="H79" i="29"/>
  <c r="P115" i="29"/>
  <c r="N107" i="29"/>
  <c r="P86" i="29"/>
  <c r="U67" i="33"/>
  <c r="I107" i="33"/>
  <c r="K241" i="33"/>
  <c r="Z241" i="33" s="1"/>
  <c r="D303" i="33"/>
  <c r="C37" i="33"/>
  <c r="N285" i="33"/>
  <c r="D9" i="33"/>
  <c r="D81" i="33"/>
  <c r="G57" i="33"/>
  <c r="B57" i="33" s="1"/>
  <c r="L122" i="33"/>
  <c r="AA122" i="33" s="1"/>
  <c r="H286" i="33"/>
  <c r="K227" i="33"/>
  <c r="Z227" i="33" s="1"/>
  <c r="L280" i="33"/>
  <c r="AA280" i="33" s="1"/>
  <c r="AC280" i="33" s="1"/>
  <c r="L258" i="33"/>
  <c r="AA258" i="33" s="1"/>
  <c r="N123" i="33"/>
  <c r="M272" i="33"/>
  <c r="AB272" i="33" s="1"/>
  <c r="U206" i="33"/>
  <c r="I274" i="33"/>
  <c r="N193" i="33"/>
  <c r="C21" i="33"/>
  <c r="L140" i="33"/>
  <c r="AA140" i="33" s="1"/>
  <c r="N30" i="33"/>
  <c r="C101" i="33"/>
  <c r="K130" i="33"/>
  <c r="Z130" i="33" s="1"/>
  <c r="AJ184" i="33"/>
  <c r="G138" i="33"/>
  <c r="B138" i="33" s="1"/>
  <c r="AJ252" i="33"/>
  <c r="U94" i="33"/>
  <c r="D299" i="33"/>
  <c r="D238" i="33"/>
  <c r="I298" i="33"/>
  <c r="M222" i="33"/>
  <c r="AB222" i="33" s="1"/>
  <c r="K158" i="33"/>
  <c r="Z158" i="33" s="1"/>
  <c r="C290" i="33"/>
  <c r="C229" i="33"/>
  <c r="W66" i="33"/>
  <c r="C115" i="33"/>
  <c r="G132" i="33"/>
  <c r="B132" i="33" s="1"/>
  <c r="G36" i="33"/>
  <c r="B36" i="33" s="1"/>
  <c r="G164" i="33"/>
  <c r="B164" i="33" s="1"/>
  <c r="G11" i="33"/>
  <c r="B11" i="33" s="1"/>
  <c r="L91" i="33"/>
  <c r="AA91" i="33" s="1"/>
  <c r="G65" i="33"/>
  <c r="B65" i="33" s="1"/>
  <c r="L130" i="33"/>
  <c r="AA130" i="33" s="1"/>
  <c r="AC130" i="33" s="1"/>
  <c r="N280" i="33"/>
  <c r="U194" i="33"/>
  <c r="C148" i="33"/>
  <c r="W262" i="33"/>
  <c r="U47" i="33"/>
  <c r="L88" i="33"/>
  <c r="AA88" i="33" s="1"/>
  <c r="AC88" i="33" s="1"/>
  <c r="W95" i="33"/>
  <c r="M6" i="33"/>
  <c r="AB6" i="33" s="1"/>
  <c r="D193" i="33"/>
  <c r="D186" i="33"/>
  <c r="L25" i="33"/>
  <c r="AA25" i="33" s="1"/>
  <c r="G41" i="33"/>
  <c r="B41" i="33" s="1"/>
  <c r="P85" i="29"/>
  <c r="J103" i="29"/>
  <c r="P122" i="29"/>
  <c r="H52" i="29"/>
  <c r="N31" i="29"/>
  <c r="J80" i="29"/>
  <c r="H117" i="29"/>
  <c r="H109" i="29"/>
  <c r="H142" i="33"/>
  <c r="D275" i="33"/>
  <c r="L101" i="33"/>
  <c r="AA101" i="33" s="1"/>
  <c r="M47" i="33"/>
  <c r="AB47" i="33" s="1"/>
  <c r="W120" i="33"/>
  <c r="G84" i="33"/>
  <c r="B84" i="33" s="1"/>
  <c r="G62" i="33"/>
  <c r="B62" i="33" s="1"/>
  <c r="L72" i="33"/>
  <c r="AA72" i="33" s="1"/>
  <c r="L215" i="33"/>
  <c r="AA215" i="33" s="1"/>
  <c r="C179" i="33"/>
  <c r="U54" i="33"/>
  <c r="C63" i="33"/>
  <c r="U103" i="33"/>
  <c r="AJ120" i="33"/>
  <c r="W255" i="33"/>
  <c r="N114" i="33"/>
  <c r="W131" i="33"/>
  <c r="N45" i="33"/>
  <c r="H301" i="33"/>
  <c r="AJ200" i="33"/>
  <c r="G179" i="33"/>
  <c r="B179" i="33" s="1"/>
  <c r="L234" i="33"/>
  <c r="AA234" i="33" s="1"/>
  <c r="AC234" i="33" s="1"/>
  <c r="AK234" i="33" s="1"/>
  <c r="AJ207" i="33"/>
  <c r="L13" i="33"/>
  <c r="AA13" i="33" s="1"/>
  <c r="U133" i="33"/>
  <c r="U79" i="33"/>
  <c r="C92" i="33"/>
  <c r="D287" i="33"/>
  <c r="G93" i="33"/>
  <c r="B93" i="33" s="1"/>
  <c r="W107" i="33"/>
  <c r="W11" i="33"/>
  <c r="M293" i="33"/>
  <c r="AB293" i="33" s="1"/>
  <c r="G53" i="33"/>
  <c r="B53" i="33" s="1"/>
  <c r="AJ93" i="33"/>
  <c r="M297" i="33"/>
  <c r="AB297" i="33" s="1"/>
  <c r="U265" i="33"/>
  <c r="I299" i="33"/>
  <c r="M257" i="33"/>
  <c r="AB257" i="33" s="1"/>
  <c r="K164" i="33"/>
  <c r="Z164" i="33" s="1"/>
  <c r="AJ266" i="33"/>
  <c r="U210" i="33"/>
  <c r="C189" i="33"/>
  <c r="D205" i="33"/>
  <c r="K173" i="33"/>
  <c r="Z173" i="33" s="1"/>
  <c r="C48" i="33"/>
  <c r="U84" i="33"/>
  <c r="V84" i="33" s="1"/>
  <c r="C70" i="33"/>
  <c r="L121" i="33"/>
  <c r="AA121" i="33" s="1"/>
  <c r="N257" i="33"/>
  <c r="M149" i="33"/>
  <c r="AB149" i="33" s="1"/>
  <c r="D247" i="33"/>
  <c r="U200" i="33"/>
  <c r="H164" i="33"/>
  <c r="N234" i="33"/>
  <c r="D208" i="33"/>
  <c r="K231" i="33"/>
  <c r="Z231" i="33" s="1"/>
  <c r="U209" i="33"/>
  <c r="G133" i="33"/>
  <c r="B133" i="33" s="1"/>
  <c r="N103" i="33"/>
  <c r="G64" i="33"/>
  <c r="B64" i="33" s="1"/>
  <c r="H34" i="33"/>
  <c r="N13" i="33"/>
  <c r="M296" i="33"/>
  <c r="AB296" i="33" s="1"/>
  <c r="G301" i="33"/>
  <c r="B301" i="33" s="1"/>
  <c r="G213" i="33"/>
  <c r="B213" i="33" s="1"/>
  <c r="H131" i="33"/>
  <c r="D183" i="33"/>
  <c r="M248" i="33"/>
  <c r="AB248" i="33" s="1"/>
  <c r="D51" i="33"/>
  <c r="E49" i="17"/>
  <c r="E100" i="29"/>
  <c r="R89" i="29"/>
  <c r="D98" i="29"/>
  <c r="E125" i="29"/>
  <c r="R22" i="29"/>
  <c r="N100" i="29"/>
  <c r="P61" i="29"/>
  <c r="L71" i="29"/>
  <c r="L102" i="29"/>
  <c r="P55" i="29"/>
  <c r="L104" i="29"/>
  <c r="P33" i="29"/>
  <c r="L32" i="29"/>
  <c r="P49" i="29"/>
  <c r="H246" i="33"/>
  <c r="H176" i="33"/>
  <c r="G16" i="33"/>
  <c r="B16" i="33" s="1"/>
  <c r="L190" i="33"/>
  <c r="AA190" i="33" s="1"/>
  <c r="K290" i="33"/>
  <c r="Z290" i="33" s="1"/>
  <c r="L169" i="33"/>
  <c r="AA169" i="33" s="1"/>
  <c r="L284" i="33"/>
  <c r="AA284" i="33" s="1"/>
  <c r="C62" i="33"/>
  <c r="W93" i="33"/>
  <c r="I258" i="33"/>
  <c r="I192" i="33"/>
  <c r="D255" i="33"/>
  <c r="M186" i="33"/>
  <c r="AB186" i="33" s="1"/>
  <c r="AJ159" i="33"/>
  <c r="D223" i="33"/>
  <c r="D216" i="33"/>
  <c r="M271" i="33"/>
  <c r="AB271" i="33" s="1"/>
  <c r="L200" i="33"/>
  <c r="AA200" i="33" s="1"/>
  <c r="D56" i="33"/>
  <c r="I131" i="33"/>
  <c r="AJ42" i="33"/>
  <c r="K143" i="33"/>
  <c r="Z143" i="33" s="1"/>
  <c r="L289" i="33"/>
  <c r="AA289" i="33" s="1"/>
  <c r="H221" i="33"/>
  <c r="AJ278" i="33"/>
  <c r="D213" i="33"/>
  <c r="H196" i="33"/>
  <c r="N266" i="33"/>
  <c r="H161" i="33"/>
  <c r="D298" i="33"/>
  <c r="C158" i="33"/>
  <c r="D32" i="33"/>
  <c r="AJ264" i="33"/>
  <c r="D157" i="33"/>
  <c r="M25" i="33"/>
  <c r="AB25" i="33" s="1"/>
  <c r="D101" i="33"/>
  <c r="C113" i="33"/>
  <c r="D135" i="33"/>
  <c r="L116" i="33"/>
  <c r="AA116" i="33" s="1"/>
  <c r="AC116" i="33" s="1"/>
  <c r="I77" i="33"/>
  <c r="I104" i="33"/>
  <c r="G260" i="33"/>
  <c r="B260" i="33" s="1"/>
  <c r="U186" i="33"/>
  <c r="U288" i="33"/>
  <c r="AJ222" i="33"/>
  <c r="U161" i="33"/>
  <c r="C82" i="33"/>
  <c r="U45" i="33"/>
  <c r="N76" i="33"/>
  <c r="M108" i="33"/>
  <c r="AB108" i="33" s="1"/>
  <c r="M61" i="33"/>
  <c r="AB61" i="33" s="1"/>
  <c r="L92" i="33"/>
  <c r="AA92" i="33" s="1"/>
  <c r="AC92" i="33" s="1"/>
  <c r="M114" i="33"/>
  <c r="AB114" i="33" s="1"/>
  <c r="M141" i="33"/>
  <c r="AB141" i="33" s="1"/>
  <c r="H111" i="29"/>
  <c r="N27" i="29"/>
  <c r="N51" i="29"/>
  <c r="L106" i="29"/>
  <c r="H107" i="29"/>
  <c r="H118" i="29"/>
  <c r="H41" i="29"/>
  <c r="J20" i="29"/>
  <c r="W225" i="33"/>
  <c r="U73" i="33"/>
  <c r="C33" i="33"/>
  <c r="G166" i="33"/>
  <c r="B166" i="33" s="1"/>
  <c r="I165" i="33"/>
  <c r="U277" i="33"/>
  <c r="D163" i="33"/>
  <c r="W282" i="33"/>
  <c r="L23" i="33"/>
  <c r="AA23" i="33" s="1"/>
  <c r="G102" i="33"/>
  <c r="B102" i="33" s="1"/>
  <c r="U286" i="33"/>
  <c r="L186" i="33"/>
  <c r="AA186" i="33" s="1"/>
  <c r="C286" i="33"/>
  <c r="D225" i="33"/>
  <c r="I203" i="33"/>
  <c r="L256" i="33"/>
  <c r="AA256" i="33" s="1"/>
  <c r="AC256" i="33" s="1"/>
  <c r="G178" i="33"/>
  <c r="B178" i="33" s="1"/>
  <c r="M265" i="33"/>
  <c r="AB265" i="33" s="1"/>
  <c r="G160" i="33"/>
  <c r="B160" i="33" s="1"/>
  <c r="D52" i="33"/>
  <c r="H100" i="33"/>
  <c r="H64" i="33"/>
  <c r="C105" i="33"/>
  <c r="L286" i="33"/>
  <c r="AA286" i="33" s="1"/>
  <c r="M205" i="33"/>
  <c r="AB205" i="33" s="1"/>
  <c r="L268" i="33"/>
  <c r="AA268" i="33" s="1"/>
  <c r="I261" i="33"/>
  <c r="I158" i="33"/>
  <c r="AJ250" i="33"/>
  <c r="L209" i="33"/>
  <c r="AA209" i="33" s="1"/>
  <c r="G163" i="33"/>
  <c r="B163" i="33" s="1"/>
  <c r="C194" i="33"/>
  <c r="I201" i="33"/>
  <c r="W295" i="33"/>
  <c r="M190" i="33"/>
  <c r="AB190" i="33" s="1"/>
  <c r="W168" i="33"/>
  <c r="D146" i="33"/>
  <c r="L74" i="33"/>
  <c r="AA74" i="33" s="1"/>
  <c r="AC74" i="33" s="1"/>
  <c r="L204" i="33"/>
  <c r="AA204" i="33" s="1"/>
  <c r="H42" i="33"/>
  <c r="K85" i="33"/>
  <c r="Z85" i="33" s="1"/>
  <c r="D29" i="33"/>
  <c r="L134" i="33"/>
  <c r="AA134" i="33" s="1"/>
  <c r="C296" i="33"/>
  <c r="K215" i="33"/>
  <c r="Z215" i="33" s="1"/>
  <c r="I283" i="33"/>
  <c r="AJ226" i="33"/>
  <c r="U197" i="33"/>
  <c r="D122" i="33"/>
  <c r="N6" i="33"/>
  <c r="H43" i="33"/>
  <c r="L159" i="33"/>
  <c r="AA159" i="33" s="1"/>
  <c r="G23" i="33"/>
  <c r="B23" i="33" s="1"/>
  <c r="C64" i="33"/>
  <c r="K57" i="33"/>
  <c r="Z57" i="33" s="1"/>
  <c r="M105" i="33"/>
  <c r="AB105" i="33" s="1"/>
  <c r="H75" i="29"/>
  <c r="J36" i="29"/>
  <c r="N47" i="29"/>
  <c r="P76" i="29"/>
  <c r="J30" i="29"/>
  <c r="P78" i="29"/>
  <c r="N115" i="29"/>
  <c r="P57" i="29"/>
  <c r="J24" i="29"/>
  <c r="N7" i="33"/>
  <c r="AJ189" i="33"/>
  <c r="I153" i="33"/>
  <c r="C100" i="33"/>
  <c r="W212" i="33"/>
  <c r="G91" i="33"/>
  <c r="B91" i="33" s="1"/>
  <c r="U92" i="33"/>
  <c r="G206" i="33"/>
  <c r="B206" i="33" s="1"/>
  <c r="C177" i="33"/>
  <c r="N239" i="33"/>
  <c r="N173" i="33"/>
  <c r="L57" i="33"/>
  <c r="AA57" i="33" s="1"/>
  <c r="AJ86" i="33"/>
  <c r="N50" i="33"/>
  <c r="I214" i="33"/>
  <c r="K197" i="33"/>
  <c r="Z197" i="33" s="1"/>
  <c r="L66" i="33"/>
  <c r="AA66" i="33" s="1"/>
  <c r="D10" i="33"/>
  <c r="AJ50" i="33"/>
  <c r="I112" i="33"/>
  <c r="D230" i="33"/>
  <c r="M193" i="33"/>
  <c r="AB193" i="33" s="1"/>
  <c r="W275" i="33"/>
  <c r="L207" i="33"/>
  <c r="AA207" i="33" s="1"/>
  <c r="L33" i="33"/>
  <c r="AA33" i="33" s="1"/>
  <c r="C139" i="33"/>
  <c r="H24" i="33"/>
  <c r="D248" i="33"/>
  <c r="L216" i="33"/>
  <c r="AA216" i="33" s="1"/>
  <c r="C45" i="33"/>
  <c r="M110" i="33"/>
  <c r="AB110" i="33" s="1"/>
  <c r="C22" i="33"/>
  <c r="N47" i="33"/>
  <c r="K116" i="33"/>
  <c r="Z116" i="33" s="1"/>
  <c r="K20" i="33"/>
  <c r="Z20" i="33" s="1"/>
  <c r="AJ289" i="33"/>
  <c r="M255" i="33"/>
  <c r="AB255" i="33" s="1"/>
  <c r="D155" i="33"/>
  <c r="U301" i="33"/>
  <c r="V301" i="33" s="1"/>
  <c r="I85" i="33"/>
  <c r="L97" i="33"/>
  <c r="AA97" i="33" s="1"/>
  <c r="N195" i="33"/>
  <c r="D164" i="33"/>
  <c r="L241" i="33"/>
  <c r="AA241" i="33" s="1"/>
  <c r="C178" i="33"/>
  <c r="N23" i="33"/>
  <c r="G129" i="33"/>
  <c r="B129" i="33" s="1"/>
  <c r="U53" i="33"/>
  <c r="V53" i="33" s="1"/>
  <c r="D304" i="33"/>
  <c r="N237" i="33"/>
  <c r="K186" i="33"/>
  <c r="Z186" i="33" s="1"/>
  <c r="H162" i="33"/>
  <c r="L51" i="33"/>
  <c r="AA51" i="33" s="1"/>
  <c r="G147" i="33"/>
  <c r="B147" i="33" s="1"/>
  <c r="M300" i="33"/>
  <c r="AB300" i="33" s="1"/>
  <c r="U207" i="33"/>
  <c r="L85" i="29"/>
  <c r="H53" i="29"/>
  <c r="H26" i="29"/>
  <c r="P80" i="29"/>
  <c r="L81" i="29"/>
  <c r="L92" i="29"/>
  <c r="H123" i="29"/>
  <c r="N95" i="29"/>
  <c r="L42" i="33"/>
  <c r="AA42" i="33" s="1"/>
  <c r="U238" i="33"/>
  <c r="G305" i="33"/>
  <c r="B305" i="33" s="1"/>
  <c r="K42" i="33"/>
  <c r="Z42" i="33" s="1"/>
  <c r="AJ131" i="33"/>
  <c r="I301" i="33"/>
  <c r="G95" i="33"/>
  <c r="B95" i="33" s="1"/>
  <c r="K300" i="33"/>
  <c r="Z300" i="33" s="1"/>
  <c r="C247" i="33"/>
  <c r="G171" i="33"/>
  <c r="B171" i="33" s="1"/>
  <c r="D273" i="33"/>
  <c r="W172" i="33"/>
  <c r="K26" i="33"/>
  <c r="Z26" i="33" s="1"/>
  <c r="C127" i="33"/>
  <c r="H12" i="33"/>
  <c r="U247" i="33"/>
  <c r="M154" i="33"/>
  <c r="AB154" i="33" s="1"/>
  <c r="I91" i="33"/>
  <c r="I118" i="33"/>
  <c r="AJ46" i="33"/>
  <c r="H81" i="33"/>
  <c r="AJ238" i="33"/>
  <c r="H153" i="33"/>
  <c r="AJ306" i="33"/>
  <c r="AJ191" i="33"/>
  <c r="M69" i="33"/>
  <c r="AB69" i="33" s="1"/>
  <c r="N90" i="33"/>
  <c r="D125" i="33"/>
  <c r="H237" i="33"/>
  <c r="AJ190" i="33"/>
  <c r="D149" i="33"/>
  <c r="I94" i="33"/>
  <c r="N182" i="33"/>
  <c r="M16" i="33"/>
  <c r="AB16" i="33" s="1"/>
  <c r="C78" i="33"/>
  <c r="U41" i="33"/>
  <c r="D127" i="33"/>
  <c r="M254" i="33"/>
  <c r="AB254" i="33" s="1"/>
  <c r="N183" i="33"/>
  <c r="C11" i="33"/>
  <c r="D37" i="33"/>
  <c r="C145" i="33"/>
  <c r="W248" i="33"/>
  <c r="M197" i="33"/>
  <c r="AB197" i="33" s="1"/>
  <c r="K272" i="33"/>
  <c r="Z272" i="33" s="1"/>
  <c r="U201" i="33"/>
  <c r="V201" i="33" s="1"/>
  <c r="U59" i="33"/>
  <c r="G125" i="33"/>
  <c r="B125" i="33" s="1"/>
  <c r="G98" i="33"/>
  <c r="B98" i="33" s="1"/>
  <c r="C276" i="33"/>
  <c r="H232" i="33"/>
  <c r="W123" i="33"/>
  <c r="D13" i="33"/>
  <c r="L118" i="33"/>
  <c r="AA118" i="33" s="1"/>
  <c r="C263" i="33"/>
  <c r="L157" i="33"/>
  <c r="AA157" i="33" s="1"/>
  <c r="J49" i="29"/>
  <c r="H122" i="29"/>
  <c r="L128" i="29"/>
  <c r="H56" i="29"/>
  <c r="P41" i="29"/>
  <c r="H34" i="29"/>
  <c r="N82" i="29"/>
  <c r="H50" i="29"/>
  <c r="C163" i="33"/>
  <c r="G244" i="33"/>
  <c r="B244" i="33" s="1"/>
  <c r="L105" i="33"/>
  <c r="AA105" i="33" s="1"/>
  <c r="C236" i="33"/>
  <c r="G158" i="33"/>
  <c r="B158" i="33" s="1"/>
  <c r="N117" i="33"/>
  <c r="G196" i="33"/>
  <c r="B196" i="33" s="1"/>
  <c r="AJ275" i="33"/>
  <c r="D244" i="33"/>
  <c r="L180" i="33"/>
  <c r="AA180" i="33" s="1"/>
  <c r="H21" i="33"/>
  <c r="L24" i="33"/>
  <c r="AA24" i="33" s="1"/>
  <c r="G75" i="33"/>
  <c r="B75" i="33" s="1"/>
  <c r="W89" i="33"/>
  <c r="I45" i="33"/>
  <c r="K66" i="33"/>
  <c r="Z66" i="33" s="1"/>
  <c r="G108" i="33"/>
  <c r="B108" i="33" s="1"/>
  <c r="U127" i="33"/>
  <c r="V127" i="33" s="1"/>
  <c r="N300" i="33"/>
  <c r="I239" i="33"/>
  <c r="AJ299" i="33"/>
  <c r="M228" i="33"/>
  <c r="AB228" i="33" s="1"/>
  <c r="AJ211" i="33"/>
  <c r="N44" i="33"/>
  <c r="K132" i="33"/>
  <c r="Z132" i="33" s="1"/>
  <c r="K36" i="33"/>
  <c r="Z36" i="33" s="1"/>
  <c r="C137" i="33"/>
  <c r="N8" i="33"/>
  <c r="I52" i="33"/>
  <c r="I74" i="33"/>
  <c r="K91" i="33"/>
  <c r="Z91" i="33" s="1"/>
  <c r="I128" i="33"/>
  <c r="N14" i="33"/>
  <c r="K60" i="33"/>
  <c r="Z60" i="33" s="1"/>
  <c r="I124" i="33"/>
  <c r="G186" i="33"/>
  <c r="B186" i="33" s="1"/>
  <c r="K159" i="33"/>
  <c r="Z159" i="33" s="1"/>
  <c r="U268" i="33"/>
  <c r="V268" i="33" s="1"/>
  <c r="C198" i="33"/>
  <c r="G271" i="33"/>
  <c r="B271" i="33" s="1"/>
  <c r="G249" i="33"/>
  <c r="B249" i="33" s="1"/>
  <c r="K304" i="33"/>
  <c r="Z304" i="33" s="1"/>
  <c r="M233" i="33"/>
  <c r="AB233" i="33" s="1"/>
  <c r="K177" i="33"/>
  <c r="Z177" i="33" s="1"/>
  <c r="I24" i="33"/>
  <c r="M122" i="33"/>
  <c r="AB122" i="33" s="1"/>
  <c r="M26" i="33"/>
  <c r="AB26" i="33" s="1"/>
  <c r="C88" i="33"/>
  <c r="G210" i="33"/>
  <c r="B210" i="33" s="1"/>
  <c r="L178" i="33"/>
  <c r="AA178" i="33" s="1"/>
  <c r="G300" i="33"/>
  <c r="B300" i="33" s="1"/>
  <c r="I229" i="33"/>
  <c r="G295" i="33"/>
  <c r="B295" i="33" s="1"/>
  <c r="N233" i="33"/>
  <c r="N167" i="33"/>
  <c r="K230" i="33"/>
  <c r="Z230" i="33" s="1"/>
  <c r="P110" i="29"/>
  <c r="P77" i="29"/>
  <c r="P101" i="29"/>
  <c r="J26" i="29"/>
  <c r="P106" i="29"/>
  <c r="L55" i="29"/>
  <c r="J41" i="29"/>
  <c r="L20" i="29"/>
  <c r="L228" i="33"/>
  <c r="AA228" i="33" s="1"/>
  <c r="L218" i="33"/>
  <c r="AA218" i="33" s="1"/>
  <c r="G245" i="33"/>
  <c r="B245" i="33" s="1"/>
  <c r="W210" i="33"/>
  <c r="H245" i="33"/>
  <c r="D65" i="33"/>
  <c r="G124" i="33"/>
  <c r="B124" i="33" s="1"/>
  <c r="U282" i="33"/>
  <c r="V282" i="33" s="1"/>
  <c r="M140" i="33"/>
  <c r="AB140" i="33" s="1"/>
  <c r="N240" i="33"/>
  <c r="D214" i="33"/>
  <c r="C91" i="33"/>
  <c r="U132" i="33"/>
  <c r="K24" i="33"/>
  <c r="Z24" i="33" s="1"/>
  <c r="AJ129" i="33"/>
  <c r="D154" i="33"/>
  <c r="L48" i="33"/>
  <c r="AA48" i="33" s="1"/>
  <c r="H94" i="33"/>
  <c r="N304" i="33"/>
  <c r="AJ230" i="33"/>
  <c r="C165" i="33"/>
  <c r="W271" i="33"/>
  <c r="M166" i="33"/>
  <c r="AB166" i="33" s="1"/>
  <c r="W76" i="33"/>
  <c r="AJ98" i="33"/>
  <c r="W52" i="33"/>
  <c r="K103" i="33"/>
  <c r="Z103" i="33" s="1"/>
  <c r="C183" i="33"/>
  <c r="M8" i="33"/>
  <c r="AB8" i="33" s="1"/>
  <c r="K109" i="33"/>
  <c r="Z109" i="33" s="1"/>
  <c r="C58" i="33"/>
  <c r="G81" i="33"/>
  <c r="B81" i="33" s="1"/>
  <c r="AJ122" i="33"/>
  <c r="AJ58" i="33"/>
  <c r="AJ80" i="33"/>
  <c r="N219" i="33"/>
  <c r="K195" i="33"/>
  <c r="Z195" i="33" s="1"/>
  <c r="I302" i="33"/>
  <c r="U123" i="33"/>
  <c r="C136" i="33"/>
  <c r="U240" i="33"/>
  <c r="AJ303" i="33"/>
  <c r="L237" i="33"/>
  <c r="AA237" i="33" s="1"/>
  <c r="AJ215" i="33"/>
  <c r="D67" i="33"/>
  <c r="D89" i="33"/>
  <c r="M22" i="33"/>
  <c r="AB22" i="33" s="1"/>
  <c r="AJ137" i="33"/>
  <c r="M243" i="33"/>
  <c r="AB243" i="33" s="1"/>
  <c r="AJ221" i="33"/>
  <c r="N294" i="33"/>
  <c r="K87" i="33"/>
  <c r="Z87" i="33" s="1"/>
  <c r="W121" i="33"/>
  <c r="H267" i="33"/>
  <c r="W166" i="33"/>
  <c r="K266" i="33"/>
  <c r="Z266" i="33" s="1"/>
  <c r="L98" i="29"/>
  <c r="P48" i="29"/>
  <c r="J110" i="29"/>
  <c r="N26" i="29"/>
  <c r="H120" i="29"/>
  <c r="N28" i="29"/>
  <c r="L65" i="29"/>
  <c r="P44" i="29"/>
  <c r="P36" i="29"/>
  <c r="K124" i="33"/>
  <c r="Z124" i="33" s="1"/>
  <c r="C151" i="33"/>
  <c r="D254" i="33"/>
  <c r="W92" i="33"/>
  <c r="K293" i="33"/>
  <c r="Z293" i="33" s="1"/>
  <c r="M156" i="33"/>
  <c r="AB156" i="33" s="1"/>
  <c r="D251" i="33"/>
  <c r="C54" i="33"/>
  <c r="C76" i="33"/>
  <c r="L273" i="33"/>
  <c r="AA273" i="33" s="1"/>
  <c r="C161" i="33"/>
  <c r="D263" i="33"/>
  <c r="AJ206" i="33"/>
  <c r="G185" i="33"/>
  <c r="B185" i="33" s="1"/>
  <c r="U245" i="33"/>
  <c r="D224" i="33"/>
  <c r="AJ291" i="33"/>
  <c r="W220" i="33"/>
  <c r="W17" i="33"/>
  <c r="I123" i="33"/>
  <c r="N17" i="33"/>
  <c r="C133" i="33"/>
  <c r="L297" i="33"/>
  <c r="AA297" i="33" s="1"/>
  <c r="M231" i="33"/>
  <c r="AB231" i="33" s="1"/>
  <c r="H299" i="33"/>
  <c r="W230" i="33"/>
  <c r="H204" i="33"/>
  <c r="I267" i="33"/>
  <c r="M176" i="33"/>
  <c r="AB176" i="33" s="1"/>
  <c r="D147" i="33"/>
  <c r="C166" i="33"/>
  <c r="W170" i="33"/>
  <c r="U272" i="33"/>
  <c r="K172" i="33"/>
  <c r="Z172" i="33" s="1"/>
  <c r="N150" i="33"/>
  <c r="D93" i="33"/>
  <c r="U61" i="33"/>
  <c r="N92" i="33"/>
  <c r="L129" i="33"/>
  <c r="AA129" i="33" s="1"/>
  <c r="L7" i="33"/>
  <c r="AA7" i="33" s="1"/>
  <c r="L108" i="33"/>
  <c r="AA108" i="33" s="1"/>
  <c r="G52" i="33"/>
  <c r="B52" i="33" s="1"/>
  <c r="C84" i="33"/>
  <c r="C268" i="33"/>
  <c r="G202" i="33"/>
  <c r="B202" i="33" s="1"/>
  <c r="D270" i="33"/>
  <c r="K196" i="33"/>
  <c r="Z196" i="33" s="1"/>
  <c r="U169" i="33"/>
  <c r="I135" i="33"/>
  <c r="H40" i="33"/>
  <c r="U68" i="33"/>
  <c r="U90" i="33"/>
  <c r="H46" i="33"/>
  <c r="G77" i="33"/>
  <c r="B77" i="33" s="1"/>
  <c r="D33" i="33"/>
  <c r="M133" i="33"/>
  <c r="AB133" i="33" s="1"/>
  <c r="J125" i="29"/>
  <c r="N33" i="29"/>
  <c r="N88" i="29"/>
  <c r="N30" i="29"/>
  <c r="J79" i="29"/>
  <c r="J42" i="29"/>
  <c r="H28" i="29"/>
  <c r="N32" i="29"/>
  <c r="N48" i="33"/>
  <c r="G89" i="33"/>
  <c r="B89" i="33" s="1"/>
  <c r="K11" i="33"/>
  <c r="Z11" i="33" s="1"/>
  <c r="M48" i="33"/>
  <c r="AB48" i="33" s="1"/>
  <c r="L166" i="33"/>
  <c r="AA166" i="33" s="1"/>
  <c r="U269" i="33"/>
  <c r="C233" i="33"/>
  <c r="N175" i="33"/>
  <c r="L15" i="33"/>
  <c r="AA15" i="33" s="1"/>
  <c r="C72" i="33"/>
  <c r="M304" i="33"/>
  <c r="AB304" i="33" s="1"/>
  <c r="L194" i="33"/>
  <c r="AA194" i="33" s="1"/>
  <c r="I306" i="33"/>
  <c r="I245" i="33"/>
  <c r="AJ136" i="33"/>
  <c r="U244" i="33"/>
  <c r="V244" i="33" s="1"/>
  <c r="W173" i="33"/>
  <c r="K246" i="33"/>
  <c r="Z246" i="33" s="1"/>
  <c r="AJ182" i="33"/>
  <c r="D44" i="33"/>
  <c r="AJ79" i="33"/>
  <c r="W48" i="33"/>
  <c r="K131" i="33"/>
  <c r="Z131" i="33" s="1"/>
  <c r="D292" i="33"/>
  <c r="C152" i="33"/>
  <c r="I291" i="33"/>
  <c r="W229" i="33"/>
  <c r="W163" i="33"/>
  <c r="I266" i="33"/>
  <c r="L217" i="33"/>
  <c r="AA217" i="33" s="1"/>
  <c r="L265" i="33"/>
  <c r="AA265" i="33" s="1"/>
  <c r="L199" i="33"/>
  <c r="AA199" i="33" s="1"/>
  <c r="AC199" i="33" s="1"/>
  <c r="I209" i="33"/>
  <c r="AJ66" i="33"/>
  <c r="I204" i="33"/>
  <c r="D15" i="33"/>
  <c r="W300" i="33"/>
  <c r="G39" i="33"/>
  <c r="B39" i="33" s="1"/>
  <c r="K136" i="33"/>
  <c r="Z136" i="33" s="1"/>
  <c r="C297" i="33"/>
  <c r="K211" i="33"/>
  <c r="Z211" i="33" s="1"/>
  <c r="H208" i="33"/>
  <c r="C170" i="33"/>
  <c r="G46" i="33"/>
  <c r="B46" i="33" s="1"/>
  <c r="J61" i="29"/>
  <c r="H48" i="29"/>
  <c r="P123" i="29"/>
  <c r="N38" i="29"/>
  <c r="P93" i="29"/>
  <c r="H44" i="29"/>
  <c r="L105" i="29"/>
  <c r="P90" i="29"/>
  <c r="P95" i="29"/>
  <c r="C126" i="33"/>
  <c r="L138" i="33"/>
  <c r="AA138" i="33" s="1"/>
  <c r="AC138" i="33" s="1"/>
  <c r="AK138" i="33" s="1"/>
  <c r="C38" i="33"/>
  <c r="AJ258" i="33"/>
  <c r="I34" i="33"/>
  <c r="D68" i="33"/>
  <c r="AJ227" i="33"/>
  <c r="N157" i="33"/>
  <c r="D106" i="33"/>
  <c r="D133" i="33"/>
  <c r="N71" i="33"/>
  <c r="AJ304" i="33"/>
  <c r="M263" i="33"/>
  <c r="AB263" i="33" s="1"/>
  <c r="I217" i="33"/>
  <c r="D66" i="33"/>
  <c r="L94" i="33"/>
  <c r="AA94" i="33" s="1"/>
  <c r="C250" i="33"/>
  <c r="AJ188" i="33"/>
  <c r="U293" i="33"/>
  <c r="AJ261" i="33"/>
  <c r="I171" i="33"/>
  <c r="H45" i="33"/>
  <c r="D109" i="33"/>
  <c r="H126" i="33"/>
  <c r="I297" i="33"/>
  <c r="H243" i="33"/>
  <c r="H177" i="33"/>
  <c r="H32" i="33"/>
  <c r="H63" i="33"/>
  <c r="U278" i="33"/>
  <c r="C208" i="33"/>
  <c r="K135" i="33"/>
  <c r="Z135" i="33" s="1"/>
  <c r="U275" i="33"/>
  <c r="D234" i="33"/>
  <c r="W182" i="33"/>
  <c r="N213" i="33"/>
  <c r="C187" i="33"/>
  <c r="N9" i="33"/>
  <c r="K154" i="33"/>
  <c r="Z154" i="33" s="1"/>
  <c r="M303" i="33"/>
  <c r="AB303" i="33" s="1"/>
  <c r="I232" i="33"/>
  <c r="G19" i="33"/>
  <c r="B19" i="33" s="1"/>
  <c r="N74" i="33"/>
  <c r="H139" i="33"/>
  <c r="K111" i="33"/>
  <c r="Z111" i="33" s="1"/>
  <c r="U148" i="33"/>
  <c r="H248" i="33"/>
  <c r="M221" i="33"/>
  <c r="AB221" i="33" s="1"/>
  <c r="AJ249" i="33"/>
  <c r="L208" i="33"/>
  <c r="AA208" i="33" s="1"/>
  <c r="AC208" i="33" s="1"/>
  <c r="N40" i="33"/>
  <c r="L173" i="33"/>
  <c r="AA173" i="33" s="1"/>
  <c r="M161" i="33"/>
  <c r="AB161" i="33" s="1"/>
  <c r="U258" i="33"/>
  <c r="V258" i="33" s="1"/>
  <c r="AJ155" i="33"/>
  <c r="H38" i="29"/>
  <c r="J86" i="29"/>
  <c r="J97" i="29"/>
  <c r="H65" i="29"/>
  <c r="P37" i="29"/>
  <c r="H67" i="29"/>
  <c r="P52" i="29"/>
  <c r="J82" i="29"/>
  <c r="J74" i="29"/>
  <c r="I40" i="33"/>
  <c r="L93" i="33"/>
  <c r="AA93" i="33" s="1"/>
  <c r="M207" i="33"/>
  <c r="AB207" i="33" s="1"/>
  <c r="C171" i="33"/>
  <c r="N73" i="33"/>
  <c r="C221" i="33"/>
  <c r="H195" i="33"/>
  <c r="M163" i="33"/>
  <c r="AB163" i="33" s="1"/>
  <c r="W57" i="33"/>
  <c r="M94" i="33"/>
  <c r="AB94" i="33" s="1"/>
  <c r="D124" i="33"/>
  <c r="I136" i="33"/>
  <c r="W247" i="33"/>
  <c r="L132" i="33"/>
  <c r="AA132" i="33" s="1"/>
  <c r="H20" i="33"/>
  <c r="G56" i="33"/>
  <c r="B56" i="33" s="1"/>
  <c r="H293" i="33"/>
  <c r="M180" i="33"/>
  <c r="AB180" i="33" s="1"/>
  <c r="AJ153" i="33"/>
  <c r="N221" i="33"/>
  <c r="AJ199" i="33"/>
  <c r="W33" i="33"/>
  <c r="H144" i="33"/>
  <c r="U87" i="33"/>
  <c r="M124" i="33"/>
  <c r="AB124" i="33" s="1"/>
  <c r="N271" i="33"/>
  <c r="M103" i="33"/>
  <c r="AB103" i="33" s="1"/>
  <c r="W115" i="33"/>
  <c r="N29" i="33"/>
  <c r="H278" i="33"/>
  <c r="G87" i="33"/>
  <c r="B87" i="33" s="1"/>
  <c r="H114" i="33"/>
  <c r="U279" i="33"/>
  <c r="V279" i="33" s="1"/>
  <c r="U257" i="33"/>
  <c r="C279" i="33"/>
  <c r="G247" i="33"/>
  <c r="B247" i="33" s="1"/>
  <c r="K156" i="33"/>
  <c r="Z156" i="33" s="1"/>
  <c r="C41" i="33"/>
  <c r="K190" i="33"/>
  <c r="Z190" i="33" s="1"/>
  <c r="U163" i="33"/>
  <c r="V163" i="33" s="1"/>
  <c r="G192" i="33"/>
  <c r="B192" i="33" s="1"/>
  <c r="K165" i="33"/>
  <c r="Z165" i="33" s="1"/>
  <c r="I68" i="33"/>
  <c r="G100" i="33"/>
  <c r="B100" i="33" s="1"/>
  <c r="AJ77" i="33"/>
  <c r="U114" i="33"/>
  <c r="I242" i="33"/>
  <c r="K305" i="33"/>
  <c r="Z305" i="33" s="1"/>
  <c r="G234" i="33"/>
  <c r="B234" i="33" s="1"/>
  <c r="L175" i="33"/>
  <c r="AA175" i="33" s="1"/>
  <c r="L6" i="33"/>
  <c r="AJ216" i="33"/>
  <c r="D200" i="33"/>
  <c r="G216" i="33"/>
  <c r="B216" i="33" s="1"/>
  <c r="L184" i="33"/>
  <c r="AA184" i="33" s="1"/>
  <c r="AC184" i="33" s="1"/>
  <c r="J126" i="29"/>
  <c r="P73" i="29"/>
  <c r="N97" i="29"/>
  <c r="L25" i="29"/>
  <c r="N80" i="29"/>
  <c r="L67" i="29"/>
  <c r="N59" i="29"/>
  <c r="J108" i="29"/>
  <c r="N74" i="29"/>
  <c r="K179" i="33"/>
  <c r="Z179" i="33" s="1"/>
  <c r="C265" i="33"/>
  <c r="AJ157" i="33"/>
  <c r="C304" i="33"/>
  <c r="D129" i="33"/>
  <c r="I273" i="33"/>
  <c r="C56" i="33"/>
  <c r="N284" i="33"/>
  <c r="N262" i="33"/>
  <c r="G199" i="33"/>
  <c r="B199" i="33" s="1"/>
  <c r="G296" i="33"/>
  <c r="B296" i="33" s="1"/>
  <c r="W200" i="33"/>
  <c r="W108" i="33"/>
  <c r="U297" i="33"/>
  <c r="G246" i="33"/>
  <c r="B246" i="33" s="1"/>
  <c r="G180" i="33"/>
  <c r="B180" i="33" s="1"/>
  <c r="K58" i="33"/>
  <c r="Z58" i="33" s="1"/>
  <c r="H95" i="33"/>
  <c r="D144" i="33"/>
  <c r="H247" i="33"/>
  <c r="M225" i="33"/>
  <c r="AB225" i="33" s="1"/>
  <c r="M283" i="33"/>
  <c r="AB283" i="33" s="1"/>
  <c r="AJ219" i="33"/>
  <c r="M41" i="33"/>
  <c r="AB41" i="33" s="1"/>
  <c r="N67" i="33"/>
  <c r="K104" i="33"/>
  <c r="Z104" i="33" s="1"/>
  <c r="C270" i="33"/>
  <c r="H199" i="33"/>
  <c r="C32" i="33"/>
  <c r="I147" i="33"/>
  <c r="N210" i="33"/>
  <c r="M65" i="33"/>
  <c r="AB65" i="33" s="1"/>
  <c r="I143" i="33"/>
  <c r="AJ81" i="33"/>
  <c r="W113" i="33"/>
  <c r="K282" i="33"/>
  <c r="Z282" i="33" s="1"/>
  <c r="M216" i="33"/>
  <c r="AB216" i="33" s="1"/>
  <c r="U124" i="33"/>
  <c r="D284" i="33"/>
  <c r="H252" i="33"/>
  <c r="D196" i="33"/>
  <c r="D293" i="33"/>
  <c r="AJ150" i="33"/>
  <c r="D102" i="33"/>
  <c r="W139" i="33"/>
  <c r="AJ84" i="33"/>
  <c r="AJ269" i="33"/>
  <c r="AJ247" i="33"/>
  <c r="H103" i="33"/>
  <c r="M59" i="33"/>
  <c r="AB59" i="33" s="1"/>
  <c r="K95" i="33"/>
  <c r="Z95" i="33" s="1"/>
  <c r="D249" i="33"/>
  <c r="J48" i="29"/>
  <c r="L103" i="29"/>
  <c r="H76" i="29"/>
  <c r="P51" i="29"/>
  <c r="L31" i="29"/>
  <c r="H30" i="29"/>
  <c r="P66" i="29"/>
  <c r="H46" i="29"/>
  <c r="N54" i="33"/>
  <c r="W204" i="33"/>
  <c r="M226" i="33"/>
  <c r="AB226" i="33" s="1"/>
  <c r="K13" i="33"/>
  <c r="Z13" i="33" s="1"/>
  <c r="K23" i="33"/>
  <c r="Z23" i="33" s="1"/>
  <c r="D203" i="33"/>
  <c r="W273" i="33"/>
  <c r="I48" i="33"/>
  <c r="K122" i="33"/>
  <c r="Z122" i="33" s="1"/>
  <c r="I259" i="33"/>
  <c r="U227" i="33"/>
  <c r="D256" i="33"/>
  <c r="M150" i="33"/>
  <c r="AB150" i="33" s="1"/>
  <c r="N24" i="33"/>
  <c r="K70" i="33"/>
  <c r="Z70" i="33" s="1"/>
  <c r="U167" i="33"/>
  <c r="L279" i="33"/>
  <c r="AA279" i="33" s="1"/>
  <c r="AC279" i="33" s="1"/>
  <c r="C167" i="33"/>
  <c r="W29" i="33"/>
  <c r="I86" i="33"/>
  <c r="W64" i="33"/>
  <c r="K98" i="33"/>
  <c r="Z98" i="33" s="1"/>
  <c r="L285" i="33"/>
  <c r="AA285" i="33" s="1"/>
  <c r="H185" i="33"/>
  <c r="M240" i="33"/>
  <c r="AB240" i="33" s="1"/>
  <c r="N169" i="33"/>
  <c r="U157" i="33"/>
  <c r="C44" i="33"/>
  <c r="N196" i="33"/>
  <c r="L303" i="33"/>
  <c r="AA303" i="33" s="1"/>
  <c r="M237" i="33"/>
  <c r="AB237" i="33" s="1"/>
  <c r="G63" i="33"/>
  <c r="B63" i="33" s="1"/>
  <c r="AJ265" i="33"/>
  <c r="K160" i="33"/>
  <c r="Z160" i="33" s="1"/>
  <c r="G59" i="33"/>
  <c r="B59" i="33" s="1"/>
  <c r="AJ99" i="33"/>
  <c r="L43" i="33"/>
  <c r="AA43" i="33" s="1"/>
  <c r="H85" i="33"/>
  <c r="C277" i="33"/>
  <c r="I64" i="33"/>
  <c r="L71" i="33"/>
  <c r="AA71" i="33" s="1"/>
  <c r="AC71" i="33" s="1"/>
  <c r="C55" i="33"/>
  <c r="AJ132" i="33"/>
  <c r="G256" i="33"/>
  <c r="B256" i="33" s="1"/>
  <c r="U150" i="33"/>
  <c r="K250" i="33"/>
  <c r="Z250" i="33" s="1"/>
  <c r="L179" i="33"/>
  <c r="AA179" i="33" s="1"/>
  <c r="AC179" i="33" s="1"/>
  <c r="AK179" i="33" s="1"/>
  <c r="K73" i="33"/>
  <c r="Z73" i="33" s="1"/>
  <c r="L19" i="33"/>
  <c r="AA19" i="33" s="1"/>
  <c r="C125" i="33"/>
  <c r="I146" i="33"/>
  <c r="C28" i="33"/>
  <c r="AJ135" i="33"/>
  <c r="G21" i="33"/>
  <c r="B21" i="33" s="1"/>
  <c r="M96" i="33"/>
  <c r="AB96" i="33" s="1"/>
  <c r="C280" i="33"/>
  <c r="P127" i="29"/>
  <c r="H22" i="29"/>
  <c r="N102" i="29"/>
  <c r="P100" i="29"/>
  <c r="N104" i="29"/>
  <c r="H90" i="29"/>
  <c r="J32" i="29"/>
  <c r="L112" i="29"/>
  <c r="L205" i="33"/>
  <c r="AA205" i="33" s="1"/>
  <c r="K78" i="33"/>
  <c r="Z78" i="33" s="1"/>
  <c r="H124" i="33"/>
  <c r="W151" i="33"/>
  <c r="M120" i="33"/>
  <c r="AB120" i="33" s="1"/>
  <c r="L189" i="33"/>
  <c r="AA189" i="33" s="1"/>
  <c r="L187" i="33"/>
  <c r="AA187" i="33" s="1"/>
  <c r="AC187" i="33" s="1"/>
  <c r="AK187" i="33" s="1"/>
  <c r="I163" i="33"/>
  <c r="W72" i="33"/>
  <c r="AJ94" i="33"/>
  <c r="AJ121" i="33"/>
  <c r="G299" i="33"/>
  <c r="B299" i="33" s="1"/>
  <c r="U232" i="33"/>
  <c r="N142" i="33"/>
  <c r="G13" i="33"/>
  <c r="B13" i="33" s="1"/>
  <c r="K56" i="33"/>
  <c r="Z56" i="33" s="1"/>
  <c r="C288" i="33"/>
  <c r="K202" i="33"/>
  <c r="Z202" i="33" s="1"/>
  <c r="L158" i="33"/>
  <c r="AA158" i="33" s="1"/>
  <c r="AC158" i="33" s="1"/>
  <c r="AK158" i="33" s="1"/>
  <c r="L211" i="33"/>
  <c r="AA211" i="33" s="1"/>
  <c r="AC211" i="33" s="1"/>
  <c r="W184" i="33"/>
  <c r="M36" i="33"/>
  <c r="AB36" i="33" s="1"/>
  <c r="K149" i="33"/>
  <c r="Z149" i="33" s="1"/>
  <c r="D88" i="33"/>
  <c r="AJ124" i="33"/>
  <c r="I276" i="33"/>
  <c r="U113" i="33"/>
  <c r="V113" i="33" s="1"/>
  <c r="AJ130" i="33"/>
  <c r="C273" i="33"/>
  <c r="G241" i="33"/>
  <c r="B241" i="33" s="1"/>
  <c r="D112" i="33"/>
  <c r="N303" i="33"/>
  <c r="U237" i="33"/>
  <c r="H276" i="33"/>
  <c r="W246" i="33"/>
  <c r="H220" i="33"/>
  <c r="I41" i="33"/>
  <c r="AJ172" i="33"/>
  <c r="I173" i="33"/>
  <c r="C182" i="33"/>
  <c r="I155" i="33"/>
  <c r="D71" i="33"/>
  <c r="K100" i="33"/>
  <c r="Z100" i="33" s="1"/>
  <c r="H78" i="33"/>
  <c r="D115" i="33"/>
  <c r="C242" i="33"/>
  <c r="K285" i="33"/>
  <c r="Z285" i="33" s="1"/>
  <c r="K263" i="33"/>
  <c r="Z263" i="33" s="1"/>
  <c r="U172" i="33"/>
  <c r="V172" i="33" s="1"/>
  <c r="I17" i="33"/>
  <c r="N211" i="33"/>
  <c r="U199" i="33"/>
  <c r="V199" i="33" s="1"/>
  <c r="AJ286" i="33"/>
  <c r="G189" i="33"/>
  <c r="B189" i="33" s="1"/>
  <c r="N85" i="29"/>
  <c r="L124" i="29"/>
  <c r="J34" i="29"/>
  <c r="N76" i="29"/>
  <c r="J57" i="29"/>
  <c r="P105" i="29"/>
  <c r="J91" i="29"/>
  <c r="H96" i="29"/>
  <c r="H33" i="33"/>
  <c r="I222" i="33"/>
  <c r="AJ161" i="33"/>
  <c r="C264" i="33"/>
  <c r="N215" i="33"/>
  <c r="AJ301" i="33"/>
  <c r="M121" i="33"/>
  <c r="AB121" i="33" s="1"/>
  <c r="C205" i="33"/>
  <c r="C239" i="33"/>
  <c r="U187" i="33"/>
  <c r="U262" i="33"/>
  <c r="D8" i="33"/>
  <c r="H49" i="33"/>
  <c r="C135" i="33"/>
  <c r="M27" i="33"/>
  <c r="AB27" i="33" s="1"/>
  <c r="I237" i="33"/>
  <c r="K225" i="33"/>
  <c r="Z225" i="33" s="1"/>
  <c r="W50" i="33"/>
  <c r="N133" i="33"/>
  <c r="H67" i="33"/>
  <c r="D99" i="33"/>
  <c r="G253" i="33"/>
  <c r="B253" i="33" s="1"/>
  <c r="L226" i="33"/>
  <c r="AA226" i="33" s="1"/>
  <c r="AJ298" i="33"/>
  <c r="H223" i="33"/>
  <c r="I20" i="33"/>
  <c r="AJ115" i="33"/>
  <c r="W147" i="33"/>
  <c r="U263" i="33"/>
  <c r="V263" i="33" s="1"/>
  <c r="N165" i="33"/>
  <c r="C17" i="33"/>
  <c r="K92" i="33"/>
  <c r="Z92" i="33" s="1"/>
  <c r="K157" i="33"/>
  <c r="Z157" i="33" s="1"/>
  <c r="K34" i="33"/>
  <c r="Z34" i="33" s="1"/>
  <c r="C86" i="33"/>
  <c r="D62" i="33"/>
  <c r="L137" i="33"/>
  <c r="AA137" i="33" s="1"/>
  <c r="W231" i="33"/>
  <c r="C188" i="33"/>
  <c r="I31" i="33"/>
  <c r="K52" i="33"/>
  <c r="Z52" i="33" s="1"/>
  <c r="H89" i="33"/>
  <c r="U218" i="33"/>
  <c r="V218" i="33" s="1"/>
  <c r="C197" i="33"/>
  <c r="M264" i="33"/>
  <c r="AB264" i="33" s="1"/>
  <c r="U188" i="33"/>
  <c r="H70" i="33"/>
  <c r="K145" i="33"/>
  <c r="Z145" i="33" s="1"/>
  <c r="M35" i="33"/>
  <c r="AB35" i="33" s="1"/>
  <c r="C116" i="33"/>
  <c r="U260" i="33"/>
  <c r="I224" i="33"/>
  <c r="C173" i="33"/>
  <c r="U40" i="33"/>
  <c r="W138" i="33"/>
  <c r="D250" i="33"/>
  <c r="K223" i="33"/>
  <c r="Z223" i="33" s="1"/>
  <c r="N63" i="29"/>
  <c r="N73" i="29"/>
  <c r="N20" i="29"/>
  <c r="N25" i="29"/>
  <c r="L80" i="29"/>
  <c r="N67" i="29"/>
  <c r="H84" i="29"/>
  <c r="N122" i="29"/>
  <c r="L74" i="29"/>
  <c r="AJ144" i="33"/>
  <c r="L146" i="33"/>
  <c r="AA146" i="33" s="1"/>
  <c r="AC146" i="33" s="1"/>
  <c r="C6" i="33"/>
  <c r="L181" i="33"/>
  <c r="AA181" i="33" s="1"/>
  <c r="W91" i="33"/>
  <c r="K110" i="33"/>
  <c r="Z110" i="33" s="1"/>
  <c r="G172" i="33"/>
  <c r="B172" i="33" s="1"/>
  <c r="K15" i="33"/>
  <c r="Z15" i="33" s="1"/>
  <c r="W80" i="33"/>
  <c r="H115" i="33"/>
  <c r="K127" i="33"/>
  <c r="Z127" i="33" s="1"/>
  <c r="I281" i="33"/>
  <c r="G232" i="33"/>
  <c r="B232" i="33" s="1"/>
  <c r="L79" i="33"/>
  <c r="AA79" i="33" s="1"/>
  <c r="K33" i="33"/>
  <c r="Z33" i="33" s="1"/>
  <c r="G79" i="33"/>
  <c r="B79" i="33" s="1"/>
  <c r="N267" i="33"/>
  <c r="W201" i="33"/>
  <c r="H145" i="33"/>
  <c r="AJ232" i="33"/>
  <c r="I179" i="33"/>
  <c r="W61" i="33"/>
  <c r="U88" i="33"/>
  <c r="V88" i="33" s="1"/>
  <c r="AJ105" i="33"/>
  <c r="M142" i="33"/>
  <c r="AB142" i="33" s="1"/>
  <c r="L263" i="33"/>
  <c r="AA263" i="33" s="1"/>
  <c r="W177" i="33"/>
  <c r="H55" i="33"/>
  <c r="G294" i="33"/>
  <c r="B294" i="33" s="1"/>
  <c r="G233" i="33"/>
  <c r="B233" i="33" s="1"/>
  <c r="M117" i="33"/>
  <c r="AB117" i="33" s="1"/>
  <c r="G291" i="33"/>
  <c r="B291" i="33" s="1"/>
  <c r="D242" i="33"/>
  <c r="D285" i="33"/>
  <c r="G224" i="33"/>
  <c r="B224" i="33" s="1"/>
  <c r="H212" i="33"/>
  <c r="N56" i="33"/>
  <c r="I172" i="33"/>
  <c r="K155" i="33"/>
  <c r="Z155" i="33" s="1"/>
  <c r="U242" i="33"/>
  <c r="V242" i="33" s="1"/>
  <c r="D16" i="33"/>
  <c r="H96" i="33"/>
  <c r="H123" i="33"/>
  <c r="D96" i="33"/>
  <c r="L125" i="33"/>
  <c r="AA125" i="33" s="1"/>
  <c r="C234" i="33"/>
  <c r="G227" i="33"/>
  <c r="B227" i="33" s="1"/>
  <c r="AJ257" i="33"/>
  <c r="K152" i="33"/>
  <c r="Z152" i="33" s="1"/>
  <c r="G35" i="33"/>
  <c r="B35" i="33" s="1"/>
  <c r="U198" i="33"/>
  <c r="L174" i="33"/>
  <c r="AA174" i="33" s="1"/>
  <c r="L271" i="33"/>
  <c r="AA271" i="33" s="1"/>
  <c r="G181" i="33"/>
  <c r="B181" i="33" s="1"/>
  <c r="H88" i="29"/>
  <c r="P111" i="29"/>
  <c r="P21" i="29"/>
  <c r="N39" i="29"/>
  <c r="J25" i="29"/>
  <c r="N41" i="29"/>
  <c r="L77" i="29"/>
  <c r="P107" i="29"/>
  <c r="P99" i="29"/>
  <c r="M109" i="33"/>
  <c r="AB109" i="33" s="1"/>
  <c r="AJ169" i="33"/>
  <c r="K142" i="33"/>
  <c r="Z142" i="33" s="1"/>
  <c r="M258" i="33"/>
  <c r="AB258" i="33" s="1"/>
  <c r="H133" i="33"/>
  <c r="I101" i="33"/>
  <c r="AJ139" i="33"/>
  <c r="AJ208" i="33"/>
  <c r="G187" i="33"/>
  <c r="B187" i="33" s="1"/>
  <c r="U254" i="33"/>
  <c r="AJ178" i="33"/>
  <c r="N59" i="33"/>
  <c r="U76" i="33"/>
  <c r="K45" i="33"/>
  <c r="Z45" i="33" s="1"/>
  <c r="K224" i="33"/>
  <c r="Z224" i="33" s="1"/>
  <c r="G205" i="33"/>
  <c r="B205" i="33" s="1"/>
  <c r="I61" i="33"/>
  <c r="U136" i="33"/>
  <c r="V136" i="33" s="1"/>
  <c r="M50" i="33"/>
  <c r="AB50" i="33" s="1"/>
  <c r="L109" i="33"/>
  <c r="AA109" i="33" s="1"/>
  <c r="H240" i="33"/>
  <c r="M213" i="33"/>
  <c r="AB213" i="33" s="1"/>
  <c r="M278" i="33"/>
  <c r="AB278" i="33" s="1"/>
  <c r="W207" i="33"/>
  <c r="K18" i="33"/>
  <c r="Z18" i="33" s="1"/>
  <c r="N138" i="33"/>
  <c r="K21" i="33"/>
  <c r="Z21" i="33" s="1"/>
  <c r="K243" i="33"/>
  <c r="Z243" i="33" s="1"/>
  <c r="U152" i="33"/>
  <c r="C25" i="33"/>
  <c r="U112" i="33"/>
  <c r="M294" i="33"/>
  <c r="AB294" i="33" s="1"/>
  <c r="W49" i="33"/>
  <c r="H111" i="33"/>
  <c r="H15" i="33"/>
  <c r="N292" i="33"/>
  <c r="W260" i="33"/>
  <c r="C180" i="33"/>
  <c r="D302" i="33"/>
  <c r="C85" i="33"/>
  <c r="N99" i="33"/>
  <c r="W205" i="33"/>
  <c r="D184" i="33"/>
  <c r="H249" i="33"/>
  <c r="I178" i="33"/>
  <c r="I8" i="33"/>
  <c r="W128" i="33"/>
  <c r="AJ55" i="33"/>
  <c r="K126" i="33"/>
  <c r="Z126" i="33" s="1"/>
  <c r="U252" i="33"/>
  <c r="G194" i="33"/>
  <c r="B194" i="33" s="1"/>
  <c r="K167" i="33"/>
  <c r="Z167" i="33" s="1"/>
  <c r="H51" i="33"/>
  <c r="W146" i="33"/>
  <c r="U229" i="33"/>
  <c r="G203" i="33"/>
  <c r="B203" i="33" s="1"/>
  <c r="H209" i="33"/>
  <c r="C206" i="33"/>
  <c r="I294" i="33"/>
  <c r="I289" i="33"/>
  <c r="AJ295" i="33"/>
  <c r="M195" i="33"/>
  <c r="AB195" i="33" s="1"/>
  <c r="C102" i="33"/>
  <c r="U74" i="33"/>
  <c r="L206" i="33"/>
  <c r="AA206" i="33" s="1"/>
  <c r="AC206" i="33" s="1"/>
  <c r="N250" i="33"/>
  <c r="L44" i="33"/>
  <c r="AA44" i="33" s="1"/>
  <c r="AC44" i="33" s="1"/>
  <c r="U256" i="33"/>
  <c r="V256" i="33" s="1"/>
  <c r="E49" i="29"/>
  <c r="F17" i="17"/>
  <c r="G31" i="17"/>
  <c r="P126" i="29"/>
  <c r="J128" i="29"/>
  <c r="L46" i="29"/>
  <c r="L101" i="29"/>
  <c r="L43" i="29"/>
  <c r="H92" i="29"/>
  <c r="H55" i="29"/>
  <c r="P40" i="29"/>
  <c r="L45" i="29"/>
  <c r="I58" i="33"/>
  <c r="D46" i="33"/>
  <c r="C119" i="33"/>
  <c r="AJ117" i="33"/>
  <c r="W152" i="33"/>
  <c r="D181" i="33"/>
  <c r="AJ123" i="33"/>
  <c r="K244" i="33"/>
  <c r="Z244" i="33" s="1"/>
  <c r="H128" i="33"/>
  <c r="C43" i="33"/>
  <c r="M93" i="33"/>
  <c r="AB93" i="33" s="1"/>
  <c r="K248" i="33"/>
  <c r="Z248" i="33" s="1"/>
  <c r="K182" i="33"/>
  <c r="Z182" i="33" s="1"/>
  <c r="M165" i="33"/>
  <c r="AB165" i="33" s="1"/>
  <c r="G48" i="33"/>
  <c r="B48" i="33" s="1"/>
  <c r="L77" i="33"/>
  <c r="AA77" i="33" s="1"/>
  <c r="K306" i="33"/>
  <c r="Z306" i="33" s="1"/>
  <c r="G211" i="33"/>
  <c r="B211" i="33" s="1"/>
  <c r="N305" i="33"/>
  <c r="K200" i="33"/>
  <c r="Z200" i="33" s="1"/>
  <c r="N178" i="33"/>
  <c r="AJ91" i="33"/>
  <c r="U64" i="33"/>
  <c r="M284" i="33"/>
  <c r="AB284" i="33" s="1"/>
  <c r="I216" i="33"/>
  <c r="M189" i="33"/>
  <c r="AB189" i="33" s="1"/>
  <c r="K296" i="33"/>
  <c r="Z296" i="33" s="1"/>
  <c r="N124" i="33"/>
  <c r="N145" i="33"/>
  <c r="I156" i="33"/>
  <c r="G293" i="33"/>
  <c r="B293" i="33" s="1"/>
  <c r="H263" i="33"/>
  <c r="H197" i="33"/>
  <c r="L304" i="33"/>
  <c r="AA304" i="33" s="1"/>
  <c r="G152" i="33"/>
  <c r="B152" i="33" s="1"/>
  <c r="L30" i="33"/>
  <c r="AA30" i="33" s="1"/>
  <c r="M56" i="33"/>
  <c r="AB56" i="33" s="1"/>
  <c r="I98" i="33"/>
  <c r="G276" i="33"/>
  <c r="B276" i="33" s="1"/>
  <c r="H215" i="33"/>
  <c r="L188" i="33"/>
  <c r="AA188" i="33" s="1"/>
  <c r="AC188" i="33" s="1"/>
  <c r="K121" i="33"/>
  <c r="Z121" i="33" s="1"/>
  <c r="K53" i="33"/>
  <c r="Z53" i="33" s="1"/>
  <c r="G99" i="33"/>
  <c r="B99" i="33" s="1"/>
  <c r="K294" i="33"/>
  <c r="Z294" i="33" s="1"/>
  <c r="G226" i="33"/>
  <c r="B226" i="33" s="1"/>
  <c r="D160" i="33"/>
  <c r="D267" i="33"/>
  <c r="W156" i="33"/>
  <c r="L37" i="33"/>
  <c r="AA37" i="33" s="1"/>
  <c r="AC37" i="33" s="1"/>
  <c r="AK37" i="33" s="1"/>
  <c r="C143" i="33"/>
  <c r="N297" i="33"/>
  <c r="L246" i="33"/>
  <c r="AA246" i="33" s="1"/>
  <c r="K217" i="33"/>
  <c r="Z217" i="33" s="1"/>
  <c r="K97" i="33"/>
  <c r="Z97" i="33" s="1"/>
  <c r="H63" i="29"/>
  <c r="N48" i="29"/>
  <c r="L34" i="29"/>
  <c r="L76" i="29"/>
  <c r="L107" i="29"/>
  <c r="N105" i="29"/>
  <c r="N121" i="29"/>
  <c r="P31" i="29"/>
  <c r="P23" i="29"/>
  <c r="W261" i="33"/>
  <c r="I67" i="33"/>
  <c r="N68" i="33"/>
  <c r="U305" i="33"/>
  <c r="W54" i="33"/>
  <c r="N206" i="33"/>
  <c r="AJ288" i="33"/>
  <c r="C49" i="33"/>
  <c r="W84" i="33"/>
  <c r="I9" i="33"/>
  <c r="D107" i="33"/>
  <c r="W281" i="33"/>
  <c r="N230" i="33"/>
  <c r="M201" i="33"/>
  <c r="AB201" i="33" s="1"/>
  <c r="G12" i="33"/>
  <c r="B12" i="33" s="1"/>
  <c r="W102" i="33"/>
  <c r="AJ305" i="33"/>
  <c r="H173" i="33"/>
  <c r="W299" i="33"/>
  <c r="W238" i="33"/>
  <c r="N12" i="33"/>
  <c r="AJ60" i="33"/>
  <c r="I122" i="33"/>
  <c r="I26" i="33"/>
  <c r="M281" i="33"/>
  <c r="AB281" i="33" s="1"/>
  <c r="N254" i="33"/>
  <c r="G223" i="33"/>
  <c r="B223" i="33" s="1"/>
  <c r="I55" i="33"/>
  <c r="I81" i="33"/>
  <c r="U110" i="33"/>
  <c r="V110" i="33" s="1"/>
  <c r="M204" i="33"/>
  <c r="AB204" i="33" s="1"/>
  <c r="H97" i="33"/>
  <c r="N291" i="33"/>
  <c r="H201" i="33"/>
  <c r="D172" i="33"/>
  <c r="N185" i="33"/>
  <c r="AJ163" i="33"/>
  <c r="D23" i="33"/>
  <c r="M217" i="33"/>
  <c r="AB217" i="33" s="1"/>
  <c r="N270" i="33"/>
  <c r="N248" i="33"/>
  <c r="G47" i="33"/>
  <c r="B47" i="33" s="1"/>
  <c r="I95" i="33"/>
  <c r="C15" i="33"/>
  <c r="W55" i="33"/>
  <c r="K291" i="33"/>
  <c r="Z291" i="33" s="1"/>
  <c r="H225" i="33"/>
  <c r="N188" i="33"/>
  <c r="C222" i="33"/>
  <c r="W192" i="33"/>
  <c r="U63" i="33"/>
  <c r="M99" i="33"/>
  <c r="AB99" i="33" s="1"/>
  <c r="G297" i="33"/>
  <c r="B297" i="33" s="1"/>
  <c r="D243" i="33"/>
  <c r="D28" i="33"/>
  <c r="AJ68" i="33"/>
  <c r="N98" i="29"/>
  <c r="L61" i="29"/>
  <c r="J47" i="29"/>
  <c r="J89" i="29"/>
  <c r="J120" i="29"/>
  <c r="L118" i="29"/>
  <c r="L123" i="29"/>
  <c r="N44" i="29"/>
  <c r="N36" i="29"/>
  <c r="U50" i="33"/>
  <c r="H101" i="33"/>
  <c r="M58" i="33"/>
  <c r="AB58" i="33" s="1"/>
  <c r="I37" i="33"/>
  <c r="AJ78" i="33"/>
  <c r="C52" i="33"/>
  <c r="H275" i="33"/>
  <c r="L195" i="33"/>
  <c r="AA195" i="33" s="1"/>
  <c r="U173" i="33"/>
  <c r="V173" i="33" s="1"/>
  <c r="M52" i="33"/>
  <c r="AB52" i="33" s="1"/>
  <c r="G8" i="33"/>
  <c r="B8" i="33" s="1"/>
  <c r="AJ113" i="33"/>
  <c r="G126" i="33"/>
  <c r="B126" i="33" s="1"/>
  <c r="M250" i="33"/>
  <c r="AB250" i="33" s="1"/>
  <c r="W124" i="33"/>
  <c r="C146" i="33"/>
  <c r="C46" i="33"/>
  <c r="AJ300" i="33"/>
  <c r="U190" i="33"/>
  <c r="V190" i="33" s="1"/>
  <c r="G159" i="33"/>
  <c r="B159" i="33" s="1"/>
  <c r="U231" i="33"/>
  <c r="N202" i="33"/>
  <c r="M28" i="33"/>
  <c r="AB28" i="33" s="1"/>
  <c r="D134" i="33"/>
  <c r="M77" i="33"/>
  <c r="AB77" i="33" s="1"/>
  <c r="C112" i="33"/>
  <c r="AJ276" i="33"/>
  <c r="I103" i="33"/>
  <c r="N105" i="33"/>
  <c r="D17" i="33"/>
  <c r="I293" i="33"/>
  <c r="I63" i="33"/>
  <c r="D104" i="33"/>
  <c r="W294" i="33"/>
  <c r="L260" i="33"/>
  <c r="AA260" i="33" s="1"/>
  <c r="AC260" i="33" s="1"/>
  <c r="AK260" i="33" s="1"/>
  <c r="H284" i="33"/>
  <c r="I257" i="33"/>
  <c r="U156" i="33"/>
  <c r="M266" i="33"/>
  <c r="AB266" i="33" s="1"/>
  <c r="M200" i="33"/>
  <c r="AB200" i="33" s="1"/>
  <c r="C169" i="33"/>
  <c r="I202" i="33"/>
  <c r="G173" i="33"/>
  <c r="B173" i="33" s="1"/>
  <c r="D63" i="33"/>
  <c r="D85" i="33"/>
  <c r="W67" i="33"/>
  <c r="D145" i="33"/>
  <c r="M242" i="33"/>
  <c r="AB242" i="33" s="1"/>
  <c r="U146" i="33"/>
  <c r="V146" i="33" s="1"/>
  <c r="U246" i="33"/>
  <c r="U180" i="33"/>
  <c r="V180" i="33" s="1"/>
  <c r="C159" i="33"/>
  <c r="H217" i="33"/>
  <c r="N212" i="33"/>
  <c r="I226" i="33"/>
  <c r="N194" i="33"/>
  <c r="L86" i="29"/>
  <c r="L33" i="29"/>
  <c r="L38" i="29"/>
  <c r="J93" i="29"/>
  <c r="L79" i="29"/>
  <c r="P96" i="29"/>
  <c r="P27" i="29"/>
  <c r="J87" i="29"/>
  <c r="I29" i="33"/>
  <c r="W251" i="33"/>
  <c r="H105" i="33"/>
  <c r="W167" i="33"/>
  <c r="H294" i="33"/>
  <c r="L107" i="33"/>
  <c r="AA107" i="33" s="1"/>
  <c r="C153" i="33"/>
  <c r="AJ294" i="33"/>
  <c r="AJ233" i="33"/>
  <c r="U177" i="33"/>
  <c r="L21" i="33"/>
  <c r="AA21" i="33" s="1"/>
  <c r="M70" i="33"/>
  <c r="AB70" i="33" s="1"/>
  <c r="N87" i="33"/>
  <c r="M45" i="33"/>
  <c r="AB45" i="33" s="1"/>
  <c r="K81" i="33"/>
  <c r="Z81" i="33" s="1"/>
  <c r="K108" i="33"/>
  <c r="Z108" i="33" s="1"/>
  <c r="M125" i="33"/>
  <c r="AB125" i="33" s="1"/>
  <c r="M285" i="33"/>
  <c r="AB285" i="33" s="1"/>
  <c r="AJ243" i="33"/>
  <c r="N192" i="33"/>
  <c r="AJ267" i="33"/>
  <c r="W196" i="33"/>
  <c r="N64" i="33"/>
  <c r="H135" i="33"/>
  <c r="N41" i="33"/>
  <c r="I137" i="33"/>
  <c r="K271" i="33"/>
  <c r="Z271" i="33" s="1"/>
  <c r="AJ64" i="33"/>
  <c r="K84" i="33"/>
  <c r="Z84" i="33" s="1"/>
  <c r="M101" i="33"/>
  <c r="AB101" i="33" s="1"/>
  <c r="L133" i="33"/>
  <c r="AA133" i="33" s="1"/>
  <c r="U60" i="33"/>
  <c r="G122" i="33"/>
  <c r="B122" i="33" s="1"/>
  <c r="C176" i="33"/>
  <c r="C144" i="33"/>
  <c r="G266" i="33"/>
  <c r="B266" i="33" s="1"/>
  <c r="N197" i="33"/>
  <c r="D295" i="33"/>
  <c r="U253" i="33"/>
  <c r="V253" i="33" s="1"/>
  <c r="L202" i="33"/>
  <c r="AA202" i="33" s="1"/>
  <c r="H238" i="33"/>
  <c r="I167" i="33"/>
  <c r="L29" i="33"/>
  <c r="AA29" i="33" s="1"/>
  <c r="K120" i="33"/>
  <c r="Z120" i="33" s="1"/>
  <c r="W31" i="33"/>
  <c r="H93" i="33"/>
  <c r="AJ280" i="33"/>
  <c r="D188" i="33"/>
  <c r="G280" i="33"/>
  <c r="B280" i="33" s="1"/>
  <c r="H219" i="33"/>
  <c r="L282" i="33"/>
  <c r="AA282" i="33" s="1"/>
  <c r="AC282" i="33" s="1"/>
  <c r="AK282" i="33" s="1"/>
  <c r="K228" i="33"/>
  <c r="Z228" i="33" s="1"/>
  <c r="K162" i="33"/>
  <c r="Z162" i="33" s="1"/>
  <c r="G230" i="33"/>
  <c r="B230" i="33" s="1"/>
  <c r="H126" i="29"/>
  <c r="L73" i="29"/>
  <c r="L84" i="29"/>
  <c r="J52" i="29"/>
  <c r="N120" i="29"/>
  <c r="J54" i="29"/>
  <c r="H40" i="29"/>
  <c r="L70" i="29"/>
  <c r="L62" i="29"/>
  <c r="D277" i="33"/>
  <c r="K69" i="33"/>
  <c r="Z69" i="33" s="1"/>
  <c r="I191" i="33"/>
  <c r="N184" i="33"/>
  <c r="W34" i="33"/>
  <c r="U221" i="33"/>
  <c r="AJ125" i="33"/>
  <c r="H54" i="33"/>
  <c r="C95" i="33"/>
  <c r="M19" i="33"/>
  <c r="AB19" i="33" s="1"/>
  <c r="I70" i="33"/>
  <c r="M276" i="33"/>
  <c r="AB276" i="33" s="1"/>
  <c r="M220" i="33"/>
  <c r="AB220" i="33" s="1"/>
  <c r="W198" i="33"/>
  <c r="W122" i="33"/>
  <c r="M305" i="33"/>
  <c r="AB305" i="33" s="1"/>
  <c r="N155" i="33"/>
  <c r="L299" i="33"/>
  <c r="AA299" i="33" s="1"/>
  <c r="AC299" i="33" s="1"/>
  <c r="AK299" i="33" s="1"/>
  <c r="N228" i="33"/>
  <c r="W22" i="33"/>
  <c r="M68" i="33"/>
  <c r="AB68" i="33" s="1"/>
  <c r="L127" i="33"/>
  <c r="AA127" i="33" s="1"/>
  <c r="L31" i="33"/>
  <c r="AA31" i="33" s="1"/>
  <c r="AJ273" i="33"/>
  <c r="L244" i="33"/>
  <c r="AA244" i="33" s="1"/>
  <c r="AC244" i="33" s="1"/>
  <c r="AJ217" i="33"/>
  <c r="M55" i="33"/>
  <c r="AB55" i="33" s="1"/>
  <c r="L86" i="33"/>
  <c r="AA86" i="33" s="1"/>
  <c r="AC86" i="33" s="1"/>
  <c r="K118" i="33"/>
  <c r="Z118" i="33" s="1"/>
  <c r="N179" i="33"/>
  <c r="W185" i="33"/>
  <c r="K286" i="33"/>
  <c r="Z286" i="33" s="1"/>
  <c r="D191" i="33"/>
  <c r="I169" i="33"/>
  <c r="K180" i="33"/>
  <c r="Z180" i="33" s="1"/>
  <c r="U153" i="33"/>
  <c r="I28" i="33"/>
  <c r="M143" i="33"/>
  <c r="AB143" i="33" s="1"/>
  <c r="I275" i="33"/>
  <c r="L238" i="33"/>
  <c r="AA238" i="33" s="1"/>
  <c r="AC238" i="33" s="1"/>
  <c r="I57" i="33"/>
  <c r="C103" i="33"/>
  <c r="D30" i="33"/>
  <c r="C66" i="33"/>
  <c r="U283" i="33"/>
  <c r="D215" i="33"/>
  <c r="K183" i="33"/>
  <c r="Z183" i="33" s="1"/>
  <c r="W211" i="33"/>
  <c r="D190" i="33"/>
  <c r="C69" i="33"/>
  <c r="U109" i="33"/>
  <c r="V109" i="33" s="1"/>
  <c r="W296" i="33"/>
  <c r="I240" i="33"/>
  <c r="H38" i="33"/>
  <c r="D74" i="33"/>
  <c r="J22" i="29"/>
  <c r="J59" i="29"/>
  <c r="J114" i="29"/>
  <c r="J56" i="29"/>
  <c r="P104" i="29"/>
  <c r="P67" i="29"/>
  <c r="N53" i="29"/>
  <c r="J58" i="29"/>
  <c r="W209" i="33"/>
  <c r="N148" i="33"/>
  <c r="H11" i="33"/>
  <c r="G150" i="33"/>
  <c r="B150" i="33" s="1"/>
  <c r="U57" i="33"/>
  <c r="V57" i="33" s="1"/>
  <c r="K63" i="33"/>
  <c r="Z63" i="33" s="1"/>
  <c r="W109" i="33"/>
  <c r="U230" i="33"/>
  <c r="N20" i="33"/>
  <c r="D86" i="33"/>
  <c r="W127" i="33"/>
  <c r="K147" i="33"/>
  <c r="Z147" i="33" s="1"/>
  <c r="C281" i="33"/>
  <c r="C259" i="33"/>
  <c r="I82" i="33"/>
  <c r="M43" i="33"/>
  <c r="AB43" i="33" s="1"/>
  <c r="I89" i="33"/>
  <c r="D265" i="33"/>
  <c r="N191" i="33"/>
  <c r="C299" i="33"/>
  <c r="M232" i="33"/>
  <c r="AB232" i="33" s="1"/>
  <c r="N166" i="33"/>
  <c r="AJ71" i="33"/>
  <c r="C94" i="33"/>
  <c r="D116" i="33"/>
  <c r="C305" i="33"/>
  <c r="L243" i="33"/>
  <c r="AA243" i="33" s="1"/>
  <c r="L177" i="33"/>
  <c r="AA177" i="33" s="1"/>
  <c r="AC177" i="33" s="1"/>
  <c r="G17" i="33"/>
  <c r="B17" i="33" s="1"/>
  <c r="D53" i="33"/>
  <c r="D279" i="33"/>
  <c r="H213" i="33"/>
  <c r="M137" i="33"/>
  <c r="AB137" i="33" s="1"/>
  <c r="W290" i="33"/>
  <c r="M224" i="33"/>
  <c r="AB224" i="33" s="1"/>
  <c r="U284" i="33"/>
  <c r="C214" i="33"/>
  <c r="D202" i="33"/>
  <c r="L54" i="33"/>
  <c r="AA54" i="33" s="1"/>
  <c r="AC54" i="33" s="1"/>
  <c r="G162" i="33"/>
  <c r="B162" i="33" s="1"/>
  <c r="C140" i="33"/>
  <c r="K242" i="33"/>
  <c r="Z242" i="33" s="1"/>
  <c r="W18" i="33"/>
  <c r="K101" i="33"/>
  <c r="Z101" i="33" s="1"/>
  <c r="L123" i="33"/>
  <c r="AA123" i="33" s="1"/>
  <c r="AC123" i="33" s="1"/>
  <c r="H106" i="33"/>
  <c r="I138" i="33"/>
  <c r="L248" i="33"/>
  <c r="AA248" i="33" s="1"/>
  <c r="W226" i="33"/>
  <c r="H250" i="33"/>
  <c r="D226" i="33"/>
  <c r="K35" i="33"/>
  <c r="Z35" i="33" s="1"/>
  <c r="U178" i="33"/>
  <c r="U171" i="33"/>
  <c r="V171" i="33" s="1"/>
  <c r="H271" i="33"/>
  <c r="G161" i="33"/>
  <c r="B161" i="33" s="1"/>
  <c r="P87" i="29"/>
  <c r="N128" i="29"/>
  <c r="N90" i="29"/>
  <c r="N114" i="29"/>
  <c r="H39" i="29"/>
  <c r="N119" i="29"/>
  <c r="J68" i="29"/>
  <c r="H54" i="29"/>
  <c r="J33" i="29"/>
  <c r="M170" i="33"/>
  <c r="AB170" i="33" s="1"/>
  <c r="AJ248" i="33"/>
  <c r="U151" i="33"/>
  <c r="G197" i="33"/>
  <c r="B197" i="33" s="1"/>
  <c r="G151" i="33"/>
  <c r="B151" i="33" s="1"/>
  <c r="N296" i="33"/>
  <c r="W94" i="33"/>
  <c r="D269" i="33"/>
  <c r="K229" i="33"/>
  <c r="Z229" i="33" s="1"/>
  <c r="AJ165" i="33"/>
  <c r="W267" i="33"/>
  <c r="N162" i="33"/>
  <c r="D39" i="33"/>
  <c r="H132" i="33"/>
  <c r="I27" i="33"/>
  <c r="L242" i="33"/>
  <c r="AA242" i="33" s="1"/>
  <c r="U225" i="33"/>
  <c r="L96" i="33"/>
  <c r="AA96" i="33" s="1"/>
  <c r="AC96" i="33" s="1"/>
  <c r="M118" i="33"/>
  <c r="AB118" i="33" s="1"/>
  <c r="D57" i="33"/>
  <c r="AJ88" i="33"/>
  <c r="K253" i="33"/>
  <c r="Z253" i="33" s="1"/>
  <c r="AJ152" i="33"/>
  <c r="G304" i="33"/>
  <c r="B304" i="33" s="1"/>
  <c r="N186" i="33"/>
  <c r="G10" i="33"/>
  <c r="B10" i="33" s="1"/>
  <c r="AJ95" i="33"/>
  <c r="N137" i="33"/>
  <c r="AJ236" i="33"/>
  <c r="AJ170" i="33"/>
  <c r="H6" i="33"/>
  <c r="G92" i="33"/>
  <c r="B92" i="33" s="1"/>
  <c r="L172" i="33"/>
  <c r="AA172" i="33" s="1"/>
  <c r="H29" i="33"/>
  <c r="G88" i="33"/>
  <c r="B88" i="33" s="1"/>
  <c r="W56" i="33"/>
  <c r="H137" i="33"/>
  <c r="I254" i="33"/>
  <c r="K178" i="33"/>
  <c r="Z178" i="33" s="1"/>
  <c r="H16" i="33"/>
  <c r="H47" i="33"/>
  <c r="D79" i="33"/>
  <c r="C224" i="33"/>
  <c r="H202" i="33"/>
  <c r="N269" i="33"/>
  <c r="L196" i="33"/>
  <c r="AA196" i="33" s="1"/>
  <c r="AC196" i="33" s="1"/>
  <c r="C65" i="33"/>
  <c r="K125" i="33"/>
  <c r="Z125" i="33" s="1"/>
  <c r="I35" i="33"/>
  <c r="H113" i="33"/>
  <c r="N275" i="33"/>
  <c r="U214" i="33"/>
  <c r="V214" i="33" s="1"/>
  <c r="N121" i="33"/>
  <c r="G28" i="33"/>
  <c r="B28" i="33" s="1"/>
  <c r="N128" i="33"/>
  <c r="H260" i="33"/>
  <c r="I152" i="33"/>
  <c r="H49" i="29"/>
  <c r="L60" i="29"/>
  <c r="N89" i="29"/>
  <c r="H43" i="29"/>
  <c r="N91" i="29"/>
  <c r="H21" i="29"/>
  <c r="N70" i="29"/>
  <c r="H37" i="29"/>
  <c r="AJ259" i="33"/>
  <c r="N264" i="33"/>
  <c r="I21" i="33"/>
  <c r="U140" i="33"/>
  <c r="D141" i="33"/>
  <c r="D268" i="33"/>
  <c r="G303" i="33"/>
  <c r="B303" i="33" s="1"/>
  <c r="U299" i="33"/>
  <c r="V299" i="33" s="1"/>
  <c r="K265" i="33"/>
  <c r="Z265" i="33" s="1"/>
  <c r="K199" i="33"/>
  <c r="Z199" i="33" s="1"/>
  <c r="H272" i="33"/>
  <c r="G201" i="33"/>
  <c r="B201" i="33" s="1"/>
  <c r="W62" i="33"/>
  <c r="N98" i="33"/>
  <c r="C303" i="33"/>
  <c r="I256" i="33"/>
  <c r="W187" i="33"/>
  <c r="G58" i="33"/>
  <c r="B58" i="33" s="1"/>
  <c r="G80" i="33"/>
  <c r="B80" i="33" s="1"/>
  <c r="M18" i="33"/>
  <c r="AB18" i="33" s="1"/>
  <c r="M136" i="33"/>
  <c r="AB136" i="33" s="1"/>
  <c r="L247" i="33"/>
  <c r="AA247" i="33" s="1"/>
  <c r="AC247" i="33" s="1"/>
  <c r="AJ156" i="33"/>
  <c r="H296" i="33"/>
  <c r="G225" i="33"/>
  <c r="B225" i="33" s="1"/>
  <c r="K31" i="33"/>
  <c r="Z31" i="33" s="1"/>
  <c r="K62" i="33"/>
  <c r="Z62" i="33" s="1"/>
  <c r="H178" i="33"/>
  <c r="I270" i="33"/>
  <c r="K204" i="33"/>
  <c r="Z204" i="33" s="1"/>
  <c r="W21" i="33"/>
  <c r="N134" i="33"/>
  <c r="C211" i="33"/>
  <c r="AJ210" i="33"/>
  <c r="D138" i="33"/>
  <c r="W221" i="33"/>
  <c r="K8" i="33"/>
  <c r="Z8" i="33" s="1"/>
  <c r="L252" i="33"/>
  <c r="AA252" i="33" s="1"/>
  <c r="U300" i="33"/>
  <c r="V300" i="33" s="1"/>
  <c r="M21" i="33"/>
  <c r="AB21" i="33" s="1"/>
  <c r="U52" i="33"/>
  <c r="V52" i="33" s="1"/>
  <c r="C285" i="33"/>
  <c r="U134" i="33"/>
  <c r="H141" i="33"/>
  <c r="J88" i="29"/>
  <c r="P22" i="29"/>
  <c r="H116" i="29"/>
  <c r="L21" i="29"/>
  <c r="P64" i="29"/>
  <c r="L44" i="29"/>
  <c r="H93" i="29"/>
  <c r="L78" i="29"/>
  <c r="J83" i="29"/>
  <c r="N204" i="33"/>
  <c r="D306" i="33"/>
  <c r="I255" i="33"/>
  <c r="L277" i="33"/>
  <c r="AA277" i="33" s="1"/>
  <c r="AC277" i="33" s="1"/>
  <c r="L47" i="33"/>
  <c r="AA47" i="33" s="1"/>
  <c r="AJ54" i="33"/>
  <c r="D14" i="33"/>
  <c r="AJ141" i="33"/>
  <c r="I140" i="33"/>
  <c r="K267" i="33"/>
  <c r="Z267" i="33" s="1"/>
  <c r="U213" i="33"/>
  <c r="C111" i="33"/>
  <c r="C138" i="33"/>
  <c r="H27" i="33"/>
  <c r="G135" i="33"/>
  <c r="B135" i="33" s="1"/>
  <c r="D12" i="33"/>
  <c r="G38" i="33"/>
  <c r="B38" i="33" s="1"/>
  <c r="AJ74" i="33"/>
  <c r="K99" i="33"/>
  <c r="Z99" i="33" s="1"/>
  <c r="M289" i="33"/>
  <c r="AB289" i="33" s="1"/>
  <c r="M267" i="33"/>
  <c r="AB267" i="33" s="1"/>
  <c r="U159" i="33"/>
  <c r="V159" i="33" s="1"/>
  <c r="AJ256" i="33"/>
  <c r="H171" i="33"/>
  <c r="G31" i="33"/>
  <c r="B31" i="33" s="1"/>
  <c r="C114" i="33"/>
  <c r="AJ67" i="33"/>
  <c r="N108" i="33"/>
  <c r="H180" i="33"/>
  <c r="G14" i="33"/>
  <c r="B14" i="33" s="1"/>
  <c r="M119" i="33"/>
  <c r="AB119" i="33" s="1"/>
  <c r="G68" i="33"/>
  <c r="B68" i="33" s="1"/>
  <c r="G101" i="33"/>
  <c r="B101" i="33" s="1"/>
  <c r="G128" i="33"/>
  <c r="B128" i="33" s="1"/>
  <c r="U56" i="33"/>
  <c r="D91" i="33"/>
  <c r="G229" i="33"/>
  <c r="B229" i="33" s="1"/>
  <c r="AJ177" i="33"/>
  <c r="D297" i="33"/>
  <c r="AJ133" i="33"/>
  <c r="K299" i="33"/>
  <c r="Z299" i="33" s="1"/>
  <c r="C238" i="33"/>
  <c r="N298" i="33"/>
  <c r="W266" i="33"/>
  <c r="M215" i="33"/>
  <c r="AB215" i="33" s="1"/>
  <c r="N60" i="33"/>
  <c r="G104" i="33"/>
  <c r="B104" i="33" s="1"/>
  <c r="G143" i="33"/>
  <c r="B143" i="33" s="1"/>
  <c r="I243" i="33"/>
  <c r="N216" i="33"/>
  <c r="K289" i="33"/>
  <c r="Z289" i="33" s="1"/>
  <c r="N252" i="33"/>
  <c r="K134" i="33"/>
  <c r="Z134" i="33" s="1"/>
  <c r="C262" i="33"/>
  <c r="N156" i="33"/>
  <c r="W253" i="33"/>
  <c r="H62" i="29"/>
  <c r="P84" i="29"/>
  <c r="H125" i="29"/>
  <c r="P68" i="29"/>
  <c r="N54" i="29"/>
  <c r="P46" i="29"/>
  <c r="L95" i="29"/>
  <c r="P62" i="29"/>
  <c r="L81" i="33"/>
  <c r="AA81" i="33" s="1"/>
  <c r="H190" i="33"/>
  <c r="I251" i="33"/>
  <c r="L76" i="33"/>
  <c r="AA76" i="33" s="1"/>
  <c r="AC76" i="33" s="1"/>
  <c r="AK76" i="33" s="1"/>
  <c r="I228" i="33"/>
  <c r="I93" i="33"/>
  <c r="H226" i="33"/>
  <c r="C196" i="33"/>
  <c r="H174" i="33"/>
  <c r="K234" i="33"/>
  <c r="Z234" i="33" s="1"/>
  <c r="L163" i="33"/>
  <c r="AA163" i="33" s="1"/>
  <c r="AC163" i="33" s="1"/>
  <c r="U62" i="33"/>
  <c r="V62" i="33" s="1"/>
  <c r="L99" i="33"/>
  <c r="AA99" i="33" s="1"/>
  <c r="U65" i="33"/>
  <c r="V65" i="33" s="1"/>
  <c r="G204" i="33"/>
  <c r="B204" i="33" s="1"/>
  <c r="H192" i="33"/>
  <c r="I69" i="33"/>
  <c r="G25" i="33"/>
  <c r="B25" i="33" s="1"/>
  <c r="D61" i="33"/>
  <c r="L117" i="33"/>
  <c r="AA117" i="33" s="1"/>
  <c r="C220" i="33"/>
  <c r="I193" i="33"/>
  <c r="W265" i="33"/>
  <c r="W199" i="33"/>
  <c r="U38" i="33"/>
  <c r="G149" i="33"/>
  <c r="B149" i="33" s="1"/>
  <c r="K29" i="33"/>
  <c r="Z29" i="33" s="1"/>
  <c r="D80" i="33"/>
  <c r="H216" i="33"/>
  <c r="H50" i="33"/>
  <c r="U120" i="33"/>
  <c r="V120" i="33" s="1"/>
  <c r="M34" i="33"/>
  <c r="AB34" i="33" s="1"/>
  <c r="AJ52" i="33"/>
  <c r="N89" i="33"/>
  <c r="M30" i="33"/>
  <c r="AB30" i="33" s="1"/>
  <c r="W274" i="33"/>
  <c r="W252" i="33"/>
  <c r="W149" i="33"/>
  <c r="N286" i="33"/>
  <c r="L90" i="33"/>
  <c r="AA90" i="33" s="1"/>
  <c r="AC90" i="33" s="1"/>
  <c r="N107" i="33"/>
  <c r="L185" i="33"/>
  <c r="AA185" i="33" s="1"/>
  <c r="AC185" i="33" s="1"/>
  <c r="AK185" i="33" s="1"/>
  <c r="W158" i="33"/>
  <c r="I236" i="33"/>
  <c r="I170" i="33"/>
  <c r="I139" i="33"/>
  <c r="AJ63" i="33"/>
  <c r="U303" i="33"/>
  <c r="K232" i="33"/>
  <c r="Z232" i="33" s="1"/>
  <c r="H181" i="33"/>
  <c r="L154" i="33"/>
  <c r="AA154" i="33" s="1"/>
  <c r="D69" i="33"/>
  <c r="N83" i="33"/>
  <c r="H305" i="33"/>
  <c r="G195" i="33"/>
  <c r="B195" i="33" s="1"/>
  <c r="H72" i="29"/>
  <c r="L22" i="29"/>
  <c r="L96" i="29"/>
  <c r="L125" i="29"/>
  <c r="J69" i="29"/>
  <c r="L69" i="29"/>
  <c r="P79" i="29"/>
  <c r="N116" i="29"/>
  <c r="L58" i="29"/>
  <c r="K151" i="33"/>
  <c r="Z151" i="33" s="1"/>
  <c r="C79" i="33"/>
  <c r="G43" i="33"/>
  <c r="B43" i="33" s="1"/>
  <c r="C191" i="33"/>
  <c r="G259" i="33"/>
  <c r="B259" i="33" s="1"/>
  <c r="C275" i="33"/>
  <c r="U162" i="33"/>
  <c r="U91" i="33"/>
  <c r="N25" i="33"/>
  <c r="G82" i="33"/>
  <c r="B82" i="33" s="1"/>
  <c r="AJ296" i="33"/>
  <c r="H194" i="33"/>
  <c r="H291" i="33"/>
  <c r="C245" i="33"/>
  <c r="M203" i="33"/>
  <c r="AB203" i="33" s="1"/>
  <c r="L239" i="33"/>
  <c r="AA239" i="33" s="1"/>
  <c r="AC239" i="33" s="1"/>
  <c r="AK239" i="33" s="1"/>
  <c r="M168" i="33"/>
  <c r="AB168" i="33" s="1"/>
  <c r="H241" i="33"/>
  <c r="H175" i="33"/>
  <c r="I49" i="33"/>
  <c r="D90" i="33"/>
  <c r="C59" i="33"/>
  <c r="N104" i="33"/>
  <c r="W286" i="33"/>
  <c r="N220" i="33"/>
  <c r="N278" i="33"/>
  <c r="D264" i="33"/>
  <c r="N153" i="33"/>
  <c r="C266" i="33"/>
  <c r="AJ204" i="33"/>
  <c r="H265" i="33"/>
  <c r="I194" i="33"/>
  <c r="D204" i="33"/>
  <c r="D301" i="33"/>
  <c r="M210" i="33"/>
  <c r="AB210" i="33" s="1"/>
  <c r="D174" i="33"/>
  <c r="H148" i="33"/>
  <c r="M23" i="33"/>
  <c r="AB23" i="33" s="1"/>
  <c r="K64" i="33"/>
  <c r="Z64" i="33" s="1"/>
  <c r="M219" i="33"/>
  <c r="AB219" i="33" s="1"/>
  <c r="L34" i="33"/>
  <c r="AA34" i="33" s="1"/>
  <c r="H80" i="33"/>
  <c r="W23" i="33"/>
  <c r="G139" i="33"/>
  <c r="B139" i="33" s="1"/>
  <c r="I296" i="33"/>
  <c r="N151" i="33"/>
  <c r="L288" i="33"/>
  <c r="AA288" i="33" s="1"/>
  <c r="M229" i="33"/>
  <c r="AB229" i="33" s="1"/>
  <c r="C203" i="33"/>
  <c r="C107" i="33"/>
  <c r="K40" i="33"/>
  <c r="Z40" i="33" s="1"/>
  <c r="W159" i="33"/>
  <c r="M7" i="33"/>
  <c r="AB7" i="33" s="1"/>
  <c r="W53" i="33"/>
  <c r="L64" i="33"/>
  <c r="AA64" i="33" s="1"/>
  <c r="AC64" i="33" s="1"/>
  <c r="J113" i="29"/>
  <c r="N61" i="29"/>
  <c r="J121" i="29"/>
  <c r="L39" i="29"/>
  <c r="P128" i="29"/>
  <c r="L41" i="29"/>
  <c r="J27" i="29"/>
  <c r="N57" i="29"/>
  <c r="N49" i="29"/>
  <c r="U290" i="33"/>
  <c r="V290" i="33" s="1"/>
  <c r="M107" i="33"/>
  <c r="AB107" i="33" s="1"/>
  <c r="K284" i="33"/>
  <c r="Z284" i="33" s="1"/>
  <c r="U78" i="33"/>
  <c r="V78" i="33" s="1"/>
  <c r="N209" i="33"/>
  <c r="L275" i="33"/>
  <c r="AA275" i="33" s="1"/>
  <c r="L61" i="33"/>
  <c r="AA61" i="33" s="1"/>
  <c r="H83" i="33"/>
  <c r="AJ51" i="33"/>
  <c r="G127" i="33"/>
  <c r="B127" i="33" s="1"/>
  <c r="K249" i="33"/>
  <c r="Z249" i="33" s="1"/>
  <c r="W222" i="33"/>
  <c r="L300" i="33"/>
  <c r="AA300" i="33" s="1"/>
  <c r="H229" i="33"/>
  <c r="L113" i="33"/>
  <c r="AA113" i="33" s="1"/>
  <c r="W277" i="33"/>
  <c r="C212" i="33"/>
  <c r="M274" i="33"/>
  <c r="AB274" i="33" s="1"/>
  <c r="AJ166" i="33"/>
  <c r="L120" i="33"/>
  <c r="AA120" i="33" s="1"/>
  <c r="AC120" i="33" s="1"/>
  <c r="AK120" i="33" s="1"/>
  <c r="K25" i="33"/>
  <c r="Z25" i="33" s="1"/>
  <c r="G103" i="33"/>
  <c r="B103" i="33" s="1"/>
  <c r="H125" i="33"/>
  <c r="I180" i="33"/>
  <c r="D156" i="33"/>
  <c r="G258" i="33"/>
  <c r="B258" i="33" s="1"/>
  <c r="L89" i="33"/>
  <c r="AA89" i="33" s="1"/>
  <c r="G275" i="33"/>
  <c r="B275" i="33" s="1"/>
  <c r="W240" i="33"/>
  <c r="M298" i="33"/>
  <c r="AB298" i="33" s="1"/>
  <c r="H264" i="33"/>
  <c r="W153" i="33"/>
  <c r="C271" i="33"/>
  <c r="G239" i="33"/>
  <c r="B239" i="33" s="1"/>
  <c r="D64" i="33"/>
  <c r="W104" i="33"/>
  <c r="C122" i="33"/>
  <c r="W35" i="33"/>
  <c r="U176" i="33"/>
  <c r="AJ149" i="33"/>
  <c r="K76" i="33"/>
  <c r="Z76" i="33" s="1"/>
  <c r="AJ59" i="33"/>
  <c r="N132" i="33"/>
  <c r="U295" i="33"/>
  <c r="V295" i="33" s="1"/>
  <c r="G190" i="33"/>
  <c r="B190" i="33" s="1"/>
  <c r="C295" i="33"/>
  <c r="G263" i="33"/>
  <c r="B263" i="33" s="1"/>
  <c r="N32" i="33"/>
  <c r="I83" i="33"/>
  <c r="C98" i="33"/>
  <c r="N66" i="33"/>
  <c r="H203" i="33"/>
  <c r="K181" i="33"/>
  <c r="Z181" i="33" s="1"/>
  <c r="W140" i="33"/>
  <c r="D26" i="33"/>
  <c r="J99" i="29"/>
  <c r="J46" i="29"/>
  <c r="J51" i="29"/>
  <c r="H106" i="29"/>
  <c r="J92" i="29"/>
  <c r="N109" i="29"/>
  <c r="N40" i="29"/>
  <c r="H100" i="29"/>
  <c r="H19" i="33"/>
  <c r="W202" i="33"/>
  <c r="N246" i="33"/>
  <c r="G32" i="33"/>
  <c r="B32" i="33" s="1"/>
  <c r="M275" i="33"/>
  <c r="AB275" i="33" s="1"/>
  <c r="I73" i="33"/>
  <c r="N16" i="33"/>
  <c r="M269" i="33"/>
  <c r="AB269" i="33" s="1"/>
  <c r="H154" i="33"/>
  <c r="N231" i="33"/>
  <c r="G168" i="33"/>
  <c r="B168" i="33" s="1"/>
  <c r="U77" i="33"/>
  <c r="W99" i="33"/>
  <c r="M63" i="33"/>
  <c r="AB63" i="33" s="1"/>
  <c r="W203" i="33"/>
  <c r="G177" i="33"/>
  <c r="B177" i="33" s="1"/>
  <c r="N19" i="33"/>
  <c r="D18" i="33"/>
  <c r="I66" i="33"/>
  <c r="U122" i="33"/>
  <c r="M246" i="33"/>
  <c r="AB246" i="33" s="1"/>
  <c r="AJ197" i="33"/>
  <c r="U250" i="33"/>
  <c r="V250" i="33" s="1"/>
  <c r="U184" i="33"/>
  <c r="L41" i="33"/>
  <c r="AA41" i="33" s="1"/>
  <c r="W75" i="33"/>
  <c r="N34" i="33"/>
  <c r="K75" i="33"/>
  <c r="Z75" i="33" s="1"/>
  <c r="N198" i="33"/>
  <c r="L50" i="33"/>
  <c r="AA50" i="33" s="1"/>
  <c r="W135" i="33"/>
  <c r="W39" i="33"/>
  <c r="C68" i="33"/>
  <c r="C90" i="33"/>
  <c r="K28" i="33"/>
  <c r="Z28" i="33" s="1"/>
  <c r="U298" i="33"/>
  <c r="W232" i="33"/>
  <c r="AJ225" i="33"/>
  <c r="K281" i="33"/>
  <c r="Z281" i="33" s="1"/>
  <c r="U95" i="33"/>
  <c r="V95" i="33" s="1"/>
  <c r="AJ112" i="33"/>
  <c r="K256" i="33"/>
  <c r="Z256" i="33" s="1"/>
  <c r="K163" i="33"/>
  <c r="Z163" i="33" s="1"/>
  <c r="N260" i="33"/>
  <c r="H155" i="33"/>
  <c r="N31" i="33"/>
  <c r="L144" i="33"/>
  <c r="AA144" i="33" s="1"/>
  <c r="AC144" i="33" s="1"/>
  <c r="AK144" i="33" s="1"/>
  <c r="G69" i="33"/>
  <c r="B69" i="33" s="1"/>
  <c r="AJ109" i="33"/>
  <c r="D237" i="33"/>
  <c r="D171" i="33"/>
  <c r="D139" i="33"/>
  <c r="H74" i="33"/>
  <c r="K86" i="33"/>
  <c r="Z86" i="33" s="1"/>
  <c r="G290" i="33"/>
  <c r="B290" i="33" s="1"/>
  <c r="W194" i="33"/>
  <c r="N126" i="29"/>
  <c r="H86" i="29"/>
  <c r="L47" i="29"/>
  <c r="J65" i="29"/>
  <c r="L75" i="29"/>
  <c r="J67" i="29"/>
  <c r="H103" i="29"/>
  <c r="P94" i="29"/>
  <c r="H74" i="29"/>
  <c r="H280" i="33"/>
  <c r="H156" i="33"/>
  <c r="N21" i="33"/>
  <c r="AJ126" i="33"/>
  <c r="L261" i="33"/>
  <c r="AA261" i="33" s="1"/>
  <c r="AC261" i="33" s="1"/>
  <c r="U166" i="33"/>
  <c r="U223" i="33"/>
  <c r="V223" i="33" s="1"/>
  <c r="W51" i="33"/>
  <c r="G86" i="33"/>
  <c r="B86" i="33" s="1"/>
  <c r="H273" i="33"/>
  <c r="N187" i="33"/>
  <c r="W257" i="33"/>
  <c r="U196" i="33"/>
  <c r="D170" i="33"/>
  <c r="C243" i="33"/>
  <c r="W218" i="33"/>
  <c r="W276" i="33"/>
  <c r="L220" i="33"/>
  <c r="AA220" i="33" s="1"/>
  <c r="U55" i="33"/>
  <c r="V55" i="33" s="1"/>
  <c r="L128" i="33"/>
  <c r="AA128" i="33" s="1"/>
  <c r="AC128" i="33" s="1"/>
  <c r="W27" i="33"/>
  <c r="H138" i="33"/>
  <c r="H297" i="33"/>
  <c r="K226" i="33"/>
  <c r="Z226" i="33" s="1"/>
  <c r="C294" i="33"/>
  <c r="I218" i="33"/>
  <c r="AJ203" i="33"/>
  <c r="D262" i="33"/>
  <c r="K166" i="33"/>
  <c r="Z166" i="33" s="1"/>
  <c r="I144" i="33"/>
  <c r="U160" i="33"/>
  <c r="V160" i="33" s="1"/>
  <c r="H134" i="33"/>
  <c r="U267" i="33"/>
  <c r="H167" i="33"/>
  <c r="I25" i="33"/>
  <c r="AJ90" i="33"/>
  <c r="C67" i="33"/>
  <c r="C93" i="33"/>
  <c r="W129" i="33"/>
  <c r="M20" i="33"/>
  <c r="AB20" i="33" s="1"/>
  <c r="N118" i="33"/>
  <c r="I62" i="33"/>
  <c r="G94" i="33"/>
  <c r="B94" i="33" s="1"/>
  <c r="AJ262" i="33"/>
  <c r="AJ196" i="33"/>
  <c r="W303" i="33"/>
  <c r="G228" i="33"/>
  <c r="B228" i="33" s="1"/>
  <c r="K169" i="33"/>
  <c r="Z169" i="33" s="1"/>
  <c r="W71" i="33"/>
  <c r="L40" i="33"/>
  <c r="AA40" i="33" s="1"/>
  <c r="AC40" i="33" s="1"/>
  <c r="AK40" i="33" s="1"/>
  <c r="M66" i="33"/>
  <c r="AB66" i="33" s="1"/>
  <c r="AJ100" i="33"/>
  <c r="K51" i="33"/>
  <c r="Z51" i="33" s="1"/>
  <c r="K77" i="33"/>
  <c r="Z77" i="33" s="1"/>
  <c r="H119" i="33"/>
  <c r="U143" i="33"/>
  <c r="V143" i="33" s="1"/>
  <c r="L111" i="29"/>
  <c r="J72" i="29"/>
  <c r="J40" i="29"/>
  <c r="J64" i="29"/>
  <c r="L119" i="29"/>
  <c r="N69" i="29"/>
  <c r="N79" i="29"/>
  <c r="L116" i="29"/>
  <c r="P82" i="29"/>
  <c r="M295" i="33"/>
  <c r="AB295" i="33" s="1"/>
  <c r="L198" i="33"/>
  <c r="AA198" i="33" s="1"/>
  <c r="C235" i="33"/>
  <c r="AJ274" i="33"/>
  <c r="G220" i="33"/>
  <c r="B220" i="33" s="1"/>
  <c r="AJ62" i="33"/>
  <c r="L119" i="33"/>
  <c r="AA119" i="33" s="1"/>
  <c r="D280" i="33"/>
  <c r="M153" i="33"/>
  <c r="AB153" i="33" s="1"/>
  <c r="W250" i="33"/>
  <c r="H224" i="33"/>
  <c r="U85" i="33"/>
  <c r="V85" i="33" s="1"/>
  <c r="G120" i="33"/>
  <c r="B120" i="33" s="1"/>
  <c r="I14" i="33"/>
  <c r="U119" i="33"/>
  <c r="I159" i="33"/>
  <c r="D35" i="33"/>
  <c r="I43" i="33"/>
  <c r="D84" i="33"/>
  <c r="H143" i="33"/>
  <c r="G236" i="33"/>
  <c r="B236" i="33" s="1"/>
  <c r="C185" i="33"/>
  <c r="G272" i="33"/>
  <c r="B272" i="33" s="1"/>
  <c r="H179" i="33"/>
  <c r="U66" i="33"/>
  <c r="N93" i="33"/>
  <c r="N42" i="33"/>
  <c r="W90" i="33"/>
  <c r="H188" i="33"/>
  <c r="M53" i="33"/>
  <c r="AB53" i="33" s="1"/>
  <c r="D114" i="33"/>
  <c r="G60" i="33"/>
  <c r="B60" i="33" s="1"/>
  <c r="AJ75" i="33"/>
  <c r="I110" i="33"/>
  <c r="W43" i="33"/>
  <c r="N75" i="33"/>
  <c r="G237" i="33"/>
  <c r="B237" i="33" s="1"/>
  <c r="N200" i="33"/>
  <c r="M302" i="33"/>
  <c r="AB302" i="33" s="1"/>
  <c r="M113" i="33"/>
  <c r="AB113" i="33" s="1"/>
  <c r="U130" i="33"/>
  <c r="V130" i="33" s="1"/>
  <c r="C246" i="33"/>
  <c r="L150" i="33"/>
  <c r="AA150" i="33" s="1"/>
  <c r="W237" i="33"/>
  <c r="M223" i="33"/>
  <c r="AB223" i="33" s="1"/>
  <c r="AJ56" i="33"/>
  <c r="W83" i="33"/>
  <c r="K12" i="33"/>
  <c r="Z12" i="33" s="1"/>
  <c r="I125" i="33"/>
  <c r="D229" i="33"/>
  <c r="H222" i="33"/>
  <c r="K297" i="33"/>
  <c r="Z297" i="33" s="1"/>
  <c r="M89" i="33"/>
  <c r="AB89" i="33" s="1"/>
  <c r="W101" i="33"/>
  <c r="H277" i="33"/>
  <c r="M169" i="33"/>
  <c r="AB169" i="33" s="1"/>
  <c r="U266" i="33"/>
  <c r="V266" i="33" s="1"/>
  <c r="N86" i="29"/>
  <c r="L110" i="29"/>
  <c r="J38" i="29"/>
  <c r="L93" i="29"/>
  <c r="J29" i="29"/>
  <c r="J84" i="29"/>
  <c r="L82" i="29"/>
  <c r="L87" i="29"/>
  <c r="D210" i="33"/>
  <c r="M171" i="33"/>
  <c r="AB171" i="33" s="1"/>
  <c r="N232" i="33"/>
  <c r="H295" i="33"/>
  <c r="N119" i="33"/>
  <c r="U174" i="33"/>
  <c r="V174" i="33" s="1"/>
  <c r="H236" i="33"/>
  <c r="D72" i="33"/>
  <c r="C104" i="33"/>
  <c r="D253" i="33"/>
  <c r="D187" i="33"/>
  <c r="W249" i="33"/>
  <c r="C174" i="33"/>
  <c r="M159" i="33"/>
  <c r="AB159" i="33" s="1"/>
  <c r="W217" i="33"/>
  <c r="AJ205" i="33"/>
  <c r="AJ302" i="33"/>
  <c r="H200" i="33"/>
  <c r="H66" i="33"/>
  <c r="M131" i="33"/>
  <c r="AB131" i="33" s="1"/>
  <c r="L36" i="33"/>
  <c r="AA36" i="33" s="1"/>
  <c r="D75" i="33"/>
  <c r="K274" i="33"/>
  <c r="Z274" i="33" s="1"/>
  <c r="L213" i="33"/>
  <c r="AA213" i="33" s="1"/>
  <c r="AC213" i="33" s="1"/>
  <c r="AK213" i="33" s="1"/>
  <c r="N273" i="33"/>
  <c r="AJ202" i="33"/>
  <c r="AJ195" i="33"/>
  <c r="N15" i="33"/>
  <c r="D151" i="33"/>
  <c r="W292" i="33"/>
  <c r="N226" i="33"/>
  <c r="N259" i="33"/>
  <c r="W183" i="33"/>
  <c r="W30" i="33"/>
  <c r="G116" i="33"/>
  <c r="B116" i="33" s="1"/>
  <c r="G20" i="33"/>
  <c r="B20" i="33" s="1"/>
  <c r="W110" i="33"/>
  <c r="I305" i="33"/>
  <c r="C36" i="33"/>
  <c r="U121" i="33"/>
  <c r="N26" i="33"/>
  <c r="M104" i="33"/>
  <c r="AB104" i="33" s="1"/>
  <c r="D245" i="33"/>
  <c r="C184" i="33"/>
  <c r="L283" i="33"/>
  <c r="AA283" i="33" s="1"/>
  <c r="AC283" i="33" s="1"/>
  <c r="U212" i="33"/>
  <c r="K161" i="33"/>
  <c r="Z161" i="33" s="1"/>
  <c r="G50" i="33"/>
  <c r="B50" i="33" s="1"/>
  <c r="W60" i="33"/>
  <c r="W86" i="33"/>
  <c r="U118" i="33"/>
  <c r="K59" i="33"/>
  <c r="Z59" i="33" s="1"/>
  <c r="U97" i="33"/>
  <c r="N129" i="33"/>
  <c r="H73" i="33"/>
  <c r="N27" i="33"/>
  <c r="U71" i="33"/>
  <c r="N287" i="33"/>
  <c r="I227" i="33"/>
  <c r="G70" i="33"/>
  <c r="B70" i="33" s="1"/>
  <c r="I92" i="33"/>
  <c r="W161" i="33"/>
  <c r="W234" i="33"/>
  <c r="U101" i="33"/>
  <c r="V101" i="33" s="1"/>
  <c r="K43" i="33"/>
  <c r="Z43" i="33" s="1"/>
  <c r="G146" i="33"/>
  <c r="B146" i="33" s="1"/>
  <c r="G153" i="33"/>
  <c r="B153" i="33" s="1"/>
  <c r="I48" i="17"/>
  <c r="F11" i="17"/>
  <c r="W43" i="17"/>
  <c r="I35" i="17"/>
  <c r="K56" i="17"/>
  <c r="D25" i="29"/>
  <c r="W42" i="17"/>
  <c r="E48" i="29"/>
  <c r="F21" i="17"/>
  <c r="V24" i="17"/>
  <c r="Y40" i="17"/>
  <c r="R73" i="29"/>
  <c r="E58" i="29"/>
  <c r="V42" i="17"/>
  <c r="E12" i="17"/>
  <c r="X8" i="17"/>
  <c r="G27" i="17"/>
  <c r="F56" i="17"/>
  <c r="E75" i="29"/>
  <c r="G41" i="17"/>
  <c r="E47" i="29"/>
  <c r="R37" i="29"/>
  <c r="E55" i="17"/>
  <c r="I18" i="17"/>
  <c r="W15" i="17"/>
  <c r="R88" i="29"/>
  <c r="J23" i="17"/>
  <c r="R102" i="29"/>
  <c r="K30" i="17"/>
  <c r="F27" i="17"/>
  <c r="R74" i="29"/>
  <c r="D37" i="29"/>
  <c r="J20" i="17"/>
  <c r="X28" i="17"/>
  <c r="D28" i="29"/>
  <c r="Y27" i="17"/>
  <c r="V55" i="17"/>
  <c r="Y20" i="17"/>
  <c r="D41" i="29"/>
  <c r="V12" i="17"/>
  <c r="J13" i="17"/>
  <c r="J46" i="17"/>
  <c r="E45" i="17"/>
  <c r="D66" i="29"/>
  <c r="G47" i="17"/>
  <c r="F30" i="17"/>
  <c r="X26" i="17"/>
  <c r="E66" i="29"/>
  <c r="V41" i="17"/>
  <c r="X40" i="17"/>
  <c r="E29" i="17"/>
  <c r="W30" i="17"/>
  <c r="K21" i="17"/>
  <c r="G40" i="17"/>
  <c r="G57" i="17"/>
  <c r="R35" i="29"/>
  <c r="D67" i="29"/>
  <c r="D111" i="29"/>
  <c r="D46" i="29"/>
  <c r="Y12" i="17"/>
  <c r="I34" i="17"/>
  <c r="K11" i="17"/>
  <c r="W27" i="17"/>
  <c r="V43" i="17"/>
  <c r="E19" i="29"/>
  <c r="V54" i="17"/>
  <c r="D31" i="29"/>
  <c r="R63" i="29"/>
  <c r="X29" i="17"/>
  <c r="V48" i="17"/>
  <c r="E47" i="17"/>
  <c r="E31" i="17"/>
  <c r="I32" i="17"/>
  <c r="D68" i="29"/>
  <c r="I40" i="17"/>
  <c r="R110" i="29"/>
  <c r="W22" i="17"/>
  <c r="R41" i="29"/>
  <c r="V53" i="17"/>
  <c r="E28" i="17"/>
  <c r="X15" i="17"/>
  <c r="E10" i="17"/>
  <c r="R113" i="29"/>
  <c r="E56" i="29"/>
  <c r="D23" i="29"/>
  <c r="R117" i="29"/>
  <c r="I53" i="17"/>
  <c r="D90" i="29"/>
  <c r="W19" i="17"/>
  <c r="D108" i="29"/>
  <c r="V22" i="17"/>
  <c r="E56" i="17"/>
  <c r="E42" i="17"/>
  <c r="V16" i="17"/>
  <c r="V20" i="17"/>
  <c r="R21" i="29"/>
  <c r="R75" i="29"/>
  <c r="D35" i="29"/>
  <c r="D103" i="29"/>
  <c r="D85" i="29"/>
  <c r="F28" i="17"/>
  <c r="D62" i="29"/>
  <c r="E41" i="17"/>
  <c r="D122" i="29"/>
  <c r="J26" i="17"/>
  <c r="Y34" i="17"/>
  <c r="J45" i="17"/>
  <c r="K55" i="17"/>
  <c r="R92" i="29"/>
  <c r="V51" i="17"/>
  <c r="W50" i="17"/>
  <c r="G14" i="17"/>
  <c r="I10" i="17"/>
  <c r="R67" i="29"/>
  <c r="F51" i="17"/>
  <c r="I57" i="17"/>
  <c r="V25" i="17"/>
  <c r="E40" i="29"/>
  <c r="K52" i="17"/>
  <c r="R85" i="29"/>
  <c r="F48" i="17"/>
  <c r="E63" i="29"/>
  <c r="G53" i="17"/>
  <c r="Y33" i="17"/>
  <c r="D126" i="29"/>
  <c r="J11" i="17"/>
  <c r="X42" i="17"/>
  <c r="X23" i="17"/>
  <c r="V47" i="17"/>
  <c r="D21" i="29"/>
  <c r="E76" i="29"/>
  <c r="E104" i="29"/>
  <c r="R48" i="29"/>
  <c r="Y10" i="17"/>
  <c r="R54" i="29"/>
  <c r="D24" i="29"/>
  <c r="R82" i="29"/>
  <c r="V14" i="17"/>
  <c r="I29" i="17"/>
  <c r="E33" i="17"/>
  <c r="Y35" i="17"/>
  <c r="K14" i="17"/>
  <c r="K40" i="17"/>
  <c r="D75" i="29"/>
  <c r="I27" i="17"/>
  <c r="J52" i="17"/>
  <c r="E107" i="29"/>
  <c r="D104" i="29"/>
  <c r="J21" i="17"/>
  <c r="V26" i="17"/>
  <c r="I9" i="17"/>
  <c r="R29" i="29"/>
  <c r="X12" i="17"/>
  <c r="E127" i="29"/>
  <c r="D55" i="29"/>
  <c r="R124" i="29"/>
  <c r="G20" i="17"/>
  <c r="D26" i="29"/>
  <c r="D47" i="29"/>
  <c r="Y23" i="17"/>
  <c r="D19" i="29"/>
  <c r="E95" i="29"/>
  <c r="V23" i="17"/>
  <c r="E119" i="29"/>
  <c r="Y14" i="17"/>
  <c r="G25" i="17"/>
  <c r="D44" i="29"/>
  <c r="E55" i="29"/>
  <c r="E72" i="29"/>
  <c r="D22" i="29"/>
  <c r="E86" i="29"/>
  <c r="E54" i="17"/>
  <c r="G38" i="17"/>
  <c r="D73" i="29"/>
  <c r="Y45" i="17"/>
  <c r="K20" i="17"/>
  <c r="V21" i="17"/>
  <c r="D125" i="29"/>
  <c r="I19" i="17"/>
  <c r="D36" i="29"/>
  <c r="W13" i="17"/>
  <c r="R38" i="29"/>
  <c r="R60" i="29"/>
  <c r="V19" i="17"/>
  <c r="F46" i="17"/>
  <c r="D30" i="29"/>
  <c r="G43" i="17"/>
  <c r="E44" i="29"/>
  <c r="E17" i="17"/>
  <c r="X46" i="17"/>
  <c r="G55" i="17"/>
  <c r="G52" i="17"/>
  <c r="K41" i="17"/>
  <c r="E106" i="29"/>
  <c r="D92" i="29"/>
  <c r="J38" i="17"/>
  <c r="R84" i="29"/>
  <c r="Y24" i="17"/>
  <c r="R65" i="29"/>
  <c r="W44" i="17"/>
  <c r="V9" i="17"/>
  <c r="V15" i="17"/>
  <c r="D78" i="29"/>
  <c r="J34" i="17"/>
  <c r="J17" i="17"/>
  <c r="I52" i="17"/>
  <c r="K53" i="17"/>
  <c r="X47" i="17"/>
  <c r="R106" i="29"/>
  <c r="R122" i="29"/>
  <c r="E36" i="17"/>
  <c r="F40" i="17"/>
  <c r="D34" i="29"/>
  <c r="W26" i="17"/>
  <c r="J33" i="17"/>
  <c r="F41" i="17"/>
  <c r="F35" i="17"/>
  <c r="R27" i="29"/>
  <c r="D63" i="29"/>
  <c r="D38" i="29"/>
  <c r="E112" i="29"/>
  <c r="Y37" i="17"/>
  <c r="R98" i="29"/>
  <c r="E34" i="29"/>
  <c r="E94" i="29"/>
  <c r="F9" i="17"/>
  <c r="R125" i="29"/>
  <c r="R61" i="29"/>
  <c r="W41" i="17"/>
  <c r="K9" i="17"/>
  <c r="G13" i="17"/>
  <c r="G28" i="17"/>
  <c r="G56" i="17"/>
  <c r="E20" i="29"/>
  <c r="D121" i="29"/>
  <c r="E92" i="29"/>
  <c r="G24" i="17"/>
  <c r="R105" i="29"/>
  <c r="R42" i="29"/>
  <c r="R118" i="29"/>
  <c r="E83" i="29"/>
  <c r="F22" i="17"/>
  <c r="Y13" i="17"/>
  <c r="D32" i="29"/>
  <c r="E85" i="29"/>
  <c r="D72" i="29"/>
  <c r="V34" i="17"/>
  <c r="X49" i="17"/>
  <c r="J43" i="17"/>
  <c r="E126" i="29"/>
  <c r="G51" i="17"/>
  <c r="R33" i="29"/>
  <c r="E38" i="29"/>
  <c r="E74" i="29"/>
  <c r="F38" i="17"/>
  <c r="Y38" i="17"/>
  <c r="E51" i="17"/>
  <c r="I21" i="17"/>
  <c r="E67" i="29"/>
  <c r="E73" i="29"/>
  <c r="E27" i="17"/>
  <c r="R31" i="29"/>
  <c r="E19" i="17"/>
  <c r="E22" i="29"/>
  <c r="E121" i="29"/>
  <c r="J24" i="17"/>
  <c r="R95" i="29"/>
  <c r="J54" i="17"/>
  <c r="E13" i="17"/>
  <c r="E70" i="29"/>
  <c r="V18" i="17"/>
  <c r="W32" i="17"/>
  <c r="D56" i="29"/>
  <c r="R121" i="29"/>
  <c r="R56" i="29"/>
  <c r="X17" i="17"/>
  <c r="F13" i="17"/>
  <c r="J50" i="17"/>
  <c r="F42" i="17"/>
  <c r="D105" i="29"/>
  <c r="G29" i="17"/>
  <c r="R28" i="29"/>
  <c r="Y47" i="17"/>
  <c r="W52" i="17"/>
  <c r="Y9" i="17"/>
  <c r="R78" i="29"/>
  <c r="I25" i="17"/>
  <c r="X54" i="17"/>
  <c r="Y19" i="17"/>
  <c r="D60" i="29"/>
  <c r="X41" i="17"/>
  <c r="Y16" i="17"/>
  <c r="W20" i="17"/>
  <c r="I26" i="17"/>
  <c r="E54" i="29"/>
  <c r="V57" i="17"/>
  <c r="D91" i="29"/>
  <c r="X45" i="17"/>
  <c r="W21" i="17"/>
  <c r="V8" i="17"/>
  <c r="E43" i="17"/>
  <c r="R45" i="29"/>
  <c r="R44" i="29"/>
  <c r="Y26" i="17"/>
  <c r="E89" i="29"/>
  <c r="I31" i="17"/>
  <c r="D94" i="29"/>
  <c r="D116" i="29"/>
  <c r="F20" i="17"/>
  <c r="E23" i="17"/>
  <c r="F29" i="17"/>
  <c r="J19" i="17"/>
  <c r="V11" i="17"/>
  <c r="V17" i="17"/>
  <c r="K28" i="17"/>
  <c r="D127" i="29"/>
  <c r="K34" i="17"/>
  <c r="E116" i="29"/>
  <c r="X22" i="17"/>
  <c r="E91" i="29"/>
  <c r="E77" i="29"/>
  <c r="X39" i="17"/>
  <c r="K29" i="17"/>
  <c r="E29" i="29"/>
  <c r="I15" i="17"/>
  <c r="D83" i="29"/>
  <c r="E9" i="17"/>
  <c r="W46" i="17"/>
  <c r="I16" i="17"/>
  <c r="E32" i="17"/>
  <c r="E53" i="17"/>
  <c r="D54" i="29"/>
  <c r="R80" i="29"/>
  <c r="I30" i="17"/>
  <c r="Y32" i="17"/>
  <c r="E33" i="29"/>
  <c r="J44" i="17"/>
  <c r="X37" i="17"/>
  <c r="Y53" i="17"/>
  <c r="D124" i="29"/>
  <c r="W14" i="17"/>
  <c r="K31" i="17"/>
  <c r="F26" i="17"/>
  <c r="J39" i="17"/>
  <c r="X13" i="17"/>
  <c r="X38" i="17"/>
  <c r="R32" i="29"/>
  <c r="R91" i="29"/>
  <c r="R109" i="29"/>
  <c r="J42" i="17"/>
  <c r="D43" i="29"/>
  <c r="R64" i="29"/>
  <c r="W8" i="17"/>
  <c r="R94" i="29"/>
  <c r="E48" i="17"/>
  <c r="K10" i="17"/>
  <c r="E97" i="29"/>
  <c r="W47" i="17"/>
  <c r="E57" i="29"/>
  <c r="G35" i="17"/>
  <c r="G50" i="17"/>
  <c r="G18" i="17"/>
  <c r="D100" i="29"/>
  <c r="K57" i="17"/>
  <c r="E28" i="29"/>
  <c r="R93" i="29"/>
  <c r="D93" i="29"/>
  <c r="D51" i="29"/>
  <c r="X52" i="17"/>
  <c r="K33" i="17"/>
  <c r="R20" i="29"/>
  <c r="E20" i="17"/>
  <c r="R72" i="29"/>
  <c r="X57" i="17"/>
  <c r="E98" i="29"/>
  <c r="D99" i="29"/>
  <c r="F57" i="17"/>
  <c r="E45" i="29"/>
  <c r="V50" i="17"/>
  <c r="R111" i="29"/>
  <c r="F37" i="17"/>
  <c r="W49" i="17"/>
  <c r="E118" i="29"/>
  <c r="E101" i="29"/>
  <c r="X25" i="17"/>
  <c r="X20" i="17"/>
  <c r="D95" i="29"/>
  <c r="E59" i="29"/>
  <c r="W35" i="17"/>
  <c r="G54" i="17"/>
  <c r="J31" i="17"/>
  <c r="R66" i="29"/>
  <c r="G39" i="17"/>
  <c r="K45" i="17"/>
  <c r="D110" i="29"/>
  <c r="R128" i="29"/>
  <c r="K35" i="17"/>
  <c r="R100" i="29"/>
  <c r="W38" i="17"/>
  <c r="D97" i="29"/>
  <c r="E120" i="29"/>
  <c r="E96" i="29"/>
  <c r="X55" i="17"/>
  <c r="K51" i="17"/>
  <c r="I20" i="17"/>
  <c r="K37" i="17"/>
  <c r="D80" i="29"/>
  <c r="K27" i="17"/>
  <c r="J27" i="17"/>
  <c r="R97" i="29"/>
  <c r="D57" i="29"/>
  <c r="R24" i="29"/>
  <c r="R83" i="29"/>
  <c r="R53" i="29"/>
  <c r="W16" i="17"/>
  <c r="E78" i="29"/>
  <c r="V29" i="17"/>
  <c r="W12" i="17"/>
  <c r="E81" i="29"/>
  <c r="D64" i="29"/>
  <c r="R46" i="29"/>
  <c r="D29" i="29"/>
  <c r="E34" i="17"/>
  <c r="K36" i="17"/>
  <c r="X51" i="17"/>
  <c r="E52" i="17"/>
  <c r="Y21" i="17"/>
  <c r="R43" i="29"/>
  <c r="E108" i="29"/>
  <c r="D70" i="29"/>
  <c r="W55" i="17"/>
  <c r="X9" i="17"/>
  <c r="Y29" i="17"/>
  <c r="J37" i="17"/>
  <c r="D101" i="29"/>
  <c r="G16" i="17"/>
  <c r="G10" i="17"/>
  <c r="G12" i="17"/>
  <c r="W24" i="17"/>
  <c r="Y30" i="17"/>
  <c r="R114" i="29"/>
  <c r="G34" i="17"/>
  <c r="W28" i="17"/>
  <c r="G15" i="17"/>
  <c r="G8" i="17"/>
  <c r="W39" i="17"/>
  <c r="F52" i="17"/>
  <c r="I37" i="17"/>
  <c r="J25" i="17"/>
  <c r="E44" i="17"/>
  <c r="R68" i="29"/>
  <c r="I51" i="17"/>
  <c r="K42" i="17"/>
  <c r="J56" i="17"/>
  <c r="E35" i="17"/>
  <c r="V49" i="17"/>
  <c r="E90" i="29"/>
  <c r="V52" i="17"/>
  <c r="D50" i="29"/>
  <c r="W48" i="17"/>
  <c r="F44" i="17"/>
  <c r="R36" i="29"/>
  <c r="E50" i="29"/>
  <c r="X31" i="17"/>
  <c r="D120" i="29"/>
  <c r="E114" i="29"/>
  <c r="J40" i="17"/>
  <c r="R101" i="29"/>
  <c r="Y36" i="17"/>
  <c r="R103" i="29"/>
  <c r="W25" i="17"/>
  <c r="V30" i="17"/>
  <c r="Y17" i="17"/>
  <c r="I12" i="17"/>
  <c r="D76" i="29"/>
  <c r="Y31" i="17"/>
  <c r="Y57" i="17"/>
  <c r="E82" i="29"/>
  <c r="G37" i="17"/>
  <c r="D102" i="29"/>
  <c r="J48" i="17"/>
  <c r="R69" i="29"/>
  <c r="E41" i="29"/>
  <c r="G26" i="17"/>
  <c r="K46" i="17"/>
  <c r="J32" i="17"/>
  <c r="R127" i="29"/>
  <c r="X14" i="17"/>
  <c r="G19" i="17"/>
  <c r="I42" i="17"/>
  <c r="R116" i="29"/>
  <c r="G44" i="17"/>
  <c r="G22" i="17"/>
  <c r="F47" i="17"/>
  <c r="E99" i="29"/>
  <c r="E43" i="29"/>
  <c r="D77" i="29"/>
  <c r="K13" i="17"/>
  <c r="F39" i="17"/>
  <c r="E37" i="29"/>
  <c r="I14" i="17"/>
  <c r="E37" i="17"/>
  <c r="W53" i="17"/>
  <c r="W40" i="17"/>
  <c r="R104" i="29"/>
  <c r="K39" i="17"/>
  <c r="E25" i="29"/>
  <c r="W29" i="17"/>
  <c r="E61" i="29"/>
  <c r="K18" i="17"/>
  <c r="E52" i="29"/>
  <c r="F23" i="17"/>
  <c r="E80" i="29"/>
  <c r="F43" i="17"/>
  <c r="E68" i="29"/>
  <c r="E22" i="17"/>
  <c r="Y51" i="17"/>
  <c r="D115" i="29"/>
  <c r="K15" i="17"/>
  <c r="G21" i="17"/>
  <c r="D88" i="29"/>
  <c r="W23" i="17"/>
  <c r="V39" i="17"/>
  <c r="I23" i="17"/>
  <c r="X50" i="17"/>
  <c r="X43" i="17"/>
  <c r="I44" i="17"/>
  <c r="X19" i="17"/>
  <c r="R49" i="29"/>
  <c r="X11" i="17"/>
  <c r="E111" i="29"/>
  <c r="R52" i="29"/>
  <c r="I11" i="17"/>
  <c r="K38" i="17"/>
  <c r="E14" i="17"/>
  <c r="F10" i="17"/>
  <c r="Y43" i="17"/>
  <c r="I49" i="17"/>
  <c r="Y18" i="17"/>
  <c r="I54" i="17"/>
  <c r="R19" i="29"/>
  <c r="R108" i="29"/>
  <c r="Y48" i="17"/>
  <c r="E40" i="17"/>
  <c r="E32" i="29"/>
  <c r="E69" i="29"/>
  <c r="J18" i="17"/>
  <c r="F49" i="17"/>
  <c r="X27" i="17"/>
  <c r="J41" i="17"/>
  <c r="F32" i="17"/>
  <c r="I55" i="17"/>
  <c r="I43" i="17"/>
  <c r="D65" i="29"/>
  <c r="G23" i="17"/>
  <c r="J9" i="17"/>
  <c r="D113" i="29"/>
  <c r="W56" i="17"/>
  <c r="X24" i="17"/>
  <c r="K25" i="17"/>
  <c r="R47" i="29"/>
  <c r="D59" i="29"/>
  <c r="K32" i="17"/>
  <c r="E26" i="29"/>
  <c r="G30" i="17"/>
  <c r="X56" i="17"/>
  <c r="E46" i="17"/>
  <c r="R58" i="29"/>
  <c r="F50" i="17"/>
  <c r="Y44" i="17"/>
  <c r="K17" i="17"/>
  <c r="G48" i="17"/>
  <c r="D42" i="29"/>
  <c r="J49" i="17"/>
  <c r="F15" i="17"/>
  <c r="Y56" i="17"/>
  <c r="I50" i="17"/>
  <c r="R96" i="29"/>
  <c r="D118" i="29"/>
  <c r="E30" i="29"/>
  <c r="J14" i="17"/>
  <c r="J12" i="17"/>
  <c r="Y50" i="17"/>
  <c r="R126" i="29"/>
  <c r="F55" i="17"/>
  <c r="R79" i="29"/>
  <c r="E71" i="29"/>
  <c r="E11" i="17"/>
  <c r="E42" i="29"/>
  <c r="W11" i="17"/>
  <c r="R51" i="29"/>
  <c r="Y25" i="17"/>
  <c r="E46" i="29"/>
  <c r="W33" i="17"/>
  <c r="Y52" i="17"/>
  <c r="D119" i="29"/>
  <c r="R90" i="29"/>
  <c r="G33" i="17"/>
  <c r="E24" i="17"/>
  <c r="E62" i="29"/>
  <c r="R112" i="29"/>
  <c r="F12" i="17"/>
  <c r="E21" i="17"/>
  <c r="E113" i="29"/>
  <c r="R25" i="29"/>
  <c r="I39" i="17"/>
  <c r="F34" i="17"/>
  <c r="I28" i="17"/>
  <c r="J57" i="17"/>
  <c r="R119" i="29"/>
  <c r="D69" i="29"/>
  <c r="R120" i="29"/>
  <c r="E51" i="29"/>
  <c r="E109" i="29"/>
  <c r="E103" i="29"/>
  <c r="D123" i="29"/>
  <c r="R59" i="29"/>
  <c r="V32" i="17"/>
  <c r="E105" i="29"/>
  <c r="K43" i="17"/>
  <c r="D61" i="29"/>
  <c r="R123" i="29"/>
  <c r="E25" i="17"/>
  <c r="F45" i="17"/>
  <c r="E128" i="29"/>
  <c r="I47" i="17"/>
  <c r="W36" i="17"/>
  <c r="E110" i="29"/>
  <c r="R99" i="29"/>
  <c r="E115" i="29"/>
  <c r="D87" i="29"/>
  <c r="F53" i="17"/>
  <c r="E122" i="29"/>
  <c r="V37" i="17"/>
  <c r="X18" i="17"/>
  <c r="R34" i="29"/>
  <c r="W37" i="17"/>
  <c r="I46" i="17"/>
  <c r="E79" i="29"/>
  <c r="R23" i="29"/>
  <c r="E36" i="29"/>
  <c r="F18" i="17"/>
  <c r="E93" i="29"/>
  <c r="V13" i="17"/>
  <c r="F8" i="17"/>
  <c r="K16" i="17"/>
  <c r="V46" i="17"/>
  <c r="G49" i="17"/>
  <c r="X21" i="17"/>
  <c r="K26" i="17"/>
  <c r="D96" i="29"/>
  <c r="R70" i="29"/>
  <c r="K47" i="17"/>
  <c r="J55" i="17"/>
  <c r="E87" i="29"/>
  <c r="I41" i="17"/>
  <c r="E53" i="29"/>
  <c r="J16" i="17"/>
  <c r="E65" i="29"/>
  <c r="X32" i="17"/>
  <c r="J47" i="17"/>
  <c r="J35" i="17"/>
  <c r="V28" i="17"/>
  <c r="V27" i="17"/>
  <c r="Y49" i="17"/>
  <c r="E35" i="29"/>
  <c r="I13" i="17"/>
  <c r="X44" i="17"/>
  <c r="E124" i="29"/>
  <c r="R77" i="29"/>
  <c r="D58" i="29"/>
  <c r="E21" i="29"/>
  <c r="D33" i="29"/>
  <c r="K50" i="17"/>
  <c r="D48" i="29"/>
  <c r="E60" i="29"/>
  <c r="G42" i="17"/>
  <c r="R39" i="29"/>
  <c r="R87" i="29"/>
  <c r="D27" i="29"/>
  <c r="X36" i="17"/>
  <c r="K44" i="17"/>
  <c r="V40" i="17"/>
  <c r="D39" i="29"/>
  <c r="K12" i="17"/>
  <c r="X33" i="17"/>
  <c r="Y15" i="17"/>
  <c r="E38" i="17"/>
  <c r="H3" i="29"/>
  <c r="W31" i="17"/>
  <c r="R107" i="29"/>
  <c r="D109" i="29"/>
  <c r="K24" i="17"/>
  <c r="F24" i="17"/>
  <c r="W54" i="17"/>
  <c r="E39" i="29"/>
  <c r="X34" i="17"/>
  <c r="E117" i="29"/>
  <c r="E102" i="29"/>
  <c r="R115" i="29"/>
  <c r="G32" i="17"/>
  <c r="F14" i="17"/>
  <c r="E30" i="17"/>
  <c r="R50" i="29"/>
  <c r="K19" i="17"/>
  <c r="E23" i="29"/>
  <c r="Y55" i="17"/>
  <c r="D49" i="29"/>
  <c r="I56" i="17"/>
  <c r="W51" i="17"/>
  <c r="D79" i="29"/>
  <c r="V45" i="17"/>
  <c r="R40" i="29"/>
  <c r="Y54" i="17"/>
  <c r="J51" i="17"/>
  <c r="Y22" i="17"/>
  <c r="X53" i="17"/>
  <c r="D89" i="29"/>
  <c r="I36" i="17"/>
  <c r="X48" i="17"/>
  <c r="J8" i="17"/>
  <c r="G11" i="17"/>
  <c r="G46" i="17"/>
  <c r="D128" i="29"/>
  <c r="D112" i="29"/>
  <c r="K49" i="17"/>
  <c r="J28" i="17"/>
  <c r="F54" i="17"/>
  <c r="J36" i="17"/>
  <c r="V44" i="17"/>
  <c r="J22" i="17"/>
  <c r="F33" i="17"/>
  <c r="J53" i="17"/>
  <c r="V38" i="17"/>
  <c r="W34" i="17"/>
  <c r="W18" i="17"/>
  <c r="W17" i="17"/>
  <c r="V35" i="17"/>
  <c r="Y46" i="17"/>
  <c r="E24" i="29"/>
  <c r="E31" i="29"/>
  <c r="J30" i="17"/>
  <c r="E39" i="17"/>
  <c r="I33" i="17"/>
  <c r="F25" i="17"/>
  <c r="R81" i="29"/>
  <c r="I22" i="17"/>
  <c r="D114" i="29"/>
  <c r="J29" i="17"/>
  <c r="X16" i="17"/>
  <c r="F19" i="17"/>
  <c r="R55" i="29"/>
  <c r="D81" i="29"/>
  <c r="K23" i="17"/>
  <c r="R71" i="29"/>
  <c r="R62" i="29"/>
  <c r="R30" i="29"/>
  <c r="E50" i="17"/>
  <c r="G9" i="17"/>
  <c r="G17" i="17"/>
  <c r="E64" i="29"/>
  <c r="D117" i="29"/>
  <c r="F31" i="17"/>
  <c r="X30" i="17"/>
  <c r="V56" i="17"/>
  <c r="D74" i="29"/>
  <c r="R86" i="29"/>
  <c r="E26" i="17"/>
  <c r="Y11" i="17"/>
  <c r="D52" i="29"/>
  <c r="J10" i="17"/>
  <c r="K8" i="17"/>
  <c r="V36" i="17"/>
  <c r="I45" i="17"/>
  <c r="V33" i="17"/>
  <c r="D20" i="29"/>
  <c r="E123" i="29"/>
  <c r="F16" i="17"/>
  <c r="X10" i="17"/>
  <c r="R57" i="29"/>
  <c r="F36" i="17"/>
  <c r="D82" i="29"/>
  <c r="Y39" i="17"/>
  <c r="D45" i="29"/>
  <c r="D71" i="29"/>
  <c r="K54" i="17"/>
  <c r="R76" i="29"/>
  <c r="Y28" i="17"/>
  <c r="W45" i="17"/>
  <c r="V31" i="17"/>
  <c r="Y42" i="17"/>
  <c r="E8" i="17"/>
  <c r="E18" i="17"/>
  <c r="I38" i="17"/>
  <c r="I8" i="17"/>
  <c r="K48" i="17"/>
  <c r="E27" i="29"/>
  <c r="E16" i="17"/>
  <c r="R26" i="29"/>
  <c r="E88" i="29"/>
  <c r="D84" i="29"/>
  <c r="E84" i="29"/>
  <c r="D53" i="29"/>
  <c r="E57" i="17"/>
  <c r="D40" i="29"/>
  <c r="G36" i="17"/>
  <c r="I24" i="17"/>
  <c r="X35" i="17"/>
  <c r="V10" i="17"/>
  <c r="E15" i="17"/>
  <c r="D86" i="29"/>
  <c r="I17" i="17"/>
  <c r="V97" i="33" l="1"/>
  <c r="AK283" i="33"/>
  <c r="AC198" i="33"/>
  <c r="V122" i="33"/>
  <c r="V77" i="33"/>
  <c r="V176" i="33"/>
  <c r="V38" i="33"/>
  <c r="AC81" i="33"/>
  <c r="AK67" i="33"/>
  <c r="AC252" i="33"/>
  <c r="AK252" i="33" s="1"/>
  <c r="V140" i="33"/>
  <c r="AC172" i="33"/>
  <c r="AK172" i="33" s="1"/>
  <c r="V225" i="33"/>
  <c r="AC202" i="33"/>
  <c r="V177" i="33"/>
  <c r="V63" i="33"/>
  <c r="V229" i="33"/>
  <c r="V152" i="33"/>
  <c r="AC181" i="33"/>
  <c r="AK181" i="33" s="1"/>
  <c r="AK146" i="33"/>
  <c r="V245" i="33"/>
  <c r="AC241" i="33"/>
  <c r="AK241" i="33" s="1"/>
  <c r="AC152" i="33"/>
  <c r="V115" i="33"/>
  <c r="V283" i="33"/>
  <c r="AK244" i="33"/>
  <c r="V61" i="33"/>
  <c r="AK116" i="33"/>
  <c r="V251" i="33"/>
  <c r="AC220" i="33"/>
  <c r="AK220" i="33" s="1"/>
  <c r="AC41" i="33"/>
  <c r="AK41" i="33" s="1"/>
  <c r="AK238" i="33"/>
  <c r="AK280" i="33"/>
  <c r="V237" i="33"/>
  <c r="AK184" i="33"/>
  <c r="V71" i="33"/>
  <c r="AC288" i="33"/>
  <c r="AK288" i="33" s="1"/>
  <c r="AK256" i="33"/>
  <c r="AC47" i="33"/>
  <c r="AK47" i="33" s="1"/>
  <c r="AC79" i="33"/>
  <c r="AK79" i="33" s="1"/>
  <c r="AC175" i="33"/>
  <c r="AK175" i="33" s="1"/>
  <c r="AC129" i="33"/>
  <c r="AK129" i="33" s="1"/>
  <c r="V207" i="33"/>
  <c r="AC87" i="33"/>
  <c r="AK235" i="33"/>
  <c r="V72" i="33"/>
  <c r="AC262" i="33"/>
  <c r="AK130" i="33"/>
  <c r="AK211" i="33"/>
  <c r="V167" i="33"/>
  <c r="V114" i="33"/>
  <c r="AC218" i="33"/>
  <c r="AK218" i="33" s="1"/>
  <c r="V196" i="33"/>
  <c r="V213" i="33"/>
  <c r="AK44" i="33"/>
  <c r="V76" i="33"/>
  <c r="AC174" i="33"/>
  <c r="AK174" i="33" s="1"/>
  <c r="AC194" i="33"/>
  <c r="AK194" i="33" s="1"/>
  <c r="AC273" i="33"/>
  <c r="AK273" i="33" s="1"/>
  <c r="AC97" i="33"/>
  <c r="AK97" i="33" s="1"/>
  <c r="AC286" i="33"/>
  <c r="AK286" i="33" s="1"/>
  <c r="V277" i="33"/>
  <c r="AC91" i="33"/>
  <c r="AK91" i="33" s="1"/>
  <c r="V208" i="33"/>
  <c r="V205" i="33"/>
  <c r="AC167" i="33"/>
  <c r="AK167" i="33" s="1"/>
  <c r="V123" i="33"/>
  <c r="V184" i="33"/>
  <c r="V240" i="33"/>
  <c r="V305" i="33"/>
  <c r="AK199" i="33"/>
  <c r="V121" i="33"/>
  <c r="V298" i="33"/>
  <c r="AC195" i="33"/>
  <c r="AK195" i="33" s="1"/>
  <c r="AC34" i="33"/>
  <c r="AC33" i="33"/>
  <c r="AC31" i="33"/>
  <c r="AC29" i="33"/>
  <c r="AC265" i="33"/>
  <c r="AK265" i="33" s="1"/>
  <c r="AC108" i="33"/>
  <c r="V37" i="33"/>
  <c r="AC112" i="33"/>
  <c r="AK112" i="33" s="1"/>
  <c r="V170" i="33"/>
  <c r="AC60" i="33"/>
  <c r="AK60" i="33" s="1"/>
  <c r="V181" i="33"/>
  <c r="AK163" i="33"/>
  <c r="AC242" i="33"/>
  <c r="AK87" i="33"/>
  <c r="AC245" i="33"/>
  <c r="AK245" i="33" s="1"/>
  <c r="V267" i="33"/>
  <c r="AC50" i="33"/>
  <c r="AK50" i="33" s="1"/>
  <c r="AC154" i="33"/>
  <c r="AK154" i="33" s="1"/>
  <c r="AC248" i="33"/>
  <c r="AK248" i="33" s="1"/>
  <c r="V74" i="33"/>
  <c r="AC263" i="33"/>
  <c r="AK263" i="33" s="1"/>
  <c r="AK279" i="33"/>
  <c r="AC173" i="33"/>
  <c r="AK173" i="33" s="1"/>
  <c r="V90" i="33"/>
  <c r="AC178" i="33"/>
  <c r="AC157" i="33"/>
  <c r="V247" i="33"/>
  <c r="AC57" i="33"/>
  <c r="AK57" i="33" s="1"/>
  <c r="AC134" i="33"/>
  <c r="AK134" i="33" s="1"/>
  <c r="AC209" i="33"/>
  <c r="AK209" i="33" s="1"/>
  <c r="V45" i="33"/>
  <c r="V249" i="33"/>
  <c r="AC135" i="33"/>
  <c r="AK135" i="33" s="1"/>
  <c r="V86" i="33"/>
  <c r="AC147" i="33"/>
  <c r="AK147" i="33" s="1"/>
  <c r="V39" i="33"/>
  <c r="AC249" i="33"/>
  <c r="AC306" i="33"/>
  <c r="AC126" i="33"/>
  <c r="AK126" i="33" s="1"/>
  <c r="AC15" i="33"/>
  <c r="AC13" i="33"/>
  <c r="AC10" i="33"/>
  <c r="AC11" i="33"/>
  <c r="AC24" i="33"/>
  <c r="V116" i="33"/>
  <c r="AC160" i="33"/>
  <c r="AK160" i="33" s="1"/>
  <c r="V306" i="33"/>
  <c r="V96" i="33"/>
  <c r="AC183" i="33"/>
  <c r="AK183" i="33" s="1"/>
  <c r="V69" i="33"/>
  <c r="AC155" i="33"/>
  <c r="AK155" i="33" s="1"/>
  <c r="AC191" i="33"/>
  <c r="AK191" i="33" s="1"/>
  <c r="AC230" i="33"/>
  <c r="AK230" i="33" s="1"/>
  <c r="AK92" i="33"/>
  <c r="V161" i="33"/>
  <c r="V288" i="33"/>
  <c r="V236" i="33"/>
  <c r="AC236" i="33"/>
  <c r="AK236" i="33" s="1"/>
  <c r="AC75" i="33"/>
  <c r="AK75" i="33" s="1"/>
  <c r="V102" i="33"/>
  <c r="AC12" i="33"/>
  <c r="AC73" i="33"/>
  <c r="AK73" i="33" s="1"/>
  <c r="AC192" i="33"/>
  <c r="AK192" i="33" s="1"/>
  <c r="AC162" i="33"/>
  <c r="V80" i="33"/>
  <c r="AC150" i="33"/>
  <c r="AK150" i="33" s="1"/>
  <c r="V166" i="33"/>
  <c r="AC300" i="33"/>
  <c r="AK300" i="33" s="1"/>
  <c r="AC61" i="33"/>
  <c r="AK61" i="33" s="1"/>
  <c r="AK64" i="33"/>
  <c r="V91" i="33"/>
  <c r="V303" i="33"/>
  <c r="AC99" i="33"/>
  <c r="AK99" i="33" s="1"/>
  <c r="AK74" i="33"/>
  <c r="AK277" i="33"/>
  <c r="AC243" i="33"/>
  <c r="AK243" i="33" s="1"/>
  <c r="AC127" i="33"/>
  <c r="AK127" i="33" s="1"/>
  <c r="AC133" i="33"/>
  <c r="AK133" i="33" s="1"/>
  <c r="AK188" i="33"/>
  <c r="AC271" i="33"/>
  <c r="AK271" i="33" s="1"/>
  <c r="AC205" i="33"/>
  <c r="AK205" i="33" s="1"/>
  <c r="V257" i="33"/>
  <c r="AC132" i="33"/>
  <c r="AK132" i="33" s="1"/>
  <c r="V293" i="33"/>
  <c r="V272" i="33"/>
  <c r="AC297" i="33"/>
  <c r="AK297" i="33" s="1"/>
  <c r="V238" i="33"/>
  <c r="AC268" i="33"/>
  <c r="AK268" i="33" s="1"/>
  <c r="V79" i="33"/>
  <c r="AC119" i="33"/>
  <c r="V178" i="33"/>
  <c r="AK123" i="33"/>
  <c r="V212" i="33"/>
  <c r="AC36" i="33"/>
  <c r="AC117" i="33"/>
  <c r="AK117" i="33" s="1"/>
  <c r="V56" i="33"/>
  <c r="AK247" i="33"/>
  <c r="V284" i="33"/>
  <c r="V221" i="33"/>
  <c r="V50" i="33"/>
  <c r="AC304" i="33"/>
  <c r="AK304" i="33" s="1"/>
  <c r="AK206" i="33"/>
  <c r="V112" i="33"/>
  <c r="V227" i="33"/>
  <c r="AC42" i="33"/>
  <c r="AK42" i="33" s="1"/>
  <c r="AK177" i="33"/>
  <c r="V262" i="33"/>
  <c r="AC303" i="33"/>
  <c r="AK303" i="33" s="1"/>
  <c r="AC105" i="33"/>
  <c r="AK105" i="33" s="1"/>
  <c r="V265" i="33"/>
  <c r="AC72" i="33"/>
  <c r="V94" i="33"/>
  <c r="V147" i="33"/>
  <c r="V118" i="33"/>
  <c r="V66" i="33"/>
  <c r="AC226" i="33"/>
  <c r="AK226" i="33" s="1"/>
  <c r="AC166" i="33"/>
  <c r="AK166" i="33" s="1"/>
  <c r="V162" i="33"/>
  <c r="V230" i="33"/>
  <c r="V40" i="33"/>
  <c r="V150" i="33"/>
  <c r="V157" i="33"/>
  <c r="AC51" i="33"/>
  <c r="V217" i="33"/>
  <c r="V203" i="33"/>
  <c r="V126" i="33"/>
  <c r="V222" i="33"/>
  <c r="V241" i="33"/>
  <c r="V82" i="33"/>
  <c r="AC111" i="33"/>
  <c r="AK111" i="33" s="1"/>
  <c r="V255" i="33"/>
  <c r="AC186" i="33"/>
  <c r="AK186" i="33" s="1"/>
  <c r="AC228" i="33"/>
  <c r="AK228" i="33" s="1"/>
  <c r="V149" i="33"/>
  <c r="AC109" i="33"/>
  <c r="AK109" i="33" s="1"/>
  <c r="AC39" i="33"/>
  <c r="AK39" i="33" s="1"/>
  <c r="T26" i="29"/>
  <c r="U26" i="29"/>
  <c r="T76" i="29"/>
  <c r="U76" i="29"/>
  <c r="Q10" i="17"/>
  <c r="T10" i="17"/>
  <c r="N10" i="17"/>
  <c r="O10" i="17"/>
  <c r="P10" i="17"/>
  <c r="S10" i="17"/>
  <c r="M10" i="17"/>
  <c r="L10" i="17"/>
  <c r="B10" i="17"/>
  <c r="R10" i="17"/>
  <c r="T86" i="29"/>
  <c r="U86" i="29"/>
  <c r="T30" i="29"/>
  <c r="U30" i="29"/>
  <c r="T71" i="29"/>
  <c r="U71" i="29"/>
  <c r="O29" i="17"/>
  <c r="S29" i="17"/>
  <c r="B29" i="17"/>
  <c r="T29" i="17"/>
  <c r="L29" i="17"/>
  <c r="R29" i="17"/>
  <c r="P29" i="17"/>
  <c r="Q29" i="17"/>
  <c r="N29" i="17"/>
  <c r="M29" i="17"/>
  <c r="S53" i="17"/>
  <c r="O53" i="17"/>
  <c r="R53" i="17"/>
  <c r="B53" i="17"/>
  <c r="Q53" i="17"/>
  <c r="M53" i="17"/>
  <c r="N53" i="17"/>
  <c r="L53" i="17"/>
  <c r="T53" i="17"/>
  <c r="P53" i="17"/>
  <c r="M22" i="17"/>
  <c r="S22" i="17"/>
  <c r="L22" i="17"/>
  <c r="P22" i="17"/>
  <c r="N22" i="17"/>
  <c r="O22" i="17"/>
  <c r="R22" i="17"/>
  <c r="B22" i="17"/>
  <c r="T22" i="17"/>
  <c r="Q22" i="17"/>
  <c r="M36" i="17"/>
  <c r="T36" i="17"/>
  <c r="N36" i="17"/>
  <c r="B36" i="17"/>
  <c r="S36" i="17"/>
  <c r="Q36" i="17"/>
  <c r="L36" i="17"/>
  <c r="O36" i="17"/>
  <c r="R36" i="17"/>
  <c r="P36" i="17"/>
  <c r="M28" i="17"/>
  <c r="B28" i="17"/>
  <c r="Q28" i="17"/>
  <c r="P28" i="17"/>
  <c r="L28" i="17"/>
  <c r="N28" i="17"/>
  <c r="R28" i="17"/>
  <c r="S28" i="17"/>
  <c r="O28" i="17"/>
  <c r="T28" i="17"/>
  <c r="R8" i="17"/>
  <c r="O8" i="17"/>
  <c r="N8" i="17"/>
  <c r="P8" i="17"/>
  <c r="Q8" i="17"/>
  <c r="T8" i="17"/>
  <c r="B8" i="17"/>
  <c r="M8" i="17"/>
  <c r="L8" i="17"/>
  <c r="S8" i="17"/>
  <c r="M51" i="17"/>
  <c r="R51" i="17"/>
  <c r="Q51" i="17"/>
  <c r="T51" i="17"/>
  <c r="S51" i="17"/>
  <c r="B51" i="17"/>
  <c r="P51" i="17"/>
  <c r="N51" i="17"/>
  <c r="O51" i="17"/>
  <c r="L51" i="17"/>
  <c r="T40" i="29"/>
  <c r="U40" i="29"/>
  <c r="T107" i="29"/>
  <c r="U107" i="29"/>
  <c r="T87" i="29"/>
  <c r="U87" i="29"/>
  <c r="O47" i="17"/>
  <c r="S47" i="17"/>
  <c r="P47" i="17"/>
  <c r="L47" i="17"/>
  <c r="Q47" i="17"/>
  <c r="R47" i="17"/>
  <c r="N47" i="17"/>
  <c r="T47" i="17"/>
  <c r="M47" i="17"/>
  <c r="B47" i="17"/>
  <c r="T99" i="29"/>
  <c r="U99" i="29"/>
  <c r="T59" i="29"/>
  <c r="U59" i="29"/>
  <c r="T57" i="17"/>
  <c r="R57" i="17"/>
  <c r="N57" i="17"/>
  <c r="L57" i="17"/>
  <c r="B57" i="17"/>
  <c r="P57" i="17"/>
  <c r="M57" i="17"/>
  <c r="Q57" i="17"/>
  <c r="S57" i="17"/>
  <c r="O57" i="17"/>
  <c r="T25" i="29"/>
  <c r="U25" i="29"/>
  <c r="T112" i="29"/>
  <c r="U112" i="29"/>
  <c r="T90" i="29"/>
  <c r="U90" i="29"/>
  <c r="T51" i="29"/>
  <c r="U51" i="29"/>
  <c r="O14" i="17"/>
  <c r="B14" i="17"/>
  <c r="Q14" i="17"/>
  <c r="T14" i="17"/>
  <c r="N14" i="17"/>
  <c r="R14" i="17"/>
  <c r="M14" i="17"/>
  <c r="L14" i="17"/>
  <c r="S14" i="17"/>
  <c r="P14" i="17"/>
  <c r="T47" i="29"/>
  <c r="U47" i="29"/>
  <c r="N18" i="17"/>
  <c r="P18" i="17"/>
  <c r="S18" i="17"/>
  <c r="R18" i="17"/>
  <c r="L18" i="17"/>
  <c r="B18" i="17"/>
  <c r="Q18" i="17"/>
  <c r="M18" i="17"/>
  <c r="O18" i="17"/>
  <c r="T18" i="17"/>
  <c r="T19" i="29"/>
  <c r="R129" i="29"/>
  <c r="U19" i="29"/>
  <c r="T49" i="29"/>
  <c r="U49" i="29"/>
  <c r="T104" i="29"/>
  <c r="U104" i="29"/>
  <c r="T116" i="29"/>
  <c r="U116" i="29"/>
  <c r="T127" i="29"/>
  <c r="U127" i="29"/>
  <c r="M48" i="17"/>
  <c r="O48" i="17"/>
  <c r="P48" i="17"/>
  <c r="Q48" i="17"/>
  <c r="N48" i="17"/>
  <c r="R48" i="17"/>
  <c r="S48" i="17"/>
  <c r="T48" i="17"/>
  <c r="B48" i="17"/>
  <c r="L48" i="17"/>
  <c r="M40" i="17"/>
  <c r="Q40" i="17"/>
  <c r="S40" i="17"/>
  <c r="T40" i="17"/>
  <c r="B40" i="17"/>
  <c r="P40" i="17"/>
  <c r="L40" i="17"/>
  <c r="O40" i="17"/>
  <c r="N40" i="17"/>
  <c r="R40" i="17"/>
  <c r="T68" i="29"/>
  <c r="U68" i="29"/>
  <c r="M25" i="17"/>
  <c r="B25" i="17"/>
  <c r="O25" i="17"/>
  <c r="P25" i="17"/>
  <c r="R25" i="17"/>
  <c r="T25" i="17"/>
  <c r="L25" i="17"/>
  <c r="S25" i="17"/>
  <c r="N25" i="17"/>
  <c r="Q25" i="17"/>
  <c r="T114" i="29"/>
  <c r="U114" i="29"/>
  <c r="T46" i="29"/>
  <c r="U46" i="29"/>
  <c r="T83" i="29"/>
  <c r="U83" i="29"/>
  <c r="P27" i="17"/>
  <c r="R27" i="17"/>
  <c r="S27" i="17"/>
  <c r="B27" i="17"/>
  <c r="O27" i="17"/>
  <c r="T27" i="17"/>
  <c r="Q27" i="17"/>
  <c r="N27" i="17"/>
  <c r="M27" i="17"/>
  <c r="L27" i="17"/>
  <c r="M31" i="17"/>
  <c r="P31" i="17"/>
  <c r="R31" i="17"/>
  <c r="T31" i="17"/>
  <c r="N31" i="17"/>
  <c r="S31" i="17"/>
  <c r="O31" i="17"/>
  <c r="B31" i="17"/>
  <c r="Q31" i="17"/>
  <c r="L31" i="17"/>
  <c r="T72" i="29"/>
  <c r="U72" i="29"/>
  <c r="T20" i="29"/>
  <c r="U20" i="29"/>
  <c r="T109" i="29"/>
  <c r="U109" i="29"/>
  <c r="T32" i="29"/>
  <c r="U32" i="29"/>
  <c r="R44" i="17"/>
  <c r="O44" i="17"/>
  <c r="S44" i="17"/>
  <c r="M44" i="17"/>
  <c r="T44" i="17"/>
  <c r="N44" i="17"/>
  <c r="Q44" i="17"/>
  <c r="P44" i="17"/>
  <c r="L44" i="17"/>
  <c r="B44" i="17"/>
  <c r="T80" i="29"/>
  <c r="U80" i="29"/>
  <c r="T44" i="29"/>
  <c r="U44" i="29"/>
  <c r="T56" i="29"/>
  <c r="U56" i="29"/>
  <c r="R54" i="17"/>
  <c r="Q54" i="17"/>
  <c r="S54" i="17"/>
  <c r="M54" i="17"/>
  <c r="L54" i="17"/>
  <c r="T54" i="17"/>
  <c r="P54" i="17"/>
  <c r="O54" i="17"/>
  <c r="B54" i="17"/>
  <c r="N54" i="17"/>
  <c r="Q24" i="17"/>
  <c r="B24" i="17"/>
  <c r="R24" i="17"/>
  <c r="T24" i="17"/>
  <c r="N24" i="17"/>
  <c r="M24" i="17"/>
  <c r="S24" i="17"/>
  <c r="P24" i="17"/>
  <c r="L24" i="17"/>
  <c r="O24" i="17"/>
  <c r="T31" i="29"/>
  <c r="U31" i="29"/>
  <c r="T33" i="29"/>
  <c r="U33" i="29"/>
  <c r="T118" i="29"/>
  <c r="U118" i="29"/>
  <c r="T105" i="29"/>
  <c r="U105" i="29"/>
  <c r="T61" i="29"/>
  <c r="U61" i="29"/>
  <c r="T27" i="29"/>
  <c r="U27" i="29"/>
  <c r="T122" i="29"/>
  <c r="U122" i="29"/>
  <c r="Q34" i="17"/>
  <c r="L34" i="17"/>
  <c r="B34" i="17"/>
  <c r="T34" i="17"/>
  <c r="R34" i="17"/>
  <c r="S34" i="17"/>
  <c r="M34" i="17"/>
  <c r="N34" i="17"/>
  <c r="P34" i="17"/>
  <c r="O34" i="17"/>
  <c r="T38" i="17"/>
  <c r="P38" i="17"/>
  <c r="M38" i="17"/>
  <c r="O38" i="17"/>
  <c r="S38" i="17"/>
  <c r="Q38" i="17"/>
  <c r="L38" i="17"/>
  <c r="N38" i="17"/>
  <c r="R38" i="17"/>
  <c r="B38" i="17"/>
  <c r="T38" i="29"/>
  <c r="U38" i="29"/>
  <c r="T124" i="29"/>
  <c r="U124" i="29"/>
  <c r="T29" i="29"/>
  <c r="U29" i="29"/>
  <c r="L52" i="17"/>
  <c r="P52" i="17"/>
  <c r="N52" i="17"/>
  <c r="T52" i="17"/>
  <c r="S52" i="17"/>
  <c r="Q52" i="17"/>
  <c r="O52" i="17"/>
  <c r="M52" i="17"/>
  <c r="B52" i="17"/>
  <c r="R52" i="17"/>
  <c r="B11" i="17"/>
  <c r="Q11" i="17"/>
  <c r="T11" i="17"/>
  <c r="M11" i="17"/>
  <c r="S11" i="17"/>
  <c r="P11" i="17"/>
  <c r="O11" i="17"/>
  <c r="R11" i="17"/>
  <c r="L11" i="17"/>
  <c r="N11" i="17"/>
  <c r="T85" i="29"/>
  <c r="U85" i="29"/>
  <c r="T67" i="29"/>
  <c r="U67" i="29"/>
  <c r="T21" i="29"/>
  <c r="U21" i="29"/>
  <c r="T117" i="29"/>
  <c r="U117" i="29"/>
  <c r="T41" i="29"/>
  <c r="U41" i="29"/>
  <c r="T110" i="29"/>
  <c r="U110" i="29"/>
  <c r="T63" i="29"/>
  <c r="U63" i="29"/>
  <c r="T35" i="29"/>
  <c r="U35" i="29"/>
  <c r="M46" i="17"/>
  <c r="R46" i="17"/>
  <c r="B46" i="17"/>
  <c r="L46" i="17"/>
  <c r="P46" i="17"/>
  <c r="T46" i="17"/>
  <c r="N46" i="17"/>
  <c r="S46" i="17"/>
  <c r="O46" i="17"/>
  <c r="Q46" i="17"/>
  <c r="T102" i="29"/>
  <c r="U102" i="29"/>
  <c r="T88" i="29"/>
  <c r="U88" i="29"/>
  <c r="T37" i="29"/>
  <c r="U37" i="29"/>
  <c r="T73" i="29"/>
  <c r="U73" i="29"/>
  <c r="AD26" i="33"/>
  <c r="P26" i="33"/>
  <c r="R26" i="33"/>
  <c r="S26" i="33"/>
  <c r="T26" i="33"/>
  <c r="AI26" i="33"/>
  <c r="O26" i="33"/>
  <c r="AE26" i="33"/>
  <c r="Q26" i="33"/>
  <c r="AF26" i="33"/>
  <c r="AG26" i="33"/>
  <c r="AH26" i="33"/>
  <c r="O15" i="33"/>
  <c r="AE15" i="33"/>
  <c r="AF15" i="33"/>
  <c r="S15" i="33"/>
  <c r="AH15" i="33"/>
  <c r="AI15" i="33"/>
  <c r="AD15" i="33"/>
  <c r="Q15" i="33"/>
  <c r="P15" i="33"/>
  <c r="R15" i="33"/>
  <c r="AG15" i="33"/>
  <c r="T15" i="33"/>
  <c r="O42" i="33"/>
  <c r="AE42" i="33"/>
  <c r="Q42" i="33"/>
  <c r="AF42" i="33"/>
  <c r="AG42" i="33"/>
  <c r="AH42" i="33"/>
  <c r="AD42" i="33"/>
  <c r="P42" i="33"/>
  <c r="R42" i="33"/>
  <c r="S42" i="33"/>
  <c r="T42" i="33"/>
  <c r="AI42" i="33"/>
  <c r="V119" i="33"/>
  <c r="O198" i="33"/>
  <c r="AE198" i="33"/>
  <c r="Q198" i="33"/>
  <c r="AF198" i="33"/>
  <c r="AG198" i="33"/>
  <c r="AH198" i="33"/>
  <c r="AD198" i="33"/>
  <c r="P198" i="33"/>
  <c r="R198" i="33"/>
  <c r="S198" i="33"/>
  <c r="T198" i="33"/>
  <c r="AI198" i="33"/>
  <c r="O34" i="33"/>
  <c r="AE34" i="33"/>
  <c r="Q34" i="33"/>
  <c r="AF34" i="33"/>
  <c r="AG34" i="33"/>
  <c r="AH34" i="33"/>
  <c r="AD34" i="33"/>
  <c r="P34" i="33"/>
  <c r="R34" i="33"/>
  <c r="S34" i="33"/>
  <c r="T34" i="33"/>
  <c r="AI34" i="33"/>
  <c r="AD19" i="33"/>
  <c r="Q19" i="33"/>
  <c r="P19" i="33"/>
  <c r="R19" i="33"/>
  <c r="AG19" i="33"/>
  <c r="T19" i="33"/>
  <c r="O19" i="33"/>
  <c r="AE19" i="33"/>
  <c r="AF19" i="33"/>
  <c r="S19" i="33"/>
  <c r="AH19" i="33"/>
  <c r="AI19" i="33"/>
  <c r="O16" i="33"/>
  <c r="AE16" i="33"/>
  <c r="Q16" i="33"/>
  <c r="AF16" i="33"/>
  <c r="AG16" i="33"/>
  <c r="AH16" i="33"/>
  <c r="AD16" i="33"/>
  <c r="P16" i="33"/>
  <c r="R16" i="33"/>
  <c r="S16" i="33"/>
  <c r="T16" i="33"/>
  <c r="AI16" i="33"/>
  <c r="O246" i="33"/>
  <c r="AE246" i="33"/>
  <c r="Q246" i="33"/>
  <c r="AF246" i="33"/>
  <c r="AG246" i="33"/>
  <c r="AH246" i="33"/>
  <c r="AD246" i="33"/>
  <c r="P246" i="33"/>
  <c r="R246" i="33"/>
  <c r="S246" i="33"/>
  <c r="T246" i="33"/>
  <c r="AI246" i="33"/>
  <c r="AD32" i="33"/>
  <c r="P32" i="33"/>
  <c r="R32" i="33"/>
  <c r="S32" i="33"/>
  <c r="T32" i="33"/>
  <c r="AI32" i="33"/>
  <c r="O32" i="33"/>
  <c r="AE32" i="33"/>
  <c r="Q32" i="33"/>
  <c r="AF32" i="33"/>
  <c r="AG32" i="33"/>
  <c r="AH32" i="33"/>
  <c r="AC113" i="33"/>
  <c r="AK113" i="33" s="1"/>
  <c r="O209" i="33"/>
  <c r="AE209" i="33"/>
  <c r="AF209" i="33"/>
  <c r="S209" i="33"/>
  <c r="AH209" i="33"/>
  <c r="AI209" i="33"/>
  <c r="AD209" i="33"/>
  <c r="Q209" i="33"/>
  <c r="P209" i="33"/>
  <c r="R209" i="33"/>
  <c r="AG209" i="33"/>
  <c r="T209" i="33"/>
  <c r="AD151" i="33"/>
  <c r="Q151" i="33"/>
  <c r="P151" i="33"/>
  <c r="R151" i="33"/>
  <c r="AG151" i="33"/>
  <c r="T151" i="33"/>
  <c r="O151" i="33"/>
  <c r="AE151" i="33"/>
  <c r="AF151" i="33"/>
  <c r="S151" i="33"/>
  <c r="AH151" i="33"/>
  <c r="AI151" i="33"/>
  <c r="AD153" i="33"/>
  <c r="Q153" i="33"/>
  <c r="P153" i="33"/>
  <c r="R153" i="33"/>
  <c r="AG153" i="33"/>
  <c r="T153" i="33"/>
  <c r="O153" i="33"/>
  <c r="AE153" i="33"/>
  <c r="AF153" i="33"/>
  <c r="S153" i="33"/>
  <c r="AH153" i="33"/>
  <c r="AI153" i="33"/>
  <c r="O278" i="33"/>
  <c r="AE278" i="33"/>
  <c r="Q278" i="33"/>
  <c r="AF278" i="33"/>
  <c r="AG278" i="33"/>
  <c r="AH278" i="33"/>
  <c r="AD278" i="33"/>
  <c r="P278" i="33"/>
  <c r="R278" i="33"/>
  <c r="S278" i="33"/>
  <c r="T278" i="33"/>
  <c r="AI278" i="33"/>
  <c r="O107" i="33"/>
  <c r="AE107" i="33"/>
  <c r="AF107" i="33"/>
  <c r="S107" i="33"/>
  <c r="AH107" i="33"/>
  <c r="AI107" i="33"/>
  <c r="AD107" i="33"/>
  <c r="Q107" i="33"/>
  <c r="P107" i="33"/>
  <c r="R107" i="33"/>
  <c r="AG107" i="33"/>
  <c r="T107" i="33"/>
  <c r="AD286" i="33"/>
  <c r="P286" i="33"/>
  <c r="R286" i="33"/>
  <c r="S286" i="33"/>
  <c r="T286" i="33"/>
  <c r="AI286" i="33"/>
  <c r="O286" i="33"/>
  <c r="AE286" i="33"/>
  <c r="Q286" i="33"/>
  <c r="AF286" i="33"/>
  <c r="AG286" i="33"/>
  <c r="AH286" i="33"/>
  <c r="O156" i="33"/>
  <c r="P156" i="33"/>
  <c r="AD156" i="33"/>
  <c r="AF156" i="33"/>
  <c r="AG156" i="33"/>
  <c r="AH156" i="33"/>
  <c r="AE156" i="33"/>
  <c r="R156" i="33"/>
  <c r="AI156" i="33"/>
  <c r="Q156" i="33"/>
  <c r="S156" i="33"/>
  <c r="T156" i="33"/>
  <c r="O60" i="33"/>
  <c r="AE60" i="33"/>
  <c r="Q60" i="33"/>
  <c r="AF60" i="33"/>
  <c r="AG60" i="33"/>
  <c r="AH60" i="33"/>
  <c r="AD60" i="33"/>
  <c r="P60" i="33"/>
  <c r="R60" i="33"/>
  <c r="S60" i="33"/>
  <c r="T60" i="33"/>
  <c r="AI60" i="33"/>
  <c r="O108" i="33"/>
  <c r="AE108" i="33"/>
  <c r="Q108" i="33"/>
  <c r="AF108" i="33"/>
  <c r="AG108" i="33"/>
  <c r="AH108" i="33"/>
  <c r="AD108" i="33"/>
  <c r="P108" i="33"/>
  <c r="R108" i="33"/>
  <c r="S108" i="33"/>
  <c r="T108" i="33"/>
  <c r="AI108" i="33"/>
  <c r="V134" i="33"/>
  <c r="AK196" i="33"/>
  <c r="AD137" i="33"/>
  <c r="Q137" i="33"/>
  <c r="P137" i="33"/>
  <c r="R137" i="33"/>
  <c r="AG137" i="33"/>
  <c r="T137" i="33"/>
  <c r="O137" i="33"/>
  <c r="AE137" i="33"/>
  <c r="AF137" i="33"/>
  <c r="S137" i="33"/>
  <c r="AH137" i="33"/>
  <c r="AI137" i="33"/>
  <c r="O162" i="33"/>
  <c r="AE162" i="33"/>
  <c r="Q162" i="33"/>
  <c r="AF162" i="33"/>
  <c r="AG162" i="33"/>
  <c r="AH162" i="33"/>
  <c r="AD162" i="33"/>
  <c r="P162" i="33"/>
  <c r="R162" i="33"/>
  <c r="S162" i="33"/>
  <c r="T162" i="33"/>
  <c r="AI162" i="33"/>
  <c r="O296" i="33"/>
  <c r="P296" i="33"/>
  <c r="AD296" i="33"/>
  <c r="AF296" i="33"/>
  <c r="AG296" i="33"/>
  <c r="AH296" i="33"/>
  <c r="AE296" i="33"/>
  <c r="Q296" i="33"/>
  <c r="R296" i="33"/>
  <c r="S296" i="33"/>
  <c r="T296" i="33"/>
  <c r="AI296" i="33"/>
  <c r="AK54" i="33"/>
  <c r="O191" i="33"/>
  <c r="AE191" i="33"/>
  <c r="AF191" i="33"/>
  <c r="S191" i="33"/>
  <c r="AH191" i="33"/>
  <c r="AI191" i="33"/>
  <c r="AD191" i="33"/>
  <c r="Q191" i="33"/>
  <c r="P191" i="33"/>
  <c r="R191" i="33"/>
  <c r="AG191" i="33"/>
  <c r="T191" i="33"/>
  <c r="AD20" i="33"/>
  <c r="P20" i="33"/>
  <c r="R20" i="33"/>
  <c r="S20" i="33"/>
  <c r="T20" i="33"/>
  <c r="AI20" i="33"/>
  <c r="O20" i="33"/>
  <c r="AE20" i="33"/>
  <c r="Q20" i="33"/>
  <c r="AF20" i="33"/>
  <c r="AG20" i="33"/>
  <c r="AH20" i="33"/>
  <c r="V153" i="33"/>
  <c r="AD179" i="33"/>
  <c r="Q179" i="33"/>
  <c r="P179" i="33"/>
  <c r="R179" i="33"/>
  <c r="AG179" i="33"/>
  <c r="T179" i="33"/>
  <c r="O179" i="33"/>
  <c r="AE179" i="33"/>
  <c r="AF179" i="33"/>
  <c r="S179" i="33"/>
  <c r="AH179" i="33"/>
  <c r="AI179" i="33"/>
  <c r="AK202" i="33"/>
  <c r="V60" i="33"/>
  <c r="O41" i="33"/>
  <c r="AE41" i="33"/>
  <c r="AF41" i="33"/>
  <c r="S41" i="33"/>
  <c r="AH41" i="33"/>
  <c r="AI41" i="33"/>
  <c r="AD41" i="33"/>
  <c r="Q41" i="33"/>
  <c r="P41" i="33"/>
  <c r="R41" i="33"/>
  <c r="AG41" i="33"/>
  <c r="T41" i="33"/>
  <c r="AD64" i="33"/>
  <c r="P64" i="33"/>
  <c r="R64" i="33"/>
  <c r="S64" i="33"/>
  <c r="T64" i="33"/>
  <c r="AI64" i="33"/>
  <c r="O64" i="33"/>
  <c r="AE64" i="33"/>
  <c r="Q64" i="33"/>
  <c r="AF64" i="33"/>
  <c r="AG64" i="33"/>
  <c r="AH64" i="33"/>
  <c r="O87" i="33"/>
  <c r="AE87" i="33"/>
  <c r="AF87" i="33"/>
  <c r="S87" i="33"/>
  <c r="AH87" i="33"/>
  <c r="AI87" i="33"/>
  <c r="AD87" i="33"/>
  <c r="Q87" i="33"/>
  <c r="P87" i="33"/>
  <c r="R87" i="33"/>
  <c r="AG87" i="33"/>
  <c r="T87" i="33"/>
  <c r="AC107" i="33"/>
  <c r="AK107" i="33" s="1"/>
  <c r="O194" i="33"/>
  <c r="AE194" i="33"/>
  <c r="Q194" i="33"/>
  <c r="AF194" i="33"/>
  <c r="AG194" i="33"/>
  <c r="AH194" i="33"/>
  <c r="P194" i="33"/>
  <c r="S194" i="33"/>
  <c r="T194" i="33"/>
  <c r="AD194" i="33"/>
  <c r="R194" i="33"/>
  <c r="AI194" i="33"/>
  <c r="O212" i="33"/>
  <c r="P212" i="33"/>
  <c r="AD212" i="33"/>
  <c r="AF212" i="33"/>
  <c r="AG212" i="33"/>
  <c r="AH212" i="33"/>
  <c r="AE212" i="33"/>
  <c r="R212" i="33"/>
  <c r="S212" i="33"/>
  <c r="AI212" i="33"/>
  <c r="Q212" i="33"/>
  <c r="T212" i="33"/>
  <c r="V246" i="33"/>
  <c r="V156" i="33"/>
  <c r="O202" i="33"/>
  <c r="AE202" i="33"/>
  <c r="Q202" i="33"/>
  <c r="AF202" i="33"/>
  <c r="AG202" i="33"/>
  <c r="AH202" i="33"/>
  <c r="AD202" i="33"/>
  <c r="P202" i="33"/>
  <c r="R202" i="33"/>
  <c r="S202" i="33"/>
  <c r="T202" i="33"/>
  <c r="AI202" i="33"/>
  <c r="AE248" i="33"/>
  <c r="Q248" i="33"/>
  <c r="R248" i="33"/>
  <c r="S248" i="33"/>
  <c r="T248" i="33"/>
  <c r="AI248" i="33"/>
  <c r="O248" i="33"/>
  <c r="P248" i="33"/>
  <c r="AD248" i="33"/>
  <c r="AF248" i="33"/>
  <c r="AG248" i="33"/>
  <c r="AH248" i="33"/>
  <c r="O291" i="33"/>
  <c r="AE291" i="33"/>
  <c r="AF291" i="33"/>
  <c r="S291" i="33"/>
  <c r="AH291" i="33"/>
  <c r="AI291" i="33"/>
  <c r="AD291" i="33"/>
  <c r="Q291" i="33"/>
  <c r="P291" i="33"/>
  <c r="R291" i="33"/>
  <c r="AG291" i="33"/>
  <c r="T291" i="33"/>
  <c r="P12" i="33"/>
  <c r="O12" i="33"/>
  <c r="Q12" i="33"/>
  <c r="AG12" i="33"/>
  <c r="AH12" i="33"/>
  <c r="AI12" i="33"/>
  <c r="AD12" i="33"/>
  <c r="AE12" i="33"/>
  <c r="AF12" i="33"/>
  <c r="R12" i="33"/>
  <c r="S12" i="33"/>
  <c r="T12" i="33"/>
  <c r="AD230" i="33"/>
  <c r="P230" i="33"/>
  <c r="R230" i="33"/>
  <c r="S230" i="33"/>
  <c r="T230" i="33"/>
  <c r="AI230" i="33"/>
  <c r="O230" i="33"/>
  <c r="AE230" i="33"/>
  <c r="Q230" i="33"/>
  <c r="AF230" i="33"/>
  <c r="AG230" i="33"/>
  <c r="AH230" i="33"/>
  <c r="AD68" i="33"/>
  <c r="P68" i="33"/>
  <c r="R68" i="33"/>
  <c r="S68" i="33"/>
  <c r="T68" i="33"/>
  <c r="AI68" i="33"/>
  <c r="O68" i="33"/>
  <c r="AE68" i="33"/>
  <c r="Q68" i="33"/>
  <c r="AF68" i="33"/>
  <c r="AG68" i="33"/>
  <c r="AH68" i="33"/>
  <c r="AC246" i="33"/>
  <c r="AK246" i="33" s="1"/>
  <c r="AD145" i="33"/>
  <c r="Q145" i="33"/>
  <c r="P145" i="33"/>
  <c r="R145" i="33"/>
  <c r="AG145" i="33"/>
  <c r="T145" i="33"/>
  <c r="O145" i="33"/>
  <c r="AE145" i="33"/>
  <c r="AF145" i="33"/>
  <c r="S145" i="33"/>
  <c r="AH145" i="33"/>
  <c r="AI145" i="33"/>
  <c r="V64" i="33"/>
  <c r="AC77" i="33"/>
  <c r="AK77" i="33" s="1"/>
  <c r="O250" i="33"/>
  <c r="AE250" i="33"/>
  <c r="Q250" i="33"/>
  <c r="AF250" i="33"/>
  <c r="AG250" i="33"/>
  <c r="AH250" i="33"/>
  <c r="AD250" i="33"/>
  <c r="P250" i="33"/>
  <c r="R250" i="33"/>
  <c r="S250" i="33"/>
  <c r="T250" i="33"/>
  <c r="AI250" i="33"/>
  <c r="V252" i="33"/>
  <c r="AE292" i="33"/>
  <c r="Q292" i="33"/>
  <c r="R292" i="33"/>
  <c r="S292" i="33"/>
  <c r="T292" i="33"/>
  <c r="AI292" i="33"/>
  <c r="O292" i="33"/>
  <c r="P292" i="33"/>
  <c r="AD292" i="33"/>
  <c r="AF292" i="33"/>
  <c r="AG292" i="33"/>
  <c r="AH292" i="33"/>
  <c r="AD138" i="33"/>
  <c r="P138" i="33"/>
  <c r="R138" i="33"/>
  <c r="S138" i="33"/>
  <c r="T138" i="33"/>
  <c r="AI138" i="33"/>
  <c r="O138" i="33"/>
  <c r="AE138" i="33"/>
  <c r="Q138" i="33"/>
  <c r="AF138" i="33"/>
  <c r="AG138" i="33"/>
  <c r="AH138" i="33"/>
  <c r="O59" i="33"/>
  <c r="AE59" i="33"/>
  <c r="AF59" i="33"/>
  <c r="S59" i="33"/>
  <c r="AH59" i="33"/>
  <c r="AI59" i="33"/>
  <c r="AD59" i="33"/>
  <c r="Q59" i="33"/>
  <c r="P59" i="33"/>
  <c r="R59" i="33"/>
  <c r="AG59" i="33"/>
  <c r="T59" i="33"/>
  <c r="V254" i="33"/>
  <c r="V198" i="33"/>
  <c r="AC125" i="33"/>
  <c r="AK125" i="33" s="1"/>
  <c r="O56" i="33"/>
  <c r="AE56" i="33"/>
  <c r="Q56" i="33"/>
  <c r="AF56" i="33"/>
  <c r="AG56" i="33"/>
  <c r="AH56" i="33"/>
  <c r="AD56" i="33"/>
  <c r="P56" i="33"/>
  <c r="R56" i="33"/>
  <c r="S56" i="33"/>
  <c r="T56" i="33"/>
  <c r="AI56" i="33"/>
  <c r="V260" i="33"/>
  <c r="AC137" i="33"/>
  <c r="AK137" i="33" s="1"/>
  <c r="O133" i="33"/>
  <c r="AE133" i="33"/>
  <c r="AF133" i="33"/>
  <c r="S133" i="33"/>
  <c r="AH133" i="33"/>
  <c r="AI133" i="33"/>
  <c r="AD133" i="33"/>
  <c r="Q133" i="33"/>
  <c r="P133" i="33"/>
  <c r="R133" i="33"/>
  <c r="AG133" i="33"/>
  <c r="T133" i="33"/>
  <c r="O215" i="33"/>
  <c r="AE215" i="33"/>
  <c r="AF215" i="33"/>
  <c r="S215" i="33"/>
  <c r="AH215" i="33"/>
  <c r="AI215" i="33"/>
  <c r="AD215" i="33"/>
  <c r="Q215" i="33"/>
  <c r="P215" i="33"/>
  <c r="R215" i="33"/>
  <c r="AG215" i="33"/>
  <c r="T215" i="33"/>
  <c r="AD211" i="33"/>
  <c r="Q211" i="33"/>
  <c r="P211" i="33"/>
  <c r="R211" i="33"/>
  <c r="AG211" i="33"/>
  <c r="T211" i="33"/>
  <c r="O211" i="33"/>
  <c r="AF211" i="33"/>
  <c r="AH211" i="33"/>
  <c r="AE211" i="33"/>
  <c r="S211" i="33"/>
  <c r="AI211" i="33"/>
  <c r="O142" i="33"/>
  <c r="AE142" i="33"/>
  <c r="Q142" i="33"/>
  <c r="AF142" i="33"/>
  <c r="AG142" i="33"/>
  <c r="AH142" i="33"/>
  <c r="AD142" i="33"/>
  <c r="P142" i="33"/>
  <c r="R142" i="33"/>
  <c r="S142" i="33"/>
  <c r="T142" i="33"/>
  <c r="AI142" i="33"/>
  <c r="AC189" i="33"/>
  <c r="AK189" i="33" s="1"/>
  <c r="AC19" i="33"/>
  <c r="O169" i="33"/>
  <c r="AE169" i="33"/>
  <c r="AF169" i="33"/>
  <c r="S169" i="33"/>
  <c r="AH169" i="33"/>
  <c r="AI169" i="33"/>
  <c r="AD169" i="33"/>
  <c r="Q169" i="33"/>
  <c r="P169" i="33"/>
  <c r="R169" i="33"/>
  <c r="AG169" i="33"/>
  <c r="T169" i="33"/>
  <c r="AD24" i="33"/>
  <c r="P24" i="33"/>
  <c r="R24" i="33"/>
  <c r="S24" i="33"/>
  <c r="T24" i="33"/>
  <c r="AI24" i="33"/>
  <c r="O24" i="33"/>
  <c r="AE24" i="33"/>
  <c r="Q24" i="33"/>
  <c r="AF24" i="33"/>
  <c r="AG24" i="33"/>
  <c r="AH24" i="33"/>
  <c r="V124" i="33"/>
  <c r="AK81" i="33"/>
  <c r="O284" i="33"/>
  <c r="P284" i="33"/>
  <c r="AD284" i="33"/>
  <c r="AF284" i="33"/>
  <c r="AG284" i="33"/>
  <c r="AH284" i="33"/>
  <c r="AE284" i="33"/>
  <c r="Q284" i="33"/>
  <c r="R284" i="33"/>
  <c r="S284" i="33"/>
  <c r="T284" i="33"/>
  <c r="AI284" i="33"/>
  <c r="O271" i="33"/>
  <c r="AE271" i="33"/>
  <c r="AF271" i="33"/>
  <c r="S271" i="33"/>
  <c r="AH271" i="33"/>
  <c r="AI271" i="33"/>
  <c r="AD271" i="33"/>
  <c r="Q271" i="33"/>
  <c r="P271" i="33"/>
  <c r="R271" i="33"/>
  <c r="AG271" i="33"/>
  <c r="T271" i="33"/>
  <c r="V87" i="33"/>
  <c r="O221" i="33"/>
  <c r="AE221" i="33"/>
  <c r="AF221" i="33"/>
  <c r="S221" i="33"/>
  <c r="AH221" i="33"/>
  <c r="AI221" i="33"/>
  <c r="AD221" i="33"/>
  <c r="Q221" i="33"/>
  <c r="P221" i="33"/>
  <c r="R221" i="33"/>
  <c r="AG221" i="33"/>
  <c r="T221" i="33"/>
  <c r="O73" i="33"/>
  <c r="AE73" i="33"/>
  <c r="AF73" i="33"/>
  <c r="S73" i="33"/>
  <c r="AH73" i="33"/>
  <c r="AI73" i="33"/>
  <c r="AD73" i="33"/>
  <c r="Q73" i="33"/>
  <c r="P73" i="33"/>
  <c r="R73" i="33"/>
  <c r="AG73" i="33"/>
  <c r="T73" i="33"/>
  <c r="O40" i="33"/>
  <c r="AE40" i="33"/>
  <c r="Q40" i="33"/>
  <c r="AF40" i="33"/>
  <c r="AG40" i="33"/>
  <c r="AH40" i="33"/>
  <c r="P40" i="33"/>
  <c r="R40" i="33"/>
  <c r="T40" i="33"/>
  <c r="AD40" i="33"/>
  <c r="S40" i="33"/>
  <c r="AI40" i="33"/>
  <c r="O74" i="33"/>
  <c r="AE74" i="33"/>
  <c r="Q74" i="33"/>
  <c r="AF74" i="33"/>
  <c r="AG74" i="33"/>
  <c r="AH74" i="33"/>
  <c r="AD74" i="33"/>
  <c r="P74" i="33"/>
  <c r="R74" i="33"/>
  <c r="S74" i="33"/>
  <c r="T74" i="33"/>
  <c r="AI74" i="33"/>
  <c r="V275" i="33"/>
  <c r="AD71" i="33"/>
  <c r="Q71" i="33"/>
  <c r="P71" i="33"/>
  <c r="R71" i="33"/>
  <c r="AG71" i="33"/>
  <c r="T71" i="33"/>
  <c r="O71" i="33"/>
  <c r="AE71" i="33"/>
  <c r="AF71" i="33"/>
  <c r="S71" i="33"/>
  <c r="AH71" i="33"/>
  <c r="AI71" i="33"/>
  <c r="AD157" i="33"/>
  <c r="Q157" i="33"/>
  <c r="P157" i="33"/>
  <c r="R157" i="33"/>
  <c r="AG157" i="33"/>
  <c r="T157" i="33"/>
  <c r="O157" i="33"/>
  <c r="AE157" i="33"/>
  <c r="AF157" i="33"/>
  <c r="S157" i="33"/>
  <c r="AH157" i="33"/>
  <c r="AI157" i="33"/>
  <c r="AD48" i="33"/>
  <c r="P48" i="33"/>
  <c r="R48" i="33"/>
  <c r="S48" i="33"/>
  <c r="T48" i="33"/>
  <c r="AI48" i="33"/>
  <c r="O48" i="33"/>
  <c r="AE48" i="33"/>
  <c r="Q48" i="33"/>
  <c r="AF48" i="33"/>
  <c r="AG48" i="33"/>
  <c r="AH48" i="33"/>
  <c r="V68" i="33"/>
  <c r="O150" i="33"/>
  <c r="AE150" i="33"/>
  <c r="Q150" i="33"/>
  <c r="AF150" i="33"/>
  <c r="AG150" i="33"/>
  <c r="AH150" i="33"/>
  <c r="AD150" i="33"/>
  <c r="P150" i="33"/>
  <c r="R150" i="33"/>
  <c r="S150" i="33"/>
  <c r="T150" i="33"/>
  <c r="AI150" i="33"/>
  <c r="AD17" i="33"/>
  <c r="Q17" i="33"/>
  <c r="P17" i="33"/>
  <c r="R17" i="33"/>
  <c r="AG17" i="33"/>
  <c r="T17" i="33"/>
  <c r="O17" i="33"/>
  <c r="AE17" i="33"/>
  <c r="AF17" i="33"/>
  <c r="S17" i="33"/>
  <c r="AH17" i="33"/>
  <c r="AI17" i="33"/>
  <c r="O219" i="33"/>
  <c r="AE219" i="33"/>
  <c r="AF219" i="33"/>
  <c r="S219" i="33"/>
  <c r="AH219" i="33"/>
  <c r="AI219" i="33"/>
  <c r="AD219" i="33"/>
  <c r="Q219" i="33"/>
  <c r="P219" i="33"/>
  <c r="R219" i="33"/>
  <c r="AG219" i="33"/>
  <c r="T219" i="33"/>
  <c r="V132" i="33"/>
  <c r="AD167" i="33"/>
  <c r="Q167" i="33"/>
  <c r="P167" i="33"/>
  <c r="R167" i="33"/>
  <c r="AG167" i="33"/>
  <c r="T167" i="33"/>
  <c r="AE167" i="33"/>
  <c r="S167" i="33"/>
  <c r="AI167" i="33"/>
  <c r="O167" i="33"/>
  <c r="AF167" i="33"/>
  <c r="AH167" i="33"/>
  <c r="O14" i="33"/>
  <c r="AE14" i="33"/>
  <c r="Q14" i="33"/>
  <c r="AF14" i="33"/>
  <c r="AG14" i="33"/>
  <c r="AH14" i="33"/>
  <c r="AD14" i="33"/>
  <c r="P14" i="33"/>
  <c r="R14" i="33"/>
  <c r="S14" i="33"/>
  <c r="T14" i="33"/>
  <c r="AI14" i="33"/>
  <c r="O300" i="33"/>
  <c r="P300" i="33"/>
  <c r="AD300" i="33"/>
  <c r="AF300" i="33"/>
  <c r="AG300" i="33"/>
  <c r="AH300" i="33"/>
  <c r="AE300" i="33"/>
  <c r="Q300" i="33"/>
  <c r="R300" i="33"/>
  <c r="S300" i="33"/>
  <c r="T300" i="33"/>
  <c r="AI300" i="33"/>
  <c r="V41" i="33"/>
  <c r="AD237" i="33"/>
  <c r="Q237" i="33"/>
  <c r="P237" i="33"/>
  <c r="R237" i="33"/>
  <c r="AG237" i="33"/>
  <c r="T237" i="33"/>
  <c r="O237" i="33"/>
  <c r="AF237" i="33"/>
  <c r="AH237" i="33"/>
  <c r="AE237" i="33"/>
  <c r="S237" i="33"/>
  <c r="AI237" i="33"/>
  <c r="AD23" i="33"/>
  <c r="Q23" i="33"/>
  <c r="P23" i="33"/>
  <c r="R23" i="33"/>
  <c r="AG23" i="33"/>
  <c r="T23" i="33"/>
  <c r="S23" i="33"/>
  <c r="AI23" i="33"/>
  <c r="O23" i="33"/>
  <c r="AE23" i="33"/>
  <c r="AF23" i="33"/>
  <c r="AH23" i="33"/>
  <c r="AD195" i="33"/>
  <c r="Q195" i="33"/>
  <c r="P195" i="33"/>
  <c r="R195" i="33"/>
  <c r="AG195" i="33"/>
  <c r="T195" i="33"/>
  <c r="O195" i="33"/>
  <c r="AE195" i="33"/>
  <c r="AF195" i="33"/>
  <c r="S195" i="33"/>
  <c r="AH195" i="33"/>
  <c r="AI195" i="33"/>
  <c r="AC207" i="33"/>
  <c r="AK207" i="33" s="1"/>
  <c r="O50" i="33"/>
  <c r="AE50" i="33"/>
  <c r="Q50" i="33"/>
  <c r="AF50" i="33"/>
  <c r="AG50" i="33"/>
  <c r="AH50" i="33"/>
  <c r="AD50" i="33"/>
  <c r="P50" i="33"/>
  <c r="R50" i="33"/>
  <c r="S50" i="33"/>
  <c r="T50" i="33"/>
  <c r="AI50" i="33"/>
  <c r="AD239" i="33"/>
  <c r="Q239" i="33"/>
  <c r="P239" i="33"/>
  <c r="R239" i="33"/>
  <c r="AG239" i="33"/>
  <c r="T239" i="33"/>
  <c r="O239" i="33"/>
  <c r="AE239" i="33"/>
  <c r="AF239" i="33"/>
  <c r="S239" i="33"/>
  <c r="AH239" i="33"/>
  <c r="AI239" i="33"/>
  <c r="AC204" i="33"/>
  <c r="AK204" i="33" s="1"/>
  <c r="V73" i="33"/>
  <c r="O266" i="33"/>
  <c r="AE266" i="33"/>
  <c r="Q266" i="33"/>
  <c r="AF266" i="33"/>
  <c r="AG266" i="33"/>
  <c r="AH266" i="33"/>
  <c r="AD266" i="33"/>
  <c r="P266" i="33"/>
  <c r="R266" i="33"/>
  <c r="S266" i="33"/>
  <c r="T266" i="33"/>
  <c r="AI266" i="33"/>
  <c r="AC200" i="33"/>
  <c r="AK200" i="33" s="1"/>
  <c r="AC169" i="33"/>
  <c r="AK169" i="33" s="1"/>
  <c r="AC190" i="33"/>
  <c r="AK190" i="33" s="1"/>
  <c r="T89" i="29"/>
  <c r="U89" i="29"/>
  <c r="O13" i="33"/>
  <c r="AE13" i="33"/>
  <c r="AF13" i="33"/>
  <c r="S13" i="33"/>
  <c r="AH13" i="33"/>
  <c r="AI13" i="33"/>
  <c r="AD13" i="33"/>
  <c r="Q13" i="33"/>
  <c r="P13" i="33"/>
  <c r="R13" i="33"/>
  <c r="AG13" i="33"/>
  <c r="T13" i="33"/>
  <c r="O234" i="33"/>
  <c r="AE234" i="33"/>
  <c r="Q234" i="33"/>
  <c r="AF234" i="33"/>
  <c r="AG234" i="33"/>
  <c r="AH234" i="33"/>
  <c r="AD234" i="33"/>
  <c r="P234" i="33"/>
  <c r="R234" i="33"/>
  <c r="S234" i="33"/>
  <c r="T234" i="33"/>
  <c r="AI234" i="33"/>
  <c r="V200" i="33"/>
  <c r="AC121" i="33"/>
  <c r="AK121" i="33" s="1"/>
  <c r="O45" i="33"/>
  <c r="AE45" i="33"/>
  <c r="AF45" i="33"/>
  <c r="S45" i="33"/>
  <c r="AH45" i="33"/>
  <c r="AI45" i="33"/>
  <c r="AD45" i="33"/>
  <c r="Q45" i="33"/>
  <c r="P45" i="33"/>
  <c r="R45" i="33"/>
  <c r="AG45" i="33"/>
  <c r="T45" i="33"/>
  <c r="AD114" i="33"/>
  <c r="P114" i="33"/>
  <c r="R114" i="33"/>
  <c r="S114" i="33"/>
  <c r="T114" i="33"/>
  <c r="AI114" i="33"/>
  <c r="O114" i="33"/>
  <c r="AE114" i="33"/>
  <c r="Q114" i="33"/>
  <c r="AF114" i="33"/>
  <c r="AG114" i="33"/>
  <c r="AH114" i="33"/>
  <c r="AK88" i="33"/>
  <c r="V194" i="33"/>
  <c r="O30" i="33"/>
  <c r="AE30" i="33"/>
  <c r="Q30" i="33"/>
  <c r="AF30" i="33"/>
  <c r="AG30" i="33"/>
  <c r="AH30" i="33"/>
  <c r="AD30" i="33"/>
  <c r="P30" i="33"/>
  <c r="R30" i="33"/>
  <c r="S30" i="33"/>
  <c r="T30" i="33"/>
  <c r="AI30" i="33"/>
  <c r="AC258" i="33"/>
  <c r="AK258" i="33" s="1"/>
  <c r="AC122" i="33"/>
  <c r="AK122" i="33" s="1"/>
  <c r="AD285" i="33"/>
  <c r="Q285" i="33"/>
  <c r="P285" i="33"/>
  <c r="R285" i="33"/>
  <c r="AG285" i="33"/>
  <c r="T285" i="33"/>
  <c r="O285" i="33"/>
  <c r="AE285" i="33"/>
  <c r="AF285" i="33"/>
  <c r="S285" i="33"/>
  <c r="AH285" i="33"/>
  <c r="AI285" i="33"/>
  <c r="AC8" i="33"/>
  <c r="AC59" i="33"/>
  <c r="AK59" i="33" s="1"/>
  <c r="V259" i="33"/>
  <c r="AK152" i="33"/>
  <c r="V202" i="33"/>
  <c r="O112" i="33"/>
  <c r="AE112" i="33"/>
  <c r="Q112" i="33"/>
  <c r="AF112" i="33"/>
  <c r="AG112" i="33"/>
  <c r="AH112" i="33"/>
  <c r="AD112" i="33"/>
  <c r="P112" i="33"/>
  <c r="R112" i="33"/>
  <c r="S112" i="33"/>
  <c r="T112" i="33"/>
  <c r="AI112" i="33"/>
  <c r="V273" i="33"/>
  <c r="O227" i="33"/>
  <c r="AE227" i="33"/>
  <c r="AF227" i="33"/>
  <c r="S227" i="33"/>
  <c r="AH227" i="33"/>
  <c r="AI227" i="33"/>
  <c r="AD227" i="33"/>
  <c r="Q227" i="33"/>
  <c r="P227" i="33"/>
  <c r="R227" i="33"/>
  <c r="AG227" i="33"/>
  <c r="T227" i="33"/>
  <c r="V49" i="33"/>
  <c r="O51" i="33"/>
  <c r="AE51" i="33"/>
  <c r="AF51" i="33"/>
  <c r="S51" i="33"/>
  <c r="AH51" i="33"/>
  <c r="AI51" i="33"/>
  <c r="AD51" i="33"/>
  <c r="Q51" i="33"/>
  <c r="P51" i="33"/>
  <c r="R51" i="33"/>
  <c r="AG51" i="33"/>
  <c r="T51" i="33"/>
  <c r="AC225" i="33"/>
  <c r="AK225" i="33" s="1"/>
  <c r="AK108" i="33"/>
  <c r="AC70" i="33"/>
  <c r="AK70" i="33" s="1"/>
  <c r="V99" i="33"/>
  <c r="AC65" i="33"/>
  <c r="AK65" i="33" s="1"/>
  <c r="AC136" i="33"/>
  <c r="AK136" i="33" s="1"/>
  <c r="AD283" i="33"/>
  <c r="Q283" i="33"/>
  <c r="P283" i="33"/>
  <c r="R283" i="33"/>
  <c r="AG283" i="33"/>
  <c r="T283" i="33"/>
  <c r="O283" i="33"/>
  <c r="AE283" i="33"/>
  <c r="AF283" i="33"/>
  <c r="S283" i="33"/>
  <c r="AH283" i="33"/>
  <c r="AI283" i="33"/>
  <c r="AD301" i="33"/>
  <c r="Q301" i="33"/>
  <c r="P301" i="33"/>
  <c r="R301" i="33"/>
  <c r="AG301" i="33"/>
  <c r="T301" i="33"/>
  <c r="O301" i="33"/>
  <c r="AE301" i="33"/>
  <c r="AF301" i="33"/>
  <c r="S301" i="33"/>
  <c r="AH301" i="33"/>
  <c r="AI301" i="33"/>
  <c r="AD217" i="33"/>
  <c r="Q217" i="33"/>
  <c r="P217" i="33"/>
  <c r="R217" i="33"/>
  <c r="AG217" i="33"/>
  <c r="T217" i="33"/>
  <c r="O217" i="33"/>
  <c r="AE217" i="33"/>
  <c r="AF217" i="33"/>
  <c r="S217" i="33"/>
  <c r="AH217" i="33"/>
  <c r="AI217" i="33"/>
  <c r="AD243" i="33"/>
  <c r="Q243" i="33"/>
  <c r="P243" i="33"/>
  <c r="R243" i="33"/>
  <c r="AG243" i="33"/>
  <c r="T243" i="33"/>
  <c r="O243" i="33"/>
  <c r="AE243" i="33"/>
  <c r="AF243" i="33"/>
  <c r="S243" i="33"/>
  <c r="AH243" i="33"/>
  <c r="AI243" i="33"/>
  <c r="O109" i="33"/>
  <c r="AE109" i="33"/>
  <c r="AF109" i="33"/>
  <c r="S109" i="33"/>
  <c r="AH109" i="33"/>
  <c r="AI109" i="33"/>
  <c r="AD109" i="33"/>
  <c r="Q109" i="33"/>
  <c r="P109" i="33"/>
  <c r="R109" i="33"/>
  <c r="AG109" i="33"/>
  <c r="T109" i="33"/>
  <c r="AC32" i="33"/>
  <c r="O299" i="33"/>
  <c r="AE299" i="33"/>
  <c r="AF299" i="33"/>
  <c r="S299" i="33"/>
  <c r="AH299" i="33"/>
  <c r="AI299" i="33"/>
  <c r="AD299" i="33"/>
  <c r="Q299" i="33"/>
  <c r="P299" i="33"/>
  <c r="R299" i="33"/>
  <c r="AG299" i="33"/>
  <c r="T299" i="33"/>
  <c r="AD28" i="33"/>
  <c r="P28" i="33"/>
  <c r="R28" i="33"/>
  <c r="S28" i="33"/>
  <c r="T28" i="33"/>
  <c r="AI28" i="33"/>
  <c r="O28" i="33"/>
  <c r="AE28" i="33"/>
  <c r="Q28" i="33"/>
  <c r="AF28" i="33"/>
  <c r="AG28" i="33"/>
  <c r="AH28" i="33"/>
  <c r="AC276" i="33"/>
  <c r="AK276" i="33" s="1"/>
  <c r="V83" i="33"/>
  <c r="AD143" i="33"/>
  <c r="Q143" i="33"/>
  <c r="P143" i="33"/>
  <c r="R143" i="33"/>
  <c r="AG143" i="33"/>
  <c r="T143" i="33"/>
  <c r="O143" i="33"/>
  <c r="AE143" i="33"/>
  <c r="AF143" i="33"/>
  <c r="S143" i="33"/>
  <c r="AH143" i="33"/>
  <c r="AI143" i="33"/>
  <c r="AD171" i="33"/>
  <c r="Q171" i="33"/>
  <c r="P171" i="33"/>
  <c r="R171" i="33"/>
  <c r="AG171" i="33"/>
  <c r="T171" i="33"/>
  <c r="O171" i="33"/>
  <c r="AE171" i="33"/>
  <c r="AF171" i="33"/>
  <c r="S171" i="33"/>
  <c r="AH171" i="33"/>
  <c r="AI171" i="33"/>
  <c r="V75" i="33"/>
  <c r="AD35" i="33"/>
  <c r="Q35" i="33"/>
  <c r="P35" i="33"/>
  <c r="R35" i="33"/>
  <c r="AG35" i="33"/>
  <c r="T35" i="33"/>
  <c r="O35" i="33"/>
  <c r="AE35" i="33"/>
  <c r="AF35" i="33"/>
  <c r="S35" i="33"/>
  <c r="AH35" i="33"/>
  <c r="AI35" i="33"/>
  <c r="AC124" i="33"/>
  <c r="AK124" i="33" s="1"/>
  <c r="AC171" i="33"/>
  <c r="AK171" i="33" s="1"/>
  <c r="AC18" i="33"/>
  <c r="V142" i="33"/>
  <c r="V219" i="33"/>
  <c r="O139" i="33"/>
  <c r="AE139" i="33"/>
  <c r="AF139" i="33"/>
  <c r="S139" i="33"/>
  <c r="AH139" i="33"/>
  <c r="AI139" i="33"/>
  <c r="AD139" i="33"/>
  <c r="Q139" i="33"/>
  <c r="P139" i="33"/>
  <c r="R139" i="33"/>
  <c r="AG139" i="33"/>
  <c r="T139" i="33"/>
  <c r="V108" i="33"/>
  <c r="AC293" i="33"/>
  <c r="AK293" i="33" s="1"/>
  <c r="AD277" i="33"/>
  <c r="Q277" i="33"/>
  <c r="P277" i="33"/>
  <c r="R277" i="33"/>
  <c r="AG277" i="33"/>
  <c r="T277" i="33"/>
  <c r="O277" i="33"/>
  <c r="AE277" i="33"/>
  <c r="AF277" i="33"/>
  <c r="S277" i="33"/>
  <c r="AH277" i="33"/>
  <c r="AI277" i="33"/>
  <c r="AD203" i="33"/>
  <c r="Q203" i="33"/>
  <c r="P203" i="33"/>
  <c r="R203" i="33"/>
  <c r="AG203" i="33"/>
  <c r="T203" i="33"/>
  <c r="O203" i="33"/>
  <c r="AE203" i="33"/>
  <c r="AF203" i="33"/>
  <c r="S203" i="33"/>
  <c r="AH203" i="33"/>
  <c r="AI203" i="33"/>
  <c r="AD53" i="33"/>
  <c r="Q53" i="33"/>
  <c r="P53" i="33"/>
  <c r="R53" i="33"/>
  <c r="AG53" i="33"/>
  <c r="T53" i="33"/>
  <c r="O53" i="33"/>
  <c r="AE53" i="33"/>
  <c r="AF53" i="33"/>
  <c r="S53" i="33"/>
  <c r="AH53" i="33"/>
  <c r="AI53" i="33"/>
  <c r="AC197" i="33"/>
  <c r="AK197" i="33" s="1"/>
  <c r="AD46" i="33"/>
  <c r="P46" i="33"/>
  <c r="R46" i="33"/>
  <c r="S46" i="33"/>
  <c r="T46" i="33"/>
  <c r="AI46" i="33"/>
  <c r="O46" i="33"/>
  <c r="AE46" i="33"/>
  <c r="Q46" i="33"/>
  <c r="AF46" i="33"/>
  <c r="AG46" i="33"/>
  <c r="AH46" i="33"/>
  <c r="AC110" i="33"/>
  <c r="AK110" i="33" s="1"/>
  <c r="AK100" i="33"/>
  <c r="AK128" i="33"/>
  <c r="O58" i="33"/>
  <c r="AE58" i="33"/>
  <c r="Q58" i="33"/>
  <c r="AF58" i="33"/>
  <c r="AG58" i="33"/>
  <c r="AH58" i="33"/>
  <c r="P58" i="33"/>
  <c r="S58" i="33"/>
  <c r="T58" i="33"/>
  <c r="AD58" i="33"/>
  <c r="R58" i="33"/>
  <c r="AI58" i="33"/>
  <c r="V280" i="33"/>
  <c r="AC193" i="33"/>
  <c r="AK193" i="33" s="1"/>
  <c r="AK72" i="33"/>
  <c r="O146" i="33"/>
  <c r="AE146" i="33"/>
  <c r="Q146" i="33"/>
  <c r="AF146" i="33"/>
  <c r="AG146" i="33"/>
  <c r="AH146" i="33"/>
  <c r="AD146" i="33"/>
  <c r="P146" i="33"/>
  <c r="R146" i="33"/>
  <c r="S146" i="33"/>
  <c r="T146" i="33"/>
  <c r="AI146" i="33"/>
  <c r="V234" i="33"/>
  <c r="AD199" i="33"/>
  <c r="Q199" i="33"/>
  <c r="P199" i="33"/>
  <c r="R199" i="33"/>
  <c r="AG199" i="33"/>
  <c r="T199" i="33"/>
  <c r="O199" i="33"/>
  <c r="AE199" i="33"/>
  <c r="AF199" i="33"/>
  <c r="S199" i="33"/>
  <c r="AH199" i="33"/>
  <c r="AI199" i="33"/>
  <c r="O100" i="33"/>
  <c r="AE100" i="33"/>
  <c r="Q100" i="33"/>
  <c r="AF100" i="33"/>
  <c r="AG100" i="33"/>
  <c r="AH100" i="33"/>
  <c r="AD100" i="33"/>
  <c r="P100" i="33"/>
  <c r="R100" i="33"/>
  <c r="S100" i="33"/>
  <c r="T100" i="33"/>
  <c r="AI100" i="33"/>
  <c r="AC103" i="33"/>
  <c r="AK103" i="33" s="1"/>
  <c r="AD190" i="33"/>
  <c r="P190" i="33"/>
  <c r="R190" i="33"/>
  <c r="S190" i="33"/>
  <c r="T190" i="33"/>
  <c r="AI190" i="33"/>
  <c r="O190" i="33"/>
  <c r="AE190" i="33"/>
  <c r="Q190" i="33"/>
  <c r="AF190" i="33"/>
  <c r="AG190" i="33"/>
  <c r="AH190" i="33"/>
  <c r="O247" i="33"/>
  <c r="AE247" i="33"/>
  <c r="AF247" i="33"/>
  <c r="S247" i="33"/>
  <c r="AH247" i="33"/>
  <c r="AI247" i="33"/>
  <c r="AD247" i="33"/>
  <c r="Q247" i="33"/>
  <c r="P247" i="33"/>
  <c r="R247" i="33"/>
  <c r="AG247" i="33"/>
  <c r="T247" i="33"/>
  <c r="AD82" i="33"/>
  <c r="P82" i="33"/>
  <c r="R82" i="33"/>
  <c r="S82" i="33"/>
  <c r="T82" i="33"/>
  <c r="AI82" i="33"/>
  <c r="O82" i="33"/>
  <c r="AE82" i="33"/>
  <c r="Q82" i="33"/>
  <c r="AF82" i="33"/>
  <c r="AG82" i="33"/>
  <c r="AH82" i="33"/>
  <c r="AC210" i="33"/>
  <c r="AK210" i="33" s="1"/>
  <c r="AC95" i="33"/>
  <c r="AK95" i="33" s="1"/>
  <c r="AC292" i="33"/>
  <c r="AK292" i="33" s="1"/>
  <c r="AD242" i="33"/>
  <c r="P242" i="33"/>
  <c r="R242" i="33"/>
  <c r="S242" i="33"/>
  <c r="T242" i="33"/>
  <c r="AI242" i="33"/>
  <c r="O242" i="33"/>
  <c r="AE242" i="33"/>
  <c r="Q242" i="33"/>
  <c r="AF242" i="33"/>
  <c r="AG242" i="33"/>
  <c r="AH242" i="33"/>
  <c r="AD258" i="33"/>
  <c r="P258" i="33"/>
  <c r="R258" i="33"/>
  <c r="S258" i="33"/>
  <c r="T258" i="33"/>
  <c r="AI258" i="33"/>
  <c r="O258" i="33"/>
  <c r="AE258" i="33"/>
  <c r="Q258" i="33"/>
  <c r="AF258" i="33"/>
  <c r="AG258" i="33"/>
  <c r="AH258" i="33"/>
  <c r="AC231" i="33"/>
  <c r="AK231" i="33" s="1"/>
  <c r="AD39" i="33"/>
  <c r="Q39" i="33"/>
  <c r="P39" i="33"/>
  <c r="R39" i="33"/>
  <c r="AG39" i="33"/>
  <c r="T39" i="33"/>
  <c r="O39" i="33"/>
  <c r="AE39" i="33"/>
  <c r="AF39" i="33"/>
  <c r="S39" i="33"/>
  <c r="AH39" i="33"/>
  <c r="AI39" i="33"/>
  <c r="AC28" i="33"/>
  <c r="AD85" i="33"/>
  <c r="Q85" i="33"/>
  <c r="P85" i="33"/>
  <c r="R85" i="33"/>
  <c r="AG85" i="33"/>
  <c r="T85" i="33"/>
  <c r="O85" i="33"/>
  <c r="AE85" i="33"/>
  <c r="AF85" i="33"/>
  <c r="S85" i="33"/>
  <c r="AH85" i="33"/>
  <c r="AI85" i="33"/>
  <c r="O214" i="33"/>
  <c r="AE214" i="33"/>
  <c r="Q214" i="33"/>
  <c r="AF214" i="33"/>
  <c r="AG214" i="33"/>
  <c r="AH214" i="33"/>
  <c r="AD214" i="33"/>
  <c r="P214" i="33"/>
  <c r="R214" i="33"/>
  <c r="S214" i="33"/>
  <c r="T214" i="33"/>
  <c r="AI214" i="33"/>
  <c r="AD126" i="33"/>
  <c r="P126" i="33"/>
  <c r="R126" i="33"/>
  <c r="S126" i="33"/>
  <c r="T126" i="33"/>
  <c r="AI126" i="33"/>
  <c r="O126" i="33"/>
  <c r="AE126" i="33"/>
  <c r="Q126" i="33"/>
  <c r="AF126" i="33"/>
  <c r="AG126" i="33"/>
  <c r="AH126" i="33"/>
  <c r="AC269" i="33"/>
  <c r="AK269" i="33" s="1"/>
  <c r="AC168" i="33"/>
  <c r="AK168" i="33" s="1"/>
  <c r="O281" i="33"/>
  <c r="AE281" i="33"/>
  <c r="AF281" i="33"/>
  <c r="S281" i="33"/>
  <c r="AH281" i="33"/>
  <c r="AI281" i="33"/>
  <c r="AD281" i="33"/>
  <c r="Q281" i="33"/>
  <c r="P281" i="33"/>
  <c r="R281" i="33"/>
  <c r="AG281" i="33"/>
  <c r="T281" i="33"/>
  <c r="V145" i="33"/>
  <c r="V106" i="33"/>
  <c r="AC148" i="33"/>
  <c r="AK148" i="33" s="1"/>
  <c r="AC69" i="33"/>
  <c r="AK69" i="33" s="1"/>
  <c r="AC58" i="33"/>
  <c r="AK58" i="33" s="1"/>
  <c r="AK162" i="33"/>
  <c r="AD241" i="33"/>
  <c r="Q241" i="33"/>
  <c r="P241" i="33"/>
  <c r="R241" i="33"/>
  <c r="AG241" i="33"/>
  <c r="T241" i="33"/>
  <c r="O241" i="33"/>
  <c r="AE241" i="33"/>
  <c r="AF241" i="33"/>
  <c r="S241" i="33"/>
  <c r="AH241" i="33"/>
  <c r="AI241" i="33"/>
  <c r="O222" i="33"/>
  <c r="AE222" i="33"/>
  <c r="Q222" i="33"/>
  <c r="AF222" i="33"/>
  <c r="AG222" i="33"/>
  <c r="AH222" i="33"/>
  <c r="AD222" i="33"/>
  <c r="P222" i="33"/>
  <c r="R222" i="33"/>
  <c r="S222" i="33"/>
  <c r="T222" i="33"/>
  <c r="AI222" i="33"/>
  <c r="AC161" i="33"/>
  <c r="AK161" i="33" s="1"/>
  <c r="V182" i="33"/>
  <c r="O181" i="33"/>
  <c r="AE181" i="33"/>
  <c r="AF181" i="33"/>
  <c r="S181" i="33"/>
  <c r="AH181" i="33"/>
  <c r="AI181" i="33"/>
  <c r="AD181" i="33"/>
  <c r="Q181" i="33"/>
  <c r="P181" i="33"/>
  <c r="R181" i="33"/>
  <c r="AG181" i="33"/>
  <c r="T181" i="33"/>
  <c r="V125" i="33"/>
  <c r="AD255" i="33"/>
  <c r="Q255" i="33"/>
  <c r="P255" i="33"/>
  <c r="R255" i="33"/>
  <c r="AG255" i="33"/>
  <c r="T255" i="33"/>
  <c r="O255" i="33"/>
  <c r="AE255" i="33"/>
  <c r="AF255" i="33"/>
  <c r="S255" i="33"/>
  <c r="AH255" i="33"/>
  <c r="AI255" i="33"/>
  <c r="V89" i="33"/>
  <c r="AC264" i="33"/>
  <c r="AK264" i="33" s="1"/>
  <c r="AD207" i="33"/>
  <c r="Q207" i="33"/>
  <c r="P207" i="33"/>
  <c r="R207" i="33"/>
  <c r="AG207" i="33"/>
  <c r="T207" i="33"/>
  <c r="O207" i="33"/>
  <c r="AE207" i="33"/>
  <c r="AF207" i="33"/>
  <c r="S207" i="33"/>
  <c r="AH207" i="33"/>
  <c r="AI207" i="33"/>
  <c r="V189" i="33"/>
  <c r="AC176" i="33"/>
  <c r="AK176" i="33" s="1"/>
  <c r="V179" i="33"/>
  <c r="AC83" i="33"/>
  <c r="AK83" i="33" s="1"/>
  <c r="AD174" i="33"/>
  <c r="P174" i="33"/>
  <c r="R174" i="33"/>
  <c r="S174" i="33"/>
  <c r="T174" i="33"/>
  <c r="AI174" i="33"/>
  <c r="O174" i="33"/>
  <c r="AE174" i="33"/>
  <c r="Q174" i="33"/>
  <c r="AF174" i="33"/>
  <c r="AG174" i="33"/>
  <c r="AH174" i="33"/>
  <c r="AC145" i="33"/>
  <c r="AK145" i="33" s="1"/>
  <c r="O249" i="33"/>
  <c r="AE249" i="33"/>
  <c r="AF249" i="33"/>
  <c r="S249" i="33"/>
  <c r="AH249" i="33"/>
  <c r="AI249" i="33"/>
  <c r="AD249" i="33"/>
  <c r="Q249" i="33"/>
  <c r="P249" i="33"/>
  <c r="R249" i="33"/>
  <c r="AG249" i="33"/>
  <c r="T249" i="33"/>
  <c r="V58" i="33"/>
  <c r="O208" i="33"/>
  <c r="P208" i="33"/>
  <c r="AD208" i="33"/>
  <c r="AF208" i="33"/>
  <c r="AG208" i="33"/>
  <c r="AH208" i="33"/>
  <c r="Q208" i="33"/>
  <c r="S208" i="33"/>
  <c r="T208" i="33"/>
  <c r="AE208" i="33"/>
  <c r="R208" i="33"/>
  <c r="AI208" i="33"/>
  <c r="V291" i="33"/>
  <c r="O290" i="33"/>
  <c r="AE290" i="33"/>
  <c r="Q290" i="33"/>
  <c r="AF290" i="33"/>
  <c r="AG290" i="33"/>
  <c r="AH290" i="33"/>
  <c r="AD290" i="33"/>
  <c r="P290" i="33"/>
  <c r="R290" i="33"/>
  <c r="S290" i="33"/>
  <c r="T290" i="33"/>
  <c r="AI290" i="33"/>
  <c r="AD205" i="33"/>
  <c r="Q205" i="33"/>
  <c r="P205" i="33"/>
  <c r="R205" i="33"/>
  <c r="AG205" i="33"/>
  <c r="T205" i="33"/>
  <c r="AI205" i="33"/>
  <c r="O205" i="33"/>
  <c r="AE205" i="33"/>
  <c r="AF205" i="33"/>
  <c r="S205" i="33"/>
  <c r="AH205" i="33"/>
  <c r="AD55" i="33"/>
  <c r="Q55" i="33"/>
  <c r="P55" i="33"/>
  <c r="R55" i="33"/>
  <c r="AG55" i="33"/>
  <c r="T55" i="33"/>
  <c r="O55" i="33"/>
  <c r="AE55" i="33"/>
  <c r="AF55" i="33"/>
  <c r="S55" i="33"/>
  <c r="AH55" i="33"/>
  <c r="AI55" i="33"/>
  <c r="AD163" i="33"/>
  <c r="Q163" i="33"/>
  <c r="P163" i="33"/>
  <c r="R163" i="33"/>
  <c r="AG163" i="33"/>
  <c r="T163" i="33"/>
  <c r="O163" i="33"/>
  <c r="AE163" i="33"/>
  <c r="AF163" i="33"/>
  <c r="S163" i="33"/>
  <c r="AH163" i="33"/>
  <c r="AI163" i="33"/>
  <c r="AC102" i="33"/>
  <c r="AK102" i="33" s="1"/>
  <c r="V211" i="33"/>
  <c r="V105" i="33"/>
  <c r="O229" i="33"/>
  <c r="AE229" i="33"/>
  <c r="AF229" i="33"/>
  <c r="S229" i="33"/>
  <c r="AH229" i="33"/>
  <c r="AI229" i="33"/>
  <c r="AD229" i="33"/>
  <c r="Q229" i="33"/>
  <c r="P229" i="33"/>
  <c r="R229" i="33"/>
  <c r="AG229" i="33"/>
  <c r="T229" i="33"/>
  <c r="AC229" i="33"/>
  <c r="AK229" i="33" s="1"/>
  <c r="AC294" i="33"/>
  <c r="AK294" i="33" s="1"/>
  <c r="V302" i="33"/>
  <c r="AD61" i="33"/>
  <c r="Q61" i="33"/>
  <c r="P61" i="33"/>
  <c r="R61" i="33"/>
  <c r="AG61" i="33"/>
  <c r="T61" i="33"/>
  <c r="O61" i="33"/>
  <c r="AE61" i="33"/>
  <c r="AF61" i="33"/>
  <c r="S61" i="33"/>
  <c r="AH61" i="33"/>
  <c r="AI61" i="33"/>
  <c r="AC17" i="33"/>
  <c r="AC219" i="33"/>
  <c r="AK219" i="33" s="1"/>
  <c r="O168" i="33"/>
  <c r="P168" i="33"/>
  <c r="AD168" i="33"/>
  <c r="AF168" i="33"/>
  <c r="AG168" i="33"/>
  <c r="AH168" i="33"/>
  <c r="AE168" i="33"/>
  <c r="Q168" i="33"/>
  <c r="R168" i="33"/>
  <c r="S168" i="33"/>
  <c r="T168" i="33"/>
  <c r="AI168" i="33"/>
  <c r="AC296" i="33"/>
  <c r="AK296" i="33" s="1"/>
  <c r="AC302" i="33"/>
  <c r="AK302" i="33" s="1"/>
  <c r="O244" i="33"/>
  <c r="P244" i="33"/>
  <c r="AD244" i="33"/>
  <c r="AF244" i="33"/>
  <c r="AG244" i="33"/>
  <c r="AH244" i="33"/>
  <c r="AE244" i="33"/>
  <c r="Q244" i="33"/>
  <c r="R244" i="33"/>
  <c r="S244" i="33"/>
  <c r="T244" i="33"/>
  <c r="AI244" i="33"/>
  <c r="AC270" i="33"/>
  <c r="AK270" i="33" s="1"/>
  <c r="AC274" i="33"/>
  <c r="AK274" i="33" s="1"/>
  <c r="V44" i="33"/>
  <c r="AC170" i="33"/>
  <c r="AK170" i="33" s="1"/>
  <c r="V135" i="33"/>
  <c r="O86" i="33"/>
  <c r="AE86" i="33"/>
  <c r="Q86" i="33"/>
  <c r="AF86" i="33"/>
  <c r="AG86" i="33"/>
  <c r="AH86" i="33"/>
  <c r="AD86" i="33"/>
  <c r="P86" i="33"/>
  <c r="R86" i="33"/>
  <c r="S86" i="33"/>
  <c r="T86" i="33"/>
  <c r="AI86" i="33"/>
  <c r="V192" i="33"/>
  <c r="O147" i="33"/>
  <c r="AE147" i="33"/>
  <c r="AF147" i="33"/>
  <c r="S147" i="33"/>
  <c r="AH147" i="33"/>
  <c r="AI147" i="33"/>
  <c r="AD147" i="33"/>
  <c r="Q147" i="33"/>
  <c r="P147" i="33"/>
  <c r="R147" i="33"/>
  <c r="AG147" i="33"/>
  <c r="T147" i="33"/>
  <c r="AD122" i="33"/>
  <c r="P122" i="33"/>
  <c r="R122" i="33"/>
  <c r="S122" i="33"/>
  <c r="T122" i="33"/>
  <c r="AI122" i="33"/>
  <c r="O122" i="33"/>
  <c r="AE122" i="33"/>
  <c r="Q122" i="33"/>
  <c r="AF122" i="33"/>
  <c r="AG122" i="33"/>
  <c r="AH122" i="33"/>
  <c r="AE224" i="33"/>
  <c r="Q224" i="33"/>
  <c r="R224" i="33"/>
  <c r="S224" i="33"/>
  <c r="T224" i="33"/>
  <c r="AI224" i="33"/>
  <c r="O224" i="33"/>
  <c r="P224" i="33"/>
  <c r="AD224" i="33"/>
  <c r="AF224" i="33"/>
  <c r="AG224" i="33"/>
  <c r="AH224" i="33"/>
  <c r="V276" i="33"/>
  <c r="V216" i="33"/>
  <c r="O144" i="33"/>
  <c r="P144" i="33"/>
  <c r="AD144" i="33"/>
  <c r="AF144" i="33"/>
  <c r="AG144" i="33"/>
  <c r="AH144" i="33"/>
  <c r="AE144" i="33"/>
  <c r="Q144" i="33"/>
  <c r="R144" i="33"/>
  <c r="S144" i="33"/>
  <c r="T144" i="33"/>
  <c r="AI144" i="33"/>
  <c r="O158" i="33"/>
  <c r="AE158" i="33"/>
  <c r="Q158" i="33"/>
  <c r="AF158" i="33"/>
  <c r="AG158" i="33"/>
  <c r="AH158" i="33"/>
  <c r="AD158" i="33"/>
  <c r="P158" i="33"/>
  <c r="R158" i="33"/>
  <c r="S158" i="33"/>
  <c r="T158" i="33"/>
  <c r="AI158" i="33"/>
  <c r="AC224" i="33"/>
  <c r="AK224" i="33" s="1"/>
  <c r="AC9" i="33"/>
  <c r="V274" i="33"/>
  <c r="AD63" i="33"/>
  <c r="Q63" i="33"/>
  <c r="P63" i="33"/>
  <c r="R63" i="33"/>
  <c r="AG63" i="33"/>
  <c r="T63" i="33"/>
  <c r="O63" i="33"/>
  <c r="AE63" i="33"/>
  <c r="AF63" i="33"/>
  <c r="S63" i="33"/>
  <c r="AH63" i="33"/>
  <c r="AI63" i="33"/>
  <c r="AK119" i="33"/>
  <c r="AC278" i="33"/>
  <c r="AK278" i="33" s="1"/>
  <c r="O177" i="33"/>
  <c r="AE177" i="33"/>
  <c r="AF177" i="33"/>
  <c r="S177" i="33"/>
  <c r="AH177" i="33"/>
  <c r="AI177" i="33"/>
  <c r="AD177" i="33"/>
  <c r="Q177" i="33"/>
  <c r="P177" i="33"/>
  <c r="R177" i="33"/>
  <c r="AG177" i="33"/>
  <c r="T177" i="33"/>
  <c r="AE152" i="33"/>
  <c r="Q152" i="33"/>
  <c r="R152" i="33"/>
  <c r="S152" i="33"/>
  <c r="T152" i="33"/>
  <c r="AI152" i="33"/>
  <c r="O152" i="33"/>
  <c r="P152" i="33"/>
  <c r="AD152" i="33"/>
  <c r="AF152" i="33"/>
  <c r="AG152" i="33"/>
  <c r="AH152" i="33"/>
  <c r="AD70" i="33"/>
  <c r="P70" i="33"/>
  <c r="R70" i="33"/>
  <c r="S70" i="33"/>
  <c r="T70" i="33"/>
  <c r="AI70" i="33"/>
  <c r="O70" i="33"/>
  <c r="AE70" i="33"/>
  <c r="Q70" i="33"/>
  <c r="AF70" i="33"/>
  <c r="AG70" i="33"/>
  <c r="AH70" i="33"/>
  <c r="AD78" i="33"/>
  <c r="P78" i="33"/>
  <c r="R78" i="33"/>
  <c r="S78" i="33"/>
  <c r="T78" i="33"/>
  <c r="AI78" i="33"/>
  <c r="O78" i="33"/>
  <c r="AE78" i="33"/>
  <c r="Q78" i="33"/>
  <c r="AF78" i="33"/>
  <c r="AG78" i="33"/>
  <c r="AH78" i="33"/>
  <c r="AD120" i="33"/>
  <c r="P120" i="33"/>
  <c r="R120" i="33"/>
  <c r="S120" i="33"/>
  <c r="T120" i="33"/>
  <c r="AI120" i="33"/>
  <c r="O120" i="33"/>
  <c r="AE120" i="33"/>
  <c r="Q120" i="33"/>
  <c r="AF120" i="33"/>
  <c r="AG120" i="33"/>
  <c r="AH120" i="33"/>
  <c r="V289" i="33"/>
  <c r="AD141" i="33"/>
  <c r="Q141" i="33"/>
  <c r="P141" i="33"/>
  <c r="R141" i="33"/>
  <c r="AG141" i="33"/>
  <c r="T141" i="33"/>
  <c r="O141" i="33"/>
  <c r="AF141" i="33"/>
  <c r="AH141" i="33"/>
  <c r="AE141" i="33"/>
  <c r="S141" i="33"/>
  <c r="AI141" i="33"/>
  <c r="AD251" i="33"/>
  <c r="Q251" i="33"/>
  <c r="P251" i="33"/>
  <c r="R251" i="33"/>
  <c r="AG251" i="33"/>
  <c r="T251" i="33"/>
  <c r="O251" i="33"/>
  <c r="AF251" i="33"/>
  <c r="S251" i="33"/>
  <c r="AI251" i="33"/>
  <c r="AE251" i="33"/>
  <c r="AH251" i="33"/>
  <c r="V141" i="33"/>
  <c r="AC38" i="33"/>
  <c r="AK38" i="33" s="1"/>
  <c r="AC259" i="33"/>
  <c r="AK259" i="33" s="1"/>
  <c r="AC151" i="33"/>
  <c r="AK151" i="33" s="1"/>
  <c r="AD253" i="33"/>
  <c r="Q253" i="33"/>
  <c r="P253" i="33"/>
  <c r="R253" i="33"/>
  <c r="AG253" i="33"/>
  <c r="T253" i="33"/>
  <c r="O253" i="33"/>
  <c r="AE253" i="33"/>
  <c r="AF253" i="33"/>
  <c r="S253" i="33"/>
  <c r="AH253" i="33"/>
  <c r="AI253" i="33"/>
  <c r="V183" i="33"/>
  <c r="V304" i="33"/>
  <c r="AC305" i="33"/>
  <c r="AK305" i="33" s="1"/>
  <c r="O115" i="33"/>
  <c r="AE115" i="33"/>
  <c r="AF115" i="33"/>
  <c r="S115" i="33"/>
  <c r="AH115" i="33"/>
  <c r="AI115" i="33"/>
  <c r="AD115" i="33"/>
  <c r="Q115" i="33"/>
  <c r="P115" i="33"/>
  <c r="R115" i="33"/>
  <c r="AG115" i="33"/>
  <c r="T115" i="33"/>
  <c r="AD154" i="33"/>
  <c r="P154" i="33"/>
  <c r="R154" i="33"/>
  <c r="S154" i="33"/>
  <c r="T154" i="33"/>
  <c r="AI154" i="33"/>
  <c r="O154" i="33"/>
  <c r="AE154" i="33"/>
  <c r="Q154" i="33"/>
  <c r="AF154" i="33"/>
  <c r="AG154" i="33"/>
  <c r="AH154" i="33"/>
  <c r="V107" i="33"/>
  <c r="V185" i="33"/>
  <c r="AC115" i="33"/>
  <c r="AK115" i="33" s="1"/>
  <c r="AC165" i="33"/>
  <c r="AK165" i="33" s="1"/>
  <c r="AC212" i="33"/>
  <c r="AK212" i="33" s="1"/>
  <c r="V271" i="33"/>
  <c r="V42" i="33"/>
  <c r="V164" i="33"/>
  <c r="AC80" i="33"/>
  <c r="AK80" i="33" s="1"/>
  <c r="AC301" i="33"/>
  <c r="AK301" i="33" s="1"/>
  <c r="V270" i="33"/>
  <c r="AC98" i="33"/>
  <c r="AK98" i="33" s="1"/>
  <c r="AD111" i="33"/>
  <c r="Q111" i="33"/>
  <c r="P111" i="33"/>
  <c r="R111" i="33"/>
  <c r="AG111" i="33"/>
  <c r="T111" i="33"/>
  <c r="O111" i="33"/>
  <c r="AE111" i="33"/>
  <c r="AF111" i="33"/>
  <c r="S111" i="33"/>
  <c r="AH111" i="33"/>
  <c r="AI111" i="33"/>
  <c r="T57" i="29"/>
  <c r="U57" i="29"/>
  <c r="T62" i="29"/>
  <c r="U62" i="29"/>
  <c r="T55" i="29"/>
  <c r="U55" i="29"/>
  <c r="T81" i="29"/>
  <c r="U81" i="29"/>
  <c r="L30" i="17"/>
  <c r="B30" i="17"/>
  <c r="T30" i="17"/>
  <c r="O30" i="17"/>
  <c r="M30" i="17"/>
  <c r="Q30" i="17"/>
  <c r="R30" i="17"/>
  <c r="S30" i="17"/>
  <c r="N30" i="17"/>
  <c r="P30" i="17"/>
  <c r="T50" i="29"/>
  <c r="U50" i="29"/>
  <c r="T115" i="29"/>
  <c r="U115" i="29"/>
  <c r="T39" i="29"/>
  <c r="U39" i="29"/>
  <c r="T77" i="29"/>
  <c r="U77" i="29"/>
  <c r="M35" i="17"/>
  <c r="R35" i="17"/>
  <c r="S35" i="17"/>
  <c r="O35" i="17"/>
  <c r="L35" i="17"/>
  <c r="N35" i="17"/>
  <c r="T35" i="17"/>
  <c r="Q35" i="17"/>
  <c r="B35" i="17"/>
  <c r="P35" i="17"/>
  <c r="P16" i="17"/>
  <c r="M16" i="17"/>
  <c r="N16" i="17"/>
  <c r="Q16" i="17"/>
  <c r="T16" i="17"/>
  <c r="R16" i="17"/>
  <c r="B16" i="17"/>
  <c r="S16" i="17"/>
  <c r="L16" i="17"/>
  <c r="O16" i="17"/>
  <c r="B55" i="17"/>
  <c r="Q55" i="17"/>
  <c r="T55" i="17"/>
  <c r="P55" i="17"/>
  <c r="O55" i="17"/>
  <c r="L55" i="17"/>
  <c r="N55" i="17"/>
  <c r="M55" i="17"/>
  <c r="R55" i="17"/>
  <c r="S55" i="17"/>
  <c r="T70" i="29"/>
  <c r="U70" i="29"/>
  <c r="T23" i="29"/>
  <c r="U23" i="29"/>
  <c r="T34" i="29"/>
  <c r="U34" i="29"/>
  <c r="T123" i="29"/>
  <c r="U123" i="29"/>
  <c r="T120" i="29"/>
  <c r="U120" i="29"/>
  <c r="T119" i="29"/>
  <c r="U119" i="29"/>
  <c r="T79" i="29"/>
  <c r="U79" i="29"/>
  <c r="T126" i="29"/>
  <c r="U126" i="29"/>
  <c r="Q12" i="17"/>
  <c r="B12" i="17"/>
  <c r="S12" i="17"/>
  <c r="P12" i="17"/>
  <c r="N12" i="17"/>
  <c r="R12" i="17"/>
  <c r="T12" i="17"/>
  <c r="O12" i="17"/>
  <c r="L12" i="17"/>
  <c r="M12" i="17"/>
  <c r="T96" i="29"/>
  <c r="U96" i="29"/>
  <c r="T49" i="17"/>
  <c r="M49" i="17"/>
  <c r="N49" i="17"/>
  <c r="P49" i="17"/>
  <c r="O49" i="17"/>
  <c r="B49" i="17"/>
  <c r="R49" i="17"/>
  <c r="Q49" i="17"/>
  <c r="L49" i="17"/>
  <c r="S49" i="17"/>
  <c r="T58" i="29"/>
  <c r="U58" i="29"/>
  <c r="B9" i="17"/>
  <c r="L9" i="17"/>
  <c r="O9" i="17"/>
  <c r="Q9" i="17"/>
  <c r="N9" i="17"/>
  <c r="S9" i="17"/>
  <c r="R9" i="17"/>
  <c r="P9" i="17"/>
  <c r="T9" i="17"/>
  <c r="M9" i="17"/>
  <c r="P41" i="17"/>
  <c r="S41" i="17"/>
  <c r="N41" i="17"/>
  <c r="Q41" i="17"/>
  <c r="O41" i="17"/>
  <c r="B41" i="17"/>
  <c r="M41" i="17"/>
  <c r="R41" i="17"/>
  <c r="T41" i="17"/>
  <c r="L41" i="17"/>
  <c r="T108" i="29"/>
  <c r="U108" i="29"/>
  <c r="T52" i="29"/>
  <c r="U52" i="29"/>
  <c r="L32" i="17"/>
  <c r="N32" i="17"/>
  <c r="P32" i="17"/>
  <c r="R32" i="17"/>
  <c r="B32" i="17"/>
  <c r="Q32" i="17"/>
  <c r="M32" i="17"/>
  <c r="T32" i="17"/>
  <c r="O32" i="17"/>
  <c r="S32" i="17"/>
  <c r="T69" i="29"/>
  <c r="U69" i="29"/>
  <c r="T103" i="29"/>
  <c r="U103" i="29"/>
  <c r="T101" i="29"/>
  <c r="U101" i="29"/>
  <c r="T36" i="29"/>
  <c r="U36" i="29"/>
  <c r="N56" i="17"/>
  <c r="S56" i="17"/>
  <c r="O56" i="17"/>
  <c r="M56" i="17"/>
  <c r="P56" i="17"/>
  <c r="Q56" i="17"/>
  <c r="R56" i="17"/>
  <c r="B56" i="17"/>
  <c r="L56" i="17"/>
  <c r="T56" i="17"/>
  <c r="N37" i="17"/>
  <c r="Q37" i="17"/>
  <c r="P37" i="17"/>
  <c r="S37" i="17"/>
  <c r="T37" i="17"/>
  <c r="B37" i="17"/>
  <c r="L37" i="17"/>
  <c r="M37" i="17"/>
  <c r="R37" i="17"/>
  <c r="O37" i="17"/>
  <c r="T43" i="29"/>
  <c r="U43" i="29"/>
  <c r="T53" i="29"/>
  <c r="U53" i="29"/>
  <c r="T24" i="29"/>
  <c r="U24" i="29"/>
  <c r="T97" i="29"/>
  <c r="U97" i="29"/>
  <c r="T100" i="29"/>
  <c r="U100" i="29"/>
  <c r="T128" i="29"/>
  <c r="U128" i="29"/>
  <c r="T66" i="29"/>
  <c r="U66" i="29"/>
  <c r="T111" i="29"/>
  <c r="U111" i="29"/>
  <c r="T93" i="29"/>
  <c r="U93" i="29"/>
  <c r="T94" i="29"/>
  <c r="U94" i="29"/>
  <c r="T64" i="29"/>
  <c r="U64" i="29"/>
  <c r="S42" i="17"/>
  <c r="T42" i="17"/>
  <c r="O42" i="17"/>
  <c r="B42" i="17"/>
  <c r="R42" i="17"/>
  <c r="M42" i="17"/>
  <c r="L42" i="17"/>
  <c r="N42" i="17"/>
  <c r="Q42" i="17"/>
  <c r="P42" i="17"/>
  <c r="T91" i="29"/>
  <c r="U91" i="29"/>
  <c r="Q39" i="17"/>
  <c r="P39" i="17"/>
  <c r="R39" i="17"/>
  <c r="S39" i="17"/>
  <c r="T39" i="17"/>
  <c r="M39" i="17"/>
  <c r="O39" i="17"/>
  <c r="N39" i="17"/>
  <c r="B39" i="17"/>
  <c r="L39" i="17"/>
  <c r="L19" i="17"/>
  <c r="P19" i="17"/>
  <c r="M19" i="17"/>
  <c r="Q19" i="17"/>
  <c r="R19" i="17"/>
  <c r="O19" i="17"/>
  <c r="T19" i="17"/>
  <c r="S19" i="17"/>
  <c r="B19" i="17"/>
  <c r="N19" i="17"/>
  <c r="T45" i="29"/>
  <c r="U45" i="29"/>
  <c r="T78" i="29"/>
  <c r="U78" i="29"/>
  <c r="T28" i="29"/>
  <c r="U28" i="29"/>
  <c r="S50" i="17"/>
  <c r="B50" i="17"/>
  <c r="O50" i="17"/>
  <c r="N50" i="17"/>
  <c r="Q50" i="17"/>
  <c r="L50" i="17"/>
  <c r="P50" i="17"/>
  <c r="M50" i="17"/>
  <c r="R50" i="17"/>
  <c r="T50" i="17"/>
  <c r="T121" i="29"/>
  <c r="U121" i="29"/>
  <c r="T95" i="29"/>
  <c r="U95" i="29"/>
  <c r="S43" i="17"/>
  <c r="R43" i="17"/>
  <c r="B43" i="17"/>
  <c r="O43" i="17"/>
  <c r="P43" i="17"/>
  <c r="M43" i="17"/>
  <c r="T43" i="17"/>
  <c r="Q43" i="17"/>
  <c r="N43" i="17"/>
  <c r="L43" i="17"/>
  <c r="T42" i="29"/>
  <c r="U42" i="29"/>
  <c r="T125" i="29"/>
  <c r="U125" i="29"/>
  <c r="T98" i="29"/>
  <c r="U98" i="29"/>
  <c r="Q33" i="17"/>
  <c r="M33" i="17"/>
  <c r="S33" i="17"/>
  <c r="B33" i="17"/>
  <c r="T33" i="17"/>
  <c r="R33" i="17"/>
  <c r="P33" i="17"/>
  <c r="L33" i="17"/>
  <c r="O33" i="17"/>
  <c r="N33" i="17"/>
  <c r="T106" i="29"/>
  <c r="U106" i="29"/>
  <c r="N17" i="17"/>
  <c r="O17" i="17"/>
  <c r="B17" i="17"/>
  <c r="M17" i="17"/>
  <c r="Q17" i="17"/>
  <c r="P17" i="17"/>
  <c r="L17" i="17"/>
  <c r="T17" i="17"/>
  <c r="S17" i="17"/>
  <c r="R17" i="17"/>
  <c r="T65" i="29"/>
  <c r="U65" i="29"/>
  <c r="T84" i="29"/>
  <c r="U84" i="29"/>
  <c r="T60" i="29"/>
  <c r="U60" i="29"/>
  <c r="T21" i="17"/>
  <c r="Q21" i="17"/>
  <c r="S21" i="17"/>
  <c r="N21" i="17"/>
  <c r="O21" i="17"/>
  <c r="B21" i="17"/>
  <c r="R21" i="17"/>
  <c r="P21" i="17"/>
  <c r="M21" i="17"/>
  <c r="L21" i="17"/>
  <c r="T82" i="29"/>
  <c r="U82" i="29"/>
  <c r="T54" i="29"/>
  <c r="U54" i="29"/>
  <c r="T48" i="29"/>
  <c r="U48" i="29"/>
  <c r="T92" i="29"/>
  <c r="U92" i="29"/>
  <c r="R45" i="17"/>
  <c r="O45" i="17"/>
  <c r="B45" i="17"/>
  <c r="Q45" i="17"/>
  <c r="M45" i="17"/>
  <c r="L45" i="17"/>
  <c r="T45" i="17"/>
  <c r="S45" i="17"/>
  <c r="N45" i="17"/>
  <c r="P45" i="17"/>
  <c r="L26" i="17"/>
  <c r="M26" i="17"/>
  <c r="N26" i="17"/>
  <c r="T26" i="17"/>
  <c r="S26" i="17"/>
  <c r="O26" i="17"/>
  <c r="B26" i="17"/>
  <c r="R26" i="17"/>
  <c r="Q26" i="17"/>
  <c r="P26" i="17"/>
  <c r="T75" i="29"/>
  <c r="U75" i="29"/>
  <c r="T113" i="29"/>
  <c r="U113" i="29"/>
  <c r="Q13" i="17"/>
  <c r="B13" i="17"/>
  <c r="S13" i="17"/>
  <c r="T13" i="17"/>
  <c r="O13" i="17"/>
  <c r="R13" i="17"/>
  <c r="P13" i="17"/>
  <c r="M13" i="17"/>
  <c r="N13" i="17"/>
  <c r="L13" i="17"/>
  <c r="R20" i="17"/>
  <c r="B20" i="17"/>
  <c r="M20" i="17"/>
  <c r="L20" i="17"/>
  <c r="P20" i="17"/>
  <c r="Q20" i="17"/>
  <c r="N20" i="17"/>
  <c r="T20" i="17"/>
  <c r="S20" i="17"/>
  <c r="O20" i="17"/>
  <c r="T74" i="29"/>
  <c r="U74" i="29"/>
  <c r="T23" i="17"/>
  <c r="M23" i="17"/>
  <c r="R23" i="17"/>
  <c r="B23" i="17"/>
  <c r="O23" i="17"/>
  <c r="P23" i="17"/>
  <c r="Q23" i="17"/>
  <c r="N23" i="17"/>
  <c r="S23" i="17"/>
  <c r="L23" i="17"/>
  <c r="O287" i="33"/>
  <c r="AE287" i="33"/>
  <c r="AF287" i="33"/>
  <c r="S287" i="33"/>
  <c r="AH287" i="33"/>
  <c r="AI287" i="33"/>
  <c r="AD287" i="33"/>
  <c r="Q287" i="33"/>
  <c r="P287" i="33"/>
  <c r="R287" i="33"/>
  <c r="AG287" i="33"/>
  <c r="T287" i="33"/>
  <c r="O27" i="33"/>
  <c r="AE27" i="33"/>
  <c r="AF27" i="33"/>
  <c r="S27" i="33"/>
  <c r="AH27" i="33"/>
  <c r="AI27" i="33"/>
  <c r="AD27" i="33"/>
  <c r="Q27" i="33"/>
  <c r="P27" i="33"/>
  <c r="R27" i="33"/>
  <c r="AG27" i="33"/>
  <c r="T27" i="33"/>
  <c r="AD129" i="33"/>
  <c r="Q129" i="33"/>
  <c r="P129" i="33"/>
  <c r="R129" i="33"/>
  <c r="AG129" i="33"/>
  <c r="T129" i="33"/>
  <c r="O129" i="33"/>
  <c r="AE129" i="33"/>
  <c r="AF129" i="33"/>
  <c r="S129" i="33"/>
  <c r="AH129" i="33"/>
  <c r="AI129" i="33"/>
  <c r="O259" i="33"/>
  <c r="AE259" i="33"/>
  <c r="AF259" i="33"/>
  <c r="S259" i="33"/>
  <c r="AH259" i="33"/>
  <c r="AI259" i="33"/>
  <c r="AD259" i="33"/>
  <c r="Q259" i="33"/>
  <c r="P259" i="33"/>
  <c r="R259" i="33"/>
  <c r="AG259" i="33"/>
  <c r="T259" i="33"/>
  <c r="AD226" i="33"/>
  <c r="P226" i="33"/>
  <c r="R226" i="33"/>
  <c r="S226" i="33"/>
  <c r="T226" i="33"/>
  <c r="AI226" i="33"/>
  <c r="O226" i="33"/>
  <c r="AE226" i="33"/>
  <c r="Q226" i="33"/>
  <c r="AF226" i="33"/>
  <c r="AG226" i="33"/>
  <c r="AH226" i="33"/>
  <c r="O273" i="33"/>
  <c r="AE273" i="33"/>
  <c r="AF273" i="33"/>
  <c r="S273" i="33"/>
  <c r="AH273" i="33"/>
  <c r="AI273" i="33"/>
  <c r="AD273" i="33"/>
  <c r="Q273" i="33"/>
  <c r="P273" i="33"/>
  <c r="R273" i="33"/>
  <c r="AG273" i="33"/>
  <c r="T273" i="33"/>
  <c r="O119" i="33"/>
  <c r="AE119" i="33"/>
  <c r="AF119" i="33"/>
  <c r="S119" i="33"/>
  <c r="AH119" i="33"/>
  <c r="AI119" i="33"/>
  <c r="AD119" i="33"/>
  <c r="Q119" i="33"/>
  <c r="P119" i="33"/>
  <c r="R119" i="33"/>
  <c r="AG119" i="33"/>
  <c r="T119" i="33"/>
  <c r="AE232" i="33"/>
  <c r="Q232" i="33"/>
  <c r="R232" i="33"/>
  <c r="S232" i="33"/>
  <c r="T232" i="33"/>
  <c r="AI232" i="33"/>
  <c r="O232" i="33"/>
  <c r="P232" i="33"/>
  <c r="AD232" i="33"/>
  <c r="AF232" i="33"/>
  <c r="AG232" i="33"/>
  <c r="AH232" i="33"/>
  <c r="O200" i="33"/>
  <c r="P200" i="33"/>
  <c r="AD200" i="33"/>
  <c r="AF200" i="33"/>
  <c r="AG200" i="33"/>
  <c r="AH200" i="33"/>
  <c r="AE200" i="33"/>
  <c r="Q200" i="33"/>
  <c r="R200" i="33"/>
  <c r="S200" i="33"/>
  <c r="T200" i="33"/>
  <c r="AI200" i="33"/>
  <c r="AD75" i="33"/>
  <c r="Q75" i="33"/>
  <c r="P75" i="33"/>
  <c r="R75" i="33"/>
  <c r="AG75" i="33"/>
  <c r="T75" i="33"/>
  <c r="O75" i="33"/>
  <c r="AE75" i="33"/>
  <c r="AF75" i="33"/>
  <c r="S75" i="33"/>
  <c r="AH75" i="33"/>
  <c r="AI75" i="33"/>
  <c r="AD93" i="33"/>
  <c r="Q93" i="33"/>
  <c r="P93" i="33"/>
  <c r="R93" i="33"/>
  <c r="AG93" i="33"/>
  <c r="T93" i="33"/>
  <c r="O93" i="33"/>
  <c r="AE93" i="33"/>
  <c r="AF93" i="33"/>
  <c r="S93" i="33"/>
  <c r="AH93" i="33"/>
  <c r="AI93" i="33"/>
  <c r="AD118" i="33"/>
  <c r="P118" i="33"/>
  <c r="R118" i="33"/>
  <c r="S118" i="33"/>
  <c r="T118" i="33"/>
  <c r="AI118" i="33"/>
  <c r="O118" i="33"/>
  <c r="AE118" i="33"/>
  <c r="Q118" i="33"/>
  <c r="AF118" i="33"/>
  <c r="AG118" i="33"/>
  <c r="AH118" i="33"/>
  <c r="O187" i="33"/>
  <c r="AE187" i="33"/>
  <c r="AF187" i="33"/>
  <c r="S187" i="33"/>
  <c r="AH187" i="33"/>
  <c r="AI187" i="33"/>
  <c r="AD187" i="33"/>
  <c r="Q187" i="33"/>
  <c r="P187" i="33"/>
  <c r="R187" i="33"/>
  <c r="AG187" i="33"/>
  <c r="T187" i="33"/>
  <c r="O21" i="33"/>
  <c r="AE21" i="33"/>
  <c r="AF21" i="33"/>
  <c r="S21" i="33"/>
  <c r="AH21" i="33"/>
  <c r="AI21" i="33"/>
  <c r="AD21" i="33"/>
  <c r="Q21" i="33"/>
  <c r="P21" i="33"/>
  <c r="R21" i="33"/>
  <c r="AG21" i="33"/>
  <c r="T21" i="33"/>
  <c r="AD31" i="33"/>
  <c r="Q31" i="33"/>
  <c r="P31" i="33"/>
  <c r="R31" i="33"/>
  <c r="AG31" i="33"/>
  <c r="T31" i="33"/>
  <c r="AH31" i="33"/>
  <c r="O31" i="33"/>
  <c r="AE31" i="33"/>
  <c r="AF31" i="33"/>
  <c r="S31" i="33"/>
  <c r="AI31" i="33"/>
  <c r="O260" i="33"/>
  <c r="P260" i="33"/>
  <c r="AD260" i="33"/>
  <c r="AF260" i="33"/>
  <c r="AG260" i="33"/>
  <c r="AH260" i="33"/>
  <c r="AE260" i="33"/>
  <c r="Q260" i="33"/>
  <c r="R260" i="33"/>
  <c r="S260" i="33"/>
  <c r="T260" i="33"/>
  <c r="AI260" i="33"/>
  <c r="AD231" i="33"/>
  <c r="Q231" i="33"/>
  <c r="P231" i="33"/>
  <c r="R231" i="33"/>
  <c r="AG231" i="33"/>
  <c r="T231" i="33"/>
  <c r="O231" i="33"/>
  <c r="AE231" i="33"/>
  <c r="AF231" i="33"/>
  <c r="S231" i="33"/>
  <c r="AH231" i="33"/>
  <c r="AI231" i="33"/>
  <c r="O66" i="33"/>
  <c r="AE66" i="33"/>
  <c r="Q66" i="33"/>
  <c r="AF66" i="33"/>
  <c r="AG66" i="33"/>
  <c r="AH66" i="33"/>
  <c r="AD66" i="33"/>
  <c r="P66" i="33"/>
  <c r="R66" i="33"/>
  <c r="S66" i="33"/>
  <c r="T66" i="33"/>
  <c r="AI66" i="33"/>
  <c r="AD132" i="33"/>
  <c r="P132" i="33"/>
  <c r="R132" i="33"/>
  <c r="S132" i="33"/>
  <c r="T132" i="33"/>
  <c r="AI132" i="33"/>
  <c r="O132" i="33"/>
  <c r="AE132" i="33"/>
  <c r="Q132" i="33"/>
  <c r="AF132" i="33"/>
  <c r="AG132" i="33"/>
  <c r="AH132" i="33"/>
  <c r="AC89" i="33"/>
  <c r="AK89" i="33" s="1"/>
  <c r="AC275" i="33"/>
  <c r="AK275" i="33" s="1"/>
  <c r="O220" i="33"/>
  <c r="P220" i="33"/>
  <c r="AD220" i="33"/>
  <c r="AF220" i="33"/>
  <c r="AG220" i="33"/>
  <c r="AH220" i="33"/>
  <c r="AE220" i="33"/>
  <c r="Q220" i="33"/>
  <c r="R220" i="33"/>
  <c r="S220" i="33"/>
  <c r="T220" i="33"/>
  <c r="AI220" i="33"/>
  <c r="O104" i="33"/>
  <c r="AE104" i="33"/>
  <c r="Q104" i="33"/>
  <c r="AF104" i="33"/>
  <c r="AG104" i="33"/>
  <c r="AH104" i="33"/>
  <c r="AD104" i="33"/>
  <c r="P104" i="33"/>
  <c r="R104" i="33"/>
  <c r="S104" i="33"/>
  <c r="T104" i="33"/>
  <c r="AI104" i="33"/>
  <c r="AD25" i="33"/>
  <c r="Q25" i="33"/>
  <c r="P25" i="33"/>
  <c r="R25" i="33"/>
  <c r="AG25" i="33"/>
  <c r="T25" i="33"/>
  <c r="O25" i="33"/>
  <c r="AE25" i="33"/>
  <c r="AF25" i="33"/>
  <c r="S25" i="33"/>
  <c r="AH25" i="33"/>
  <c r="AI25" i="33"/>
  <c r="AD83" i="33"/>
  <c r="Q83" i="33"/>
  <c r="P83" i="33"/>
  <c r="R83" i="33"/>
  <c r="AG83" i="33"/>
  <c r="T83" i="33"/>
  <c r="O83" i="33"/>
  <c r="AE83" i="33"/>
  <c r="AF83" i="33"/>
  <c r="S83" i="33"/>
  <c r="AH83" i="33"/>
  <c r="AI83" i="33"/>
  <c r="AK90" i="33"/>
  <c r="O89" i="33"/>
  <c r="AE89" i="33"/>
  <c r="AF89" i="33"/>
  <c r="S89" i="33"/>
  <c r="AH89" i="33"/>
  <c r="AI89" i="33"/>
  <c r="AD89" i="33"/>
  <c r="Q89" i="33"/>
  <c r="P89" i="33"/>
  <c r="R89" i="33"/>
  <c r="AG89" i="33"/>
  <c r="T89" i="33"/>
  <c r="O252" i="33"/>
  <c r="P252" i="33"/>
  <c r="AD252" i="33"/>
  <c r="AF252" i="33"/>
  <c r="AG252" i="33"/>
  <c r="AH252" i="33"/>
  <c r="Q252" i="33"/>
  <c r="T252" i="33"/>
  <c r="AE252" i="33"/>
  <c r="R252" i="33"/>
  <c r="S252" i="33"/>
  <c r="AI252" i="33"/>
  <c r="O216" i="33"/>
  <c r="P216" i="33"/>
  <c r="AD216" i="33"/>
  <c r="AF216" i="33"/>
  <c r="AG216" i="33"/>
  <c r="AH216" i="33"/>
  <c r="AE216" i="33"/>
  <c r="R216" i="33"/>
  <c r="T216" i="33"/>
  <c r="Q216" i="33"/>
  <c r="S216" i="33"/>
  <c r="AI216" i="33"/>
  <c r="O298" i="33"/>
  <c r="AE298" i="33"/>
  <c r="Q298" i="33"/>
  <c r="AF298" i="33"/>
  <c r="AG298" i="33"/>
  <c r="AH298" i="33"/>
  <c r="AD298" i="33"/>
  <c r="P298" i="33"/>
  <c r="R298" i="33"/>
  <c r="S298" i="33"/>
  <c r="T298" i="33"/>
  <c r="AI298" i="33"/>
  <c r="O204" i="33"/>
  <c r="P204" i="33"/>
  <c r="AD204" i="33"/>
  <c r="AF204" i="33"/>
  <c r="AG204" i="33"/>
  <c r="AH204" i="33"/>
  <c r="AE204" i="33"/>
  <c r="Q204" i="33"/>
  <c r="R204" i="33"/>
  <c r="S204" i="33"/>
  <c r="T204" i="33"/>
  <c r="AI204" i="33"/>
  <c r="AD134" i="33"/>
  <c r="P134" i="33"/>
  <c r="R134" i="33"/>
  <c r="S134" i="33"/>
  <c r="T134" i="33"/>
  <c r="AI134" i="33"/>
  <c r="O134" i="33"/>
  <c r="AE134" i="33"/>
  <c r="Q134" i="33"/>
  <c r="AF134" i="33"/>
  <c r="AG134" i="33"/>
  <c r="AH134" i="33"/>
  <c r="AD98" i="33"/>
  <c r="P98" i="33"/>
  <c r="R98" i="33"/>
  <c r="S98" i="33"/>
  <c r="T98" i="33"/>
  <c r="AI98" i="33"/>
  <c r="O98" i="33"/>
  <c r="AE98" i="33"/>
  <c r="Q98" i="33"/>
  <c r="AF98" i="33"/>
  <c r="AG98" i="33"/>
  <c r="AH98" i="33"/>
  <c r="AE264" i="33"/>
  <c r="Q264" i="33"/>
  <c r="R264" i="33"/>
  <c r="S264" i="33"/>
  <c r="T264" i="33"/>
  <c r="AI264" i="33"/>
  <c r="O264" i="33"/>
  <c r="P264" i="33"/>
  <c r="AD264" i="33"/>
  <c r="AF264" i="33"/>
  <c r="AG264" i="33"/>
  <c r="AH264" i="33"/>
  <c r="O128" i="33"/>
  <c r="AE128" i="33"/>
  <c r="Q128" i="33"/>
  <c r="AF128" i="33"/>
  <c r="AG128" i="33"/>
  <c r="AH128" i="33"/>
  <c r="P128" i="33"/>
  <c r="S128" i="33"/>
  <c r="AI128" i="33"/>
  <c r="AD128" i="33"/>
  <c r="R128" i="33"/>
  <c r="T128" i="33"/>
  <c r="AD121" i="33"/>
  <c r="Q121" i="33"/>
  <c r="P121" i="33"/>
  <c r="R121" i="33"/>
  <c r="AG121" i="33"/>
  <c r="T121" i="33"/>
  <c r="O121" i="33"/>
  <c r="AF121" i="33"/>
  <c r="AH121" i="33"/>
  <c r="AE121" i="33"/>
  <c r="S121" i="33"/>
  <c r="AI121" i="33"/>
  <c r="AD275" i="33"/>
  <c r="Q275" i="33"/>
  <c r="P275" i="33"/>
  <c r="R275" i="33"/>
  <c r="AG275" i="33"/>
  <c r="T275" i="33"/>
  <c r="O275" i="33"/>
  <c r="AF275" i="33"/>
  <c r="AH275" i="33"/>
  <c r="AI275" i="33"/>
  <c r="AE275" i="33"/>
  <c r="S275" i="33"/>
  <c r="AD269" i="33"/>
  <c r="Q269" i="33"/>
  <c r="P269" i="33"/>
  <c r="R269" i="33"/>
  <c r="AG269" i="33"/>
  <c r="T269" i="33"/>
  <c r="O269" i="33"/>
  <c r="AE269" i="33"/>
  <c r="AF269" i="33"/>
  <c r="S269" i="33"/>
  <c r="AH269" i="33"/>
  <c r="AI269" i="33"/>
  <c r="O186" i="33"/>
  <c r="AE186" i="33"/>
  <c r="Q186" i="33"/>
  <c r="AF186" i="33"/>
  <c r="AG186" i="33"/>
  <c r="AH186" i="33"/>
  <c r="AD186" i="33"/>
  <c r="P186" i="33"/>
  <c r="R186" i="33"/>
  <c r="S186" i="33"/>
  <c r="T186" i="33"/>
  <c r="AI186" i="33"/>
  <c r="V151" i="33"/>
  <c r="AD166" i="33"/>
  <c r="P166" i="33"/>
  <c r="R166" i="33"/>
  <c r="S166" i="33"/>
  <c r="T166" i="33"/>
  <c r="AI166" i="33"/>
  <c r="O166" i="33"/>
  <c r="AE166" i="33"/>
  <c r="Q166" i="33"/>
  <c r="AF166" i="33"/>
  <c r="AG166" i="33"/>
  <c r="AH166" i="33"/>
  <c r="AE148" i="33"/>
  <c r="Q148" i="33"/>
  <c r="R148" i="33"/>
  <c r="S148" i="33"/>
  <c r="T148" i="33"/>
  <c r="AI148" i="33"/>
  <c r="O148" i="33"/>
  <c r="P148" i="33"/>
  <c r="AD148" i="33"/>
  <c r="AF148" i="33"/>
  <c r="AG148" i="33"/>
  <c r="AH148" i="33"/>
  <c r="O228" i="33"/>
  <c r="P228" i="33"/>
  <c r="AD228" i="33"/>
  <c r="AF228" i="33"/>
  <c r="AG228" i="33"/>
  <c r="AH228" i="33"/>
  <c r="AE228" i="33"/>
  <c r="Q228" i="33"/>
  <c r="R228" i="33"/>
  <c r="S228" i="33"/>
  <c r="T228" i="33"/>
  <c r="AI228" i="33"/>
  <c r="AD155" i="33"/>
  <c r="Q155" i="33"/>
  <c r="P155" i="33"/>
  <c r="R155" i="33"/>
  <c r="AG155" i="33"/>
  <c r="T155" i="33"/>
  <c r="O155" i="33"/>
  <c r="AE155" i="33"/>
  <c r="AF155" i="33"/>
  <c r="S155" i="33"/>
  <c r="AH155" i="33"/>
  <c r="AI155" i="33"/>
  <c r="O184" i="33"/>
  <c r="P184" i="33"/>
  <c r="AD184" i="33"/>
  <c r="AF184" i="33"/>
  <c r="AG184" i="33"/>
  <c r="AH184" i="33"/>
  <c r="AE184" i="33"/>
  <c r="Q184" i="33"/>
  <c r="R184" i="33"/>
  <c r="S184" i="33"/>
  <c r="T184" i="33"/>
  <c r="AI184" i="33"/>
  <c r="O197" i="33"/>
  <c r="AE197" i="33"/>
  <c r="AF197" i="33"/>
  <c r="S197" i="33"/>
  <c r="AH197" i="33"/>
  <c r="AI197" i="33"/>
  <c r="AD197" i="33"/>
  <c r="Q197" i="33"/>
  <c r="P197" i="33"/>
  <c r="R197" i="33"/>
  <c r="AG197" i="33"/>
  <c r="T197" i="33"/>
  <c r="AE192" i="33"/>
  <c r="Q192" i="33"/>
  <c r="R192" i="33"/>
  <c r="S192" i="33"/>
  <c r="T192" i="33"/>
  <c r="AI192" i="33"/>
  <c r="O192" i="33"/>
  <c r="P192" i="33"/>
  <c r="AD192" i="33"/>
  <c r="AF192" i="33"/>
  <c r="AG192" i="33"/>
  <c r="AH192" i="33"/>
  <c r="AC21" i="33"/>
  <c r="AD105" i="33"/>
  <c r="Q105" i="33"/>
  <c r="P105" i="33"/>
  <c r="R105" i="33"/>
  <c r="AG105" i="33"/>
  <c r="T105" i="33"/>
  <c r="O105" i="33"/>
  <c r="AE105" i="33"/>
  <c r="AF105" i="33"/>
  <c r="S105" i="33"/>
  <c r="AH105" i="33"/>
  <c r="AI105" i="33"/>
  <c r="V231" i="33"/>
  <c r="AE188" i="33"/>
  <c r="Q188" i="33"/>
  <c r="R188" i="33"/>
  <c r="S188" i="33"/>
  <c r="T188" i="33"/>
  <c r="AI188" i="33"/>
  <c r="O188" i="33"/>
  <c r="P188" i="33"/>
  <c r="AD188" i="33"/>
  <c r="AF188" i="33"/>
  <c r="AG188" i="33"/>
  <c r="AH188" i="33"/>
  <c r="AD270" i="33"/>
  <c r="P270" i="33"/>
  <c r="R270" i="33"/>
  <c r="S270" i="33"/>
  <c r="T270" i="33"/>
  <c r="AI270" i="33"/>
  <c r="O270" i="33"/>
  <c r="AE270" i="33"/>
  <c r="Q270" i="33"/>
  <c r="AF270" i="33"/>
  <c r="AG270" i="33"/>
  <c r="AH270" i="33"/>
  <c r="O185" i="33"/>
  <c r="AE185" i="33"/>
  <c r="AF185" i="33"/>
  <c r="S185" i="33"/>
  <c r="AH185" i="33"/>
  <c r="AI185" i="33"/>
  <c r="AD185" i="33"/>
  <c r="Q185" i="33"/>
  <c r="P185" i="33"/>
  <c r="R185" i="33"/>
  <c r="AG185" i="33"/>
  <c r="T185" i="33"/>
  <c r="AD254" i="33"/>
  <c r="P254" i="33"/>
  <c r="R254" i="33"/>
  <c r="S254" i="33"/>
  <c r="T254" i="33"/>
  <c r="AI254" i="33"/>
  <c r="O254" i="33"/>
  <c r="AE254" i="33"/>
  <c r="Q254" i="33"/>
  <c r="AF254" i="33"/>
  <c r="AG254" i="33"/>
  <c r="AH254" i="33"/>
  <c r="AD206" i="33"/>
  <c r="P206" i="33"/>
  <c r="R206" i="33"/>
  <c r="S206" i="33"/>
  <c r="T206" i="33"/>
  <c r="AI206" i="33"/>
  <c r="O206" i="33"/>
  <c r="AE206" i="33"/>
  <c r="Q206" i="33"/>
  <c r="AF206" i="33"/>
  <c r="AG206" i="33"/>
  <c r="AH206" i="33"/>
  <c r="AD297" i="33"/>
  <c r="Q297" i="33"/>
  <c r="P297" i="33"/>
  <c r="R297" i="33"/>
  <c r="AG297" i="33"/>
  <c r="T297" i="33"/>
  <c r="O297" i="33"/>
  <c r="AF297" i="33"/>
  <c r="AH297" i="33"/>
  <c r="AE297" i="33"/>
  <c r="S297" i="33"/>
  <c r="AI297" i="33"/>
  <c r="AC30" i="33"/>
  <c r="O124" i="33"/>
  <c r="AE124" i="33"/>
  <c r="Q124" i="33"/>
  <c r="AF124" i="33"/>
  <c r="AG124" i="33"/>
  <c r="AH124" i="33"/>
  <c r="AD124" i="33"/>
  <c r="P124" i="33"/>
  <c r="R124" i="33"/>
  <c r="S124" i="33"/>
  <c r="T124" i="33"/>
  <c r="AI124" i="33"/>
  <c r="O178" i="33"/>
  <c r="AE178" i="33"/>
  <c r="Q178" i="33"/>
  <c r="AF178" i="33"/>
  <c r="AG178" i="33"/>
  <c r="AH178" i="33"/>
  <c r="AD178" i="33"/>
  <c r="P178" i="33"/>
  <c r="R178" i="33"/>
  <c r="S178" i="33"/>
  <c r="T178" i="33"/>
  <c r="AI178" i="33"/>
  <c r="AD305" i="33"/>
  <c r="Q305" i="33"/>
  <c r="P305" i="33"/>
  <c r="R305" i="33"/>
  <c r="AG305" i="33"/>
  <c r="T305" i="33"/>
  <c r="O305" i="33"/>
  <c r="AE305" i="33"/>
  <c r="AF305" i="33"/>
  <c r="S305" i="33"/>
  <c r="AH305" i="33"/>
  <c r="AI305" i="33"/>
  <c r="O99" i="33"/>
  <c r="AE99" i="33"/>
  <c r="AF99" i="33"/>
  <c r="S99" i="33"/>
  <c r="AH99" i="33"/>
  <c r="AI99" i="33"/>
  <c r="AD99" i="33"/>
  <c r="Q99" i="33"/>
  <c r="P99" i="33"/>
  <c r="R99" i="33"/>
  <c r="AG99" i="33"/>
  <c r="T99" i="33"/>
  <c r="AD267" i="33"/>
  <c r="Q267" i="33"/>
  <c r="P267" i="33"/>
  <c r="R267" i="33"/>
  <c r="AG267" i="33"/>
  <c r="T267" i="33"/>
  <c r="O267" i="33"/>
  <c r="AE267" i="33"/>
  <c r="AF267" i="33"/>
  <c r="S267" i="33"/>
  <c r="AH267" i="33"/>
  <c r="AI267" i="33"/>
  <c r="V188" i="33"/>
  <c r="O165" i="33"/>
  <c r="AE165" i="33"/>
  <c r="AF165" i="33"/>
  <c r="S165" i="33"/>
  <c r="AH165" i="33"/>
  <c r="AI165" i="33"/>
  <c r="AD165" i="33"/>
  <c r="Q165" i="33"/>
  <c r="P165" i="33"/>
  <c r="R165" i="33"/>
  <c r="AG165" i="33"/>
  <c r="T165" i="33"/>
  <c r="V187" i="33"/>
  <c r="AD303" i="33"/>
  <c r="Q303" i="33"/>
  <c r="P303" i="33"/>
  <c r="R303" i="33"/>
  <c r="AG303" i="33"/>
  <c r="T303" i="33"/>
  <c r="O303" i="33"/>
  <c r="AE303" i="33"/>
  <c r="AF303" i="33"/>
  <c r="S303" i="33"/>
  <c r="AH303" i="33"/>
  <c r="AI303" i="33"/>
  <c r="V232" i="33"/>
  <c r="AK71" i="33"/>
  <c r="AC43" i="33"/>
  <c r="AK43" i="33" s="1"/>
  <c r="AE196" i="33"/>
  <c r="Q196" i="33"/>
  <c r="R196" i="33"/>
  <c r="S196" i="33"/>
  <c r="T196" i="33"/>
  <c r="AI196" i="33"/>
  <c r="O196" i="33"/>
  <c r="P196" i="33"/>
  <c r="AD196" i="33"/>
  <c r="AF196" i="33"/>
  <c r="AG196" i="33"/>
  <c r="AH196" i="33"/>
  <c r="AC285" i="33"/>
  <c r="AK285" i="33" s="1"/>
  <c r="AD54" i="33"/>
  <c r="P54" i="33"/>
  <c r="R54" i="33"/>
  <c r="S54" i="33"/>
  <c r="T54" i="33"/>
  <c r="AI54" i="33"/>
  <c r="O54" i="33"/>
  <c r="AE54" i="33"/>
  <c r="Q54" i="33"/>
  <c r="AF54" i="33"/>
  <c r="AG54" i="33"/>
  <c r="AH54" i="33"/>
  <c r="O210" i="33"/>
  <c r="AE210" i="33"/>
  <c r="Q210" i="33"/>
  <c r="AF210" i="33"/>
  <c r="AG210" i="33"/>
  <c r="AH210" i="33"/>
  <c r="AD210" i="33"/>
  <c r="P210" i="33"/>
  <c r="R210" i="33"/>
  <c r="S210" i="33"/>
  <c r="T210" i="33"/>
  <c r="AI210" i="33"/>
  <c r="AD67" i="33"/>
  <c r="Q67" i="33"/>
  <c r="P67" i="33"/>
  <c r="R67" i="33"/>
  <c r="AG67" i="33"/>
  <c r="T67" i="33"/>
  <c r="O67" i="33"/>
  <c r="AE67" i="33"/>
  <c r="AF67" i="33"/>
  <c r="S67" i="33"/>
  <c r="AH67" i="33"/>
  <c r="AI67" i="33"/>
  <c r="V297" i="33"/>
  <c r="O262" i="33"/>
  <c r="AE262" i="33"/>
  <c r="Q262" i="33"/>
  <c r="AF262" i="33"/>
  <c r="AG262" i="33"/>
  <c r="AH262" i="33"/>
  <c r="AD262" i="33"/>
  <c r="P262" i="33"/>
  <c r="R262" i="33"/>
  <c r="S262" i="33"/>
  <c r="T262" i="33"/>
  <c r="AI262" i="33"/>
  <c r="AA6" i="33"/>
  <c r="L5" i="33"/>
  <c r="O29" i="33"/>
  <c r="AE29" i="33"/>
  <c r="AF29" i="33"/>
  <c r="S29" i="33"/>
  <c r="AH29" i="33"/>
  <c r="AI29" i="33"/>
  <c r="AD29" i="33"/>
  <c r="Q29" i="33"/>
  <c r="P29" i="33"/>
  <c r="R29" i="33"/>
  <c r="AG29" i="33"/>
  <c r="T29" i="33"/>
  <c r="AC93" i="33"/>
  <c r="AK93" i="33" s="1"/>
  <c r="AK208" i="33"/>
  <c r="V148" i="33"/>
  <c r="AD9" i="33"/>
  <c r="O9" i="33"/>
  <c r="Q9" i="33"/>
  <c r="R9" i="33"/>
  <c r="AG9" i="33"/>
  <c r="T9" i="33"/>
  <c r="P9" i="33"/>
  <c r="AE9" i="33"/>
  <c r="AF9" i="33"/>
  <c r="S9" i="33"/>
  <c r="AH9" i="33"/>
  <c r="AI9" i="33"/>
  <c r="AD213" i="33"/>
  <c r="Q213" i="33"/>
  <c r="P213" i="33"/>
  <c r="R213" i="33"/>
  <c r="AG213" i="33"/>
  <c r="T213" i="33"/>
  <c r="O213" i="33"/>
  <c r="AE213" i="33"/>
  <c r="AF213" i="33"/>
  <c r="S213" i="33"/>
  <c r="AH213" i="33"/>
  <c r="AI213" i="33"/>
  <c r="V278" i="33"/>
  <c r="AK261" i="33"/>
  <c r="AC94" i="33"/>
  <c r="AK94" i="33" s="1"/>
  <c r="AC217" i="33"/>
  <c r="AK217" i="33" s="1"/>
  <c r="O175" i="33"/>
  <c r="AE175" i="33"/>
  <c r="AF175" i="33"/>
  <c r="S175" i="33"/>
  <c r="AH175" i="33"/>
  <c r="AI175" i="33"/>
  <c r="AD175" i="33"/>
  <c r="Q175" i="33"/>
  <c r="P175" i="33"/>
  <c r="R175" i="33"/>
  <c r="AG175" i="33"/>
  <c r="T175" i="33"/>
  <c r="V269" i="33"/>
  <c r="V169" i="33"/>
  <c r="AC7" i="33"/>
  <c r="O92" i="33"/>
  <c r="AE92" i="33"/>
  <c r="Q92" i="33"/>
  <c r="AF92" i="33"/>
  <c r="AG92" i="33"/>
  <c r="AH92" i="33"/>
  <c r="AD92" i="33"/>
  <c r="P92" i="33"/>
  <c r="R92" i="33"/>
  <c r="S92" i="33"/>
  <c r="T92" i="33"/>
  <c r="AI92" i="33"/>
  <c r="O294" i="33"/>
  <c r="AE294" i="33"/>
  <c r="Q294" i="33"/>
  <c r="AF294" i="33"/>
  <c r="AG294" i="33"/>
  <c r="AH294" i="33"/>
  <c r="AD294" i="33"/>
  <c r="P294" i="33"/>
  <c r="R294" i="33"/>
  <c r="S294" i="33"/>
  <c r="T294" i="33"/>
  <c r="AI294" i="33"/>
  <c r="AC237" i="33"/>
  <c r="AK237" i="33" s="1"/>
  <c r="AE304" i="33"/>
  <c r="Q304" i="33"/>
  <c r="R304" i="33"/>
  <c r="S304" i="33"/>
  <c r="T304" i="33"/>
  <c r="AI304" i="33"/>
  <c r="O304" i="33"/>
  <c r="P304" i="33"/>
  <c r="AD304" i="33"/>
  <c r="AF304" i="33"/>
  <c r="AG304" i="33"/>
  <c r="AH304" i="33"/>
  <c r="AC48" i="33"/>
  <c r="AK48" i="33" s="1"/>
  <c r="AE240" i="33"/>
  <c r="Q240" i="33"/>
  <c r="R240" i="33"/>
  <c r="S240" i="33"/>
  <c r="T240" i="33"/>
  <c r="AI240" i="33"/>
  <c r="O240" i="33"/>
  <c r="P240" i="33"/>
  <c r="AD240" i="33"/>
  <c r="AF240" i="33"/>
  <c r="AG240" i="33"/>
  <c r="AH240" i="33"/>
  <c r="AD233" i="33"/>
  <c r="Q233" i="33"/>
  <c r="P233" i="33"/>
  <c r="R233" i="33"/>
  <c r="AG233" i="33"/>
  <c r="T233" i="33"/>
  <c r="AE233" i="33"/>
  <c r="S233" i="33"/>
  <c r="AI233" i="33"/>
  <c r="O233" i="33"/>
  <c r="AF233" i="33"/>
  <c r="AH233" i="33"/>
  <c r="AK178" i="33"/>
  <c r="P8" i="33"/>
  <c r="AD8" i="33"/>
  <c r="AF8" i="33"/>
  <c r="R8" i="33"/>
  <c r="AG8" i="33"/>
  <c r="T8" i="33"/>
  <c r="O8" i="33"/>
  <c r="Q8" i="33"/>
  <c r="AE8" i="33"/>
  <c r="S8" i="33"/>
  <c r="AH8" i="33"/>
  <c r="AI8" i="33"/>
  <c r="O44" i="33"/>
  <c r="AE44" i="33"/>
  <c r="Q44" i="33"/>
  <c r="AF44" i="33"/>
  <c r="AG44" i="33"/>
  <c r="AH44" i="33"/>
  <c r="AD44" i="33"/>
  <c r="P44" i="33"/>
  <c r="R44" i="33"/>
  <c r="S44" i="33"/>
  <c r="T44" i="33"/>
  <c r="AI44" i="33"/>
  <c r="AC180" i="33"/>
  <c r="AK180" i="33" s="1"/>
  <c r="AD117" i="33"/>
  <c r="Q117" i="33"/>
  <c r="P117" i="33"/>
  <c r="R117" i="33"/>
  <c r="AG117" i="33"/>
  <c r="T117" i="33"/>
  <c r="O117" i="33"/>
  <c r="AE117" i="33"/>
  <c r="AF117" i="33"/>
  <c r="S117" i="33"/>
  <c r="AH117" i="33"/>
  <c r="AI117" i="33"/>
  <c r="AK157" i="33"/>
  <c r="AC118" i="33"/>
  <c r="AK118" i="33" s="1"/>
  <c r="V59" i="33"/>
  <c r="O183" i="33"/>
  <c r="AE183" i="33"/>
  <c r="AF183" i="33"/>
  <c r="S183" i="33"/>
  <c r="AH183" i="33"/>
  <c r="AI183" i="33"/>
  <c r="AD183" i="33"/>
  <c r="Q183" i="33"/>
  <c r="P183" i="33"/>
  <c r="R183" i="33"/>
  <c r="AG183" i="33"/>
  <c r="T183" i="33"/>
  <c r="AD182" i="33"/>
  <c r="P182" i="33"/>
  <c r="R182" i="33"/>
  <c r="S182" i="33"/>
  <c r="T182" i="33"/>
  <c r="AI182" i="33"/>
  <c r="O182" i="33"/>
  <c r="AE182" i="33"/>
  <c r="Q182" i="33"/>
  <c r="AF182" i="33"/>
  <c r="AG182" i="33"/>
  <c r="AH182" i="33"/>
  <c r="AD90" i="33"/>
  <c r="P90" i="33"/>
  <c r="R90" i="33"/>
  <c r="S90" i="33"/>
  <c r="T90" i="33"/>
  <c r="AI90" i="33"/>
  <c r="O90" i="33"/>
  <c r="AE90" i="33"/>
  <c r="Q90" i="33"/>
  <c r="AF90" i="33"/>
  <c r="AG90" i="33"/>
  <c r="AH90" i="33"/>
  <c r="AK51" i="33"/>
  <c r="AD47" i="33"/>
  <c r="Q47" i="33"/>
  <c r="P47" i="33"/>
  <c r="R47" i="33"/>
  <c r="AG47" i="33"/>
  <c r="T47" i="33"/>
  <c r="O47" i="33"/>
  <c r="AE47" i="33"/>
  <c r="AF47" i="33"/>
  <c r="S47" i="33"/>
  <c r="AH47" i="33"/>
  <c r="AI47" i="33"/>
  <c r="AC216" i="33"/>
  <c r="AK216" i="33" s="1"/>
  <c r="AC66" i="33"/>
  <c r="AK66" i="33" s="1"/>
  <c r="AK86" i="33"/>
  <c r="AD173" i="33"/>
  <c r="Q173" i="33"/>
  <c r="P173" i="33"/>
  <c r="R173" i="33"/>
  <c r="AG173" i="33"/>
  <c r="T173" i="33"/>
  <c r="O173" i="33"/>
  <c r="AE173" i="33"/>
  <c r="AF173" i="33"/>
  <c r="S173" i="33"/>
  <c r="AH173" i="33"/>
  <c r="AI173" i="33"/>
  <c r="V92" i="33"/>
  <c r="AD7" i="33"/>
  <c r="O7" i="33"/>
  <c r="Q7" i="33"/>
  <c r="R7" i="33"/>
  <c r="AG7" i="33"/>
  <c r="AH7" i="33"/>
  <c r="P7" i="33"/>
  <c r="AE7" i="33"/>
  <c r="AF7" i="33"/>
  <c r="S7" i="33"/>
  <c r="T7" i="33"/>
  <c r="AI7" i="33"/>
  <c r="AC159" i="33"/>
  <c r="AK159" i="33" s="1"/>
  <c r="O6" i="33"/>
  <c r="Q6" i="33"/>
  <c r="R6" i="33"/>
  <c r="S6" i="33"/>
  <c r="AH6" i="33"/>
  <c r="AI6" i="33"/>
  <c r="P6" i="33"/>
  <c r="AD6" i="33"/>
  <c r="AE6" i="33"/>
  <c r="AF6" i="33"/>
  <c r="AG6" i="33"/>
  <c r="T6" i="33"/>
  <c r="N5" i="33"/>
  <c r="V197" i="33"/>
  <c r="V286" i="33"/>
  <c r="AC23" i="33"/>
  <c r="O76" i="33"/>
  <c r="AE76" i="33"/>
  <c r="Q76" i="33"/>
  <c r="AF76" i="33"/>
  <c r="AG76" i="33"/>
  <c r="AH76" i="33"/>
  <c r="P76" i="33"/>
  <c r="S76" i="33"/>
  <c r="AI76" i="33"/>
  <c r="AD76" i="33"/>
  <c r="R76" i="33"/>
  <c r="T76" i="33"/>
  <c r="V186" i="33"/>
  <c r="AC289" i="33"/>
  <c r="AK289" i="33" s="1"/>
  <c r="AC284" i="33"/>
  <c r="AK284" i="33" s="1"/>
  <c r="T22" i="29"/>
  <c r="U22" i="29"/>
  <c r="O103" i="33"/>
  <c r="AE103" i="33"/>
  <c r="AF103" i="33"/>
  <c r="S103" i="33"/>
  <c r="AH103" i="33"/>
  <c r="AI103" i="33"/>
  <c r="AD103" i="33"/>
  <c r="Q103" i="33"/>
  <c r="P103" i="33"/>
  <c r="R103" i="33"/>
  <c r="AG103" i="33"/>
  <c r="T103" i="33"/>
  <c r="V209" i="33"/>
  <c r="O257" i="33"/>
  <c r="AE257" i="33"/>
  <c r="AF257" i="33"/>
  <c r="S257" i="33"/>
  <c r="AH257" i="33"/>
  <c r="AI257" i="33"/>
  <c r="AD257" i="33"/>
  <c r="Q257" i="33"/>
  <c r="P257" i="33"/>
  <c r="R257" i="33"/>
  <c r="AG257" i="33"/>
  <c r="T257" i="33"/>
  <c r="V210" i="33"/>
  <c r="V133" i="33"/>
  <c r="V103" i="33"/>
  <c r="V54" i="33"/>
  <c r="AC215" i="33"/>
  <c r="AK215" i="33" s="1"/>
  <c r="AC101" i="33"/>
  <c r="AK101" i="33" s="1"/>
  <c r="AC25" i="33"/>
  <c r="V47" i="33"/>
  <c r="O280" i="33"/>
  <c r="P280" i="33"/>
  <c r="AD280" i="33"/>
  <c r="AF280" i="33"/>
  <c r="AG280" i="33"/>
  <c r="AH280" i="33"/>
  <c r="R280" i="33"/>
  <c r="AE280" i="33"/>
  <c r="Q280" i="33"/>
  <c r="S280" i="33"/>
  <c r="T280" i="33"/>
  <c r="AI280" i="33"/>
  <c r="AC140" i="33"/>
  <c r="AK140" i="33" s="1"/>
  <c r="AD193" i="33"/>
  <c r="Q193" i="33"/>
  <c r="P193" i="33"/>
  <c r="R193" i="33"/>
  <c r="AG193" i="33"/>
  <c r="T193" i="33"/>
  <c r="O193" i="33"/>
  <c r="AE193" i="33"/>
  <c r="AF193" i="33"/>
  <c r="S193" i="33"/>
  <c r="AH193" i="33"/>
  <c r="AI193" i="33"/>
  <c r="V206" i="33"/>
  <c r="AD123" i="33"/>
  <c r="Q123" i="33"/>
  <c r="P123" i="33"/>
  <c r="R123" i="33"/>
  <c r="AG123" i="33"/>
  <c r="T123" i="33"/>
  <c r="O123" i="33"/>
  <c r="AE123" i="33"/>
  <c r="AF123" i="33"/>
  <c r="S123" i="33"/>
  <c r="AH123" i="33"/>
  <c r="AI123" i="33"/>
  <c r="V67" i="33"/>
  <c r="AC149" i="33"/>
  <c r="AK149" i="33" s="1"/>
  <c r="AC257" i="33"/>
  <c r="AK257" i="33" s="1"/>
  <c r="O265" i="33"/>
  <c r="AE265" i="33"/>
  <c r="AF265" i="33"/>
  <c r="S265" i="33"/>
  <c r="AH265" i="33"/>
  <c r="AI265" i="33"/>
  <c r="AD265" i="33"/>
  <c r="Q265" i="33"/>
  <c r="P265" i="33"/>
  <c r="R265" i="33"/>
  <c r="AG265" i="33"/>
  <c r="T265" i="33"/>
  <c r="O49" i="33"/>
  <c r="AE49" i="33"/>
  <c r="AF49" i="33"/>
  <c r="S49" i="33"/>
  <c r="AH49" i="33"/>
  <c r="AI49" i="33"/>
  <c r="AD49" i="33"/>
  <c r="Q49" i="33"/>
  <c r="P49" i="33"/>
  <c r="R49" i="33"/>
  <c r="AG49" i="33"/>
  <c r="T49" i="33"/>
  <c r="O223" i="33"/>
  <c r="AE223" i="33"/>
  <c r="AF223" i="33"/>
  <c r="S223" i="33"/>
  <c r="AH223" i="33"/>
  <c r="AI223" i="33"/>
  <c r="AD223" i="33"/>
  <c r="Q223" i="33"/>
  <c r="P223" i="33"/>
  <c r="R223" i="33"/>
  <c r="AG223" i="33"/>
  <c r="T223" i="33"/>
  <c r="AD18" i="33"/>
  <c r="P18" i="33"/>
  <c r="R18" i="33"/>
  <c r="S18" i="33"/>
  <c r="T18" i="33"/>
  <c r="AI18" i="33"/>
  <c r="O18" i="33"/>
  <c r="AE18" i="33"/>
  <c r="Q18" i="33"/>
  <c r="AF18" i="33"/>
  <c r="AG18" i="33"/>
  <c r="AH18" i="33"/>
  <c r="AE272" i="33"/>
  <c r="Q272" i="33"/>
  <c r="R272" i="33"/>
  <c r="S272" i="33"/>
  <c r="T272" i="33"/>
  <c r="AI272" i="33"/>
  <c r="O272" i="33"/>
  <c r="P272" i="33"/>
  <c r="AD272" i="33"/>
  <c r="AF272" i="33"/>
  <c r="AG272" i="33"/>
  <c r="AH272" i="33"/>
  <c r="V128" i="33"/>
  <c r="AC223" i="33"/>
  <c r="AK223" i="33" s="1"/>
  <c r="V233" i="33"/>
  <c r="O131" i="33"/>
  <c r="AE131" i="33"/>
  <c r="AF131" i="33"/>
  <c r="S131" i="33"/>
  <c r="AH131" i="33"/>
  <c r="AI131" i="33"/>
  <c r="AD131" i="33"/>
  <c r="Q131" i="33"/>
  <c r="P131" i="33"/>
  <c r="R131" i="33"/>
  <c r="AG131" i="33"/>
  <c r="T131" i="33"/>
  <c r="O130" i="33"/>
  <c r="AE130" i="33"/>
  <c r="Q130" i="33"/>
  <c r="AF130" i="33"/>
  <c r="AG130" i="33"/>
  <c r="AH130" i="33"/>
  <c r="P130" i="33"/>
  <c r="S130" i="33"/>
  <c r="T130" i="33"/>
  <c r="AD130" i="33"/>
  <c r="R130" i="33"/>
  <c r="AI130" i="33"/>
  <c r="AC203" i="33"/>
  <c r="AK203" i="33" s="1"/>
  <c r="AC22" i="33"/>
  <c r="O94" i="33"/>
  <c r="AE94" i="33"/>
  <c r="Q94" i="33"/>
  <c r="AF94" i="33"/>
  <c r="AG94" i="33"/>
  <c r="AH94" i="33"/>
  <c r="AD94" i="33"/>
  <c r="P94" i="33"/>
  <c r="R94" i="33"/>
  <c r="S94" i="33"/>
  <c r="T94" i="33"/>
  <c r="AI94" i="33"/>
  <c r="O274" i="33"/>
  <c r="AE274" i="33"/>
  <c r="Q274" i="33"/>
  <c r="AF274" i="33"/>
  <c r="AG274" i="33"/>
  <c r="AH274" i="33"/>
  <c r="AD274" i="33"/>
  <c r="P274" i="33"/>
  <c r="R274" i="33"/>
  <c r="S274" i="33"/>
  <c r="T274" i="33"/>
  <c r="AI274" i="33"/>
  <c r="AD91" i="33"/>
  <c r="Q91" i="33"/>
  <c r="P91" i="33"/>
  <c r="R91" i="33"/>
  <c r="AG91" i="33"/>
  <c r="T91" i="33"/>
  <c r="O91" i="33"/>
  <c r="AE91" i="33"/>
  <c r="AF91" i="33"/>
  <c r="S91" i="33"/>
  <c r="AH91" i="33"/>
  <c r="AI91" i="33"/>
  <c r="O302" i="33"/>
  <c r="AE302" i="33"/>
  <c r="Q302" i="33"/>
  <c r="AF302" i="33"/>
  <c r="AG302" i="33"/>
  <c r="AH302" i="33"/>
  <c r="AD302" i="33"/>
  <c r="P302" i="33"/>
  <c r="R302" i="33"/>
  <c r="S302" i="33"/>
  <c r="T302" i="33"/>
  <c r="AI302" i="33"/>
  <c r="AC250" i="33"/>
  <c r="AK250" i="33" s="1"/>
  <c r="V215" i="33"/>
  <c r="V285" i="33"/>
  <c r="O36" i="33"/>
  <c r="AE36" i="33"/>
  <c r="Q36" i="33"/>
  <c r="AF36" i="33"/>
  <c r="AG36" i="33"/>
  <c r="AH36" i="33"/>
  <c r="AD36" i="33"/>
  <c r="P36" i="33"/>
  <c r="R36" i="33"/>
  <c r="S36" i="33"/>
  <c r="T36" i="33"/>
  <c r="AI36" i="33"/>
  <c r="AC53" i="33"/>
  <c r="AK53" i="33" s="1"/>
  <c r="AC16" i="33"/>
  <c r="AD125" i="33"/>
  <c r="Q125" i="33"/>
  <c r="P125" i="33"/>
  <c r="R125" i="33"/>
  <c r="AG125" i="33"/>
  <c r="T125" i="33"/>
  <c r="O125" i="33"/>
  <c r="AE125" i="33"/>
  <c r="AF125" i="33"/>
  <c r="S125" i="33"/>
  <c r="AH125" i="33"/>
  <c r="AI125" i="33"/>
  <c r="O110" i="33"/>
  <c r="AE110" i="33"/>
  <c r="Q110" i="33"/>
  <c r="AF110" i="33"/>
  <c r="AG110" i="33"/>
  <c r="AH110" i="33"/>
  <c r="AD110" i="33"/>
  <c r="P110" i="33"/>
  <c r="R110" i="33"/>
  <c r="S110" i="33"/>
  <c r="T110" i="33"/>
  <c r="AI110" i="33"/>
  <c r="AD77" i="33"/>
  <c r="Q77" i="33"/>
  <c r="P77" i="33"/>
  <c r="R77" i="33"/>
  <c r="AG77" i="33"/>
  <c r="T77" i="33"/>
  <c r="O77" i="33"/>
  <c r="AE77" i="33"/>
  <c r="AF77" i="33"/>
  <c r="S77" i="33"/>
  <c r="AH77" i="33"/>
  <c r="AI77" i="33"/>
  <c r="AC141" i="33"/>
  <c r="AK141" i="33" s="1"/>
  <c r="AE180" i="33"/>
  <c r="Q180" i="33"/>
  <c r="R180" i="33"/>
  <c r="S180" i="33"/>
  <c r="T180" i="33"/>
  <c r="AI180" i="33"/>
  <c r="O180" i="33"/>
  <c r="P180" i="33"/>
  <c r="AD180" i="33"/>
  <c r="AF180" i="33"/>
  <c r="AG180" i="33"/>
  <c r="AH180" i="33"/>
  <c r="O95" i="33"/>
  <c r="AE95" i="33"/>
  <c r="AF95" i="33"/>
  <c r="S95" i="33"/>
  <c r="AH95" i="33"/>
  <c r="AI95" i="33"/>
  <c r="AD95" i="33"/>
  <c r="Q95" i="33"/>
  <c r="P95" i="33"/>
  <c r="R95" i="33"/>
  <c r="AG95" i="33"/>
  <c r="T95" i="33"/>
  <c r="AC20" i="33"/>
  <c r="AC272" i="33"/>
  <c r="AK272" i="33" s="1"/>
  <c r="AC214" i="33"/>
  <c r="AK214" i="33" s="1"/>
  <c r="AD293" i="33"/>
  <c r="Q293" i="33"/>
  <c r="P293" i="33"/>
  <c r="R293" i="33"/>
  <c r="AG293" i="33"/>
  <c r="T293" i="33"/>
  <c r="O293" i="33"/>
  <c r="AE293" i="33"/>
  <c r="AF293" i="33"/>
  <c r="S293" i="33"/>
  <c r="AH293" i="33"/>
  <c r="AI293" i="33"/>
  <c r="AD261" i="33"/>
  <c r="Q261" i="33"/>
  <c r="P261" i="33"/>
  <c r="R261" i="33"/>
  <c r="AG261" i="33"/>
  <c r="T261" i="33"/>
  <c r="O261" i="33"/>
  <c r="AE261" i="33"/>
  <c r="AF261" i="33"/>
  <c r="S261" i="33"/>
  <c r="AH261" i="33"/>
  <c r="AI261" i="33"/>
  <c r="O79" i="33"/>
  <c r="AE79" i="33"/>
  <c r="AF79" i="33"/>
  <c r="S79" i="33"/>
  <c r="AH79" i="33"/>
  <c r="AI79" i="33"/>
  <c r="AD79" i="33"/>
  <c r="Q79" i="33"/>
  <c r="P79" i="33"/>
  <c r="R79" i="33"/>
  <c r="AG79" i="33"/>
  <c r="T79" i="33"/>
  <c r="AC63" i="33"/>
  <c r="AK63" i="33" s="1"/>
  <c r="AC56" i="33"/>
  <c r="AK56" i="33" s="1"/>
  <c r="AD238" i="33"/>
  <c r="P238" i="33"/>
  <c r="R238" i="33"/>
  <c r="S238" i="33"/>
  <c r="T238" i="33"/>
  <c r="AI238" i="33"/>
  <c r="O238" i="33"/>
  <c r="AE238" i="33"/>
  <c r="Q238" i="33"/>
  <c r="AF238" i="33"/>
  <c r="AG238" i="33"/>
  <c r="AH238" i="33"/>
  <c r="V165" i="33"/>
  <c r="O81" i="33"/>
  <c r="AE81" i="33"/>
  <c r="AF81" i="33"/>
  <c r="S81" i="33"/>
  <c r="AH81" i="33"/>
  <c r="AI81" i="33"/>
  <c r="AD81" i="33"/>
  <c r="Q81" i="33"/>
  <c r="P81" i="33"/>
  <c r="R81" i="33"/>
  <c r="AG81" i="33"/>
  <c r="T81" i="33"/>
  <c r="AC254" i="33"/>
  <c r="AK254" i="33" s="1"/>
  <c r="AC291" i="33"/>
  <c r="AK291" i="33" s="1"/>
  <c r="AD43" i="33"/>
  <c r="Q43" i="33"/>
  <c r="P43" i="33"/>
  <c r="R43" i="33"/>
  <c r="AG43" i="33"/>
  <c r="T43" i="33"/>
  <c r="O43" i="33"/>
  <c r="AE43" i="33"/>
  <c r="AF43" i="33"/>
  <c r="S43" i="33"/>
  <c r="AH43" i="33"/>
  <c r="AI43" i="33"/>
  <c r="AK139" i="33"/>
  <c r="AC68" i="33"/>
  <c r="AK68" i="33" s="1"/>
  <c r="V226" i="33"/>
  <c r="V220" i="33"/>
  <c r="O38" i="33"/>
  <c r="AE38" i="33"/>
  <c r="Q38" i="33"/>
  <c r="AF38" i="33"/>
  <c r="AG38" i="33"/>
  <c r="AH38" i="33"/>
  <c r="AD38" i="33"/>
  <c r="P38" i="33"/>
  <c r="R38" i="33"/>
  <c r="S38" i="33"/>
  <c r="T38" i="33"/>
  <c r="AI38" i="33"/>
  <c r="AC27" i="33"/>
  <c r="V117" i="33"/>
  <c r="AC295" i="33"/>
  <c r="AK295" i="33" s="1"/>
  <c r="O161" i="33"/>
  <c r="AE161" i="33"/>
  <c r="AF161" i="33"/>
  <c r="S161" i="33"/>
  <c r="AH161" i="33"/>
  <c r="AI161" i="33"/>
  <c r="AD161" i="33"/>
  <c r="Q161" i="33"/>
  <c r="P161" i="33"/>
  <c r="R161" i="33"/>
  <c r="AG161" i="33"/>
  <c r="T161" i="33"/>
  <c r="V228" i="33"/>
  <c r="O62" i="33"/>
  <c r="AE62" i="33"/>
  <c r="Q62" i="33"/>
  <c r="AF62" i="33"/>
  <c r="AG62" i="33"/>
  <c r="AH62" i="33"/>
  <c r="AD62" i="33"/>
  <c r="R62" i="33"/>
  <c r="T62" i="33"/>
  <c r="AI62" i="33"/>
  <c r="P62" i="33"/>
  <c r="S62" i="33"/>
  <c r="V175" i="33"/>
  <c r="V139" i="33"/>
  <c r="V264" i="33"/>
  <c r="V195" i="33"/>
  <c r="O288" i="33"/>
  <c r="P288" i="33"/>
  <c r="AD288" i="33"/>
  <c r="AF288" i="33"/>
  <c r="AG288" i="33"/>
  <c r="AH288" i="33"/>
  <c r="AE288" i="33"/>
  <c r="Q288" i="33"/>
  <c r="R288" i="33"/>
  <c r="S288" i="33"/>
  <c r="T288" i="33"/>
  <c r="AI288" i="33"/>
  <c r="AC233" i="33"/>
  <c r="AK233" i="33" s="1"/>
  <c r="AC85" i="33"/>
  <c r="AK85" i="33" s="1"/>
  <c r="AD22" i="33"/>
  <c r="P22" i="33"/>
  <c r="R22" i="33"/>
  <c r="S22" i="33"/>
  <c r="T22" i="33"/>
  <c r="AI22" i="33"/>
  <c r="O22" i="33"/>
  <c r="AE22" i="33"/>
  <c r="Q22" i="33"/>
  <c r="AF22" i="33"/>
  <c r="AG22" i="33"/>
  <c r="AH22" i="33"/>
  <c r="AK62" i="33"/>
  <c r="AC82" i="33"/>
  <c r="AK82" i="33" s="1"/>
  <c r="AK242" i="33"/>
  <c r="O149" i="33"/>
  <c r="AE149" i="33"/>
  <c r="AF149" i="33"/>
  <c r="S149" i="33"/>
  <c r="AH149" i="33"/>
  <c r="AI149" i="33"/>
  <c r="AD149" i="33"/>
  <c r="Q149" i="33"/>
  <c r="P149" i="33"/>
  <c r="R149" i="33"/>
  <c r="AG149" i="33"/>
  <c r="T149" i="33"/>
  <c r="AC45" i="33"/>
  <c r="AK45" i="33" s="1"/>
  <c r="V292" i="33"/>
  <c r="AK96" i="33"/>
  <c r="V248" i="33"/>
  <c r="AC52" i="33"/>
  <c r="AK52" i="33" s="1"/>
  <c r="O279" i="33"/>
  <c r="AE279" i="33"/>
  <c r="AF279" i="33"/>
  <c r="S279" i="33"/>
  <c r="AH279" i="33"/>
  <c r="AI279" i="33"/>
  <c r="AD279" i="33"/>
  <c r="Q279" i="33"/>
  <c r="P279" i="33"/>
  <c r="R279" i="33"/>
  <c r="AG279" i="33"/>
  <c r="T279" i="33"/>
  <c r="AK198" i="33"/>
  <c r="V104" i="33"/>
  <c r="V51" i="33"/>
  <c r="AD106" i="33"/>
  <c r="P106" i="33"/>
  <c r="R106" i="33"/>
  <c r="S106" i="33"/>
  <c r="T106" i="33"/>
  <c r="AI106" i="33"/>
  <c r="O106" i="33"/>
  <c r="AE106" i="33"/>
  <c r="Q106" i="33"/>
  <c r="AF106" i="33"/>
  <c r="AG106" i="33"/>
  <c r="AH106" i="33"/>
  <c r="O136" i="33"/>
  <c r="P136" i="33"/>
  <c r="AD136" i="33"/>
  <c r="AF136" i="33"/>
  <c r="AG136" i="33"/>
  <c r="AH136" i="33"/>
  <c r="Q136" i="33"/>
  <c r="S136" i="33"/>
  <c r="AI136" i="33"/>
  <c r="AE136" i="33"/>
  <c r="R136" i="33"/>
  <c r="T136" i="33"/>
  <c r="O172" i="33"/>
  <c r="P172" i="33"/>
  <c r="AD172" i="33"/>
  <c r="AF172" i="33"/>
  <c r="AG172" i="33"/>
  <c r="AH172" i="33"/>
  <c r="AE172" i="33"/>
  <c r="S172" i="33"/>
  <c r="AI172" i="33"/>
  <c r="Q172" i="33"/>
  <c r="R172" i="33"/>
  <c r="T172" i="33"/>
  <c r="AC255" i="33"/>
  <c r="AK255" i="33" s="1"/>
  <c r="AK249" i="33"/>
  <c r="AC131" i="33"/>
  <c r="AK131" i="33" s="1"/>
  <c r="AC49" i="33"/>
  <c r="AK49" i="33" s="1"/>
  <c r="AC106" i="33"/>
  <c r="AK106" i="33" s="1"/>
  <c r="O164" i="33"/>
  <c r="P164" i="33"/>
  <c r="AD164" i="33"/>
  <c r="AF164" i="33"/>
  <c r="AG164" i="33"/>
  <c r="AH164" i="33"/>
  <c r="AE164" i="33"/>
  <c r="Q164" i="33"/>
  <c r="R164" i="33"/>
  <c r="S164" i="33"/>
  <c r="T164" i="33"/>
  <c r="AI164" i="33"/>
  <c r="Q15" i="17"/>
  <c r="O15" i="17"/>
  <c r="M15" i="17"/>
  <c r="T15" i="17"/>
  <c r="L15" i="17"/>
  <c r="N15" i="17"/>
  <c r="S15" i="17"/>
  <c r="B15" i="17"/>
  <c r="R15" i="17"/>
  <c r="P15" i="17"/>
  <c r="AC266" i="33"/>
  <c r="AK266" i="33" s="1"/>
  <c r="V131" i="33"/>
  <c r="AC182" i="33"/>
  <c r="AK182" i="33" s="1"/>
  <c r="O102" i="33"/>
  <c r="AE102" i="33"/>
  <c r="Q102" i="33"/>
  <c r="AF102" i="33"/>
  <c r="AG102" i="33"/>
  <c r="AH102" i="33"/>
  <c r="AD102" i="33"/>
  <c r="P102" i="33"/>
  <c r="R102" i="33"/>
  <c r="S102" i="33"/>
  <c r="T102" i="33"/>
  <c r="AI102" i="33"/>
  <c r="AC156" i="33"/>
  <c r="AK156" i="33" s="1"/>
  <c r="O263" i="33"/>
  <c r="AE263" i="33"/>
  <c r="AF263" i="33"/>
  <c r="S263" i="33"/>
  <c r="AH263" i="33"/>
  <c r="AI263" i="33"/>
  <c r="AD263" i="33"/>
  <c r="Q263" i="33"/>
  <c r="P263" i="33"/>
  <c r="R263" i="33"/>
  <c r="AG263" i="33"/>
  <c r="T263" i="33"/>
  <c r="AK262" i="33"/>
  <c r="AC298" i="33"/>
  <c r="AK298" i="33" s="1"/>
  <c r="AD135" i="33"/>
  <c r="Q135" i="33"/>
  <c r="P135" i="33"/>
  <c r="R135" i="33"/>
  <c r="AG135" i="33"/>
  <c r="T135" i="33"/>
  <c r="O135" i="33"/>
  <c r="AE135" i="33"/>
  <c r="AF135" i="33"/>
  <c r="S135" i="33"/>
  <c r="AH135" i="33"/>
  <c r="AI135" i="33"/>
  <c r="O276" i="33"/>
  <c r="P276" i="33"/>
  <c r="AD276" i="33"/>
  <c r="AF276" i="33"/>
  <c r="AG276" i="33"/>
  <c r="AH276" i="33"/>
  <c r="AE276" i="33"/>
  <c r="Q276" i="33"/>
  <c r="R276" i="33"/>
  <c r="S276" i="33"/>
  <c r="T276" i="33"/>
  <c r="AI276" i="33"/>
  <c r="V48" i="33"/>
  <c r="AC227" i="33"/>
  <c r="AK227" i="33" s="1"/>
  <c r="AC153" i="33"/>
  <c r="AK153" i="33" s="1"/>
  <c r="AD127" i="33"/>
  <c r="Q127" i="33"/>
  <c r="P127" i="33"/>
  <c r="R127" i="33"/>
  <c r="AG127" i="33"/>
  <c r="T127" i="33"/>
  <c r="O127" i="33"/>
  <c r="AE127" i="33"/>
  <c r="AF127" i="33"/>
  <c r="S127" i="33"/>
  <c r="AH127" i="33"/>
  <c r="AI127" i="33"/>
  <c r="O236" i="33"/>
  <c r="P236" i="33"/>
  <c r="AD236" i="33"/>
  <c r="AF236" i="33"/>
  <c r="AG236" i="33"/>
  <c r="AH236" i="33"/>
  <c r="AE236" i="33"/>
  <c r="Q236" i="33"/>
  <c r="R236" i="33"/>
  <c r="S236" i="33"/>
  <c r="T236" i="33"/>
  <c r="AI236" i="33"/>
  <c r="V137" i="33"/>
  <c r="AC164" i="33"/>
  <c r="AK164" i="33" s="1"/>
  <c r="V193" i="33"/>
  <c r="AK306" i="33"/>
  <c r="V296" i="33"/>
  <c r="AC221" i="33"/>
  <c r="AK221" i="33" s="1"/>
  <c r="AD189" i="33"/>
  <c r="Q189" i="33"/>
  <c r="P189" i="33"/>
  <c r="R189" i="33"/>
  <c r="AG189" i="33"/>
  <c r="T189" i="33"/>
  <c r="AE189" i="33"/>
  <c r="S189" i="33"/>
  <c r="AI189" i="33"/>
  <c r="O189" i="33"/>
  <c r="AF189" i="33"/>
  <c r="AH189" i="33"/>
  <c r="AD295" i="33"/>
  <c r="Q295" i="33"/>
  <c r="P295" i="33"/>
  <c r="R295" i="33"/>
  <c r="AG295" i="33"/>
  <c r="T295" i="33"/>
  <c r="O295" i="33"/>
  <c r="AE295" i="33"/>
  <c r="AF295" i="33"/>
  <c r="S295" i="33"/>
  <c r="AH295" i="33"/>
  <c r="AI295" i="33"/>
  <c r="AC201" i="33"/>
  <c r="AK201" i="33" s="1"/>
  <c r="V155" i="33"/>
  <c r="AC46" i="33"/>
  <c r="AK46" i="33" s="1"/>
  <c r="AC232" i="33"/>
  <c r="AK232" i="33" s="1"/>
  <c r="V46" i="33"/>
  <c r="AE160" i="33"/>
  <c r="Q160" i="33"/>
  <c r="R160" i="33"/>
  <c r="S160" i="33"/>
  <c r="T160" i="33"/>
  <c r="AI160" i="33"/>
  <c r="O160" i="33"/>
  <c r="P160" i="33"/>
  <c r="AD160" i="33"/>
  <c r="AF160" i="33"/>
  <c r="AG160" i="33"/>
  <c r="AH160" i="33"/>
  <c r="AE176" i="33"/>
  <c r="Q176" i="33"/>
  <c r="R176" i="33"/>
  <c r="S176" i="33"/>
  <c r="T176" i="33"/>
  <c r="AI176" i="33"/>
  <c r="O176" i="33"/>
  <c r="P176" i="33"/>
  <c r="AD176" i="33"/>
  <c r="AF176" i="33"/>
  <c r="AG176" i="33"/>
  <c r="AH176" i="33"/>
  <c r="V43" i="33"/>
  <c r="AC55" i="33"/>
  <c r="AK55" i="33" s="1"/>
  <c r="AC78" i="33"/>
  <c r="AK78" i="33" s="1"/>
  <c r="AK84" i="33"/>
  <c r="P10" i="33"/>
  <c r="AD10" i="33"/>
  <c r="AE10" i="33"/>
  <c r="R10" i="33"/>
  <c r="S10" i="33"/>
  <c r="T10" i="33"/>
  <c r="Q10" i="33"/>
  <c r="O10" i="33"/>
  <c r="AF10" i="33"/>
  <c r="AG10" i="33"/>
  <c r="AH10" i="33"/>
  <c r="AI10" i="33"/>
  <c r="AC114" i="33"/>
  <c r="AK114" i="33" s="1"/>
  <c r="V204" i="33"/>
  <c r="AC35" i="33"/>
  <c r="AD170" i="33"/>
  <c r="P170" i="33"/>
  <c r="R170" i="33"/>
  <c r="S170" i="33"/>
  <c r="T170" i="33"/>
  <c r="AI170" i="33"/>
  <c r="O170" i="33"/>
  <c r="AE170" i="33"/>
  <c r="Q170" i="33"/>
  <c r="AF170" i="33"/>
  <c r="AG170" i="33"/>
  <c r="AH170" i="33"/>
  <c r="AC287" i="33"/>
  <c r="AK287" i="33" s="1"/>
  <c r="V287" i="33"/>
  <c r="AD37" i="33"/>
  <c r="Q37" i="33"/>
  <c r="P37" i="33"/>
  <c r="R37" i="33"/>
  <c r="AG37" i="33"/>
  <c r="T37" i="33"/>
  <c r="AE37" i="33"/>
  <c r="S37" i="33"/>
  <c r="AI37" i="33"/>
  <c r="O37" i="33"/>
  <c r="AF37" i="33"/>
  <c r="AH37" i="33"/>
  <c r="O218" i="33"/>
  <c r="AE218" i="33"/>
  <c r="Q218" i="33"/>
  <c r="AF218" i="33"/>
  <c r="AG218" i="33"/>
  <c r="AH218" i="33"/>
  <c r="AD218" i="33"/>
  <c r="P218" i="33"/>
  <c r="R218" i="33"/>
  <c r="S218" i="33"/>
  <c r="T218" i="33"/>
  <c r="AI218" i="33"/>
  <c r="AD159" i="33"/>
  <c r="Q159" i="33"/>
  <c r="P159" i="33"/>
  <c r="R159" i="33"/>
  <c r="AG159" i="33"/>
  <c r="T159" i="33"/>
  <c r="O159" i="33"/>
  <c r="AE159" i="33"/>
  <c r="AF159" i="33"/>
  <c r="S159" i="33"/>
  <c r="AH159" i="33"/>
  <c r="AI159" i="33"/>
  <c r="O52" i="33"/>
  <c r="AE52" i="33"/>
  <c r="Q52" i="33"/>
  <c r="AF52" i="33"/>
  <c r="AG52" i="33"/>
  <c r="AH52" i="33"/>
  <c r="AD52" i="33"/>
  <c r="P52" i="33"/>
  <c r="R52" i="33"/>
  <c r="S52" i="33"/>
  <c r="T52" i="33"/>
  <c r="AI52" i="33"/>
  <c r="AC240" i="33"/>
  <c r="AK240" i="33" s="1"/>
  <c r="V98" i="33"/>
  <c r="V129" i="33"/>
  <c r="AC26" i="33"/>
  <c r="AC143" i="33"/>
  <c r="AK143" i="33" s="1"/>
  <c r="V100" i="33"/>
  <c r="AD225" i="33"/>
  <c r="Q225" i="33"/>
  <c r="P225" i="33"/>
  <c r="R225" i="33"/>
  <c r="AG225" i="33"/>
  <c r="T225" i="33"/>
  <c r="O225" i="33"/>
  <c r="AE225" i="33"/>
  <c r="AF225" i="33"/>
  <c r="S225" i="33"/>
  <c r="AH225" i="33"/>
  <c r="AI225" i="33"/>
  <c r="V138" i="33"/>
  <c r="O116" i="33"/>
  <c r="AE116" i="33"/>
  <c r="Q116" i="33"/>
  <c r="AF116" i="33"/>
  <c r="AG116" i="33"/>
  <c r="AH116" i="33"/>
  <c r="AD116" i="33"/>
  <c r="P116" i="33"/>
  <c r="R116" i="33"/>
  <c r="S116" i="33"/>
  <c r="T116" i="33"/>
  <c r="AI116" i="33"/>
  <c r="AD113" i="33"/>
  <c r="Q113" i="33"/>
  <c r="P113" i="33"/>
  <c r="R113" i="33"/>
  <c r="AG113" i="33"/>
  <c r="T113" i="33"/>
  <c r="O113" i="33"/>
  <c r="AE113" i="33"/>
  <c r="AF113" i="33"/>
  <c r="S113" i="33"/>
  <c r="AH113" i="33"/>
  <c r="AI113" i="33"/>
  <c r="O80" i="33"/>
  <c r="AE80" i="33"/>
  <c r="Q80" i="33"/>
  <c r="AF80" i="33"/>
  <c r="AG80" i="33"/>
  <c r="AH80" i="33"/>
  <c r="AD80" i="33"/>
  <c r="P80" i="33"/>
  <c r="R80" i="33"/>
  <c r="S80" i="33"/>
  <c r="T80" i="33"/>
  <c r="AI80" i="33"/>
  <c r="V93" i="33"/>
  <c r="AE140" i="33"/>
  <c r="Q140" i="33"/>
  <c r="R140" i="33"/>
  <c r="S140" i="33"/>
  <c r="T140" i="33"/>
  <c r="AI140" i="33"/>
  <c r="O140" i="33"/>
  <c r="P140" i="33"/>
  <c r="AD140" i="33"/>
  <c r="AF140" i="33"/>
  <c r="AG140" i="33"/>
  <c r="AH140" i="33"/>
  <c r="O101" i="33"/>
  <c r="AE101" i="33"/>
  <c r="AF101" i="33"/>
  <c r="S101" i="33"/>
  <c r="AH101" i="33"/>
  <c r="AI101" i="33"/>
  <c r="AD101" i="33"/>
  <c r="Q101" i="33"/>
  <c r="P101" i="33"/>
  <c r="R101" i="33"/>
  <c r="AG101" i="33"/>
  <c r="T101" i="33"/>
  <c r="O289" i="33"/>
  <c r="AE289" i="33"/>
  <c r="AF289" i="33"/>
  <c r="S289" i="33"/>
  <c r="AH289" i="33"/>
  <c r="AI289" i="33"/>
  <c r="AD289" i="33"/>
  <c r="Q289" i="33"/>
  <c r="P289" i="33"/>
  <c r="R289" i="33"/>
  <c r="AG289" i="33"/>
  <c r="T289" i="33"/>
  <c r="AD306" i="33"/>
  <c r="P306" i="33"/>
  <c r="R306" i="33"/>
  <c r="S306" i="33"/>
  <c r="T306" i="33"/>
  <c r="AI306" i="33"/>
  <c r="O306" i="33"/>
  <c r="AE306" i="33"/>
  <c r="Q306" i="33"/>
  <c r="AF306" i="33"/>
  <c r="AG306" i="33"/>
  <c r="AH306" i="33"/>
  <c r="AC142" i="33"/>
  <c r="AK142" i="33" s="1"/>
  <c r="O84" i="33"/>
  <c r="AE84" i="33"/>
  <c r="Q84" i="33"/>
  <c r="AF84" i="33"/>
  <c r="AG84" i="33"/>
  <c r="AH84" i="33"/>
  <c r="AD84" i="33"/>
  <c r="P84" i="33"/>
  <c r="R84" i="33"/>
  <c r="S84" i="33"/>
  <c r="T84" i="33"/>
  <c r="AI84" i="33"/>
  <c r="AD245" i="33"/>
  <c r="Q245" i="33"/>
  <c r="P245" i="33"/>
  <c r="R245" i="33"/>
  <c r="AG245" i="33"/>
  <c r="T245" i="33"/>
  <c r="O245" i="33"/>
  <c r="AE245" i="33"/>
  <c r="AF245" i="33"/>
  <c r="S245" i="33"/>
  <c r="AH245" i="33"/>
  <c r="AI245" i="33"/>
  <c r="AC281" i="33"/>
  <c r="AK281" i="33" s="1"/>
  <c r="AD33" i="33"/>
  <c r="Q33" i="33"/>
  <c r="P33" i="33"/>
  <c r="R33" i="33"/>
  <c r="AG33" i="33"/>
  <c r="T33" i="33"/>
  <c r="O33" i="33"/>
  <c r="AE33" i="33"/>
  <c r="AF33" i="33"/>
  <c r="S33" i="33"/>
  <c r="AH33" i="33"/>
  <c r="AI33" i="33"/>
  <c r="V281" i="33"/>
  <c r="O201" i="33"/>
  <c r="AE201" i="33"/>
  <c r="AF201" i="33"/>
  <c r="S201" i="33"/>
  <c r="AH201" i="33"/>
  <c r="AI201" i="33"/>
  <c r="AD201" i="33"/>
  <c r="Q201" i="33"/>
  <c r="P201" i="33"/>
  <c r="R201" i="33"/>
  <c r="AG201" i="33"/>
  <c r="T201" i="33"/>
  <c r="AD96" i="33"/>
  <c r="P96" i="33"/>
  <c r="R96" i="33"/>
  <c r="S96" i="33"/>
  <c r="T96" i="33"/>
  <c r="AI96" i="33"/>
  <c r="O96" i="33"/>
  <c r="AE96" i="33"/>
  <c r="Q96" i="33"/>
  <c r="AF96" i="33"/>
  <c r="AG96" i="33"/>
  <c r="AH96" i="33"/>
  <c r="AC222" i="33"/>
  <c r="AK222" i="33" s="1"/>
  <c r="AE268" i="33"/>
  <c r="Q268" i="33"/>
  <c r="R268" i="33"/>
  <c r="S268" i="33"/>
  <c r="T268" i="33"/>
  <c r="AI268" i="33"/>
  <c r="O268" i="33"/>
  <c r="P268" i="33"/>
  <c r="AD268" i="33"/>
  <c r="AF268" i="33"/>
  <c r="AG268" i="33"/>
  <c r="AH268" i="33"/>
  <c r="AC290" i="33"/>
  <c r="AK290" i="33" s="1"/>
  <c r="O65" i="33"/>
  <c r="AE65" i="33"/>
  <c r="AF65" i="33"/>
  <c r="S65" i="33"/>
  <c r="AH65" i="33"/>
  <c r="AI65" i="33"/>
  <c r="AD65" i="33"/>
  <c r="Q65" i="33"/>
  <c r="P65" i="33"/>
  <c r="R65" i="33"/>
  <c r="AG65" i="33"/>
  <c r="T65" i="33"/>
  <c r="AC14" i="33"/>
  <c r="AC253" i="33"/>
  <c r="AK253" i="33" s="1"/>
  <c r="V81" i="33"/>
  <c r="O282" i="33"/>
  <c r="AE282" i="33"/>
  <c r="Q282" i="33"/>
  <c r="AF282" i="33"/>
  <c r="AG282" i="33"/>
  <c r="AH282" i="33"/>
  <c r="AD282" i="33"/>
  <c r="P282" i="33"/>
  <c r="R282" i="33"/>
  <c r="S282" i="33"/>
  <c r="T282" i="33"/>
  <c r="AI282" i="33"/>
  <c r="O72" i="33"/>
  <c r="AE72" i="33"/>
  <c r="Q72" i="33"/>
  <c r="AF72" i="33"/>
  <c r="AG72" i="33"/>
  <c r="AH72" i="33"/>
  <c r="AD72" i="33"/>
  <c r="P72" i="33"/>
  <c r="R72" i="33"/>
  <c r="S72" i="33"/>
  <c r="T72" i="33"/>
  <c r="AI72" i="33"/>
  <c r="P11" i="33"/>
  <c r="AE11" i="33"/>
  <c r="AF11" i="33"/>
  <c r="S11" i="33"/>
  <c r="T11" i="33"/>
  <c r="AI11" i="33"/>
  <c r="AD11" i="33"/>
  <c r="O11" i="33"/>
  <c r="Q11" i="33"/>
  <c r="R11" i="33"/>
  <c r="AG11" i="33"/>
  <c r="AH11" i="33"/>
  <c r="V243" i="33"/>
  <c r="V261" i="33"/>
  <c r="V144" i="33"/>
  <c r="O57" i="33"/>
  <c r="AE57" i="33"/>
  <c r="AF57" i="33"/>
  <c r="S57" i="33"/>
  <c r="AH57" i="33"/>
  <c r="AI57" i="33"/>
  <c r="AD57" i="33"/>
  <c r="Q57" i="33"/>
  <c r="P57" i="33"/>
  <c r="R57" i="33"/>
  <c r="AG57" i="33"/>
  <c r="T57" i="33"/>
  <c r="AE256" i="33"/>
  <c r="Q256" i="33"/>
  <c r="R256" i="33"/>
  <c r="S256" i="33"/>
  <c r="T256" i="33"/>
  <c r="AI256" i="33"/>
  <c r="O256" i="33"/>
  <c r="P256" i="33"/>
  <c r="AD256" i="33"/>
  <c r="AF256" i="33"/>
  <c r="AG256" i="33"/>
  <c r="AH256" i="33"/>
  <c r="V191" i="33"/>
  <c r="AD235" i="33"/>
  <c r="Q235" i="33"/>
  <c r="P235" i="33"/>
  <c r="R235" i="33"/>
  <c r="AG235" i="33"/>
  <c r="T235" i="33"/>
  <c r="O235" i="33"/>
  <c r="AE235" i="33"/>
  <c r="AF235" i="33"/>
  <c r="S235" i="33"/>
  <c r="AH235" i="33"/>
  <c r="AI235" i="33"/>
  <c r="O88" i="33"/>
  <c r="AE88" i="33"/>
  <c r="Q88" i="33"/>
  <c r="AF88" i="33"/>
  <c r="AG88" i="33"/>
  <c r="AH88" i="33"/>
  <c r="AD88" i="33"/>
  <c r="P88" i="33"/>
  <c r="R88" i="33"/>
  <c r="S88" i="33"/>
  <c r="T88" i="33"/>
  <c r="AI88" i="33"/>
  <c r="AD97" i="33"/>
  <c r="Q97" i="33"/>
  <c r="P97" i="33"/>
  <c r="R97" i="33"/>
  <c r="AG97" i="33"/>
  <c r="T97" i="33"/>
  <c r="O97" i="33"/>
  <c r="AE97" i="33"/>
  <c r="AF97" i="33"/>
  <c r="S97" i="33"/>
  <c r="AH97" i="33"/>
  <c r="AI97" i="33"/>
  <c r="V294" i="33"/>
  <c r="AD69" i="33"/>
  <c r="Q69" i="33"/>
  <c r="P69" i="33"/>
  <c r="R69" i="33"/>
  <c r="AG69" i="33"/>
  <c r="T69" i="33"/>
  <c r="O69" i="33"/>
  <c r="AE69" i="33"/>
  <c r="AF69" i="33"/>
  <c r="S69" i="33"/>
  <c r="AH69" i="33"/>
  <c r="AI69" i="33"/>
  <c r="V239" i="33"/>
  <c r="AC104" i="33"/>
  <c r="AK104" i="33" s="1"/>
  <c r="AC267" i="33"/>
  <c r="AK267" i="33" s="1"/>
  <c r="U31" i="17" l="1"/>
  <c r="D31" i="17" s="1"/>
  <c r="U27" i="17"/>
  <c r="D27" i="17" s="1"/>
  <c r="U48" i="17"/>
  <c r="D48" i="17" s="1"/>
  <c r="U56" i="17"/>
  <c r="D56" i="17" s="1"/>
  <c r="U49" i="17"/>
  <c r="D49" i="17" s="1"/>
  <c r="U12" i="17"/>
  <c r="D12" i="17" s="1"/>
  <c r="U16" i="17"/>
  <c r="D16" i="17" s="1"/>
  <c r="U15" i="17"/>
  <c r="D15" i="17" s="1"/>
  <c r="U23" i="17"/>
  <c r="D23" i="17" s="1"/>
  <c r="U20" i="17"/>
  <c r="D20" i="17" s="1"/>
  <c r="U13" i="17"/>
  <c r="D13" i="17" s="1"/>
  <c r="U45" i="17"/>
  <c r="D45" i="17" s="1"/>
  <c r="U21" i="17"/>
  <c r="D21" i="17" s="1"/>
  <c r="U33" i="17"/>
  <c r="D33" i="17" s="1"/>
  <c r="U43" i="17"/>
  <c r="D43" i="17" s="1"/>
  <c r="U50" i="17"/>
  <c r="D50" i="17" s="1"/>
  <c r="U39" i="17"/>
  <c r="D39" i="17" s="1"/>
  <c r="U41" i="17"/>
  <c r="D41" i="17" s="1"/>
  <c r="U9" i="17"/>
  <c r="D9" i="17" s="1"/>
  <c r="U55" i="17"/>
  <c r="D55" i="17" s="1"/>
  <c r="U11" i="17"/>
  <c r="D11" i="17" s="1"/>
  <c r="U52" i="17"/>
  <c r="D52" i="17" s="1"/>
  <c r="U38" i="17"/>
  <c r="D38" i="17" s="1"/>
  <c r="U24" i="17"/>
  <c r="D24" i="17" s="1"/>
  <c r="U54" i="17"/>
  <c r="D54" i="17" s="1"/>
  <c r="U44" i="17"/>
  <c r="D44" i="17" s="1"/>
  <c r="U25" i="17"/>
  <c r="D25" i="17" s="1"/>
  <c r="U40" i="17"/>
  <c r="D40" i="17" s="1"/>
  <c r="U14" i="17"/>
  <c r="D14" i="17" s="1"/>
  <c r="U57" i="17"/>
  <c r="D57" i="17" s="1"/>
  <c r="U47" i="17"/>
  <c r="D47" i="17" s="1"/>
  <c r="U51" i="17"/>
  <c r="D51" i="17" s="1"/>
  <c r="S58" i="17"/>
  <c r="M58" i="17"/>
  <c r="T58" i="17"/>
  <c r="P58" i="17"/>
  <c r="O58" i="17"/>
  <c r="U53" i="17"/>
  <c r="D53" i="17" s="1"/>
  <c r="U10" i="17"/>
  <c r="D10" i="17" s="1"/>
  <c r="AA5" i="33"/>
  <c r="AA2" i="33" s="1"/>
  <c r="AC6" i="33"/>
  <c r="U26" i="17"/>
  <c r="D26" i="17" s="1"/>
  <c r="U17" i="17"/>
  <c r="D17" i="17" s="1"/>
  <c r="U19" i="17"/>
  <c r="D19" i="17" s="1"/>
  <c r="U42" i="17"/>
  <c r="D42" i="17" s="1"/>
  <c r="U37" i="17"/>
  <c r="D37" i="17" s="1"/>
  <c r="U32" i="17"/>
  <c r="D32" i="17" s="1"/>
  <c r="U35" i="17"/>
  <c r="D35" i="17" s="1"/>
  <c r="U30" i="17"/>
  <c r="D30" i="17" s="1"/>
  <c r="U46" i="17"/>
  <c r="D46" i="17" s="1"/>
  <c r="U34" i="17"/>
  <c r="D34" i="17" s="1"/>
  <c r="U129" i="29"/>
  <c r="F11" i="29" s="1"/>
  <c r="T129" i="29"/>
  <c r="U18" i="17"/>
  <c r="D18" i="17" s="1"/>
  <c r="U8" i="17"/>
  <c r="L58" i="17"/>
  <c r="Q58" i="17"/>
  <c r="N58" i="17"/>
  <c r="R58" i="17"/>
  <c r="U28" i="17"/>
  <c r="D28" i="17" s="1"/>
  <c r="U36" i="17"/>
  <c r="D36" i="17" s="1"/>
  <c r="U22" i="17"/>
  <c r="D22" i="17" s="1"/>
  <c r="U29" i="17"/>
  <c r="D29" i="17" s="1"/>
  <c r="D8" i="17" l="1"/>
  <c r="V58" i="17"/>
  <c r="U58" i="17"/>
  <c r="W58" i="17"/>
  <c r="D10" i="29"/>
  <c r="D9" i="29"/>
  <c r="F9" i="29" s="1"/>
  <c r="D8" i="29"/>
  <c r="AC5" i="33"/>
  <c r="D11" i="29" l="1"/>
  <c r="F8" i="29"/>
  <c r="BP32" i="1" l="1"/>
  <c r="BP120" i="1"/>
  <c r="BP122" i="1"/>
  <c r="BP125" i="1"/>
  <c r="BP129" i="1"/>
  <c r="BP133" i="1"/>
  <c r="BP137" i="1"/>
  <c r="BP141" i="1"/>
  <c r="BP145" i="1"/>
  <c r="BP149" i="1"/>
  <c r="BP157" i="1"/>
  <c r="BP160" i="1"/>
  <c r="BP164" i="1"/>
  <c r="BP168" i="1"/>
  <c r="BP172" i="1"/>
  <c r="BP176" i="1"/>
  <c r="BP180" i="1"/>
  <c r="BP184" i="1"/>
  <c r="BP186" i="1"/>
  <c r="BP192" i="1"/>
  <c r="BP31" i="1"/>
  <c r="BP35" i="1"/>
  <c r="BP39" i="1"/>
  <c r="BP41" i="1"/>
  <c r="BP43" i="1"/>
  <c r="BP45" i="1"/>
  <c r="BP47" i="1"/>
  <c r="BP55" i="1"/>
  <c r="BP76" i="1"/>
  <c r="BP82" i="1"/>
  <c r="BP90" i="1"/>
  <c r="BP94" i="1"/>
  <c r="BP98" i="1"/>
  <c r="BP102" i="1"/>
  <c r="BP108" i="1"/>
  <c r="BP121" i="1"/>
  <c r="BP128" i="1"/>
  <c r="BP132" i="1"/>
  <c r="BP136" i="1"/>
  <c r="BP140" i="1"/>
  <c r="BP144" i="1"/>
  <c r="BP150" i="1"/>
  <c r="BP154" i="1"/>
  <c r="BP158" i="1"/>
  <c r="BP161" i="1"/>
  <c r="BP165" i="1"/>
  <c r="BP169" i="1"/>
  <c r="BP173" i="1"/>
  <c r="BP177" i="1"/>
  <c r="BP181" i="1"/>
  <c r="BP185" i="1"/>
  <c r="BP187" i="1"/>
  <c r="BP189" i="1"/>
  <c r="BP191" i="1"/>
  <c r="BP14" i="1"/>
  <c r="BP15" i="1"/>
  <c r="BP19" i="1"/>
  <c r="BP24" i="1"/>
  <c r="BP26" i="1"/>
  <c r="BP40" i="1"/>
  <c r="BP51" i="1"/>
  <c r="BP48" i="1"/>
  <c r="BP56" i="1"/>
  <c r="BP79" i="1"/>
  <c r="BP83" i="1"/>
  <c r="BP91" i="1"/>
  <c r="BP95" i="1"/>
  <c r="BP101" i="1"/>
  <c r="BP105" i="1"/>
  <c r="BP25" i="1"/>
  <c r="BP27" i="1"/>
  <c r="BP28" i="1"/>
  <c r="BP34" i="1"/>
  <c r="BP36" i="1"/>
  <c r="BP38" i="1"/>
  <c r="BP42" i="1"/>
  <c r="BP44" i="1"/>
  <c r="BP50" i="1"/>
  <c r="BP46" i="1"/>
  <c r="BP54" i="1"/>
  <c r="BP77" i="1"/>
  <c r="BP81" i="1"/>
  <c r="BP89" i="1"/>
  <c r="BP93" i="1"/>
  <c r="BP97" i="1"/>
  <c r="BP103" i="1"/>
  <c r="BP107" i="1"/>
  <c r="BP124" i="1"/>
  <c r="BP127" i="1"/>
  <c r="BP131" i="1"/>
  <c r="BP135" i="1"/>
  <c r="BP139" i="1"/>
  <c r="BP143" i="1"/>
  <c r="BP147" i="1"/>
  <c r="BP151" i="1"/>
  <c r="BP155" i="1"/>
  <c r="BP162" i="1"/>
  <c r="BP166" i="1"/>
  <c r="BP170" i="1"/>
  <c r="BP174" i="1"/>
  <c r="BP178" i="1"/>
  <c r="BP182" i="1"/>
  <c r="BP188" i="1"/>
  <c r="BP190" i="1"/>
  <c r="BP13" i="1"/>
  <c r="BP16" i="1"/>
  <c r="BP18" i="1"/>
  <c r="BP20" i="1"/>
  <c r="BP23" i="1"/>
  <c r="BP33" i="1"/>
  <c r="BP37" i="1"/>
  <c r="BP49" i="1"/>
  <c r="BP52" i="1"/>
  <c r="BP53" i="1"/>
  <c r="BP57" i="1"/>
  <c r="BP78" i="1"/>
  <c r="BP92" i="1"/>
  <c r="BP96" i="1"/>
  <c r="BP100" i="1"/>
  <c r="BP106" i="1"/>
  <c r="BP110" i="1"/>
  <c r="BP123" i="1"/>
  <c r="BP126" i="1"/>
  <c r="BP130" i="1"/>
  <c r="BP134" i="1"/>
  <c r="BP138" i="1"/>
  <c r="BP142" i="1"/>
  <c r="BP146" i="1"/>
  <c r="BP152" i="1"/>
  <c r="BP156" i="1"/>
  <c r="BP159" i="1"/>
  <c r="BP163" i="1"/>
  <c r="BP167" i="1"/>
  <c r="BP171" i="1"/>
  <c r="BP175" i="1"/>
  <c r="BP179" i="1"/>
  <c r="BP183" i="1"/>
  <c r="BP17" i="1"/>
  <c r="BP22" i="1"/>
  <c r="BP29" i="1"/>
  <c r="BP21" i="1" l="1"/>
  <c r="BP109" i="1"/>
  <c r="BP198" i="1"/>
  <c r="BP99" i="1"/>
  <c r="BP104" i="1"/>
  <c r="BP30" i="1"/>
  <c r="BP80" i="1"/>
  <c r="BP75" i="1"/>
  <c r="BP153" i="1"/>
  <c r="BP148" i="1"/>
  <c r="DP111" i="1" l="1"/>
  <c r="DH111" i="1"/>
  <c r="DP88" i="1"/>
  <c r="DH88" i="1"/>
  <c r="U16" i="33" l="1"/>
  <c r="V16" i="33" s="1"/>
  <c r="AJ16" i="33"/>
  <c r="AK16" i="33" s="1"/>
  <c r="AJ36" i="33"/>
  <c r="AK36" i="33" s="1"/>
  <c r="U36" i="33"/>
  <c r="V36" i="33" s="1"/>
  <c r="AJ21" i="33"/>
  <c r="AK21" i="33" s="1"/>
  <c r="U21" i="33"/>
  <c r="V21" i="33" s="1"/>
  <c r="U27" i="33"/>
  <c r="V27" i="33" s="1"/>
  <c r="AJ27" i="33"/>
  <c r="AK27" i="33" s="1"/>
  <c r="U22" i="33"/>
  <c r="V22" i="33" s="1"/>
  <c r="AJ22" i="33"/>
  <c r="AK22" i="33" s="1"/>
  <c r="U34" i="33"/>
  <c r="V34" i="33" s="1"/>
  <c r="AJ34" i="33"/>
  <c r="AK34" i="33" s="1"/>
  <c r="U19" i="33"/>
  <c r="V19" i="33" s="1"/>
  <c r="AJ19" i="33"/>
  <c r="AK19" i="33" s="1"/>
  <c r="AJ15" i="33"/>
  <c r="AK15" i="33" s="1"/>
  <c r="U15" i="33"/>
  <c r="V15" i="33" s="1"/>
  <c r="U29" i="33"/>
  <c r="V29" i="33" s="1"/>
  <c r="AJ29" i="33"/>
  <c r="AK29" i="33" s="1"/>
  <c r="AJ26" i="33"/>
  <c r="AK26" i="33" s="1"/>
  <c r="U26" i="33"/>
  <c r="V26" i="33" s="1"/>
  <c r="AJ28" i="33"/>
  <c r="AK28" i="33" s="1"/>
  <c r="U28" i="33"/>
  <c r="V28" i="33" s="1"/>
  <c r="AJ23" i="33"/>
  <c r="AK23" i="33" s="1"/>
  <c r="U23" i="33"/>
  <c r="V23" i="33" s="1"/>
  <c r="AJ18" i="33"/>
  <c r="AK18" i="33" s="1"/>
  <c r="U18" i="33"/>
  <c r="V18" i="33" s="1"/>
  <c r="U17" i="33"/>
  <c r="V17" i="33" s="1"/>
  <c r="AJ17" i="33"/>
  <c r="AK17" i="33" s="1"/>
  <c r="U25" i="33"/>
  <c r="V25" i="33" s="1"/>
  <c r="AJ25" i="33"/>
  <c r="AK25" i="33" s="1"/>
  <c r="U24" i="33"/>
  <c r="V24" i="33" s="1"/>
  <c r="AJ24" i="33"/>
  <c r="AK24" i="33" s="1"/>
  <c r="AJ20" i="33"/>
  <c r="AK20" i="33" s="1"/>
  <c r="U20" i="33"/>
  <c r="V20" i="33" s="1"/>
  <c r="U35" i="33"/>
  <c r="V35" i="33" s="1"/>
  <c r="AJ35" i="33"/>
  <c r="AK35" i="33" s="1"/>
  <c r="U33" i="33"/>
  <c r="V33" i="33" s="1"/>
  <c r="AJ33" i="33"/>
  <c r="AK33" i="33" s="1"/>
  <c r="U32" i="33"/>
  <c r="V32" i="33" s="1"/>
  <c r="AJ32" i="33"/>
  <c r="AK32" i="33" s="1"/>
  <c r="U31" i="33"/>
  <c r="V31" i="33" s="1"/>
  <c r="AJ31" i="33"/>
  <c r="AK31" i="33" s="1"/>
  <c r="AJ30" i="33"/>
  <c r="AK30" i="33" s="1"/>
  <c r="U30" i="33"/>
  <c r="V30" i="33" s="1"/>
  <c r="BP119" i="1" l="1"/>
  <c r="BP88" i="1"/>
  <c r="BP116" i="1"/>
  <c r="BP111" i="1"/>
  <c r="BP263" i="1"/>
  <c r="BP267" i="1"/>
  <c r="BP271" i="1"/>
  <c r="BP261" i="1"/>
  <c r="BP265" i="1"/>
  <c r="BP269" i="1"/>
  <c r="BP273" i="1"/>
  <c r="BP306" i="1"/>
  <c r="BP310" i="1"/>
  <c r="BP316" i="1"/>
  <c r="BP320" i="1"/>
  <c r="BP324" i="1"/>
  <c r="BP328" i="1"/>
  <c r="BP334" i="1"/>
  <c r="BP210" i="1"/>
  <c r="BP199" i="1"/>
  <c r="BP203" i="1"/>
  <c r="BP205" i="1"/>
  <c r="BP207" i="1"/>
  <c r="BP213" i="1"/>
  <c r="BP217" i="1"/>
  <c r="BP220" i="1"/>
  <c r="BP222" i="1"/>
  <c r="BP223" i="1"/>
  <c r="BP262" i="1"/>
  <c r="BP266" i="1"/>
  <c r="BP270" i="1"/>
  <c r="BP274" i="1"/>
  <c r="BP307" i="1"/>
  <c r="BP311" i="1"/>
  <c r="BP315" i="1"/>
  <c r="BP319" i="1"/>
  <c r="BP323" i="1"/>
  <c r="BP327" i="1"/>
  <c r="BP331" i="1"/>
  <c r="BP335" i="1"/>
  <c r="BP202" i="1"/>
  <c r="BP204" i="1"/>
  <c r="BP206" i="1"/>
  <c r="BP212" i="1"/>
  <c r="BP216" i="1"/>
  <c r="BP219" i="1"/>
  <c r="BP304" i="1"/>
  <c r="BP308" i="1"/>
  <c r="BP312" i="1"/>
  <c r="BP318" i="1"/>
  <c r="BP322" i="1"/>
  <c r="BP326" i="1"/>
  <c r="BP332" i="1"/>
  <c r="BP214" i="1"/>
  <c r="BP201" i="1"/>
  <c r="BP209" i="1"/>
  <c r="BP224" i="1"/>
  <c r="BP221" i="1"/>
  <c r="BP225" i="1"/>
  <c r="BP215" i="1"/>
  <c r="BP264" i="1"/>
  <c r="BP268" i="1"/>
  <c r="BP272" i="1"/>
  <c r="BP305" i="1"/>
  <c r="BP309" i="1"/>
  <c r="BP313" i="1"/>
  <c r="BP317" i="1"/>
  <c r="BP321" i="1"/>
  <c r="BP325" i="1"/>
  <c r="BP329" i="1"/>
  <c r="BP333" i="1"/>
  <c r="BP200" i="1"/>
  <c r="BP208" i="1"/>
  <c r="BP211" i="1"/>
  <c r="BP218" i="1"/>
  <c r="BP314" i="1" l="1"/>
  <c r="BP336" i="1"/>
  <c r="BP226" i="1"/>
  <c r="BP330" i="1"/>
  <c r="BP275" i="1"/>
  <c r="BP11" i="1" l="1"/>
  <c r="AM71" i="1" l="1"/>
  <c r="AM72" i="1"/>
  <c r="AM74" i="1"/>
  <c r="AM73" i="1"/>
  <c r="AM21" i="1"/>
  <c r="AM119" i="1"/>
  <c r="AM118" i="1"/>
  <c r="AM113" i="1"/>
  <c r="AM114" i="1"/>
  <c r="AM256" i="1"/>
  <c r="AM258" i="1"/>
  <c r="AM58" i="1"/>
  <c r="AM60" i="1"/>
  <c r="AM62" i="1"/>
  <c r="AM64" i="1"/>
  <c r="AM193" i="1"/>
  <c r="AM194" i="1"/>
  <c r="AM67" i="1"/>
  <c r="AM196" i="1"/>
  <c r="AM69" i="1"/>
  <c r="AM227" i="1"/>
  <c r="AM229" i="1"/>
  <c r="AM231" i="1"/>
  <c r="AM233" i="1"/>
  <c r="AM235" i="1"/>
  <c r="AM237" i="1"/>
  <c r="AM239" i="1"/>
  <c r="AM241" i="1"/>
  <c r="AM243" i="1"/>
  <c r="AM245" i="1"/>
  <c r="AM247" i="1"/>
  <c r="AM249" i="1"/>
  <c r="AM251" i="1"/>
  <c r="AM253" i="1"/>
  <c r="AM260" i="1"/>
  <c r="AM262" i="1"/>
  <c r="AM264" i="1"/>
  <c r="AM266" i="1"/>
  <c r="AM268" i="1"/>
  <c r="AM270" i="1"/>
  <c r="AM272" i="1"/>
  <c r="AM274" i="1"/>
  <c r="AM276" i="1"/>
  <c r="AM278" i="1"/>
  <c r="AM280" i="1"/>
  <c r="AM282" i="1"/>
  <c r="AM284" i="1"/>
  <c r="AM286" i="1"/>
  <c r="AM85" i="1"/>
  <c r="AM87" i="1"/>
  <c r="AM288" i="1"/>
  <c r="AM290" i="1"/>
  <c r="AM292" i="1"/>
  <c r="AM294" i="1"/>
  <c r="AM296" i="1"/>
  <c r="AM298" i="1"/>
  <c r="AM300" i="1"/>
  <c r="AM302" i="1"/>
  <c r="AM304" i="1"/>
  <c r="AM306" i="1"/>
  <c r="AM308" i="1"/>
  <c r="AM310" i="1"/>
  <c r="AM312" i="1"/>
  <c r="AM314" i="1"/>
  <c r="AM316" i="1"/>
  <c r="AM318" i="1"/>
  <c r="AM320" i="1"/>
  <c r="AM322" i="1"/>
  <c r="AM324" i="1"/>
  <c r="AM326" i="1"/>
  <c r="AM328" i="1"/>
  <c r="AM330" i="1"/>
  <c r="AM332" i="1"/>
  <c r="AM334" i="1"/>
  <c r="AM336" i="1"/>
  <c r="AM32" i="1"/>
  <c r="AM36" i="1"/>
  <c r="AM40" i="1"/>
  <c r="AM44" i="1"/>
  <c r="AM51" i="1"/>
  <c r="AM48" i="1"/>
  <c r="AM56" i="1"/>
  <c r="AM77" i="1"/>
  <c r="AM81" i="1"/>
  <c r="AM89" i="1"/>
  <c r="AM93" i="1"/>
  <c r="AM97" i="1"/>
  <c r="AM101" i="1"/>
  <c r="AM105" i="1"/>
  <c r="AM109" i="1"/>
  <c r="AM121" i="1"/>
  <c r="AM125" i="1"/>
  <c r="AM129" i="1"/>
  <c r="AM133" i="1"/>
  <c r="AM137" i="1"/>
  <c r="AM141" i="1"/>
  <c r="AM145" i="1"/>
  <c r="AM149" i="1"/>
  <c r="AM153" i="1"/>
  <c r="AM157" i="1"/>
  <c r="AM161" i="1"/>
  <c r="AM165" i="1"/>
  <c r="AM169" i="1"/>
  <c r="AM173" i="1"/>
  <c r="AM177" i="1"/>
  <c r="AM181" i="1"/>
  <c r="AM185" i="1"/>
  <c r="AM189" i="1"/>
  <c r="AM14" i="1"/>
  <c r="AM17" i="1"/>
  <c r="AM19" i="1"/>
  <c r="AM22" i="1"/>
  <c r="AM24" i="1"/>
  <c r="AM26" i="1"/>
  <c r="AM29" i="1"/>
  <c r="AM210" i="1"/>
  <c r="AM214" i="1"/>
  <c r="AM31" i="1"/>
  <c r="AM35" i="1"/>
  <c r="AM39" i="1"/>
  <c r="AM43" i="1"/>
  <c r="AM45" i="1"/>
  <c r="AM47" i="1"/>
  <c r="AM55" i="1"/>
  <c r="AM76" i="1"/>
  <c r="AM80" i="1"/>
  <c r="AM88" i="1"/>
  <c r="AM92" i="1"/>
  <c r="AM96" i="1"/>
  <c r="AM100" i="1"/>
  <c r="AM104" i="1"/>
  <c r="AM108" i="1"/>
  <c r="AM120" i="1"/>
  <c r="AM124" i="1"/>
  <c r="AM128" i="1"/>
  <c r="AM132" i="1"/>
  <c r="AM136" i="1"/>
  <c r="AM140" i="1"/>
  <c r="AM144" i="1"/>
  <c r="AM148" i="1"/>
  <c r="AM152" i="1"/>
  <c r="AM156" i="1"/>
  <c r="AM160" i="1"/>
  <c r="AM164" i="1"/>
  <c r="AM168" i="1"/>
  <c r="AM172" i="1"/>
  <c r="AM176" i="1"/>
  <c r="AM180" i="1"/>
  <c r="AM184" i="1"/>
  <c r="AM188" i="1"/>
  <c r="AM192" i="1"/>
  <c r="AM16" i="1"/>
  <c r="AM199" i="1"/>
  <c r="AM201" i="1"/>
  <c r="AM203" i="1"/>
  <c r="AM205" i="1"/>
  <c r="AM207" i="1"/>
  <c r="AM209" i="1"/>
  <c r="AM213" i="1"/>
  <c r="AM217" i="1"/>
  <c r="AM220" i="1"/>
  <c r="AM224" i="1"/>
  <c r="AM221" i="1"/>
  <c r="AM116" i="1"/>
  <c r="AM117" i="1"/>
  <c r="AM112" i="1"/>
  <c r="AM115" i="1"/>
  <c r="AM255" i="1"/>
  <c r="AM257" i="1"/>
  <c r="AM259" i="1"/>
  <c r="AM59" i="1"/>
  <c r="AM61" i="1"/>
  <c r="AM63" i="1"/>
  <c r="AM65" i="1"/>
  <c r="AM66" i="1"/>
  <c r="AM195" i="1"/>
  <c r="AM68" i="1"/>
  <c r="AM197" i="1"/>
  <c r="AM70" i="1"/>
  <c r="AM228" i="1"/>
  <c r="AM230" i="1"/>
  <c r="AM232" i="1"/>
  <c r="AM234" i="1"/>
  <c r="AM236" i="1"/>
  <c r="AM238" i="1"/>
  <c r="AM240" i="1"/>
  <c r="AM242" i="1"/>
  <c r="AM244" i="1"/>
  <c r="AM246" i="1"/>
  <c r="AM248" i="1"/>
  <c r="AM250" i="1"/>
  <c r="AM252" i="1"/>
  <c r="AM254" i="1"/>
  <c r="AM261" i="1"/>
  <c r="AM263" i="1"/>
  <c r="AM265" i="1"/>
  <c r="AM267" i="1"/>
  <c r="AM269" i="1"/>
  <c r="AM271" i="1"/>
  <c r="AM273" i="1"/>
  <c r="AM275" i="1"/>
  <c r="AM277" i="1"/>
  <c r="AM279" i="1"/>
  <c r="AM281" i="1"/>
  <c r="AM283" i="1"/>
  <c r="AM285" i="1"/>
  <c r="AM84" i="1"/>
  <c r="AM86" i="1"/>
  <c r="AM287" i="1"/>
  <c r="AM289" i="1"/>
  <c r="AM291" i="1"/>
  <c r="AM293" i="1"/>
  <c r="AM295" i="1"/>
  <c r="AM297" i="1"/>
  <c r="AM299" i="1"/>
  <c r="AM301" i="1"/>
  <c r="AM303" i="1"/>
  <c r="AM305" i="1"/>
  <c r="AM307" i="1"/>
  <c r="AM309" i="1"/>
  <c r="AM311" i="1"/>
  <c r="AM313" i="1"/>
  <c r="AM315" i="1"/>
  <c r="AM317" i="1"/>
  <c r="AM319" i="1"/>
  <c r="AM321" i="1"/>
  <c r="AM323" i="1"/>
  <c r="AM325" i="1"/>
  <c r="AM327" i="1"/>
  <c r="AM329" i="1"/>
  <c r="AM331" i="1"/>
  <c r="AM333" i="1"/>
  <c r="AM335" i="1"/>
  <c r="AM30" i="1"/>
  <c r="AM34" i="1"/>
  <c r="AM38" i="1"/>
  <c r="AM42" i="1"/>
  <c r="AM50" i="1"/>
  <c r="AM46" i="1"/>
  <c r="AM54" i="1"/>
  <c r="AM75" i="1"/>
  <c r="AM79" i="1"/>
  <c r="AM83" i="1"/>
  <c r="AM91" i="1"/>
  <c r="AM95" i="1"/>
  <c r="AM99" i="1"/>
  <c r="AM103" i="1"/>
  <c r="AM107" i="1"/>
  <c r="AM111" i="1"/>
  <c r="AM123" i="1"/>
  <c r="AM127" i="1"/>
  <c r="AM131" i="1"/>
  <c r="AM135" i="1"/>
  <c r="AM139" i="1"/>
  <c r="AM143" i="1"/>
  <c r="AM147" i="1"/>
  <c r="AM151" i="1"/>
  <c r="AM155" i="1"/>
  <c r="AM159" i="1"/>
  <c r="AM163" i="1"/>
  <c r="AM167" i="1"/>
  <c r="AM171" i="1"/>
  <c r="AM175" i="1"/>
  <c r="AM179" i="1"/>
  <c r="AM183" i="1"/>
  <c r="AM187" i="1"/>
  <c r="AM191" i="1"/>
  <c r="AM15" i="1"/>
  <c r="AM198" i="1"/>
  <c r="AM200" i="1"/>
  <c r="AM202" i="1"/>
  <c r="AM204" i="1"/>
  <c r="AM206" i="1"/>
  <c r="AM208" i="1"/>
  <c r="AM212" i="1"/>
  <c r="AM216" i="1"/>
  <c r="AM33" i="1"/>
  <c r="AM37" i="1"/>
  <c r="AM41" i="1"/>
  <c r="AM49" i="1"/>
  <c r="AM52" i="1"/>
  <c r="AM53" i="1"/>
  <c r="AM57" i="1"/>
  <c r="AM78" i="1"/>
  <c r="AM82" i="1"/>
  <c r="AM90" i="1"/>
  <c r="AM94" i="1"/>
  <c r="AM98" i="1"/>
  <c r="AM102" i="1"/>
  <c r="AM106" i="1"/>
  <c r="AM110" i="1"/>
  <c r="AM122" i="1"/>
  <c r="AM126" i="1"/>
  <c r="AM130" i="1"/>
  <c r="AM134" i="1"/>
  <c r="AM138" i="1"/>
  <c r="AM142" i="1"/>
  <c r="AM146" i="1"/>
  <c r="AM150" i="1"/>
  <c r="AM154" i="1"/>
  <c r="AM158" i="1"/>
  <c r="AM162" i="1"/>
  <c r="AM166" i="1"/>
  <c r="AM170" i="1"/>
  <c r="AM174" i="1"/>
  <c r="AM178" i="1"/>
  <c r="AM182" i="1"/>
  <c r="AM186" i="1"/>
  <c r="AM190" i="1"/>
  <c r="AM13" i="1"/>
  <c r="AM18" i="1"/>
  <c r="AM20" i="1"/>
  <c r="AM23" i="1"/>
  <c r="AM25" i="1"/>
  <c r="AM27" i="1"/>
  <c r="AM28" i="1"/>
  <c r="AM211" i="1"/>
  <c r="AM215" i="1"/>
  <c r="AM218" i="1"/>
  <c r="AM222" i="1"/>
  <c r="AM219" i="1"/>
  <c r="AM223" i="1"/>
  <c r="AM226" i="1"/>
  <c r="AM225" i="1"/>
  <c r="BV226" i="1" l="1"/>
  <c r="DA226" i="1"/>
  <c r="CM226" i="1"/>
  <c r="AO226" i="1"/>
  <c r="AQ226" i="1" s="1"/>
  <c r="BV219" i="1"/>
  <c r="DA219" i="1"/>
  <c r="CM219" i="1"/>
  <c r="AO219" i="1"/>
  <c r="AQ219" i="1" s="1"/>
  <c r="BQ219" i="1"/>
  <c r="BR219" i="1" s="1"/>
  <c r="BV218" i="1"/>
  <c r="DA218" i="1"/>
  <c r="CM218" i="1"/>
  <c r="AO218" i="1"/>
  <c r="AQ218" i="1" s="1"/>
  <c r="BQ218" i="1"/>
  <c r="BR218" i="1" s="1"/>
  <c r="BV211" i="1"/>
  <c r="CM211" i="1"/>
  <c r="AO211" i="1"/>
  <c r="AQ211" i="1" s="1"/>
  <c r="DA211" i="1"/>
  <c r="BQ211" i="1"/>
  <c r="BR211" i="1" s="1"/>
  <c r="BV27" i="1"/>
  <c r="CM27" i="1"/>
  <c r="DA27" i="1"/>
  <c r="AO27" i="1"/>
  <c r="AQ27" i="1" s="1"/>
  <c r="BQ27" i="1"/>
  <c r="BR27" i="1" s="1"/>
  <c r="BV23" i="1"/>
  <c r="DA23" i="1"/>
  <c r="CM23" i="1"/>
  <c r="BQ23" i="1"/>
  <c r="BR23" i="1" s="1"/>
  <c r="AO23" i="1"/>
  <c r="AQ23" i="1" s="1"/>
  <c r="BV18" i="1"/>
  <c r="BQ18" i="1"/>
  <c r="BR18" i="1" s="1"/>
  <c r="DA18" i="1"/>
  <c r="CM18" i="1"/>
  <c r="AO18" i="1"/>
  <c r="AQ18" i="1" s="1"/>
  <c r="BV190" i="1"/>
  <c r="DA190" i="1"/>
  <c r="BQ190" i="1"/>
  <c r="BR190" i="1" s="1"/>
  <c r="CM190" i="1"/>
  <c r="AO190" i="1"/>
  <c r="AQ190" i="1" s="1"/>
  <c r="BV182" i="1"/>
  <c r="DA182" i="1"/>
  <c r="BQ182" i="1"/>
  <c r="BR182" i="1" s="1"/>
  <c r="CM182" i="1"/>
  <c r="AO182" i="1"/>
  <c r="AQ182" i="1" s="1"/>
  <c r="BV174" i="1"/>
  <c r="DA174" i="1"/>
  <c r="AO174" i="1"/>
  <c r="AQ174" i="1" s="1"/>
  <c r="CM174" i="1"/>
  <c r="BQ174" i="1"/>
  <c r="BR174" i="1" s="1"/>
  <c r="BV166" i="1"/>
  <c r="CM166" i="1"/>
  <c r="BQ166" i="1"/>
  <c r="BR166" i="1" s="1"/>
  <c r="DA166" i="1"/>
  <c r="AO166" i="1"/>
  <c r="AQ166" i="1" s="1"/>
  <c r="BV158" i="1"/>
  <c r="BQ158" i="1"/>
  <c r="BR158" i="1" s="1"/>
  <c r="CM158" i="1"/>
  <c r="AO158" i="1"/>
  <c r="AQ158" i="1" s="1"/>
  <c r="DA158" i="1"/>
  <c r="BV150" i="1"/>
  <c r="AO150" i="1"/>
  <c r="AQ150" i="1" s="1"/>
  <c r="CM150" i="1"/>
  <c r="BQ150" i="1"/>
  <c r="BR150" i="1" s="1"/>
  <c r="DA150" i="1"/>
  <c r="BV142" i="1"/>
  <c r="CM142" i="1"/>
  <c r="AO142" i="1"/>
  <c r="AQ142" i="1" s="1"/>
  <c r="DA142" i="1"/>
  <c r="BQ142" i="1"/>
  <c r="BR142" i="1" s="1"/>
  <c r="BV134" i="1"/>
  <c r="CM134" i="1"/>
  <c r="AO134" i="1"/>
  <c r="AQ134" i="1" s="1"/>
  <c r="DA134" i="1"/>
  <c r="BQ134" i="1"/>
  <c r="BR134" i="1" s="1"/>
  <c r="BV126" i="1"/>
  <c r="CM126" i="1"/>
  <c r="BQ126" i="1"/>
  <c r="BR126" i="1" s="1"/>
  <c r="DA126" i="1"/>
  <c r="AO126" i="1"/>
  <c r="AQ126" i="1" s="1"/>
  <c r="BV110" i="1"/>
  <c r="DA110" i="1"/>
  <c r="AO110" i="1"/>
  <c r="AQ110" i="1" s="1"/>
  <c r="CM110" i="1"/>
  <c r="BQ110" i="1"/>
  <c r="BR110" i="1" s="1"/>
  <c r="BV102" i="1"/>
  <c r="BQ102" i="1"/>
  <c r="BR102" i="1" s="1"/>
  <c r="CM102" i="1"/>
  <c r="AO102" i="1"/>
  <c r="AQ102" i="1" s="1"/>
  <c r="DA102" i="1"/>
  <c r="BV94" i="1"/>
  <c r="BQ94" i="1"/>
  <c r="BR94" i="1" s="1"/>
  <c r="CM94" i="1"/>
  <c r="AO94" i="1"/>
  <c r="AQ94" i="1" s="1"/>
  <c r="DA94" i="1"/>
  <c r="BV82" i="1"/>
  <c r="CM82" i="1"/>
  <c r="BQ82" i="1"/>
  <c r="BR82" i="1" s="1"/>
  <c r="DA82" i="1"/>
  <c r="AO82" i="1"/>
  <c r="AQ82" i="1" s="1"/>
  <c r="BV57" i="1"/>
  <c r="BQ57" i="1"/>
  <c r="BR57" i="1" s="1"/>
  <c r="CM57" i="1"/>
  <c r="AO57" i="1"/>
  <c r="AQ57" i="1" s="1"/>
  <c r="DA57" i="1"/>
  <c r="BV52" i="1"/>
  <c r="AO52" i="1"/>
  <c r="AQ52" i="1" s="1"/>
  <c r="CM52" i="1"/>
  <c r="BQ52" i="1"/>
  <c r="BR52" i="1" s="1"/>
  <c r="DA52" i="1"/>
  <c r="BV41" i="1"/>
  <c r="CM41" i="1"/>
  <c r="AO41" i="1"/>
  <c r="AQ41" i="1" s="1"/>
  <c r="BQ41" i="1"/>
  <c r="BR41" i="1" s="1"/>
  <c r="DA41" i="1"/>
  <c r="BV33" i="1"/>
  <c r="AO33" i="1"/>
  <c r="AQ33" i="1" s="1"/>
  <c r="CM33" i="1"/>
  <c r="BQ33" i="1"/>
  <c r="BR33" i="1" s="1"/>
  <c r="DA33" i="1"/>
  <c r="BV212" i="1"/>
  <c r="CM212" i="1"/>
  <c r="AO212" i="1"/>
  <c r="AQ212" i="1" s="1"/>
  <c r="DA212" i="1"/>
  <c r="BQ212" i="1"/>
  <c r="BR212" i="1" s="1"/>
  <c r="U9" i="33"/>
  <c r="V9" i="33" s="1"/>
  <c r="AJ9" i="33"/>
  <c r="AK9" i="33" s="1"/>
  <c r="BV206" i="1"/>
  <c r="AO206" i="1"/>
  <c r="AQ206" i="1" s="1"/>
  <c r="CM206" i="1"/>
  <c r="BQ206" i="1"/>
  <c r="BR206" i="1" s="1"/>
  <c r="DA206" i="1"/>
  <c r="BV202" i="1"/>
  <c r="AO202" i="1"/>
  <c r="AQ202" i="1" s="1"/>
  <c r="CM202" i="1"/>
  <c r="BQ202" i="1"/>
  <c r="BR202" i="1" s="1"/>
  <c r="DA202" i="1"/>
  <c r="BV198" i="1"/>
  <c r="CM198" i="1"/>
  <c r="AO198" i="1"/>
  <c r="AQ198" i="1" s="1"/>
  <c r="DA198" i="1"/>
  <c r="BV191" i="1"/>
  <c r="AO191" i="1"/>
  <c r="AQ191" i="1" s="1"/>
  <c r="BQ191" i="1"/>
  <c r="BR191" i="1" s="1"/>
  <c r="DA191" i="1"/>
  <c r="CM191" i="1"/>
  <c r="BV183" i="1"/>
  <c r="BQ183" i="1"/>
  <c r="BR183" i="1" s="1"/>
  <c r="DA183" i="1"/>
  <c r="AO183" i="1"/>
  <c r="AQ183" i="1" s="1"/>
  <c r="CM183" i="1"/>
  <c r="BV175" i="1"/>
  <c r="BQ175" i="1"/>
  <c r="BR175" i="1" s="1"/>
  <c r="CM175" i="1"/>
  <c r="AO175" i="1"/>
  <c r="AQ175" i="1" s="1"/>
  <c r="DA175" i="1"/>
  <c r="BV167" i="1"/>
  <c r="AO167" i="1"/>
  <c r="AQ167" i="1" s="1"/>
  <c r="DA167" i="1"/>
  <c r="BQ167" i="1"/>
  <c r="BR167" i="1" s="1"/>
  <c r="CM167" i="1"/>
  <c r="BV159" i="1"/>
  <c r="AO159" i="1"/>
  <c r="AQ159" i="1" s="1"/>
  <c r="DA159" i="1"/>
  <c r="BQ159" i="1"/>
  <c r="BR159" i="1" s="1"/>
  <c r="CM159" i="1"/>
  <c r="BV151" i="1"/>
  <c r="AO151" i="1"/>
  <c r="AQ151" i="1" s="1"/>
  <c r="DA151" i="1"/>
  <c r="BQ151" i="1"/>
  <c r="BR151" i="1" s="1"/>
  <c r="CM151" i="1"/>
  <c r="BV143" i="1"/>
  <c r="AO143" i="1"/>
  <c r="AQ143" i="1" s="1"/>
  <c r="DA143" i="1"/>
  <c r="BQ143" i="1"/>
  <c r="BR143" i="1" s="1"/>
  <c r="CM143" i="1"/>
  <c r="BV135" i="1"/>
  <c r="BQ135" i="1"/>
  <c r="BR135" i="1" s="1"/>
  <c r="CM135" i="1"/>
  <c r="AO135" i="1"/>
  <c r="AQ135" i="1" s="1"/>
  <c r="DA135" i="1"/>
  <c r="BV127" i="1"/>
  <c r="BQ127" i="1"/>
  <c r="BR127" i="1" s="1"/>
  <c r="DA127" i="1"/>
  <c r="AO127" i="1"/>
  <c r="AQ127" i="1" s="1"/>
  <c r="CM127" i="1"/>
  <c r="BV111" i="1"/>
  <c r="AO111" i="1"/>
  <c r="AQ111" i="1" s="1"/>
  <c r="CM111" i="1"/>
  <c r="DA111" i="1"/>
  <c r="BV103" i="1"/>
  <c r="CM103" i="1"/>
  <c r="BQ103" i="1"/>
  <c r="BR103" i="1" s="1"/>
  <c r="AO103" i="1"/>
  <c r="AQ103" i="1" s="1"/>
  <c r="DA103" i="1"/>
  <c r="BV95" i="1"/>
  <c r="CM95" i="1"/>
  <c r="BQ95" i="1"/>
  <c r="BR95" i="1" s="1"/>
  <c r="DA95" i="1"/>
  <c r="AO95" i="1"/>
  <c r="AQ95" i="1" s="1"/>
  <c r="BV83" i="1"/>
  <c r="CM83" i="1"/>
  <c r="BQ83" i="1"/>
  <c r="BR83" i="1" s="1"/>
  <c r="DA83" i="1"/>
  <c r="AO83" i="1"/>
  <c r="AQ83" i="1" s="1"/>
  <c r="BV75" i="1"/>
  <c r="CM75" i="1"/>
  <c r="DA75" i="1"/>
  <c r="AO75" i="1"/>
  <c r="AQ75" i="1" s="1"/>
  <c r="BV46" i="1"/>
  <c r="BQ46" i="1"/>
  <c r="BR46" i="1" s="1"/>
  <c r="CM46" i="1"/>
  <c r="AO46" i="1"/>
  <c r="AQ46" i="1" s="1"/>
  <c r="DA46" i="1"/>
  <c r="BV42" i="1"/>
  <c r="AO42" i="1"/>
  <c r="AQ42" i="1" s="1"/>
  <c r="DA42" i="1"/>
  <c r="BQ42" i="1"/>
  <c r="BR42" i="1" s="1"/>
  <c r="CM42" i="1"/>
  <c r="BV34" i="1"/>
  <c r="BQ34" i="1"/>
  <c r="BR34" i="1" s="1"/>
  <c r="DA34" i="1"/>
  <c r="AO34" i="1"/>
  <c r="AQ34" i="1" s="1"/>
  <c r="CM34" i="1"/>
  <c r="BV335" i="1"/>
  <c r="AO335" i="1"/>
  <c r="AQ335" i="1" s="1"/>
  <c r="DA335" i="1"/>
  <c r="CM335" i="1"/>
  <c r="BQ335" i="1"/>
  <c r="BR335" i="1" s="1"/>
  <c r="BV331" i="1"/>
  <c r="DA331" i="1"/>
  <c r="AO331" i="1"/>
  <c r="AQ331" i="1" s="1"/>
  <c r="BQ331" i="1"/>
  <c r="CM331" i="1"/>
  <c r="BV327" i="1"/>
  <c r="DA327" i="1"/>
  <c r="AO327" i="1"/>
  <c r="AQ327" i="1" s="1"/>
  <c r="BQ327" i="1"/>
  <c r="BR327" i="1" s="1"/>
  <c r="CM327" i="1"/>
  <c r="BV323" i="1"/>
  <c r="AO323" i="1"/>
  <c r="AQ323" i="1" s="1"/>
  <c r="DA323" i="1"/>
  <c r="CM323" i="1"/>
  <c r="BQ323" i="1"/>
  <c r="BR323" i="1" s="1"/>
  <c r="BV319" i="1"/>
  <c r="AO319" i="1"/>
  <c r="AQ319" i="1" s="1"/>
  <c r="DA319" i="1"/>
  <c r="CM319" i="1"/>
  <c r="BQ319" i="1"/>
  <c r="BR319" i="1" s="1"/>
  <c r="BV315" i="1"/>
  <c r="DA315" i="1"/>
  <c r="AO315" i="1"/>
  <c r="AQ315" i="1" s="1"/>
  <c r="BQ315" i="1"/>
  <c r="CM315" i="1"/>
  <c r="BV311" i="1"/>
  <c r="AO311" i="1"/>
  <c r="AQ311" i="1" s="1"/>
  <c r="BQ311" i="1"/>
  <c r="BR311" i="1" s="1"/>
  <c r="DA311" i="1"/>
  <c r="CM311" i="1"/>
  <c r="BV307" i="1"/>
  <c r="BQ307" i="1"/>
  <c r="BR307" i="1" s="1"/>
  <c r="AO307" i="1"/>
  <c r="AQ307" i="1" s="1"/>
  <c r="CM307" i="1"/>
  <c r="DA307" i="1"/>
  <c r="BV303" i="1"/>
  <c r="DA303" i="1"/>
  <c r="CM303" i="1"/>
  <c r="AO303" i="1"/>
  <c r="AQ303" i="1" s="1"/>
  <c r="BV299" i="1"/>
  <c r="CM299" i="1"/>
  <c r="DA299" i="1"/>
  <c r="BQ299" i="1"/>
  <c r="BR299" i="1" s="1"/>
  <c r="AO299" i="1"/>
  <c r="AQ299" i="1" s="1"/>
  <c r="BV295" i="1"/>
  <c r="DA295" i="1"/>
  <c r="CM295" i="1"/>
  <c r="BQ295" i="1"/>
  <c r="BR295" i="1" s="1"/>
  <c r="AO295" i="1"/>
  <c r="AQ295" i="1" s="1"/>
  <c r="BV291" i="1"/>
  <c r="CM291" i="1"/>
  <c r="DA291" i="1"/>
  <c r="AO291" i="1"/>
  <c r="AQ291" i="1" s="1"/>
  <c r="BQ291" i="1"/>
  <c r="BR291" i="1" s="1"/>
  <c r="BV287" i="1"/>
  <c r="CM287" i="1"/>
  <c r="DA287" i="1"/>
  <c r="AO287" i="1"/>
  <c r="AQ287" i="1" s="1"/>
  <c r="BV84" i="1"/>
  <c r="BQ84" i="1"/>
  <c r="BR84" i="1" s="1"/>
  <c r="AO84" i="1"/>
  <c r="AQ84" i="1" s="1"/>
  <c r="DA84" i="1"/>
  <c r="CM84" i="1"/>
  <c r="BV283" i="1"/>
  <c r="AO283" i="1"/>
  <c r="AQ283" i="1" s="1"/>
  <c r="BQ283" i="1"/>
  <c r="BR283" i="1" s="1"/>
  <c r="CM283" i="1"/>
  <c r="DA283" i="1"/>
  <c r="BV279" i="1"/>
  <c r="AO279" i="1"/>
  <c r="AQ279" i="1" s="1"/>
  <c r="BQ279" i="1"/>
  <c r="BR279" i="1" s="1"/>
  <c r="CM279" i="1"/>
  <c r="DA279" i="1"/>
  <c r="BV275" i="1"/>
  <c r="CM275" i="1"/>
  <c r="DA275" i="1"/>
  <c r="AO275" i="1"/>
  <c r="AQ275" i="1" s="1"/>
  <c r="BV271" i="1"/>
  <c r="DA271" i="1"/>
  <c r="CM271" i="1"/>
  <c r="U14" i="33"/>
  <c r="V14" i="33" s="1"/>
  <c r="BQ271" i="1"/>
  <c r="BR271" i="1" s="1"/>
  <c r="AO271" i="1"/>
  <c r="AQ271" i="1" s="1"/>
  <c r="AJ14" i="33"/>
  <c r="AK14" i="33" s="1"/>
  <c r="BV267" i="1"/>
  <c r="DA267" i="1"/>
  <c r="CM267" i="1"/>
  <c r="BQ267" i="1"/>
  <c r="BR267" i="1" s="1"/>
  <c r="AO267" i="1"/>
  <c r="AQ267" i="1" s="1"/>
  <c r="BV263" i="1"/>
  <c r="DA263" i="1"/>
  <c r="CM263" i="1"/>
  <c r="BQ263" i="1"/>
  <c r="BR263" i="1" s="1"/>
  <c r="AO263" i="1"/>
  <c r="AQ263" i="1" s="1"/>
  <c r="BV254" i="1"/>
  <c r="CM254" i="1"/>
  <c r="DA254" i="1"/>
  <c r="AO254" i="1"/>
  <c r="AQ254" i="1" s="1"/>
  <c r="BQ254" i="1"/>
  <c r="BR254" i="1" s="1"/>
  <c r="BV250" i="1"/>
  <c r="CM250" i="1"/>
  <c r="DA250" i="1"/>
  <c r="AO250" i="1"/>
  <c r="AQ250" i="1" s="1"/>
  <c r="BQ250" i="1"/>
  <c r="BR250" i="1" s="1"/>
  <c r="BV246" i="1"/>
  <c r="CM246" i="1"/>
  <c r="DA246" i="1"/>
  <c r="AO246" i="1"/>
  <c r="AQ246" i="1" s="1"/>
  <c r="BQ246" i="1"/>
  <c r="BR246" i="1" s="1"/>
  <c r="BV242" i="1"/>
  <c r="CM242" i="1"/>
  <c r="DA242" i="1"/>
  <c r="BQ242" i="1"/>
  <c r="BR242" i="1" s="1"/>
  <c r="AO242" i="1"/>
  <c r="AQ242" i="1" s="1"/>
  <c r="BV238" i="1"/>
  <c r="CM238" i="1"/>
  <c r="DA238" i="1"/>
  <c r="AO238" i="1"/>
  <c r="AQ238" i="1" s="1"/>
  <c r="BQ238" i="1"/>
  <c r="BR238" i="1" s="1"/>
  <c r="BV234" i="1"/>
  <c r="CM234" i="1"/>
  <c r="DA234" i="1"/>
  <c r="AO234" i="1"/>
  <c r="AQ234" i="1" s="1"/>
  <c r="BQ234" i="1"/>
  <c r="BR234" i="1" s="1"/>
  <c r="BV230" i="1"/>
  <c r="DA230" i="1"/>
  <c r="AO230" i="1"/>
  <c r="AQ230" i="1" s="1"/>
  <c r="BQ230" i="1"/>
  <c r="BR230" i="1" s="1"/>
  <c r="CM230" i="1"/>
  <c r="BV70" i="1"/>
  <c r="DA70" i="1"/>
  <c r="CM70" i="1"/>
  <c r="BQ70" i="1"/>
  <c r="BR70" i="1" s="1"/>
  <c r="AO70" i="1"/>
  <c r="AQ70" i="1" s="1"/>
  <c r="BV68" i="1"/>
  <c r="CM68" i="1"/>
  <c r="DA68" i="1"/>
  <c r="BQ68" i="1"/>
  <c r="BR68" i="1" s="1"/>
  <c r="AO68" i="1"/>
  <c r="AQ68" i="1" s="1"/>
  <c r="BV66" i="1"/>
  <c r="DA66" i="1"/>
  <c r="AO66" i="1"/>
  <c r="AQ66" i="1" s="1"/>
  <c r="BQ66" i="1"/>
  <c r="BR66" i="1" s="1"/>
  <c r="CM66" i="1"/>
  <c r="BV63" i="1"/>
  <c r="CM63" i="1"/>
  <c r="AO63" i="1"/>
  <c r="AQ63" i="1" s="1"/>
  <c r="DA63" i="1"/>
  <c r="BQ63" i="1"/>
  <c r="BR63" i="1" s="1"/>
  <c r="BV59" i="1"/>
  <c r="CM59" i="1"/>
  <c r="DA59" i="1"/>
  <c r="BQ59" i="1"/>
  <c r="BR59" i="1" s="1"/>
  <c r="AO59" i="1"/>
  <c r="AQ59" i="1" s="1"/>
  <c r="BV257" i="1"/>
  <c r="CM257" i="1"/>
  <c r="DA257" i="1"/>
  <c r="BQ257" i="1"/>
  <c r="BR257" i="1" s="1"/>
  <c r="AO257" i="1"/>
  <c r="AQ257" i="1" s="1"/>
  <c r="BV115" i="1"/>
  <c r="CM115" i="1"/>
  <c r="AO115" i="1"/>
  <c r="AQ115" i="1" s="1"/>
  <c r="DA115" i="1"/>
  <c r="BQ115" i="1"/>
  <c r="BR115" i="1" s="1"/>
  <c r="BV117" i="1"/>
  <c r="AO117" i="1"/>
  <c r="AQ117" i="1" s="1"/>
  <c r="CM117" i="1"/>
  <c r="DA117" i="1"/>
  <c r="BQ117" i="1"/>
  <c r="BV221" i="1"/>
  <c r="AO221" i="1"/>
  <c r="AQ221" i="1" s="1"/>
  <c r="BQ221" i="1"/>
  <c r="BR221" i="1" s="1"/>
  <c r="DA221" i="1"/>
  <c r="CM221" i="1"/>
  <c r="BV220" i="1"/>
  <c r="DA220" i="1"/>
  <c r="CM220" i="1"/>
  <c r="AO220" i="1"/>
  <c r="AQ220" i="1" s="1"/>
  <c r="BQ220" i="1"/>
  <c r="BR220" i="1" s="1"/>
  <c r="BV213" i="1"/>
  <c r="DA213" i="1"/>
  <c r="CM213" i="1"/>
  <c r="AO213" i="1"/>
  <c r="AQ213" i="1" s="1"/>
  <c r="BQ213" i="1"/>
  <c r="BR213" i="1" s="1"/>
  <c r="BV207" i="1"/>
  <c r="U8" i="33"/>
  <c r="V8" i="33" s="1"/>
  <c r="AJ8" i="33"/>
  <c r="AK8" i="33" s="1"/>
  <c r="DA207" i="1"/>
  <c r="BQ207" i="1"/>
  <c r="BR207" i="1" s="1"/>
  <c r="CM207" i="1"/>
  <c r="AO207" i="1"/>
  <c r="AQ207" i="1" s="1"/>
  <c r="BV203" i="1"/>
  <c r="DA203" i="1"/>
  <c r="BQ203" i="1"/>
  <c r="BR203" i="1" s="1"/>
  <c r="AJ7" i="33"/>
  <c r="AK7" i="33" s="1"/>
  <c r="CM203" i="1"/>
  <c r="AO203" i="1"/>
  <c r="AQ203" i="1" s="1"/>
  <c r="U7" i="33"/>
  <c r="V7" i="33" s="1"/>
  <c r="BV199" i="1"/>
  <c r="DA199" i="1"/>
  <c r="BQ199" i="1"/>
  <c r="AJ6" i="33"/>
  <c r="CM199" i="1"/>
  <c r="AO199" i="1"/>
  <c r="AQ199" i="1" s="1"/>
  <c r="U6" i="33"/>
  <c r="BV192" i="1"/>
  <c r="CM192" i="1"/>
  <c r="AO192" i="1"/>
  <c r="AQ192" i="1" s="1"/>
  <c r="DA192" i="1"/>
  <c r="BQ192" i="1"/>
  <c r="BR192" i="1" s="1"/>
  <c r="BV184" i="1"/>
  <c r="CM184" i="1"/>
  <c r="AO184" i="1"/>
  <c r="AQ184" i="1" s="1"/>
  <c r="DA184" i="1"/>
  <c r="BQ184" i="1"/>
  <c r="BR184" i="1" s="1"/>
  <c r="BV176" i="1"/>
  <c r="DA176" i="1"/>
  <c r="AO176" i="1"/>
  <c r="AQ176" i="1" s="1"/>
  <c r="CM176" i="1"/>
  <c r="BQ176" i="1"/>
  <c r="BR176" i="1" s="1"/>
  <c r="BV168" i="1"/>
  <c r="CM168" i="1"/>
  <c r="BQ168" i="1"/>
  <c r="BR168" i="1" s="1"/>
  <c r="DA168" i="1"/>
  <c r="AO168" i="1"/>
  <c r="AQ168" i="1" s="1"/>
  <c r="BV160" i="1"/>
  <c r="CM160" i="1"/>
  <c r="BQ160" i="1"/>
  <c r="BR160" i="1" s="1"/>
  <c r="DA160" i="1"/>
  <c r="AO160" i="1"/>
  <c r="AQ160" i="1" s="1"/>
  <c r="BV152" i="1"/>
  <c r="AO152" i="1"/>
  <c r="AQ152" i="1" s="1"/>
  <c r="CM152" i="1"/>
  <c r="BQ152" i="1"/>
  <c r="BR152" i="1" s="1"/>
  <c r="DA152" i="1"/>
  <c r="BV144" i="1"/>
  <c r="CM144" i="1"/>
  <c r="AO144" i="1"/>
  <c r="AQ144" i="1" s="1"/>
  <c r="DA144" i="1"/>
  <c r="BQ144" i="1"/>
  <c r="BR144" i="1" s="1"/>
  <c r="BV136" i="1"/>
  <c r="DA136" i="1"/>
  <c r="BQ136" i="1"/>
  <c r="BR136" i="1" s="1"/>
  <c r="CM136" i="1"/>
  <c r="AO136" i="1"/>
  <c r="AQ136" i="1" s="1"/>
  <c r="BV128" i="1"/>
  <c r="DA128" i="1"/>
  <c r="BQ128" i="1"/>
  <c r="BR128" i="1" s="1"/>
  <c r="CM128" i="1"/>
  <c r="AO128" i="1"/>
  <c r="AQ128" i="1" s="1"/>
  <c r="BV120" i="1"/>
  <c r="BQ120" i="1"/>
  <c r="DA120" i="1"/>
  <c r="CM120" i="1"/>
  <c r="AO120" i="1"/>
  <c r="AQ120" i="1" s="1"/>
  <c r="BV104" i="1"/>
  <c r="CM104" i="1"/>
  <c r="DA104" i="1"/>
  <c r="AO104" i="1"/>
  <c r="AQ104" i="1" s="1"/>
  <c r="BQ104" i="1"/>
  <c r="BR104" i="1" s="1"/>
  <c r="BV96" i="1"/>
  <c r="AO96" i="1"/>
  <c r="AQ96" i="1" s="1"/>
  <c r="DA96" i="1"/>
  <c r="CM96" i="1"/>
  <c r="BQ96" i="1"/>
  <c r="BR96" i="1" s="1"/>
  <c r="BV88" i="1"/>
  <c r="AO88" i="1"/>
  <c r="AQ88" i="1" s="1"/>
  <c r="CM88" i="1"/>
  <c r="DA88" i="1"/>
  <c r="BV76" i="1"/>
  <c r="AO76" i="1"/>
  <c r="AQ76" i="1" s="1"/>
  <c r="CM76" i="1"/>
  <c r="BQ76" i="1"/>
  <c r="DA76" i="1"/>
  <c r="BV47" i="1"/>
  <c r="BQ47" i="1"/>
  <c r="BR47" i="1" s="1"/>
  <c r="CM47" i="1"/>
  <c r="AO47" i="1"/>
  <c r="AQ47" i="1" s="1"/>
  <c r="DA47" i="1"/>
  <c r="BV43" i="1"/>
  <c r="BQ43" i="1"/>
  <c r="BR43" i="1" s="1"/>
  <c r="CM43" i="1"/>
  <c r="AO43" i="1"/>
  <c r="AQ43" i="1" s="1"/>
  <c r="DA43" i="1"/>
  <c r="BV35" i="1"/>
  <c r="AO35" i="1"/>
  <c r="AQ35" i="1" s="1"/>
  <c r="CM35" i="1"/>
  <c r="BQ35" i="1"/>
  <c r="BR35" i="1" s="1"/>
  <c r="DA35" i="1"/>
  <c r="BV214" i="1"/>
  <c r="AO214" i="1"/>
  <c r="AQ214" i="1" s="1"/>
  <c r="BQ214" i="1"/>
  <c r="BR214" i="1" s="1"/>
  <c r="DA214" i="1"/>
  <c r="CM214" i="1"/>
  <c r="BV29" i="1"/>
  <c r="BQ29" i="1"/>
  <c r="BR29" i="1" s="1"/>
  <c r="AO29" i="1"/>
  <c r="AQ29" i="1" s="1"/>
  <c r="DA29" i="1"/>
  <c r="CM29" i="1"/>
  <c r="BV24" i="1"/>
  <c r="BQ24" i="1"/>
  <c r="BR24" i="1" s="1"/>
  <c r="AO24" i="1"/>
  <c r="AQ24" i="1" s="1"/>
  <c r="DA24" i="1"/>
  <c r="CM24" i="1"/>
  <c r="BV19" i="1"/>
  <c r="CM19" i="1"/>
  <c r="AO19" i="1"/>
  <c r="AQ19" i="1" s="1"/>
  <c r="BQ19" i="1"/>
  <c r="BR19" i="1" s="1"/>
  <c r="DA19" i="1"/>
  <c r="BV14" i="1"/>
  <c r="BQ14" i="1"/>
  <c r="BR14" i="1" s="1"/>
  <c r="DA14" i="1"/>
  <c r="CM14" i="1"/>
  <c r="AO14" i="1"/>
  <c r="AQ14" i="1" s="1"/>
  <c r="BV185" i="1"/>
  <c r="AO185" i="1"/>
  <c r="AQ185" i="1" s="1"/>
  <c r="DA185" i="1"/>
  <c r="CM185" i="1"/>
  <c r="BQ185" i="1"/>
  <c r="BR185" i="1" s="1"/>
  <c r="BV177" i="1"/>
  <c r="AO177" i="1"/>
  <c r="AQ177" i="1" s="1"/>
  <c r="DA177" i="1"/>
  <c r="BQ177" i="1"/>
  <c r="BR177" i="1" s="1"/>
  <c r="CM177" i="1"/>
  <c r="BV169" i="1"/>
  <c r="BQ169" i="1"/>
  <c r="BR169" i="1" s="1"/>
  <c r="CM169" i="1"/>
  <c r="AO169" i="1"/>
  <c r="AQ169" i="1" s="1"/>
  <c r="DA169" i="1"/>
  <c r="BV161" i="1"/>
  <c r="BQ161" i="1"/>
  <c r="BR161" i="1" s="1"/>
  <c r="CM161" i="1"/>
  <c r="AO161" i="1"/>
  <c r="AQ161" i="1" s="1"/>
  <c r="DA161" i="1"/>
  <c r="BV153" i="1"/>
  <c r="CM153" i="1"/>
  <c r="DA153" i="1"/>
  <c r="AO153" i="1"/>
  <c r="AQ153" i="1" s="1"/>
  <c r="BV145" i="1"/>
  <c r="AO145" i="1"/>
  <c r="AQ145" i="1" s="1"/>
  <c r="DA145" i="1"/>
  <c r="BQ145" i="1"/>
  <c r="BR145" i="1" s="1"/>
  <c r="CM145" i="1"/>
  <c r="BV137" i="1"/>
  <c r="BQ137" i="1"/>
  <c r="BR137" i="1" s="1"/>
  <c r="CM137" i="1"/>
  <c r="AO137" i="1"/>
  <c r="AQ137" i="1" s="1"/>
  <c r="DA137" i="1"/>
  <c r="BV129" i="1"/>
  <c r="BQ129" i="1"/>
  <c r="BR129" i="1" s="1"/>
  <c r="DA129" i="1"/>
  <c r="AO129" i="1"/>
  <c r="AQ129" i="1" s="1"/>
  <c r="CM129" i="1"/>
  <c r="BV121" i="1"/>
  <c r="DA121" i="1"/>
  <c r="AO121" i="1"/>
  <c r="AQ121" i="1" s="1"/>
  <c r="CM121" i="1"/>
  <c r="BQ121" i="1"/>
  <c r="BR121" i="1" s="1"/>
  <c r="BV105" i="1"/>
  <c r="BQ105" i="1"/>
  <c r="BR105" i="1" s="1"/>
  <c r="DA105" i="1"/>
  <c r="AO105" i="1"/>
  <c r="AQ105" i="1" s="1"/>
  <c r="CM105" i="1"/>
  <c r="BV97" i="1"/>
  <c r="DA97" i="1"/>
  <c r="AO97" i="1"/>
  <c r="AQ97" i="1" s="1"/>
  <c r="BQ97" i="1"/>
  <c r="BR97" i="1" s="1"/>
  <c r="CM97" i="1"/>
  <c r="BV89" i="1"/>
  <c r="DA89" i="1"/>
  <c r="AO89" i="1"/>
  <c r="AQ89" i="1" s="1"/>
  <c r="CM89" i="1"/>
  <c r="BQ89" i="1"/>
  <c r="BV77" i="1"/>
  <c r="CM77" i="1"/>
  <c r="BQ77" i="1"/>
  <c r="BR77" i="1" s="1"/>
  <c r="DA77" i="1"/>
  <c r="AO77" i="1"/>
  <c r="AQ77" i="1" s="1"/>
  <c r="BV48" i="1"/>
  <c r="AO48" i="1"/>
  <c r="AQ48" i="1" s="1"/>
  <c r="DA48" i="1"/>
  <c r="BQ48" i="1"/>
  <c r="BR48" i="1" s="1"/>
  <c r="CM48" i="1"/>
  <c r="BV44" i="1"/>
  <c r="BQ44" i="1"/>
  <c r="BR44" i="1" s="1"/>
  <c r="CM44" i="1"/>
  <c r="DA44" i="1"/>
  <c r="AO44" i="1"/>
  <c r="AQ44" i="1" s="1"/>
  <c r="BV36" i="1"/>
  <c r="BQ36" i="1"/>
  <c r="BR36" i="1" s="1"/>
  <c r="DA36" i="1"/>
  <c r="CM36" i="1"/>
  <c r="AO36" i="1"/>
  <c r="AQ36" i="1" s="1"/>
  <c r="BV336" i="1"/>
  <c r="DA336" i="1"/>
  <c r="CM336" i="1"/>
  <c r="AO336" i="1"/>
  <c r="AQ336" i="1" s="1"/>
  <c r="BV332" i="1"/>
  <c r="AO332" i="1"/>
  <c r="AQ332" i="1" s="1"/>
  <c r="BQ332" i="1"/>
  <c r="BR332" i="1" s="1"/>
  <c r="DA332" i="1"/>
  <c r="CM332" i="1"/>
  <c r="BV328" i="1"/>
  <c r="DA328" i="1"/>
  <c r="CM328" i="1"/>
  <c r="AO328" i="1"/>
  <c r="AQ328" i="1" s="1"/>
  <c r="BQ328" i="1"/>
  <c r="BR328" i="1" s="1"/>
  <c r="BV324" i="1"/>
  <c r="DA324" i="1"/>
  <c r="CM324" i="1"/>
  <c r="AO324" i="1"/>
  <c r="AQ324" i="1" s="1"/>
  <c r="BQ324" i="1"/>
  <c r="BR324" i="1" s="1"/>
  <c r="BV320" i="1"/>
  <c r="CM320" i="1"/>
  <c r="DA320" i="1"/>
  <c r="BQ320" i="1"/>
  <c r="BR320" i="1" s="1"/>
  <c r="AO320" i="1"/>
  <c r="AQ320" i="1" s="1"/>
  <c r="BV316" i="1"/>
  <c r="CM316" i="1"/>
  <c r="DA316" i="1"/>
  <c r="BQ316" i="1"/>
  <c r="BR316" i="1" s="1"/>
  <c r="AO316" i="1"/>
  <c r="AQ316" i="1" s="1"/>
  <c r="BV312" i="1"/>
  <c r="AO312" i="1"/>
  <c r="AQ312" i="1" s="1"/>
  <c r="DA312" i="1"/>
  <c r="CM312" i="1"/>
  <c r="BQ312" i="1"/>
  <c r="BR312" i="1" s="1"/>
  <c r="BV308" i="1"/>
  <c r="AO308" i="1"/>
  <c r="AQ308" i="1" s="1"/>
  <c r="DA308" i="1"/>
  <c r="CM308" i="1"/>
  <c r="BQ308" i="1"/>
  <c r="BR308" i="1" s="1"/>
  <c r="BV304" i="1"/>
  <c r="AO304" i="1"/>
  <c r="AQ304" i="1" s="1"/>
  <c r="DA304" i="1"/>
  <c r="CM304" i="1"/>
  <c r="BQ304" i="1"/>
  <c r="BV300" i="1"/>
  <c r="DA300" i="1"/>
  <c r="AO300" i="1"/>
  <c r="AQ300" i="1" s="1"/>
  <c r="BQ300" i="1"/>
  <c r="BR300" i="1" s="1"/>
  <c r="CM300" i="1"/>
  <c r="BV296" i="1"/>
  <c r="AO296" i="1"/>
  <c r="AQ296" i="1" s="1"/>
  <c r="DA296" i="1"/>
  <c r="CM296" i="1"/>
  <c r="BQ296" i="1"/>
  <c r="BR296" i="1" s="1"/>
  <c r="BV292" i="1"/>
  <c r="AO292" i="1"/>
  <c r="AQ292" i="1" s="1"/>
  <c r="BQ292" i="1"/>
  <c r="BR292" i="1" s="1"/>
  <c r="CM292" i="1"/>
  <c r="DA292" i="1"/>
  <c r="BV288" i="1"/>
  <c r="AO288" i="1"/>
  <c r="AQ288" i="1" s="1"/>
  <c r="BQ288" i="1"/>
  <c r="CM288" i="1"/>
  <c r="DA288" i="1"/>
  <c r="BV85" i="1"/>
  <c r="AO85" i="1"/>
  <c r="AQ85" i="1" s="1"/>
  <c r="BQ85" i="1"/>
  <c r="BR85" i="1" s="1"/>
  <c r="CM85" i="1"/>
  <c r="DA85" i="1"/>
  <c r="BV284" i="1"/>
  <c r="AO284" i="1"/>
  <c r="AQ284" i="1" s="1"/>
  <c r="BQ284" i="1"/>
  <c r="BR284" i="1" s="1"/>
  <c r="CM284" i="1"/>
  <c r="DA284" i="1"/>
  <c r="BV280" i="1"/>
  <c r="AO280" i="1"/>
  <c r="AQ280" i="1" s="1"/>
  <c r="BQ280" i="1"/>
  <c r="BR280" i="1" s="1"/>
  <c r="CM280" i="1"/>
  <c r="DA280" i="1"/>
  <c r="BV276" i="1"/>
  <c r="BQ276" i="1"/>
  <c r="AO276" i="1"/>
  <c r="AQ276" i="1" s="1"/>
  <c r="DA276" i="1"/>
  <c r="CM276" i="1"/>
  <c r="BV272" i="1"/>
  <c r="BQ272" i="1"/>
  <c r="BR272" i="1" s="1"/>
  <c r="AO272" i="1"/>
  <c r="AQ272" i="1" s="1"/>
  <c r="DA272" i="1"/>
  <c r="CM272" i="1"/>
  <c r="BV268" i="1"/>
  <c r="BQ268" i="1"/>
  <c r="BR268" i="1" s="1"/>
  <c r="AO268" i="1"/>
  <c r="AQ268" i="1" s="1"/>
  <c r="DA268" i="1"/>
  <c r="CM268" i="1"/>
  <c r="BV264" i="1"/>
  <c r="BQ264" i="1"/>
  <c r="BR264" i="1" s="1"/>
  <c r="AO264" i="1"/>
  <c r="AQ264" i="1" s="1"/>
  <c r="DA264" i="1"/>
  <c r="CM264" i="1"/>
  <c r="BV260" i="1"/>
  <c r="AO260" i="1"/>
  <c r="AQ260" i="1" s="1"/>
  <c r="CM260" i="1"/>
  <c r="DA260" i="1"/>
  <c r="BV251" i="1"/>
  <c r="CM251" i="1"/>
  <c r="DA251" i="1"/>
  <c r="AO251" i="1"/>
  <c r="AQ251" i="1" s="1"/>
  <c r="BQ251" i="1"/>
  <c r="BR251" i="1" s="1"/>
  <c r="BV247" i="1"/>
  <c r="CM247" i="1"/>
  <c r="DA247" i="1"/>
  <c r="AO247" i="1"/>
  <c r="AQ247" i="1" s="1"/>
  <c r="BQ247" i="1"/>
  <c r="BR247" i="1" s="1"/>
  <c r="BV243" i="1"/>
  <c r="CM243" i="1"/>
  <c r="DA243" i="1"/>
  <c r="AO243" i="1"/>
  <c r="AQ243" i="1" s="1"/>
  <c r="BQ243" i="1"/>
  <c r="BR243" i="1" s="1"/>
  <c r="BV239" i="1"/>
  <c r="DA239" i="1"/>
  <c r="CM239" i="1"/>
  <c r="BQ239" i="1"/>
  <c r="BR239" i="1" s="1"/>
  <c r="AO239" i="1"/>
  <c r="AQ239" i="1" s="1"/>
  <c r="BV235" i="1"/>
  <c r="CM235" i="1"/>
  <c r="DA235" i="1"/>
  <c r="AO235" i="1"/>
  <c r="AQ235" i="1" s="1"/>
  <c r="BQ235" i="1"/>
  <c r="BR235" i="1" s="1"/>
  <c r="BV231" i="1"/>
  <c r="CM231" i="1"/>
  <c r="DA231" i="1"/>
  <c r="AO231" i="1"/>
  <c r="AQ231" i="1" s="1"/>
  <c r="BQ231" i="1"/>
  <c r="BR231" i="1" s="1"/>
  <c r="BV227" i="1"/>
  <c r="DA227" i="1"/>
  <c r="AO227" i="1"/>
  <c r="AQ227" i="1" s="1"/>
  <c r="CM227" i="1"/>
  <c r="BQ227" i="1"/>
  <c r="BV196" i="1"/>
  <c r="CM196" i="1"/>
  <c r="BQ196" i="1"/>
  <c r="BR196" i="1" s="1"/>
  <c r="DA196" i="1"/>
  <c r="AO196" i="1"/>
  <c r="AQ196" i="1" s="1"/>
  <c r="BV194" i="1"/>
  <c r="DA194" i="1"/>
  <c r="CM194" i="1"/>
  <c r="BQ194" i="1"/>
  <c r="BR194" i="1" s="1"/>
  <c r="AO194" i="1"/>
  <c r="AQ194" i="1" s="1"/>
  <c r="BV64" i="1"/>
  <c r="CM64" i="1"/>
  <c r="AO64" i="1"/>
  <c r="AQ64" i="1" s="1"/>
  <c r="DA64" i="1"/>
  <c r="BQ64" i="1"/>
  <c r="BR64" i="1" s="1"/>
  <c r="BV60" i="1"/>
  <c r="CM60" i="1"/>
  <c r="AO60" i="1"/>
  <c r="AQ60" i="1" s="1"/>
  <c r="DA60" i="1"/>
  <c r="BQ60" i="1"/>
  <c r="BR60" i="1" s="1"/>
  <c r="BV258" i="1"/>
  <c r="BQ258" i="1"/>
  <c r="BR258" i="1" s="1"/>
  <c r="DA258" i="1"/>
  <c r="CM258" i="1"/>
  <c r="AO258" i="1"/>
  <c r="AQ258" i="1" s="1"/>
  <c r="BV114" i="1"/>
  <c r="DA114" i="1"/>
  <c r="CM114" i="1"/>
  <c r="AO114" i="1"/>
  <c r="AQ114" i="1" s="1"/>
  <c r="BQ114" i="1"/>
  <c r="BR114" i="1" s="1"/>
  <c r="BV118" i="1"/>
  <c r="DA118" i="1"/>
  <c r="AO118" i="1"/>
  <c r="AQ118" i="1" s="1"/>
  <c r="BQ118" i="1"/>
  <c r="BR118" i="1" s="1"/>
  <c r="CM118" i="1"/>
  <c r="BV21" i="1"/>
  <c r="AO21" i="1"/>
  <c r="AQ21" i="1" s="1"/>
  <c r="Q85" i="25"/>
  <c r="V85" i="25" s="1"/>
  <c r="Q86" i="25"/>
  <c r="V86" i="25" s="1"/>
  <c r="Q83" i="25"/>
  <c r="V83" i="25" s="1"/>
  <c r="Q80" i="25"/>
  <c r="V80" i="25" s="1"/>
  <c r="Q87" i="25"/>
  <c r="V87" i="25" s="1"/>
  <c r="DA21" i="1"/>
  <c r="Q78" i="25"/>
  <c r="Q82" i="25"/>
  <c r="V82" i="25" s="1"/>
  <c r="Q84" i="25"/>
  <c r="V84" i="25" s="1"/>
  <c r="CM21" i="1"/>
  <c r="Q79" i="25"/>
  <c r="V79" i="25" s="1"/>
  <c r="Q81" i="25"/>
  <c r="V81" i="25" s="1"/>
  <c r="BV74" i="1"/>
  <c r="CM74" i="1"/>
  <c r="BQ74" i="1"/>
  <c r="BR74" i="1" s="1"/>
  <c r="DA74" i="1"/>
  <c r="AO74" i="1"/>
  <c r="AQ74" i="1" s="1"/>
  <c r="BV71" i="1"/>
  <c r="BQ71" i="1"/>
  <c r="BR71" i="1" s="1"/>
  <c r="CM71" i="1"/>
  <c r="DA71" i="1"/>
  <c r="AO71" i="1"/>
  <c r="AQ71" i="1" s="1"/>
  <c r="AN71" i="1"/>
  <c r="AN72" i="1"/>
  <c r="AN73" i="1"/>
  <c r="AN74" i="1"/>
  <c r="AN21" i="1"/>
  <c r="AN119" i="1"/>
  <c r="AN118" i="1"/>
  <c r="AN113" i="1"/>
  <c r="AN115" i="1"/>
  <c r="AN256" i="1"/>
  <c r="AN258" i="1"/>
  <c r="AN58" i="1"/>
  <c r="AN60" i="1"/>
  <c r="AN62" i="1"/>
  <c r="AN64" i="1"/>
  <c r="AN193" i="1"/>
  <c r="AN66" i="1"/>
  <c r="AN67" i="1"/>
  <c r="AN197" i="1"/>
  <c r="AN70" i="1"/>
  <c r="AN227" i="1"/>
  <c r="AN229" i="1"/>
  <c r="AN231" i="1"/>
  <c r="AN233" i="1"/>
  <c r="AN235" i="1"/>
  <c r="AN237" i="1"/>
  <c r="AN239" i="1"/>
  <c r="AN241" i="1"/>
  <c r="AN243" i="1"/>
  <c r="AN245" i="1"/>
  <c r="AN116" i="1"/>
  <c r="AN117" i="1"/>
  <c r="AN112" i="1"/>
  <c r="AN114" i="1"/>
  <c r="AN255" i="1"/>
  <c r="AN257" i="1"/>
  <c r="AN259" i="1"/>
  <c r="AN59" i="1"/>
  <c r="AN61" i="1"/>
  <c r="AN63" i="1"/>
  <c r="AN65" i="1"/>
  <c r="AN194" i="1"/>
  <c r="AN195" i="1"/>
  <c r="AN196" i="1"/>
  <c r="AN68" i="1"/>
  <c r="AN69" i="1"/>
  <c r="AN228" i="1"/>
  <c r="AN230" i="1"/>
  <c r="AN232" i="1"/>
  <c r="AN234" i="1"/>
  <c r="AN236" i="1"/>
  <c r="AN238" i="1"/>
  <c r="AN240" i="1"/>
  <c r="AN242" i="1"/>
  <c r="AN246" i="1"/>
  <c r="AN248" i="1"/>
  <c r="AN250" i="1"/>
  <c r="AN252" i="1"/>
  <c r="AN254" i="1"/>
  <c r="AN261" i="1"/>
  <c r="AN263" i="1"/>
  <c r="AN265" i="1"/>
  <c r="AN267" i="1"/>
  <c r="AN269" i="1"/>
  <c r="AN271" i="1"/>
  <c r="AN273" i="1"/>
  <c r="AN275" i="1"/>
  <c r="AN277" i="1"/>
  <c r="AN279" i="1"/>
  <c r="AN281" i="1"/>
  <c r="AN283" i="1"/>
  <c r="AN285" i="1"/>
  <c r="AN84" i="1"/>
  <c r="AN86" i="1"/>
  <c r="AN287" i="1"/>
  <c r="AN289" i="1"/>
  <c r="AN291" i="1"/>
  <c r="AN293" i="1"/>
  <c r="AN295" i="1"/>
  <c r="AN297" i="1"/>
  <c r="AN299" i="1"/>
  <c r="AN301" i="1"/>
  <c r="AN303" i="1"/>
  <c r="AN305" i="1"/>
  <c r="AN307" i="1"/>
  <c r="AN309" i="1"/>
  <c r="AN311" i="1"/>
  <c r="AN313" i="1"/>
  <c r="AN315" i="1"/>
  <c r="AN317" i="1"/>
  <c r="AN319" i="1"/>
  <c r="AN321" i="1"/>
  <c r="AN323" i="1"/>
  <c r="AN325" i="1"/>
  <c r="AN327" i="1"/>
  <c r="AN329" i="1"/>
  <c r="AN331" i="1"/>
  <c r="AN333" i="1"/>
  <c r="AN335" i="1"/>
  <c r="AN31" i="1"/>
  <c r="AN35" i="1"/>
  <c r="AN39" i="1"/>
  <c r="AN43" i="1"/>
  <c r="AN51" i="1"/>
  <c r="AN47" i="1"/>
  <c r="AN55" i="1"/>
  <c r="AN76" i="1"/>
  <c r="AN80" i="1"/>
  <c r="AN88" i="1"/>
  <c r="AN92" i="1"/>
  <c r="AN96" i="1"/>
  <c r="AN100" i="1"/>
  <c r="AN104" i="1"/>
  <c r="AN108" i="1"/>
  <c r="AN120" i="1"/>
  <c r="AN32" i="1"/>
  <c r="AN36" i="1"/>
  <c r="AN40" i="1"/>
  <c r="AN49" i="1"/>
  <c r="AN45" i="1"/>
  <c r="AN48" i="1"/>
  <c r="AN56" i="1"/>
  <c r="AN77" i="1"/>
  <c r="AN81" i="1"/>
  <c r="AN89" i="1"/>
  <c r="AN97" i="1"/>
  <c r="AN105" i="1"/>
  <c r="AN121" i="1"/>
  <c r="AN125" i="1"/>
  <c r="AN129" i="1"/>
  <c r="AN133" i="1"/>
  <c r="AN137" i="1"/>
  <c r="AN141" i="1"/>
  <c r="AN145" i="1"/>
  <c r="AN149" i="1"/>
  <c r="AN153" i="1"/>
  <c r="AN157" i="1"/>
  <c r="AN161" i="1"/>
  <c r="AN165" i="1"/>
  <c r="AN169" i="1"/>
  <c r="AN173" i="1"/>
  <c r="AN177" i="1"/>
  <c r="AN181" i="1"/>
  <c r="AN185" i="1"/>
  <c r="AN189" i="1"/>
  <c r="AN14" i="1"/>
  <c r="AN17" i="1"/>
  <c r="AN199" i="1"/>
  <c r="AN201" i="1"/>
  <c r="AN203" i="1"/>
  <c r="AN205" i="1"/>
  <c r="AN28" i="1"/>
  <c r="AN210" i="1"/>
  <c r="AN214" i="1"/>
  <c r="AN218" i="1"/>
  <c r="AN222" i="1"/>
  <c r="AN91" i="1"/>
  <c r="AN99" i="1"/>
  <c r="AN107" i="1"/>
  <c r="AN122" i="1"/>
  <c r="AN126" i="1"/>
  <c r="AN130" i="1"/>
  <c r="AN134" i="1"/>
  <c r="AN138" i="1"/>
  <c r="AN142" i="1"/>
  <c r="AN146" i="1"/>
  <c r="AN150" i="1"/>
  <c r="AN154" i="1"/>
  <c r="AN158" i="1"/>
  <c r="AN162" i="1"/>
  <c r="AN166" i="1"/>
  <c r="AN170" i="1"/>
  <c r="AN174" i="1"/>
  <c r="AN178" i="1"/>
  <c r="AN182" i="1"/>
  <c r="AN186" i="1"/>
  <c r="AN190" i="1"/>
  <c r="AN13" i="1"/>
  <c r="AN198" i="1"/>
  <c r="AN20" i="1"/>
  <c r="AN23" i="1"/>
  <c r="AN25" i="1"/>
  <c r="AN27" i="1"/>
  <c r="AN207" i="1"/>
  <c r="AN211" i="1"/>
  <c r="AN215" i="1"/>
  <c r="AN219" i="1"/>
  <c r="AN223" i="1"/>
  <c r="AN226" i="1"/>
  <c r="AN244" i="1"/>
  <c r="AN247" i="1"/>
  <c r="AN249" i="1"/>
  <c r="AN251" i="1"/>
  <c r="AN253" i="1"/>
  <c r="AN260" i="1"/>
  <c r="AN262" i="1"/>
  <c r="AN264" i="1"/>
  <c r="AN266" i="1"/>
  <c r="AN268" i="1"/>
  <c r="AN270" i="1"/>
  <c r="AN272" i="1"/>
  <c r="AN274" i="1"/>
  <c r="AN276" i="1"/>
  <c r="AN278" i="1"/>
  <c r="AN280" i="1"/>
  <c r="AN282" i="1"/>
  <c r="AN284" i="1"/>
  <c r="AN286" i="1"/>
  <c r="AN85" i="1"/>
  <c r="AN87" i="1"/>
  <c r="AN288" i="1"/>
  <c r="AN290" i="1"/>
  <c r="AN292" i="1"/>
  <c r="AN294" i="1"/>
  <c r="AN296" i="1"/>
  <c r="AN298" i="1"/>
  <c r="AN300" i="1"/>
  <c r="AN302" i="1"/>
  <c r="AN304" i="1"/>
  <c r="AN306" i="1"/>
  <c r="AN308" i="1"/>
  <c r="AN310" i="1"/>
  <c r="AN312" i="1"/>
  <c r="AN314" i="1"/>
  <c r="AN316" i="1"/>
  <c r="AN318" i="1"/>
  <c r="AN320" i="1"/>
  <c r="AN322" i="1"/>
  <c r="AN324" i="1"/>
  <c r="AN326" i="1"/>
  <c r="AN328" i="1"/>
  <c r="AN330" i="1"/>
  <c r="AN332" i="1"/>
  <c r="AN334" i="1"/>
  <c r="AN336" i="1"/>
  <c r="AN33" i="1"/>
  <c r="AN37" i="1"/>
  <c r="AN41" i="1"/>
  <c r="AN44" i="1"/>
  <c r="AN52" i="1"/>
  <c r="AN53" i="1"/>
  <c r="AN57" i="1"/>
  <c r="AN78" i="1"/>
  <c r="AN82" i="1"/>
  <c r="AN90" i="1"/>
  <c r="AN94" i="1"/>
  <c r="AN98" i="1"/>
  <c r="AN102" i="1"/>
  <c r="AN106" i="1"/>
  <c r="AN110" i="1"/>
  <c r="AN30" i="1"/>
  <c r="AN34" i="1"/>
  <c r="AN38" i="1"/>
  <c r="AN42" i="1"/>
  <c r="AN50" i="1"/>
  <c r="AN46" i="1"/>
  <c r="AN54" i="1"/>
  <c r="AN75" i="1"/>
  <c r="AN79" i="1"/>
  <c r="AN83" i="1"/>
  <c r="AN93" i="1"/>
  <c r="AN101" i="1"/>
  <c r="AN109" i="1"/>
  <c r="AN123" i="1"/>
  <c r="AN127" i="1"/>
  <c r="AN131" i="1"/>
  <c r="AN135" i="1"/>
  <c r="AN139" i="1"/>
  <c r="AN143" i="1"/>
  <c r="AN147" i="1"/>
  <c r="AN151" i="1"/>
  <c r="AN155" i="1"/>
  <c r="AN159" i="1"/>
  <c r="AN163" i="1"/>
  <c r="AN167" i="1"/>
  <c r="AN171" i="1"/>
  <c r="AN175" i="1"/>
  <c r="AN179" i="1"/>
  <c r="AN183" i="1"/>
  <c r="AN187" i="1"/>
  <c r="AN191" i="1"/>
  <c r="AN15" i="1"/>
  <c r="AN18" i="1"/>
  <c r="AN200" i="1"/>
  <c r="AN202" i="1"/>
  <c r="AN204" i="1"/>
  <c r="AN206" i="1"/>
  <c r="AN208" i="1"/>
  <c r="AN212" i="1"/>
  <c r="AN216" i="1"/>
  <c r="AN220" i="1"/>
  <c r="AN224" i="1"/>
  <c r="AN95" i="1"/>
  <c r="AN103" i="1"/>
  <c r="AN111" i="1"/>
  <c r="AN124" i="1"/>
  <c r="AN128" i="1"/>
  <c r="AN132" i="1"/>
  <c r="AN136" i="1"/>
  <c r="AN140" i="1"/>
  <c r="AN144" i="1"/>
  <c r="AN148" i="1"/>
  <c r="AN152" i="1"/>
  <c r="AN156" i="1"/>
  <c r="AN160" i="1"/>
  <c r="AN164" i="1"/>
  <c r="AN168" i="1"/>
  <c r="AN172" i="1"/>
  <c r="AN176" i="1"/>
  <c r="AN180" i="1"/>
  <c r="AN184" i="1"/>
  <c r="AN188" i="1"/>
  <c r="AN192" i="1"/>
  <c r="AN16" i="1"/>
  <c r="AN19" i="1"/>
  <c r="AN22" i="1"/>
  <c r="AN24" i="1"/>
  <c r="AN26" i="1"/>
  <c r="AN29" i="1"/>
  <c r="AN209" i="1"/>
  <c r="AN213" i="1"/>
  <c r="AN217" i="1"/>
  <c r="AN221" i="1"/>
  <c r="AN225" i="1"/>
  <c r="BV225" i="1"/>
  <c r="DA225" i="1"/>
  <c r="CM225" i="1"/>
  <c r="AO225" i="1"/>
  <c r="AQ225" i="1" s="1"/>
  <c r="BQ225" i="1"/>
  <c r="BR225" i="1" s="1"/>
  <c r="BV223" i="1"/>
  <c r="AO223" i="1"/>
  <c r="AQ223" i="1" s="1"/>
  <c r="BQ223" i="1"/>
  <c r="BR223" i="1" s="1"/>
  <c r="DA223" i="1"/>
  <c r="CM223" i="1"/>
  <c r="BV222" i="1"/>
  <c r="AJ11" i="33"/>
  <c r="AK11" i="33" s="1"/>
  <c r="DA222" i="1"/>
  <c r="CM222" i="1"/>
  <c r="U11" i="33"/>
  <c r="V11" i="33" s="1"/>
  <c r="AO222" i="1"/>
  <c r="AQ222" i="1" s="1"/>
  <c r="BQ222" i="1"/>
  <c r="BR222" i="1" s="1"/>
  <c r="BV215" i="1"/>
  <c r="DA215" i="1"/>
  <c r="CM215" i="1"/>
  <c r="AO215" i="1"/>
  <c r="AQ215" i="1" s="1"/>
  <c r="BQ215" i="1"/>
  <c r="BR215" i="1" s="1"/>
  <c r="BV28" i="1"/>
  <c r="AO28" i="1"/>
  <c r="AQ28" i="1" s="1"/>
  <c r="BQ28" i="1"/>
  <c r="BR28" i="1" s="1"/>
  <c r="CM28" i="1"/>
  <c r="DA28" i="1"/>
  <c r="BV25" i="1"/>
  <c r="CM25" i="1"/>
  <c r="DA25" i="1"/>
  <c r="AO25" i="1"/>
  <c r="AQ25" i="1" s="1"/>
  <c r="BQ25" i="1"/>
  <c r="BR25" i="1" s="1"/>
  <c r="BV20" i="1"/>
  <c r="DA20" i="1"/>
  <c r="CM20" i="1"/>
  <c r="BQ20" i="1"/>
  <c r="BR20" i="1" s="1"/>
  <c r="AO20" i="1"/>
  <c r="AQ20" i="1" s="1"/>
  <c r="AO13" i="1"/>
  <c r="AQ13" i="1" s="1"/>
  <c r="BQ13" i="1"/>
  <c r="CM13" i="1"/>
  <c r="DA13" i="1"/>
  <c r="BV13" i="1"/>
  <c r="BV186" i="1"/>
  <c r="AO186" i="1"/>
  <c r="AQ186" i="1" s="1"/>
  <c r="BQ186" i="1"/>
  <c r="BR186" i="1" s="1"/>
  <c r="DA186" i="1"/>
  <c r="CM186" i="1"/>
  <c r="BV178" i="1"/>
  <c r="CM178" i="1"/>
  <c r="BQ178" i="1"/>
  <c r="BR178" i="1" s="1"/>
  <c r="DA178" i="1"/>
  <c r="AO178" i="1"/>
  <c r="AQ178" i="1" s="1"/>
  <c r="BV170" i="1"/>
  <c r="CM170" i="1"/>
  <c r="BQ170" i="1"/>
  <c r="BR170" i="1" s="1"/>
  <c r="DA170" i="1"/>
  <c r="AO170" i="1"/>
  <c r="AQ170" i="1" s="1"/>
  <c r="BV162" i="1"/>
  <c r="CM162" i="1"/>
  <c r="BQ162" i="1"/>
  <c r="BR162" i="1" s="1"/>
  <c r="DA162" i="1"/>
  <c r="AO162" i="1"/>
  <c r="AQ162" i="1" s="1"/>
  <c r="BV154" i="1"/>
  <c r="BQ154" i="1"/>
  <c r="CM154" i="1"/>
  <c r="AO154" i="1"/>
  <c r="AQ154" i="1" s="1"/>
  <c r="DA154" i="1"/>
  <c r="BV146" i="1"/>
  <c r="DA146" i="1"/>
  <c r="BQ146" i="1"/>
  <c r="BR146" i="1" s="1"/>
  <c r="CM146" i="1"/>
  <c r="AO146" i="1"/>
  <c r="AQ146" i="1" s="1"/>
  <c r="BV138" i="1"/>
  <c r="CM138" i="1"/>
  <c r="AO138" i="1"/>
  <c r="AQ138" i="1" s="1"/>
  <c r="DA138" i="1"/>
  <c r="BQ138" i="1"/>
  <c r="BR138" i="1" s="1"/>
  <c r="BV130" i="1"/>
  <c r="CM130" i="1"/>
  <c r="AO130" i="1"/>
  <c r="AQ130" i="1" s="1"/>
  <c r="DA130" i="1"/>
  <c r="BQ130" i="1"/>
  <c r="BR130" i="1" s="1"/>
  <c r="BV122" i="1"/>
  <c r="BQ122" i="1"/>
  <c r="BR122" i="1" s="1"/>
  <c r="CM122" i="1"/>
  <c r="AO122" i="1"/>
  <c r="AQ122" i="1" s="1"/>
  <c r="DA122" i="1"/>
  <c r="BV106" i="1"/>
  <c r="CM106" i="1"/>
  <c r="BQ106" i="1"/>
  <c r="BR106" i="1" s="1"/>
  <c r="DA106" i="1"/>
  <c r="AO106" i="1"/>
  <c r="AQ106" i="1" s="1"/>
  <c r="BV98" i="1"/>
  <c r="BQ98" i="1"/>
  <c r="BR98" i="1" s="1"/>
  <c r="CM98" i="1"/>
  <c r="AO98" i="1"/>
  <c r="AQ98" i="1" s="1"/>
  <c r="DA98" i="1"/>
  <c r="BV90" i="1"/>
  <c r="BQ90" i="1"/>
  <c r="BR90" i="1" s="1"/>
  <c r="CM90" i="1"/>
  <c r="AO90" i="1"/>
  <c r="AQ90" i="1" s="1"/>
  <c r="DA90" i="1"/>
  <c r="BV78" i="1"/>
  <c r="BQ78" i="1"/>
  <c r="BR78" i="1" s="1"/>
  <c r="CM78" i="1"/>
  <c r="AO78" i="1"/>
  <c r="AQ78" i="1" s="1"/>
  <c r="DA78" i="1"/>
  <c r="BV53" i="1"/>
  <c r="BQ53" i="1"/>
  <c r="BR53" i="1" s="1"/>
  <c r="CM53" i="1"/>
  <c r="AO53" i="1"/>
  <c r="AQ53" i="1" s="1"/>
  <c r="DA53" i="1"/>
  <c r="BV49" i="1"/>
  <c r="CM49" i="1"/>
  <c r="AO49" i="1"/>
  <c r="AQ49" i="1" s="1"/>
  <c r="BQ49" i="1"/>
  <c r="BR49" i="1" s="1"/>
  <c r="DA49" i="1"/>
  <c r="BV37" i="1"/>
  <c r="AO37" i="1"/>
  <c r="AQ37" i="1" s="1"/>
  <c r="CM37" i="1"/>
  <c r="BQ37" i="1"/>
  <c r="BR37" i="1" s="1"/>
  <c r="DA37" i="1"/>
  <c r="BV216" i="1"/>
  <c r="DA216" i="1"/>
  <c r="CM216" i="1"/>
  <c r="AO216" i="1"/>
  <c r="AQ216" i="1" s="1"/>
  <c r="BQ216" i="1"/>
  <c r="BR216" i="1" s="1"/>
  <c r="BV208" i="1"/>
  <c r="CM208" i="1"/>
  <c r="AO208" i="1"/>
  <c r="AQ208" i="1" s="1"/>
  <c r="DA208" i="1"/>
  <c r="BQ208" i="1"/>
  <c r="BR208" i="1" s="1"/>
  <c r="BV204" i="1"/>
  <c r="BQ204" i="1"/>
  <c r="BR204" i="1" s="1"/>
  <c r="DA204" i="1"/>
  <c r="AO204" i="1"/>
  <c r="AQ204" i="1" s="1"/>
  <c r="CM204" i="1"/>
  <c r="BV200" i="1"/>
  <c r="AO200" i="1"/>
  <c r="AQ200" i="1" s="1"/>
  <c r="CM200" i="1"/>
  <c r="BQ200" i="1"/>
  <c r="BR200" i="1" s="1"/>
  <c r="DA200" i="1"/>
  <c r="BV15" i="1"/>
  <c r="DA15" i="1"/>
  <c r="BQ15" i="1"/>
  <c r="BR15" i="1" s="1"/>
  <c r="AO15" i="1"/>
  <c r="AQ15" i="1" s="1"/>
  <c r="CM15" i="1"/>
  <c r="BV187" i="1"/>
  <c r="AO187" i="1"/>
  <c r="AQ187" i="1" s="1"/>
  <c r="BQ187" i="1"/>
  <c r="BR187" i="1" s="1"/>
  <c r="DA187" i="1"/>
  <c r="CM187" i="1"/>
  <c r="BV179" i="1"/>
  <c r="AO179" i="1"/>
  <c r="AQ179" i="1" s="1"/>
  <c r="DA179" i="1"/>
  <c r="BQ179" i="1"/>
  <c r="BR179" i="1" s="1"/>
  <c r="CM179" i="1"/>
  <c r="BV171" i="1"/>
  <c r="AO171" i="1"/>
  <c r="AQ171" i="1" s="1"/>
  <c r="DA171" i="1"/>
  <c r="BQ171" i="1"/>
  <c r="BR171" i="1" s="1"/>
  <c r="CM171" i="1"/>
  <c r="BV163" i="1"/>
  <c r="AO163" i="1"/>
  <c r="AQ163" i="1" s="1"/>
  <c r="DA163" i="1"/>
  <c r="BQ163" i="1"/>
  <c r="BR163" i="1" s="1"/>
  <c r="CM163" i="1"/>
  <c r="BV155" i="1"/>
  <c r="DA155" i="1"/>
  <c r="AO155" i="1"/>
  <c r="AQ155" i="1" s="1"/>
  <c r="CM155" i="1"/>
  <c r="BQ155" i="1"/>
  <c r="BR155" i="1" s="1"/>
  <c r="BV147" i="1"/>
  <c r="AO147" i="1"/>
  <c r="AQ147" i="1" s="1"/>
  <c r="DA147" i="1"/>
  <c r="BQ147" i="1"/>
  <c r="BR147" i="1" s="1"/>
  <c r="CM147" i="1"/>
  <c r="BV139" i="1"/>
  <c r="BQ139" i="1"/>
  <c r="BR139" i="1" s="1"/>
  <c r="CM139" i="1"/>
  <c r="AO139" i="1"/>
  <c r="AQ139" i="1" s="1"/>
  <c r="DA139" i="1"/>
  <c r="BV131" i="1"/>
  <c r="BQ131" i="1"/>
  <c r="BR131" i="1" s="1"/>
  <c r="CM131" i="1"/>
  <c r="AO131" i="1"/>
  <c r="AQ131" i="1" s="1"/>
  <c r="DA131" i="1"/>
  <c r="BV123" i="1"/>
  <c r="DA123" i="1"/>
  <c r="AO123" i="1"/>
  <c r="AQ123" i="1" s="1"/>
  <c r="CM123" i="1"/>
  <c r="BQ123" i="1"/>
  <c r="BR123" i="1" s="1"/>
  <c r="BV107" i="1"/>
  <c r="CM107" i="1"/>
  <c r="BQ107" i="1"/>
  <c r="BR107" i="1" s="1"/>
  <c r="AO107" i="1"/>
  <c r="AQ107" i="1" s="1"/>
  <c r="DA107" i="1"/>
  <c r="BV99" i="1"/>
  <c r="DA99" i="1"/>
  <c r="BQ99" i="1"/>
  <c r="BR99" i="1" s="1"/>
  <c r="AO99" i="1"/>
  <c r="AQ99" i="1" s="1"/>
  <c r="CM99" i="1"/>
  <c r="BV91" i="1"/>
  <c r="BQ91" i="1"/>
  <c r="BR91" i="1" s="1"/>
  <c r="CM91" i="1"/>
  <c r="DA91" i="1"/>
  <c r="AO91" i="1"/>
  <c r="AQ91" i="1" s="1"/>
  <c r="BV79" i="1"/>
  <c r="BQ79" i="1"/>
  <c r="BR79" i="1" s="1"/>
  <c r="CM79" i="1"/>
  <c r="DA79" i="1"/>
  <c r="AO79" i="1"/>
  <c r="AQ79" i="1" s="1"/>
  <c r="BV54" i="1"/>
  <c r="BQ54" i="1"/>
  <c r="BR54" i="1" s="1"/>
  <c r="CM54" i="1"/>
  <c r="AO54" i="1"/>
  <c r="AQ54" i="1" s="1"/>
  <c r="DA54" i="1"/>
  <c r="BV50" i="1"/>
  <c r="CM50" i="1"/>
  <c r="AO50" i="1"/>
  <c r="AQ50" i="1" s="1"/>
  <c r="BQ50" i="1"/>
  <c r="BR50" i="1" s="1"/>
  <c r="DA50" i="1"/>
  <c r="BV38" i="1"/>
  <c r="AO38" i="1"/>
  <c r="AQ38" i="1" s="1"/>
  <c r="CM38" i="1"/>
  <c r="BQ38" i="1"/>
  <c r="BR38" i="1" s="1"/>
  <c r="DA38" i="1"/>
  <c r="BV30" i="1"/>
  <c r="AO30" i="1"/>
  <c r="AQ30" i="1" s="1"/>
  <c r="CM30" i="1"/>
  <c r="DA30" i="1"/>
  <c r="BV333" i="1"/>
  <c r="DA333" i="1"/>
  <c r="AO333" i="1"/>
  <c r="AQ333" i="1" s="1"/>
  <c r="BQ333" i="1"/>
  <c r="BR333" i="1" s="1"/>
  <c r="CM333" i="1"/>
  <c r="BV329" i="1"/>
  <c r="DA329" i="1"/>
  <c r="AO329" i="1"/>
  <c r="AQ329" i="1" s="1"/>
  <c r="BQ329" i="1"/>
  <c r="BR329" i="1" s="1"/>
  <c r="CM329" i="1"/>
  <c r="BV325" i="1"/>
  <c r="DA325" i="1"/>
  <c r="AO325" i="1"/>
  <c r="AQ325" i="1" s="1"/>
  <c r="BQ325" i="1"/>
  <c r="BR325" i="1" s="1"/>
  <c r="CM325" i="1"/>
  <c r="BV321" i="1"/>
  <c r="DA321" i="1"/>
  <c r="AO321" i="1"/>
  <c r="AQ321" i="1" s="1"/>
  <c r="BQ321" i="1"/>
  <c r="BR321" i="1" s="1"/>
  <c r="CM321" i="1"/>
  <c r="BV317" i="1"/>
  <c r="AO317" i="1"/>
  <c r="AQ317" i="1" s="1"/>
  <c r="DA317" i="1"/>
  <c r="CM317" i="1"/>
  <c r="BQ317" i="1"/>
  <c r="BR317" i="1" s="1"/>
  <c r="BV313" i="1"/>
  <c r="AO313" i="1"/>
  <c r="AQ313" i="1" s="1"/>
  <c r="BQ313" i="1"/>
  <c r="BR313" i="1" s="1"/>
  <c r="DA313" i="1"/>
  <c r="CM313" i="1"/>
  <c r="BV309" i="1"/>
  <c r="BQ309" i="1"/>
  <c r="BR309" i="1" s="1"/>
  <c r="AO309" i="1"/>
  <c r="AQ309" i="1" s="1"/>
  <c r="CM309" i="1"/>
  <c r="DA309" i="1"/>
  <c r="BV305" i="1"/>
  <c r="BQ305" i="1"/>
  <c r="BR305" i="1" s="1"/>
  <c r="AO305" i="1"/>
  <c r="AQ305" i="1" s="1"/>
  <c r="CM305" i="1"/>
  <c r="DA305" i="1"/>
  <c r="BV301" i="1"/>
  <c r="CM301" i="1"/>
  <c r="DA301" i="1"/>
  <c r="BQ301" i="1"/>
  <c r="BR301" i="1" s="1"/>
  <c r="AO301" i="1"/>
  <c r="AQ301" i="1" s="1"/>
  <c r="BV297" i="1"/>
  <c r="CM297" i="1"/>
  <c r="DA297" i="1"/>
  <c r="BQ297" i="1"/>
  <c r="BR297" i="1" s="1"/>
  <c r="AO297" i="1"/>
  <c r="AQ297" i="1" s="1"/>
  <c r="BV293" i="1"/>
  <c r="CM293" i="1"/>
  <c r="DA293" i="1"/>
  <c r="AO293" i="1"/>
  <c r="AQ293" i="1" s="1"/>
  <c r="BQ293" i="1"/>
  <c r="BR293" i="1" s="1"/>
  <c r="BV289" i="1"/>
  <c r="CM289" i="1"/>
  <c r="DA289" i="1"/>
  <c r="AO289" i="1"/>
  <c r="AQ289" i="1" s="1"/>
  <c r="BQ289" i="1"/>
  <c r="BR289" i="1" s="1"/>
  <c r="BV86" i="1"/>
  <c r="AO86" i="1"/>
  <c r="AQ86" i="1" s="1"/>
  <c r="BQ86" i="1"/>
  <c r="BR86" i="1" s="1"/>
  <c r="CM86" i="1"/>
  <c r="DA86" i="1"/>
  <c r="BV285" i="1"/>
  <c r="AO285" i="1"/>
  <c r="AQ285" i="1" s="1"/>
  <c r="BQ285" i="1"/>
  <c r="BR285" i="1" s="1"/>
  <c r="CM285" i="1"/>
  <c r="DA285" i="1"/>
  <c r="BV281" i="1"/>
  <c r="AO281" i="1"/>
  <c r="AQ281" i="1" s="1"/>
  <c r="BQ281" i="1"/>
  <c r="BR281" i="1" s="1"/>
  <c r="CM281" i="1"/>
  <c r="DA281" i="1"/>
  <c r="BV277" i="1"/>
  <c r="BQ277" i="1"/>
  <c r="BR277" i="1" s="1"/>
  <c r="AO277" i="1"/>
  <c r="AQ277" i="1" s="1"/>
  <c r="DA277" i="1"/>
  <c r="CM277" i="1"/>
  <c r="BV273" i="1"/>
  <c r="DA273" i="1"/>
  <c r="CM273" i="1"/>
  <c r="AO273" i="1"/>
  <c r="AQ273" i="1" s="1"/>
  <c r="BQ273" i="1"/>
  <c r="BR273" i="1" s="1"/>
  <c r="BV269" i="1"/>
  <c r="DA269" i="1"/>
  <c r="CM269" i="1"/>
  <c r="AO269" i="1"/>
  <c r="AQ269" i="1" s="1"/>
  <c r="BQ269" i="1"/>
  <c r="BR269" i="1" s="1"/>
  <c r="BV265" i="1"/>
  <c r="DA265" i="1"/>
  <c r="CM265" i="1"/>
  <c r="AO265" i="1"/>
  <c r="AQ265" i="1" s="1"/>
  <c r="BQ265" i="1"/>
  <c r="BR265" i="1" s="1"/>
  <c r="BV261" i="1"/>
  <c r="CM261" i="1"/>
  <c r="DA261" i="1"/>
  <c r="AJ12" i="33"/>
  <c r="AK12" i="33" s="1"/>
  <c r="BQ261" i="1"/>
  <c r="U12" i="33"/>
  <c r="V12" i="33" s="1"/>
  <c r="AO261" i="1"/>
  <c r="AQ261" i="1" s="1"/>
  <c r="BV252" i="1"/>
  <c r="CM252" i="1"/>
  <c r="DA252" i="1"/>
  <c r="AO252" i="1"/>
  <c r="AQ252" i="1" s="1"/>
  <c r="BQ252" i="1"/>
  <c r="BR252" i="1" s="1"/>
  <c r="BV248" i="1"/>
  <c r="DA248" i="1"/>
  <c r="CM248" i="1"/>
  <c r="BQ248" i="1"/>
  <c r="BR248" i="1" s="1"/>
  <c r="AO248" i="1"/>
  <c r="AQ248" i="1" s="1"/>
  <c r="BV244" i="1"/>
  <c r="CM244" i="1"/>
  <c r="DA244" i="1"/>
  <c r="AO244" i="1"/>
  <c r="AQ244" i="1" s="1"/>
  <c r="BQ244" i="1"/>
  <c r="BR244" i="1" s="1"/>
  <c r="BV240" i="1"/>
  <c r="CM240" i="1"/>
  <c r="DA240" i="1"/>
  <c r="BQ240" i="1"/>
  <c r="BR240" i="1" s="1"/>
  <c r="AO240" i="1"/>
  <c r="AQ240" i="1" s="1"/>
  <c r="BV236" i="1"/>
  <c r="CM236" i="1"/>
  <c r="DA236" i="1"/>
  <c r="AO236" i="1"/>
  <c r="AQ236" i="1" s="1"/>
  <c r="BQ236" i="1"/>
  <c r="BR236" i="1" s="1"/>
  <c r="BV232" i="1"/>
  <c r="CM232" i="1"/>
  <c r="DA232" i="1"/>
  <c r="AO232" i="1"/>
  <c r="AQ232" i="1" s="1"/>
  <c r="BQ232" i="1"/>
  <c r="BR232" i="1" s="1"/>
  <c r="BV228" i="1"/>
  <c r="AO228" i="1"/>
  <c r="AQ228" i="1" s="1"/>
  <c r="DA228" i="1"/>
  <c r="CM228" i="1"/>
  <c r="BQ228" i="1"/>
  <c r="BR228" i="1" s="1"/>
  <c r="BV197" i="1"/>
  <c r="CM197" i="1"/>
  <c r="BQ197" i="1"/>
  <c r="BR197" i="1" s="1"/>
  <c r="DA197" i="1"/>
  <c r="AO197" i="1"/>
  <c r="AQ197" i="1" s="1"/>
  <c r="BV195" i="1"/>
  <c r="BQ195" i="1"/>
  <c r="BR195" i="1" s="1"/>
  <c r="CM195" i="1"/>
  <c r="DA195" i="1"/>
  <c r="AO195" i="1"/>
  <c r="AQ195" i="1" s="1"/>
  <c r="BV65" i="1"/>
  <c r="DA65" i="1"/>
  <c r="CM65" i="1"/>
  <c r="AO65" i="1"/>
  <c r="AQ65" i="1" s="1"/>
  <c r="BQ65" i="1"/>
  <c r="BR65" i="1" s="1"/>
  <c r="BV61" i="1"/>
  <c r="DA61" i="1"/>
  <c r="CM61" i="1"/>
  <c r="AO61" i="1"/>
  <c r="AQ61" i="1" s="1"/>
  <c r="BQ61" i="1"/>
  <c r="BR61" i="1" s="1"/>
  <c r="BV259" i="1"/>
  <c r="DA259" i="1"/>
  <c r="CM259" i="1"/>
  <c r="AO259" i="1"/>
  <c r="AQ259" i="1" s="1"/>
  <c r="BQ259" i="1"/>
  <c r="BR259" i="1" s="1"/>
  <c r="BV255" i="1"/>
  <c r="CM255" i="1"/>
  <c r="DA255" i="1"/>
  <c r="BQ255" i="1"/>
  <c r="BR255" i="1" s="1"/>
  <c r="AO255" i="1"/>
  <c r="AQ255" i="1" s="1"/>
  <c r="BV112" i="1"/>
  <c r="CM112" i="1"/>
  <c r="AO112" i="1"/>
  <c r="AQ112" i="1" s="1"/>
  <c r="DA112" i="1"/>
  <c r="BQ112" i="1"/>
  <c r="BV116" i="1"/>
  <c r="AO116" i="1"/>
  <c r="AQ116" i="1" s="1"/>
  <c r="DA116" i="1"/>
  <c r="CM116" i="1"/>
  <c r="BV224" i="1"/>
  <c r="DA224" i="1"/>
  <c r="CM224" i="1"/>
  <c r="AO224" i="1"/>
  <c r="AQ224" i="1" s="1"/>
  <c r="BQ224" i="1"/>
  <c r="BR224" i="1" s="1"/>
  <c r="BV217" i="1"/>
  <c r="AJ10" i="33"/>
  <c r="AK10" i="33" s="1"/>
  <c r="U10" i="33"/>
  <c r="V10" i="33" s="1"/>
  <c r="AO217" i="1"/>
  <c r="AQ217" i="1" s="1"/>
  <c r="BQ217" i="1"/>
  <c r="BR217" i="1" s="1"/>
  <c r="DA217" i="1"/>
  <c r="CM217" i="1"/>
  <c r="BV209" i="1"/>
  <c r="DA209" i="1"/>
  <c r="BQ209" i="1"/>
  <c r="BR209" i="1" s="1"/>
  <c r="CM209" i="1"/>
  <c r="AO209" i="1"/>
  <c r="AQ209" i="1" s="1"/>
  <c r="BV205" i="1"/>
  <c r="CM205" i="1"/>
  <c r="AO205" i="1"/>
  <c r="AQ205" i="1" s="1"/>
  <c r="DA205" i="1"/>
  <c r="BQ205" i="1"/>
  <c r="BR205" i="1" s="1"/>
  <c r="BV201" i="1"/>
  <c r="DA201" i="1"/>
  <c r="BQ201" i="1"/>
  <c r="BR201" i="1" s="1"/>
  <c r="CM201" i="1"/>
  <c r="AO201" i="1"/>
  <c r="AQ201" i="1" s="1"/>
  <c r="BV16" i="1"/>
  <c r="AO16" i="1"/>
  <c r="AQ16" i="1" s="1"/>
  <c r="CM16" i="1"/>
  <c r="BQ16" i="1"/>
  <c r="BR16" i="1" s="1"/>
  <c r="DA16" i="1"/>
  <c r="BV188" i="1"/>
  <c r="DA188" i="1"/>
  <c r="CM188" i="1"/>
  <c r="AO188" i="1"/>
  <c r="AQ188" i="1" s="1"/>
  <c r="BQ188" i="1"/>
  <c r="BR188" i="1" s="1"/>
  <c r="BV180" i="1"/>
  <c r="CM180" i="1"/>
  <c r="BQ180" i="1"/>
  <c r="BR180" i="1" s="1"/>
  <c r="DA180" i="1"/>
  <c r="AO180" i="1"/>
  <c r="AQ180" i="1" s="1"/>
  <c r="BV172" i="1"/>
  <c r="CM172" i="1"/>
  <c r="BQ172" i="1"/>
  <c r="BR172" i="1" s="1"/>
  <c r="DA172" i="1"/>
  <c r="AO172" i="1"/>
  <c r="AQ172" i="1" s="1"/>
  <c r="BV164" i="1"/>
  <c r="CM164" i="1"/>
  <c r="BQ164" i="1"/>
  <c r="BR164" i="1" s="1"/>
  <c r="DA164" i="1"/>
  <c r="AO164" i="1"/>
  <c r="AQ164" i="1" s="1"/>
  <c r="BV156" i="1"/>
  <c r="BQ156" i="1"/>
  <c r="BR156" i="1" s="1"/>
  <c r="CM156" i="1"/>
  <c r="AO156" i="1"/>
  <c r="AQ156" i="1" s="1"/>
  <c r="DA156" i="1"/>
  <c r="BV148" i="1"/>
  <c r="CM148" i="1"/>
  <c r="DA148" i="1"/>
  <c r="AO148" i="1"/>
  <c r="AQ148" i="1" s="1"/>
  <c r="BV140" i="1"/>
  <c r="DA140" i="1"/>
  <c r="BQ140" i="1"/>
  <c r="BR140" i="1" s="1"/>
  <c r="CM140" i="1"/>
  <c r="AO140" i="1"/>
  <c r="AQ140" i="1" s="1"/>
  <c r="BV132" i="1"/>
  <c r="DA132" i="1"/>
  <c r="BQ132" i="1"/>
  <c r="BR132" i="1" s="1"/>
  <c r="CM132" i="1"/>
  <c r="AO132" i="1"/>
  <c r="AQ132" i="1" s="1"/>
  <c r="BV124" i="1"/>
  <c r="AO124" i="1"/>
  <c r="AQ124" i="1" s="1"/>
  <c r="DA124" i="1"/>
  <c r="CM124" i="1"/>
  <c r="BQ124" i="1"/>
  <c r="BR124" i="1" s="1"/>
  <c r="BV108" i="1"/>
  <c r="DA108" i="1"/>
  <c r="AO108" i="1"/>
  <c r="AQ108" i="1" s="1"/>
  <c r="CM108" i="1"/>
  <c r="BQ108" i="1"/>
  <c r="BR108" i="1" s="1"/>
  <c r="BV100" i="1"/>
  <c r="AO100" i="1"/>
  <c r="AQ100" i="1" s="1"/>
  <c r="DA100" i="1"/>
  <c r="CM100" i="1"/>
  <c r="BQ100" i="1"/>
  <c r="BR100" i="1" s="1"/>
  <c r="BV92" i="1"/>
  <c r="AO92" i="1"/>
  <c r="AQ92" i="1" s="1"/>
  <c r="DA92" i="1"/>
  <c r="BQ92" i="1"/>
  <c r="BR92" i="1" s="1"/>
  <c r="CM92" i="1"/>
  <c r="BV80" i="1"/>
  <c r="CM80" i="1"/>
  <c r="BQ80" i="1"/>
  <c r="BR80" i="1" s="1"/>
  <c r="DA80" i="1"/>
  <c r="AO80" i="1"/>
  <c r="AQ80" i="1" s="1"/>
  <c r="BV55" i="1"/>
  <c r="CM55" i="1"/>
  <c r="BQ55" i="1"/>
  <c r="BR55" i="1" s="1"/>
  <c r="AO55" i="1"/>
  <c r="AQ55" i="1" s="1"/>
  <c r="DA55" i="1"/>
  <c r="BV45" i="1"/>
  <c r="AO45" i="1"/>
  <c r="AQ45" i="1" s="1"/>
  <c r="DA45" i="1"/>
  <c r="BQ45" i="1"/>
  <c r="BR45" i="1" s="1"/>
  <c r="CM45" i="1"/>
  <c r="BV39" i="1"/>
  <c r="AO39" i="1"/>
  <c r="AQ39" i="1" s="1"/>
  <c r="CM39" i="1"/>
  <c r="BQ39" i="1"/>
  <c r="BR39" i="1" s="1"/>
  <c r="DA39" i="1"/>
  <c r="BV31" i="1"/>
  <c r="BQ31" i="1"/>
  <c r="DA31" i="1"/>
  <c r="AO31" i="1"/>
  <c r="AQ31" i="1" s="1"/>
  <c r="CM31" i="1"/>
  <c r="BV210" i="1"/>
  <c r="CM210" i="1"/>
  <c r="AO210" i="1"/>
  <c r="AQ210" i="1" s="1"/>
  <c r="DA210" i="1"/>
  <c r="BQ210" i="1"/>
  <c r="BR210" i="1" s="1"/>
  <c r="BV26" i="1"/>
  <c r="BQ26" i="1"/>
  <c r="BR26" i="1" s="1"/>
  <c r="AO26" i="1"/>
  <c r="AQ26" i="1" s="1"/>
  <c r="DA26" i="1"/>
  <c r="CM26" i="1"/>
  <c r="BV22" i="1"/>
  <c r="AO22" i="1"/>
  <c r="AQ22" i="1" s="1"/>
  <c r="BQ22" i="1"/>
  <c r="CM22" i="1"/>
  <c r="DA22" i="1"/>
  <c r="BV17" i="1"/>
  <c r="AO17" i="1"/>
  <c r="AQ17" i="1" s="1"/>
  <c r="CM17" i="1"/>
  <c r="DA17" i="1"/>
  <c r="BQ17" i="1"/>
  <c r="BR17" i="1" s="1"/>
  <c r="BV189" i="1"/>
  <c r="CM189" i="1"/>
  <c r="AO189" i="1"/>
  <c r="AQ189" i="1" s="1"/>
  <c r="DA189" i="1"/>
  <c r="BQ189" i="1"/>
  <c r="BR189" i="1" s="1"/>
  <c r="BV181" i="1"/>
  <c r="AO181" i="1"/>
  <c r="AQ181" i="1" s="1"/>
  <c r="CM181" i="1"/>
  <c r="BQ181" i="1"/>
  <c r="BR181" i="1" s="1"/>
  <c r="DA181" i="1"/>
  <c r="BV173" i="1"/>
  <c r="BQ173" i="1"/>
  <c r="BR173" i="1" s="1"/>
  <c r="CM173" i="1"/>
  <c r="AO173" i="1"/>
  <c r="AQ173" i="1" s="1"/>
  <c r="DA173" i="1"/>
  <c r="BV165" i="1"/>
  <c r="BQ165" i="1"/>
  <c r="BR165" i="1" s="1"/>
  <c r="CM165" i="1"/>
  <c r="AO165" i="1"/>
  <c r="AQ165" i="1" s="1"/>
  <c r="DA165" i="1"/>
  <c r="BV157" i="1"/>
  <c r="CM157" i="1"/>
  <c r="BQ157" i="1"/>
  <c r="BR157" i="1" s="1"/>
  <c r="DA157" i="1"/>
  <c r="AO157" i="1"/>
  <c r="AQ157" i="1" s="1"/>
  <c r="BV149" i="1"/>
  <c r="BQ149" i="1"/>
  <c r="CM149" i="1"/>
  <c r="AO149" i="1"/>
  <c r="AQ149" i="1" s="1"/>
  <c r="DA149" i="1"/>
  <c r="BV141" i="1"/>
  <c r="BQ141" i="1"/>
  <c r="BR141" i="1" s="1"/>
  <c r="CM141" i="1"/>
  <c r="AO141" i="1"/>
  <c r="AQ141" i="1" s="1"/>
  <c r="DA141" i="1"/>
  <c r="BV133" i="1"/>
  <c r="BQ133" i="1"/>
  <c r="BR133" i="1" s="1"/>
  <c r="CM133" i="1"/>
  <c r="AO133" i="1"/>
  <c r="AQ133" i="1" s="1"/>
  <c r="DA133" i="1"/>
  <c r="BV125" i="1"/>
  <c r="AO125" i="1"/>
  <c r="AQ125" i="1" s="1"/>
  <c r="DA125" i="1"/>
  <c r="CM125" i="1"/>
  <c r="BQ125" i="1"/>
  <c r="BR125" i="1" s="1"/>
  <c r="BV109" i="1"/>
  <c r="DA109" i="1"/>
  <c r="AO109" i="1"/>
  <c r="AQ109" i="1" s="1"/>
  <c r="CM109" i="1"/>
  <c r="BQ109" i="1"/>
  <c r="BR109" i="1" s="1"/>
  <c r="BV101" i="1"/>
  <c r="AO101" i="1"/>
  <c r="AQ101" i="1" s="1"/>
  <c r="DA101" i="1"/>
  <c r="BQ101" i="1"/>
  <c r="BR101" i="1" s="1"/>
  <c r="CM101" i="1"/>
  <c r="BV93" i="1"/>
  <c r="CM93" i="1"/>
  <c r="BQ93" i="1"/>
  <c r="BR93" i="1" s="1"/>
  <c r="DA93" i="1"/>
  <c r="AO93" i="1"/>
  <c r="AQ93" i="1" s="1"/>
  <c r="BV81" i="1"/>
  <c r="DA81" i="1"/>
  <c r="BQ81" i="1"/>
  <c r="BR81" i="1" s="1"/>
  <c r="CM81" i="1"/>
  <c r="AO81" i="1"/>
  <c r="AQ81" i="1" s="1"/>
  <c r="BV56" i="1"/>
  <c r="AO56" i="1"/>
  <c r="AQ56" i="1" s="1"/>
  <c r="DA56" i="1"/>
  <c r="BQ56" i="1"/>
  <c r="BR56" i="1" s="1"/>
  <c r="CM56" i="1"/>
  <c r="BV51" i="1"/>
  <c r="DA51" i="1"/>
  <c r="CM51" i="1"/>
  <c r="AO51" i="1"/>
  <c r="AQ51" i="1" s="1"/>
  <c r="BQ51" i="1"/>
  <c r="BR51" i="1" s="1"/>
  <c r="BV40" i="1"/>
  <c r="BQ40" i="1"/>
  <c r="BR40" i="1" s="1"/>
  <c r="DA40" i="1"/>
  <c r="AO40" i="1"/>
  <c r="AQ40" i="1" s="1"/>
  <c r="CM40" i="1"/>
  <c r="BV32" i="1"/>
  <c r="AO32" i="1"/>
  <c r="AQ32" i="1" s="1"/>
  <c r="CM32" i="1"/>
  <c r="BQ32" i="1"/>
  <c r="BR32" i="1" s="1"/>
  <c r="DA32" i="1"/>
  <c r="BV334" i="1"/>
  <c r="BQ334" i="1"/>
  <c r="BR334" i="1" s="1"/>
  <c r="AO334" i="1"/>
  <c r="AQ334" i="1" s="1"/>
  <c r="CM334" i="1"/>
  <c r="DA334" i="1"/>
  <c r="BV330" i="1"/>
  <c r="AO330" i="1"/>
  <c r="AQ330" i="1" s="1"/>
  <c r="DA330" i="1"/>
  <c r="CM330" i="1"/>
  <c r="BV326" i="1"/>
  <c r="DA326" i="1"/>
  <c r="CM326" i="1"/>
  <c r="AO326" i="1"/>
  <c r="AQ326" i="1" s="1"/>
  <c r="BQ326" i="1"/>
  <c r="BR326" i="1" s="1"/>
  <c r="BV322" i="1"/>
  <c r="CM322" i="1"/>
  <c r="DA322" i="1"/>
  <c r="BQ322" i="1"/>
  <c r="BR322" i="1" s="1"/>
  <c r="AO322" i="1"/>
  <c r="AQ322" i="1" s="1"/>
  <c r="BV318" i="1"/>
  <c r="CM318" i="1"/>
  <c r="DA318" i="1"/>
  <c r="BQ318" i="1"/>
  <c r="BR318" i="1" s="1"/>
  <c r="AO318" i="1"/>
  <c r="AQ318" i="1" s="1"/>
  <c r="BV314" i="1"/>
  <c r="DA314" i="1"/>
  <c r="CM314" i="1"/>
  <c r="AO314" i="1"/>
  <c r="AQ314" i="1" s="1"/>
  <c r="BV310" i="1"/>
  <c r="DA310" i="1"/>
  <c r="AO310" i="1"/>
  <c r="AQ310" i="1" s="1"/>
  <c r="BQ310" i="1"/>
  <c r="BR310" i="1" s="1"/>
  <c r="CM310" i="1"/>
  <c r="BV306" i="1"/>
  <c r="DA306" i="1"/>
  <c r="AO306" i="1"/>
  <c r="AQ306" i="1" s="1"/>
  <c r="BQ306" i="1"/>
  <c r="BR306" i="1" s="1"/>
  <c r="CM306" i="1"/>
  <c r="BV302" i="1"/>
  <c r="AO302" i="1"/>
  <c r="AQ302" i="1" s="1"/>
  <c r="BQ302" i="1"/>
  <c r="BR302" i="1" s="1"/>
  <c r="CM302" i="1"/>
  <c r="DA302" i="1"/>
  <c r="BV298" i="1"/>
  <c r="AO298" i="1"/>
  <c r="AQ298" i="1" s="1"/>
  <c r="DA298" i="1"/>
  <c r="CM298" i="1"/>
  <c r="BQ298" i="1"/>
  <c r="BR298" i="1" s="1"/>
  <c r="BV294" i="1"/>
  <c r="BQ294" i="1"/>
  <c r="BR294" i="1" s="1"/>
  <c r="AO294" i="1"/>
  <c r="AQ294" i="1" s="1"/>
  <c r="DA294" i="1"/>
  <c r="CM294" i="1"/>
  <c r="BV290" i="1"/>
  <c r="AO290" i="1"/>
  <c r="AQ290" i="1" s="1"/>
  <c r="BQ290" i="1"/>
  <c r="BR290" i="1" s="1"/>
  <c r="CM290" i="1"/>
  <c r="DA290" i="1"/>
  <c r="BV87" i="1"/>
  <c r="AO87" i="1"/>
  <c r="AQ87" i="1" s="1"/>
  <c r="BQ87" i="1"/>
  <c r="BR87" i="1" s="1"/>
  <c r="CM87" i="1"/>
  <c r="DA87" i="1"/>
  <c r="BV286" i="1"/>
  <c r="AO286" i="1"/>
  <c r="AQ286" i="1" s="1"/>
  <c r="BQ286" i="1"/>
  <c r="BR286" i="1" s="1"/>
  <c r="CM286" i="1"/>
  <c r="DA286" i="1"/>
  <c r="BV282" i="1"/>
  <c r="AO282" i="1"/>
  <c r="AQ282" i="1" s="1"/>
  <c r="BQ282" i="1"/>
  <c r="BR282" i="1" s="1"/>
  <c r="CM282" i="1"/>
  <c r="DA282" i="1"/>
  <c r="BV278" i="1"/>
  <c r="AO278" i="1"/>
  <c r="AQ278" i="1" s="1"/>
  <c r="BQ278" i="1"/>
  <c r="BR278" i="1" s="1"/>
  <c r="CM278" i="1"/>
  <c r="DA278" i="1"/>
  <c r="BV274" i="1"/>
  <c r="BQ274" i="1"/>
  <c r="BR274" i="1" s="1"/>
  <c r="AO274" i="1"/>
  <c r="AQ274" i="1" s="1"/>
  <c r="DA274" i="1"/>
  <c r="CM274" i="1"/>
  <c r="BV270" i="1"/>
  <c r="BQ270" i="1"/>
  <c r="BR270" i="1" s="1"/>
  <c r="AO270" i="1"/>
  <c r="AQ270" i="1" s="1"/>
  <c r="DA270" i="1"/>
  <c r="CM270" i="1"/>
  <c r="BV266" i="1"/>
  <c r="BQ266" i="1"/>
  <c r="BR266" i="1" s="1"/>
  <c r="AO266" i="1"/>
  <c r="AQ266" i="1" s="1"/>
  <c r="U13" i="33"/>
  <c r="V13" i="33" s="1"/>
  <c r="DA266" i="1"/>
  <c r="CM266" i="1"/>
  <c r="AJ13" i="33"/>
  <c r="AK13" i="33" s="1"/>
  <c r="BV262" i="1"/>
  <c r="AO262" i="1"/>
  <c r="AQ262" i="1" s="1"/>
  <c r="BQ262" i="1"/>
  <c r="BR262" i="1" s="1"/>
  <c r="CM262" i="1"/>
  <c r="DA262" i="1"/>
  <c r="BV253" i="1"/>
  <c r="CM253" i="1"/>
  <c r="DA253" i="1"/>
  <c r="AO253" i="1"/>
  <c r="AQ253" i="1" s="1"/>
  <c r="BQ253" i="1"/>
  <c r="BR253" i="1" s="1"/>
  <c r="BV249" i="1"/>
  <c r="CM249" i="1"/>
  <c r="DA249" i="1"/>
  <c r="AO249" i="1"/>
  <c r="AQ249" i="1" s="1"/>
  <c r="BQ249" i="1"/>
  <c r="BR249" i="1" s="1"/>
  <c r="BV245" i="1"/>
  <c r="CM245" i="1"/>
  <c r="BQ245" i="1"/>
  <c r="BR245" i="1" s="1"/>
  <c r="DA245" i="1"/>
  <c r="AO245" i="1"/>
  <c r="AQ245" i="1" s="1"/>
  <c r="BV241" i="1"/>
  <c r="CM241" i="1"/>
  <c r="DA241" i="1"/>
  <c r="AO241" i="1"/>
  <c r="AQ241" i="1" s="1"/>
  <c r="BQ241" i="1"/>
  <c r="BR241" i="1" s="1"/>
  <c r="BV237" i="1"/>
  <c r="CM237" i="1"/>
  <c r="DA237" i="1"/>
  <c r="AO237" i="1"/>
  <c r="AQ237" i="1" s="1"/>
  <c r="BQ237" i="1"/>
  <c r="BR237" i="1" s="1"/>
  <c r="BV233" i="1"/>
  <c r="CM233" i="1"/>
  <c r="DA233" i="1"/>
  <c r="AO233" i="1"/>
  <c r="AQ233" i="1" s="1"/>
  <c r="BQ233" i="1"/>
  <c r="BR233" i="1" s="1"/>
  <c r="BV229" i="1"/>
  <c r="DA229" i="1"/>
  <c r="AO229" i="1"/>
  <c r="AQ229" i="1" s="1"/>
  <c r="CM229" i="1"/>
  <c r="BQ229" i="1"/>
  <c r="BR229" i="1" s="1"/>
  <c r="BV69" i="1"/>
  <c r="CM69" i="1"/>
  <c r="AO69" i="1"/>
  <c r="AQ69" i="1" s="1"/>
  <c r="DA69" i="1"/>
  <c r="BQ69" i="1"/>
  <c r="BR69" i="1" s="1"/>
  <c r="BV67" i="1"/>
  <c r="CM67" i="1"/>
  <c r="AO67" i="1"/>
  <c r="AQ67" i="1" s="1"/>
  <c r="DA67" i="1"/>
  <c r="BQ67" i="1"/>
  <c r="BR67" i="1" s="1"/>
  <c r="BV193" i="1"/>
  <c r="DA193" i="1"/>
  <c r="CM193" i="1"/>
  <c r="BQ193" i="1"/>
  <c r="BR193" i="1" s="1"/>
  <c r="AO193" i="1"/>
  <c r="AQ193" i="1" s="1"/>
  <c r="BV62" i="1"/>
  <c r="CM62" i="1"/>
  <c r="AO62" i="1"/>
  <c r="AQ62" i="1" s="1"/>
  <c r="DA62" i="1"/>
  <c r="BQ62" i="1"/>
  <c r="BR62" i="1" s="1"/>
  <c r="BV58" i="1"/>
  <c r="DA58" i="1"/>
  <c r="CM58" i="1"/>
  <c r="AO58" i="1"/>
  <c r="AQ58" i="1" s="1"/>
  <c r="BQ58" i="1"/>
  <c r="BR58" i="1" s="1"/>
  <c r="BV256" i="1"/>
  <c r="BQ256" i="1"/>
  <c r="BR256" i="1" s="1"/>
  <c r="DA256" i="1"/>
  <c r="CM256" i="1"/>
  <c r="AO256" i="1"/>
  <c r="AQ256" i="1" s="1"/>
  <c r="BV113" i="1"/>
  <c r="CM113" i="1"/>
  <c r="DA113" i="1"/>
  <c r="BQ113" i="1"/>
  <c r="BR113" i="1" s="1"/>
  <c r="AO113" i="1"/>
  <c r="AQ113" i="1" s="1"/>
  <c r="BV119" i="1"/>
  <c r="AO119" i="1"/>
  <c r="AQ119" i="1" s="1"/>
  <c r="DA119" i="1"/>
  <c r="CM119" i="1"/>
  <c r="BV73" i="1"/>
  <c r="CM73" i="1"/>
  <c r="AO73" i="1"/>
  <c r="AQ73" i="1" s="1"/>
  <c r="DA73" i="1"/>
  <c r="BQ73" i="1"/>
  <c r="BR73" i="1" s="1"/>
  <c r="BV72" i="1"/>
  <c r="BQ72" i="1"/>
  <c r="BR72" i="1" s="1"/>
  <c r="AO72" i="1"/>
  <c r="AQ72" i="1" s="1"/>
  <c r="DA72" i="1"/>
  <c r="CM72" i="1"/>
  <c r="BQ21" i="1" l="1"/>
  <c r="BR21" i="1" s="1"/>
  <c r="BR13" i="1"/>
  <c r="F78" i="25"/>
  <c r="V78" i="25"/>
  <c r="BR227" i="1"/>
  <c r="BQ260" i="1"/>
  <c r="BR260" i="1" s="1"/>
  <c r="BR288" i="1"/>
  <c r="BQ303" i="1"/>
  <c r="BR303" i="1" s="1"/>
  <c r="BQ314" i="1"/>
  <c r="BR314" i="1" s="1"/>
  <c r="BR304" i="1"/>
  <c r="BR89" i="1"/>
  <c r="BQ111" i="1"/>
  <c r="BR111" i="1" s="1"/>
  <c r="BR76" i="1"/>
  <c r="BQ88" i="1"/>
  <c r="BR88" i="1" s="1"/>
  <c r="U5" i="33"/>
  <c r="V5" i="33" s="1"/>
  <c r="V6" i="33"/>
  <c r="BQ226" i="1"/>
  <c r="BR226" i="1" s="1"/>
  <c r="BR199" i="1"/>
  <c r="BR117" i="1"/>
  <c r="BQ119" i="1"/>
  <c r="BR119" i="1" s="1"/>
  <c r="BR112" i="1"/>
  <c r="BQ116" i="1"/>
  <c r="BR116" i="1" s="1"/>
  <c r="BQ275" i="1"/>
  <c r="BR275" i="1" s="1"/>
  <c r="BR261" i="1"/>
  <c r="AX71" i="1"/>
  <c r="AX72" i="1"/>
  <c r="AX73" i="1"/>
  <c r="AX74" i="1"/>
  <c r="AX21" i="1"/>
  <c r="AX119" i="1"/>
  <c r="AX117" i="1"/>
  <c r="AX113" i="1"/>
  <c r="AX114" i="1"/>
  <c r="AX256" i="1"/>
  <c r="AX258" i="1"/>
  <c r="AX58" i="1"/>
  <c r="AX60" i="1"/>
  <c r="AX62" i="1"/>
  <c r="AX64" i="1"/>
  <c r="AX193" i="1"/>
  <c r="AX194" i="1"/>
  <c r="AX195" i="1"/>
  <c r="AX196" i="1"/>
  <c r="AX70" i="1"/>
  <c r="AX227" i="1"/>
  <c r="AX229" i="1"/>
  <c r="AX231" i="1"/>
  <c r="AX233" i="1"/>
  <c r="AX235" i="1"/>
  <c r="AX237" i="1"/>
  <c r="AX239" i="1"/>
  <c r="AX241" i="1"/>
  <c r="AX243" i="1"/>
  <c r="AX245" i="1"/>
  <c r="AX247" i="1"/>
  <c r="AX249" i="1"/>
  <c r="AX251" i="1"/>
  <c r="AX253" i="1"/>
  <c r="AX260" i="1"/>
  <c r="AX262" i="1"/>
  <c r="AX264" i="1"/>
  <c r="AX266" i="1"/>
  <c r="AX268" i="1"/>
  <c r="AX270" i="1"/>
  <c r="AX272" i="1"/>
  <c r="AX274" i="1"/>
  <c r="AX276" i="1"/>
  <c r="AX278" i="1"/>
  <c r="AX280" i="1"/>
  <c r="AX282" i="1"/>
  <c r="AX284" i="1"/>
  <c r="AX286" i="1"/>
  <c r="AX85" i="1"/>
  <c r="AX87" i="1"/>
  <c r="AX288" i="1"/>
  <c r="AX290" i="1"/>
  <c r="AX292" i="1"/>
  <c r="AX294" i="1"/>
  <c r="AX296" i="1"/>
  <c r="AX298" i="1"/>
  <c r="AX300" i="1"/>
  <c r="AX302" i="1"/>
  <c r="AX304" i="1"/>
  <c r="AX306" i="1"/>
  <c r="AX308" i="1"/>
  <c r="AX310" i="1"/>
  <c r="AX312" i="1"/>
  <c r="AX314" i="1"/>
  <c r="AX316" i="1"/>
  <c r="AX318" i="1"/>
  <c r="AX320" i="1"/>
  <c r="AX322" i="1"/>
  <c r="AX324" i="1"/>
  <c r="AX326" i="1"/>
  <c r="AX328" i="1"/>
  <c r="AX330" i="1"/>
  <c r="AX332" i="1"/>
  <c r="AX334" i="1"/>
  <c r="AX336" i="1"/>
  <c r="AX32" i="1"/>
  <c r="AX36" i="1"/>
  <c r="AX40" i="1"/>
  <c r="AX49" i="1"/>
  <c r="AX45" i="1"/>
  <c r="AX48" i="1"/>
  <c r="AX56" i="1"/>
  <c r="AX77" i="1"/>
  <c r="AX81" i="1"/>
  <c r="AX89" i="1"/>
  <c r="AX93" i="1"/>
  <c r="AX97" i="1"/>
  <c r="AX101" i="1"/>
  <c r="AX105" i="1"/>
  <c r="AX109" i="1"/>
  <c r="AX121" i="1"/>
  <c r="AX125" i="1"/>
  <c r="AX129" i="1"/>
  <c r="AX133" i="1"/>
  <c r="AX137" i="1"/>
  <c r="AX141" i="1"/>
  <c r="AX145" i="1"/>
  <c r="AX149" i="1"/>
  <c r="AX153" i="1"/>
  <c r="AX157" i="1"/>
  <c r="AX161" i="1"/>
  <c r="AX165" i="1"/>
  <c r="AX169" i="1"/>
  <c r="AX173" i="1"/>
  <c r="AX177" i="1"/>
  <c r="AX181" i="1"/>
  <c r="AX185" i="1"/>
  <c r="AX189" i="1"/>
  <c r="AX13" i="1"/>
  <c r="AX17" i="1"/>
  <c r="AX199" i="1"/>
  <c r="AX201" i="1"/>
  <c r="AX203" i="1"/>
  <c r="AX205" i="1"/>
  <c r="AX28" i="1"/>
  <c r="AX210" i="1"/>
  <c r="AX214" i="1"/>
  <c r="AX218" i="1"/>
  <c r="AX222" i="1"/>
  <c r="AX31" i="1"/>
  <c r="AX35" i="1"/>
  <c r="AX39" i="1"/>
  <c r="AX43" i="1"/>
  <c r="AX51" i="1"/>
  <c r="AX47" i="1"/>
  <c r="AX55" i="1"/>
  <c r="AX76" i="1"/>
  <c r="AX80" i="1"/>
  <c r="AX88" i="1"/>
  <c r="AX92" i="1"/>
  <c r="AX96" i="1"/>
  <c r="AX100" i="1"/>
  <c r="AX104" i="1"/>
  <c r="AX108" i="1"/>
  <c r="AX120" i="1"/>
  <c r="AX124" i="1"/>
  <c r="AX128" i="1"/>
  <c r="AX132" i="1"/>
  <c r="AX136" i="1"/>
  <c r="AX140" i="1"/>
  <c r="AX144" i="1"/>
  <c r="AX148" i="1"/>
  <c r="AX152" i="1"/>
  <c r="AX156" i="1"/>
  <c r="AX160" i="1"/>
  <c r="AX164" i="1"/>
  <c r="AX168" i="1"/>
  <c r="AX172" i="1"/>
  <c r="AX176" i="1"/>
  <c r="AX180" i="1"/>
  <c r="AX184" i="1"/>
  <c r="AX188" i="1"/>
  <c r="AX192" i="1"/>
  <c r="AX16" i="1"/>
  <c r="AX19" i="1"/>
  <c r="AX22" i="1"/>
  <c r="AX24" i="1"/>
  <c r="AX26" i="1"/>
  <c r="AX29" i="1"/>
  <c r="AX209" i="1"/>
  <c r="AX213" i="1"/>
  <c r="AX217" i="1"/>
  <c r="AX221" i="1"/>
  <c r="AX225" i="1"/>
  <c r="AX116" i="1"/>
  <c r="AX118" i="1"/>
  <c r="AX112" i="1"/>
  <c r="AX115" i="1"/>
  <c r="AX255" i="1"/>
  <c r="AX257" i="1"/>
  <c r="AX259" i="1"/>
  <c r="AX59" i="1"/>
  <c r="AX61" i="1"/>
  <c r="AX63" i="1"/>
  <c r="AX65" i="1"/>
  <c r="AX66" i="1"/>
  <c r="AX67" i="1"/>
  <c r="AX68" i="1"/>
  <c r="AX197" i="1"/>
  <c r="AX69" i="1"/>
  <c r="AX228" i="1"/>
  <c r="AX230" i="1"/>
  <c r="AX232" i="1"/>
  <c r="AX234" i="1"/>
  <c r="AX236" i="1"/>
  <c r="AX238" i="1"/>
  <c r="AX240" i="1"/>
  <c r="AX242" i="1"/>
  <c r="AX244" i="1"/>
  <c r="AX246" i="1"/>
  <c r="AX248" i="1"/>
  <c r="AX250" i="1"/>
  <c r="AX252" i="1"/>
  <c r="AX254" i="1"/>
  <c r="AX261" i="1"/>
  <c r="AX263" i="1"/>
  <c r="AX265" i="1"/>
  <c r="AX267" i="1"/>
  <c r="AX269" i="1"/>
  <c r="AX271" i="1"/>
  <c r="AX273" i="1"/>
  <c r="AX275" i="1"/>
  <c r="AX277" i="1"/>
  <c r="AX279" i="1"/>
  <c r="AX281" i="1"/>
  <c r="EC282" i="1" s="1"/>
  <c r="AX283" i="1"/>
  <c r="AX285" i="1"/>
  <c r="AX84" i="1"/>
  <c r="AX86" i="1"/>
  <c r="AX287" i="1"/>
  <c r="AX289" i="1"/>
  <c r="AX291" i="1"/>
  <c r="AX293" i="1"/>
  <c r="AX295" i="1"/>
  <c r="AX297" i="1"/>
  <c r="AX299" i="1"/>
  <c r="AX301" i="1"/>
  <c r="AX303" i="1"/>
  <c r="AX305" i="1"/>
  <c r="AX307" i="1"/>
  <c r="AX309" i="1"/>
  <c r="AX311" i="1"/>
  <c r="AX313" i="1"/>
  <c r="AX315" i="1"/>
  <c r="AX317" i="1"/>
  <c r="AX319" i="1"/>
  <c r="AX321" i="1"/>
  <c r="AX323" i="1"/>
  <c r="AX325" i="1"/>
  <c r="AX327" i="1"/>
  <c r="AX329" i="1"/>
  <c r="AX331" i="1"/>
  <c r="AX333" i="1"/>
  <c r="AX335" i="1"/>
  <c r="AX30" i="1"/>
  <c r="AX34" i="1"/>
  <c r="AX38" i="1"/>
  <c r="AX42" i="1"/>
  <c r="AX50" i="1"/>
  <c r="AX46" i="1"/>
  <c r="AX54" i="1"/>
  <c r="AX75" i="1"/>
  <c r="AX79" i="1"/>
  <c r="AX83" i="1"/>
  <c r="AX91" i="1"/>
  <c r="AX95" i="1"/>
  <c r="AX99" i="1"/>
  <c r="AX103" i="1"/>
  <c r="AX107" i="1"/>
  <c r="AX111" i="1"/>
  <c r="AX123" i="1"/>
  <c r="AX127" i="1"/>
  <c r="AX131" i="1"/>
  <c r="AX135" i="1"/>
  <c r="AX139" i="1"/>
  <c r="AX143" i="1"/>
  <c r="AX147" i="1"/>
  <c r="AX151" i="1"/>
  <c r="AX155" i="1"/>
  <c r="AX159" i="1"/>
  <c r="AX163" i="1"/>
  <c r="AX167" i="1"/>
  <c r="AX171" i="1"/>
  <c r="AX175" i="1"/>
  <c r="AX179" i="1"/>
  <c r="AX183" i="1"/>
  <c r="AX187" i="1"/>
  <c r="AX191" i="1"/>
  <c r="AX15" i="1"/>
  <c r="AX198" i="1"/>
  <c r="AX200" i="1"/>
  <c r="AX202" i="1"/>
  <c r="AX204" i="1"/>
  <c r="AX206" i="1"/>
  <c r="AX208" i="1"/>
  <c r="AX212" i="1"/>
  <c r="AX216" i="1"/>
  <c r="AX220" i="1"/>
  <c r="AX224" i="1"/>
  <c r="AX33" i="1"/>
  <c r="AX37" i="1"/>
  <c r="AX41" i="1"/>
  <c r="AX44" i="1"/>
  <c r="AX52" i="1"/>
  <c r="AX53" i="1"/>
  <c r="AX57" i="1"/>
  <c r="AX78" i="1"/>
  <c r="AX82" i="1"/>
  <c r="AX90" i="1"/>
  <c r="AX94" i="1"/>
  <c r="AX98" i="1"/>
  <c r="AX102" i="1"/>
  <c r="AX106" i="1"/>
  <c r="AX110" i="1"/>
  <c r="AX122" i="1"/>
  <c r="AX126" i="1"/>
  <c r="AX130" i="1"/>
  <c r="AX134" i="1"/>
  <c r="AX138" i="1"/>
  <c r="AX142" i="1"/>
  <c r="AX146" i="1"/>
  <c r="AX150" i="1"/>
  <c r="AX154" i="1"/>
  <c r="AX158" i="1"/>
  <c r="AX162" i="1"/>
  <c r="AX166" i="1"/>
  <c r="AX170" i="1"/>
  <c r="AX174" i="1"/>
  <c r="AX178" i="1"/>
  <c r="AX182" i="1"/>
  <c r="AX186" i="1"/>
  <c r="AX190" i="1"/>
  <c r="AX14" i="1"/>
  <c r="AX18" i="1"/>
  <c r="AX20" i="1"/>
  <c r="AX23" i="1"/>
  <c r="AX25" i="1"/>
  <c r="AX27" i="1"/>
  <c r="AX207" i="1"/>
  <c r="AX211" i="1"/>
  <c r="AX215" i="1"/>
  <c r="AX219" i="1"/>
  <c r="AX223" i="1"/>
  <c r="AX226" i="1"/>
  <c r="BQ153" i="1"/>
  <c r="BR153" i="1" s="1"/>
  <c r="BR149" i="1"/>
  <c r="BQ30" i="1"/>
  <c r="BR30" i="1" s="1"/>
  <c r="BR22" i="1"/>
  <c r="BQ75" i="1"/>
  <c r="BR75" i="1" s="1"/>
  <c r="BR31" i="1"/>
  <c r="BQ198" i="1"/>
  <c r="BR198" i="1" s="1"/>
  <c r="BR154" i="1"/>
  <c r="BR276" i="1"/>
  <c r="BQ287" i="1"/>
  <c r="BR287" i="1" s="1"/>
  <c r="BQ148" i="1"/>
  <c r="BR148" i="1" s="1"/>
  <c r="BR120" i="1"/>
  <c r="AK6" i="33"/>
  <c r="AJ5" i="33"/>
  <c r="AK5" i="33" s="1"/>
  <c r="BQ330" i="1"/>
  <c r="BR330" i="1" s="1"/>
  <c r="BR315" i="1"/>
  <c r="BQ336" i="1"/>
  <c r="BR336" i="1" s="1"/>
  <c r="BR331" i="1"/>
  <c r="EC224" i="1" l="1"/>
  <c r="EC216" i="1"/>
  <c r="EC208" i="1"/>
  <c r="EC26" i="1"/>
  <c r="EC21" i="1"/>
  <c r="EC15" i="1"/>
  <c r="EC187" i="1"/>
  <c r="EC179" i="1"/>
  <c r="EC171" i="1"/>
  <c r="EC163" i="1"/>
  <c r="EC155" i="1"/>
  <c r="EC147" i="1"/>
  <c r="EC139" i="1"/>
  <c r="EC131" i="1"/>
  <c r="EC123" i="1"/>
  <c r="EC107" i="1"/>
  <c r="EC99" i="1"/>
  <c r="EC91" i="1"/>
  <c r="EC79" i="1"/>
  <c r="EC54" i="1"/>
  <c r="EC45" i="1"/>
  <c r="EC38" i="1"/>
  <c r="EC225" i="1"/>
  <c r="EC217" i="1"/>
  <c r="EC209" i="1"/>
  <c r="EC205" i="1"/>
  <c r="EC201" i="1"/>
  <c r="EC16" i="1"/>
  <c r="EC188" i="1"/>
  <c r="EC180" i="1"/>
  <c r="EC172" i="1"/>
  <c r="EC164" i="1"/>
  <c r="EC156" i="1"/>
  <c r="EC148" i="1"/>
  <c r="EC140" i="1"/>
  <c r="EC132" i="1"/>
  <c r="EC124" i="1"/>
  <c r="EC108" i="1"/>
  <c r="EC100" i="1"/>
  <c r="EC92" i="1"/>
  <c r="EC80" i="1"/>
  <c r="EC55" i="1"/>
  <c r="EC51" i="1"/>
  <c r="EC39" i="1"/>
  <c r="EC31" i="1"/>
  <c r="EC334" i="1"/>
  <c r="EC330" i="1"/>
  <c r="EC326" i="1"/>
  <c r="EC322" i="1"/>
  <c r="EC318" i="1"/>
  <c r="EC314" i="1"/>
  <c r="EC310" i="1"/>
  <c r="EC306" i="1"/>
  <c r="EC302" i="1"/>
  <c r="EC298" i="1"/>
  <c r="EC294" i="1"/>
  <c r="EC290" i="1"/>
  <c r="EC87" i="1"/>
  <c r="EC286" i="1"/>
  <c r="EC278" i="1"/>
  <c r="EC274" i="1"/>
  <c r="EC270" i="1"/>
  <c r="EC266" i="1"/>
  <c r="EC262" i="1"/>
  <c r="EC253" i="1"/>
  <c r="EC249" i="1"/>
  <c r="EC245" i="1"/>
  <c r="EC241" i="1"/>
  <c r="EC237" i="1"/>
  <c r="EC233" i="1"/>
  <c r="EC229" i="1"/>
  <c r="EC198" i="1"/>
  <c r="EC68" i="1"/>
  <c r="EC66" i="1"/>
  <c r="EC62" i="1"/>
  <c r="EC260" i="1"/>
  <c r="EC256" i="1"/>
  <c r="EC113" i="1"/>
  <c r="EC117" i="1"/>
  <c r="EC222" i="1"/>
  <c r="EC214" i="1"/>
  <c r="EC30" i="1"/>
  <c r="EC25" i="1"/>
  <c r="EC20" i="1"/>
  <c r="EC193" i="1"/>
  <c r="EC185" i="1"/>
  <c r="EC177" i="1"/>
  <c r="EC169" i="1"/>
  <c r="EC161" i="1"/>
  <c r="EC153" i="1"/>
  <c r="EC145" i="1"/>
  <c r="EC137" i="1"/>
  <c r="EC129" i="1"/>
  <c r="EC121" i="1"/>
  <c r="EC105" i="1"/>
  <c r="EC97" i="1"/>
  <c r="EC89" i="1"/>
  <c r="EC77" i="1"/>
  <c r="EC48" i="1"/>
  <c r="EC44" i="1"/>
  <c r="EC36" i="1"/>
  <c r="EC223" i="1"/>
  <c r="EC215" i="1"/>
  <c r="EC29" i="1"/>
  <c r="EC204" i="1"/>
  <c r="EC200" i="1"/>
  <c r="EC13" i="1"/>
  <c r="EC14" i="1"/>
  <c r="AA13" i="1"/>
  <c r="EC186" i="1"/>
  <c r="EC178" i="1"/>
  <c r="EC170" i="1"/>
  <c r="EC162" i="1"/>
  <c r="EC154" i="1"/>
  <c r="EC146" i="1"/>
  <c r="EC138" i="1"/>
  <c r="EC130" i="1"/>
  <c r="EC122" i="1"/>
  <c r="EC106" i="1"/>
  <c r="EC98" i="1"/>
  <c r="EC90" i="1"/>
  <c r="EC78" i="1"/>
  <c r="EC49" i="1"/>
  <c r="EC50" i="1"/>
  <c r="EC37" i="1"/>
  <c r="EC333" i="1"/>
  <c r="EC329" i="1"/>
  <c r="EC325" i="1"/>
  <c r="EC321" i="1"/>
  <c r="EC317" i="1"/>
  <c r="EC313" i="1"/>
  <c r="EC309" i="1"/>
  <c r="EC305" i="1"/>
  <c r="EC301" i="1"/>
  <c r="EC297" i="1"/>
  <c r="EC293" i="1"/>
  <c r="EC289" i="1"/>
  <c r="EC86" i="1"/>
  <c r="EC285" i="1"/>
  <c r="EC281" i="1"/>
  <c r="EC277" i="1"/>
  <c r="EC273" i="1"/>
  <c r="EC269" i="1"/>
  <c r="EC265" i="1"/>
  <c r="EC261" i="1"/>
  <c r="EC252" i="1"/>
  <c r="EC248" i="1"/>
  <c r="EC244" i="1"/>
  <c r="EC240" i="1"/>
  <c r="EC236" i="1"/>
  <c r="EC232" i="1"/>
  <c r="EC228" i="1"/>
  <c r="EC197" i="1"/>
  <c r="EC195" i="1"/>
  <c r="EC65" i="1"/>
  <c r="EC61" i="1"/>
  <c r="EC259" i="1"/>
  <c r="EC115" i="1"/>
  <c r="EC118" i="1"/>
  <c r="EC22" i="1"/>
  <c r="EC74" i="1"/>
  <c r="EC72" i="1"/>
  <c r="BQ11" i="1"/>
  <c r="BR11" i="1" s="1"/>
  <c r="AZ71" i="1"/>
  <c r="AZ72" i="1"/>
  <c r="AZ73" i="1"/>
  <c r="AZ74" i="1"/>
  <c r="AZ21" i="1"/>
  <c r="AZ116" i="1"/>
  <c r="AZ117" i="1"/>
  <c r="AZ113" i="1"/>
  <c r="AZ114" i="1"/>
  <c r="AZ256" i="1"/>
  <c r="AZ258" i="1"/>
  <c r="AZ58" i="1"/>
  <c r="AZ60" i="1"/>
  <c r="AZ62" i="1"/>
  <c r="AZ64" i="1"/>
  <c r="AZ193" i="1"/>
  <c r="AZ194" i="1"/>
  <c r="AZ195" i="1"/>
  <c r="AZ196" i="1"/>
  <c r="AZ69" i="1"/>
  <c r="AZ227" i="1"/>
  <c r="AZ229" i="1"/>
  <c r="AZ231" i="1"/>
  <c r="AZ233" i="1"/>
  <c r="AZ235" i="1"/>
  <c r="AZ237" i="1"/>
  <c r="AZ239" i="1"/>
  <c r="AZ241" i="1"/>
  <c r="AZ243" i="1"/>
  <c r="AZ245" i="1"/>
  <c r="AZ247" i="1"/>
  <c r="AZ249" i="1"/>
  <c r="AZ251" i="1"/>
  <c r="AZ253" i="1"/>
  <c r="AZ260" i="1"/>
  <c r="AZ262" i="1"/>
  <c r="AZ264" i="1"/>
  <c r="AZ266" i="1"/>
  <c r="AZ268" i="1"/>
  <c r="AZ270" i="1"/>
  <c r="AZ272" i="1"/>
  <c r="AZ274" i="1"/>
  <c r="AZ276" i="1"/>
  <c r="AZ278" i="1"/>
  <c r="AZ280" i="1"/>
  <c r="AZ282" i="1"/>
  <c r="AZ284" i="1"/>
  <c r="AZ286" i="1"/>
  <c r="AZ85" i="1"/>
  <c r="AZ87" i="1"/>
  <c r="AZ288" i="1"/>
  <c r="AZ290" i="1"/>
  <c r="AZ292" i="1"/>
  <c r="AZ294" i="1"/>
  <c r="AZ296" i="1"/>
  <c r="AZ298" i="1"/>
  <c r="AZ300" i="1"/>
  <c r="AZ302" i="1"/>
  <c r="AZ304" i="1"/>
  <c r="AZ306" i="1"/>
  <c r="AZ308" i="1"/>
  <c r="AZ310" i="1"/>
  <c r="AZ312" i="1"/>
  <c r="AZ314" i="1"/>
  <c r="AZ316" i="1"/>
  <c r="AZ318" i="1"/>
  <c r="AZ320" i="1"/>
  <c r="AZ322" i="1"/>
  <c r="AZ324" i="1"/>
  <c r="AZ326" i="1"/>
  <c r="AZ328" i="1"/>
  <c r="AZ330" i="1"/>
  <c r="AZ332" i="1"/>
  <c r="AZ334" i="1"/>
  <c r="AZ336" i="1"/>
  <c r="AZ32" i="1"/>
  <c r="AZ36" i="1"/>
  <c r="AZ40" i="1"/>
  <c r="AZ49" i="1"/>
  <c r="AZ45" i="1"/>
  <c r="AZ48" i="1"/>
  <c r="AZ56" i="1"/>
  <c r="AZ77" i="1"/>
  <c r="AZ81" i="1"/>
  <c r="AZ89" i="1"/>
  <c r="AZ93" i="1"/>
  <c r="AZ97" i="1"/>
  <c r="AZ101" i="1"/>
  <c r="AZ105" i="1"/>
  <c r="AZ109" i="1"/>
  <c r="AZ121" i="1"/>
  <c r="AZ125" i="1"/>
  <c r="AZ129" i="1"/>
  <c r="AZ133" i="1"/>
  <c r="AZ137" i="1"/>
  <c r="AZ141" i="1"/>
  <c r="AZ145" i="1"/>
  <c r="AZ149" i="1"/>
  <c r="AZ153" i="1"/>
  <c r="AZ157" i="1"/>
  <c r="AZ161" i="1"/>
  <c r="AZ165" i="1"/>
  <c r="AZ169" i="1"/>
  <c r="AZ173" i="1"/>
  <c r="AZ177" i="1"/>
  <c r="AZ181" i="1"/>
  <c r="AZ185" i="1"/>
  <c r="AZ189" i="1"/>
  <c r="AZ14" i="1"/>
  <c r="AZ17" i="1"/>
  <c r="AZ199" i="1"/>
  <c r="AZ201" i="1"/>
  <c r="AZ203" i="1"/>
  <c r="AZ205" i="1"/>
  <c r="AZ28" i="1"/>
  <c r="AZ210" i="1"/>
  <c r="AZ214" i="1"/>
  <c r="AZ218" i="1"/>
  <c r="AZ222" i="1"/>
  <c r="AZ226" i="1"/>
  <c r="AZ33" i="1"/>
  <c r="AZ37" i="1"/>
  <c r="AZ41" i="1"/>
  <c r="AZ44" i="1"/>
  <c r="AZ46" i="1"/>
  <c r="AZ53" i="1"/>
  <c r="AZ57" i="1"/>
  <c r="AZ78" i="1"/>
  <c r="AZ82" i="1"/>
  <c r="AZ90" i="1"/>
  <c r="AZ94" i="1"/>
  <c r="AZ98" i="1"/>
  <c r="AZ102" i="1"/>
  <c r="AZ106" i="1"/>
  <c r="AZ110" i="1"/>
  <c r="AZ122" i="1"/>
  <c r="AZ126" i="1"/>
  <c r="AZ130" i="1"/>
  <c r="AZ134" i="1"/>
  <c r="AZ138" i="1"/>
  <c r="AZ142" i="1"/>
  <c r="AZ146" i="1"/>
  <c r="AZ150" i="1"/>
  <c r="AZ154" i="1"/>
  <c r="AZ158" i="1"/>
  <c r="AZ162" i="1"/>
  <c r="AZ166" i="1"/>
  <c r="AZ170" i="1"/>
  <c r="AZ174" i="1"/>
  <c r="AZ178" i="1"/>
  <c r="AZ182" i="1"/>
  <c r="AZ186" i="1"/>
  <c r="AZ190" i="1"/>
  <c r="AZ13" i="1"/>
  <c r="AZ198" i="1"/>
  <c r="AZ200" i="1"/>
  <c r="AZ202" i="1"/>
  <c r="AZ204" i="1"/>
  <c r="AZ206" i="1"/>
  <c r="AZ207" i="1"/>
  <c r="AZ211" i="1"/>
  <c r="AZ215" i="1"/>
  <c r="AZ219" i="1"/>
  <c r="AZ223" i="1"/>
  <c r="AZ119" i="1"/>
  <c r="AZ118" i="1"/>
  <c r="AZ112" i="1"/>
  <c r="AZ115" i="1"/>
  <c r="AZ255" i="1"/>
  <c r="AZ257" i="1"/>
  <c r="AZ259" i="1"/>
  <c r="AZ59" i="1"/>
  <c r="AZ61" i="1"/>
  <c r="AZ63" i="1"/>
  <c r="AZ65" i="1"/>
  <c r="AZ66" i="1"/>
  <c r="AZ67" i="1"/>
  <c r="AZ68" i="1"/>
  <c r="AZ197" i="1"/>
  <c r="AZ70" i="1"/>
  <c r="AZ228" i="1"/>
  <c r="AZ230" i="1"/>
  <c r="AZ232" i="1"/>
  <c r="AZ234" i="1"/>
  <c r="AZ236" i="1"/>
  <c r="AZ238" i="1"/>
  <c r="AZ240" i="1"/>
  <c r="AZ242" i="1"/>
  <c r="AZ244" i="1"/>
  <c r="AZ246" i="1"/>
  <c r="AZ248" i="1"/>
  <c r="AZ250" i="1"/>
  <c r="AZ252" i="1"/>
  <c r="AZ254" i="1"/>
  <c r="AZ261" i="1"/>
  <c r="AZ263" i="1"/>
  <c r="AZ265" i="1"/>
  <c r="AZ267" i="1"/>
  <c r="AZ269" i="1"/>
  <c r="AZ271" i="1"/>
  <c r="AZ273" i="1"/>
  <c r="AZ275" i="1"/>
  <c r="AZ277" i="1"/>
  <c r="AZ279" i="1"/>
  <c r="AZ281" i="1"/>
  <c r="AZ283" i="1"/>
  <c r="AZ285" i="1"/>
  <c r="AZ84" i="1"/>
  <c r="AZ86" i="1"/>
  <c r="AZ287" i="1"/>
  <c r="AZ289" i="1"/>
  <c r="AZ291" i="1"/>
  <c r="AZ293" i="1"/>
  <c r="AZ295" i="1"/>
  <c r="AZ297" i="1"/>
  <c r="AZ299" i="1"/>
  <c r="AZ301" i="1"/>
  <c r="AZ303" i="1"/>
  <c r="AZ305" i="1"/>
  <c r="AZ307" i="1"/>
  <c r="AZ309" i="1"/>
  <c r="AZ311" i="1"/>
  <c r="AZ313" i="1"/>
  <c r="AZ315" i="1"/>
  <c r="AZ317" i="1"/>
  <c r="AZ319" i="1"/>
  <c r="AZ321" i="1"/>
  <c r="AZ323" i="1"/>
  <c r="AZ325" i="1"/>
  <c r="AZ327" i="1"/>
  <c r="AZ329" i="1"/>
  <c r="AZ331" i="1"/>
  <c r="AZ333" i="1"/>
  <c r="AZ335" i="1"/>
  <c r="AZ30" i="1"/>
  <c r="AZ34" i="1"/>
  <c r="AZ38" i="1"/>
  <c r="AZ42" i="1"/>
  <c r="AZ50" i="1"/>
  <c r="AZ52" i="1"/>
  <c r="AZ54" i="1"/>
  <c r="AZ75" i="1"/>
  <c r="AZ79" i="1"/>
  <c r="AZ83" i="1"/>
  <c r="AZ91" i="1"/>
  <c r="AZ95" i="1"/>
  <c r="AZ99" i="1"/>
  <c r="AZ103" i="1"/>
  <c r="AZ107" i="1"/>
  <c r="AZ111" i="1"/>
  <c r="AZ123" i="1"/>
  <c r="AZ127" i="1"/>
  <c r="AZ131" i="1"/>
  <c r="AZ135" i="1"/>
  <c r="AZ139" i="1"/>
  <c r="AZ143" i="1"/>
  <c r="AZ147" i="1"/>
  <c r="AZ151" i="1"/>
  <c r="AZ155" i="1"/>
  <c r="AZ159" i="1"/>
  <c r="AZ163" i="1"/>
  <c r="AZ167" i="1"/>
  <c r="AZ171" i="1"/>
  <c r="AZ175" i="1"/>
  <c r="AZ179" i="1"/>
  <c r="AZ183" i="1"/>
  <c r="AZ187" i="1"/>
  <c r="AZ191" i="1"/>
  <c r="AZ15" i="1"/>
  <c r="AZ18" i="1"/>
  <c r="AZ20" i="1"/>
  <c r="AZ23" i="1"/>
  <c r="AZ25" i="1"/>
  <c r="AZ27" i="1"/>
  <c r="AZ208" i="1"/>
  <c r="AZ212" i="1"/>
  <c r="AZ216" i="1"/>
  <c r="AZ220" i="1"/>
  <c r="AZ224" i="1"/>
  <c r="AZ31" i="1"/>
  <c r="AZ35" i="1"/>
  <c r="AZ39" i="1"/>
  <c r="AZ43" i="1"/>
  <c r="AZ51" i="1"/>
  <c r="AZ47" i="1"/>
  <c r="AZ55" i="1"/>
  <c r="AZ76" i="1"/>
  <c r="AZ80" i="1"/>
  <c r="AZ88" i="1"/>
  <c r="AZ92" i="1"/>
  <c r="AZ96" i="1"/>
  <c r="AZ100" i="1"/>
  <c r="AZ104" i="1"/>
  <c r="AZ108" i="1"/>
  <c r="AZ120" i="1"/>
  <c r="AZ124" i="1"/>
  <c r="AZ128" i="1"/>
  <c r="AZ132" i="1"/>
  <c r="AZ136" i="1"/>
  <c r="AZ140" i="1"/>
  <c r="AZ144" i="1"/>
  <c r="AZ148" i="1"/>
  <c r="AZ152" i="1"/>
  <c r="AZ156" i="1"/>
  <c r="AZ160" i="1"/>
  <c r="AZ164" i="1"/>
  <c r="AZ168" i="1"/>
  <c r="AZ172" i="1"/>
  <c r="AZ176" i="1"/>
  <c r="AZ180" i="1"/>
  <c r="AZ184" i="1"/>
  <c r="AZ188" i="1"/>
  <c r="AZ192" i="1"/>
  <c r="AZ16" i="1"/>
  <c r="AZ19" i="1"/>
  <c r="AZ22" i="1"/>
  <c r="AZ24" i="1"/>
  <c r="AZ26" i="1"/>
  <c r="AZ29" i="1"/>
  <c r="AZ209" i="1"/>
  <c r="AZ213" i="1"/>
  <c r="AZ217" i="1"/>
  <c r="AZ221" i="1"/>
  <c r="AZ225" i="1"/>
  <c r="EC227" i="1"/>
  <c r="EC220" i="1"/>
  <c r="EC212" i="1"/>
  <c r="EC28" i="1"/>
  <c r="EC24" i="1"/>
  <c r="EC19" i="1"/>
  <c r="EC191" i="1"/>
  <c r="EC183" i="1"/>
  <c r="EC175" i="1"/>
  <c r="EC167" i="1"/>
  <c r="EC159" i="1"/>
  <c r="EC151" i="1"/>
  <c r="EC143" i="1"/>
  <c r="EC135" i="1"/>
  <c r="EC127" i="1"/>
  <c r="EC111" i="1"/>
  <c r="EC103" i="1"/>
  <c r="EC95" i="1"/>
  <c r="EC83" i="1"/>
  <c r="EC58" i="1"/>
  <c r="EC53" i="1"/>
  <c r="EC42" i="1"/>
  <c r="EC34" i="1"/>
  <c r="EC221" i="1"/>
  <c r="EC213" i="1"/>
  <c r="EC207" i="1"/>
  <c r="EC203" i="1"/>
  <c r="EC199" i="1"/>
  <c r="EC192" i="1"/>
  <c r="EC184" i="1"/>
  <c r="EC176" i="1"/>
  <c r="EC168" i="1"/>
  <c r="EC160" i="1"/>
  <c r="EC152" i="1"/>
  <c r="EC144" i="1"/>
  <c r="EC136" i="1"/>
  <c r="EC128" i="1"/>
  <c r="EC112" i="1"/>
  <c r="EC104" i="1"/>
  <c r="EC96" i="1"/>
  <c r="EC84" i="1"/>
  <c r="EC76" i="1"/>
  <c r="EC47" i="1"/>
  <c r="EC43" i="1"/>
  <c r="EC35" i="1"/>
  <c r="EC336" i="1"/>
  <c r="EC332" i="1"/>
  <c r="EC328" i="1"/>
  <c r="EC324" i="1"/>
  <c r="EC320" i="1"/>
  <c r="EC316" i="1"/>
  <c r="EC312" i="1"/>
  <c r="EC308" i="1"/>
  <c r="EC304" i="1"/>
  <c r="EC300" i="1"/>
  <c r="EC296" i="1"/>
  <c r="EC292" i="1"/>
  <c r="EC288" i="1"/>
  <c r="EC85" i="1"/>
  <c r="EC284" i="1"/>
  <c r="EC280" i="1"/>
  <c r="EC276" i="1"/>
  <c r="EC272" i="1"/>
  <c r="EC268" i="1"/>
  <c r="EC264" i="1"/>
  <c r="EC255" i="1"/>
  <c r="EC251" i="1"/>
  <c r="EC247" i="1"/>
  <c r="EC243" i="1"/>
  <c r="EC239" i="1"/>
  <c r="EC235" i="1"/>
  <c r="EC231" i="1"/>
  <c r="EC70" i="1"/>
  <c r="EC69" i="1"/>
  <c r="EC67" i="1"/>
  <c r="EC64" i="1"/>
  <c r="EC60" i="1"/>
  <c r="EC258" i="1"/>
  <c r="EC116" i="1"/>
  <c r="EC119" i="1"/>
  <c r="EC226" i="1"/>
  <c r="EC218" i="1"/>
  <c r="EC210" i="1"/>
  <c r="EC27" i="1"/>
  <c r="EC23" i="1"/>
  <c r="EC17" i="1"/>
  <c r="AA16" i="1"/>
  <c r="EC189" i="1"/>
  <c r="EC181" i="1"/>
  <c r="EC173" i="1"/>
  <c r="EC165" i="1"/>
  <c r="EC157" i="1"/>
  <c r="EC149" i="1"/>
  <c r="EC141" i="1"/>
  <c r="EC133" i="1"/>
  <c r="EC125" i="1"/>
  <c r="EC109" i="1"/>
  <c r="EC101" i="1"/>
  <c r="EC93" i="1"/>
  <c r="EC81" i="1"/>
  <c r="EC56" i="1"/>
  <c r="EC52" i="1"/>
  <c r="EC40" i="1"/>
  <c r="EC32" i="1"/>
  <c r="EC219" i="1"/>
  <c r="EC211" i="1"/>
  <c r="EC206" i="1"/>
  <c r="EC202" i="1"/>
  <c r="EC18" i="1"/>
  <c r="EC190" i="1"/>
  <c r="EC182" i="1"/>
  <c r="EC174" i="1"/>
  <c r="EC166" i="1"/>
  <c r="EC158" i="1"/>
  <c r="EC150" i="1"/>
  <c r="EC142" i="1"/>
  <c r="EC134" i="1"/>
  <c r="EC126" i="1"/>
  <c r="EC110" i="1"/>
  <c r="EC102" i="1"/>
  <c r="EC94" i="1"/>
  <c r="EC82" i="1"/>
  <c r="EC57" i="1"/>
  <c r="EC46" i="1"/>
  <c r="EC41" i="1"/>
  <c r="EC33" i="1"/>
  <c r="EC335" i="1"/>
  <c r="EC331" i="1"/>
  <c r="EC327" i="1"/>
  <c r="EC323" i="1"/>
  <c r="EC319" i="1"/>
  <c r="EC315" i="1"/>
  <c r="EC311" i="1"/>
  <c r="EC307" i="1"/>
  <c r="EC303" i="1"/>
  <c r="EC299" i="1"/>
  <c r="EC295" i="1"/>
  <c r="EC291" i="1"/>
  <c r="EC88" i="1"/>
  <c r="EC287" i="1"/>
  <c r="EC283" i="1"/>
  <c r="EC279" i="1"/>
  <c r="EC275" i="1"/>
  <c r="EC271" i="1"/>
  <c r="EC267" i="1"/>
  <c r="EC263" i="1"/>
  <c r="EC254" i="1"/>
  <c r="EC250" i="1"/>
  <c r="EC246" i="1"/>
  <c r="EC242" i="1"/>
  <c r="EC238" i="1"/>
  <c r="EC234" i="1"/>
  <c r="EC230" i="1"/>
  <c r="EC71" i="1"/>
  <c r="EC196" i="1"/>
  <c r="EC194" i="1"/>
  <c r="EC63" i="1"/>
  <c r="EC59" i="1"/>
  <c r="EC257" i="1"/>
  <c r="EC114" i="1"/>
  <c r="EC120" i="1"/>
  <c r="EC75" i="1"/>
  <c r="EC73" i="1"/>
  <c r="AA226" i="1" l="1"/>
  <c r="AA72" i="1"/>
  <c r="AA74" i="1"/>
  <c r="AA119" i="1"/>
  <c r="AA113" i="1"/>
  <c r="AA256" i="1"/>
  <c r="AA58" i="1"/>
  <c r="AA62" i="1"/>
  <c r="AA193" i="1"/>
  <c r="AA195" i="1"/>
  <c r="AA70" i="1"/>
  <c r="AA229" i="1"/>
  <c r="AA233" i="1"/>
  <c r="AA237" i="1"/>
  <c r="AA241" i="1"/>
  <c r="AA245" i="1"/>
  <c r="AA249" i="1"/>
  <c r="AA253" i="1"/>
  <c r="AA262" i="1"/>
  <c r="AA266" i="1"/>
  <c r="AA270" i="1"/>
  <c r="AA274" i="1"/>
  <c r="AA278" i="1"/>
  <c r="AA282" i="1"/>
  <c r="AA286" i="1"/>
  <c r="AA87" i="1"/>
  <c r="AA290" i="1"/>
  <c r="AA294" i="1"/>
  <c r="AA298" i="1"/>
  <c r="AA302" i="1"/>
  <c r="AA306" i="1"/>
  <c r="AA310" i="1"/>
  <c r="AA314" i="1"/>
  <c r="AA318" i="1"/>
  <c r="AA322" i="1"/>
  <c r="AA326" i="1"/>
  <c r="AA330" i="1"/>
  <c r="AA334" i="1"/>
  <c r="AA32" i="1"/>
  <c r="AA40" i="1"/>
  <c r="AA45" i="1"/>
  <c r="AA56" i="1"/>
  <c r="AA81" i="1"/>
  <c r="AA93" i="1"/>
  <c r="AA101" i="1"/>
  <c r="AA109" i="1"/>
  <c r="AA125" i="1"/>
  <c r="AA133" i="1"/>
  <c r="AA141" i="1"/>
  <c r="AA149" i="1"/>
  <c r="AA157" i="1"/>
  <c r="AA165" i="1"/>
  <c r="AA173" i="1"/>
  <c r="AA181" i="1"/>
  <c r="AA189" i="1"/>
  <c r="AA17" i="1"/>
  <c r="AA201" i="1"/>
  <c r="AA205" i="1"/>
  <c r="AA210" i="1"/>
  <c r="AA218" i="1"/>
  <c r="AA31" i="1"/>
  <c r="AA39" i="1"/>
  <c r="AA51" i="1"/>
  <c r="AA55" i="1"/>
  <c r="AA80" i="1"/>
  <c r="AA92" i="1"/>
  <c r="AA100" i="1"/>
  <c r="AA108" i="1"/>
  <c r="AA124" i="1"/>
  <c r="AA132" i="1"/>
  <c r="AA140" i="1"/>
  <c r="AA148" i="1"/>
  <c r="AA156" i="1"/>
  <c r="AA164" i="1"/>
  <c r="AA172" i="1"/>
  <c r="AA180" i="1"/>
  <c r="AA188" i="1"/>
  <c r="AA22" i="1"/>
  <c r="AA26" i="1"/>
  <c r="AA209" i="1"/>
  <c r="AA217" i="1"/>
  <c r="AA225" i="1"/>
  <c r="AA118" i="1"/>
  <c r="AA115" i="1"/>
  <c r="AA257" i="1"/>
  <c r="AA59" i="1"/>
  <c r="AA63" i="1"/>
  <c r="AA66" i="1"/>
  <c r="AA68" i="1"/>
  <c r="AA69" i="1"/>
  <c r="AA230" i="1"/>
  <c r="AA234" i="1"/>
  <c r="AA238" i="1"/>
  <c r="AA242" i="1"/>
  <c r="AA246" i="1"/>
  <c r="AA250" i="1"/>
  <c r="AA254" i="1"/>
  <c r="AA263" i="1"/>
  <c r="AA267" i="1"/>
  <c r="AA271" i="1"/>
  <c r="AA275" i="1"/>
  <c r="AA279" i="1"/>
  <c r="AA283" i="1"/>
  <c r="AA84" i="1"/>
  <c r="AA287" i="1"/>
  <c r="AA291" i="1"/>
  <c r="AA295" i="1"/>
  <c r="AA299" i="1"/>
  <c r="AA303" i="1"/>
  <c r="AA307" i="1"/>
  <c r="AA311" i="1"/>
  <c r="AA315" i="1"/>
  <c r="AA319" i="1"/>
  <c r="AA323" i="1"/>
  <c r="AA327" i="1"/>
  <c r="AA331" i="1"/>
  <c r="AA335" i="1"/>
  <c r="AA34" i="1"/>
  <c r="AA42" i="1"/>
  <c r="AA46" i="1"/>
  <c r="AA75" i="1"/>
  <c r="AA83" i="1"/>
  <c r="AA95" i="1"/>
  <c r="AA103" i="1"/>
  <c r="AA111" i="1"/>
  <c r="AA127" i="1"/>
  <c r="AA135" i="1"/>
  <c r="AA143" i="1"/>
  <c r="AA151" i="1"/>
  <c r="AA159" i="1"/>
  <c r="AA167" i="1"/>
  <c r="AA175" i="1"/>
  <c r="AA183" i="1"/>
  <c r="AA191" i="1"/>
  <c r="AA198" i="1"/>
  <c r="AA202" i="1"/>
  <c r="AA206" i="1"/>
  <c r="AA212" i="1"/>
  <c r="AA220" i="1"/>
  <c r="AA33" i="1"/>
  <c r="AA41" i="1"/>
  <c r="AA52" i="1"/>
  <c r="AA57" i="1"/>
  <c r="AA82" i="1"/>
  <c r="AA94" i="1"/>
  <c r="AA102" i="1"/>
  <c r="AA110" i="1"/>
  <c r="AA126" i="1"/>
  <c r="AA134" i="1"/>
  <c r="AA142" i="1"/>
  <c r="AA150" i="1"/>
  <c r="AA158" i="1"/>
  <c r="AA166" i="1"/>
  <c r="AA174" i="1"/>
  <c r="AA182" i="1"/>
  <c r="AA190" i="1"/>
  <c r="AA18" i="1"/>
  <c r="AA23" i="1"/>
  <c r="AA27" i="1"/>
  <c r="AA211" i="1"/>
  <c r="AA219" i="1"/>
  <c r="AA185" i="1"/>
  <c r="AA177" i="1"/>
  <c r="AA169" i="1"/>
  <c r="AA161" i="1"/>
  <c r="AA153" i="1"/>
  <c r="AA145" i="1"/>
  <c r="AA137" i="1"/>
  <c r="AA129" i="1"/>
  <c r="AA121" i="1"/>
  <c r="AA105" i="1"/>
  <c r="AA97" i="1"/>
  <c r="AA89" i="1"/>
  <c r="AA77" i="1"/>
  <c r="AA48" i="1"/>
  <c r="AA49" i="1"/>
  <c r="AA36" i="1"/>
  <c r="AA336" i="1"/>
  <c r="AA332" i="1"/>
  <c r="AA328" i="1"/>
  <c r="AA324" i="1"/>
  <c r="AA320" i="1"/>
  <c r="AA316" i="1"/>
  <c r="AA312" i="1"/>
  <c r="AA308" i="1"/>
  <c r="AA304" i="1"/>
  <c r="AA300" i="1"/>
  <c r="AA296" i="1"/>
  <c r="AA292" i="1"/>
  <c r="AA288" i="1"/>
  <c r="AA85" i="1"/>
  <c r="AA284" i="1"/>
  <c r="AA280" i="1"/>
  <c r="AA276" i="1"/>
  <c r="AA272" i="1"/>
  <c r="AA268" i="1"/>
  <c r="AA264" i="1"/>
  <c r="AA260" i="1"/>
  <c r="AA251" i="1"/>
  <c r="AA247" i="1"/>
  <c r="AA243" i="1"/>
  <c r="AA239" i="1"/>
  <c r="AA235" i="1"/>
  <c r="AA231" i="1"/>
  <c r="AA227" i="1"/>
  <c r="AA196" i="1"/>
  <c r="AA194" i="1"/>
  <c r="AA64" i="1"/>
  <c r="AA60" i="1"/>
  <c r="AA258" i="1"/>
  <c r="AA114" i="1"/>
  <c r="AA117" i="1"/>
  <c r="AA21" i="1"/>
  <c r="AA73" i="1"/>
  <c r="AA71" i="1"/>
  <c r="DH225" i="1"/>
  <c r="DP225" i="1"/>
  <c r="DH217" i="1"/>
  <c r="DP217" i="1"/>
  <c r="DH209" i="1"/>
  <c r="DP209" i="1"/>
  <c r="DH26" i="1"/>
  <c r="DP26" i="1"/>
  <c r="DP22" i="1"/>
  <c r="DH22" i="1"/>
  <c r="DH16" i="1"/>
  <c r="DP16" i="1"/>
  <c r="DH188" i="1"/>
  <c r="DP188" i="1"/>
  <c r="DH180" i="1"/>
  <c r="DP180" i="1"/>
  <c r="DP172" i="1"/>
  <c r="DH172" i="1"/>
  <c r="DH164" i="1"/>
  <c r="DP164" i="1"/>
  <c r="DP156" i="1"/>
  <c r="DH156" i="1"/>
  <c r="DH140" i="1"/>
  <c r="DP140" i="1"/>
  <c r="DP132" i="1"/>
  <c r="DH132" i="1"/>
  <c r="DH124" i="1"/>
  <c r="DP124" i="1"/>
  <c r="DH108" i="1"/>
  <c r="DP108" i="1"/>
  <c r="DH100" i="1"/>
  <c r="DP100" i="1"/>
  <c r="DH92" i="1"/>
  <c r="DP92" i="1"/>
  <c r="DP80" i="1"/>
  <c r="DH80" i="1"/>
  <c r="DP55" i="1"/>
  <c r="DH55" i="1"/>
  <c r="DP51" i="1"/>
  <c r="DH51" i="1"/>
  <c r="DP39" i="1"/>
  <c r="DH39" i="1"/>
  <c r="DP31" i="1"/>
  <c r="DH31" i="1"/>
  <c r="DP220" i="1"/>
  <c r="DH220" i="1"/>
  <c r="DP212" i="1"/>
  <c r="DH212" i="1"/>
  <c r="DH27" i="1"/>
  <c r="DP27" i="1"/>
  <c r="DH23" i="1"/>
  <c r="DP23" i="1"/>
  <c r="DH18" i="1"/>
  <c r="DP18" i="1"/>
  <c r="DP191" i="1"/>
  <c r="DH191" i="1"/>
  <c r="DP183" i="1"/>
  <c r="DH183" i="1"/>
  <c r="DP175" i="1"/>
  <c r="DH175" i="1"/>
  <c r="DP167" i="1"/>
  <c r="DH167" i="1"/>
  <c r="DP159" i="1"/>
  <c r="DH159" i="1"/>
  <c r="DP151" i="1"/>
  <c r="DH151" i="1"/>
  <c r="DP143" i="1"/>
  <c r="DH143" i="1"/>
  <c r="DH135" i="1"/>
  <c r="DP135" i="1"/>
  <c r="DH127" i="1"/>
  <c r="DP127" i="1"/>
  <c r="DP103" i="1"/>
  <c r="DH103" i="1"/>
  <c r="DP95" i="1"/>
  <c r="DH95" i="1"/>
  <c r="DP83" i="1"/>
  <c r="DH83" i="1"/>
  <c r="DP52" i="1"/>
  <c r="DH52" i="1"/>
  <c r="DH42" i="1"/>
  <c r="DP42" i="1"/>
  <c r="DP34" i="1"/>
  <c r="DH34" i="1"/>
  <c r="DH335" i="1"/>
  <c r="DP335" i="1"/>
  <c r="Y8" i="17"/>
  <c r="DH331" i="1"/>
  <c r="DP331" i="1"/>
  <c r="DH327" i="1"/>
  <c r="DP327" i="1"/>
  <c r="DH323" i="1"/>
  <c r="DP323" i="1"/>
  <c r="DH319" i="1"/>
  <c r="DP319" i="1"/>
  <c r="DH315" i="1"/>
  <c r="DP315" i="1"/>
  <c r="DH311" i="1"/>
  <c r="DP311" i="1"/>
  <c r="DH307" i="1"/>
  <c r="DP307" i="1"/>
  <c r="DH299" i="1"/>
  <c r="DP299" i="1"/>
  <c r="DH295" i="1"/>
  <c r="DP295" i="1"/>
  <c r="DH291" i="1"/>
  <c r="DP291" i="1"/>
  <c r="DP84" i="1"/>
  <c r="DH84" i="1"/>
  <c r="DH283" i="1"/>
  <c r="DP283" i="1"/>
  <c r="DH279" i="1"/>
  <c r="DP279" i="1"/>
  <c r="DP271" i="1"/>
  <c r="DH271" i="1"/>
  <c r="DP267" i="1"/>
  <c r="DH267" i="1"/>
  <c r="DP263" i="1"/>
  <c r="DH263" i="1"/>
  <c r="DH254" i="1"/>
  <c r="DP254" i="1"/>
  <c r="DH250" i="1"/>
  <c r="DP250" i="1"/>
  <c r="DH246" i="1"/>
  <c r="DP246" i="1"/>
  <c r="DH242" i="1"/>
  <c r="DP242" i="1"/>
  <c r="DH238" i="1"/>
  <c r="DP238" i="1"/>
  <c r="DH234" i="1"/>
  <c r="DP234" i="1"/>
  <c r="DP230" i="1"/>
  <c r="DH230" i="1"/>
  <c r="DH70" i="1"/>
  <c r="DP70" i="1"/>
  <c r="DH68" i="1"/>
  <c r="DP68" i="1"/>
  <c r="DP66" i="1"/>
  <c r="DH66" i="1"/>
  <c r="DP63" i="1"/>
  <c r="DH63" i="1"/>
  <c r="DH59" i="1"/>
  <c r="DP59" i="1"/>
  <c r="DH257" i="1"/>
  <c r="DP257" i="1"/>
  <c r="DP115" i="1"/>
  <c r="DH115" i="1"/>
  <c r="DH118" i="1"/>
  <c r="DP118" i="1"/>
  <c r="DH223" i="1"/>
  <c r="DP223" i="1"/>
  <c r="DH215" i="1"/>
  <c r="DP215" i="1"/>
  <c r="DH207" i="1"/>
  <c r="DP207" i="1"/>
  <c r="DH204" i="1"/>
  <c r="DP204" i="1"/>
  <c r="DH200" i="1"/>
  <c r="DP200" i="1"/>
  <c r="DP13" i="1"/>
  <c r="DH13" i="1"/>
  <c r="DH186" i="1"/>
  <c r="DP186" i="1"/>
  <c r="DH178" i="1"/>
  <c r="DP178" i="1"/>
  <c r="DH170" i="1"/>
  <c r="DP170" i="1"/>
  <c r="DH162" i="1"/>
  <c r="DP162" i="1"/>
  <c r="DP154" i="1"/>
  <c r="DH154" i="1"/>
  <c r="DP146" i="1"/>
  <c r="DH146" i="1"/>
  <c r="DH138" i="1"/>
  <c r="DP138" i="1"/>
  <c r="DH130" i="1"/>
  <c r="DP130" i="1"/>
  <c r="DH122" i="1"/>
  <c r="DP122" i="1"/>
  <c r="DH106" i="1"/>
  <c r="DP106" i="1"/>
  <c r="DH98" i="1"/>
  <c r="DP98" i="1"/>
  <c r="DH90" i="1"/>
  <c r="DP90" i="1"/>
  <c r="DH78" i="1"/>
  <c r="DP78" i="1"/>
  <c r="DP53" i="1"/>
  <c r="DH53" i="1"/>
  <c r="DH44" i="1"/>
  <c r="DP44" i="1"/>
  <c r="DP37" i="1"/>
  <c r="DH37" i="1"/>
  <c r="DH218" i="1"/>
  <c r="DP218" i="1"/>
  <c r="DP210" i="1"/>
  <c r="DH210" i="1"/>
  <c r="DP205" i="1"/>
  <c r="DH205" i="1"/>
  <c r="DP201" i="1"/>
  <c r="DH201" i="1"/>
  <c r="DP17" i="1"/>
  <c r="DH17" i="1"/>
  <c r="DP189" i="1"/>
  <c r="DH189" i="1"/>
  <c r="DP181" i="1"/>
  <c r="DH181" i="1"/>
  <c r="DH173" i="1"/>
  <c r="DP173" i="1"/>
  <c r="DP165" i="1"/>
  <c r="DH165" i="1"/>
  <c r="DH157" i="1"/>
  <c r="DP157" i="1"/>
  <c r="DP149" i="1"/>
  <c r="DH149" i="1"/>
  <c r="DH141" i="1"/>
  <c r="DP141" i="1"/>
  <c r="DH133" i="1"/>
  <c r="DP133" i="1"/>
  <c r="DH125" i="1"/>
  <c r="DP125" i="1"/>
  <c r="DP109" i="1"/>
  <c r="DH109" i="1"/>
  <c r="DP101" i="1"/>
  <c r="DH101" i="1"/>
  <c r="DP93" i="1"/>
  <c r="DH93" i="1"/>
  <c r="DP81" i="1"/>
  <c r="DH81" i="1"/>
  <c r="DP56" i="1"/>
  <c r="DH56" i="1"/>
  <c r="DH45" i="1"/>
  <c r="DP45" i="1"/>
  <c r="DP40" i="1"/>
  <c r="DH40" i="1"/>
  <c r="DP32" i="1"/>
  <c r="DH32" i="1"/>
  <c r="DH334" i="1"/>
  <c r="DP334" i="1"/>
  <c r="DH326" i="1"/>
  <c r="DP326" i="1"/>
  <c r="DH322" i="1"/>
  <c r="DP322" i="1"/>
  <c r="DH318" i="1"/>
  <c r="DP318" i="1"/>
  <c r="DH310" i="1"/>
  <c r="DP310" i="1"/>
  <c r="DH306" i="1"/>
  <c r="DP306" i="1"/>
  <c r="DH302" i="1"/>
  <c r="DP302" i="1"/>
  <c r="DH298" i="1"/>
  <c r="DP298" i="1"/>
  <c r="DH294" i="1"/>
  <c r="DP294" i="1"/>
  <c r="DH290" i="1"/>
  <c r="DP290" i="1"/>
  <c r="DH87" i="1"/>
  <c r="DP87" i="1"/>
  <c r="DH286" i="1"/>
  <c r="DP286" i="1"/>
  <c r="DH282" i="1"/>
  <c r="DP282" i="1"/>
  <c r="DH278" i="1"/>
  <c r="DP278" i="1"/>
  <c r="DP274" i="1"/>
  <c r="DH274" i="1"/>
  <c r="DP270" i="1"/>
  <c r="DH270" i="1"/>
  <c r="DP266" i="1"/>
  <c r="DH266" i="1"/>
  <c r="DH262" i="1"/>
  <c r="DP262" i="1"/>
  <c r="DH253" i="1"/>
  <c r="DP253" i="1"/>
  <c r="DH249" i="1"/>
  <c r="DP249" i="1"/>
  <c r="DH245" i="1"/>
  <c r="DP245" i="1"/>
  <c r="DH241" i="1"/>
  <c r="DP241" i="1"/>
  <c r="DH237" i="1"/>
  <c r="DP237" i="1"/>
  <c r="DH233" i="1"/>
  <c r="DP233" i="1"/>
  <c r="DH229" i="1"/>
  <c r="DP229" i="1"/>
  <c r="DP69" i="1"/>
  <c r="DH69" i="1"/>
  <c r="DH195" i="1"/>
  <c r="DP195" i="1"/>
  <c r="DH193" i="1"/>
  <c r="DP193" i="1"/>
  <c r="DP62" i="1"/>
  <c r="DH62" i="1"/>
  <c r="DH58" i="1"/>
  <c r="DP58" i="1"/>
  <c r="DH256" i="1"/>
  <c r="DP256" i="1"/>
  <c r="DH113" i="1"/>
  <c r="DP113" i="1"/>
  <c r="DH74" i="1"/>
  <c r="DP74" i="1"/>
  <c r="DH72" i="1"/>
  <c r="DP72" i="1"/>
  <c r="DH221" i="1"/>
  <c r="DP221" i="1"/>
  <c r="DH213" i="1"/>
  <c r="DP213" i="1"/>
  <c r="DH29" i="1"/>
  <c r="DP29" i="1"/>
  <c r="DH24" i="1"/>
  <c r="DP24" i="1"/>
  <c r="DH19" i="1"/>
  <c r="DP19" i="1"/>
  <c r="DH192" i="1"/>
  <c r="DP192" i="1"/>
  <c r="DH184" i="1"/>
  <c r="DP184" i="1"/>
  <c r="DH176" i="1"/>
  <c r="DP176" i="1"/>
  <c r="DH168" i="1"/>
  <c r="DP168" i="1"/>
  <c r="DH160" i="1"/>
  <c r="DP160" i="1"/>
  <c r="DP152" i="1"/>
  <c r="DH152" i="1"/>
  <c r="DP144" i="1"/>
  <c r="DH144" i="1"/>
  <c r="DH136" i="1"/>
  <c r="DP136" i="1"/>
  <c r="DP128" i="1"/>
  <c r="DH128" i="1"/>
  <c r="DH120" i="1"/>
  <c r="DP120" i="1"/>
  <c r="DP104" i="1"/>
  <c r="DH104" i="1"/>
  <c r="DH96" i="1"/>
  <c r="DP96" i="1"/>
  <c r="DH76" i="1"/>
  <c r="DP76" i="1"/>
  <c r="DP47" i="1"/>
  <c r="DH47" i="1"/>
  <c r="DH43" i="1"/>
  <c r="DP43" i="1"/>
  <c r="DP35" i="1"/>
  <c r="DH35" i="1"/>
  <c r="DP224" i="1"/>
  <c r="DH224" i="1"/>
  <c r="DP216" i="1"/>
  <c r="DH216" i="1"/>
  <c r="DP208" i="1"/>
  <c r="DH208" i="1"/>
  <c r="DP25" i="1"/>
  <c r="DH25" i="1"/>
  <c r="DH20" i="1"/>
  <c r="DP20" i="1"/>
  <c r="DH15" i="1"/>
  <c r="DP15" i="1"/>
  <c r="DP187" i="1"/>
  <c r="DH187" i="1"/>
  <c r="DP179" i="1"/>
  <c r="DH179" i="1"/>
  <c r="DH171" i="1"/>
  <c r="DP171" i="1"/>
  <c r="DP163" i="1"/>
  <c r="DH163" i="1"/>
  <c r="DH155" i="1"/>
  <c r="DP155" i="1"/>
  <c r="DP147" i="1"/>
  <c r="DH147" i="1"/>
  <c r="DH139" i="1"/>
  <c r="DP139" i="1"/>
  <c r="DH131" i="1"/>
  <c r="DP131" i="1"/>
  <c r="DH123" i="1"/>
  <c r="DP123" i="1"/>
  <c r="DP107" i="1"/>
  <c r="DH107" i="1"/>
  <c r="DP99" i="1"/>
  <c r="DH99" i="1"/>
  <c r="DP91" i="1"/>
  <c r="DH91" i="1"/>
  <c r="DP79" i="1"/>
  <c r="DH79" i="1"/>
  <c r="DH54" i="1"/>
  <c r="DP54" i="1"/>
  <c r="DH50" i="1"/>
  <c r="DP50" i="1"/>
  <c r="DP38" i="1"/>
  <c r="DH38" i="1"/>
  <c r="DH333" i="1"/>
  <c r="DP333" i="1"/>
  <c r="DH329" i="1"/>
  <c r="DP329" i="1"/>
  <c r="DH325" i="1"/>
  <c r="DP325" i="1"/>
  <c r="DH321" i="1"/>
  <c r="DP321" i="1"/>
  <c r="DH317" i="1"/>
  <c r="DP317" i="1"/>
  <c r="DH313" i="1"/>
  <c r="DP313" i="1"/>
  <c r="DH309" i="1"/>
  <c r="DP309" i="1"/>
  <c r="DP305" i="1"/>
  <c r="DH305" i="1"/>
  <c r="DH301" i="1"/>
  <c r="DP301" i="1"/>
  <c r="DP297" i="1"/>
  <c r="DH297" i="1"/>
  <c r="DH293" i="1"/>
  <c r="DP293" i="1"/>
  <c r="DH289" i="1"/>
  <c r="DP289" i="1"/>
  <c r="DH86" i="1"/>
  <c r="DP86" i="1"/>
  <c r="DH285" i="1"/>
  <c r="DP285" i="1"/>
  <c r="DH281" i="1"/>
  <c r="DP281" i="1"/>
  <c r="DP277" i="1"/>
  <c r="DH277" i="1"/>
  <c r="DP273" i="1"/>
  <c r="DH273" i="1"/>
  <c r="DP269" i="1"/>
  <c r="DH269" i="1"/>
  <c r="DP265" i="1"/>
  <c r="DH265" i="1"/>
  <c r="DH261" i="1"/>
  <c r="DP261" i="1"/>
  <c r="DH252" i="1"/>
  <c r="DP252" i="1"/>
  <c r="DP248" i="1"/>
  <c r="DH248" i="1"/>
  <c r="DH244" i="1"/>
  <c r="DP244" i="1"/>
  <c r="DH240" i="1"/>
  <c r="DP240" i="1"/>
  <c r="DH236" i="1"/>
  <c r="DP236" i="1"/>
  <c r="DH232" i="1"/>
  <c r="DP232" i="1"/>
  <c r="DH228" i="1"/>
  <c r="DP228" i="1"/>
  <c r="DP197" i="1"/>
  <c r="DH197" i="1"/>
  <c r="DP67" i="1"/>
  <c r="DH67" i="1"/>
  <c r="DP65" i="1"/>
  <c r="DH65" i="1"/>
  <c r="DP61" i="1"/>
  <c r="DH61" i="1"/>
  <c r="DP259" i="1"/>
  <c r="DH259" i="1"/>
  <c r="DH255" i="1"/>
  <c r="DP255" i="1"/>
  <c r="DP112" i="1"/>
  <c r="DH112" i="1"/>
  <c r="DH219" i="1"/>
  <c r="DP219" i="1"/>
  <c r="DH211" i="1"/>
  <c r="DP211" i="1"/>
  <c r="DH206" i="1"/>
  <c r="DP206" i="1"/>
  <c r="DH202" i="1"/>
  <c r="DP202" i="1"/>
  <c r="DP190" i="1"/>
  <c r="DH190" i="1"/>
  <c r="DP182" i="1"/>
  <c r="DH182" i="1"/>
  <c r="DH174" i="1"/>
  <c r="DP174" i="1"/>
  <c r="DH166" i="1"/>
  <c r="DP166" i="1"/>
  <c r="DP158" i="1"/>
  <c r="DH158" i="1"/>
  <c r="DP150" i="1"/>
  <c r="DH150" i="1"/>
  <c r="DH142" i="1"/>
  <c r="DP142" i="1"/>
  <c r="DH134" i="1"/>
  <c r="DP134" i="1"/>
  <c r="DH126" i="1"/>
  <c r="DP126" i="1"/>
  <c r="DH110" i="1"/>
  <c r="DP110" i="1"/>
  <c r="DH102" i="1"/>
  <c r="DP102" i="1"/>
  <c r="DH94" i="1"/>
  <c r="DP94" i="1"/>
  <c r="DH82" i="1"/>
  <c r="DP82" i="1"/>
  <c r="DP57" i="1"/>
  <c r="DH57" i="1"/>
  <c r="DH46" i="1"/>
  <c r="DP46" i="1"/>
  <c r="DH41" i="1"/>
  <c r="DP41" i="1"/>
  <c r="DP33" i="1"/>
  <c r="DH33" i="1"/>
  <c r="DH222" i="1"/>
  <c r="DP222" i="1"/>
  <c r="DH214" i="1"/>
  <c r="DP214" i="1"/>
  <c r="DH28" i="1"/>
  <c r="DP28" i="1"/>
  <c r="DP203" i="1"/>
  <c r="DH203" i="1"/>
  <c r="DP199" i="1"/>
  <c r="DH199" i="1"/>
  <c r="DH14" i="1"/>
  <c r="DP14" i="1"/>
  <c r="DP185" i="1"/>
  <c r="DH185" i="1"/>
  <c r="DP177" i="1"/>
  <c r="DH177" i="1"/>
  <c r="DP169" i="1"/>
  <c r="DH169" i="1"/>
  <c r="DP161" i="1"/>
  <c r="DH161" i="1"/>
  <c r="DP145" i="1"/>
  <c r="DH145" i="1"/>
  <c r="DH137" i="1"/>
  <c r="DP137" i="1"/>
  <c r="DH129" i="1"/>
  <c r="DP129" i="1"/>
  <c r="DH121" i="1"/>
  <c r="DP121" i="1"/>
  <c r="DP105" i="1"/>
  <c r="DH105" i="1"/>
  <c r="DP97" i="1"/>
  <c r="DH97" i="1"/>
  <c r="DP89" i="1"/>
  <c r="DH89" i="1"/>
  <c r="DP77" i="1"/>
  <c r="DH77" i="1"/>
  <c r="DH48" i="1"/>
  <c r="DP48" i="1"/>
  <c r="DP49" i="1"/>
  <c r="DH49" i="1"/>
  <c r="DP36" i="1"/>
  <c r="DH36" i="1"/>
  <c r="DH332" i="1"/>
  <c r="DP332" i="1"/>
  <c r="DH328" i="1"/>
  <c r="DP328" i="1"/>
  <c r="DH324" i="1"/>
  <c r="DP324" i="1"/>
  <c r="DH320" i="1"/>
  <c r="DP320" i="1"/>
  <c r="DH316" i="1"/>
  <c r="DP316" i="1"/>
  <c r="DH312" i="1"/>
  <c r="DP312" i="1"/>
  <c r="DH308" i="1"/>
  <c r="DP308" i="1"/>
  <c r="DP304" i="1"/>
  <c r="DH304" i="1"/>
  <c r="DH300" i="1"/>
  <c r="DP300" i="1"/>
  <c r="DH296" i="1"/>
  <c r="DP296" i="1"/>
  <c r="DH292" i="1"/>
  <c r="DP292" i="1"/>
  <c r="DH288" i="1"/>
  <c r="DP288" i="1"/>
  <c r="DH85" i="1"/>
  <c r="DP85" i="1"/>
  <c r="DH284" i="1"/>
  <c r="DP284" i="1"/>
  <c r="DH280" i="1"/>
  <c r="DP280" i="1"/>
  <c r="DP276" i="1"/>
  <c r="DH276" i="1"/>
  <c r="DP272" i="1"/>
  <c r="DH272" i="1"/>
  <c r="DP268" i="1"/>
  <c r="DH268" i="1"/>
  <c r="DP264" i="1"/>
  <c r="DH264" i="1"/>
  <c r="DH251" i="1"/>
  <c r="DP251" i="1"/>
  <c r="DH247" i="1"/>
  <c r="DP247" i="1"/>
  <c r="DH243" i="1"/>
  <c r="DP243" i="1"/>
  <c r="DH239" i="1"/>
  <c r="DP239" i="1"/>
  <c r="DH235" i="1"/>
  <c r="DP235" i="1"/>
  <c r="DH231" i="1"/>
  <c r="DP231" i="1"/>
  <c r="DH227" i="1"/>
  <c r="DP227" i="1"/>
  <c r="DP196" i="1"/>
  <c r="DH196" i="1"/>
  <c r="DP194" i="1"/>
  <c r="DH194" i="1"/>
  <c r="DP64" i="1"/>
  <c r="DH64" i="1"/>
  <c r="DP60" i="1"/>
  <c r="DH60" i="1"/>
  <c r="DH258" i="1"/>
  <c r="DP258" i="1"/>
  <c r="DP114" i="1"/>
  <c r="DH114" i="1"/>
  <c r="DH117" i="1"/>
  <c r="DP117" i="1"/>
  <c r="DP73" i="1"/>
  <c r="DH73" i="1"/>
  <c r="DH71" i="1"/>
  <c r="DP71" i="1"/>
  <c r="AA199" i="1"/>
  <c r="AA203" i="1"/>
  <c r="AA28" i="1"/>
  <c r="AA214" i="1"/>
  <c r="AA222" i="1"/>
  <c r="AA35" i="1"/>
  <c r="AA43" i="1"/>
  <c r="AA47" i="1"/>
  <c r="AA76" i="1"/>
  <c r="AA88" i="1"/>
  <c r="AA96" i="1"/>
  <c r="AA104" i="1"/>
  <c r="AA120" i="1"/>
  <c r="AA128" i="1"/>
  <c r="AA136" i="1"/>
  <c r="AA144" i="1"/>
  <c r="AA152" i="1"/>
  <c r="AA160" i="1"/>
  <c r="AA168" i="1"/>
  <c r="AA176" i="1"/>
  <c r="AA184" i="1"/>
  <c r="AA192" i="1"/>
  <c r="AA19" i="1"/>
  <c r="AA24" i="1"/>
  <c r="AA29" i="1"/>
  <c r="AA213" i="1"/>
  <c r="AA221" i="1"/>
  <c r="AA116" i="1"/>
  <c r="AA112" i="1"/>
  <c r="AA255" i="1"/>
  <c r="AA259" i="1"/>
  <c r="AA61" i="1"/>
  <c r="AA65" i="1"/>
  <c r="AA67" i="1"/>
  <c r="AA197" i="1"/>
  <c r="AA228" i="1"/>
  <c r="AA232" i="1"/>
  <c r="AA236" i="1"/>
  <c r="AA240" i="1"/>
  <c r="AA244" i="1"/>
  <c r="AA248" i="1"/>
  <c r="AA252" i="1"/>
  <c r="AA261" i="1"/>
  <c r="AA265" i="1"/>
  <c r="AA269" i="1"/>
  <c r="AA273" i="1"/>
  <c r="AA277" i="1"/>
  <c r="AA285" i="1"/>
  <c r="AA86" i="1"/>
  <c r="AA289" i="1"/>
  <c r="AA293" i="1"/>
  <c r="AA297" i="1"/>
  <c r="AA301" i="1"/>
  <c r="AA305" i="1"/>
  <c r="AA309" i="1"/>
  <c r="AA313" i="1"/>
  <c r="AA317" i="1"/>
  <c r="AA321" i="1"/>
  <c r="AA325" i="1"/>
  <c r="AA329" i="1"/>
  <c r="AA333" i="1"/>
  <c r="AA30" i="1"/>
  <c r="AA38" i="1"/>
  <c r="AA50" i="1"/>
  <c r="AA54" i="1"/>
  <c r="AA79" i="1"/>
  <c r="AA91" i="1"/>
  <c r="AA99" i="1"/>
  <c r="AA107" i="1"/>
  <c r="AA123" i="1"/>
  <c r="AA131" i="1"/>
  <c r="AA139" i="1"/>
  <c r="AA147" i="1"/>
  <c r="AA155" i="1"/>
  <c r="AA163" i="1"/>
  <c r="AA171" i="1"/>
  <c r="AA179" i="1"/>
  <c r="AA187" i="1"/>
  <c r="AA15" i="1"/>
  <c r="AA200" i="1"/>
  <c r="AA204" i="1"/>
  <c r="AA208" i="1"/>
  <c r="AA216" i="1"/>
  <c r="AA224" i="1"/>
  <c r="AA37" i="1"/>
  <c r="AA44" i="1"/>
  <c r="AA53" i="1"/>
  <c r="AA78" i="1"/>
  <c r="AA90" i="1"/>
  <c r="AA98" i="1"/>
  <c r="AA106" i="1"/>
  <c r="AA122" i="1"/>
  <c r="AA130" i="1"/>
  <c r="AA138" i="1"/>
  <c r="AA146" i="1"/>
  <c r="AA154" i="1"/>
  <c r="AA162" i="1"/>
  <c r="AA170" i="1"/>
  <c r="AA178" i="1"/>
  <c r="AA186" i="1"/>
  <c r="AA14" i="1"/>
  <c r="AA20" i="1"/>
  <c r="AA25" i="1"/>
  <c r="AA207" i="1"/>
  <c r="AA215" i="1"/>
  <c r="AA223" i="1"/>
  <c r="AC287" i="1" l="1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<sst xmlns="http://schemas.openxmlformats.org/spreadsheetml/2006/main" count="20622" uniqueCount="14626">
  <si>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</si>
  <si>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</si>
  <si>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</si>
  <si>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</si>
  <si>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</si>
  <si>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</si>
  <si>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</si>
  <si>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</si>
  <si>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</si>
  <si>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</si>
  <si>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</si>
  <si>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</si>
  <si>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</si>
  <si>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</si>
  <si>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</si>
  <si>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</si>
  <si>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</si>
  <si>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</si>
  <si>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</si>
  <si>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</si>
  <si>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</si>
  <si>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</si>
  <si>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</si>
  <si>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</si>
  <si>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</si>
  <si>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</si>
  <si>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</si>
  <si>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</si>
  <si>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</si>
  <si>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</si>
  <si>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</si>
  <si>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</si>
  <si>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</si>
  <si>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</si>
  <si>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</si>
  <si>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</si>
  <si>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</si>
  <si>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</si>
  <si>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</si>
  <si>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</si>
  <si>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</si>
  <si>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</si>
  <si>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</si>
  <si>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</si>
  <si>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</si>
  <si>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</si>
  <si>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</si>
  <si>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</si>
  <si>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</si>
  <si>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</si>
  <si>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</si>
  <si>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</si>
  <si>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</si>
  <si>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</si>
  <si>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</si>
  <si>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</si>
  <si>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</si>
  <si>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</si>
  <si>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</si>
  <si>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</si>
  <si>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</si>
  <si>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</si>
  <si>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</si>
  <si>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</si>
  <si>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</si>
  <si>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</si>
  <si>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</si>
  <si>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</si>
  <si>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</si>
  <si>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</si>
  <si>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</si>
  <si>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</si>
  <si>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</si>
  <si>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</si>
  <si>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</si>
  <si>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</si>
  <si>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</si>
  <si>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</si>
  <si>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</si>
  <si>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</si>
  <si>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</si>
  <si>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</si>
  <si>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</si>
  <si>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</si>
  <si>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</si>
  <si>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</si>
  <si>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</si>
  <si>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</si>
  <si>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</si>
  <si>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</si>
  <si>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</si>
  <si>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</si>
  <si>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</si>
  <si>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</si>
  <si>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</si>
  <si>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</si>
  <si>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</si>
  <si>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</si>
  <si>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</si>
  <si>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</si>
  <si>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</si>
  <si>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</si>
  <si>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</si>
  <si>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</si>
  <si>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</si>
  <si>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</si>
  <si>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</si>
  <si>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</si>
  <si>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</si>
  <si>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</si>
  <si>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</si>
  <si>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</si>
  <si>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</si>
  <si>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</si>
  <si>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</si>
  <si>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</si>
  <si>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</si>
  <si>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</si>
  <si>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</si>
  <si>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</si>
  <si>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</si>
  <si>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</si>
  <si>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</si>
  <si>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</si>
  <si>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</si>
  <si>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</si>
  <si>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</si>
  <si>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</si>
  <si>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</si>
  <si>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</si>
  <si>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</si>
  <si>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</si>
  <si>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</si>
  <si>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</si>
  <si>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</si>
  <si>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</si>
  <si>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</si>
  <si>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</si>
  <si>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</si>
  <si>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</si>
  <si>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</si>
  <si>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</si>
  <si>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</si>
  <si>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</si>
  <si>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</si>
  <si>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</si>
  <si>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</si>
  <si>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</si>
  <si>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</si>
  <si>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</si>
  <si>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</si>
  <si>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</si>
  <si>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</si>
  <si>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</si>
  <si>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</si>
  <si>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</si>
  <si>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</si>
  <si>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</si>
  <si>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</si>
  <si>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</si>
  <si>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</si>
  <si>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</si>
  <si>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</si>
  <si>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</si>
  <si>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</si>
  <si>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</si>
  <si>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</si>
  <si>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</si>
  <si>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</si>
  <si>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</si>
  <si>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</si>
  <si>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</si>
  <si>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</si>
  <si>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</si>
  <si>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</si>
  <si>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</si>
  <si>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</si>
  <si>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</si>
  <si>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</si>
  <si>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</si>
  <si>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</si>
  <si>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</si>
  <si>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</si>
  <si>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</si>
  <si>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</si>
  <si>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</si>
  <si>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</si>
  <si>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</si>
  <si>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</si>
  <si>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</si>
  <si>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</si>
  <si>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</si>
  <si>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</si>
  <si>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</si>
  <si>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</si>
  <si>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</si>
  <si>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</si>
  <si>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</si>
  <si>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</si>
  <si>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</si>
  <si>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</si>
  <si>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</si>
  <si>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</si>
  <si>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</si>
  <si>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</si>
  <si>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</si>
  <si>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</si>
  <si>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</si>
  <si>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</si>
  <si>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</si>
  <si>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</si>
  <si>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</si>
  <si>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</si>
  <si>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</si>
  <si>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</si>
  <si>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</si>
  <si>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</si>
  <si>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</si>
  <si>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</si>
  <si>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</si>
  <si>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</si>
  <si>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</si>
  <si>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</si>
  <si>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</si>
  <si>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</si>
  <si>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</si>
  <si>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</si>
  <si>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</si>
  <si>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</si>
  <si>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</si>
  <si>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</si>
  <si>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</si>
  <si>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</si>
  <si>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</si>
  <si>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</si>
  <si>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</si>
  <si>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</si>
  <si>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</si>
  <si>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</si>
  <si>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</si>
  <si>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</si>
  <si>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</si>
  <si>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</si>
  <si>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</si>
  <si>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</si>
  <si>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</si>
  <si>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</si>
  <si>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</si>
  <si>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</si>
  <si>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</si>
  <si>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</si>
  <si>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</si>
  <si>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</si>
  <si>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</si>
  <si>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</si>
  <si>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</si>
  <si>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</si>
  <si>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</si>
  <si>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</si>
  <si>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</si>
  <si>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</si>
  <si>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</si>
  <si>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</si>
  <si>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</si>
  <si>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</si>
  <si>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</si>
  <si>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</si>
  <si>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</si>
  <si>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</si>
  <si>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</si>
  <si>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</si>
  <si>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</si>
  <si>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</si>
  <si>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</si>
  <si>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</si>
  <si>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</si>
  <si>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</si>
  <si>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</si>
  <si>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</si>
  <si>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</si>
  <si>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</si>
  <si>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</si>
  <si>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</si>
  <si>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</si>
  <si>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</si>
  <si>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</si>
  <si>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</si>
  <si>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</si>
  <si>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</si>
  <si>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</si>
  <si>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</si>
  <si>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</si>
  <si>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</si>
  <si>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</si>
  <si>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</si>
  <si>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</si>
  <si>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</si>
  <si>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</si>
  <si>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</si>
  <si>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</si>
  <si>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</si>
  <si>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</si>
  <si>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</si>
  <si>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</si>
  <si>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</si>
  <si>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</si>
  <si>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</si>
  <si>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</si>
  <si>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</si>
  <si>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</si>
  <si>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</si>
  <si>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</si>
  <si>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</si>
  <si>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</si>
  <si>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</si>
  <si>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</si>
  <si>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</si>
  <si>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</si>
  <si>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</si>
  <si>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</si>
  <si>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</si>
  <si>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</si>
  <si>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</si>
  <si>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</si>
  <si>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</si>
  <si>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</si>
  <si>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</si>
  <si>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</si>
  <si>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</si>
  <si>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</si>
  <si>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</si>
  <si>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</si>
  <si>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</si>
  <si>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</si>
  <si>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</si>
  <si>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</si>
  <si>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</si>
  <si>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</si>
  <si>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</si>
  <si>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</si>
  <si>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</si>
  <si>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</si>
  <si>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</si>
  <si>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</si>
  <si>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</si>
  <si>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</si>
  <si>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</si>
  <si>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</si>
  <si>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</si>
  <si>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</si>
  <si>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</si>
  <si>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</si>
  <si>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</si>
  <si>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</si>
  <si>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</si>
  <si>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</si>
  <si>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</si>
  <si>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</si>
  <si>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</si>
  <si>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</si>
  <si>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</si>
  <si>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</si>
  <si>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</si>
  <si>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</si>
  <si>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</si>
  <si>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</si>
  <si>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</si>
  <si>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</si>
  <si>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</si>
  <si>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</si>
  <si>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</si>
  <si>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</si>
  <si>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</si>
  <si>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</si>
  <si>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</si>
  <si>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</si>
  <si>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</si>
  <si>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</si>
  <si>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</si>
  <si>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</si>
  <si>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</si>
  <si>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</si>
  <si>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</si>
  <si>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</si>
  <si>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</si>
  <si>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</si>
  <si>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</si>
  <si>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</si>
  <si>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</si>
  <si>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</si>
  <si>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</si>
  <si>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</si>
  <si>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</si>
  <si>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</si>
  <si>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</si>
  <si>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</si>
  <si>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</si>
  <si>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</si>
  <si>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</si>
  <si>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</si>
  <si>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</si>
  <si>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</si>
  <si>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</si>
  <si>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</si>
  <si>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</si>
  <si>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</si>
  <si>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</si>
  <si>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</si>
  <si>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</si>
  <si>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</si>
  <si>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</si>
  <si>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</si>
  <si>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</si>
  <si>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</si>
  <si>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</si>
  <si>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</si>
  <si>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</si>
  <si>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</si>
  <si>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</si>
  <si>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</si>
  <si>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</si>
  <si>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</si>
  <si>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</si>
  <si>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</si>
  <si>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</si>
  <si>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</si>
  <si>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</si>
  <si>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</si>
  <si>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</si>
  <si>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</si>
  <si>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</si>
  <si>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</si>
  <si>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</si>
  <si>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</si>
  <si>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</si>
  <si>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</si>
  <si>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</si>
  <si>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</si>
  <si>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</si>
  <si>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</si>
  <si>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</si>
  <si>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</si>
  <si>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</si>
  <si>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</si>
  <si>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</si>
  <si>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</si>
  <si>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</si>
  <si>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</si>
  <si>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</si>
  <si>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</si>
  <si>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</si>
  <si>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</si>
  <si>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</si>
  <si>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</si>
  <si>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</si>
  <si>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</si>
  <si>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</si>
  <si>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</si>
  <si>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</si>
  <si>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</si>
  <si>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</si>
  <si>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</si>
  <si>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</si>
  <si>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</si>
  <si>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</si>
  <si>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</si>
  <si>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</si>
  <si>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</si>
  <si>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</si>
  <si>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</si>
  <si>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</si>
  <si>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</si>
  <si>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</si>
  <si>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</si>
  <si>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</si>
  <si>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</si>
  <si>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</si>
  <si>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</si>
  <si>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</si>
  <si>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</si>
  <si>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</si>
  <si>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</si>
  <si>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</si>
  <si>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</si>
  <si>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</si>
  <si>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</si>
  <si>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</si>
  <si>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</si>
  <si>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</si>
  <si>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</si>
  <si>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</si>
  <si>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</si>
  <si>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</si>
  <si>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</si>
  <si>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</si>
  <si>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</si>
  <si>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</si>
  <si>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</si>
  <si>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</si>
  <si>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</si>
  <si>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</si>
  <si>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</si>
  <si>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</si>
  <si>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</si>
  <si>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</si>
  <si>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</si>
  <si>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</si>
  <si>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</si>
  <si>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</si>
  <si>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</si>
  <si>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</si>
  <si>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</si>
  <si>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</si>
  <si>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</si>
  <si>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</si>
  <si>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</si>
  <si>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</si>
  <si>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</si>
  <si>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</si>
  <si>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</si>
  <si>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</si>
  <si>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</si>
  <si>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</si>
  <si>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</si>
  <si>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</si>
  <si>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</si>
  <si>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</si>
  <si>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</si>
  <si>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</si>
  <si>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</si>
  <si>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</si>
  <si>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</si>
  <si>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</si>
  <si>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</si>
  <si>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</si>
  <si>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6" type="noConversion"/>
  </si>
  <si>
    <t>업체차수점검</t>
    <phoneticPr fontId="6" type="noConversion"/>
  </si>
  <si>
    <t>데이터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</si>
  <si>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</si>
  <si>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</si>
  <si>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</si>
  <si>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</si>
  <si>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</si>
  <si>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</si>
  <si>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</si>
  <si>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</si>
  <si>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</si>
  <si>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</si>
  <si>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</si>
  <si>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</si>
  <si>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</si>
  <si>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</si>
  <si>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</si>
  <si>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</si>
  <si>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</si>
  <si>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</si>
  <si>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</si>
  <si>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</si>
  <si>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</si>
  <si>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</si>
  <si>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</si>
  <si>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</si>
  <si>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</si>
  <si>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</si>
  <si>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</si>
  <si>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</si>
  <si>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</si>
  <si>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</si>
  <si>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</si>
  <si>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</si>
  <si>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</si>
  <si>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</si>
  <si>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</si>
  <si>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</si>
  <si>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</si>
  <si>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</si>
  <si>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</si>
  <si>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</si>
  <si>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</si>
  <si>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</si>
  <si>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</si>
  <si>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</si>
  <si>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</si>
  <si>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</si>
  <si>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</si>
  <si>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</si>
  <si>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</si>
  <si>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</si>
  <si>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</si>
  <si>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</si>
  <si>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</si>
  <si>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</si>
  <si>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</si>
  <si>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</si>
  <si>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</si>
  <si>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</si>
  <si>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</si>
  <si>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</si>
  <si>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</si>
  <si>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</si>
  <si>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</si>
  <si>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</si>
  <si>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</si>
  <si>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</si>
  <si>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</si>
  <si>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</si>
  <si>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</si>
  <si>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</si>
  <si>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</si>
  <si>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</si>
  <si>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</si>
  <si>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</si>
  <si>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</si>
  <si>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</si>
  <si>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</si>
  <si>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</si>
  <si>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</si>
  <si>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</si>
  <si>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</si>
  <si>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</si>
  <si>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</si>
  <si>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</si>
  <si>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</si>
  <si>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</si>
  <si>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</si>
  <si>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</si>
  <si>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</si>
  <si>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</si>
  <si>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</si>
  <si>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</si>
  <si>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</si>
  <si>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</si>
  <si>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</si>
  <si>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</si>
  <si>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</si>
  <si>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</si>
  <si>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</si>
  <si>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</si>
  <si>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</si>
  <si>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</si>
  <si>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</si>
  <si>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</si>
  <si>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</si>
  <si>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</si>
  <si>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</si>
  <si>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</si>
  <si>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</si>
  <si>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</si>
  <si>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</si>
  <si>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</si>
  <si>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</si>
  <si>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</si>
  <si>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</si>
  <si>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</si>
  <si>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</si>
  <si>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</si>
  <si>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</si>
  <si>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</si>
  <si>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</si>
  <si>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</si>
  <si>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</si>
  <si>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</si>
  <si>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</si>
  <si>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</si>
  <si>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</si>
  <si>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</si>
  <si>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</si>
  <si>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</si>
  <si>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</si>
  <si>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</si>
  <si>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</si>
  <si>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</si>
  <si>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</si>
  <si>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</si>
  <si>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</si>
  <si>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</si>
  <si>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</si>
  <si>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</si>
  <si>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</si>
  <si>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</si>
  <si>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</si>
  <si>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</si>
  <si>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</si>
  <si>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</si>
  <si>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</si>
  <si>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</si>
  <si>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</si>
  <si>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</si>
  <si>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</si>
  <si>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</si>
  <si>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</si>
  <si>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</si>
  <si>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</si>
  <si>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</si>
  <si>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</si>
  <si>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</si>
  <si>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</si>
  <si>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</si>
  <si>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</si>
  <si>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</si>
  <si>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</si>
  <si>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</si>
  <si>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</si>
  <si>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</si>
  <si>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</si>
  <si>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</si>
  <si>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</si>
  <si>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</si>
  <si>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</si>
  <si>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</si>
  <si>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</si>
  <si>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</si>
  <si>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</si>
  <si>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</si>
  <si>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</si>
  <si>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</si>
  <si>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</si>
  <si>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</si>
  <si>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</si>
  <si>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</si>
  <si>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</si>
  <si>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</si>
  <si>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</si>
  <si>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</si>
  <si>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</si>
  <si>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</si>
  <si>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</si>
  <si>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</si>
  <si>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</si>
  <si>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</si>
  <si>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</si>
  <si>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</si>
  <si>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</si>
  <si>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</si>
  <si>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</si>
  <si>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</si>
  <si>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</si>
  <si>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</si>
  <si>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</si>
  <si>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</si>
  <si>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</si>
  <si>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</si>
  <si>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</si>
  <si>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</si>
  <si>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</si>
  <si>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</si>
  <si>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</si>
  <si>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</si>
  <si>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</si>
  <si>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</si>
  <si>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</si>
  <si>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</si>
  <si>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</si>
  <si>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</si>
  <si>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</si>
  <si>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</si>
  <si>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</si>
  <si>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</si>
  <si>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</si>
  <si>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</si>
  <si>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</si>
  <si>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</si>
  <si>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</si>
  <si>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</si>
  <si>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</si>
  <si>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</si>
  <si>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</si>
  <si>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</si>
  <si>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</si>
  <si>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</si>
  <si>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</si>
  <si>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</si>
  <si>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</si>
  <si>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</si>
  <si>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</si>
  <si>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</si>
  <si>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</si>
  <si>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</si>
  <si>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</si>
  <si>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</si>
  <si>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</si>
  <si>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</si>
  <si>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</si>
  <si>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</si>
  <si>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</si>
  <si>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</si>
  <si>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</si>
  <si>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</si>
  <si>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</si>
  <si>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</si>
  <si>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</si>
  <si>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</si>
  <si>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</si>
  <si>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</si>
  <si>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</si>
  <si>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</si>
  <si>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</si>
  <si>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</si>
  <si>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</si>
  <si>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</si>
  <si>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</si>
  <si>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</si>
  <si>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</si>
  <si>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</si>
  <si>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</si>
  <si>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</si>
  <si>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</si>
  <si>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</si>
  <si>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</si>
  <si>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</si>
  <si>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</si>
  <si>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</si>
  <si>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</si>
  <si>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</si>
  <si>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</si>
  <si>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</si>
  <si>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</si>
  <si>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</si>
  <si>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</si>
  <si>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</si>
  <si>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</si>
  <si>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</si>
  <si>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</si>
  <si>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</si>
  <si>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</si>
  <si>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</si>
  <si>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</si>
  <si>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</si>
  <si>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</si>
  <si>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</si>
  <si>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</si>
  <si>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</si>
  <si>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</si>
  <si>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</si>
  <si>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</si>
  <si>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</si>
  <si>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</si>
  <si>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</si>
  <si>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</si>
  <si>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</si>
  <si>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</si>
  <si>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</si>
  <si>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</si>
  <si>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</si>
  <si>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</si>
  <si>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</si>
  <si>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</si>
  <si>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</si>
  <si>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</si>
  <si>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</si>
  <si>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</si>
  <si>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</si>
  <si>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</si>
  <si>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</si>
  <si>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</si>
  <si>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</si>
  <si>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</si>
  <si>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</si>
  <si>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</si>
  <si>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</si>
  <si>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</si>
  <si>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</si>
  <si>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</si>
  <si>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</si>
  <si>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</si>
  <si>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</si>
  <si>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</si>
  <si>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</si>
  <si>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</si>
  <si>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</si>
  <si>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</si>
  <si>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</si>
  <si>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</si>
  <si>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</si>
  <si>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</si>
  <si>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</si>
  <si>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</si>
  <si>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</si>
  <si>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</si>
  <si>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</si>
  <si>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</si>
  <si>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</si>
  <si>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</si>
  <si>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</si>
  <si>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</si>
  <si>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</si>
  <si>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</si>
  <si>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</si>
  <si>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</si>
  <si>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</si>
  <si>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</si>
  <si>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</si>
  <si>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</si>
  <si>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</si>
  <si>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</si>
  <si>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</si>
  <si>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</si>
  <si>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</si>
  <si>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</si>
  <si>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</si>
  <si>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</si>
  <si>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</si>
  <si>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</si>
  <si>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</si>
  <si>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</si>
  <si>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</si>
  <si>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</si>
  <si>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</si>
  <si>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</si>
  <si>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</si>
  <si>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</si>
  <si>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</si>
  <si>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</si>
  <si>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</si>
  <si>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</si>
  <si>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</si>
  <si>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</si>
  <si>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</si>
  <si>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</si>
  <si>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</si>
  <si>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</si>
  <si>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</si>
  <si>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</si>
  <si>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</si>
  <si>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</si>
  <si>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</si>
  <si>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</si>
  <si>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</si>
  <si>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</si>
  <si>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</si>
  <si>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</si>
  <si>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</si>
  <si>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</si>
  <si>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</si>
  <si>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</si>
  <si>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</si>
  <si>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</si>
  <si>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</si>
  <si>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</si>
  <si>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</si>
  <si>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</si>
  <si>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</si>
  <si>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</si>
  <si>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</si>
  <si>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</si>
  <si>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</si>
  <si>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</si>
  <si>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</si>
  <si>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</si>
  <si>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</si>
  <si>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</si>
  <si>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</si>
  <si>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</si>
  <si>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</si>
  <si>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</si>
  <si>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</si>
  <si>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</si>
  <si>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</si>
  <si>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</si>
  <si>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</si>
  <si>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</si>
  <si>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</si>
  <si>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</si>
  <si>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</si>
  <si>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</si>
  <si>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</si>
  <si>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</si>
  <si>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</si>
  <si>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</si>
  <si>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</si>
  <si>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</si>
  <si>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</si>
  <si>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</si>
  <si>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</si>
  <si>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</si>
  <si>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</si>
  <si>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</si>
  <si>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</si>
  <si>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</si>
  <si>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</si>
  <si>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</si>
  <si>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</si>
  <si>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</si>
  <si>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</si>
  <si>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</si>
  <si>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</si>
  <si>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</si>
  <si>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</si>
  <si>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</si>
  <si>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</si>
  <si>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</si>
  <si>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</si>
  <si>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</si>
  <si>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</si>
  <si>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</si>
  <si>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</si>
  <si>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</si>
  <si>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</si>
  <si>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</si>
  <si>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</si>
  <si>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</si>
  <si>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</si>
  <si>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</si>
  <si>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</si>
  <si>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</si>
  <si>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</si>
  <si>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</si>
  <si>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</si>
  <si>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</si>
  <si>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</si>
  <si>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</si>
  <si>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</si>
  <si>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</si>
  <si>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</si>
  <si>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</si>
  <si>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</si>
  <si>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</si>
  <si>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</si>
  <si>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</si>
  <si>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</si>
  <si>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</si>
  <si>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</si>
  <si>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</si>
  <si>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</si>
  <si>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</si>
  <si>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</si>
  <si>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</si>
  <si>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</si>
  <si>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</si>
  <si>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</si>
  <si>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</si>
  <si>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</si>
  <si>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</si>
  <si>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</si>
  <si>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</si>
  <si>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</si>
  <si>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</si>
  <si>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</si>
  <si>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</si>
  <si>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</si>
  <si>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</si>
  <si>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</si>
  <si>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</si>
  <si>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</si>
  <si>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</si>
  <si>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</si>
  <si>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</si>
  <si>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</si>
  <si>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</si>
  <si>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</si>
  <si>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</si>
  <si>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</si>
  <si>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</si>
  <si>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</si>
  <si>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</si>
  <si>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</si>
  <si>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</si>
  <si>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</si>
  <si>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</si>
  <si>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</si>
  <si>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</si>
  <si>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</si>
  <si>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</si>
  <si>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</si>
  <si>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</si>
  <si>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</si>
  <si>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</si>
  <si>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</si>
  <si>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</si>
  <si>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</si>
  <si>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</si>
  <si>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</si>
  <si>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</si>
  <si>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</si>
  <si>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</si>
  <si>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</si>
  <si>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</si>
  <si>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</si>
  <si>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</si>
  <si>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</si>
  <si>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</si>
  <si>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</si>
  <si>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</si>
  <si>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</si>
  <si>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</si>
  <si>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</si>
  <si>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</si>
  <si>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</si>
  <si>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</si>
  <si>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</si>
  <si>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</si>
  <si>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</si>
  <si>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</si>
  <si>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</si>
  <si>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</si>
  <si>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</si>
  <si>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</si>
  <si>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</si>
  <si>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</si>
  <si>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</si>
  <si>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</si>
  <si>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</si>
  <si>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</si>
  <si>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</si>
  <si>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</si>
  <si>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</si>
  <si>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</si>
  <si>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</si>
  <si>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</si>
  <si>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</si>
  <si>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</si>
  <si>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</si>
  <si>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</si>
  <si>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</si>
  <si>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</si>
  <si>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</si>
  <si>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</si>
  <si>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</si>
  <si>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</si>
  <si>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</si>
  <si>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</si>
  <si>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</si>
  <si>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</si>
  <si>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</si>
  <si>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</si>
  <si>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</si>
  <si>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</si>
  <si>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</si>
  <si>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</si>
  <si>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</si>
  <si>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</si>
  <si>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</si>
  <si>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</si>
  <si>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</si>
  <si>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</si>
  <si>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</si>
  <si>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</si>
  <si>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</si>
  <si>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</si>
  <si>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</si>
  <si>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</si>
  <si>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</si>
  <si>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</si>
  <si>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</si>
  <si>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</si>
  <si>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</si>
  <si>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</si>
  <si>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</si>
  <si>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</si>
  <si>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</si>
  <si>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</si>
  <si>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</si>
  <si>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</si>
  <si>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</si>
  <si>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</si>
  <si>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</si>
  <si>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</si>
  <si>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</si>
  <si>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</si>
  <si>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</si>
  <si>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</si>
  <si>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</si>
  <si>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</si>
  <si>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</si>
  <si>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</si>
  <si>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</si>
  <si>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</si>
  <si>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</si>
  <si>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</si>
  <si>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</si>
  <si>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</si>
  <si>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</si>
  <si>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</si>
  <si>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</si>
  <si>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</si>
  <si>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</si>
  <si>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</si>
  <si>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</si>
  <si>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</si>
  <si>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</si>
  <si>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</si>
  <si>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</si>
  <si>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</si>
  <si>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</si>
  <si>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</si>
  <si>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</si>
  <si>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</si>
  <si>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</si>
  <si>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</si>
  <si>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</si>
  <si>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</si>
  <si>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</si>
  <si>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</si>
  <si>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</si>
  <si>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</si>
  <si>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</si>
  <si>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</si>
  <si>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</si>
  <si>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</si>
  <si>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</si>
  <si>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</si>
  <si>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</si>
  <si>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</si>
  <si>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</si>
  <si>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</si>
  <si>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</si>
  <si>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</si>
  <si>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</si>
  <si>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</si>
  <si>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</si>
  <si>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</si>
  <si>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</si>
  <si>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</si>
  <si>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</si>
  <si>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</si>
  <si>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</si>
  <si>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</si>
  <si>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</si>
  <si>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</si>
  <si>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</si>
  <si>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</si>
  <si>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</si>
  <si>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</si>
  <si>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</si>
  <si>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</si>
  <si>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</si>
  <si>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</si>
  <si>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</si>
  <si>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</si>
  <si>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</si>
  <si>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</si>
  <si>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</si>
  <si>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</si>
  <si>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</si>
  <si>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</si>
  <si>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</si>
  <si>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</si>
  <si>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</si>
  <si>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</si>
  <si>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</si>
  <si>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</si>
  <si>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</si>
  <si>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</si>
  <si>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</si>
  <si>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</si>
  <si>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</si>
  <si>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</si>
  <si>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</si>
  <si>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</si>
  <si>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</si>
  <si>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</si>
  <si>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</si>
  <si>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</si>
  <si>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</si>
  <si>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</si>
  <si>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</si>
  <si>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</si>
  <si>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</si>
  <si>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</si>
  <si>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</si>
  <si>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</si>
  <si>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</si>
  <si>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</si>
  <si>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</si>
  <si>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</si>
  <si>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</si>
  <si>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</si>
  <si>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</si>
  <si>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</si>
  <si>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</si>
  <si>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</si>
  <si>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</si>
  <si>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</si>
  <si>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</si>
  <si>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</si>
  <si>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</si>
  <si>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</si>
  <si>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</si>
  <si>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</si>
  <si>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</si>
  <si>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</si>
  <si>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</si>
  <si>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</si>
  <si>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</si>
  <si>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</si>
  <si>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</si>
  <si>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</si>
  <si>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</si>
  <si>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</si>
  <si>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</si>
  <si>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</si>
  <si>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</si>
  <si>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</si>
  <si>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</si>
  <si>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</si>
  <si>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</si>
  <si>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</si>
  <si>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</si>
  <si>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</si>
  <si>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</si>
  <si>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</si>
  <si>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</si>
  <si>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</si>
  <si>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</si>
  <si>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</si>
  <si>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</si>
  <si>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</si>
  <si>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</si>
  <si>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</si>
  <si>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</si>
  <si>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</si>
  <si>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</si>
  <si>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</si>
  <si>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</si>
  <si>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</si>
  <si>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</si>
  <si>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</si>
  <si>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</si>
  <si>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</si>
  <si>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</si>
  <si>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</si>
  <si>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</si>
  <si>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</si>
  <si>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</si>
  <si>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</si>
  <si>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</si>
  <si>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</si>
  <si>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</si>
  <si>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</si>
  <si>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</si>
  <si>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</si>
  <si>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</si>
  <si>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</si>
  <si>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</si>
  <si>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</si>
  <si>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</si>
  <si>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</si>
  <si>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</si>
  <si>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</si>
  <si>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</si>
  <si>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</si>
  <si>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</si>
  <si>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</si>
  <si>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</si>
  <si>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</si>
  <si>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</si>
  <si>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</si>
  <si>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</si>
  <si>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</si>
  <si>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</si>
  <si>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</si>
  <si>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</si>
  <si>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</si>
  <si>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</si>
  <si>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</si>
  <si>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</si>
  <si>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</si>
  <si>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</si>
  <si>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</si>
  <si>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</si>
  <si>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</si>
  <si>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</si>
  <si>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</si>
  <si>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</si>
  <si>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</si>
  <si>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</si>
  <si>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</si>
  <si>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</si>
  <si>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</si>
  <si>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</si>
  <si>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</si>
  <si>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</si>
  <si>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</si>
  <si>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</si>
  <si>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</si>
  <si>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</si>
  <si>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</si>
  <si>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</si>
  <si>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</si>
  <si>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</si>
  <si>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</si>
  <si>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</si>
  <si>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</si>
  <si>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</si>
  <si>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</si>
  <si>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</si>
  <si>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</si>
  <si>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</si>
  <si>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</si>
  <si>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</si>
  <si>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</si>
  <si>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</si>
  <si>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</si>
  <si>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</si>
  <si>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</si>
  <si>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</si>
  <si>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</si>
  <si>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</si>
  <si>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</si>
  <si>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</si>
  <si>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</si>
  <si>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</si>
  <si>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</si>
  <si>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</si>
  <si>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</si>
  <si>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</si>
  <si>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</si>
  <si>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</si>
  <si>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</si>
  <si>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</si>
  <si>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</si>
  <si>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</si>
  <si>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</si>
  <si>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</si>
  <si>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</si>
  <si>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</si>
  <si>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</si>
  <si>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</si>
  <si>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</si>
  <si>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</si>
  <si>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</si>
  <si>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</si>
  <si>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</si>
  <si>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</si>
  <si>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</si>
  <si>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</si>
  <si>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</si>
  <si>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</si>
  <si>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</si>
  <si>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</si>
  <si>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</si>
  <si>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</si>
  <si>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</si>
  <si>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</si>
  <si>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</si>
  <si>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</si>
  <si>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</si>
  <si>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</si>
  <si>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</si>
  <si>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</si>
  <si>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</si>
  <si>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</si>
  <si>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</si>
  <si>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</si>
  <si>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</si>
  <si>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</si>
  <si>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</si>
  <si>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</si>
  <si>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</si>
  <si>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</si>
  <si>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</si>
  <si>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</si>
  <si>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</si>
  <si>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</si>
  <si>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</si>
  <si>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</si>
  <si>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</si>
  <si>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</si>
  <si>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</si>
  <si>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</si>
  <si>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</si>
  <si>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</si>
  <si>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</si>
  <si>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</si>
  <si>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</si>
  <si>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</si>
  <si>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</si>
  <si>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</si>
  <si>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</si>
  <si>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</si>
  <si>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</si>
  <si>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</si>
  <si>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</si>
  <si>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</si>
  <si>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</si>
  <si>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</si>
  <si>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</si>
  <si>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</si>
  <si>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</si>
  <si>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</si>
  <si>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</si>
  <si>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</si>
  <si>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</si>
  <si>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</si>
  <si>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</si>
  <si>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</si>
  <si>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</si>
  <si>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</si>
  <si>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</si>
  <si>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</si>
  <si>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</si>
  <si>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</si>
  <si>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</si>
  <si>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</si>
  <si>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</si>
  <si>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</si>
  <si>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</si>
  <si>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</si>
  <si>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</si>
  <si>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</si>
  <si>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</si>
  <si>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</si>
  <si>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</si>
  <si>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</si>
  <si>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</si>
  <si>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</si>
  <si>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</si>
  <si>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</si>
  <si>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</si>
  <si>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</si>
  <si>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</si>
  <si>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</si>
  <si>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</si>
  <si>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</si>
  <si>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</si>
  <si>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</si>
  <si>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</si>
  <si>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</si>
  <si>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</si>
  <si>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</si>
  <si>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</si>
  <si>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</si>
  <si>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</si>
  <si>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</si>
  <si>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</si>
  <si>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</si>
  <si>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</si>
  <si>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</si>
  <si>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</si>
  <si>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</si>
  <si>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</si>
  <si>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</si>
  <si>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</si>
  <si>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</si>
  <si>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</si>
  <si>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</si>
  <si>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</si>
  <si>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</si>
  <si>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</si>
  <si>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</si>
  <si>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</si>
  <si>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</si>
  <si>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</si>
  <si>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</si>
  <si>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</si>
  <si>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</si>
  <si>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</si>
  <si>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</si>
  <si>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</si>
  <si>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</si>
  <si>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</si>
  <si>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</si>
  <si>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</si>
  <si>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</si>
  <si>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</si>
  <si>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</si>
  <si>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</si>
  <si>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</si>
  <si>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</si>
  <si>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</si>
  <si>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</si>
  <si>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</si>
  <si>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</si>
  <si>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</si>
  <si>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</si>
  <si>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</si>
  <si>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</si>
  <si>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</si>
  <si>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</si>
  <si>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</si>
  <si>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</si>
  <si>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</si>
  <si>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</si>
  <si>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</si>
  <si>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</si>
  <si>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</si>
  <si>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</si>
  <si>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</si>
  <si>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</si>
  <si>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원가
확정</t>
    <phoneticPr fontId="6" type="noConversion"/>
  </si>
  <si>
    <t>공급</t>
    <phoneticPr fontId="6" type="noConversion"/>
  </si>
  <si>
    <t>FOB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</si>
  <si>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</si>
  <si>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</si>
  <si>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</si>
  <si>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</si>
  <si>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</si>
  <si>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</si>
  <si>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</si>
  <si>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</si>
  <si>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</si>
  <si>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</si>
  <si>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</si>
  <si>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**PRODUCTION SCHEDULE</t>
    <phoneticPr fontId="6" type="noConversion"/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</si>
  <si>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</si>
  <si>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</si>
  <si>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</si>
  <si>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</si>
  <si>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</si>
  <si>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</si>
  <si>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</si>
  <si>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</si>
  <si>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</si>
  <si>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</si>
  <si>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건별계약서내용과 동일</t>
    <phoneticPr fontId="6" type="noConversion"/>
  </si>
  <si>
    <t>SMB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</si>
  <si>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</si>
  <si>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</si>
  <si>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</si>
  <si>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</si>
  <si>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</si>
  <si>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</si>
  <si>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</si>
  <si>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</si>
  <si>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</si>
  <si>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</si>
  <si>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</si>
  <si>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</si>
  <si>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</si>
  <si>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</si>
  <si>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</si>
  <si>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</si>
  <si>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</si>
  <si>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</si>
  <si>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</si>
  <si>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</si>
  <si>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</si>
  <si>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</si>
  <si>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</si>
  <si>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</si>
  <si>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</si>
  <si>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</si>
  <si>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</si>
  <si>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</si>
  <si>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</si>
  <si>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</si>
  <si>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</si>
  <si>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</si>
  <si>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</si>
  <si>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</si>
  <si>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</si>
  <si>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</si>
  <si>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</si>
  <si>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</si>
  <si>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</si>
  <si>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</si>
  <si>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</si>
  <si>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</si>
  <si>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</si>
  <si>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</si>
  <si>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</si>
  <si>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</si>
  <si>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</si>
  <si>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</si>
  <si>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</si>
  <si>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</si>
  <si>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</si>
  <si>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</si>
  <si>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</si>
  <si>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</si>
  <si>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</si>
  <si>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</si>
  <si>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</si>
  <si>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</si>
  <si>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</si>
  <si>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</si>
  <si>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</si>
  <si>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</si>
  <si>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</si>
  <si>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</si>
  <si>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</si>
  <si>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</si>
  <si>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</si>
  <si>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</si>
  <si>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</si>
  <si>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</si>
  <si>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</si>
  <si>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</si>
  <si>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</si>
  <si>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</si>
  <si>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</si>
  <si>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</si>
  <si>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</si>
  <si>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</si>
  <si>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</si>
  <si>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</si>
  <si>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</si>
  <si>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</si>
  <si>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</si>
  <si>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</si>
  <si>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</si>
  <si>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</si>
  <si>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</si>
  <si>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</si>
  <si>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</si>
  <si>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</si>
  <si>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</si>
  <si>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</si>
  <si>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</si>
  <si>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</si>
  <si>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</si>
  <si>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</si>
  <si>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</si>
  <si>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</si>
  <si>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</si>
  <si>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</si>
  <si>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</si>
  <si>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</si>
  <si>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</si>
  <si>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</si>
  <si>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</si>
  <si>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바이칼, 성진 문제</t>
    <phoneticPr fontId="6" type="noConversion"/>
  </si>
  <si>
    <t>COMPLIT</t>
  </si>
  <si>
    <t>해외</t>
  </si>
  <si>
    <t>거래중</t>
  </si>
  <si>
    <t>EMERALD</t>
  </si>
  <si>
    <t>BS</t>
  </si>
  <si>
    <t>RXK-13SS-SMB-성진-05</t>
    <phoneticPr fontId="6" type="noConversion"/>
  </si>
  <si>
    <t>순번</t>
    <phoneticPr fontId="103" type="noConversion"/>
  </si>
  <si>
    <t>품번색상/발주일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</si>
  <si>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</si>
  <si>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</si>
  <si>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</si>
  <si>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</si>
  <si>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</si>
  <si>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</si>
  <si>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</si>
  <si>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</si>
  <si>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</si>
  <si>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</si>
  <si>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</si>
  <si>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</si>
  <si>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</si>
  <si>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</si>
  <si>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</si>
  <si>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</si>
  <si>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</si>
  <si>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</si>
  <si>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</si>
  <si>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</si>
  <si>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</si>
  <si>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</si>
  <si>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</si>
  <si>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</si>
  <si>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</si>
  <si>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</si>
  <si>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</si>
  <si>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</si>
  <si>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</si>
  <si>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6" type="noConversion"/>
  </si>
  <si>
    <t>국민은행 김태봉 500301-01-037599</t>
    <phoneticPr fontId="6" type="noConversion"/>
  </si>
  <si>
    <t>기업은행 보은텍스 022-085135-04-018</t>
    <phoneticPr fontId="6" type="noConversion"/>
  </si>
  <si>
    <t>기업은행 권영희 022-048714-02-013</t>
    <phoneticPr fontId="6" type="noConversion"/>
  </si>
  <si>
    <t>국민은행 박수송 007301-04-015132</t>
    <phoneticPr fontId="6" type="noConversion"/>
  </si>
  <si>
    <t>외환은행 홍종환 067-18-59641-4</t>
    <phoneticPr fontId="6" type="noConversion"/>
  </si>
  <si>
    <t>2. 원자재 업체, 결제금액, 계좌정보</t>
    <phoneticPr fontId="6" type="noConversion"/>
  </si>
  <si>
    <t>이상.</t>
    <phoneticPr fontId="6" type="noConversion"/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</si>
  <si>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</si>
  <si>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</si>
  <si>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</si>
  <si>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</si>
  <si>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</si>
  <si>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</si>
  <si>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</si>
  <si>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</si>
  <si>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</si>
  <si>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</si>
  <si>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</si>
  <si>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</si>
  <si>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</si>
  <si>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</si>
  <si>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 xml:space="preserve">김태현 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</si>
  <si>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</si>
  <si>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</si>
  <si>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</si>
  <si>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</si>
  <si>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</si>
  <si>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</si>
  <si>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</si>
  <si>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</si>
  <si>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</si>
  <si>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</si>
  <si>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</si>
  <si>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</si>
  <si>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</si>
  <si>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</si>
  <si>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</si>
  <si>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</si>
  <si>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</si>
  <si>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</si>
  <si>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</si>
  <si>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</si>
  <si>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</si>
  <si>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</si>
  <si>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</si>
  <si>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</si>
  <si>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</si>
  <si>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</si>
  <si>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</si>
  <si>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</si>
  <si>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</si>
  <si>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</si>
  <si>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</si>
  <si>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</si>
  <si>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</si>
  <si>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</si>
  <si>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</si>
  <si>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</si>
  <si>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</si>
  <si>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</si>
  <si>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</si>
  <si>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</si>
  <si>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</si>
  <si>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</si>
  <si>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</si>
  <si>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</si>
  <si>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</si>
  <si>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</si>
  <si>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</si>
  <si>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</si>
  <si>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</si>
  <si>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</si>
  <si>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</si>
  <si>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</si>
  <si>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</si>
  <si>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</si>
  <si>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</si>
  <si>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</si>
  <si>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</si>
  <si>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</si>
  <si>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</si>
  <si>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</si>
  <si>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햇츠온 MD 김태현주임</t>
    <phoneticPr fontId="6" type="noConversion"/>
  </si>
  <si>
    <t>원단구매결제)  RXK-13FW-SMB-QF-05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</si>
  <si>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RXK-13FW-SMB-QF-05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</si>
  <si>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</si>
  <si>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</si>
  <si>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</si>
  <si>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레더본</t>
  </si>
  <si>
    <t>2274-7641</t>
  </si>
  <si>
    <t>서광상사</t>
  </si>
  <si>
    <t>2268-0512</t>
  </si>
  <si>
    <t>원단금액
(+V)</t>
    <phoneticPr fontId="6" type="noConversion"/>
  </si>
  <si>
    <t xml:space="preserve">1PCS당 원자재가
(+V)
</t>
    <phoneticPr fontId="6" type="noConversion"/>
  </si>
  <si>
    <t>RXK-13FW-SMB-QF-07</t>
    <phoneticPr fontId="6" type="noConversion"/>
  </si>
  <si>
    <t>나림</t>
  </si>
  <si>
    <t>2272-4207</t>
  </si>
  <si>
    <t>비비TEX</t>
  </si>
  <si>
    <t>2273-4363~4</t>
  </si>
  <si>
    <t>진텍스</t>
  </si>
  <si>
    <t>2268-4179</t>
  </si>
  <si>
    <t>D&amp;K</t>
  </si>
  <si>
    <t>2278-6176</t>
  </si>
  <si>
    <t>Self tex</t>
  </si>
  <si>
    <t>2263-7768</t>
  </si>
  <si>
    <t>RXK-13FW-SMB-성진-35</t>
    <phoneticPr fontId="6" type="noConversion"/>
  </si>
  <si>
    <t>Sing for</t>
  </si>
  <si>
    <t>TRUE RELIGION</t>
  </si>
  <si>
    <t>기획현황 (이경진)</t>
    <phoneticPr fontId="6" type="noConversion"/>
  </si>
  <si>
    <t>PO 발송일</t>
    <phoneticPr fontId="6" type="noConversion"/>
  </si>
  <si>
    <t>메인작지 수령
 목표일</t>
    <phoneticPr fontId="103" type="noConversion"/>
  </si>
  <si>
    <t>메인작지 수령일</t>
    <phoneticPr fontId="103" type="noConversion"/>
  </si>
  <si>
    <t>메인작지 발송일</t>
    <phoneticPr fontId="6" type="noConversion"/>
  </si>
  <si>
    <t>건별계약서 작성(원가, 납기)</t>
    <phoneticPr fontId="6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</si>
  <si>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</si>
  <si>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</si>
  <si>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103" type="noConversion"/>
  </si>
  <si>
    <t>원자재
발송일</t>
    <phoneticPr fontId="103" type="noConversion"/>
  </si>
  <si>
    <t>부자재 발송일</t>
    <phoneticPr fontId="103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</si>
  <si>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</si>
  <si>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</si>
  <si>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</si>
  <si>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가격택
 발송일</t>
    <phoneticPr fontId="6" type="noConversion"/>
  </si>
  <si>
    <t>INSPECTION일</t>
    <phoneticPr fontId="6" type="noConversion"/>
  </si>
  <si>
    <t>SPS 수령일</t>
    <phoneticPr fontId="6" type="noConversion"/>
  </si>
  <si>
    <t>입고 
완료여부</t>
    <phoneticPr fontId="6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</si>
  <si>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</si>
  <si>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</si>
  <si>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</si>
  <si>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품번수계산</t>
    <phoneticPr fontId="103" type="noConversion"/>
  </si>
  <si>
    <t>품번</t>
    <phoneticPr fontId="103" type="noConversion"/>
  </si>
  <si>
    <t>품번색상</t>
    <phoneticPr fontId="103" type="noConversion"/>
  </si>
  <si>
    <t>품번색상사이즈</t>
    <phoneticPr fontId="103" type="noConversion"/>
  </si>
  <si>
    <t>PRODUCTION SCHEDULE</t>
    <phoneticPr fontId="6" type="noConversion"/>
  </si>
  <si>
    <t>코오롱</t>
  </si>
  <si>
    <t>국내</t>
  </si>
  <si>
    <t>환율</t>
    <phoneticPr fontId="156" type="noConversion"/>
  </si>
  <si>
    <t>관세</t>
    <phoneticPr fontId="156" type="noConversion"/>
  </si>
  <si>
    <t>제비용</t>
    <phoneticPr fontId="156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</si>
  <si>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</si>
  <si>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</si>
  <si>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</si>
  <si>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</si>
  <si>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6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</si>
  <si>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</si>
  <si>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</si>
  <si>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</si>
  <si>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</si>
  <si>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t>YONGSANG</t>
  </si>
  <si>
    <t>PIAFIELD</t>
  </si>
  <si>
    <t>의류</t>
    <phoneticPr fontId="6" type="noConversion"/>
  </si>
  <si>
    <t>가방</t>
    <phoneticPr fontId="6" type="noConversion"/>
  </si>
  <si>
    <t>대경</t>
  </si>
  <si>
    <t>아트인드림</t>
  </si>
  <si>
    <t>한림</t>
  </si>
  <si>
    <t>EVERGREEN</t>
  </si>
  <si>
    <t>YANGYUAN</t>
  </si>
  <si>
    <t>BLESSING CAP</t>
  </si>
  <si>
    <t>NT SENHONG</t>
  </si>
  <si>
    <t>Y&amp;Y</t>
  </si>
  <si>
    <t>ALIC</t>
  </si>
  <si>
    <t>XUYUAN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</si>
  <si>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</si>
  <si>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</si>
  <si>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</si>
  <si>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</si>
  <si>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</si>
  <si>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</si>
  <si>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</si>
  <si>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</si>
  <si>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</si>
  <si>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 xml:space="preserve"> - 원자재 구매 정보</t>
    <phoneticPr fontId="6" type="noConversion"/>
  </si>
  <si>
    <t>자율안전인증번호</t>
    <phoneticPr fontId="6" type="noConversion"/>
  </si>
  <si>
    <t>가격 결정</t>
    <phoneticPr fontId="6" type="noConversion"/>
  </si>
  <si>
    <t>이미지</t>
    <phoneticPr fontId="6" type="noConversion"/>
  </si>
  <si>
    <t>견적원가(-V)</t>
    <phoneticPr fontId="6" type="noConversion"/>
  </si>
  <si>
    <t>요청원가(-V)</t>
    <phoneticPr fontId="6" type="noConversion"/>
  </si>
  <si>
    <t>관세</t>
    <phoneticPr fontId="156" type="noConversion"/>
  </si>
  <si>
    <t>제비용</t>
    <phoneticPr fontId="156" type="noConversion"/>
  </si>
  <si>
    <t>완사입</t>
    <phoneticPr fontId="6" type="noConversion"/>
  </si>
  <si>
    <t>결정</t>
    <phoneticPr fontId="6" type="noConversion"/>
  </si>
  <si>
    <t>EUR</t>
    <phoneticPr fontId="6" type="noConversion"/>
  </si>
  <si>
    <t>FFT</t>
  </si>
  <si>
    <t>FLAT FITTY</t>
  </si>
  <si>
    <t>STREET</t>
  </si>
  <si>
    <t>FW</t>
    <phoneticPr fontId="6" type="noConversion"/>
  </si>
  <si>
    <t>ZEPHYR HATS</t>
  </si>
  <si>
    <t>VBL</t>
    <phoneticPr fontId="162" type="noConversion"/>
  </si>
  <si>
    <t>TL</t>
    <phoneticPr fontId="162" type="noConversion"/>
  </si>
  <si>
    <t>U</t>
    <phoneticPr fontId="162" type="noConversion"/>
  </si>
  <si>
    <t>14FW VB_MTM_01_BK</t>
    <phoneticPr fontId="162" type="noConversion"/>
  </si>
  <si>
    <t>BLACK</t>
    <phoneticPr fontId="162" type="noConversion"/>
  </si>
  <si>
    <t>OSS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</si>
  <si>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</si>
  <si>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</si>
  <si>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</si>
  <si>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</si>
  <si>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</si>
  <si>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</si>
  <si>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VB_MTM_01_BK</t>
    <phoneticPr fontId="162" type="noConversion"/>
  </si>
  <si>
    <t>BLACK</t>
    <phoneticPr fontId="162" type="noConversion"/>
  </si>
  <si>
    <t>OMM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</si>
  <si>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</si>
  <si>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</si>
  <si>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</si>
  <si>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</si>
  <si>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</si>
  <si>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</si>
  <si>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VB_MTM_01_BK</t>
    <phoneticPr fontId="162" type="noConversion"/>
  </si>
  <si>
    <t>BLACK</t>
    <phoneticPr fontId="162" type="noConversion"/>
  </si>
  <si>
    <t>OLL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</si>
  <si>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</si>
  <si>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</si>
  <si>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</si>
  <si>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</si>
  <si>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</si>
  <si>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</si>
  <si>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VB_MTM_01_BK</t>
    <phoneticPr fontId="162" type="noConversion"/>
  </si>
  <si>
    <t>BLACK</t>
    <phoneticPr fontId="162" type="noConversion"/>
  </si>
  <si>
    <t>OXL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</si>
  <si>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</si>
  <si>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</si>
  <si>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</si>
  <si>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</si>
  <si>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</si>
  <si>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</si>
  <si>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VB_MTM_02_GY</t>
    <phoneticPr fontId="162" type="noConversion"/>
  </si>
  <si>
    <t>GREY</t>
    <phoneticPr fontId="162" type="noConversion"/>
  </si>
  <si>
    <t>OSS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</si>
  <si>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</si>
  <si>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</si>
  <si>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</si>
  <si>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</si>
  <si>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</si>
  <si>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</si>
  <si>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VB_MTM_02_GY</t>
    <phoneticPr fontId="162" type="noConversion"/>
  </si>
  <si>
    <t>GREY</t>
    <phoneticPr fontId="162" type="noConversion"/>
  </si>
  <si>
    <t>OMM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</si>
  <si>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</si>
  <si>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</si>
  <si>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</si>
  <si>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</si>
  <si>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</si>
  <si>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</si>
  <si>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VB_MTM_02_GY</t>
    <phoneticPr fontId="162" type="noConversion"/>
  </si>
  <si>
    <t>GREY</t>
    <phoneticPr fontId="162" type="noConversion"/>
  </si>
  <si>
    <t>OLL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</si>
  <si>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</si>
  <si>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</si>
  <si>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</si>
  <si>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</si>
  <si>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</si>
  <si>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</si>
  <si>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VB_MTM_02_GY</t>
    <phoneticPr fontId="162" type="noConversion"/>
  </si>
  <si>
    <t>GREY</t>
    <phoneticPr fontId="162" type="noConversion"/>
  </si>
  <si>
    <t>OXL</t>
    <phoneticPr fontId="162" type="noConversion"/>
  </si>
  <si>
    <t>아트인드림</t>
    <phoneticPr fontId="162" type="noConversion"/>
  </si>
  <si>
    <t>M</t>
    <phoneticPr fontId="162" type="noConversion"/>
  </si>
  <si>
    <t>VBL</t>
    <phoneticPr fontId="162" type="noConversion"/>
  </si>
  <si>
    <t>TL</t>
    <phoneticPr fontId="162" type="noConversion"/>
  </si>
  <si>
    <t>U</t>
    <phoneticPr fontId="162" type="noConversion"/>
  </si>
  <si>
    <t>14FW VB_MTM_03_NV</t>
    <phoneticPr fontId="162" type="noConversion"/>
  </si>
  <si>
    <t>NAVY</t>
    <phoneticPr fontId="162" type="noConversion"/>
  </si>
  <si>
    <t>OSS</t>
    <phoneticPr fontId="162" type="noConversion"/>
  </si>
  <si>
    <t>TL</t>
    <phoneticPr fontId="162" type="noConversion"/>
  </si>
  <si>
    <t>OMM</t>
    <phoneticPr fontId="162" type="noConversion"/>
  </si>
  <si>
    <t>OLL</t>
    <phoneticPr fontId="162" type="noConversion"/>
  </si>
  <si>
    <t>14FW VB_MTM_03_BG</t>
    <phoneticPr fontId="162" type="noConversion"/>
  </si>
  <si>
    <t>BURGUNDY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</si>
  <si>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</si>
  <si>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</si>
  <si>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</si>
  <si>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JUMPER_01_BK</t>
    <phoneticPr fontId="162" type="noConversion"/>
  </si>
  <si>
    <t>BLACK</t>
    <phoneticPr fontId="162" type="noConversion"/>
  </si>
  <si>
    <t>OXS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</si>
  <si>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</si>
  <si>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</si>
  <si>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</si>
  <si>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</si>
  <si>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</si>
  <si>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</si>
  <si>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JUMPER_01_BK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</si>
  <si>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</si>
  <si>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</si>
  <si>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</si>
  <si>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</si>
  <si>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</si>
  <si>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</si>
  <si>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</si>
  <si>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JUMPER_01_BK</t>
    <phoneticPr fontId="162" type="noConversion"/>
  </si>
  <si>
    <t>BLACK</t>
    <phoneticPr fontId="162" type="noConversion"/>
  </si>
  <si>
    <t>M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</si>
  <si>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</si>
  <si>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</si>
  <si>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</si>
  <si>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JUMPER_01_BK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</si>
  <si>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</si>
  <si>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</si>
  <si>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</si>
  <si>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</si>
  <si>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</si>
  <si>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</si>
  <si>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</si>
  <si>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</si>
  <si>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</si>
  <si>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</si>
  <si>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</si>
  <si>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</si>
  <si>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</si>
  <si>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</si>
  <si>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JUMPER_01_RD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</si>
  <si>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</si>
  <si>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</si>
  <si>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</si>
  <si>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</si>
  <si>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</si>
  <si>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14FW_ELSTINKO_DOWN JUMPER_01_RD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</si>
  <si>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</si>
  <si>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</si>
  <si>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</si>
  <si>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</si>
  <si>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</si>
  <si>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</si>
  <si>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</si>
  <si>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JUMPER_01_RD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</si>
  <si>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</si>
  <si>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</si>
  <si>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</si>
  <si>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</si>
  <si>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</si>
  <si>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</si>
  <si>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</si>
  <si>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JUMPER_01_RD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</si>
  <si>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</si>
  <si>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</si>
  <si>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</si>
  <si>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</si>
  <si>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</si>
  <si>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K</t>
    <phoneticPr fontId="162" type="noConversion"/>
  </si>
  <si>
    <t>14FW_ELSTINKO_DOWN_JUMPER_05_RD_KIDS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</si>
  <si>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</si>
  <si>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</si>
  <si>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</si>
  <si>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</si>
  <si>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JP</t>
    <phoneticPr fontId="162" type="noConversion"/>
  </si>
  <si>
    <t>K</t>
    <phoneticPr fontId="162" type="noConversion"/>
  </si>
  <si>
    <t>14FW_ELSTINKO_DOWN_JUMPER_05_RD_KIDS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</si>
  <si>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</si>
  <si>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</si>
  <si>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</si>
  <si>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</si>
  <si>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</si>
  <si>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</si>
  <si>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K</t>
    <phoneticPr fontId="162" type="noConversion"/>
  </si>
  <si>
    <t>14FW_ELSTINKO_DOWN_JUMPER_05_RD_KIDS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</si>
  <si>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</si>
  <si>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</si>
  <si>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</si>
  <si>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ELS</t>
    <phoneticPr fontId="162" type="noConversion"/>
  </si>
  <si>
    <t>JP</t>
    <phoneticPr fontId="162" type="noConversion"/>
  </si>
  <si>
    <t>K</t>
    <phoneticPr fontId="162" type="noConversion"/>
  </si>
  <si>
    <t>14FW_ELSTINKO_DOWN_JUMPER_05_RD_KIDS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</si>
  <si>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</si>
  <si>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</si>
  <si>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</si>
  <si>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</si>
  <si>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</si>
  <si>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K</t>
    <phoneticPr fontId="162" type="noConversion"/>
  </si>
  <si>
    <t>14FW_ELSTINKO_DOWN_JUMPER_05_YE_KIDS</t>
    <phoneticPr fontId="162" type="noConversion"/>
  </si>
  <si>
    <t>YELLOW</t>
    <phoneticPr fontId="162" type="noConversion"/>
  </si>
  <si>
    <t>K</t>
    <phoneticPr fontId="162" type="noConversion"/>
  </si>
  <si>
    <t>14FW_ELSTINKO_DOWN_JUMPER_05_YE_KIDS</t>
    <phoneticPr fontId="162" type="noConversion"/>
  </si>
  <si>
    <t>YELLOW</t>
    <phoneticPr fontId="162" type="noConversion"/>
  </si>
  <si>
    <t>M</t>
    <phoneticPr fontId="162" type="noConversion"/>
  </si>
  <si>
    <t>IN</t>
    <phoneticPr fontId="162" type="noConversion"/>
  </si>
  <si>
    <t>JP</t>
    <phoneticPr fontId="162" type="noConversion"/>
  </si>
  <si>
    <t>K</t>
    <phoneticPr fontId="162" type="noConversion"/>
  </si>
  <si>
    <t>14FW_ELSTINKO_DOWN_JUMPER_05_YE_KIDS</t>
    <phoneticPr fontId="162" type="noConversion"/>
  </si>
  <si>
    <t>YELLOW</t>
    <phoneticPr fontId="162" type="noConversion"/>
  </si>
  <si>
    <t>K</t>
    <phoneticPr fontId="162" type="noConversion"/>
  </si>
  <si>
    <t>14FW_ELSTINKO_DOWN_JUMPER_05_YE_KIDS</t>
    <phoneticPr fontId="162" type="noConversion"/>
  </si>
  <si>
    <t>YELLOW</t>
    <phoneticPr fontId="162" type="noConversion"/>
  </si>
  <si>
    <t>대경</t>
    <phoneticPr fontId="162" type="noConversion"/>
  </si>
  <si>
    <t>IN</t>
    <phoneticPr fontId="162" type="noConversion"/>
  </si>
  <si>
    <t>ELS</t>
    <phoneticPr fontId="162" type="noConversion"/>
  </si>
  <si>
    <t>PT</t>
    <phoneticPr fontId="162" type="noConversion"/>
  </si>
  <si>
    <t>14FW ELSTINKO_PANTS_04_BK_KIDS</t>
    <phoneticPr fontId="162" type="noConversion"/>
  </si>
  <si>
    <t>BLACK</t>
    <phoneticPr fontId="162" type="noConversion"/>
  </si>
  <si>
    <t>K</t>
    <phoneticPr fontId="162" type="noConversion"/>
  </si>
  <si>
    <t>14FW ELSTINKO_PANTS_04_BK_KIDS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</si>
  <si>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</si>
  <si>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</si>
  <si>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</si>
  <si>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</si>
  <si>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PT</t>
    <phoneticPr fontId="162" type="noConversion"/>
  </si>
  <si>
    <t>K</t>
    <phoneticPr fontId="162" type="noConversion"/>
  </si>
  <si>
    <t>14FW ELSTINKO_PANTS_04_BK_KIDS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</si>
  <si>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</si>
  <si>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</si>
  <si>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</si>
  <si>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</si>
  <si>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</si>
  <si>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PT</t>
    <phoneticPr fontId="162" type="noConversion"/>
  </si>
  <si>
    <t>K</t>
    <phoneticPr fontId="162" type="noConversion"/>
  </si>
  <si>
    <t>14FW ELSTINKO_PANTS_04_BK_KIDS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</si>
  <si>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</si>
  <si>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</si>
  <si>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</si>
  <si>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</si>
  <si>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</si>
  <si>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PT</t>
    <phoneticPr fontId="162" type="noConversion"/>
  </si>
  <si>
    <t>K</t>
    <phoneticPr fontId="162" type="noConversion"/>
  </si>
  <si>
    <t>14FW ELSTINKO_PANTS_04_BK_KIDS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</si>
  <si>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</si>
  <si>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</si>
  <si>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</si>
  <si>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</si>
  <si>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CN</t>
    <phoneticPr fontId="162" type="noConversion"/>
  </si>
  <si>
    <t>14FW PLAYBOY_MTM_01_BK</t>
    <phoneticPr fontId="162" type="noConversion"/>
  </si>
  <si>
    <t>EVERGREEN</t>
    <phoneticPr fontId="162" type="noConversion"/>
  </si>
  <si>
    <t>TH</t>
    <phoneticPr fontId="162" type="noConversion"/>
  </si>
  <si>
    <t>14FW PLAYBOY_HOOD_01_BK</t>
    <phoneticPr fontId="162" type="noConversion"/>
  </si>
  <si>
    <t>OXL</t>
    <phoneticPr fontId="162" type="noConversion"/>
  </si>
  <si>
    <t>14FW PLAYBOY_PANTS_01_BK</t>
    <phoneticPr fontId="162" type="noConversion"/>
  </si>
  <si>
    <t>HP</t>
    <phoneticPr fontId="162" type="noConversion"/>
  </si>
  <si>
    <t>14FW_PLAYBOY_HOODZIP _04_BK</t>
    <phoneticPr fontId="162" type="noConversion"/>
  </si>
  <si>
    <t>ELS</t>
    <phoneticPr fontId="162" type="noConversion"/>
  </si>
  <si>
    <t>TL</t>
    <phoneticPr fontId="162" type="noConversion"/>
  </si>
  <si>
    <t>U</t>
    <phoneticPr fontId="162" type="noConversion"/>
  </si>
  <si>
    <t>14FW_ELSTINKO_MTM_05_BK</t>
    <phoneticPr fontId="162" type="noConversion"/>
  </si>
  <si>
    <t>BLACK</t>
    <phoneticPr fontId="162" type="noConversion"/>
  </si>
  <si>
    <t>PT</t>
    <phoneticPr fontId="162" type="noConversion"/>
  </si>
  <si>
    <t>14FW ELSTINKO_PANTS_02_BK</t>
    <phoneticPr fontId="162" type="noConversion"/>
  </si>
  <si>
    <t>U</t>
    <phoneticPr fontId="162" type="noConversion"/>
  </si>
  <si>
    <t>14FW ELSTINKO_PANTS_02_BK</t>
    <phoneticPr fontId="162" type="noConversion"/>
  </si>
  <si>
    <t>BLACK</t>
    <phoneticPr fontId="162" type="noConversion"/>
  </si>
  <si>
    <t>ELS</t>
    <phoneticPr fontId="162" type="noConversion"/>
  </si>
  <si>
    <t>PT</t>
    <phoneticPr fontId="162" type="noConversion"/>
  </si>
  <si>
    <t>U</t>
    <phoneticPr fontId="162" type="noConversion"/>
  </si>
  <si>
    <t>14FW ELSTINKO_PANTS_02_BK</t>
    <phoneticPr fontId="162" type="noConversion"/>
  </si>
  <si>
    <t>BLACK</t>
    <phoneticPr fontId="162" type="noConversion"/>
  </si>
  <si>
    <t>ELS</t>
    <phoneticPr fontId="162" type="noConversion"/>
  </si>
  <si>
    <t>TL</t>
    <phoneticPr fontId="162" type="noConversion"/>
  </si>
  <si>
    <t>K</t>
    <phoneticPr fontId="162" type="noConversion"/>
  </si>
  <si>
    <t>14FW_ELSTINKO_MTM_05_BL_KIDS</t>
    <phoneticPr fontId="162" type="noConversion"/>
  </si>
  <si>
    <t>BLUE</t>
    <phoneticPr fontId="162" type="noConversion"/>
  </si>
  <si>
    <t>14FW_ELSTINKO_MTM_05_YE_KIDS</t>
    <phoneticPr fontId="162" type="noConversion"/>
  </si>
  <si>
    <t>YELLOW</t>
    <phoneticPr fontId="162" type="noConversion"/>
  </si>
  <si>
    <t>PT</t>
    <phoneticPr fontId="162" type="noConversion"/>
  </si>
  <si>
    <t>K</t>
    <phoneticPr fontId="162" type="noConversion"/>
  </si>
  <si>
    <t>14FW ELSTINKO_PANTS_02_RE_KIDS</t>
    <phoneticPr fontId="162" type="noConversion"/>
  </si>
  <si>
    <t>RED</t>
    <phoneticPr fontId="162" type="noConversion"/>
  </si>
  <si>
    <t>ELS</t>
    <phoneticPr fontId="162" type="noConversion"/>
  </si>
  <si>
    <t>PT</t>
    <phoneticPr fontId="162" type="noConversion"/>
  </si>
  <si>
    <t>K</t>
    <phoneticPr fontId="162" type="noConversion"/>
  </si>
  <si>
    <t>14FW ELSTINKO_PANTS_02_RE_KIDS</t>
    <phoneticPr fontId="162" type="noConversion"/>
  </si>
  <si>
    <t>RED</t>
    <phoneticPr fontId="162" type="noConversion"/>
  </si>
  <si>
    <t>K</t>
    <phoneticPr fontId="162" type="noConversion"/>
  </si>
  <si>
    <t>14FW ELSTINKO_PANTS_02_RE_KIDS</t>
    <phoneticPr fontId="162" type="noConversion"/>
  </si>
  <si>
    <t>RED</t>
    <phoneticPr fontId="162" type="noConversion"/>
  </si>
  <si>
    <t>ELS</t>
    <phoneticPr fontId="162" type="noConversion"/>
  </si>
  <si>
    <t>PT</t>
    <phoneticPr fontId="162" type="noConversion"/>
  </si>
  <si>
    <t>K</t>
    <phoneticPr fontId="162" type="noConversion"/>
  </si>
  <si>
    <t>14FW ELSTINKO_PANTS_02_RE_KIDS</t>
    <phoneticPr fontId="162" type="noConversion"/>
  </si>
  <si>
    <t>RED</t>
    <phoneticPr fontId="162" type="noConversion"/>
  </si>
  <si>
    <t>OLL</t>
    <phoneticPr fontId="162" type="noConversion"/>
  </si>
  <si>
    <t>ELS</t>
    <phoneticPr fontId="162" type="noConversion"/>
  </si>
  <si>
    <t>PT</t>
    <phoneticPr fontId="162" type="noConversion"/>
  </si>
  <si>
    <t>OXL</t>
    <phoneticPr fontId="162" type="noConversion"/>
  </si>
  <si>
    <t>K</t>
    <phoneticPr fontId="162" type="noConversion"/>
  </si>
  <si>
    <t>14FW ELSTINKO_PANTS_02_YE_KIDS</t>
    <phoneticPr fontId="162" type="noConversion"/>
  </si>
  <si>
    <t>YELLOW</t>
    <phoneticPr fontId="162" type="noConversion"/>
  </si>
  <si>
    <t>ELS</t>
    <phoneticPr fontId="162" type="noConversion"/>
  </si>
  <si>
    <t>PT</t>
    <phoneticPr fontId="162" type="noConversion"/>
  </si>
  <si>
    <t>14FW ELSTINKO_PANTS_02_YE_KIDS</t>
    <phoneticPr fontId="162" type="noConversion"/>
  </si>
  <si>
    <t>YELLOW</t>
    <phoneticPr fontId="162" type="noConversion"/>
  </si>
  <si>
    <t>OSS</t>
    <phoneticPr fontId="162" type="noConversion"/>
  </si>
  <si>
    <t>OMM</t>
    <phoneticPr fontId="162" type="noConversion"/>
  </si>
  <si>
    <t>TH</t>
    <phoneticPr fontId="162" type="noConversion"/>
  </si>
  <si>
    <t>U</t>
    <phoneticPr fontId="162" type="noConversion"/>
  </si>
  <si>
    <t>14FW_ELSTINKO_HOOD_08_BK</t>
    <phoneticPr fontId="162" type="noConversion"/>
  </si>
  <si>
    <t>BLACK</t>
    <phoneticPr fontId="162" type="noConversion"/>
  </si>
  <si>
    <t>14FW_ELSTINKO_DOWN_JUMPER_05_BL_KIDS</t>
    <phoneticPr fontId="162" type="noConversion"/>
  </si>
  <si>
    <t>BLUE</t>
    <phoneticPr fontId="162" type="noConversion"/>
  </si>
  <si>
    <t>ELS</t>
    <phoneticPr fontId="162" type="noConversion"/>
  </si>
  <si>
    <t>TL</t>
    <phoneticPr fontId="162" type="noConversion"/>
  </si>
  <si>
    <t>U</t>
    <phoneticPr fontId="162" type="noConversion"/>
  </si>
  <si>
    <t>14FW_ELSTINKO_MTM_06_BK</t>
    <phoneticPr fontId="162" type="noConversion"/>
  </si>
  <si>
    <t>BLACK</t>
    <phoneticPr fontId="162" type="noConversion"/>
  </si>
  <si>
    <t>OXS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</si>
  <si>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</si>
  <si>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</si>
  <si>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</si>
  <si>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OSS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</si>
  <si>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</si>
  <si>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</si>
  <si>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</si>
  <si>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K</t>
    <phoneticPr fontId="162" type="noConversion"/>
  </si>
  <si>
    <t>14FW_ELSTINKO_MTM_21_MT_KIDS</t>
    <phoneticPr fontId="162" type="noConversion"/>
  </si>
  <si>
    <t>MINT</t>
    <phoneticPr fontId="162" type="noConversion"/>
  </si>
  <si>
    <t>14FW_ELSTINKO_MTM_21_PK_KIDS</t>
    <phoneticPr fontId="162" type="noConversion"/>
  </si>
  <si>
    <t>PINK</t>
    <phoneticPr fontId="162" type="noConversion"/>
  </si>
  <si>
    <t>HP</t>
    <phoneticPr fontId="162" type="noConversion"/>
  </si>
  <si>
    <t>14FW_ELSTINKO_HOODZIP_03_BK</t>
    <phoneticPr fontId="162" type="noConversion"/>
  </si>
  <si>
    <t>14FW_ELSTINKO_HOODZIP_01_MT_KIDS</t>
    <phoneticPr fontId="162" type="noConversion"/>
  </si>
  <si>
    <t>14FW_ELSTINKO_HOODZIP_02_PK_KIDS</t>
    <phoneticPr fontId="162" type="noConversion"/>
  </si>
  <si>
    <t>14FW_ELSTINKO_HOODZIP_09_RE_KIDS</t>
    <phoneticPr fontId="162" type="noConversion"/>
  </si>
  <si>
    <t>RED</t>
    <phoneticPr fontId="162" type="noConversion"/>
  </si>
  <si>
    <t>JP</t>
    <phoneticPr fontId="162" type="noConversion"/>
  </si>
  <si>
    <t>14FW_ELSTINKO_JUMPER_01_BL_KIDS</t>
    <phoneticPr fontId="162" type="noConversion"/>
  </si>
  <si>
    <t>BLUE</t>
    <phoneticPr fontId="162" type="noConversion"/>
  </si>
  <si>
    <t>K</t>
    <phoneticPr fontId="162" type="noConversion"/>
  </si>
  <si>
    <t>14FW_ELSTINKO_JUMPER_01_BL_KIDS</t>
    <phoneticPr fontId="162" type="noConversion"/>
  </si>
  <si>
    <t>BLUE</t>
    <phoneticPr fontId="162" type="noConversion"/>
  </si>
  <si>
    <t>OSS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</si>
  <si>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</si>
  <si>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</si>
  <si>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</si>
  <si>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</si>
  <si>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</si>
  <si>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OMM</t>
    <phoneticPr fontId="162" type="noConversion"/>
  </si>
  <si>
    <t>K</t>
    <phoneticPr fontId="162" type="noConversion"/>
  </si>
  <si>
    <t>14FW_ELSTINKO_JUMPER_01_BL_KIDS</t>
    <phoneticPr fontId="162" type="noConversion"/>
  </si>
  <si>
    <t>BLUE</t>
    <phoneticPr fontId="162" type="noConversion"/>
  </si>
  <si>
    <t>OLL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</si>
  <si>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</si>
  <si>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</si>
  <si>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</si>
  <si>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</si>
  <si>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</si>
  <si>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14FW_ELSTINKO_JUMPER_01_PK_KIDS</t>
    <phoneticPr fontId="162" type="noConversion"/>
  </si>
  <si>
    <t>K</t>
    <phoneticPr fontId="162" type="noConversion"/>
  </si>
  <si>
    <t>14FW_ELSTINKO_JUMPER_01_PK_KIDS</t>
    <phoneticPr fontId="162" type="noConversion"/>
  </si>
  <si>
    <t>PINK</t>
    <phoneticPr fontId="162" type="noConversion"/>
  </si>
  <si>
    <t>OSS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</si>
  <si>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</si>
  <si>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</si>
  <si>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</si>
  <si>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</si>
  <si>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</si>
  <si>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K</t>
    <phoneticPr fontId="162" type="noConversion"/>
  </si>
  <si>
    <t>14FW_ELSTINKO_JUMPER_01_PK_KIDS</t>
    <phoneticPr fontId="162" type="noConversion"/>
  </si>
  <si>
    <t>PINK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</si>
  <si>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</si>
  <si>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</si>
  <si>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</si>
  <si>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</si>
  <si>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</si>
  <si>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</si>
  <si>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OLL</t>
    <phoneticPr fontId="162" type="noConversion"/>
  </si>
  <si>
    <t>14FW_ELSTINKO_JUMPER_01_PK_KIDS</t>
    <phoneticPr fontId="162" type="noConversion"/>
  </si>
  <si>
    <t>PINK</t>
    <phoneticPr fontId="162" type="noConversion"/>
  </si>
  <si>
    <t>OXL</t>
    <phoneticPr fontId="162" type="noConversion"/>
  </si>
  <si>
    <t>TH</t>
    <phoneticPr fontId="162" type="noConversion"/>
  </si>
  <si>
    <t>U</t>
    <phoneticPr fontId="162" type="noConversion"/>
  </si>
  <si>
    <t>14FW_ELSTINKO_HOOD_09_BK</t>
    <phoneticPr fontId="162" type="noConversion"/>
  </si>
  <si>
    <t>BLACK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</si>
  <si>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</si>
  <si>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</si>
  <si>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</si>
  <si>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OLL</t>
    <phoneticPr fontId="162" type="noConversion"/>
  </si>
  <si>
    <t>14FW_ELSTINKO_HOOD_10_RD</t>
    <phoneticPr fontId="162" type="noConversion"/>
  </si>
  <si>
    <t>RED</t>
    <phoneticPr fontId="162" type="noConversion"/>
  </si>
  <si>
    <t>OXS</t>
    <phoneticPr fontId="162" type="noConversion"/>
  </si>
  <si>
    <t>14FW_ELSTINKO_HOOD_21_BK_KIDS</t>
    <phoneticPr fontId="162" type="noConversion"/>
  </si>
  <si>
    <t>14FW_ELSTINKO_HOOD_21_RE_KIDS</t>
    <phoneticPr fontId="162" type="noConversion"/>
  </si>
  <si>
    <t>14FW_ELSTINKO_HOOD_03_YE_KIDS</t>
    <phoneticPr fontId="162" type="noConversion"/>
  </si>
  <si>
    <t>YELLOW</t>
    <phoneticPr fontId="162" type="noConversion"/>
  </si>
  <si>
    <t>OXS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</si>
  <si>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</si>
  <si>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</si>
  <si>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</si>
  <si>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TH</t>
    <phoneticPr fontId="162" type="noConversion"/>
  </si>
  <si>
    <t>OMM</t>
    <phoneticPr fontId="162" type="noConversion"/>
  </si>
  <si>
    <t>OXL</t>
    <phoneticPr fontId="162" type="noConversion"/>
  </si>
  <si>
    <t>HP</t>
    <phoneticPr fontId="162" type="noConversion"/>
  </si>
  <si>
    <t>U</t>
    <phoneticPr fontId="162" type="noConversion"/>
  </si>
  <si>
    <t>14FW ELSTINKO_HOODZIP_08_BK</t>
    <phoneticPr fontId="162" type="noConversion"/>
  </si>
  <si>
    <t>BLACK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</si>
  <si>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</si>
  <si>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</si>
  <si>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</si>
  <si>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</si>
  <si>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</si>
  <si>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</si>
  <si>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</si>
  <si>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TL</t>
    <phoneticPr fontId="162" type="noConversion"/>
  </si>
  <si>
    <t>K</t>
    <phoneticPr fontId="162" type="noConversion"/>
  </si>
  <si>
    <t>14FW_ELSTINKO_MTM_14_NY_KIDS</t>
    <phoneticPr fontId="162" type="noConversion"/>
  </si>
  <si>
    <t>NAVY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</si>
  <si>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</si>
  <si>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</si>
  <si>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</si>
  <si>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ELS</t>
    <phoneticPr fontId="162" type="noConversion"/>
  </si>
  <si>
    <t>TL</t>
    <phoneticPr fontId="162" type="noConversion"/>
  </si>
  <si>
    <t>K</t>
    <phoneticPr fontId="162" type="noConversion"/>
  </si>
  <si>
    <t>14FW_ELSTINKO_MTM_14_NY_KIDS</t>
    <phoneticPr fontId="162" type="noConversion"/>
  </si>
  <si>
    <t>14FW_ELSTINKO_MTM_13_RE_KIDS</t>
    <phoneticPr fontId="162" type="noConversion"/>
  </si>
  <si>
    <t>RED</t>
    <phoneticPr fontId="162" type="noConversion"/>
  </si>
  <si>
    <t>TH</t>
    <phoneticPr fontId="162" type="noConversion"/>
  </si>
  <si>
    <t>14FW_ELSTINKO_HOOD_01_BL_KIDS</t>
  </si>
  <si>
    <t>BLUE</t>
    <phoneticPr fontId="162" type="noConversion"/>
  </si>
  <si>
    <t>14FW_ELSTINKO_HOOD_01_PK_KIDS</t>
  </si>
  <si>
    <t>PINK</t>
    <phoneticPr fontId="162" type="noConversion"/>
  </si>
  <si>
    <t>PT</t>
    <phoneticPr fontId="162" type="noConversion"/>
  </si>
  <si>
    <t>U</t>
    <phoneticPr fontId="162" type="noConversion"/>
  </si>
  <si>
    <t>14FW ELSTINKO_PANTS_01_BK</t>
  </si>
  <si>
    <t>BLACK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</si>
  <si>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</si>
  <si>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</si>
  <si>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</si>
  <si>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PT</t>
    <phoneticPr fontId="162" type="noConversion"/>
  </si>
  <si>
    <t>U</t>
    <phoneticPr fontId="162" type="noConversion"/>
  </si>
  <si>
    <t>BLACK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</si>
  <si>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</si>
  <si>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</si>
  <si>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</si>
  <si>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ELS</t>
    <phoneticPr fontId="162" type="noConversion"/>
  </si>
  <si>
    <t>PT</t>
    <phoneticPr fontId="162" type="noConversion"/>
  </si>
  <si>
    <t>U</t>
    <phoneticPr fontId="162" type="noConversion"/>
  </si>
  <si>
    <t>BLACK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</si>
  <si>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</si>
  <si>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</si>
  <si>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</si>
  <si>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ELS</t>
    <phoneticPr fontId="162" type="noConversion"/>
  </si>
  <si>
    <t>PT</t>
    <phoneticPr fontId="162" type="noConversion"/>
  </si>
  <si>
    <t>14FW ELSTINKO_PANTS_03_BK_KIDS</t>
  </si>
  <si>
    <t>BLACK</t>
    <phoneticPr fontId="162" type="noConversion"/>
  </si>
  <si>
    <t>K</t>
    <phoneticPr fontId="162" type="noConversion"/>
  </si>
  <si>
    <t>BLACK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</si>
  <si>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</si>
  <si>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</si>
  <si>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</si>
  <si>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ELS</t>
    <phoneticPr fontId="162" type="noConversion"/>
  </si>
  <si>
    <t>PT</t>
    <phoneticPr fontId="162" type="noConversion"/>
  </si>
  <si>
    <t>K</t>
    <phoneticPr fontId="162" type="noConversion"/>
  </si>
  <si>
    <t>BLACK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</si>
  <si>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</si>
  <si>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</si>
  <si>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</si>
  <si>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ELS</t>
    <phoneticPr fontId="162" type="noConversion"/>
  </si>
  <si>
    <t>PT</t>
    <phoneticPr fontId="162" type="noConversion"/>
  </si>
  <si>
    <t>TL</t>
    <phoneticPr fontId="162" type="noConversion"/>
  </si>
  <si>
    <t>U</t>
    <phoneticPr fontId="162" type="noConversion"/>
  </si>
  <si>
    <t>14FW_ELSTINKO_MTM_11_BK</t>
  </si>
  <si>
    <t>U</t>
    <phoneticPr fontId="162" type="noConversion"/>
  </si>
  <si>
    <t>14FW_ELSTINKO_MTM_20_BK_KIDS</t>
  </si>
  <si>
    <t>HP</t>
    <phoneticPr fontId="162" type="noConversion"/>
  </si>
  <si>
    <t>U</t>
    <phoneticPr fontId="162" type="noConversion"/>
  </si>
  <si>
    <t>14FW_ELSTINKO_HOODZIP_09_BK</t>
  </si>
  <si>
    <t>BLACK</t>
    <phoneticPr fontId="162" type="noConversion"/>
  </si>
  <si>
    <t>ELS</t>
    <phoneticPr fontId="162" type="noConversion"/>
  </si>
  <si>
    <t xml:space="preserve"> 14FW_PLAYBOY_MTM_04_NY</t>
    <phoneticPr fontId="162" type="noConversion"/>
  </si>
  <si>
    <t>HP</t>
    <phoneticPr fontId="162" type="noConversion"/>
  </si>
  <si>
    <t>U</t>
    <phoneticPr fontId="162" type="noConversion"/>
  </si>
  <si>
    <t>14FW_PLAYBOY_HOODZIP _04_BK</t>
    <phoneticPr fontId="162" type="noConversion"/>
  </si>
  <si>
    <t>BLACK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</si>
  <si>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</si>
  <si>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</si>
  <si>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</si>
  <si>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</si>
  <si>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TH</t>
    <phoneticPr fontId="162" type="noConversion"/>
  </si>
  <si>
    <t>U</t>
    <phoneticPr fontId="162" type="noConversion"/>
  </si>
  <si>
    <t>14FW PLAYBOY_HOOD_01_BK</t>
    <phoneticPr fontId="162" type="noConversion"/>
  </si>
  <si>
    <t>BLACK</t>
    <phoneticPr fontId="162" type="noConversion"/>
  </si>
  <si>
    <t>OXL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</si>
  <si>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</si>
  <si>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</si>
  <si>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</si>
  <si>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U</t>
    <phoneticPr fontId="162" type="noConversion"/>
  </si>
  <si>
    <t>14FW PLAYBOY_PANTS_01_BK</t>
    <phoneticPr fontId="162" type="noConversion"/>
  </si>
  <si>
    <t>BLACK</t>
    <phoneticPr fontId="162" type="noConversion"/>
  </si>
  <si>
    <t>OLL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</si>
  <si>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</si>
  <si>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</si>
  <si>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</si>
  <si>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PT</t>
    <phoneticPr fontId="162" type="noConversion"/>
  </si>
  <si>
    <t>U</t>
    <phoneticPr fontId="162" type="noConversion"/>
  </si>
  <si>
    <t>14FW PLAYBOY_PANTS_01_GY</t>
    <phoneticPr fontId="162" type="noConversion"/>
  </si>
  <si>
    <t>GREY</t>
    <phoneticPr fontId="162" type="noConversion"/>
  </si>
  <si>
    <t>OSS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</si>
  <si>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</si>
  <si>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</si>
  <si>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</si>
  <si>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14FW PLAYBOY_PANTS_01_GY</t>
    <phoneticPr fontId="162" type="noConversion"/>
  </si>
  <si>
    <t>U</t>
    <phoneticPr fontId="162" type="noConversion"/>
  </si>
  <si>
    <t>14FW PLAYBOY_PANTS_01_GY</t>
    <phoneticPr fontId="162" type="noConversion"/>
  </si>
  <si>
    <t>GREY</t>
    <phoneticPr fontId="162" type="noConversion"/>
  </si>
  <si>
    <t>OLL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</si>
  <si>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</si>
  <si>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</si>
  <si>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</si>
  <si>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TL</t>
    <phoneticPr fontId="162" type="noConversion"/>
  </si>
  <si>
    <t>14FW_PLAYBOY_MTM_05_GY</t>
    <phoneticPr fontId="162" type="noConversion"/>
  </si>
  <si>
    <t>TL</t>
    <phoneticPr fontId="162" type="noConversion"/>
  </si>
  <si>
    <t>14FW_PLAYBOY_MTM_05_GY</t>
    <phoneticPr fontId="162" type="noConversion"/>
  </si>
  <si>
    <t>GREY</t>
    <phoneticPr fontId="162" type="noConversion"/>
  </si>
  <si>
    <t>OXL</t>
    <phoneticPr fontId="162" type="noConversion"/>
  </si>
  <si>
    <t>EVERGREEN</t>
    <phoneticPr fontId="162" type="noConversion"/>
  </si>
  <si>
    <t>CN</t>
    <phoneticPr fontId="162" type="noConversion"/>
  </si>
  <si>
    <t xml:space="preserve"> 14FW_PLAYBOY_MTM_05_BK</t>
    <phoneticPr fontId="162" type="noConversion"/>
  </si>
  <si>
    <t>BLACK</t>
    <phoneticPr fontId="162" type="noConversion"/>
  </si>
  <si>
    <t>14FW PLAYBOY_HOOD_02_BK</t>
    <phoneticPr fontId="162" type="noConversion"/>
  </si>
  <si>
    <t>U</t>
    <phoneticPr fontId="162" type="noConversion"/>
  </si>
  <si>
    <t>14FW PLAYBOY_MUSTANG_01_BK</t>
    <phoneticPr fontId="162" type="noConversion"/>
  </si>
  <si>
    <t>OMM</t>
    <phoneticPr fontId="162" type="noConversion"/>
  </si>
  <si>
    <t>유건</t>
    <phoneticPr fontId="162" type="noConversion"/>
  </si>
  <si>
    <t>M</t>
    <phoneticPr fontId="162" type="noConversion"/>
  </si>
  <si>
    <t>U</t>
    <phoneticPr fontId="162" type="noConversion"/>
  </si>
  <si>
    <t>14FW PLAYBOY_MUSTANG_01_BK</t>
    <phoneticPr fontId="162" type="noConversion"/>
  </si>
  <si>
    <t>BLACK</t>
    <phoneticPr fontId="162" type="noConversion"/>
  </si>
  <si>
    <t>OLL</t>
    <phoneticPr fontId="162" type="noConversion"/>
  </si>
  <si>
    <t>유건</t>
    <phoneticPr fontId="162" type="noConversion"/>
  </si>
  <si>
    <t>M</t>
    <phoneticPr fontId="162" type="noConversion"/>
  </si>
  <si>
    <t>KR</t>
    <phoneticPr fontId="162" type="noConversion"/>
  </si>
  <si>
    <t>ELS</t>
    <phoneticPr fontId="162" type="noConversion"/>
  </si>
  <si>
    <t>TL</t>
    <phoneticPr fontId="162" type="noConversion"/>
  </si>
  <si>
    <t>14FW_ELSTINKO_MTM_05_BK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</si>
  <si>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</si>
  <si>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</si>
  <si>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</si>
  <si>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JUMPER_02_BK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</si>
  <si>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</si>
  <si>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</si>
  <si>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</si>
  <si>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</si>
  <si>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</si>
  <si>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</si>
  <si>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</si>
  <si>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JUMPER_02_BK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</si>
  <si>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</si>
  <si>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</si>
  <si>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</si>
  <si>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</si>
  <si>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</si>
  <si>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</si>
  <si>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</si>
  <si>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JUMPER_02_BK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</si>
  <si>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</si>
  <si>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</si>
  <si>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</si>
  <si>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</si>
  <si>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</si>
  <si>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</si>
  <si>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U</t>
    <phoneticPr fontId="162" type="noConversion"/>
  </si>
  <si>
    <t>14FW_ELSTINKO_DOWN JUMPER_02_BK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</si>
  <si>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</si>
  <si>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</si>
  <si>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</si>
  <si>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</si>
  <si>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</si>
  <si>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</si>
  <si>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</si>
  <si>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</si>
  <si>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</si>
  <si>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</si>
  <si>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</si>
  <si>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K</t>
    <phoneticPr fontId="162" type="noConversion"/>
  </si>
  <si>
    <t>PINK</t>
    <phoneticPr fontId="162" type="noConversion"/>
  </si>
  <si>
    <t>OXS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</si>
  <si>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</si>
  <si>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</si>
  <si>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</si>
  <si>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</si>
  <si>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</si>
  <si>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K</t>
    <phoneticPr fontId="162" type="noConversion"/>
  </si>
  <si>
    <t>PINK</t>
    <phoneticPr fontId="162" type="noConversion"/>
  </si>
  <si>
    <t>K</t>
    <phoneticPr fontId="162" type="noConversion"/>
  </si>
  <si>
    <t>PINK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</si>
  <si>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</si>
  <si>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</si>
  <si>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</si>
  <si>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</si>
  <si>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</si>
  <si>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K</t>
    <phoneticPr fontId="162" type="noConversion"/>
  </si>
  <si>
    <t>PINK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</si>
  <si>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</si>
  <si>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</si>
  <si>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</si>
  <si>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</si>
  <si>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</si>
  <si>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K</t>
    <phoneticPr fontId="162" type="noConversion"/>
  </si>
  <si>
    <t>ORANGE</t>
    <phoneticPr fontId="162" type="noConversion"/>
  </si>
  <si>
    <t>K</t>
    <phoneticPr fontId="162" type="noConversion"/>
  </si>
  <si>
    <t>ORANGE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</si>
  <si>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</si>
  <si>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</si>
  <si>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</si>
  <si>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</si>
  <si>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JP</t>
    <phoneticPr fontId="162" type="noConversion"/>
  </si>
  <si>
    <t>ORANGE</t>
    <phoneticPr fontId="162" type="noConversion"/>
  </si>
  <si>
    <t>0</t>
    <phoneticPr fontId="103" type="noConversion"/>
  </si>
  <si>
    <t>5</t>
    <phoneticPr fontId="103" type="noConversion"/>
  </si>
  <si>
    <t>OSS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</si>
  <si>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</si>
  <si>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</si>
  <si>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</si>
  <si>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14FW_ELSTINKO_PADDING_JUMPER_06_PK_KIDS</t>
    <phoneticPr fontId="162" type="noConversion"/>
  </si>
  <si>
    <t>14FW_ELSTINKO_PADDING_JUMPER_06_OR_KIDS</t>
    <phoneticPr fontId="162" type="noConversion"/>
  </si>
  <si>
    <t>URB</t>
    <phoneticPr fontId="162" type="noConversion"/>
  </si>
  <si>
    <t>TH</t>
    <phoneticPr fontId="162" type="noConversion"/>
  </si>
  <si>
    <t>U</t>
    <phoneticPr fontId="162" type="noConversion"/>
  </si>
  <si>
    <t>OSS</t>
    <phoneticPr fontId="162" type="noConversion"/>
  </si>
  <si>
    <t>M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</si>
  <si>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</si>
  <si>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</si>
  <si>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</si>
  <si>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HP</t>
    <phoneticPr fontId="162" type="noConversion"/>
  </si>
  <si>
    <t>BLACK</t>
    <phoneticPr fontId="162" type="noConversion"/>
  </si>
  <si>
    <t>14FW URBAN SWAGGER_HOOD_02_BK</t>
    <phoneticPr fontId="162" type="noConversion"/>
  </si>
  <si>
    <t>대경</t>
    <phoneticPr fontId="162" type="noConversion"/>
  </si>
  <si>
    <t>IN</t>
    <phoneticPr fontId="162" type="noConversion"/>
  </si>
  <si>
    <t>14FW URBAN SWAGGER_HOOD ZIP_01_BK</t>
    <phoneticPr fontId="162" type="noConversion"/>
  </si>
  <si>
    <t>JP</t>
    <phoneticPr fontId="162" type="noConversion"/>
  </si>
  <si>
    <t>14FW_URBAN SWAGGER_JUMPER_01_BK</t>
    <phoneticPr fontId="162" type="noConversion"/>
  </si>
  <si>
    <t>U</t>
    <phoneticPr fontId="162" type="noConversion"/>
  </si>
  <si>
    <t>14FW_URBAN SWAGGER_JUMPER_01_BK</t>
    <phoneticPr fontId="162" type="noConversion"/>
  </si>
  <si>
    <t>BLACK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</si>
  <si>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</si>
  <si>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</si>
  <si>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</si>
  <si>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</si>
  <si>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URB</t>
    <phoneticPr fontId="162" type="noConversion"/>
  </si>
  <si>
    <t>JP</t>
    <phoneticPr fontId="162" type="noConversion"/>
  </si>
  <si>
    <t>U</t>
    <phoneticPr fontId="162" type="noConversion"/>
  </si>
  <si>
    <t>14FW_URBAN SWAGGER_JUMPER_01_BK</t>
    <phoneticPr fontId="162" type="noConversion"/>
  </si>
  <si>
    <t>BLACK</t>
    <phoneticPr fontId="162" type="noConversion"/>
  </si>
  <si>
    <t>OLL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</si>
  <si>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</si>
  <si>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</si>
  <si>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</si>
  <si>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U</t>
    <phoneticPr fontId="162" type="noConversion"/>
  </si>
  <si>
    <t>BLACK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</si>
  <si>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</si>
  <si>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</si>
  <si>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</si>
  <si>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</si>
  <si>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URB</t>
    <phoneticPr fontId="162" type="noConversion"/>
  </si>
  <si>
    <t>JP</t>
    <phoneticPr fontId="162" type="noConversion"/>
  </si>
  <si>
    <t>OLL</t>
    <phoneticPr fontId="162" type="noConversion"/>
  </si>
  <si>
    <t>U</t>
    <phoneticPr fontId="162" type="noConversion"/>
  </si>
  <si>
    <t>BLACK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</si>
  <si>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</si>
  <si>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</si>
  <si>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</si>
  <si>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URB</t>
    <phoneticPr fontId="162" type="noConversion"/>
  </si>
  <si>
    <t>JP</t>
    <phoneticPr fontId="162" type="noConversion"/>
  </si>
  <si>
    <t>14FW_URBAN SWAGGER_JUMPER_03_BK</t>
    <phoneticPr fontId="162" type="noConversion"/>
  </si>
  <si>
    <t>OXS</t>
    <phoneticPr fontId="162" type="noConversion"/>
  </si>
  <si>
    <t>14FW_URBAN SWAGGER_JUMPER_03_BK</t>
    <phoneticPr fontId="162" type="noConversion"/>
  </si>
  <si>
    <t>OMM</t>
    <phoneticPr fontId="162" type="noConversion"/>
  </si>
  <si>
    <t>14FW_URBAN SWAGGER_JUMPER_03_BK</t>
    <phoneticPr fontId="162" type="noConversion"/>
  </si>
  <si>
    <t>OXL</t>
    <phoneticPr fontId="162" type="noConversion"/>
  </si>
  <si>
    <t>U</t>
    <phoneticPr fontId="162" type="noConversion"/>
  </si>
  <si>
    <t>14FW_URBAN SWAGGER_JUMPER_03_RD</t>
    <phoneticPr fontId="162" type="noConversion"/>
  </si>
  <si>
    <t>RED</t>
    <phoneticPr fontId="162" type="noConversion"/>
  </si>
  <si>
    <t>OXS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</si>
  <si>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</si>
  <si>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</si>
  <si>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</si>
  <si>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URB</t>
    <phoneticPr fontId="162" type="noConversion"/>
  </si>
  <si>
    <t>JP</t>
    <phoneticPr fontId="162" type="noConversion"/>
  </si>
  <si>
    <t>14FW_URBAN SWAGGER_JUMPER_03_RD</t>
    <phoneticPr fontId="162" type="noConversion"/>
  </si>
  <si>
    <t>RED</t>
    <phoneticPr fontId="162" type="noConversion"/>
  </si>
  <si>
    <t>OSS</t>
    <phoneticPr fontId="162" type="noConversion"/>
  </si>
  <si>
    <t>14FW_URBAN SWAGGER_JUMPER_03_RD</t>
    <phoneticPr fontId="162" type="noConversion"/>
  </si>
  <si>
    <t>RED</t>
    <phoneticPr fontId="162" type="noConversion"/>
  </si>
  <si>
    <t>OLL</t>
    <phoneticPr fontId="162" type="noConversion"/>
  </si>
  <si>
    <t>U</t>
    <phoneticPr fontId="162" type="noConversion"/>
  </si>
  <si>
    <t>14FW_URBAN SWAGGER_JUMPER_03_RD</t>
    <phoneticPr fontId="162" type="noConversion"/>
  </si>
  <si>
    <t>RED</t>
    <phoneticPr fontId="162" type="noConversion"/>
  </si>
  <si>
    <t>OXL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</si>
  <si>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</si>
  <si>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</si>
  <si>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</si>
  <si>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URB</t>
    <phoneticPr fontId="162" type="noConversion"/>
  </si>
  <si>
    <t>JP</t>
    <phoneticPr fontId="162" type="noConversion"/>
  </si>
  <si>
    <t>14FW_URBAN SWAGGER_JUMPER_04_GY</t>
    <phoneticPr fontId="162" type="noConversion"/>
  </si>
  <si>
    <t>GREY</t>
    <phoneticPr fontId="162" type="noConversion"/>
  </si>
  <si>
    <t>OXS</t>
    <phoneticPr fontId="162" type="noConversion"/>
  </si>
  <si>
    <t>ELS</t>
    <phoneticPr fontId="162" type="noConversion"/>
  </si>
  <si>
    <t>VE</t>
    <phoneticPr fontId="162" type="noConversion"/>
  </si>
  <si>
    <t>K</t>
    <phoneticPr fontId="162" type="noConversion"/>
  </si>
  <si>
    <t>14FW_ELSTINKO_VEST_RED_01_KIDS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</si>
  <si>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</si>
  <si>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</si>
  <si>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</si>
  <si>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</si>
  <si>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ELS</t>
    <phoneticPr fontId="162" type="noConversion"/>
  </si>
  <si>
    <t>OLL</t>
    <phoneticPr fontId="162" type="noConversion"/>
  </si>
  <si>
    <t>JP</t>
    <phoneticPr fontId="162" type="noConversion"/>
  </si>
  <si>
    <t>U</t>
    <phoneticPr fontId="162" type="noConversion"/>
  </si>
  <si>
    <t>14FW_PLAYBOY_JUMPER_03_BK</t>
    <phoneticPr fontId="162" type="noConversion"/>
  </si>
  <si>
    <t>BLACK</t>
    <phoneticPr fontId="162" type="noConversion"/>
  </si>
  <si>
    <t>OSS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</si>
  <si>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</si>
  <si>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</si>
  <si>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</si>
  <si>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JP</t>
    <phoneticPr fontId="162" type="noConversion"/>
  </si>
  <si>
    <t>U</t>
    <phoneticPr fontId="162" type="noConversion"/>
  </si>
  <si>
    <t>14FW_PLAYBOY_JUMPER_03_BK</t>
    <phoneticPr fontId="162" type="noConversion"/>
  </si>
  <si>
    <t>BLACK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</si>
  <si>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</si>
  <si>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</si>
  <si>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</si>
  <si>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</si>
  <si>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OLL</t>
    <phoneticPr fontId="162" type="noConversion"/>
  </si>
  <si>
    <t>JP</t>
    <phoneticPr fontId="162" type="noConversion"/>
  </si>
  <si>
    <t>OXL</t>
    <phoneticPr fontId="162" type="noConversion"/>
  </si>
  <si>
    <t>YEAR (2자리)</t>
    <phoneticPr fontId="6" type="noConversion"/>
  </si>
  <si>
    <t>STNO (3자리)</t>
    <phoneticPr fontId="6" type="noConversion"/>
  </si>
  <si>
    <t>XXS</t>
    <phoneticPr fontId="6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</si>
  <si>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</si>
  <si>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</si>
  <si>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</si>
  <si>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14FW_PLAYBOY_MTM_04_NY_KIDS</t>
    <phoneticPr fontId="162" type="noConversion"/>
  </si>
  <si>
    <t>14FW_PLAYBOY_HOODZIP _04_BK_KIDS</t>
    <phoneticPr fontId="162" type="noConversion"/>
  </si>
  <si>
    <t>14FW_PLAYBOY_MTM_05_GY_KIDS</t>
    <phoneticPr fontId="162" type="noConversion"/>
  </si>
  <si>
    <t>14FW_PLAYBOY_MTM_05_BK_KIDS</t>
    <phoneticPr fontId="162" type="noConversion"/>
  </si>
  <si>
    <t>14FW PLAYBOY_PANTS_01_BK_KIDS</t>
    <phoneticPr fontId="162" type="noConversion"/>
  </si>
  <si>
    <t>14FW PLAYBOY_HOOD_02_BK_KIDS</t>
    <phoneticPr fontId="162" type="noConversion"/>
  </si>
  <si>
    <t>입고일/업체/품번색상사이즈</t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</si>
  <si>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</si>
  <si>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</si>
  <si>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</si>
  <si>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</si>
  <si>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</si>
  <si>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</si>
  <si>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</si>
  <si>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</si>
  <si>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</si>
  <si>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</si>
  <si>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</si>
  <si>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</si>
  <si>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</si>
  <si>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</si>
  <si>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</si>
  <si>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</si>
  <si>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</si>
  <si>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</si>
  <si>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</si>
  <si>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</si>
  <si>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</si>
  <si>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</si>
  <si>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</si>
  <si>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</si>
  <si>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</si>
  <si>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</si>
  <si>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</si>
  <si>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</si>
  <si>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</si>
  <si>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</si>
  <si>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</si>
  <si>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</si>
  <si>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</si>
  <si>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</si>
  <si>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</si>
  <si>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</si>
  <si>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</si>
  <si>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</si>
  <si>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</si>
  <si>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</si>
  <si>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</si>
  <si>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</si>
  <si>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</si>
  <si>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</si>
  <si>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</si>
  <si>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</si>
  <si>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</si>
  <si>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</si>
  <si>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</si>
  <si>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</si>
  <si>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</si>
  <si>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</si>
  <si>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</si>
  <si>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</si>
  <si>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</si>
  <si>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</si>
  <si>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</si>
  <si>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</si>
  <si>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</si>
  <si>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</si>
  <si>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</si>
  <si>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</si>
  <si>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</si>
  <si>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</si>
  <si>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</si>
  <si>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</si>
  <si>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</si>
  <si>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</si>
  <si>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</si>
  <si>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</si>
  <si>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</si>
  <si>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</si>
  <si>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</si>
  <si>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</si>
  <si>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</si>
  <si>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</si>
  <si>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</si>
  <si>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</si>
  <si>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</si>
  <si>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</si>
  <si>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</si>
  <si>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</si>
  <si>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</si>
  <si>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</si>
  <si>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</si>
  <si>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</si>
  <si>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</si>
  <si>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</si>
  <si>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</si>
  <si>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</si>
  <si>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</si>
  <si>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</si>
  <si>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</si>
  <si>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</si>
  <si>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</si>
  <si>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</si>
  <si>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</si>
  <si>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</si>
  <si>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</si>
  <si>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입고일</t>
  </si>
  <si>
    <t>요약</t>
  </si>
  <si>
    <t>확정</t>
    <phoneticPr fontId="103" type="noConversion"/>
  </si>
  <si>
    <t>확정</t>
    <phoneticPr fontId="103" type="noConversion"/>
  </si>
  <si>
    <t>코드</t>
    <phoneticPr fontId="6" type="noConversion"/>
  </si>
  <si>
    <t>의류외</t>
    <phoneticPr fontId="6" type="noConversion"/>
  </si>
  <si>
    <t>0</t>
    <phoneticPr fontId="6" type="noConversion"/>
  </si>
  <si>
    <t>SS</t>
    <phoneticPr fontId="6" type="noConversion"/>
  </si>
  <si>
    <t>IN</t>
    <phoneticPr fontId="6" type="noConversion"/>
  </si>
  <si>
    <t>인도네시아</t>
    <phoneticPr fontId="6" type="noConversion"/>
  </si>
  <si>
    <t>BG</t>
    <phoneticPr fontId="6" type="noConversion"/>
  </si>
  <si>
    <t>DE</t>
    <phoneticPr fontId="6" type="noConversion"/>
  </si>
  <si>
    <t>PT</t>
    <phoneticPr fontId="6" type="noConversion"/>
  </si>
  <si>
    <t>3</t>
    <phoneticPr fontId="6" type="noConversion"/>
  </si>
  <si>
    <t>ACC</t>
    <phoneticPr fontId="6" type="noConversion"/>
  </si>
  <si>
    <t>의류</t>
    <phoneticPr fontId="6" type="noConversion"/>
  </si>
  <si>
    <t>LONG SLEEVES</t>
    <phoneticPr fontId="6" type="noConversion"/>
  </si>
  <si>
    <t>PANTS</t>
    <phoneticPr fontId="6" type="noConversion"/>
  </si>
  <si>
    <t>RC</t>
    <phoneticPr fontId="6" type="noConversion"/>
  </si>
  <si>
    <t>RAIN COAT (우비)</t>
    <phoneticPr fontId="6" type="noConversion"/>
  </si>
  <si>
    <t>BB</t>
    <phoneticPr fontId="6" type="noConversion"/>
  </si>
  <si>
    <t>BIB (턱받이)</t>
    <phoneticPr fontId="6" type="noConversion"/>
  </si>
  <si>
    <t>SLEEPER (우주복)</t>
    <phoneticPr fontId="6" type="noConversion"/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</si>
  <si>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</si>
  <si>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</si>
  <si>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</si>
  <si>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</si>
  <si>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</si>
  <si>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</si>
  <si>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</si>
  <si>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</si>
  <si>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</si>
  <si>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</si>
  <si>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</si>
  <si>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</si>
  <si>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</si>
  <si>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</si>
  <si>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</si>
  <si>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</si>
  <si>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</si>
  <si>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</si>
  <si>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</si>
  <si>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</si>
  <si>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</si>
  <si>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</si>
  <si>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</si>
  <si>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</si>
  <si>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</si>
  <si>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</si>
  <si>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</si>
  <si>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</si>
  <si>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</si>
  <si>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</si>
  <si>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</si>
  <si>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</si>
  <si>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</si>
  <si>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</si>
  <si>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</si>
  <si>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</si>
  <si>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</si>
  <si>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</si>
  <si>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</si>
  <si>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</si>
  <si>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</si>
  <si>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</si>
  <si>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</si>
  <si>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</si>
  <si>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확정</t>
    <phoneticPr fontId="103" type="noConversion"/>
  </si>
  <si>
    <t>확정</t>
    <phoneticPr fontId="103" type="noConversion"/>
  </si>
  <si>
    <t>PNY</t>
    <phoneticPr fontId="162" type="noConversion"/>
  </si>
  <si>
    <t>PNY-아트인드림-06 TTL</t>
    <phoneticPr fontId="6" type="noConversion"/>
  </si>
  <si>
    <t>14FW-RXK-PNY-아트인드림-06</t>
    <phoneticPr fontId="6" type="noConversion"/>
  </si>
  <si>
    <t>구코드</t>
    <phoneticPr fontId="6" type="noConversion"/>
  </si>
  <si>
    <t>KBO</t>
    <phoneticPr fontId="6" type="noConversion"/>
  </si>
  <si>
    <t>F-CAP</t>
    <phoneticPr fontId="6" type="noConversion"/>
  </si>
  <si>
    <t>TRUE RELIGION(LUI MARCHE)</t>
    <phoneticPr fontId="6" type="noConversion"/>
  </si>
  <si>
    <t>B</t>
    <phoneticPr fontId="6" type="noConversion"/>
  </si>
  <si>
    <t>JRC</t>
    <phoneticPr fontId="6" type="noConversion"/>
  </si>
  <si>
    <t>ZEP</t>
    <phoneticPr fontId="6" type="noConversion"/>
  </si>
  <si>
    <t>MLN</t>
    <phoneticPr fontId="6" type="noConversion"/>
  </si>
  <si>
    <t>ZEL</t>
    <phoneticPr fontId="6" type="noConversion"/>
  </si>
  <si>
    <t>KURIHARA</t>
    <phoneticPr fontId="6" type="noConversion"/>
  </si>
  <si>
    <t>CODELLO</t>
    <phoneticPr fontId="6" type="noConversion"/>
  </si>
  <si>
    <t>EGN</t>
    <phoneticPr fontId="6" type="noConversion"/>
  </si>
  <si>
    <t>PNY</t>
    <phoneticPr fontId="6" type="noConversion"/>
  </si>
  <si>
    <t>PLAY NEWYORK</t>
    <phoneticPr fontId="6" type="noConversion"/>
  </si>
  <si>
    <t>JILL BY JILL STUART</t>
    <phoneticPr fontId="6" type="noConversion"/>
  </si>
  <si>
    <t>JILL BY JILL STUART KIDS</t>
    <phoneticPr fontId="6" type="noConversion"/>
  </si>
  <si>
    <t>B1A</t>
    <phoneticPr fontId="6" type="noConversion"/>
  </si>
  <si>
    <t>BMK</t>
    <phoneticPr fontId="6" type="noConversion"/>
  </si>
  <si>
    <t>H.COUSTIC</t>
    <phoneticPr fontId="6" type="noConversion"/>
  </si>
  <si>
    <t>NOVENT</t>
    <phoneticPr fontId="6" type="noConversion"/>
  </si>
  <si>
    <t>SWB</t>
    <phoneticPr fontId="6" type="noConversion"/>
  </si>
  <si>
    <t>SWK</t>
    <phoneticPr fontId="6" type="noConversion"/>
  </si>
  <si>
    <t>SMH</t>
    <phoneticPr fontId="6" type="noConversion"/>
  </si>
  <si>
    <t>SMB HATSON</t>
    <phoneticPr fontId="6" type="noConversion"/>
  </si>
  <si>
    <t>VITAL BLUE KIDS</t>
    <phoneticPr fontId="6" type="noConversion"/>
  </si>
  <si>
    <t>JOK</t>
    <phoneticPr fontId="6" type="noConversion"/>
  </si>
  <si>
    <t>JOIE BETE KIDS</t>
    <phoneticPr fontId="6" type="noConversion"/>
  </si>
  <si>
    <t>UCL</t>
    <phoneticPr fontId="6" type="noConversion"/>
  </si>
  <si>
    <t>URB</t>
    <phoneticPr fontId="6" type="noConversion"/>
  </si>
  <si>
    <t>YGF</t>
    <phoneticPr fontId="6" type="noConversion"/>
  </si>
  <si>
    <t>ROBOCARPOLI</t>
    <phoneticPr fontId="6" type="noConversion"/>
  </si>
  <si>
    <t>ROBOCARPOLI KIDS</t>
    <phoneticPr fontId="6" type="noConversion"/>
  </si>
  <si>
    <t>POH</t>
    <phoneticPr fontId="6" type="noConversion"/>
  </si>
  <si>
    <t>MR.REAL GOOD MAN</t>
    <phoneticPr fontId="6" type="noConversion"/>
  </si>
  <si>
    <t>SBR</t>
    <phoneticPr fontId="6" type="noConversion"/>
  </si>
  <si>
    <t>SBK</t>
    <phoneticPr fontId="6" type="noConversion"/>
  </si>
  <si>
    <t>JST</t>
    <phoneticPr fontId="6" type="noConversion"/>
  </si>
  <si>
    <t>JILLSTUART</t>
    <phoneticPr fontId="6" type="noConversion"/>
  </si>
  <si>
    <t>BEL</t>
    <phoneticPr fontId="6" type="noConversion"/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</si>
  <si>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</si>
  <si>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</si>
  <si>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</si>
  <si>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</si>
  <si>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</si>
  <si>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</si>
  <si>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</si>
  <si>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</si>
  <si>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</si>
  <si>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</si>
  <si>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</si>
  <si>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</si>
  <si>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</si>
  <si>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</si>
  <si>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</si>
  <si>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</si>
  <si>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</si>
  <si>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</si>
  <si>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</si>
  <si>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</si>
  <si>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</si>
  <si>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</si>
  <si>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</si>
  <si>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</si>
  <si>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</si>
  <si>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</si>
  <si>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</si>
  <si>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</si>
  <si>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</si>
  <si>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</si>
  <si>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</si>
  <si>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</si>
  <si>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</si>
  <si>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</si>
  <si>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</si>
  <si>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</si>
  <si>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</si>
  <si>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</si>
  <si>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</si>
  <si>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</si>
  <si>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</si>
  <si>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</si>
  <si>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</si>
  <si>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</si>
  <si>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</si>
  <si>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</si>
  <si>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</si>
  <si>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</si>
  <si>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</si>
  <si>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</si>
  <si>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</si>
  <si>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</si>
  <si>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</si>
  <si>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</si>
  <si>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</si>
  <si>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</si>
  <si>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</si>
  <si>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</si>
  <si>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</si>
  <si>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</si>
  <si>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</si>
  <si>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</si>
  <si>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</si>
  <si>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</si>
  <si>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</si>
  <si>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</si>
  <si>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</si>
  <si>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</si>
  <si>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</si>
  <si>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</si>
  <si>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</si>
  <si>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</si>
  <si>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</si>
  <si>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</si>
  <si>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</si>
  <si>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</si>
  <si>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</si>
  <si>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</si>
  <si>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</si>
  <si>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</si>
  <si>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</si>
  <si>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</si>
  <si>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</si>
  <si>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</si>
  <si>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</si>
  <si>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</si>
  <si>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</si>
  <si>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</si>
  <si>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</si>
  <si>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</si>
  <si>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</si>
  <si>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</si>
  <si>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</si>
  <si>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</si>
  <si>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</si>
  <si>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</si>
  <si>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</si>
  <si>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</si>
  <si>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</si>
  <si>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</si>
  <si>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</si>
  <si>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</si>
  <si>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</si>
  <si>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</si>
  <si>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</si>
  <si>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</si>
  <si>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</si>
  <si>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</si>
  <si>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</si>
  <si>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</si>
  <si>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</si>
  <si>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</si>
  <si>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</si>
  <si>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</si>
  <si>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</si>
  <si>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</si>
  <si>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</si>
  <si>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</si>
  <si>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</si>
  <si>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</si>
  <si>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</si>
  <si>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100% cotton</t>
  </si>
  <si>
    <t>100% cotton</t>
    <phoneticPr fontId="103" type="noConversion"/>
  </si>
  <si>
    <t>겉감: 100% nylon
배색,안감: 100% polyester
충전재: 다운솜털 60%/깃털40%</t>
    <phoneticPr fontId="103" type="noConversion"/>
  </si>
  <si>
    <t>겉감,배색,안감: 100% polyester
충전재: 다운솜털 60%/깃털40%</t>
  </si>
  <si>
    <t>겉감,배색,안감: 100% polyester
충전재: 다운솜털 60%/깃털40%</t>
    <phoneticPr fontId="103" type="noConversion"/>
  </si>
  <si>
    <t>겉감,안감,충전재: 100% polyester</t>
  </si>
  <si>
    <t>겉감,안감,충전재: 100% polyester</t>
    <phoneticPr fontId="103" type="noConversion"/>
  </si>
  <si>
    <t>겉감: 100% nylon
안감: 100% polyester
충전재: 다운솜털 60%/깃털40%</t>
    <phoneticPr fontId="103" type="noConversion"/>
  </si>
  <si>
    <t>겉감,배색,안감,충전재: 100% polyester</t>
    <phoneticPr fontId="103" type="noConversion"/>
  </si>
  <si>
    <t>60% polyester
40% cotton</t>
  </si>
  <si>
    <t>60% polyester
40% cotton</t>
    <phoneticPr fontId="103" type="noConversion"/>
  </si>
  <si>
    <t>60% cotton
40% polyester</t>
  </si>
  <si>
    <t>60% cotton
40% polyester</t>
    <phoneticPr fontId="103" type="noConversion"/>
  </si>
  <si>
    <t>60% cotton
25% polyurethan 15% polyester</t>
    <phoneticPr fontId="103" type="noConversion"/>
  </si>
  <si>
    <t>80% cotton
20% polyester</t>
  </si>
  <si>
    <t>80% cotton
20% polyester</t>
    <phoneticPr fontId="103" type="noConversion"/>
  </si>
  <si>
    <t>60% polyester
25% acrylic 15% cotton</t>
    <phoneticPr fontId="103" type="noConversion"/>
  </si>
  <si>
    <t>겉감: 60% cotton 25% polyurethan 15% polyester
안감: 100% polyester</t>
  </si>
  <si>
    <t>겉감: 60% cotton 25% polyurethan 15% polyester
안감: 100% polyester</t>
    <phoneticPr fontId="103" type="noConversion"/>
  </si>
  <si>
    <t>60% cotton
20% polyurethan 20% polyester</t>
  </si>
  <si>
    <t>60% cotton
20% polyurethan 20% polyester</t>
    <phoneticPr fontId="103" type="noConversion"/>
  </si>
  <si>
    <t>겉감: 100% nylon
안감, 충전재: 100% polyester</t>
    <phoneticPr fontId="103" type="noConversion"/>
  </si>
  <si>
    <t>겉감: 100% nylon
안감, 충전재: 100% polyester,
리얼라쿤</t>
  </si>
  <si>
    <t>겉감: 100% nylon
안감, 충전재: 100% polyester,
리얼라쿤</t>
    <phoneticPr fontId="103" type="noConversion"/>
  </si>
  <si>
    <t>겉감: 65% nylon 35% polyester
안감: 100% polyester
충전재: 오리솜털60% 오리깃털 40%</t>
    <phoneticPr fontId="103" type="noConversion"/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</si>
  <si>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</si>
  <si>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</si>
  <si>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</si>
  <si>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</si>
  <si>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</si>
  <si>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</si>
  <si>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</si>
  <si>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</si>
  <si>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</si>
  <si>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</si>
  <si>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</si>
  <si>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</si>
  <si>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</si>
  <si>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</si>
  <si>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</si>
  <si>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</si>
  <si>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</si>
  <si>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</si>
  <si>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</si>
  <si>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</si>
  <si>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</si>
  <si>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</si>
  <si>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</si>
  <si>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</si>
  <si>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</si>
  <si>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</si>
  <si>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</si>
  <si>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</si>
  <si>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</si>
  <si>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</si>
  <si>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</si>
  <si>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</si>
  <si>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</si>
  <si>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</si>
  <si>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</si>
  <si>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</si>
  <si>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</si>
  <si>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</si>
  <si>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</si>
  <si>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</si>
  <si>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</si>
  <si>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</si>
  <si>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</si>
  <si>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</si>
  <si>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</si>
  <si>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</si>
  <si>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</si>
  <si>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</si>
  <si>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</si>
  <si>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</si>
  <si>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</si>
  <si>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</si>
  <si>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</si>
  <si>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</si>
  <si>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</si>
  <si>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</si>
  <si>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</si>
  <si>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</si>
  <si>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</si>
  <si>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</si>
  <si>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</si>
  <si>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</si>
  <si>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</si>
  <si>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</si>
  <si>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</si>
  <si>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</si>
  <si>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</si>
  <si>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</si>
  <si>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</si>
  <si>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</si>
  <si>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</si>
  <si>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</si>
  <si>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</si>
  <si>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</si>
  <si>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</si>
  <si>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</si>
  <si>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</si>
  <si>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</si>
  <si>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</si>
  <si>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</si>
  <si>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</si>
  <si>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</si>
  <si>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</si>
  <si>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</si>
  <si>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</si>
  <si>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</si>
  <si>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</si>
  <si>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</si>
  <si>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</si>
  <si>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</si>
  <si>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</si>
  <si>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</si>
  <si>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</si>
  <si>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</si>
  <si>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</si>
  <si>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</si>
  <si>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</si>
  <si>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</si>
  <si>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</si>
  <si>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</si>
  <si>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</si>
  <si>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</si>
  <si>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</si>
  <si>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</si>
  <si>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</si>
  <si>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</si>
  <si>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</si>
  <si>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</si>
  <si>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</si>
  <si>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</si>
  <si>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</si>
  <si>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</si>
  <si>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</si>
  <si>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</si>
  <si>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</si>
  <si>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</si>
  <si>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</si>
  <si>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</si>
  <si>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</si>
  <si>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</si>
  <si>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</si>
  <si>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</si>
  <si>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</si>
  <si>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</si>
  <si>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</si>
  <si>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</si>
  <si>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</si>
  <si>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</si>
  <si>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</si>
  <si>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</si>
  <si>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</si>
  <si>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</si>
  <si>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</si>
  <si>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</si>
  <si>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</si>
  <si>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</si>
  <si>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</si>
  <si>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</si>
  <si>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</si>
  <si>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</si>
  <si>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</si>
  <si>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</si>
  <si>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</si>
  <si>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</si>
  <si>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</si>
  <si>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</si>
  <si>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</si>
  <si>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</si>
  <si>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</si>
  <si>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</si>
  <si>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</si>
  <si>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</si>
  <si>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</si>
  <si>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</si>
  <si>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</si>
  <si>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</si>
  <si>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</si>
  <si>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</si>
  <si>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</si>
  <si>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</si>
  <si>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</si>
  <si>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</si>
  <si>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</si>
  <si>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</si>
  <si>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</si>
  <si>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</si>
  <si>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</si>
  <si>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</si>
  <si>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</si>
  <si>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</si>
  <si>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</si>
  <si>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</si>
  <si>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</si>
  <si>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</si>
  <si>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</si>
  <si>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</si>
  <si>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</si>
  <si>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</si>
  <si>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</si>
  <si>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</si>
  <si>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</si>
  <si>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</si>
  <si>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</si>
  <si>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</si>
  <si>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</si>
  <si>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</si>
  <si>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</si>
  <si>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</si>
  <si>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</si>
  <si>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</si>
  <si>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</si>
  <si>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</si>
  <si>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</si>
  <si>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</si>
  <si>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</si>
  <si>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</si>
  <si>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</si>
  <si>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</si>
  <si>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</si>
  <si>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</si>
  <si>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</si>
  <si>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</si>
  <si>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</si>
  <si>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</si>
  <si>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</si>
  <si>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</si>
  <si>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</si>
  <si>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</si>
  <si>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</si>
  <si>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</si>
  <si>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</si>
  <si>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</si>
  <si>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</si>
  <si>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</si>
  <si>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</si>
  <si>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</si>
  <si>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</si>
  <si>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</si>
  <si>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</si>
  <si>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</si>
  <si>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 xml:space="preserve"> </t>
    <phoneticPr fontId="103" type="noConversion"/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</si>
  <si>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</si>
  <si>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</si>
  <si>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</si>
  <si>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</si>
  <si>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</si>
  <si>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</si>
  <si>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</si>
  <si>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</si>
  <si>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</si>
  <si>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</si>
  <si>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</si>
  <si>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</si>
  <si>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</si>
  <si>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</si>
  <si>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</si>
  <si>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</si>
  <si>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</si>
  <si>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</si>
  <si>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</si>
  <si>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</si>
  <si>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</si>
  <si>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</si>
  <si>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</si>
  <si>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</si>
  <si>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</si>
  <si>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</si>
  <si>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</si>
  <si>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</si>
  <si>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</si>
  <si>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</si>
  <si>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</si>
  <si>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</si>
  <si>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</si>
  <si>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</si>
  <si>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</si>
  <si>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</si>
  <si>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</si>
  <si>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</si>
  <si>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</si>
  <si>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</si>
  <si>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</si>
  <si>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</si>
  <si>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</si>
  <si>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</si>
  <si>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</si>
  <si>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</si>
  <si>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</si>
  <si>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</si>
  <si>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</si>
  <si>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</si>
  <si>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</si>
  <si>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</si>
  <si>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</si>
  <si>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</si>
  <si>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</si>
  <si>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</si>
  <si>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</si>
  <si>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</si>
  <si>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</si>
  <si>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</si>
  <si>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</si>
  <si>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</si>
  <si>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</si>
  <si>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</si>
  <si>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</si>
  <si>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</si>
  <si>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</si>
  <si>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</si>
  <si>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</si>
  <si>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</si>
  <si>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</si>
  <si>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</si>
  <si>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</si>
  <si>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</si>
  <si>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</si>
  <si>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</si>
  <si>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</si>
  <si>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</si>
  <si>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</si>
  <si>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</si>
  <si>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</si>
  <si>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</si>
  <si>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</si>
  <si>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</si>
  <si>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</si>
  <si>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</si>
  <si>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</si>
  <si>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</si>
  <si>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</si>
  <si>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</si>
  <si>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</si>
  <si>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</si>
  <si>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</si>
  <si>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</si>
  <si>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</si>
  <si>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</si>
  <si>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</si>
  <si>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</si>
  <si>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</si>
  <si>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</si>
  <si>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</si>
  <si>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</si>
  <si>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</si>
  <si>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</si>
  <si>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</si>
  <si>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</si>
  <si>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</si>
  <si>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</si>
  <si>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</si>
  <si>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</si>
  <si>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확정</t>
    <phoneticPr fontId="103" type="noConversion"/>
  </si>
  <si>
    <t>확정</t>
    <phoneticPr fontId="103" type="noConversion"/>
  </si>
  <si>
    <t>확정</t>
    <phoneticPr fontId="103" type="noConversion"/>
  </si>
  <si>
    <t>ELS-아트인드림-041</t>
  </si>
  <si>
    <t>ELS-아트인드림-042</t>
  </si>
  <si>
    <t>ELS-아트인드림-043</t>
  </si>
  <si>
    <t>ELS-아트인드림-044</t>
  </si>
  <si>
    <t>ELS-아트인드림-045</t>
  </si>
  <si>
    <t>ELS-아트인드림-046</t>
  </si>
  <si>
    <t>ELS-아트인드림-051</t>
  </si>
  <si>
    <t>ELS-아트인드림-052</t>
  </si>
  <si>
    <t>ELS-아트인드림-053</t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</si>
  <si>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</si>
  <si>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</si>
  <si>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</si>
  <si>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</si>
  <si>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</si>
  <si>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</si>
  <si>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</si>
  <si>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</si>
  <si>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</si>
  <si>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</si>
  <si>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</si>
  <si>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</si>
  <si>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</si>
  <si>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</si>
  <si>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</si>
  <si>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</si>
  <si>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</si>
  <si>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</si>
  <si>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</si>
  <si>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</si>
  <si>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</si>
  <si>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</si>
  <si>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</si>
  <si>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</si>
  <si>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</si>
  <si>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</si>
  <si>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</si>
  <si>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</si>
  <si>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</si>
  <si>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</si>
  <si>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</si>
  <si>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</si>
  <si>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</si>
  <si>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</si>
  <si>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</si>
  <si>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</si>
  <si>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</si>
  <si>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</si>
  <si>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</si>
  <si>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</si>
  <si>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</si>
  <si>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</si>
  <si>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</si>
  <si>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</si>
  <si>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</si>
  <si>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</si>
  <si>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</si>
  <si>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</si>
  <si>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</si>
  <si>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</si>
  <si>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</si>
  <si>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</si>
  <si>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</si>
  <si>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</si>
  <si>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</si>
  <si>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</si>
  <si>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</si>
  <si>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</si>
  <si>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</si>
  <si>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</si>
  <si>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</si>
  <si>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</si>
  <si>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</si>
  <si>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</si>
  <si>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</si>
  <si>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</si>
  <si>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</si>
  <si>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</si>
  <si>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</si>
  <si>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</si>
  <si>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</si>
  <si>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</si>
  <si>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</si>
  <si>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</si>
  <si>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</si>
  <si>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</si>
  <si>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</si>
  <si>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</si>
  <si>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</si>
  <si>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</si>
  <si>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</si>
  <si>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</si>
  <si>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</si>
  <si>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</si>
  <si>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</si>
  <si>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</si>
  <si>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</si>
  <si>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</si>
  <si>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</si>
  <si>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</si>
  <si>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</si>
  <si>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</si>
  <si>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</si>
  <si>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</si>
  <si>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</si>
  <si>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</si>
  <si>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</si>
  <si>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</si>
  <si>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</si>
  <si>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</si>
  <si>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</si>
  <si>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</si>
  <si>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</si>
  <si>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</si>
  <si>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</si>
  <si>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</si>
  <si>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</si>
  <si>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</si>
  <si>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</si>
  <si>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</si>
  <si>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</si>
  <si>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</si>
  <si>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</si>
  <si>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</si>
  <si>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</si>
  <si>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</si>
  <si>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</si>
  <si>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</si>
  <si>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</si>
  <si>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</si>
  <si>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</si>
  <si>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</si>
  <si>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</si>
  <si>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</si>
  <si>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</si>
  <si>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</si>
  <si>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</si>
  <si>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</si>
  <si>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</si>
  <si>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</si>
  <si>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</si>
  <si>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</si>
  <si>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</si>
  <si>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</si>
  <si>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</si>
  <si>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</si>
  <si>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</si>
  <si>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</si>
  <si>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</si>
  <si>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</si>
  <si>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</si>
  <si>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</si>
  <si>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</si>
  <si>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</si>
  <si>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</si>
  <si>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</si>
  <si>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</si>
  <si>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</si>
  <si>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</si>
  <si>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</si>
  <si>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</si>
  <si>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</si>
  <si>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</si>
  <si>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</si>
  <si>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</si>
  <si>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</si>
  <si>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</si>
  <si>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</si>
  <si>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</si>
  <si>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</si>
  <si>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</si>
  <si>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</si>
  <si>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</si>
  <si>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</si>
  <si>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</si>
  <si>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</si>
  <si>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</si>
  <si>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</si>
  <si>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</si>
  <si>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</si>
  <si>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</si>
  <si>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</si>
  <si>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</si>
  <si>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</si>
  <si>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</si>
  <si>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</si>
  <si>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</si>
  <si>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</si>
  <si>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</si>
  <si>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</si>
  <si>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</si>
  <si>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</si>
  <si>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</si>
  <si>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</si>
  <si>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</si>
  <si>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</si>
  <si>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</si>
  <si>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</si>
  <si>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</si>
  <si>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</si>
  <si>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</si>
  <si>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</si>
  <si>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</si>
  <si>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</si>
  <si>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</si>
  <si>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</si>
  <si>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</si>
  <si>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</si>
  <si>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</si>
  <si>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</si>
  <si>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</si>
  <si>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</si>
  <si>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</si>
  <si>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</si>
  <si>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</si>
  <si>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</si>
  <si>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</si>
  <si>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</si>
  <si>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</si>
  <si>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</si>
  <si>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</si>
  <si>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</si>
  <si>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</si>
  <si>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</si>
  <si>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</si>
  <si>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</si>
  <si>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</si>
  <si>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</si>
  <si>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</si>
  <si>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</si>
  <si>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</si>
  <si>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</si>
  <si>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</si>
  <si>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</si>
  <si>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</si>
  <si>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</si>
  <si>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</si>
  <si>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</si>
  <si>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</si>
  <si>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</si>
  <si>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</si>
  <si>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</si>
  <si>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</si>
  <si>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</si>
  <si>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</si>
  <si>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</si>
  <si>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</si>
  <si>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</si>
  <si>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</si>
  <si>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</si>
  <si>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</si>
  <si>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</si>
  <si>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</si>
  <si>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</si>
  <si>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</si>
  <si>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</si>
  <si>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</si>
  <si>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</si>
  <si>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</si>
  <si>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</si>
  <si>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</si>
  <si>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</si>
  <si>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</si>
  <si>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</si>
  <si>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</si>
  <si>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</si>
  <si>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</si>
  <si>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</si>
  <si>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</si>
  <si>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</si>
  <si>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</si>
  <si>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</si>
  <si>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</si>
  <si>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</si>
  <si>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</si>
  <si>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</si>
  <si>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</si>
  <si>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</si>
  <si>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</si>
  <si>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</si>
  <si>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</si>
  <si>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</si>
  <si>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</si>
  <si>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</si>
  <si>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</si>
  <si>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</si>
  <si>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</si>
  <si>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</si>
  <si>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</si>
  <si>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</si>
  <si>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</si>
  <si>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</si>
  <si>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</si>
  <si>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</si>
  <si>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</si>
  <si>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</si>
  <si>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</si>
  <si>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</si>
  <si>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</si>
  <si>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</si>
  <si>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</si>
  <si>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</si>
  <si>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</si>
  <si>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</si>
  <si>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</si>
  <si>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</si>
  <si>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</si>
  <si>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</si>
  <si>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</si>
  <si>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</si>
  <si>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</si>
  <si>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</si>
  <si>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</si>
  <si>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</si>
  <si>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</si>
  <si>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</si>
  <si>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</si>
  <si>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</si>
  <si>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</si>
  <si>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</si>
  <si>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</si>
  <si>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</si>
  <si>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</si>
  <si>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</si>
  <si>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</si>
  <si>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</si>
  <si>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</si>
  <si>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</si>
  <si>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</si>
  <si>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</si>
  <si>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</si>
  <si>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</si>
  <si>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</si>
  <si>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</si>
  <si>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</si>
  <si>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</si>
  <si>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</si>
  <si>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</si>
  <si>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</si>
  <si>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</si>
  <si>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</si>
  <si>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</si>
  <si>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</si>
  <si>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</si>
  <si>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</si>
  <si>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</si>
  <si>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</si>
  <si>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</si>
  <si>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</si>
  <si>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</si>
  <si>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</si>
  <si>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</si>
  <si>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</si>
  <si>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</si>
  <si>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</si>
  <si>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</si>
  <si>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</si>
  <si>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</si>
  <si>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</si>
  <si>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</si>
  <si>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</si>
  <si>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</si>
  <si>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</si>
  <si>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</si>
  <si>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</si>
  <si>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</si>
  <si>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</si>
  <si>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</si>
  <si>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</si>
  <si>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</si>
  <si>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</si>
  <si>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</si>
  <si>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</si>
  <si>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</si>
  <si>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</si>
  <si>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</si>
  <si>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</si>
  <si>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</si>
  <si>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</si>
  <si>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</si>
  <si>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</si>
  <si>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</si>
  <si>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</si>
  <si>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</si>
  <si>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</si>
  <si>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</si>
  <si>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</si>
  <si>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</si>
  <si>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</si>
  <si>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</si>
  <si>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</si>
  <si>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</si>
  <si>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</si>
  <si>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</si>
  <si>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</si>
  <si>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</si>
  <si>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</si>
  <si>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</si>
  <si>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</si>
  <si>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</si>
  <si>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</si>
  <si>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</si>
  <si>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</si>
  <si>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</si>
  <si>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</si>
  <si>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</si>
  <si>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</si>
  <si>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</si>
  <si>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</si>
  <si>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</si>
  <si>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</si>
  <si>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</si>
  <si>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</si>
  <si>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</si>
  <si>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</si>
  <si>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</si>
  <si>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</si>
  <si>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</si>
  <si>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</si>
  <si>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</si>
  <si>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</si>
  <si>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</si>
  <si>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</si>
  <si>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</si>
  <si>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</si>
  <si>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</si>
  <si>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</si>
  <si>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</si>
  <si>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</si>
  <si>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</si>
  <si>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</si>
  <si>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</si>
  <si>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</si>
  <si>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</si>
  <si>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</si>
  <si>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</si>
  <si>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</si>
  <si>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</si>
  <si>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</si>
  <si>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</si>
  <si>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</si>
  <si>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</si>
  <si>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</si>
  <si>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</si>
  <si>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</si>
  <si>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</si>
  <si>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</si>
  <si>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</si>
  <si>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</si>
  <si>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</si>
  <si>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</si>
  <si>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</si>
  <si>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</si>
  <si>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</si>
  <si>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</si>
  <si>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</si>
  <si>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</si>
  <si>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</si>
  <si>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</si>
  <si>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</si>
  <si>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</si>
  <si>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</si>
  <si>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</si>
  <si>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</si>
  <si>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</si>
  <si>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</si>
  <si>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</si>
  <si>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</si>
  <si>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</si>
  <si>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</si>
  <si>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</si>
  <si>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</si>
  <si>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</si>
  <si>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</si>
  <si>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</si>
  <si>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</si>
  <si>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</si>
  <si>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</si>
  <si>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</si>
  <si>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</si>
  <si>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</si>
  <si>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</si>
  <si>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</si>
  <si>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</si>
  <si>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</si>
  <si>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</si>
  <si>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</si>
  <si>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</si>
  <si>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</si>
  <si>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</si>
  <si>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</si>
  <si>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</si>
  <si>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</si>
  <si>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</si>
  <si>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</si>
  <si>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</si>
  <si>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</si>
  <si>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</si>
  <si>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</si>
  <si>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</si>
  <si>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</si>
  <si>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</si>
  <si>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</si>
  <si>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</si>
  <si>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</si>
  <si>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</si>
  <si>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</si>
  <si>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</si>
  <si>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</si>
  <si>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</si>
  <si>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</si>
  <si>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</si>
  <si>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</si>
  <si>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</si>
  <si>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</si>
  <si>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</si>
  <si>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</si>
  <si>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</si>
  <si>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</si>
  <si>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</si>
  <si>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</si>
  <si>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</si>
  <si>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</si>
  <si>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</si>
  <si>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</si>
  <si>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</si>
  <si>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</si>
  <si>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</si>
  <si>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</si>
  <si>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</si>
  <si>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</si>
  <si>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</si>
  <si>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</si>
  <si>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</si>
  <si>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</si>
  <si>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</si>
  <si>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</si>
  <si>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</si>
  <si>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</si>
  <si>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</si>
  <si>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</si>
  <si>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</si>
  <si>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</si>
  <si>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</si>
  <si>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</si>
  <si>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</si>
  <si>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</si>
  <si>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</si>
  <si>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</si>
  <si>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</si>
  <si>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</si>
  <si>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</si>
  <si>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</si>
  <si>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</si>
  <si>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</si>
  <si>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</si>
  <si>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</si>
  <si>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</si>
  <si>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</si>
  <si>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</si>
  <si>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</si>
  <si>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</si>
  <si>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</si>
  <si>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</si>
  <si>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</si>
  <si>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</si>
  <si>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</si>
  <si>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</si>
  <si>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</si>
  <si>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</si>
  <si>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</si>
  <si>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</si>
  <si>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</si>
  <si>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</si>
  <si>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</si>
  <si>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</si>
  <si>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</si>
  <si>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</si>
  <si>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</si>
  <si>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</si>
  <si>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</si>
  <si>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</si>
  <si>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</si>
  <si>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</si>
  <si>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</si>
  <si>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</si>
  <si>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</si>
  <si>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</si>
  <si>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</si>
  <si>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</si>
  <si>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</si>
  <si>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</si>
  <si>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</si>
  <si>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</si>
  <si>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</si>
  <si>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</si>
  <si>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</si>
  <si>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</si>
  <si>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</si>
  <si>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</si>
  <si>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</si>
  <si>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</si>
  <si>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</si>
  <si>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</si>
  <si>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</si>
  <si>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</si>
  <si>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</si>
  <si>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</si>
  <si>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</si>
  <si>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</si>
  <si>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</si>
  <si>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</si>
  <si>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</si>
  <si>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</si>
  <si>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</si>
  <si>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</si>
  <si>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</si>
  <si>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</si>
  <si>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</si>
  <si>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</si>
  <si>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</si>
  <si>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</si>
  <si>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</si>
  <si>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</si>
  <si>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</si>
  <si>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</si>
  <si>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</si>
  <si>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</si>
  <si>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</si>
  <si>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</si>
  <si>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</si>
  <si>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</si>
  <si>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</si>
  <si>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</si>
  <si>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</si>
  <si>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</si>
  <si>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</si>
  <si>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</si>
  <si>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</si>
  <si>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</si>
  <si>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</si>
  <si>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</si>
  <si>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</si>
  <si>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</si>
  <si>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</si>
  <si>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</si>
  <si>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</si>
  <si>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</si>
  <si>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</si>
  <si>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</si>
  <si>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</si>
  <si>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</si>
  <si>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</si>
  <si>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</si>
  <si>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</si>
  <si>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</si>
  <si>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</si>
  <si>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</si>
  <si>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</si>
  <si>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</si>
  <si>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</si>
  <si>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</si>
  <si>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</si>
  <si>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</si>
  <si>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</si>
  <si>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</si>
  <si>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</si>
  <si>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</si>
  <si>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</si>
  <si>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</si>
  <si>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</si>
  <si>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</si>
  <si>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</si>
  <si>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</si>
  <si>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</si>
  <si>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</si>
  <si>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</si>
  <si>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</si>
  <si>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</si>
  <si>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</si>
  <si>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</si>
  <si>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</si>
  <si>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</si>
  <si>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</si>
  <si>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</si>
  <si>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</si>
  <si>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</si>
  <si>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</si>
  <si>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</si>
  <si>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</si>
  <si>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</si>
  <si>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</si>
  <si>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</si>
  <si>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</si>
  <si>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</si>
  <si>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</si>
  <si>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</si>
  <si>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</si>
  <si>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</si>
  <si>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</si>
  <si>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</si>
  <si>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</si>
  <si>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</si>
  <si>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</si>
  <si>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</si>
  <si>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</si>
  <si>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</si>
  <si>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</si>
  <si>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</si>
  <si>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</si>
  <si>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</si>
  <si>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</si>
  <si>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</si>
  <si>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</si>
  <si>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</si>
  <si>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</si>
  <si>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</si>
  <si>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</si>
  <si>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</si>
  <si>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</si>
  <si>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</si>
  <si>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</si>
  <si>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</si>
  <si>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</si>
  <si>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</si>
  <si>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</si>
  <si>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</si>
  <si>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</si>
  <si>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</si>
  <si>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</si>
  <si>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</si>
  <si>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</si>
  <si>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</si>
  <si>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</si>
  <si>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</si>
  <si>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</si>
  <si>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</si>
  <si>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</si>
  <si>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</si>
  <si>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</si>
  <si>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</si>
  <si>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</si>
  <si>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</si>
  <si>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</si>
  <si>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</si>
  <si>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</si>
  <si>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</si>
  <si>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</si>
  <si>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</si>
  <si>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</si>
  <si>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</si>
  <si>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</si>
  <si>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</si>
  <si>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</si>
  <si>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</si>
  <si>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</si>
  <si>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</si>
  <si>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</si>
  <si>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</si>
  <si>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</si>
  <si>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</si>
  <si>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</si>
  <si>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</si>
  <si>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</si>
  <si>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</si>
  <si>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</si>
  <si>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</si>
  <si>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</si>
  <si>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</si>
  <si>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</si>
  <si>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</si>
  <si>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</si>
  <si>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</si>
  <si>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</si>
  <si>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</si>
  <si>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</si>
  <si>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</si>
  <si>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</si>
  <si>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</si>
  <si>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</si>
  <si>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</si>
  <si>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</si>
  <si>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</si>
  <si>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</si>
  <si>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</si>
  <si>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</si>
  <si>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</si>
  <si>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</si>
  <si>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</si>
  <si>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</si>
  <si>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</si>
  <si>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</si>
  <si>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</si>
  <si>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</si>
  <si>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</si>
  <si>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</si>
  <si>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</si>
  <si>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</si>
  <si>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</si>
  <si>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</si>
  <si>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</si>
  <si>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</si>
  <si>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</si>
  <si>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</si>
  <si>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</si>
  <si>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</si>
  <si>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</si>
  <si>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</si>
  <si>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</si>
  <si>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</si>
  <si>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</si>
  <si>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</si>
  <si>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</si>
  <si>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</si>
  <si>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</si>
  <si>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</si>
  <si>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</si>
  <si>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</si>
  <si>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</si>
  <si>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</si>
  <si>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</si>
  <si>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</si>
  <si>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</si>
  <si>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</si>
  <si>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</si>
  <si>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</si>
  <si>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</si>
  <si>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</si>
  <si>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</si>
  <si>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</si>
  <si>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</si>
  <si>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</si>
  <si>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</si>
  <si>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</si>
  <si>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</si>
  <si>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</si>
  <si>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</si>
  <si>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</si>
  <si>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</si>
  <si>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</si>
  <si>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</si>
  <si>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</si>
  <si>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</si>
  <si>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</si>
  <si>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</si>
  <si>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</si>
  <si>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</si>
  <si>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</si>
  <si>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</si>
  <si>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</si>
  <si>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</si>
  <si>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</si>
  <si>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</si>
  <si>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</si>
  <si>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</si>
  <si>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</si>
  <si>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</si>
  <si>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</si>
  <si>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</si>
  <si>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</si>
  <si>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</si>
  <si>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</si>
  <si>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</si>
  <si>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</si>
  <si>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</si>
  <si>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</si>
  <si>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</si>
  <si>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</si>
  <si>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</si>
  <si>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</si>
  <si>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</si>
  <si>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</si>
  <si>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</si>
  <si>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</si>
  <si>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</si>
  <si>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</si>
  <si>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</si>
  <si>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</si>
  <si>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</si>
  <si>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</si>
  <si>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</si>
  <si>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</si>
  <si>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</si>
  <si>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</si>
  <si>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</si>
  <si>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</si>
  <si>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</si>
  <si>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</si>
  <si>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</si>
  <si>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</si>
  <si>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</si>
  <si>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</si>
  <si>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</si>
  <si>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</si>
  <si>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</si>
  <si>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</si>
  <si>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</si>
  <si>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</si>
  <si>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</si>
  <si>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</si>
  <si>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</si>
  <si>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</si>
  <si>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</si>
  <si>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</si>
  <si>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</si>
  <si>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</si>
  <si>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</si>
  <si>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</si>
  <si>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</si>
  <si>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</si>
  <si>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</si>
  <si>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</si>
  <si>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</si>
  <si>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</si>
  <si>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</si>
  <si>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</si>
  <si>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</si>
  <si>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</si>
  <si>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</si>
  <si>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</si>
  <si>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</si>
  <si>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</si>
  <si>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</si>
  <si>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</si>
  <si>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</si>
  <si>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</si>
  <si>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</si>
  <si>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</si>
  <si>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</si>
  <si>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</si>
  <si>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</si>
  <si>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</si>
  <si>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</si>
  <si>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</si>
  <si>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</si>
  <si>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</si>
  <si>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</si>
  <si>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</si>
  <si>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</si>
  <si>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</si>
  <si>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</si>
  <si>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</si>
  <si>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</si>
  <si>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</si>
  <si>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</si>
  <si>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</si>
  <si>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</si>
  <si>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</si>
  <si>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</si>
  <si>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</si>
  <si>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</si>
  <si>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</si>
  <si>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</si>
  <si>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</si>
  <si>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</si>
  <si>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</si>
  <si>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</si>
  <si>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</si>
  <si>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</si>
  <si>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</si>
  <si>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</si>
  <si>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</si>
  <si>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</si>
  <si>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</si>
  <si>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</si>
  <si>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</si>
  <si>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</si>
  <si>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</si>
  <si>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</si>
  <si>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</si>
  <si>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</si>
  <si>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</si>
  <si>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</si>
  <si>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</si>
  <si>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</si>
  <si>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</si>
  <si>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</si>
  <si>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</si>
  <si>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</si>
  <si>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</si>
  <si>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</si>
  <si>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</si>
  <si>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</si>
  <si>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</si>
  <si>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</si>
  <si>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</si>
  <si>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</si>
  <si>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</si>
  <si>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</si>
  <si>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</si>
  <si>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</si>
  <si>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</si>
  <si>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</si>
  <si>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</si>
  <si>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</si>
  <si>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</si>
  <si>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</si>
  <si>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</si>
  <si>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</si>
  <si>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</si>
  <si>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</si>
  <si>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</si>
  <si>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</si>
  <si>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</si>
  <si>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</si>
  <si>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</si>
  <si>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</si>
  <si>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</si>
  <si>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</si>
  <si>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</si>
  <si>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</si>
  <si>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</si>
  <si>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</si>
  <si>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</si>
  <si>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</si>
  <si>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</si>
  <si>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</si>
  <si>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</si>
  <si>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</si>
  <si>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</si>
  <si>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</si>
  <si>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</si>
  <si>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</si>
  <si>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</si>
  <si>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</si>
  <si>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</si>
  <si>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</si>
  <si>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</si>
  <si>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</si>
  <si>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</si>
  <si>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</si>
  <si>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</si>
  <si>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</si>
  <si>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</si>
  <si>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</si>
  <si>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</si>
  <si>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</si>
  <si>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</si>
  <si>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</si>
  <si>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</si>
  <si>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</si>
  <si>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</si>
  <si>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</si>
  <si>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</si>
  <si>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</si>
  <si>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</si>
  <si>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</si>
  <si>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</si>
  <si>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</si>
  <si>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</si>
  <si>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</si>
  <si>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</si>
  <si>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</si>
  <si>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</si>
  <si>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</si>
  <si>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</si>
  <si>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</si>
  <si>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</si>
  <si>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</si>
  <si>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</si>
  <si>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</si>
  <si>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</si>
  <si>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</si>
  <si>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</si>
  <si>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</si>
  <si>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</si>
  <si>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</si>
  <si>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</si>
  <si>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</si>
  <si>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</si>
  <si>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</si>
  <si>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</si>
  <si>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</si>
  <si>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</si>
  <si>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</si>
  <si>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</si>
  <si>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</si>
  <si>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</si>
  <si>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</si>
  <si>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</si>
  <si>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</si>
  <si>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</si>
  <si>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</si>
  <si>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</si>
  <si>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</si>
  <si>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</si>
  <si>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</si>
  <si>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</si>
  <si>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</si>
  <si>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</si>
  <si>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</si>
  <si>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</si>
  <si>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</si>
  <si>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</si>
  <si>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</si>
  <si>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</si>
  <si>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</si>
  <si>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</si>
  <si>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</si>
  <si>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</si>
  <si>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</si>
  <si>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</si>
  <si>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</si>
  <si>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</si>
  <si>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</si>
  <si>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</si>
  <si>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</si>
  <si>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</si>
  <si>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</si>
  <si>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</si>
  <si>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</si>
  <si>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</si>
  <si>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</si>
  <si>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</si>
  <si>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</si>
  <si>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</si>
  <si>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</si>
  <si>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</si>
  <si>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</si>
  <si>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</si>
  <si>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</si>
  <si>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</si>
  <si>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</si>
  <si>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</si>
  <si>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</si>
  <si>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</si>
  <si>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</si>
  <si>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</si>
  <si>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</si>
  <si>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</si>
  <si>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</si>
  <si>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</si>
  <si>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</si>
  <si>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</si>
  <si>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</si>
  <si>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</si>
  <si>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</si>
  <si>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</si>
  <si>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</si>
  <si>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</si>
  <si>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</si>
  <si>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</si>
  <si>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</si>
  <si>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</si>
  <si>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</si>
  <si>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</si>
  <si>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</si>
  <si>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</si>
  <si>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</si>
  <si>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</si>
  <si>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</si>
  <si>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</si>
  <si>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</si>
  <si>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</si>
  <si>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</si>
  <si>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</si>
  <si>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</si>
  <si>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</si>
  <si>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</si>
  <si>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</si>
  <si>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</si>
  <si>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</si>
  <si>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</si>
  <si>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</si>
  <si>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</si>
  <si>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</si>
  <si>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</si>
  <si>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</si>
  <si>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</si>
  <si>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</si>
  <si>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</si>
  <si>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</si>
  <si>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</si>
  <si>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</si>
  <si>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</si>
  <si>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</si>
  <si>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</si>
  <si>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</si>
  <si>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</si>
  <si>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</si>
  <si>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</si>
  <si>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</si>
  <si>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</si>
  <si>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</si>
  <si>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</si>
  <si>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</si>
  <si>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</si>
  <si>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</si>
  <si>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</si>
  <si>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</si>
  <si>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</si>
  <si>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</si>
  <si>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</si>
  <si>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</si>
  <si>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</si>
  <si>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</si>
  <si>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</si>
  <si>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</si>
  <si>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BRAND (3자리)</t>
    <phoneticPr fontId="6" type="noConversion"/>
  </si>
  <si>
    <t>ITEM (2자리)</t>
    <phoneticPr fontId="6" type="noConversion"/>
  </si>
  <si>
    <t>SEASON (1자리)</t>
    <phoneticPr fontId="6" type="noConversion"/>
  </si>
  <si>
    <t>COLOR (2자리)</t>
    <phoneticPr fontId="6" type="noConversion"/>
  </si>
  <si>
    <t>SIZE (3자리)</t>
    <phoneticPr fontId="6" type="noConversion"/>
  </si>
  <si>
    <t>원산지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</si>
  <si>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</si>
  <si>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</si>
  <si>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</si>
  <si>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</si>
  <si>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</si>
  <si>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</t>
    <phoneticPr fontId="6" type="noConversion"/>
  </si>
  <si>
    <t>구코드명</t>
    <phoneticPr fontId="6" type="noConversion"/>
  </si>
  <si>
    <t>TYPE</t>
    <phoneticPr fontId="6" type="noConversion"/>
  </si>
  <si>
    <t>코드</t>
    <phoneticPr fontId="6" type="noConversion"/>
  </si>
  <si>
    <t>코드명</t>
    <phoneticPr fontId="6" type="noConversion"/>
  </si>
  <si>
    <t>SS</t>
    <phoneticPr fontId="6" type="noConversion"/>
  </si>
  <si>
    <t>3</t>
    <phoneticPr fontId="6" type="noConversion"/>
  </si>
  <si>
    <t>방글라데시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</si>
  <si>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</si>
  <si>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</si>
  <si>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</si>
  <si>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</si>
  <si>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</si>
  <si>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</si>
  <si>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</si>
  <si>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</si>
  <si>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</si>
  <si>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</si>
  <si>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</si>
  <si>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</si>
  <si>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</si>
  <si>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</si>
  <si>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</si>
  <si>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</si>
  <si>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</si>
  <si>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</si>
  <si>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</si>
  <si>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</si>
  <si>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2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</si>
  <si>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</si>
  <si>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</si>
  <si>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</si>
  <si>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</si>
  <si>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</si>
  <si>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</si>
  <si>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</si>
  <si>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</si>
  <si>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</si>
  <si>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</si>
  <si>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</si>
  <si>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</si>
  <si>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</si>
  <si>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</si>
  <si>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ACC</t>
    <phoneticPr fontId="6" type="noConversion"/>
  </si>
  <si>
    <t>4</t>
    <phoneticPr fontId="6" type="noConversion"/>
  </si>
  <si>
    <t>MLB</t>
    <phoneticPr fontId="6" type="noConversion"/>
  </si>
  <si>
    <t>ACC</t>
    <phoneticPr fontId="6" type="noConversion"/>
  </si>
  <si>
    <t>4</t>
    <phoneticPr fontId="6" type="noConversion"/>
  </si>
  <si>
    <t>MLB</t>
    <phoneticPr fontId="6" type="noConversion"/>
  </si>
  <si>
    <t>03M</t>
    <phoneticPr fontId="6" type="noConversion"/>
  </si>
  <si>
    <t>3M</t>
    <phoneticPr fontId="6" type="noConversion"/>
  </si>
  <si>
    <t>5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</si>
  <si>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</si>
  <si>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</si>
  <si>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</si>
  <si>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</si>
  <si>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</si>
  <si>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</si>
  <si>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의류</t>
    <phoneticPr fontId="6" type="noConversion"/>
  </si>
  <si>
    <t>18M</t>
    <phoneticPr fontId="6" type="noConversion"/>
  </si>
  <si>
    <t>HOODED T-SHIRTS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</si>
  <si>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</si>
  <si>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</si>
  <si>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</si>
  <si>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의류</t>
    <phoneticPr fontId="6" type="noConversion"/>
  </si>
  <si>
    <t>KBO</t>
    <phoneticPr fontId="6" type="noConversion"/>
  </si>
  <si>
    <t>JUMPER</t>
    <phoneticPr fontId="6" type="noConversion"/>
  </si>
  <si>
    <t>의류외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</si>
  <si>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</si>
  <si>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</si>
  <si>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</si>
  <si>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</si>
  <si>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</si>
  <si>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</si>
  <si>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</si>
  <si>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</si>
  <si>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</si>
  <si>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</si>
  <si>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</si>
  <si>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</si>
  <si>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가방</t>
    <phoneticPr fontId="6" type="noConversion"/>
  </si>
  <si>
    <t>STREET</t>
    <phoneticPr fontId="6" type="noConversion"/>
  </si>
  <si>
    <t>SV</t>
    <phoneticPr fontId="6" type="noConversion"/>
  </si>
  <si>
    <t>SUN VISOR (썬캡)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</si>
  <si>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</si>
  <si>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</si>
  <si>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</si>
  <si>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의류</t>
    <phoneticPr fontId="6" type="noConversion"/>
  </si>
  <si>
    <t>GRL</t>
    <phoneticPr fontId="6" type="noConversion"/>
  </si>
  <si>
    <t>GRACEHAT(LUI MARCHE)</t>
    <phoneticPr fontId="6" type="noConversion"/>
  </si>
  <si>
    <t>F-HAT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</si>
  <si>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</si>
  <si>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</si>
  <si>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</si>
  <si>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</si>
  <si>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</si>
  <si>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BK</t>
    <phoneticPr fontId="6" type="noConversion"/>
  </si>
  <si>
    <t>BLANKET (담요)</t>
    <phoneticPr fontId="6" type="noConversion"/>
  </si>
  <si>
    <t>ACC</t>
    <phoneticPr fontId="6" type="noConversion"/>
  </si>
  <si>
    <t>CR</t>
    <phoneticPr fontId="6" type="noConversion"/>
  </si>
  <si>
    <t>CARRIER (캐리어)</t>
    <phoneticPr fontId="6" type="noConversion"/>
  </si>
  <si>
    <t>OP</t>
    <phoneticPr fontId="6" type="noConversion"/>
  </si>
  <si>
    <t>ONE-PIECE (원피스)</t>
    <phoneticPr fontId="6" type="noConversion"/>
  </si>
  <si>
    <t>STREET</t>
    <phoneticPr fontId="6" type="noConversion"/>
  </si>
  <si>
    <t>SN</t>
    <phoneticPr fontId="6" type="noConversion"/>
  </si>
  <si>
    <t>SNAPBACK</t>
    <phoneticPr fontId="6" type="noConversion"/>
  </si>
  <si>
    <t>모자</t>
    <phoneticPr fontId="6" type="noConversion"/>
  </si>
  <si>
    <t>VE</t>
    <phoneticPr fontId="6" type="noConversion"/>
  </si>
  <si>
    <t>VEST (조끼)</t>
    <phoneticPr fontId="6" type="noConversion"/>
  </si>
  <si>
    <t>의류</t>
    <phoneticPr fontId="6" type="noConversion"/>
  </si>
  <si>
    <t>STREET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</si>
  <si>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</si>
  <si>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</si>
  <si>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</si>
  <si>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GOD</t>
    <phoneticPr fontId="6" type="noConversion"/>
  </si>
  <si>
    <t>GOORIN BROTHERS(DISTRIBUTION)</t>
    <phoneticPr fontId="6" type="noConversion"/>
  </si>
  <si>
    <t>TRL</t>
    <phoneticPr fontId="6" type="noConversion"/>
  </si>
  <si>
    <t>SPORTS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</si>
  <si>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</si>
  <si>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</si>
  <si>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</si>
  <si>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</si>
  <si>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</si>
  <si>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JOYRICH</t>
    <phoneticPr fontId="6" type="noConversion"/>
  </si>
  <si>
    <t>BRH</t>
    <phoneticPr fontId="6" type="noConversion"/>
  </si>
  <si>
    <t>BEARHEAD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</si>
  <si>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</si>
  <si>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</si>
  <si>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</si>
  <si>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MITCHELL &amp; NESS</t>
    <phoneticPr fontId="6" type="noConversion"/>
  </si>
  <si>
    <t>HATS ON</t>
    <phoneticPr fontId="6" type="noConversion"/>
  </si>
  <si>
    <t>KRH</t>
    <phoneticPr fontId="6" type="noConversion"/>
  </si>
  <si>
    <t>ZZ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</si>
  <si>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</si>
  <si>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</si>
  <si>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</si>
  <si>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OBY</t>
    <phoneticPr fontId="6" type="noConversion"/>
  </si>
  <si>
    <t>OVERSEA BUYING (LUI MARCHE)</t>
    <phoneticPr fontId="6" type="noConversion"/>
  </si>
  <si>
    <t>SBG</t>
    <phoneticPr fontId="6" type="noConversion"/>
  </si>
  <si>
    <t>SEEBERGER</t>
    <phoneticPr fontId="6" type="noConversion"/>
  </si>
  <si>
    <t>EUGENIA KIM</t>
    <phoneticPr fontId="6" type="noConversion"/>
  </si>
  <si>
    <t>GRV</t>
    <phoneticPr fontId="6" type="noConversion"/>
  </si>
  <si>
    <t>GREVI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</si>
  <si>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</si>
  <si>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</si>
  <si>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</si>
  <si>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PLH</t>
    <phoneticPr fontId="6" type="noConversion"/>
  </si>
  <si>
    <t>PLA HATSON</t>
    <phoneticPr fontId="6" type="noConversion"/>
  </si>
  <si>
    <t>PNK</t>
    <phoneticPr fontId="6" type="noConversion"/>
  </si>
  <si>
    <t>PLAY NEWYORK KIDS</t>
    <phoneticPr fontId="6" type="noConversion"/>
  </si>
  <si>
    <t>JIK</t>
    <phoneticPr fontId="6" type="noConversion"/>
  </si>
  <si>
    <t>JIT</t>
    <phoneticPr fontId="6" type="noConversion"/>
  </si>
  <si>
    <t>JILL STUART</t>
    <phoneticPr fontId="6" type="noConversion"/>
  </si>
  <si>
    <t>JIH</t>
    <phoneticPr fontId="6" type="noConversion"/>
  </si>
  <si>
    <t>JIL HATSON</t>
    <phoneticPr fontId="6" type="noConversion"/>
  </si>
  <si>
    <t>ELK</t>
    <phoneticPr fontId="6" type="noConversion"/>
  </si>
  <si>
    <t>ELSTINKO KIDS</t>
    <phoneticPr fontId="6" type="noConversion"/>
  </si>
  <si>
    <t>ELH</t>
    <phoneticPr fontId="6" type="noConversion"/>
  </si>
  <si>
    <t>ELS HATSON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</si>
  <si>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</si>
  <si>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</si>
  <si>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</si>
  <si>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</si>
  <si>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</si>
  <si>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</si>
  <si>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HCU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</si>
  <si>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</si>
  <si>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</si>
  <si>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</si>
  <si>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</si>
  <si>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</si>
  <si>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</si>
  <si>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</si>
  <si>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</si>
  <si>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</si>
  <si>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</si>
  <si>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SUPER MASSIVE BOUND_W</t>
    <phoneticPr fontId="6" type="noConversion"/>
  </si>
  <si>
    <t>SMK</t>
    <phoneticPr fontId="6" type="noConversion"/>
  </si>
  <si>
    <t>SUPER MASSIVE BOUND KIDS</t>
    <phoneticPr fontId="6" type="noConversion"/>
  </si>
  <si>
    <t>SUPER MASSIVE BOUND KIDS_W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</si>
  <si>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</si>
  <si>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</si>
  <si>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</si>
  <si>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VBH</t>
    <phoneticPr fontId="6" type="noConversion"/>
  </si>
  <si>
    <t>VBL HATSON</t>
    <phoneticPr fontId="6" type="noConversion"/>
  </si>
  <si>
    <t>WTK</t>
    <phoneticPr fontId="6" type="noConversion"/>
  </si>
  <si>
    <t>WITAILOR KIDS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</si>
  <si>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</si>
  <si>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</si>
  <si>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</si>
  <si>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</si>
  <si>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BRK</t>
    <phoneticPr fontId="6" type="noConversion"/>
  </si>
  <si>
    <t>BROWN SQURE KIDS</t>
    <phoneticPr fontId="6" type="noConversion"/>
  </si>
  <si>
    <t>JOI</t>
    <phoneticPr fontId="6" type="noConversion"/>
  </si>
  <si>
    <t>JOIE BETE</t>
    <phoneticPr fontId="6" type="noConversion"/>
  </si>
  <si>
    <t>JOH</t>
    <phoneticPr fontId="6" type="noConversion"/>
  </si>
  <si>
    <t>JOI HATSON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</si>
  <si>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</si>
  <si>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</si>
  <si>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</si>
  <si>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</si>
  <si>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AND</t>
    <phoneticPr fontId="6" type="noConversion"/>
  </si>
  <si>
    <t>ADEEN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</si>
  <si>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</si>
  <si>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</si>
  <si>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</si>
  <si>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</si>
  <si>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</si>
  <si>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 FAMILY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</si>
  <si>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</si>
  <si>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</si>
  <si>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</si>
  <si>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POK</t>
    <phoneticPr fontId="6" type="noConversion"/>
  </si>
  <si>
    <t>POL HATSON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</si>
  <si>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</si>
  <si>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</si>
  <si>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</si>
  <si>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</si>
  <si>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DPH</t>
    <phoneticPr fontId="6" type="noConversion"/>
  </si>
  <si>
    <t>DPS HATSON</t>
    <phoneticPr fontId="6" type="noConversion"/>
  </si>
  <si>
    <t>MGM</t>
    <phoneticPr fontId="6" type="noConversion"/>
  </si>
  <si>
    <t>MGK</t>
    <phoneticPr fontId="6" type="noConversion"/>
  </si>
  <si>
    <t>MR.REAL GOOD MAN_KIDS</t>
    <phoneticPr fontId="6" type="noConversion"/>
  </si>
  <si>
    <t>SMITH BRIDGE</t>
    <phoneticPr fontId="6" type="noConversion"/>
  </si>
  <si>
    <t>SMITH BRIDGE_KIDS</t>
    <phoneticPr fontId="6" type="noConversion"/>
  </si>
  <si>
    <t>BLL</t>
    <phoneticPr fontId="6" type="noConversion"/>
  </si>
  <si>
    <t>BELLOPOLLY</t>
    <phoneticPr fontId="6" type="noConversion"/>
  </si>
  <si>
    <t>JLL</t>
    <phoneticPr fontId="6" type="noConversion"/>
  </si>
  <si>
    <t>JILL BY JILLSTUART</t>
    <phoneticPr fontId="6" type="noConversion"/>
  </si>
  <si>
    <t>C</t>
    <phoneticPr fontId="6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</si>
  <si>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</si>
  <si>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</si>
  <si>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</si>
  <si>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</si>
  <si>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</si>
  <si>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</si>
  <si>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</si>
  <si>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</si>
  <si>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</si>
  <si>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</si>
  <si>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</si>
  <si>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</si>
  <si>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</si>
  <si>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</si>
  <si>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</si>
  <si>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</si>
  <si>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</si>
  <si>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</si>
  <si>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</si>
  <si>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</si>
  <si>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</si>
  <si>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</si>
  <si>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</si>
  <si>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</si>
  <si>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</si>
  <si>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</si>
  <si>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</si>
  <si>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</si>
  <si>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</si>
  <si>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</si>
  <si>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</si>
  <si>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</si>
  <si>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</si>
  <si>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</si>
  <si>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</si>
  <si>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</si>
  <si>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</si>
  <si>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</si>
  <si>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</si>
  <si>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</si>
  <si>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</si>
  <si>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</si>
  <si>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</si>
  <si>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</si>
  <si>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</si>
  <si>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</si>
  <si>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</si>
  <si>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</si>
  <si>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</si>
  <si>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</si>
  <si>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</si>
  <si>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</si>
  <si>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</si>
  <si>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</si>
  <si>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</si>
  <si>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</si>
  <si>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</si>
  <si>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</si>
  <si>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</si>
  <si>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</si>
  <si>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</si>
  <si>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</si>
  <si>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</si>
  <si>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</si>
  <si>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</si>
  <si>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</si>
  <si>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</si>
  <si>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</si>
  <si>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</si>
  <si>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</si>
  <si>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</si>
  <si>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</si>
  <si>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</si>
  <si>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</si>
  <si>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</si>
  <si>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</si>
  <si>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</si>
  <si>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</si>
  <si>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</si>
  <si>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</si>
  <si>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</si>
  <si>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</si>
  <si>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</si>
  <si>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</si>
  <si>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</si>
  <si>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</si>
  <si>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</si>
  <si>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</si>
  <si>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</si>
  <si>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</si>
  <si>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</si>
  <si>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</si>
  <si>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</si>
  <si>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</si>
  <si>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</si>
  <si>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</si>
  <si>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</si>
  <si>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</si>
  <si>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</si>
  <si>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</si>
  <si>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</si>
  <si>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</si>
  <si>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</si>
  <si>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</si>
  <si>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</si>
  <si>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</si>
  <si>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</si>
  <si>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</si>
  <si>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</si>
  <si>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</si>
  <si>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</si>
  <si>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</si>
  <si>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</si>
  <si>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</si>
  <si>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</si>
  <si>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</si>
  <si>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</si>
  <si>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</si>
  <si>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</si>
  <si>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</si>
  <si>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</si>
  <si>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</si>
  <si>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</si>
  <si>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</si>
  <si>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</si>
  <si>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</si>
  <si>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</si>
  <si>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</si>
  <si>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</si>
  <si>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</si>
  <si>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</si>
  <si>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</si>
  <si>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</si>
  <si>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</si>
  <si>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</si>
  <si>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</si>
  <si>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</si>
  <si>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</si>
  <si>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</si>
  <si>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</si>
  <si>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</si>
  <si>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</si>
  <si>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</si>
  <si>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</si>
  <si>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</si>
  <si>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</si>
  <si>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</si>
  <si>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</si>
  <si>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</si>
  <si>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</si>
  <si>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</si>
  <si>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</si>
  <si>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</si>
  <si>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</si>
  <si>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</si>
  <si>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</si>
  <si>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</si>
  <si>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</si>
  <si>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</si>
  <si>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</si>
  <si>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</si>
  <si>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</si>
  <si>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</si>
  <si>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</si>
  <si>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</si>
  <si>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</si>
  <si>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</si>
  <si>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</si>
  <si>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</si>
  <si>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</si>
  <si>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</si>
  <si>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</si>
  <si>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</si>
  <si>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</si>
  <si>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</si>
  <si>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</si>
  <si>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</si>
  <si>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</si>
  <si>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</si>
  <si>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</si>
  <si>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</si>
  <si>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</si>
  <si>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</si>
  <si>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</si>
  <si>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</si>
  <si>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</si>
  <si>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</si>
  <si>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</si>
  <si>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</si>
  <si>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</si>
  <si>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</si>
  <si>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</si>
  <si>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</si>
  <si>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</si>
  <si>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</si>
  <si>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</si>
  <si>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</si>
  <si>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</si>
  <si>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</si>
  <si>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</si>
  <si>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</si>
  <si>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</si>
  <si>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</si>
  <si>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</si>
  <si>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</si>
  <si>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</si>
  <si>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</si>
  <si>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</si>
  <si>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</si>
  <si>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</si>
  <si>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</si>
  <si>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</si>
  <si>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</si>
  <si>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</si>
  <si>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</si>
  <si>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</si>
  <si>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</si>
  <si>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</si>
  <si>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</si>
  <si>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</si>
  <si>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</si>
  <si>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</si>
  <si>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</si>
  <si>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</si>
  <si>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</si>
  <si>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</si>
  <si>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</si>
  <si>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</si>
  <si>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</si>
  <si>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</si>
  <si>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</si>
  <si>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</si>
  <si>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</si>
  <si>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</si>
  <si>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</si>
  <si>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</si>
  <si>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</si>
  <si>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</si>
  <si>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</si>
  <si>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</si>
  <si>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</si>
  <si>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</si>
  <si>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</si>
  <si>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</si>
  <si>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</si>
  <si>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</si>
  <si>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</si>
  <si>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</si>
  <si>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</si>
  <si>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</si>
  <si>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</si>
  <si>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</si>
  <si>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</si>
  <si>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</si>
  <si>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</si>
  <si>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</si>
  <si>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</si>
  <si>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</si>
  <si>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</si>
  <si>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</si>
  <si>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</si>
  <si>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</si>
  <si>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</si>
  <si>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</si>
  <si>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</si>
  <si>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</si>
  <si>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</si>
  <si>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</si>
  <si>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</si>
  <si>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</si>
  <si>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</si>
  <si>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</si>
  <si>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</si>
  <si>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</si>
  <si>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</si>
  <si>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</si>
  <si>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</si>
  <si>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</si>
  <si>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</si>
  <si>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</si>
  <si>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</si>
  <si>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</si>
  <si>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</si>
  <si>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</si>
  <si>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</si>
  <si>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</si>
  <si>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</si>
  <si>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</si>
  <si>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</si>
  <si>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</si>
  <si>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</si>
  <si>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</si>
  <si>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</si>
  <si>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</si>
  <si>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</si>
  <si>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</si>
  <si>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</si>
  <si>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</si>
  <si>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</si>
  <si>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</si>
  <si>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</si>
  <si>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</si>
  <si>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</si>
  <si>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</si>
  <si>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</si>
  <si>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</si>
  <si>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</si>
  <si>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</si>
  <si>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</si>
  <si>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</si>
  <si>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</si>
  <si>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</si>
  <si>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</si>
  <si>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</si>
  <si>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</si>
  <si>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</si>
  <si>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</si>
  <si>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</si>
  <si>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</si>
  <si>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</si>
  <si>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</si>
  <si>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</si>
  <si>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</si>
  <si>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</si>
  <si>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</si>
  <si>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</si>
  <si>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</si>
  <si>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</si>
  <si>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</si>
  <si>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</si>
  <si>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</si>
  <si>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</si>
  <si>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</si>
  <si>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</si>
  <si>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</si>
  <si>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</si>
  <si>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</si>
  <si>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</si>
  <si>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</si>
  <si>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</si>
  <si>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</si>
  <si>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</si>
  <si>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</si>
  <si>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</si>
  <si>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</si>
  <si>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</si>
  <si>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</si>
  <si>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</si>
  <si>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</si>
  <si>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</si>
  <si>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</si>
  <si>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</si>
  <si>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</si>
  <si>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</si>
  <si>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</si>
  <si>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</si>
  <si>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</si>
  <si>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</si>
  <si>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</si>
  <si>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</si>
  <si>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</si>
  <si>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</si>
  <si>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</si>
  <si>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</si>
  <si>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</si>
  <si>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</si>
  <si>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</si>
  <si>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</si>
  <si>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</si>
  <si>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</si>
  <si>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</si>
  <si>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</si>
  <si>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</si>
  <si>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</si>
  <si>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</si>
  <si>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</si>
  <si>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</si>
  <si>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</si>
  <si>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</si>
  <si>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</si>
  <si>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</si>
  <si>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</si>
  <si>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</si>
  <si>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</si>
  <si>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</si>
  <si>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</si>
  <si>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</si>
  <si>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</si>
  <si>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</si>
  <si>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</si>
  <si>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</si>
  <si>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</si>
  <si>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</si>
  <si>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</si>
  <si>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</si>
  <si>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</si>
  <si>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</si>
  <si>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</si>
  <si>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</si>
  <si>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</si>
  <si>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</si>
  <si>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</si>
  <si>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</si>
  <si>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</si>
  <si>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</si>
  <si>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</si>
  <si>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</si>
  <si>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</si>
  <si>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</si>
  <si>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</si>
  <si>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</si>
  <si>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</si>
  <si>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</si>
  <si>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</si>
  <si>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</si>
  <si>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</si>
  <si>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</si>
  <si>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</si>
  <si>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</si>
  <si>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</si>
  <si>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</si>
  <si>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</si>
  <si>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</si>
  <si>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</si>
  <si>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</si>
  <si>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</si>
  <si>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</si>
  <si>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</si>
  <si>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</si>
  <si>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</si>
  <si>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</si>
  <si>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</si>
  <si>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</si>
  <si>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</si>
  <si>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</si>
  <si>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</si>
  <si>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</si>
  <si>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</si>
  <si>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</si>
  <si>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</si>
  <si>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</si>
  <si>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</si>
  <si>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</si>
  <si>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</si>
  <si>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</si>
  <si>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</si>
  <si>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</si>
  <si>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</si>
  <si>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</si>
  <si>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</si>
  <si>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</si>
  <si>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</si>
  <si>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</si>
  <si>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</si>
  <si>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</si>
  <si>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</si>
  <si>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</si>
  <si>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</si>
  <si>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</si>
  <si>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</si>
  <si>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</si>
  <si>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</si>
  <si>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</si>
  <si>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</si>
  <si>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</si>
  <si>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</si>
  <si>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</si>
  <si>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</si>
  <si>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</si>
  <si>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</si>
  <si>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</si>
  <si>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</si>
  <si>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</si>
  <si>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</si>
  <si>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</si>
  <si>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</si>
  <si>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</si>
  <si>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</si>
  <si>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</si>
  <si>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</si>
  <si>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</si>
  <si>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</si>
  <si>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</si>
  <si>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</si>
  <si>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</si>
  <si>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</si>
  <si>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</si>
  <si>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</si>
  <si>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</si>
  <si>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</si>
  <si>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</si>
  <si>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</si>
  <si>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</si>
  <si>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</si>
  <si>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</si>
  <si>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</si>
  <si>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</si>
  <si>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</si>
  <si>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</si>
  <si>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</si>
  <si>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</si>
  <si>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</si>
  <si>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</si>
  <si>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</si>
  <si>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</si>
  <si>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</si>
  <si>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</si>
  <si>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</si>
  <si>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</si>
  <si>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</si>
  <si>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</si>
  <si>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</si>
  <si>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</si>
  <si>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</si>
  <si>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</si>
  <si>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</si>
  <si>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</si>
  <si>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</si>
  <si>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</si>
  <si>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</si>
  <si>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</si>
  <si>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</si>
  <si>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</si>
  <si>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</si>
  <si>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</si>
  <si>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</si>
  <si>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</si>
  <si>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</si>
  <si>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</si>
  <si>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</si>
  <si>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</si>
  <si>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</si>
  <si>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</si>
  <si>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</si>
  <si>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</si>
  <si>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</si>
  <si>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</si>
  <si>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</si>
  <si>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</si>
  <si>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</si>
  <si>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</si>
  <si>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</si>
  <si>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</si>
  <si>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</si>
  <si>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</si>
  <si>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</si>
  <si>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</si>
  <si>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</si>
  <si>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</si>
  <si>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</si>
  <si>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</si>
  <si>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</si>
  <si>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</si>
  <si>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</si>
  <si>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</si>
  <si>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</si>
  <si>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</si>
  <si>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</si>
  <si>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</si>
  <si>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</si>
  <si>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</si>
  <si>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</si>
  <si>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</si>
  <si>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</si>
  <si>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</si>
  <si>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</si>
  <si>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</si>
  <si>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</si>
  <si>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</si>
  <si>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</si>
  <si>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</si>
  <si>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</si>
  <si>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</si>
  <si>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</si>
  <si>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</si>
  <si>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</si>
  <si>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</si>
  <si>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</si>
  <si>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</si>
  <si>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</si>
  <si>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</si>
  <si>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</si>
  <si>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</si>
  <si>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</si>
  <si>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</si>
  <si>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</si>
  <si>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</si>
  <si>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</si>
  <si>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</si>
  <si>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</si>
  <si>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</si>
  <si>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</si>
  <si>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</si>
  <si>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</si>
  <si>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</si>
  <si>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</si>
  <si>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</si>
  <si>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</si>
  <si>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</si>
  <si>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</si>
  <si>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</si>
  <si>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</si>
  <si>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</si>
  <si>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</si>
  <si>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</si>
  <si>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</si>
  <si>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</si>
  <si>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</si>
  <si>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</si>
  <si>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</si>
  <si>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</si>
  <si>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</si>
  <si>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</si>
  <si>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</si>
  <si>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</si>
  <si>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</si>
  <si>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</si>
  <si>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</si>
  <si>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</si>
  <si>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</si>
  <si>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</si>
  <si>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</si>
  <si>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</si>
  <si>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</si>
  <si>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</si>
  <si>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</si>
  <si>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</si>
  <si>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</si>
  <si>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</si>
  <si>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</si>
  <si>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</si>
  <si>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</si>
  <si>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</si>
  <si>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</si>
  <si>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</si>
  <si>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</si>
  <si>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</si>
  <si>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</si>
  <si>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</si>
  <si>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</si>
  <si>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</si>
  <si>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</si>
  <si>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</si>
  <si>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</si>
  <si>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</si>
  <si>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</si>
  <si>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</si>
  <si>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</si>
  <si>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</si>
  <si>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</si>
  <si>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</si>
  <si>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</si>
  <si>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</si>
  <si>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</si>
  <si>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</si>
  <si>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</si>
  <si>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</si>
  <si>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</si>
  <si>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</si>
  <si>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</si>
  <si>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</si>
  <si>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</si>
  <si>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</si>
  <si>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</si>
  <si>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</si>
  <si>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</si>
  <si>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</si>
  <si>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</si>
  <si>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</si>
  <si>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</si>
  <si>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</si>
  <si>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</si>
  <si>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</si>
  <si>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</si>
  <si>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</si>
  <si>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</si>
  <si>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</si>
  <si>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</si>
  <si>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</si>
  <si>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</si>
  <si>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</si>
  <si>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</si>
  <si>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</si>
  <si>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</si>
  <si>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</si>
  <si>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</si>
  <si>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</si>
  <si>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</si>
  <si>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</si>
  <si>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</si>
  <si>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</si>
  <si>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</si>
  <si>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</si>
  <si>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</si>
  <si>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</si>
  <si>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</si>
  <si>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</si>
  <si>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</si>
  <si>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</si>
  <si>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</si>
  <si>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</si>
  <si>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</si>
  <si>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</si>
  <si>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</si>
  <si>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</si>
  <si>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</si>
  <si>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</si>
  <si>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</si>
  <si>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</si>
  <si>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</si>
  <si>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</si>
  <si>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</si>
  <si>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</si>
  <si>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</si>
  <si>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</si>
  <si>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</si>
  <si>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</si>
  <si>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</si>
  <si>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</si>
  <si>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</si>
  <si>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</si>
  <si>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</si>
  <si>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</si>
  <si>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</si>
  <si>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</si>
  <si>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</si>
  <si>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</si>
  <si>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</si>
  <si>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</si>
  <si>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</si>
  <si>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</si>
  <si>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</si>
  <si>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</si>
  <si>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</si>
  <si>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</si>
  <si>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</si>
  <si>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</si>
  <si>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</si>
  <si>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</si>
  <si>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</si>
  <si>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</si>
  <si>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</si>
  <si>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</si>
  <si>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</si>
  <si>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</si>
  <si>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</si>
  <si>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</si>
  <si>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</si>
  <si>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</si>
  <si>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</si>
  <si>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</si>
  <si>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</si>
  <si>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</si>
  <si>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</si>
  <si>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</si>
  <si>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</si>
  <si>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</si>
  <si>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</si>
  <si>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</si>
  <si>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</si>
  <si>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</si>
  <si>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</si>
  <si>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</si>
  <si>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</si>
  <si>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</si>
  <si>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</si>
  <si>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</si>
  <si>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</si>
  <si>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</si>
  <si>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</si>
  <si>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</si>
  <si>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</si>
  <si>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</si>
  <si>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</si>
  <si>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</si>
  <si>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</si>
  <si>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</si>
  <si>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</si>
  <si>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</si>
  <si>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</si>
  <si>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</si>
  <si>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</si>
  <si>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</si>
  <si>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</si>
  <si>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</si>
  <si>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</si>
  <si>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</si>
  <si>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</si>
  <si>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</si>
  <si>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</si>
  <si>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</si>
  <si>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</si>
  <si>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</si>
  <si>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</si>
  <si>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</si>
  <si>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</si>
  <si>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</si>
  <si>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</si>
  <si>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</si>
  <si>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</si>
  <si>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</si>
  <si>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</si>
  <si>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</si>
  <si>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</si>
  <si>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</si>
  <si>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</si>
  <si>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</si>
  <si>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</si>
  <si>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</si>
  <si>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</si>
  <si>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</si>
  <si>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</si>
  <si>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</si>
  <si>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</si>
  <si>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</si>
  <si>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</si>
  <si>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</si>
  <si>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</si>
  <si>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</si>
  <si>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</si>
  <si>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</si>
  <si>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</si>
  <si>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</si>
  <si>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</si>
  <si>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</si>
  <si>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</si>
  <si>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</si>
  <si>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</si>
  <si>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</si>
  <si>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</si>
  <si>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</si>
  <si>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</si>
  <si>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</si>
  <si>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</si>
  <si>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</si>
  <si>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</si>
  <si>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</si>
  <si>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</si>
  <si>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</si>
  <si>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</si>
  <si>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</si>
  <si>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</si>
  <si>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</si>
  <si>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</si>
  <si>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</si>
  <si>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</si>
  <si>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</si>
  <si>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</si>
  <si>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</si>
  <si>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</si>
  <si>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</si>
  <si>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</si>
  <si>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</si>
  <si>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</si>
  <si>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</si>
  <si>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</si>
  <si>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</si>
  <si>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</si>
  <si>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</si>
  <si>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</si>
  <si>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</si>
  <si>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</si>
  <si>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</si>
  <si>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</si>
  <si>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</si>
  <si>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</si>
  <si>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</si>
  <si>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</si>
  <si>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</si>
  <si>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</si>
  <si>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</si>
  <si>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</si>
  <si>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</si>
  <si>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</si>
  <si>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</si>
  <si>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</si>
  <si>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</si>
  <si>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</si>
  <si>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</si>
  <si>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</si>
  <si>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</si>
  <si>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</si>
  <si>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</si>
  <si>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</si>
  <si>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</si>
  <si>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</si>
  <si>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</si>
  <si>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</si>
  <si>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</si>
  <si>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</si>
  <si>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</si>
  <si>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</si>
  <si>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</si>
  <si>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</si>
  <si>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</si>
  <si>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</si>
  <si>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</si>
  <si>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</si>
  <si>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</si>
  <si>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</si>
  <si>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</si>
  <si>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</si>
  <si>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</si>
  <si>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</si>
  <si>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</si>
  <si>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</si>
  <si>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</si>
  <si>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</si>
  <si>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</si>
  <si>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</si>
  <si>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</si>
  <si>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</si>
  <si>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</si>
  <si>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</si>
  <si>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</si>
  <si>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</si>
  <si>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</si>
  <si>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</si>
  <si>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</si>
  <si>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</si>
  <si>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</si>
  <si>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</si>
  <si>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</si>
  <si>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</si>
  <si>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</si>
  <si>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</si>
  <si>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</si>
  <si>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</si>
  <si>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</si>
  <si>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</si>
  <si>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</si>
  <si>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</si>
  <si>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</si>
  <si>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</si>
  <si>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</si>
  <si>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</si>
  <si>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</si>
  <si>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</si>
  <si>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</si>
  <si>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</si>
  <si>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</si>
  <si>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</si>
  <si>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</si>
  <si>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</si>
  <si>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</si>
  <si>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</si>
  <si>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</si>
  <si>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</si>
  <si>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</si>
  <si>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</si>
  <si>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</si>
  <si>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</si>
  <si>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</si>
  <si>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</si>
  <si>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</si>
  <si>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</si>
  <si>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</si>
  <si>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</si>
  <si>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</si>
  <si>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</si>
  <si>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</si>
  <si>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</si>
  <si>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</si>
  <si>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</si>
  <si>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</si>
  <si>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</si>
  <si>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</si>
  <si>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</si>
  <si>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</si>
  <si>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</si>
  <si>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</si>
  <si>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</si>
  <si>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</si>
  <si>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</si>
  <si>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</si>
  <si>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</si>
  <si>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</si>
  <si>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</si>
  <si>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</si>
  <si>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</si>
  <si>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</si>
  <si>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</si>
  <si>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</si>
  <si>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</si>
  <si>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</si>
  <si>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</si>
  <si>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</si>
  <si>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</si>
  <si>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</si>
  <si>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</si>
  <si>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</si>
  <si>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</si>
  <si>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</si>
  <si>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</si>
  <si>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</si>
  <si>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</si>
  <si>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</si>
  <si>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</si>
  <si>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</si>
  <si>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</si>
  <si>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</si>
  <si>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</si>
  <si>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</si>
  <si>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</si>
  <si>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</si>
  <si>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</si>
  <si>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</si>
  <si>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</si>
  <si>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</si>
  <si>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</si>
  <si>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</si>
  <si>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</si>
  <si>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</si>
  <si>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</si>
  <si>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</si>
  <si>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</si>
  <si>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</si>
  <si>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</si>
  <si>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</si>
  <si>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</si>
  <si>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</si>
  <si>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</si>
  <si>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</si>
  <si>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</si>
  <si>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</si>
  <si>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</si>
  <si>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</si>
  <si>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</si>
  <si>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</si>
  <si>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</si>
  <si>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</si>
  <si>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</si>
  <si>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</si>
  <si>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</si>
  <si>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</si>
  <si>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</si>
  <si>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</si>
  <si>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</si>
  <si>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</si>
  <si>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</si>
  <si>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</si>
  <si>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</si>
  <si>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</si>
  <si>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</si>
  <si>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</si>
  <si>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</si>
  <si>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</si>
  <si>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</si>
  <si>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</si>
  <si>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</si>
  <si>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</si>
  <si>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</si>
  <si>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</si>
  <si>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</si>
  <si>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</si>
  <si>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</si>
  <si>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</si>
  <si>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</si>
  <si>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</si>
  <si>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</si>
  <si>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</si>
  <si>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</si>
  <si>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</si>
  <si>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</si>
  <si>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</si>
  <si>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</si>
  <si>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</si>
  <si>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</si>
  <si>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</si>
  <si>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</si>
  <si>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</si>
  <si>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</si>
  <si>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</si>
  <si>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</si>
  <si>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</si>
  <si>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</si>
  <si>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</si>
  <si>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</si>
  <si>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</si>
  <si>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</si>
  <si>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</si>
  <si>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</si>
  <si>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</si>
  <si>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</si>
  <si>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</si>
  <si>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</si>
  <si>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</si>
  <si>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</si>
  <si>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</si>
  <si>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</si>
  <si>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</si>
  <si>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</si>
  <si>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</si>
  <si>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</si>
  <si>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</si>
  <si>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</si>
  <si>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</si>
  <si>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</si>
  <si>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</si>
  <si>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</si>
  <si>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</si>
  <si>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</si>
  <si>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</si>
  <si>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</si>
  <si>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</si>
  <si>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</si>
  <si>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</si>
  <si>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</si>
  <si>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</si>
  <si>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</si>
  <si>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</si>
  <si>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</si>
  <si>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</si>
  <si>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</si>
  <si>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</si>
  <si>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</si>
  <si>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</si>
  <si>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</si>
  <si>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</si>
  <si>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</si>
  <si>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</si>
  <si>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</si>
  <si>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</si>
  <si>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</si>
  <si>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</si>
  <si>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</si>
  <si>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</si>
  <si>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</si>
  <si>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</si>
  <si>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</si>
  <si>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</si>
  <si>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</si>
  <si>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</si>
  <si>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</si>
  <si>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</si>
  <si>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</si>
  <si>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</si>
  <si>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</si>
  <si>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</si>
  <si>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</si>
  <si>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</si>
  <si>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</si>
  <si>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</si>
  <si>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</si>
  <si>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</si>
  <si>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</si>
  <si>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</si>
  <si>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</si>
  <si>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</si>
  <si>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</si>
  <si>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</si>
  <si>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</si>
  <si>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</si>
  <si>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</si>
  <si>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</si>
  <si>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</si>
  <si>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</si>
  <si>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</si>
  <si>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</si>
  <si>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</si>
  <si>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</si>
  <si>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</si>
  <si>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</si>
  <si>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</si>
  <si>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</si>
  <si>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</si>
  <si>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</si>
  <si>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</si>
  <si>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</si>
  <si>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</si>
  <si>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</si>
  <si>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</si>
  <si>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</si>
  <si>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</si>
  <si>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</si>
  <si>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</si>
  <si>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</si>
  <si>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</si>
  <si>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</si>
  <si>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</si>
  <si>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</si>
  <si>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</si>
  <si>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</si>
  <si>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</si>
  <si>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</si>
  <si>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</si>
  <si>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</si>
  <si>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</si>
  <si>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</si>
  <si>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</si>
  <si>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</si>
  <si>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</si>
  <si>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</si>
  <si>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</si>
  <si>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</si>
  <si>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</si>
  <si>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</si>
  <si>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</si>
  <si>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</si>
  <si>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</si>
  <si>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</si>
  <si>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</si>
  <si>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</si>
  <si>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</si>
  <si>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</si>
  <si>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</si>
  <si>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</si>
  <si>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</si>
  <si>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</si>
  <si>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</si>
  <si>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</si>
  <si>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</si>
  <si>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</si>
  <si>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</si>
  <si>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</si>
  <si>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</si>
  <si>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</si>
  <si>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</si>
  <si>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</si>
  <si>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</si>
  <si>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</si>
  <si>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</si>
  <si>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</si>
  <si>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</si>
  <si>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</si>
  <si>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</si>
  <si>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</si>
  <si>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</si>
  <si>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</si>
  <si>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</si>
  <si>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</si>
  <si>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</si>
  <si>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</si>
  <si>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</si>
  <si>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</si>
  <si>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</si>
  <si>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</si>
  <si>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</si>
  <si>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</si>
  <si>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</si>
  <si>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</si>
  <si>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</si>
  <si>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</si>
  <si>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</si>
  <si>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</si>
  <si>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</si>
  <si>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</si>
  <si>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</si>
  <si>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</si>
  <si>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</si>
  <si>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</si>
  <si>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</si>
  <si>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</si>
  <si>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</si>
  <si>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</si>
  <si>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</si>
  <si>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</si>
  <si>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</si>
  <si>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</si>
  <si>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</si>
  <si>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</si>
  <si>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</si>
  <si>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</si>
  <si>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</si>
  <si>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</si>
  <si>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</si>
  <si>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</si>
  <si>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</si>
  <si>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</si>
  <si>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</si>
  <si>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</si>
  <si>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</si>
  <si>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</si>
  <si>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</si>
  <si>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</si>
  <si>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</si>
  <si>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</si>
  <si>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</si>
  <si>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</si>
  <si>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</si>
  <si>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</si>
  <si>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</si>
  <si>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</si>
  <si>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</si>
  <si>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</si>
  <si>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</si>
  <si>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</si>
  <si>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</si>
  <si>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</si>
  <si>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</si>
  <si>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</si>
  <si>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</si>
  <si>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</si>
  <si>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</si>
  <si>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</si>
  <si>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</si>
  <si>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</si>
  <si>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</si>
  <si>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</si>
  <si>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</si>
  <si>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</si>
  <si>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</si>
  <si>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</si>
  <si>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</si>
  <si>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</si>
  <si>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</si>
  <si>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</si>
  <si>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</si>
  <si>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</si>
  <si>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</si>
  <si>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</si>
  <si>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</si>
  <si>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</si>
  <si>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</si>
  <si>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</si>
  <si>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</si>
  <si>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</si>
  <si>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</si>
  <si>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</si>
  <si>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</si>
  <si>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</si>
  <si>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</si>
  <si>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</si>
  <si>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</si>
  <si>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</si>
  <si>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</si>
  <si>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</si>
  <si>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</si>
  <si>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</si>
  <si>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</si>
  <si>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</si>
  <si>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</si>
  <si>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</si>
  <si>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</si>
  <si>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</si>
  <si>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</si>
  <si>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</si>
  <si>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</si>
  <si>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</si>
  <si>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</si>
  <si>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</si>
  <si>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</si>
  <si>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</si>
  <si>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</si>
  <si>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</si>
  <si>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</si>
  <si>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</si>
  <si>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</si>
  <si>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</si>
  <si>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</si>
  <si>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</si>
  <si>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</si>
  <si>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</si>
  <si>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</si>
  <si>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</si>
  <si>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</si>
  <si>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</si>
  <si>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</si>
  <si>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</si>
  <si>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</si>
  <si>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</si>
  <si>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</si>
  <si>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</si>
  <si>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</si>
  <si>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</si>
  <si>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</si>
  <si>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</si>
  <si>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</si>
  <si>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</si>
  <si>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</si>
  <si>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</si>
  <si>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</si>
  <si>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</si>
  <si>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</si>
  <si>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</si>
  <si>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</si>
  <si>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</si>
  <si>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</si>
  <si>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</si>
  <si>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</si>
  <si>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</si>
  <si>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</si>
  <si>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</si>
  <si>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</si>
  <si>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</si>
  <si>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</si>
  <si>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</si>
  <si>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</si>
  <si>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</si>
  <si>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</si>
  <si>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</si>
  <si>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</si>
  <si>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</si>
  <si>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</si>
  <si>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</si>
  <si>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</si>
  <si>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</si>
  <si>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</si>
  <si>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</si>
  <si>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</si>
  <si>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</si>
  <si>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</si>
  <si>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</si>
  <si>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</si>
  <si>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</si>
  <si>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</si>
  <si>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</si>
  <si>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</si>
  <si>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</si>
  <si>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</si>
  <si>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</si>
  <si>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</si>
  <si>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</si>
  <si>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</si>
  <si>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</si>
  <si>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</si>
  <si>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</si>
  <si>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</si>
  <si>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</si>
  <si>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</si>
  <si>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</si>
  <si>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</si>
  <si>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</si>
  <si>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</si>
  <si>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</si>
  <si>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</si>
  <si>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</si>
  <si>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</si>
  <si>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</si>
  <si>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</si>
  <si>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</si>
  <si>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</si>
  <si>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</si>
  <si>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</si>
  <si>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</si>
  <si>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</si>
  <si>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</si>
  <si>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</si>
  <si>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</si>
  <si>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</si>
  <si>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</si>
  <si>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</si>
  <si>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</si>
  <si>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</si>
  <si>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</si>
  <si>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</si>
  <si>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</si>
  <si>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</si>
  <si>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</si>
  <si>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</si>
  <si>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</si>
  <si>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</si>
  <si>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</si>
  <si>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</si>
  <si>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</si>
  <si>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</si>
  <si>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</si>
  <si>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</si>
  <si>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</si>
  <si>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</si>
  <si>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</si>
  <si>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</si>
  <si>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</si>
  <si>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</si>
  <si>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</si>
  <si>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</si>
  <si>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</si>
  <si>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</si>
  <si>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</si>
  <si>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</si>
  <si>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</si>
  <si>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</si>
  <si>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</si>
  <si>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</si>
  <si>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</si>
  <si>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</si>
  <si>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</si>
  <si>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</si>
  <si>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</si>
  <si>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</si>
  <si>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</si>
  <si>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</si>
  <si>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</si>
  <si>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</si>
  <si>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</si>
  <si>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</si>
  <si>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</si>
  <si>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</si>
  <si>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</si>
  <si>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</si>
  <si>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</si>
  <si>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</si>
  <si>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</si>
  <si>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</si>
  <si>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</si>
  <si>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</si>
  <si>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</si>
  <si>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</si>
  <si>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</si>
  <si>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</si>
  <si>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</si>
  <si>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</si>
  <si>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</si>
  <si>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</si>
  <si>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</si>
  <si>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</si>
  <si>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</si>
  <si>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</si>
  <si>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</si>
  <si>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</si>
  <si>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</si>
  <si>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</si>
  <si>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</si>
  <si>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</si>
  <si>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</si>
  <si>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</si>
  <si>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</si>
  <si>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</si>
  <si>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</si>
  <si>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</si>
  <si>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</si>
  <si>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</si>
  <si>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</si>
  <si>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</si>
  <si>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</si>
  <si>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</si>
  <si>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</si>
  <si>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</si>
  <si>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</si>
  <si>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</si>
  <si>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</si>
  <si>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</si>
  <si>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</si>
  <si>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</si>
  <si>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</si>
  <si>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</si>
  <si>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</si>
  <si>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</si>
  <si>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</si>
  <si>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</si>
  <si>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</si>
  <si>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</si>
  <si>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</si>
  <si>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</si>
  <si>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</si>
  <si>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</si>
  <si>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</si>
  <si>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</si>
  <si>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</si>
  <si>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</si>
  <si>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</si>
  <si>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</si>
  <si>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</si>
  <si>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</si>
  <si>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</si>
  <si>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</si>
  <si>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</si>
  <si>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</si>
  <si>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</si>
  <si>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</si>
  <si>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</si>
  <si>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</si>
  <si>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</si>
  <si>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</si>
  <si>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</si>
  <si>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</si>
  <si>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</si>
  <si>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</si>
  <si>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</si>
  <si>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</si>
  <si>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</si>
  <si>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</si>
  <si>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</si>
  <si>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</si>
  <si>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</si>
  <si>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</si>
  <si>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</si>
  <si>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</si>
  <si>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</si>
  <si>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</si>
  <si>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</si>
  <si>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</si>
  <si>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</si>
  <si>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</si>
  <si>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</si>
  <si>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</si>
  <si>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</si>
  <si>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</si>
  <si>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</si>
  <si>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</si>
  <si>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</si>
  <si>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</si>
  <si>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</si>
  <si>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</si>
  <si>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</si>
  <si>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</si>
  <si>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</si>
  <si>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</si>
  <si>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</si>
  <si>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</si>
  <si>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</si>
  <si>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</si>
  <si>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</si>
  <si>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</si>
  <si>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</si>
  <si>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</si>
  <si>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</si>
  <si>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</si>
  <si>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</si>
  <si>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</si>
  <si>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</si>
  <si>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</si>
  <si>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</si>
  <si>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</si>
  <si>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</si>
  <si>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</si>
  <si>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</si>
  <si>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</si>
  <si>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</si>
  <si>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</si>
  <si>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</si>
  <si>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</si>
  <si>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</si>
  <si>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</si>
  <si>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</si>
  <si>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</si>
  <si>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</si>
  <si>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</si>
  <si>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</si>
  <si>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</si>
  <si>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</si>
  <si>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</si>
  <si>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</si>
  <si>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</si>
  <si>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</si>
  <si>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</si>
  <si>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</si>
  <si>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</si>
  <si>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</si>
  <si>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</si>
  <si>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</si>
  <si>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</si>
  <si>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</si>
  <si>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</si>
  <si>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</si>
  <si>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</si>
  <si>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</si>
  <si>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</si>
  <si>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</si>
  <si>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</si>
  <si>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</si>
  <si>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</si>
  <si>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</si>
  <si>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</si>
  <si>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</si>
  <si>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</si>
  <si>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</si>
  <si>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</si>
  <si>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</si>
  <si>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</si>
  <si>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</si>
  <si>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</si>
  <si>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</si>
  <si>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</si>
  <si>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</si>
  <si>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</si>
  <si>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</si>
  <si>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</si>
  <si>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</si>
  <si>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</si>
  <si>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</si>
  <si>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</si>
  <si>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</si>
  <si>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</si>
  <si>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</si>
  <si>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</si>
  <si>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</si>
  <si>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</si>
  <si>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</si>
  <si>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</si>
  <si>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</si>
  <si>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</si>
  <si>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</si>
  <si>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</si>
  <si>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</si>
  <si>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</si>
  <si>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</si>
  <si>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</si>
  <si>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</si>
  <si>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</si>
  <si>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</si>
  <si>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</si>
  <si>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</si>
  <si>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</si>
  <si>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</si>
  <si>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</si>
  <si>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</si>
  <si>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</si>
  <si>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</si>
  <si>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</si>
  <si>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</si>
  <si>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</si>
  <si>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</si>
  <si>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</si>
  <si>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</si>
  <si>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</si>
  <si>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</si>
  <si>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</si>
  <si>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</si>
  <si>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</si>
  <si>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</si>
  <si>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</si>
  <si>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</si>
  <si>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</si>
  <si>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</si>
  <si>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</si>
  <si>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</si>
  <si>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</si>
  <si>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</si>
  <si>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</si>
  <si>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</si>
  <si>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</si>
  <si>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</si>
  <si>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</si>
  <si>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</si>
  <si>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</si>
  <si>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</si>
  <si>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</si>
  <si>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</si>
  <si>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</si>
  <si>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</si>
  <si>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</si>
  <si>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</si>
  <si>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</si>
  <si>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</si>
  <si>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</si>
  <si>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</si>
  <si>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</si>
  <si>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</si>
  <si>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</si>
  <si>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</si>
  <si>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</si>
  <si>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</si>
  <si>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</si>
  <si>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</si>
  <si>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</si>
  <si>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</si>
  <si>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</si>
  <si>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</si>
  <si>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</si>
  <si>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</si>
  <si>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</si>
  <si>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</si>
  <si>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</si>
  <si>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</si>
  <si>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</si>
  <si>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</si>
  <si>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</si>
  <si>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</si>
  <si>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</si>
  <si>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</si>
  <si>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</si>
  <si>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</si>
  <si>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</si>
  <si>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</si>
  <si>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</si>
  <si>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</si>
  <si>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</si>
  <si>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</si>
  <si>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</si>
  <si>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</si>
  <si>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</si>
  <si>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</si>
  <si>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</si>
  <si>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</si>
  <si>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</si>
  <si>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</si>
  <si>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</si>
  <si>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</si>
  <si>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</si>
  <si>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</si>
  <si>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</si>
  <si>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</si>
  <si>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</si>
  <si>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</si>
  <si>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</si>
  <si>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</si>
  <si>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</si>
  <si>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</si>
  <si>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</si>
  <si>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</si>
  <si>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</si>
  <si>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</si>
  <si>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</si>
  <si>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</si>
  <si>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</si>
  <si>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</si>
  <si>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</si>
  <si>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</si>
  <si>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</si>
  <si>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</si>
  <si>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</si>
  <si>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</si>
  <si>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</si>
  <si>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</si>
  <si>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</si>
  <si>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</si>
  <si>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</si>
  <si>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</si>
  <si>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</si>
  <si>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</si>
  <si>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</si>
  <si>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</si>
  <si>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</si>
  <si>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</si>
  <si>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</si>
  <si>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</si>
  <si>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</si>
  <si>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</si>
  <si>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</si>
  <si>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</si>
  <si>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</si>
  <si>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</si>
  <si>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</si>
  <si>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</si>
  <si>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</si>
  <si>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</si>
  <si>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</si>
  <si>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</si>
  <si>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</si>
  <si>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</si>
  <si>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</si>
  <si>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</si>
  <si>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</si>
  <si>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</si>
  <si>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</si>
  <si>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</si>
  <si>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</si>
  <si>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</si>
  <si>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</si>
  <si>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</si>
  <si>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</si>
  <si>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</si>
  <si>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</si>
  <si>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</si>
  <si>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</si>
  <si>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</si>
  <si>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</si>
  <si>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</si>
  <si>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</si>
  <si>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</si>
  <si>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</si>
  <si>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</si>
  <si>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</si>
  <si>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</si>
  <si>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</si>
  <si>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</si>
  <si>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</si>
  <si>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</si>
  <si>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</si>
  <si>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</si>
  <si>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</si>
  <si>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</si>
  <si>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</si>
  <si>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</si>
  <si>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</si>
  <si>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</si>
  <si>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</si>
  <si>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</si>
  <si>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</si>
  <si>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</si>
  <si>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</si>
  <si>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</si>
  <si>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</si>
  <si>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</si>
  <si>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</si>
  <si>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</si>
  <si>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</si>
  <si>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</si>
  <si>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</si>
  <si>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</si>
  <si>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</si>
  <si>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</si>
  <si>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</si>
  <si>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</si>
  <si>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</si>
  <si>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</si>
  <si>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</si>
  <si>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</si>
  <si>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</si>
  <si>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</si>
  <si>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</si>
  <si>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</si>
  <si>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</si>
  <si>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</si>
  <si>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</si>
  <si>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</si>
  <si>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</si>
  <si>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</si>
  <si>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</si>
  <si>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</si>
  <si>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</si>
  <si>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</si>
  <si>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</si>
  <si>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</si>
  <si>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</si>
  <si>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</si>
  <si>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</si>
  <si>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</si>
  <si>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</si>
  <si>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</si>
  <si>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</si>
  <si>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</si>
  <si>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</si>
  <si>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</si>
  <si>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</si>
  <si>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</si>
  <si>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</si>
  <si>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</si>
  <si>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</si>
  <si>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</si>
  <si>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</si>
  <si>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</si>
  <si>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</si>
  <si>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</si>
  <si>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</si>
  <si>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</si>
  <si>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</si>
  <si>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</si>
  <si>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</si>
  <si>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</si>
  <si>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</si>
  <si>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</si>
  <si>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</si>
  <si>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</si>
  <si>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</si>
  <si>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</si>
  <si>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</si>
  <si>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</si>
  <si>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</si>
  <si>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</si>
  <si>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</si>
  <si>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</si>
  <si>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</si>
  <si>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</si>
  <si>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</si>
  <si>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</si>
  <si>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</si>
  <si>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</si>
  <si>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</si>
  <si>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</si>
  <si>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</si>
  <si>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</si>
  <si>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</si>
  <si>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</si>
  <si>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</si>
  <si>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</si>
  <si>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</si>
  <si>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</si>
  <si>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</si>
  <si>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</si>
  <si>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</si>
  <si>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</si>
  <si>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</si>
  <si>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</si>
  <si>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</si>
  <si>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</si>
  <si>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</si>
  <si>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</si>
  <si>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</si>
  <si>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</si>
  <si>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</si>
  <si>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</si>
  <si>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</si>
  <si>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</si>
  <si>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</si>
  <si>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</si>
  <si>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</si>
  <si>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</si>
  <si>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</si>
  <si>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</si>
  <si>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</si>
  <si>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</si>
  <si>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</si>
  <si>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</si>
  <si>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</si>
  <si>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</si>
  <si>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</si>
  <si>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</si>
  <si>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</si>
  <si>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</si>
  <si>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</si>
  <si>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</si>
  <si>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</si>
  <si>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</si>
  <si>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</si>
  <si>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</si>
  <si>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</si>
  <si>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</si>
  <si>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</si>
  <si>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</si>
  <si>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</si>
  <si>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</si>
  <si>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</si>
  <si>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</si>
  <si>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</si>
  <si>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</si>
  <si>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</si>
  <si>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</si>
  <si>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</si>
  <si>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</si>
  <si>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</si>
  <si>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</si>
  <si>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</si>
  <si>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</si>
  <si>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</si>
  <si>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</si>
  <si>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</si>
  <si>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</si>
  <si>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</si>
  <si>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</si>
  <si>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</si>
  <si>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</si>
  <si>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</si>
  <si>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</si>
  <si>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</si>
  <si>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</si>
  <si>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</si>
  <si>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</si>
  <si>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</si>
  <si>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</si>
  <si>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</si>
  <si>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</si>
  <si>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</si>
  <si>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</si>
  <si>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</si>
  <si>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</si>
  <si>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</si>
  <si>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</si>
  <si>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</si>
  <si>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</si>
  <si>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</si>
  <si>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</si>
  <si>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</si>
  <si>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</si>
  <si>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</si>
  <si>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</si>
  <si>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</si>
  <si>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</si>
  <si>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</si>
  <si>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</si>
  <si>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</si>
  <si>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</si>
  <si>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</si>
  <si>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</si>
  <si>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</si>
  <si>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</si>
  <si>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</si>
  <si>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</si>
  <si>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</si>
  <si>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</si>
  <si>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</si>
  <si>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</si>
  <si>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</si>
  <si>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</si>
  <si>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</si>
  <si>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</si>
  <si>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</si>
  <si>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</si>
  <si>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</si>
  <si>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</si>
  <si>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</si>
  <si>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</si>
  <si>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</si>
  <si>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</si>
  <si>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</si>
  <si>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</si>
  <si>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</si>
  <si>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</si>
  <si>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</si>
  <si>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</si>
  <si>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</si>
  <si>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</si>
  <si>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</si>
  <si>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</si>
  <si>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</si>
  <si>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</si>
  <si>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</si>
  <si>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</si>
  <si>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</si>
  <si>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</si>
  <si>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</si>
  <si>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</si>
  <si>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</si>
  <si>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</si>
  <si>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</si>
  <si>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</si>
  <si>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</si>
  <si>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</si>
  <si>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</si>
  <si>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</si>
  <si>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</si>
  <si>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</si>
  <si>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</si>
  <si>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</si>
  <si>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</si>
  <si>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</si>
  <si>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</si>
  <si>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</si>
  <si>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</si>
  <si>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</si>
  <si>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</si>
  <si>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</si>
  <si>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</si>
  <si>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</si>
  <si>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</si>
  <si>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</si>
  <si>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</si>
  <si>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</si>
  <si>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</si>
  <si>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</si>
  <si>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</si>
  <si>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</si>
  <si>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</si>
  <si>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</si>
  <si>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</si>
  <si>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</si>
  <si>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</si>
  <si>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</si>
  <si>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</si>
  <si>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</si>
  <si>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</si>
  <si>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</si>
  <si>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</si>
  <si>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</si>
  <si>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</si>
  <si>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</si>
  <si>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</si>
  <si>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</si>
  <si>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</si>
  <si>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</si>
  <si>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</si>
  <si>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</si>
  <si>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</si>
  <si>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</si>
  <si>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</si>
  <si>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</si>
  <si>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</si>
  <si>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</si>
  <si>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</si>
  <si>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</si>
  <si>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</si>
  <si>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</si>
  <si>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</si>
  <si>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</si>
  <si>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</si>
  <si>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</si>
  <si>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</si>
  <si>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</si>
  <si>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</si>
  <si>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</si>
  <si>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</si>
  <si>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</si>
  <si>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</si>
  <si>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</si>
  <si>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</si>
  <si>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</si>
  <si>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</si>
  <si>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</si>
  <si>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</si>
  <si>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</si>
  <si>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</si>
  <si>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</si>
  <si>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</si>
  <si>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</si>
  <si>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</si>
  <si>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</si>
  <si>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</si>
  <si>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</si>
  <si>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</si>
  <si>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</si>
  <si>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</si>
  <si>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</si>
  <si>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</si>
  <si>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</si>
  <si>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</si>
  <si>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</si>
  <si>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</si>
  <si>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</si>
  <si>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</si>
  <si>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</si>
  <si>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</si>
  <si>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</si>
  <si>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</si>
  <si>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</si>
  <si>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</si>
  <si>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</si>
  <si>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</si>
  <si>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</si>
  <si>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</si>
  <si>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</si>
  <si>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</si>
  <si>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</si>
  <si>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</si>
  <si>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</si>
  <si>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</si>
  <si>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</si>
  <si>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</si>
  <si>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</si>
  <si>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</si>
  <si>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</si>
  <si>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</si>
  <si>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</si>
  <si>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</si>
  <si>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</si>
  <si>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</si>
  <si>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</si>
  <si>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</si>
  <si>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</si>
  <si>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</si>
  <si>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</si>
  <si>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</si>
  <si>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</si>
  <si>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</si>
  <si>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</si>
  <si>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</si>
  <si>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</si>
  <si>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</si>
  <si>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</si>
  <si>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</si>
  <si>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</si>
  <si>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</si>
  <si>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</si>
  <si>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</si>
  <si>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</si>
  <si>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</si>
  <si>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</si>
  <si>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</si>
  <si>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</si>
  <si>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</si>
  <si>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</si>
  <si>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</si>
  <si>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</si>
  <si>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</si>
  <si>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</si>
  <si>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</si>
  <si>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</si>
  <si>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</si>
  <si>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</si>
  <si>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</si>
  <si>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</si>
  <si>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</si>
  <si>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</si>
  <si>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</si>
  <si>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</si>
  <si>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</si>
  <si>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</si>
  <si>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</si>
  <si>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</si>
  <si>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</si>
  <si>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</si>
  <si>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</si>
  <si>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</si>
  <si>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</si>
  <si>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</si>
  <si>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</si>
  <si>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</si>
  <si>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</si>
  <si>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</si>
  <si>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</si>
  <si>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</si>
  <si>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</si>
  <si>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</si>
  <si>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</si>
  <si>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</si>
  <si>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</si>
  <si>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</si>
  <si>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</si>
  <si>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</si>
  <si>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</si>
  <si>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</si>
  <si>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</si>
  <si>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</si>
  <si>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</si>
  <si>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</si>
  <si>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</si>
  <si>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</si>
  <si>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</si>
  <si>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</si>
  <si>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</si>
  <si>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</si>
  <si>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</si>
  <si>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</si>
  <si>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</si>
  <si>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</si>
  <si>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</si>
  <si>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</si>
  <si>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</si>
  <si>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</si>
  <si>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</si>
  <si>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</si>
  <si>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</si>
  <si>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</si>
  <si>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</si>
  <si>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</si>
  <si>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</si>
  <si>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</si>
  <si>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</si>
  <si>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</si>
  <si>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</si>
  <si>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</si>
  <si>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</si>
  <si>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</si>
  <si>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</si>
  <si>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</si>
  <si>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</si>
  <si>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</si>
  <si>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</si>
  <si>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</si>
  <si>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</si>
  <si>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</si>
  <si>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</si>
  <si>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</si>
  <si>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</si>
  <si>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</si>
  <si>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</si>
  <si>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</si>
  <si>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</si>
  <si>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</si>
  <si>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</si>
  <si>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</si>
  <si>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</si>
  <si>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</si>
  <si>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</si>
  <si>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</si>
  <si>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</si>
  <si>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</si>
  <si>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</si>
  <si>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</si>
  <si>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</si>
  <si>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</si>
  <si>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</si>
  <si>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</si>
  <si>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</si>
  <si>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</si>
  <si>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</si>
  <si>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</si>
  <si>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</si>
  <si>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</si>
  <si>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</si>
  <si>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</si>
  <si>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</si>
  <si>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</si>
  <si>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</si>
  <si>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</si>
  <si>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</si>
  <si>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</si>
  <si>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</si>
  <si>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</si>
  <si>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</si>
  <si>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</si>
  <si>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</si>
  <si>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</si>
  <si>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</si>
  <si>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</si>
  <si>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</si>
  <si>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</si>
  <si>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</si>
  <si>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</si>
  <si>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</si>
  <si>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</si>
  <si>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</si>
  <si>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</si>
  <si>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</si>
  <si>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</si>
  <si>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</si>
  <si>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</si>
  <si>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</si>
  <si>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</si>
  <si>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</si>
  <si>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</si>
  <si>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</si>
  <si>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</si>
  <si>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</si>
  <si>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</si>
  <si>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</si>
  <si>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</si>
  <si>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</si>
  <si>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</si>
  <si>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</si>
  <si>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</si>
  <si>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</si>
  <si>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</si>
  <si>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</si>
  <si>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</si>
  <si>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</si>
  <si>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</si>
  <si>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</si>
  <si>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</si>
  <si>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</si>
  <si>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</si>
  <si>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</si>
  <si>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</si>
  <si>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</si>
  <si>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</si>
  <si>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</si>
  <si>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</si>
  <si>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</si>
  <si>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</si>
  <si>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</si>
  <si>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</si>
  <si>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</si>
  <si>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</si>
  <si>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</si>
  <si>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</si>
  <si>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</si>
  <si>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</si>
  <si>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</si>
  <si>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</si>
  <si>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</si>
  <si>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</si>
  <si>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</si>
  <si>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</si>
  <si>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</si>
  <si>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</si>
  <si>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</si>
  <si>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</si>
  <si>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</si>
  <si>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</si>
  <si>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</si>
  <si>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</si>
  <si>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</si>
  <si>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</si>
  <si>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</si>
  <si>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</si>
  <si>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</si>
  <si>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</si>
  <si>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</si>
  <si>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</si>
  <si>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</si>
  <si>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</si>
  <si>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</si>
  <si>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</si>
  <si>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</si>
  <si>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</si>
  <si>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</si>
  <si>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</si>
  <si>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</si>
  <si>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</si>
  <si>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</si>
  <si>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</si>
  <si>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</si>
  <si>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</si>
  <si>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</si>
  <si>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</si>
  <si>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</si>
  <si>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</si>
  <si>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</si>
  <si>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</si>
  <si>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</si>
  <si>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</si>
  <si>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</si>
  <si>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</si>
  <si>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</si>
  <si>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</si>
  <si>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</si>
  <si>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</si>
  <si>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</si>
  <si>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</si>
  <si>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</si>
  <si>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</si>
  <si>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</si>
  <si>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</si>
  <si>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</si>
  <si>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</si>
  <si>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</si>
  <si>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</si>
  <si>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</si>
  <si>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</si>
  <si>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</si>
  <si>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</si>
  <si>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</si>
  <si>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</si>
  <si>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</si>
  <si>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</si>
  <si>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</si>
  <si>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</si>
  <si>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</si>
  <si>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</si>
  <si>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</si>
  <si>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</si>
  <si>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</si>
  <si>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</si>
  <si>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</si>
  <si>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</si>
  <si>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</si>
  <si>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</si>
  <si>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</si>
  <si>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</si>
  <si>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</si>
  <si>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</si>
  <si>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</si>
  <si>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</si>
  <si>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</si>
  <si>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</si>
  <si>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</si>
  <si>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</si>
  <si>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</si>
  <si>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</si>
  <si>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</si>
  <si>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</si>
  <si>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</si>
  <si>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</si>
  <si>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</si>
  <si>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</si>
  <si>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</si>
  <si>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</si>
  <si>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</si>
  <si>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</si>
  <si>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</si>
  <si>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</si>
  <si>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</si>
  <si>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</si>
  <si>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</si>
  <si>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</si>
  <si>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</si>
  <si>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</si>
  <si>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</si>
  <si>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</si>
  <si>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</si>
  <si>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</si>
  <si>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</si>
  <si>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</si>
  <si>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</si>
  <si>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</si>
  <si>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</si>
  <si>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</si>
  <si>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</si>
  <si>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</si>
  <si>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</si>
  <si>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</si>
  <si>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</si>
  <si>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</si>
  <si>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</si>
  <si>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</si>
  <si>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</si>
  <si>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</si>
  <si>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</si>
  <si>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</si>
  <si>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</si>
  <si>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</si>
  <si>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</si>
  <si>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</si>
  <si>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</si>
  <si>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</si>
  <si>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</si>
  <si>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</si>
  <si>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</si>
  <si>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</si>
  <si>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</si>
  <si>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</si>
  <si>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</si>
  <si>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</si>
  <si>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</si>
  <si>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</si>
  <si>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</si>
  <si>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</si>
  <si>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</si>
  <si>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</si>
  <si>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</si>
  <si>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</si>
  <si>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</si>
  <si>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</si>
  <si>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</si>
  <si>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</si>
  <si>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</si>
  <si>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</si>
  <si>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</si>
  <si>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</si>
  <si>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</si>
  <si>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</si>
  <si>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</si>
  <si>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</si>
  <si>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</si>
  <si>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</si>
  <si>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</si>
  <si>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</si>
  <si>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</si>
  <si>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</si>
  <si>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</si>
  <si>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</si>
  <si>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</si>
  <si>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</si>
  <si>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</si>
  <si>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</si>
  <si>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</si>
  <si>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</si>
  <si>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</si>
  <si>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</si>
  <si>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</si>
  <si>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</si>
  <si>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</si>
  <si>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</si>
  <si>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</si>
  <si>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</si>
  <si>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</si>
  <si>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</si>
  <si>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</si>
  <si>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</si>
  <si>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</si>
  <si>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</si>
  <si>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</si>
  <si>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</si>
  <si>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</si>
  <si>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</si>
  <si>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</si>
  <si>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</si>
  <si>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</si>
  <si>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</si>
  <si>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</si>
  <si>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</si>
  <si>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</si>
  <si>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</si>
  <si>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</si>
  <si>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</si>
  <si>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</si>
  <si>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</si>
  <si>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</si>
  <si>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</si>
  <si>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</si>
  <si>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</si>
  <si>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</si>
  <si>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</si>
  <si>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</si>
  <si>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</si>
  <si>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</si>
  <si>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</si>
  <si>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</si>
  <si>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</si>
  <si>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</si>
  <si>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</si>
  <si>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</si>
  <si>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</si>
  <si>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</si>
  <si>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</si>
  <si>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</si>
  <si>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</si>
  <si>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</si>
  <si>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</si>
  <si>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</si>
  <si>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</si>
  <si>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</si>
  <si>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</si>
  <si>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</si>
  <si>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</si>
  <si>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</si>
  <si>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</si>
  <si>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</si>
  <si>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</si>
  <si>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</si>
  <si>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</si>
  <si>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</si>
  <si>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</si>
  <si>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</si>
  <si>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</si>
  <si>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</si>
  <si>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</si>
  <si>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</si>
  <si>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</si>
  <si>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</si>
  <si>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</si>
  <si>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</si>
  <si>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</si>
  <si>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</si>
  <si>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</si>
  <si>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</si>
  <si>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</si>
  <si>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</si>
  <si>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</si>
  <si>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</si>
  <si>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</si>
  <si>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</si>
  <si>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</si>
  <si>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</si>
  <si>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</si>
  <si>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</si>
  <si>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</si>
  <si>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</si>
  <si>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</si>
  <si>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</si>
  <si>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</si>
  <si>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</si>
  <si>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</si>
  <si>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</si>
  <si>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</si>
  <si>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</si>
  <si>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</si>
  <si>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</si>
  <si>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</si>
  <si>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</si>
  <si>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</si>
  <si>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</si>
  <si>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</si>
  <si>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</si>
  <si>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</si>
  <si>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</si>
  <si>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</si>
  <si>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</si>
  <si>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</si>
  <si>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</si>
  <si>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</si>
  <si>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</si>
  <si>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</si>
  <si>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</si>
  <si>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</si>
  <si>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</si>
  <si>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</si>
  <si>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</si>
  <si>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</si>
  <si>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</si>
  <si>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</si>
  <si>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</si>
  <si>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</si>
  <si>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</si>
  <si>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</si>
  <si>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</si>
  <si>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</si>
  <si>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</si>
  <si>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</si>
  <si>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</si>
  <si>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</si>
  <si>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</si>
  <si>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</si>
  <si>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</si>
  <si>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</si>
  <si>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</si>
  <si>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</si>
  <si>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</si>
  <si>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</si>
  <si>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</si>
  <si>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</si>
  <si>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</si>
  <si>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</si>
  <si>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</si>
  <si>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</si>
  <si>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</si>
  <si>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</si>
  <si>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</si>
  <si>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</si>
  <si>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</si>
  <si>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</si>
  <si>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</si>
  <si>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</si>
  <si>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</si>
  <si>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</si>
  <si>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</si>
  <si>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</si>
  <si>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</si>
  <si>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</si>
  <si>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</si>
  <si>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</si>
  <si>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</si>
  <si>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</si>
  <si>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</si>
  <si>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</si>
  <si>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</si>
  <si>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</si>
  <si>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</si>
  <si>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</si>
  <si>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</si>
  <si>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</si>
  <si>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</si>
  <si>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</si>
  <si>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</si>
  <si>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</si>
  <si>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</si>
  <si>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</si>
  <si>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</si>
  <si>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</si>
  <si>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</si>
  <si>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</si>
  <si>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</si>
  <si>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</si>
  <si>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</si>
  <si>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</si>
  <si>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</si>
  <si>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</si>
  <si>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</si>
  <si>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</si>
  <si>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</si>
  <si>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</si>
  <si>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</si>
  <si>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</si>
  <si>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</si>
  <si>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</si>
  <si>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</si>
  <si>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</si>
  <si>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</si>
  <si>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</si>
  <si>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</si>
  <si>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</si>
  <si>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</si>
  <si>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</si>
  <si>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</si>
  <si>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</si>
  <si>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</si>
  <si>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</si>
  <si>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</si>
  <si>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</si>
  <si>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</si>
  <si>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</si>
  <si>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</si>
  <si>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</si>
  <si>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</si>
  <si>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</si>
  <si>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</si>
  <si>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</si>
  <si>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</si>
  <si>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</si>
  <si>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</si>
  <si>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</si>
  <si>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</si>
  <si>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</si>
  <si>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</si>
  <si>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</si>
  <si>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</si>
  <si>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</si>
  <si>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</si>
  <si>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</si>
  <si>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</si>
  <si>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</si>
  <si>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</si>
  <si>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</si>
  <si>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</si>
  <si>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</si>
  <si>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</si>
  <si>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</si>
  <si>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</si>
  <si>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</si>
  <si>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</si>
  <si>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</si>
  <si>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</si>
  <si>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</si>
  <si>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</si>
  <si>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</si>
  <si>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</si>
  <si>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</si>
  <si>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</si>
  <si>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</si>
  <si>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</si>
  <si>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</si>
  <si>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</si>
  <si>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</si>
  <si>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</si>
  <si>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</si>
  <si>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</si>
  <si>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</si>
  <si>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</si>
  <si>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</si>
  <si>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</si>
  <si>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</si>
  <si>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</si>
  <si>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</si>
  <si>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</si>
  <si>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</si>
  <si>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</si>
  <si>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</si>
  <si>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</si>
  <si>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</si>
  <si>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</si>
  <si>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</si>
  <si>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</si>
  <si>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</si>
  <si>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</si>
  <si>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</si>
  <si>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</si>
  <si>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</si>
  <si>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</si>
  <si>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</si>
  <si>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</si>
  <si>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</si>
  <si>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</si>
  <si>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</si>
  <si>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</si>
  <si>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</si>
  <si>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</si>
  <si>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</si>
  <si>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</si>
  <si>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</si>
  <si>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</si>
  <si>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</si>
  <si>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</si>
  <si>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</si>
  <si>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</si>
  <si>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</si>
  <si>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</si>
  <si>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</si>
  <si>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</si>
  <si>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</si>
  <si>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</si>
  <si>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</si>
  <si>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</si>
  <si>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</si>
  <si>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</si>
  <si>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</si>
  <si>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</si>
  <si>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</si>
  <si>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</si>
  <si>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</si>
  <si>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</si>
  <si>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</si>
  <si>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</si>
  <si>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</si>
  <si>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</si>
  <si>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</si>
  <si>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</si>
  <si>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</si>
  <si>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</si>
  <si>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</si>
  <si>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</si>
  <si>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</si>
  <si>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</si>
  <si>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</si>
  <si>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</si>
  <si>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</si>
  <si>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</si>
  <si>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</si>
  <si>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</si>
  <si>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</si>
  <si>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</si>
  <si>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</si>
  <si>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</si>
  <si>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</si>
  <si>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</si>
  <si>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</si>
  <si>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</si>
  <si>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</si>
  <si>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</si>
  <si>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</si>
  <si>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</si>
  <si>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</si>
  <si>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</si>
  <si>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</si>
  <si>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</si>
  <si>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</si>
  <si>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</si>
  <si>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</si>
  <si>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</si>
  <si>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</si>
  <si>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</si>
  <si>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</si>
  <si>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</si>
  <si>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</si>
  <si>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</si>
  <si>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</si>
  <si>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</si>
  <si>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</si>
  <si>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</si>
  <si>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</si>
  <si>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</si>
  <si>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</si>
  <si>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</si>
  <si>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</si>
  <si>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</si>
  <si>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</si>
  <si>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</si>
  <si>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</si>
  <si>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</si>
  <si>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</si>
  <si>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</si>
  <si>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</si>
  <si>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</si>
  <si>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</si>
  <si>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</si>
  <si>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</si>
  <si>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</si>
  <si>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</si>
  <si>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</si>
  <si>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</si>
  <si>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</si>
  <si>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</si>
  <si>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</si>
  <si>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</si>
  <si>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</si>
  <si>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</si>
  <si>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</si>
  <si>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</si>
  <si>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</si>
  <si>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</si>
  <si>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</si>
  <si>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</si>
  <si>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</si>
  <si>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</si>
  <si>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</si>
  <si>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</si>
  <si>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</si>
  <si>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</si>
  <si>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</si>
  <si>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</si>
  <si>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</si>
  <si>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</si>
  <si>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</si>
  <si>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</si>
  <si>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</si>
  <si>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</si>
  <si>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</si>
  <si>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</si>
  <si>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</si>
  <si>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</si>
  <si>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</si>
  <si>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</si>
  <si>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</si>
  <si>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</si>
  <si>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</si>
  <si>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</si>
  <si>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</si>
  <si>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</si>
  <si>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</si>
  <si>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</si>
  <si>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</si>
  <si>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</si>
  <si>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</si>
  <si>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</si>
  <si>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</si>
  <si>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</si>
  <si>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</si>
  <si>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</si>
  <si>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</si>
  <si>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</si>
  <si>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</si>
  <si>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</si>
  <si>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</si>
  <si>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</si>
  <si>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</si>
  <si>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</si>
  <si>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</si>
  <si>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</si>
  <si>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</si>
  <si>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</si>
  <si>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</si>
  <si>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</si>
  <si>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</si>
  <si>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</si>
  <si>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</si>
  <si>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</si>
  <si>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</si>
  <si>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</si>
  <si>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</si>
  <si>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</si>
  <si>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</si>
  <si>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</si>
  <si>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</si>
  <si>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</si>
  <si>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</si>
  <si>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</si>
  <si>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</si>
  <si>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</si>
  <si>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</si>
  <si>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</si>
  <si>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</si>
  <si>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</si>
  <si>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</si>
  <si>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</si>
  <si>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</si>
  <si>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</si>
  <si>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</si>
  <si>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</si>
  <si>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</si>
  <si>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</si>
  <si>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</si>
  <si>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</si>
  <si>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</si>
  <si>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</si>
  <si>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</si>
  <si>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</si>
  <si>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</si>
  <si>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</si>
  <si>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</si>
  <si>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</si>
  <si>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</si>
  <si>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</si>
  <si>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</si>
  <si>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</si>
  <si>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</si>
  <si>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</si>
  <si>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</si>
  <si>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</si>
  <si>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</si>
  <si>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</si>
  <si>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</si>
  <si>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</si>
  <si>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</si>
  <si>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</si>
  <si>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</si>
  <si>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</si>
  <si>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</si>
  <si>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</si>
  <si>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</si>
  <si>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</si>
  <si>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</si>
  <si>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</si>
  <si>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</si>
  <si>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</si>
  <si>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</si>
  <si>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</si>
  <si>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</si>
  <si>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</si>
  <si>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</si>
  <si>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</si>
  <si>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</si>
  <si>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</si>
  <si>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</si>
  <si>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</si>
  <si>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</si>
  <si>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</si>
  <si>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</si>
  <si>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</si>
  <si>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</si>
  <si>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</si>
  <si>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</si>
  <si>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</si>
  <si>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</si>
  <si>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</si>
  <si>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</si>
  <si>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</si>
  <si>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</si>
  <si>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</si>
  <si>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</si>
  <si>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</si>
  <si>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</si>
  <si>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</si>
  <si>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</si>
  <si>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</si>
  <si>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</si>
  <si>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</si>
  <si>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</si>
  <si>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</si>
  <si>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</si>
  <si>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</si>
  <si>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</si>
  <si>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</si>
  <si>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</si>
  <si>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</si>
  <si>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</si>
  <si>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</si>
  <si>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</si>
  <si>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</si>
  <si>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</si>
  <si>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</si>
  <si>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</si>
  <si>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</si>
  <si>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</si>
  <si>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</si>
  <si>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</si>
  <si>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</si>
  <si>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</si>
  <si>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</si>
  <si>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</si>
  <si>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</si>
  <si>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</si>
  <si>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</si>
  <si>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</si>
  <si>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</si>
  <si>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</si>
  <si>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</si>
  <si>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</si>
  <si>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</si>
  <si>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</si>
  <si>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</si>
  <si>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</si>
  <si>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</si>
  <si>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</si>
  <si>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</si>
  <si>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</si>
  <si>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</si>
  <si>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</si>
  <si>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</si>
  <si>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</si>
  <si>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</si>
  <si>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</si>
  <si>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</si>
  <si>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</si>
  <si>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</si>
  <si>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</si>
  <si>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</si>
  <si>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</si>
  <si>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</si>
  <si>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</si>
  <si>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</si>
  <si>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</si>
  <si>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</si>
  <si>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</si>
  <si>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</si>
  <si>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</si>
  <si>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</si>
  <si>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</si>
  <si>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</si>
  <si>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</si>
  <si>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</si>
  <si>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</si>
  <si>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</si>
  <si>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</si>
  <si>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</si>
  <si>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</si>
  <si>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</si>
  <si>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</si>
  <si>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</si>
  <si>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</si>
  <si>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</si>
  <si>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</si>
  <si>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</si>
  <si>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</si>
  <si>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</si>
  <si>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</si>
  <si>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</si>
  <si>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</si>
  <si>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</si>
  <si>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</si>
  <si>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</si>
  <si>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</si>
  <si>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</si>
  <si>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</si>
  <si>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</si>
  <si>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</si>
  <si>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</si>
  <si>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</si>
  <si>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</si>
  <si>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</si>
  <si>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</si>
  <si>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</si>
  <si>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</si>
  <si>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</si>
  <si>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</si>
  <si>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</si>
  <si>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</si>
  <si>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</si>
  <si>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</si>
  <si>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</si>
  <si>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</si>
  <si>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</si>
  <si>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</si>
  <si>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</si>
  <si>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</si>
  <si>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</si>
  <si>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</si>
  <si>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</si>
  <si>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</si>
  <si>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</si>
  <si>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</si>
  <si>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</si>
  <si>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</si>
  <si>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</si>
  <si>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</si>
  <si>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</si>
  <si>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</si>
  <si>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</si>
  <si>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</si>
  <si>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</si>
  <si>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</si>
  <si>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</si>
  <si>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</si>
  <si>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</si>
  <si>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</si>
  <si>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</si>
  <si>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</si>
  <si>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</si>
  <si>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</si>
  <si>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</si>
  <si>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</si>
  <si>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</si>
  <si>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</si>
  <si>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</si>
  <si>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</si>
  <si>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</si>
  <si>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</si>
  <si>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</si>
  <si>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</si>
  <si>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</si>
  <si>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</si>
  <si>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</si>
  <si>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</si>
  <si>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</si>
  <si>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</si>
  <si>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</si>
  <si>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</si>
  <si>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</si>
  <si>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</si>
  <si>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</si>
  <si>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</si>
  <si>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</si>
  <si>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</si>
  <si>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</si>
  <si>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</si>
  <si>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</si>
  <si>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</si>
  <si>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</si>
  <si>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</si>
  <si>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</si>
  <si>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</si>
  <si>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</si>
  <si>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</si>
  <si>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</si>
  <si>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</si>
  <si>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</si>
  <si>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</si>
  <si>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</si>
  <si>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</si>
  <si>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</si>
  <si>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</si>
  <si>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</si>
  <si>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</si>
  <si>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</si>
  <si>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</si>
  <si>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</si>
  <si>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</si>
  <si>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</si>
  <si>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</si>
  <si>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</si>
  <si>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</si>
  <si>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</si>
  <si>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</si>
  <si>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</si>
  <si>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</si>
  <si>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</si>
  <si>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</si>
  <si>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</si>
  <si>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</si>
  <si>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</si>
  <si>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</si>
  <si>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</si>
  <si>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</si>
  <si>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</si>
  <si>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</si>
  <si>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</si>
  <si>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</si>
  <si>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</si>
  <si>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</si>
  <si>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</si>
  <si>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</si>
  <si>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</si>
  <si>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</si>
  <si>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</si>
  <si>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</si>
  <si>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</si>
  <si>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</si>
  <si>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</si>
  <si>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</si>
  <si>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</si>
  <si>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</si>
  <si>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</si>
  <si>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</si>
  <si>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</si>
  <si>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</si>
  <si>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</si>
  <si>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</si>
  <si>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</si>
  <si>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</si>
  <si>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</si>
  <si>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</si>
  <si>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</si>
  <si>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</si>
  <si>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</si>
  <si>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</si>
  <si>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</si>
  <si>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</si>
  <si>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</si>
  <si>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</si>
  <si>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</si>
  <si>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</si>
  <si>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</si>
  <si>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</si>
  <si>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</si>
  <si>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</si>
  <si>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</si>
  <si>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</si>
  <si>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</si>
  <si>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</si>
  <si>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</si>
  <si>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</si>
  <si>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</si>
  <si>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</si>
  <si>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</si>
  <si>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</si>
  <si>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</si>
  <si>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</si>
  <si>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</si>
  <si>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</si>
  <si>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</si>
  <si>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</si>
  <si>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</si>
  <si>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</si>
  <si>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</si>
  <si>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</si>
  <si>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</si>
  <si>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</si>
  <si>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</si>
  <si>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</si>
  <si>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</si>
  <si>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</si>
  <si>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</si>
  <si>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</si>
  <si>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</si>
  <si>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</si>
  <si>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</si>
  <si>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</si>
  <si>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</si>
  <si>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</si>
  <si>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</si>
  <si>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</si>
  <si>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</si>
  <si>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</si>
  <si>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</si>
  <si>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</si>
  <si>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</si>
  <si>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</si>
  <si>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</si>
  <si>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</si>
  <si>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</si>
  <si>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</si>
  <si>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</si>
  <si>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</si>
  <si>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</si>
  <si>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</si>
  <si>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</si>
  <si>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</si>
  <si>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</si>
  <si>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</si>
  <si>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</si>
  <si>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</si>
  <si>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</si>
  <si>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</si>
  <si>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</si>
  <si>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</si>
  <si>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</si>
  <si>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</si>
  <si>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</si>
  <si>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</si>
  <si>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</si>
  <si>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</si>
  <si>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</si>
  <si>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</si>
  <si>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</si>
  <si>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</si>
  <si>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</si>
  <si>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</si>
  <si>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</si>
  <si>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</si>
  <si>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</si>
  <si>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</si>
  <si>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</si>
  <si>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</si>
  <si>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</si>
  <si>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</si>
  <si>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</si>
  <si>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</si>
  <si>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</si>
  <si>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</si>
  <si>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</si>
  <si>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</si>
  <si>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</si>
  <si>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</si>
  <si>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</si>
  <si>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</si>
  <si>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</si>
  <si>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</si>
  <si>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</si>
  <si>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</si>
  <si>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</si>
  <si>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</si>
  <si>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</si>
  <si>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</si>
  <si>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</si>
  <si>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</si>
  <si>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</si>
  <si>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</si>
  <si>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</si>
  <si>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</si>
  <si>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</si>
  <si>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</si>
  <si>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</si>
  <si>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</si>
  <si>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</si>
  <si>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</si>
  <si>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</si>
  <si>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</si>
  <si>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</si>
  <si>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</si>
  <si>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</si>
  <si>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</si>
  <si>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</si>
  <si>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</si>
  <si>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</si>
  <si>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</si>
  <si>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</si>
  <si>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</si>
  <si>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</si>
  <si>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</si>
  <si>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</si>
  <si>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</si>
  <si>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</si>
  <si>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</si>
  <si>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</si>
  <si>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</si>
  <si>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</si>
  <si>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</si>
  <si>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</si>
  <si>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</si>
  <si>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</si>
  <si>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</si>
  <si>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</si>
  <si>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</si>
  <si>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</si>
  <si>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</si>
  <si>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</si>
  <si>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</si>
  <si>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</si>
  <si>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</si>
  <si>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</si>
  <si>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</si>
  <si>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</si>
  <si>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</si>
  <si>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</si>
  <si>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</si>
  <si>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</si>
  <si>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</si>
  <si>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</si>
  <si>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</si>
  <si>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</si>
  <si>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</si>
  <si>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</si>
  <si>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</si>
  <si>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</si>
  <si>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</si>
  <si>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</si>
  <si>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</si>
  <si>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</si>
  <si>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</si>
  <si>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</si>
  <si>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</si>
  <si>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</si>
  <si>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</si>
  <si>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</si>
  <si>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</si>
  <si>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</si>
  <si>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</si>
  <si>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</si>
  <si>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</si>
  <si>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</si>
  <si>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</si>
  <si>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</si>
  <si>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</si>
  <si>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</si>
  <si>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</si>
  <si>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</si>
  <si>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</si>
  <si>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</si>
  <si>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</si>
  <si>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</si>
  <si>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</si>
  <si>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</si>
  <si>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</si>
  <si>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</si>
  <si>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</si>
  <si>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</si>
  <si>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</si>
  <si>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</si>
  <si>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</si>
  <si>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</si>
  <si>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</si>
  <si>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</si>
  <si>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</si>
  <si>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</si>
  <si>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</si>
  <si>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</si>
  <si>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</si>
  <si>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</si>
  <si>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</si>
  <si>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</si>
  <si>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</si>
  <si>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</si>
  <si>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</si>
  <si>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</si>
  <si>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</si>
  <si>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</si>
  <si>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</si>
  <si>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</si>
  <si>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</si>
  <si>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</si>
  <si>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</si>
  <si>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</si>
  <si>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</si>
  <si>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</si>
  <si>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</si>
  <si>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</si>
  <si>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</si>
  <si>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</si>
  <si>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</si>
  <si>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</si>
  <si>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</si>
  <si>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</si>
  <si>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</si>
  <si>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</si>
  <si>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</si>
  <si>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</si>
  <si>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</si>
  <si>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</si>
  <si>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</si>
  <si>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</si>
  <si>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</si>
  <si>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</si>
  <si>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</si>
  <si>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</si>
  <si>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</si>
  <si>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</si>
  <si>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</si>
  <si>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</si>
  <si>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</si>
  <si>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</si>
  <si>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</si>
  <si>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</si>
  <si>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</si>
  <si>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</si>
  <si>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</si>
  <si>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</si>
  <si>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</si>
  <si>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</si>
  <si>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</si>
  <si>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</si>
  <si>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</si>
  <si>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</si>
  <si>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</si>
  <si>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</si>
  <si>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</si>
  <si>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</si>
  <si>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</si>
  <si>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</si>
  <si>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</si>
  <si>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</si>
  <si>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</si>
  <si>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</si>
  <si>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</si>
  <si>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</si>
  <si>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</si>
  <si>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</si>
  <si>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</si>
  <si>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</si>
  <si>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</si>
  <si>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</si>
  <si>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</si>
  <si>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</si>
  <si>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</si>
  <si>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</si>
  <si>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</si>
  <si>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</si>
  <si>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</si>
  <si>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</si>
  <si>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</si>
  <si>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</si>
  <si>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</si>
  <si>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</si>
  <si>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</si>
  <si>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</si>
  <si>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</si>
  <si>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</si>
  <si>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</si>
  <si>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</si>
  <si>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</si>
  <si>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</si>
  <si>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</si>
  <si>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</si>
  <si>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</si>
  <si>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</si>
  <si>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</si>
  <si>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</si>
  <si>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</si>
  <si>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</si>
  <si>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</si>
  <si>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</si>
  <si>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</si>
  <si>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</si>
  <si>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</si>
  <si>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</si>
  <si>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</si>
  <si>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</si>
  <si>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</si>
  <si>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</si>
  <si>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</si>
  <si>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</si>
  <si>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</si>
  <si>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</si>
  <si>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</si>
  <si>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</si>
  <si>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</si>
  <si>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</si>
  <si>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</si>
  <si>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</si>
  <si>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</si>
  <si>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</si>
  <si>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</si>
  <si>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</si>
  <si>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</si>
  <si>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</si>
  <si>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</si>
  <si>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</si>
  <si>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</si>
  <si>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</si>
  <si>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</si>
  <si>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</si>
  <si>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</si>
  <si>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</si>
  <si>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</si>
  <si>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</si>
  <si>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</si>
  <si>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</si>
  <si>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</si>
  <si>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</si>
  <si>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</si>
  <si>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</si>
  <si>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</si>
  <si>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</si>
  <si>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</si>
  <si>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</si>
  <si>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</si>
  <si>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</si>
  <si>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</si>
  <si>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</si>
  <si>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</si>
  <si>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</si>
  <si>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</si>
  <si>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</si>
  <si>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</si>
  <si>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</si>
  <si>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</si>
  <si>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</si>
  <si>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</si>
  <si>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</si>
  <si>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</si>
  <si>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</si>
  <si>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</si>
  <si>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</si>
  <si>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</si>
  <si>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</si>
  <si>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</si>
  <si>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</si>
  <si>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</si>
  <si>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</si>
  <si>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</si>
  <si>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</si>
  <si>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</si>
  <si>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</si>
  <si>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</si>
  <si>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</si>
  <si>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</si>
  <si>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</si>
  <si>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</si>
  <si>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</si>
  <si>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</si>
  <si>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</si>
  <si>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</si>
  <si>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</si>
  <si>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</si>
  <si>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</si>
  <si>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</si>
  <si>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</si>
  <si>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</si>
  <si>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</si>
  <si>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</si>
  <si>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</si>
  <si>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</si>
  <si>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</si>
  <si>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</si>
  <si>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</si>
  <si>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</si>
  <si>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</si>
  <si>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</si>
  <si>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</si>
  <si>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</si>
  <si>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</si>
  <si>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</si>
  <si>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</si>
  <si>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</si>
  <si>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</si>
  <si>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</si>
  <si>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</si>
  <si>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</si>
  <si>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</si>
  <si>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</si>
  <si>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</si>
  <si>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</si>
  <si>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</si>
  <si>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</si>
  <si>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</si>
  <si>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</si>
  <si>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</si>
  <si>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</si>
  <si>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</si>
  <si>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</si>
  <si>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</si>
  <si>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</si>
  <si>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</si>
  <si>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</si>
  <si>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</si>
  <si>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</si>
  <si>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</si>
  <si>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</si>
  <si>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</si>
  <si>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</si>
  <si>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</si>
  <si>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</si>
  <si>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</si>
  <si>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</si>
  <si>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</si>
  <si>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</si>
  <si>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</si>
  <si>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</si>
  <si>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</si>
  <si>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</si>
  <si>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</si>
  <si>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</si>
  <si>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</si>
  <si>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</si>
  <si>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</si>
  <si>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</si>
  <si>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</si>
  <si>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</si>
  <si>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</si>
  <si>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</si>
  <si>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</si>
  <si>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</si>
  <si>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</si>
  <si>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</si>
  <si>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</si>
  <si>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</si>
  <si>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</si>
  <si>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</si>
  <si>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</si>
  <si>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</si>
  <si>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</si>
  <si>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</si>
  <si>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</si>
  <si>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</si>
  <si>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</si>
  <si>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</si>
  <si>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</si>
  <si>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</si>
  <si>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</si>
  <si>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</si>
  <si>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</si>
  <si>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</si>
  <si>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</si>
  <si>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</si>
  <si>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</si>
  <si>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</si>
  <si>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</si>
  <si>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</si>
  <si>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</si>
  <si>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</si>
  <si>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</si>
  <si>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</si>
  <si>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</si>
  <si>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</si>
  <si>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</si>
  <si>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</si>
  <si>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</si>
  <si>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</si>
  <si>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</si>
  <si>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</si>
  <si>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</si>
  <si>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</si>
  <si>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</si>
  <si>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</si>
  <si>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</si>
  <si>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</si>
  <si>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</si>
  <si>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</si>
  <si>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</si>
  <si>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</si>
  <si>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</si>
  <si>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</si>
  <si>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</si>
  <si>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</si>
  <si>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</si>
  <si>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</si>
  <si>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</si>
  <si>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</si>
  <si>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</si>
  <si>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</si>
  <si>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</si>
  <si>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</si>
  <si>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</si>
  <si>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</si>
  <si>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</si>
  <si>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</si>
  <si>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</si>
  <si>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</si>
  <si>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</si>
  <si>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</si>
  <si>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</si>
  <si>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</si>
  <si>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</si>
  <si>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</si>
  <si>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</si>
  <si>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</si>
  <si>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</si>
  <si>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</si>
  <si>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</si>
  <si>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</si>
  <si>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</si>
  <si>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</si>
  <si>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</si>
  <si>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</si>
  <si>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</si>
  <si>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</si>
  <si>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</si>
  <si>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</si>
  <si>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</si>
  <si>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</si>
  <si>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</si>
  <si>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</si>
  <si>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</si>
  <si>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</si>
  <si>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</si>
  <si>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</si>
  <si>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</si>
  <si>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</si>
  <si>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</si>
  <si>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</si>
  <si>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</si>
  <si>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</si>
  <si>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</si>
  <si>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</si>
  <si>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</si>
  <si>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</si>
  <si>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</si>
  <si>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</si>
  <si>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</si>
  <si>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</si>
  <si>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</si>
  <si>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</si>
  <si>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</si>
  <si>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</si>
  <si>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</si>
  <si>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</si>
  <si>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</si>
  <si>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</si>
  <si>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</si>
  <si>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</si>
  <si>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</si>
  <si>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</si>
  <si>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</si>
  <si>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</si>
  <si>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</si>
  <si>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</si>
  <si>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</si>
  <si>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</si>
  <si>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</si>
  <si>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</si>
  <si>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</si>
  <si>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</si>
  <si>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</si>
  <si>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</si>
  <si>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</si>
  <si>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</si>
  <si>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</si>
  <si>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</si>
  <si>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</si>
  <si>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</si>
  <si>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</si>
  <si>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</si>
  <si>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</si>
  <si>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</si>
  <si>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</si>
  <si>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</si>
  <si>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</si>
  <si>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</si>
  <si>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</si>
  <si>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</si>
  <si>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</si>
  <si>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</si>
  <si>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</si>
  <si>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</si>
  <si>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</si>
  <si>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</si>
  <si>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</si>
  <si>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</si>
  <si>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</si>
  <si>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</si>
  <si>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</si>
  <si>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</si>
  <si>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</si>
  <si>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</si>
  <si>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</si>
  <si>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</si>
  <si>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</si>
  <si>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</si>
  <si>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</si>
  <si>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</si>
  <si>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</si>
  <si>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</si>
  <si>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</si>
  <si>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</si>
  <si>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</si>
  <si>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</si>
  <si>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</si>
  <si>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</si>
  <si>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</si>
  <si>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</si>
  <si>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</si>
  <si>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</si>
  <si>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</si>
  <si>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</si>
  <si>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</si>
  <si>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</si>
  <si>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</si>
  <si>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</si>
  <si>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</si>
  <si>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</si>
  <si>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</si>
  <si>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</si>
  <si>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</si>
  <si>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</si>
  <si>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</si>
  <si>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</si>
  <si>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</si>
  <si>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</si>
  <si>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</si>
  <si>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</si>
  <si>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</si>
  <si>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</si>
  <si>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</si>
  <si>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</si>
  <si>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</si>
  <si>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</si>
  <si>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</si>
  <si>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</si>
  <si>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</si>
  <si>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</si>
  <si>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</si>
  <si>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</si>
  <si>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</si>
  <si>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</si>
  <si>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</si>
  <si>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</si>
  <si>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</si>
  <si>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</si>
  <si>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</si>
  <si>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</si>
  <si>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</si>
  <si>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</si>
  <si>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</si>
  <si>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</si>
  <si>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</si>
  <si>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</si>
  <si>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</si>
  <si>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</si>
  <si>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</si>
  <si>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</si>
  <si>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</si>
  <si>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</si>
  <si>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</si>
  <si>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</si>
  <si>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</si>
  <si>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</si>
  <si>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</si>
  <si>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</si>
  <si>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</si>
  <si>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</si>
  <si>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</si>
  <si>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</si>
  <si>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</si>
  <si>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</si>
  <si>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</si>
  <si>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</si>
  <si>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</si>
  <si>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</si>
  <si>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</si>
  <si>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</si>
  <si>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</si>
  <si>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</si>
  <si>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</si>
  <si>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</si>
  <si>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</si>
  <si>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</si>
  <si>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</si>
  <si>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</si>
  <si>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</si>
  <si>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</si>
  <si>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</si>
  <si>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</si>
  <si>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</si>
  <si>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</si>
  <si>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</si>
  <si>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</si>
  <si>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</si>
  <si>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</si>
  <si>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</si>
  <si>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</si>
  <si>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</si>
  <si>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</si>
  <si>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</si>
  <si>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</si>
  <si>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</si>
  <si>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</si>
  <si>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</si>
  <si>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</si>
  <si>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</si>
  <si>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</si>
  <si>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</si>
  <si>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</si>
  <si>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</si>
  <si>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</si>
  <si>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</si>
  <si>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</si>
  <si>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</si>
  <si>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</si>
  <si>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</si>
  <si>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</si>
  <si>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</si>
  <si>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</si>
  <si>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</si>
  <si>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</si>
  <si>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</si>
  <si>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</si>
  <si>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</si>
  <si>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</si>
  <si>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</si>
  <si>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</si>
  <si>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</si>
  <si>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</si>
  <si>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</si>
  <si>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</si>
  <si>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</si>
  <si>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</si>
  <si>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</si>
  <si>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</si>
  <si>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</si>
  <si>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</si>
  <si>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</si>
  <si>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</si>
  <si>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</si>
  <si>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</si>
  <si>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</si>
  <si>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</si>
  <si>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</si>
  <si>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</si>
  <si>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</si>
  <si>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</si>
  <si>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</si>
  <si>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</si>
  <si>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</si>
  <si>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</si>
  <si>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</si>
  <si>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</si>
  <si>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</si>
  <si>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</si>
  <si>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</si>
  <si>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</si>
  <si>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</si>
  <si>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</si>
  <si>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</si>
  <si>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</si>
  <si>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</si>
  <si>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</si>
  <si>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</si>
  <si>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</si>
  <si>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</si>
  <si>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</si>
  <si>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</si>
  <si>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</si>
  <si>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</si>
  <si>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</si>
  <si>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</si>
  <si>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</si>
  <si>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</si>
  <si>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</si>
  <si>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</si>
  <si>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</si>
  <si>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</si>
  <si>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</si>
  <si>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</si>
  <si>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</si>
  <si>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</si>
  <si>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</si>
  <si>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</si>
  <si>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</si>
  <si>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</si>
  <si>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</si>
  <si>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</si>
  <si>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</si>
  <si>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</si>
  <si>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</si>
  <si>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</si>
  <si>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</si>
  <si>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</si>
  <si>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</si>
  <si>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</si>
  <si>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</si>
  <si>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</si>
  <si>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</si>
  <si>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</si>
  <si>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</si>
  <si>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</si>
  <si>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</si>
  <si>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</si>
  <si>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</si>
  <si>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</si>
  <si>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</si>
  <si>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</si>
  <si>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</si>
  <si>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</si>
  <si>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</si>
  <si>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</si>
  <si>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</si>
  <si>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</si>
  <si>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</si>
  <si>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</si>
  <si>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</si>
  <si>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</si>
  <si>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</si>
  <si>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</si>
  <si>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</si>
  <si>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</si>
  <si>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</si>
  <si>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</si>
  <si>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</si>
  <si>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</si>
  <si>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</si>
  <si>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</si>
  <si>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</si>
  <si>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</si>
  <si>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</si>
  <si>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</si>
  <si>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</si>
  <si>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</si>
  <si>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</si>
  <si>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</si>
  <si>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</si>
  <si>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</si>
  <si>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</si>
  <si>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</si>
  <si>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</si>
  <si>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</si>
  <si>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</si>
  <si>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</si>
  <si>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</si>
  <si>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</si>
  <si>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</si>
  <si>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</si>
  <si>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</si>
  <si>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</si>
  <si>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</si>
  <si>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</si>
  <si>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</si>
  <si>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</si>
  <si>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</si>
  <si>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</si>
  <si>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</si>
  <si>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</si>
  <si>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</si>
  <si>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</si>
  <si>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</si>
  <si>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</si>
  <si>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</si>
  <si>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</si>
  <si>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</si>
  <si>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</si>
  <si>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</si>
  <si>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</si>
  <si>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</si>
  <si>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</si>
  <si>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</si>
  <si>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</si>
  <si>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</si>
  <si>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</si>
  <si>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</si>
  <si>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</si>
  <si>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</si>
  <si>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</si>
  <si>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</si>
  <si>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</si>
  <si>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</si>
  <si>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</si>
  <si>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</si>
  <si>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</si>
  <si>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</si>
  <si>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</si>
  <si>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</si>
  <si>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</si>
  <si>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</si>
  <si>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</si>
  <si>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</si>
  <si>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</si>
  <si>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</si>
  <si>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</si>
  <si>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</si>
  <si>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</si>
  <si>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</si>
  <si>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</si>
  <si>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</si>
  <si>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</si>
  <si>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</si>
  <si>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</si>
  <si>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</si>
  <si>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</si>
  <si>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</si>
  <si>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</si>
  <si>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</si>
  <si>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</si>
  <si>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</si>
  <si>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</si>
  <si>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</si>
  <si>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</si>
  <si>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</si>
  <si>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</si>
  <si>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</si>
  <si>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</si>
  <si>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</si>
  <si>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</si>
  <si>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</si>
  <si>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</si>
  <si>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</si>
  <si>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</si>
  <si>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</si>
  <si>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</si>
  <si>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</si>
  <si>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</si>
  <si>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</si>
  <si>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</si>
  <si>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</si>
  <si>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</si>
  <si>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</si>
  <si>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</si>
  <si>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</si>
  <si>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</si>
  <si>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</si>
  <si>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</si>
  <si>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</si>
  <si>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</si>
  <si>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</si>
  <si>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</si>
  <si>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</si>
  <si>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</si>
  <si>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</si>
  <si>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</si>
  <si>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</si>
  <si>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</si>
  <si>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</si>
  <si>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</si>
  <si>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</si>
  <si>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</si>
  <si>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</si>
  <si>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</si>
  <si>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</si>
  <si>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</si>
  <si>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</si>
  <si>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</si>
  <si>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</si>
  <si>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</si>
  <si>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</si>
  <si>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</si>
  <si>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</si>
  <si>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</si>
  <si>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</si>
  <si>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</si>
  <si>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</si>
  <si>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</si>
  <si>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</si>
  <si>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</si>
  <si>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</si>
  <si>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</si>
  <si>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</si>
  <si>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</si>
  <si>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</si>
  <si>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</si>
  <si>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</si>
  <si>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</si>
  <si>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</si>
  <si>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</si>
  <si>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</si>
  <si>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</si>
  <si>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</si>
  <si>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</si>
  <si>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</si>
  <si>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</si>
  <si>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</si>
  <si>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</si>
  <si>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</si>
  <si>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</si>
  <si>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</si>
  <si>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</si>
  <si>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</si>
  <si>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</si>
  <si>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</si>
  <si>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</si>
  <si>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</si>
  <si>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</si>
  <si>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</si>
  <si>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</si>
  <si>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</si>
  <si>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</si>
  <si>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</si>
  <si>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</si>
  <si>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</si>
  <si>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</si>
  <si>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</si>
  <si>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</si>
  <si>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</si>
  <si>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</si>
  <si>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</si>
  <si>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</si>
  <si>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</si>
  <si>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</si>
  <si>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</si>
  <si>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</si>
  <si>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</si>
  <si>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</si>
  <si>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</si>
  <si>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</si>
  <si>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</si>
  <si>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</si>
  <si>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</si>
  <si>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</si>
  <si>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</si>
  <si>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</si>
  <si>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</si>
  <si>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</si>
  <si>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</si>
  <si>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</si>
  <si>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</si>
  <si>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</si>
  <si>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</si>
  <si>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</si>
  <si>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</si>
  <si>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</si>
  <si>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</si>
  <si>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</si>
  <si>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</si>
  <si>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</si>
  <si>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</si>
  <si>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</si>
  <si>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</si>
  <si>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</si>
  <si>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</si>
  <si>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</si>
  <si>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</si>
  <si>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</si>
  <si>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</si>
  <si>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</si>
  <si>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</si>
  <si>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</si>
  <si>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</si>
  <si>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</si>
  <si>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</si>
  <si>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</si>
  <si>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</si>
  <si>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</si>
  <si>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</si>
  <si>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</si>
  <si>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</si>
  <si>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</si>
  <si>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</si>
  <si>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</si>
  <si>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</si>
  <si>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</si>
  <si>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</si>
  <si>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</si>
  <si>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</si>
  <si>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</si>
  <si>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</si>
  <si>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</si>
  <si>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</si>
  <si>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</si>
  <si>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</si>
  <si>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</si>
  <si>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</si>
  <si>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</si>
  <si>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</si>
  <si>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</si>
  <si>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</si>
  <si>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</si>
  <si>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</si>
  <si>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</si>
  <si>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</si>
  <si>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</si>
  <si>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</si>
  <si>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</si>
  <si>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</si>
  <si>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</si>
  <si>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</si>
  <si>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</si>
  <si>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</si>
  <si>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</si>
  <si>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</si>
  <si>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</si>
  <si>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</si>
  <si>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</si>
  <si>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</si>
  <si>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</si>
  <si>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</si>
  <si>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</si>
  <si>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</si>
  <si>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</si>
  <si>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</si>
  <si>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</si>
  <si>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</si>
  <si>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</si>
  <si>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</si>
  <si>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</si>
  <si>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</si>
  <si>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</si>
  <si>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</si>
  <si>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</si>
  <si>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</si>
  <si>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</si>
  <si>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</si>
  <si>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</si>
  <si>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</si>
  <si>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</si>
  <si>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</si>
  <si>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</si>
  <si>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</si>
  <si>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</si>
  <si>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</si>
  <si>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</si>
  <si>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</si>
  <si>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</si>
  <si>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</si>
  <si>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</si>
  <si>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</si>
  <si>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</si>
  <si>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</si>
  <si>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</si>
  <si>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</si>
  <si>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</si>
  <si>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</si>
  <si>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</si>
  <si>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</si>
  <si>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</si>
  <si>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</si>
  <si>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</si>
  <si>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</si>
  <si>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</si>
  <si>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</si>
  <si>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</si>
  <si>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</si>
  <si>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</si>
  <si>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</si>
  <si>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</si>
  <si>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</si>
  <si>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</si>
  <si>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</si>
  <si>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</si>
  <si>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</si>
  <si>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</si>
  <si>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</si>
  <si>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</si>
  <si>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</si>
  <si>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</si>
  <si>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</si>
  <si>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</si>
  <si>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</si>
  <si>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</si>
  <si>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</si>
  <si>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</si>
  <si>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</si>
  <si>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</si>
  <si>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</si>
  <si>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</si>
  <si>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</si>
  <si>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</si>
  <si>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</si>
  <si>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</si>
  <si>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</si>
  <si>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</si>
  <si>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</si>
  <si>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</si>
  <si>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</si>
  <si>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</si>
  <si>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</si>
  <si>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</si>
  <si>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</si>
  <si>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</si>
  <si>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</si>
  <si>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</si>
  <si>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</si>
  <si>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</si>
  <si>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</si>
  <si>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</si>
  <si>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</si>
  <si>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</si>
  <si>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</si>
  <si>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</si>
  <si>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</si>
  <si>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</si>
  <si>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</si>
  <si>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</si>
  <si>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</si>
  <si>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</si>
  <si>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</si>
  <si>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</si>
  <si>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</si>
  <si>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</si>
  <si>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</si>
  <si>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</si>
  <si>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</si>
  <si>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</si>
  <si>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</si>
  <si>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</si>
  <si>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</si>
  <si>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</si>
  <si>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</si>
  <si>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</si>
  <si>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</si>
  <si>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</si>
  <si>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</si>
  <si>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</si>
  <si>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</si>
  <si>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</si>
  <si>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</si>
  <si>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</si>
  <si>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</si>
  <si>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</si>
  <si>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</si>
  <si>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</si>
  <si>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</si>
  <si>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</si>
  <si>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</si>
  <si>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</si>
  <si>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</si>
  <si>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</si>
  <si>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</si>
  <si>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</si>
  <si>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</si>
  <si>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</si>
  <si>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</si>
  <si>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</si>
  <si>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</si>
  <si>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</si>
  <si>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</si>
  <si>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</si>
  <si>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</si>
  <si>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</si>
  <si>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</si>
  <si>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</si>
  <si>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</si>
  <si>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</si>
  <si>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</si>
  <si>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</si>
  <si>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</si>
  <si>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</si>
  <si>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</si>
  <si>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</si>
  <si>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</si>
  <si>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</si>
  <si>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</si>
  <si>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</si>
  <si>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</si>
  <si>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</si>
  <si>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</si>
  <si>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</si>
  <si>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</si>
  <si>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</si>
  <si>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</si>
  <si>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</si>
  <si>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</si>
  <si>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</si>
  <si>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</si>
  <si>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</si>
  <si>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</si>
  <si>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</si>
  <si>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</si>
  <si>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</si>
  <si>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</si>
  <si>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</si>
  <si>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</si>
  <si>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</si>
  <si>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</si>
  <si>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</si>
  <si>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</si>
  <si>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</si>
  <si>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</si>
  <si>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</si>
  <si>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</si>
  <si>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</si>
  <si>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</si>
  <si>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</si>
  <si>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</si>
  <si>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</si>
  <si>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</si>
  <si>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</si>
  <si>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</si>
  <si>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</si>
  <si>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</si>
  <si>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</si>
  <si>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</si>
  <si>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</si>
  <si>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</si>
  <si>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</si>
  <si>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</si>
  <si>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</si>
  <si>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</si>
  <si>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</si>
  <si>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</si>
  <si>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</si>
  <si>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</si>
  <si>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</si>
  <si>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</si>
  <si>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</si>
  <si>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</si>
  <si>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</si>
  <si>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</si>
  <si>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</si>
  <si>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</si>
  <si>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</si>
  <si>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</si>
  <si>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</si>
  <si>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</si>
  <si>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</si>
  <si>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</si>
  <si>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</si>
  <si>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</si>
  <si>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</si>
  <si>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</si>
  <si>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</si>
  <si>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</si>
  <si>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</si>
  <si>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</si>
  <si>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</si>
  <si>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</si>
  <si>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</si>
  <si>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</si>
  <si>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</si>
  <si>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</si>
  <si>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</si>
  <si>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</si>
  <si>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</si>
  <si>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</si>
  <si>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</si>
  <si>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</si>
  <si>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</si>
  <si>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</si>
  <si>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</si>
  <si>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</si>
  <si>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</si>
  <si>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</si>
  <si>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</si>
  <si>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</si>
  <si>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</si>
  <si>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</si>
  <si>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</si>
  <si>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</si>
  <si>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</si>
  <si>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</si>
  <si>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</si>
  <si>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</si>
  <si>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</si>
  <si>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</si>
  <si>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</si>
  <si>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</si>
  <si>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</si>
  <si>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</si>
  <si>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</si>
  <si>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</si>
  <si>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</si>
  <si>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</si>
  <si>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</si>
  <si>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</si>
  <si>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</si>
  <si>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</si>
  <si>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</si>
  <si>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</si>
  <si>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</si>
  <si>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</si>
  <si>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</si>
  <si>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</si>
  <si>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</si>
  <si>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</si>
  <si>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</si>
  <si>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</si>
  <si>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</si>
  <si>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</si>
  <si>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</si>
  <si>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</si>
  <si>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</si>
  <si>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</si>
  <si>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</si>
  <si>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</si>
  <si>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</si>
  <si>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</si>
  <si>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</si>
  <si>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</si>
  <si>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</si>
  <si>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</si>
  <si>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</si>
  <si>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</si>
  <si>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</si>
  <si>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</si>
  <si>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</si>
  <si>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</si>
  <si>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</si>
  <si>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</si>
  <si>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</si>
  <si>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</si>
  <si>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</si>
  <si>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</si>
  <si>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</si>
  <si>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</si>
  <si>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</si>
  <si>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</si>
  <si>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</si>
  <si>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</si>
  <si>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</si>
  <si>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</si>
  <si>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</si>
  <si>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</si>
  <si>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</si>
  <si>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</si>
  <si>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</si>
  <si>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</si>
  <si>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</si>
  <si>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</si>
  <si>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</si>
  <si>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</si>
  <si>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</si>
  <si>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</si>
  <si>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</si>
  <si>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</si>
  <si>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</si>
  <si>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</si>
  <si>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</si>
  <si>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</si>
  <si>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</si>
  <si>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</si>
  <si>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</si>
  <si>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</si>
  <si>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</si>
  <si>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</si>
  <si>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</si>
  <si>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</si>
  <si>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</si>
  <si>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</si>
  <si>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</si>
  <si>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</si>
  <si>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</si>
  <si>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</si>
  <si>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</si>
  <si>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</si>
  <si>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</si>
  <si>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</si>
  <si>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</si>
  <si>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</si>
  <si>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</si>
  <si>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</si>
  <si>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</si>
  <si>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</si>
  <si>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</si>
  <si>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</si>
  <si>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</si>
  <si>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</si>
  <si>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</si>
  <si>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</si>
  <si>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</si>
  <si>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</si>
  <si>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</si>
  <si>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</si>
  <si>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</si>
  <si>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</si>
  <si>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</si>
  <si>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</si>
  <si>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</si>
  <si>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</si>
  <si>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</si>
  <si>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</si>
  <si>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</si>
  <si>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</si>
  <si>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</si>
  <si>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</si>
  <si>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</si>
  <si>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</si>
  <si>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</si>
  <si>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</si>
  <si>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</si>
  <si>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</si>
  <si>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</si>
  <si>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</si>
  <si>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</si>
  <si>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</si>
  <si>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</si>
  <si>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</si>
  <si>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</si>
  <si>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</si>
  <si>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</si>
  <si>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</si>
  <si>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</si>
  <si>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</si>
  <si>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</si>
  <si>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</si>
  <si>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</si>
  <si>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</si>
  <si>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</si>
  <si>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</si>
  <si>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</si>
  <si>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</si>
  <si>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</si>
  <si>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</si>
  <si>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</si>
  <si>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</si>
  <si>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</si>
  <si>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</si>
  <si>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</si>
  <si>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</si>
  <si>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</si>
  <si>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</si>
  <si>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</si>
  <si>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</si>
  <si>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</si>
  <si>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</si>
  <si>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</si>
  <si>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</si>
  <si>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</si>
  <si>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</si>
  <si>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</si>
  <si>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</si>
  <si>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</si>
  <si>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</si>
  <si>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</si>
  <si>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</si>
  <si>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</si>
  <si>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</si>
  <si>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</si>
  <si>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</si>
  <si>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</si>
  <si>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</si>
  <si>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</si>
  <si>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</si>
  <si>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</si>
  <si>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</si>
  <si>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</si>
  <si>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</si>
  <si>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</si>
  <si>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</si>
  <si>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</si>
  <si>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</si>
  <si>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</si>
  <si>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</si>
  <si>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</si>
  <si>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</si>
  <si>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</si>
  <si>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</si>
  <si>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</si>
  <si>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</si>
  <si>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</si>
  <si>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</si>
  <si>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</si>
  <si>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</si>
  <si>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</si>
  <si>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</si>
  <si>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</si>
  <si>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</si>
  <si>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</si>
  <si>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</si>
  <si>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</si>
  <si>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</si>
  <si>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</si>
  <si>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</si>
  <si>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</si>
  <si>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</si>
  <si>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</si>
  <si>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</si>
  <si>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</si>
  <si>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</si>
  <si>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</si>
  <si>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</si>
  <si>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</si>
  <si>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</si>
  <si>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</si>
  <si>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</si>
  <si>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</si>
  <si>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</si>
  <si>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</si>
  <si>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</si>
  <si>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</si>
  <si>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</si>
  <si>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</si>
  <si>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</si>
  <si>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</si>
  <si>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</si>
  <si>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</si>
  <si>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</si>
  <si>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</si>
  <si>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</si>
  <si>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</si>
  <si>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</si>
  <si>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</si>
  <si>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</si>
  <si>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</si>
  <si>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</si>
  <si>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</si>
  <si>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</si>
  <si>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</si>
  <si>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</si>
  <si>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</si>
  <si>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</si>
  <si>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</si>
  <si>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</si>
  <si>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</si>
  <si>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</si>
  <si>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</si>
  <si>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</si>
  <si>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</si>
  <si>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</si>
  <si>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</si>
  <si>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</si>
  <si>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</si>
  <si>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</si>
  <si>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</si>
  <si>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</si>
  <si>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</si>
  <si>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</si>
  <si>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</si>
  <si>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</si>
  <si>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</si>
  <si>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</si>
  <si>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</si>
  <si>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</si>
  <si>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</si>
  <si>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</si>
  <si>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</si>
  <si>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</si>
  <si>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</si>
  <si>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</si>
  <si>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</si>
  <si>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</si>
  <si>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</si>
  <si>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</si>
  <si>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</si>
  <si>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</si>
  <si>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</si>
  <si>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</si>
  <si>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</si>
  <si>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</si>
  <si>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</si>
  <si>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</si>
  <si>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</si>
  <si>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</si>
  <si>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</si>
  <si>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</si>
  <si>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</si>
  <si>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</si>
  <si>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</si>
  <si>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</si>
  <si>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</si>
  <si>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</si>
  <si>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</si>
  <si>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</si>
  <si>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</si>
  <si>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</si>
  <si>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</si>
  <si>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</si>
  <si>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</si>
  <si>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</si>
  <si>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</si>
  <si>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</si>
  <si>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</si>
  <si>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</si>
  <si>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</si>
  <si>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</si>
  <si>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</si>
  <si>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</si>
  <si>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</si>
  <si>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</si>
  <si>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</si>
  <si>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</si>
  <si>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</si>
  <si>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</si>
  <si>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</si>
  <si>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</si>
  <si>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</si>
  <si>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</si>
  <si>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</si>
  <si>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</si>
  <si>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</si>
  <si>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</si>
  <si>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</si>
  <si>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</si>
  <si>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</si>
  <si>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</si>
  <si>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</si>
  <si>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</si>
  <si>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</si>
  <si>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</si>
  <si>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</si>
  <si>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</si>
  <si>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</si>
  <si>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</si>
  <si>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</si>
  <si>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</si>
  <si>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</si>
  <si>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</si>
  <si>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</si>
  <si>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</si>
  <si>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</si>
  <si>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</si>
  <si>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</si>
  <si>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</si>
  <si>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</si>
  <si>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</si>
  <si>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</si>
  <si>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</si>
  <si>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</si>
  <si>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</si>
  <si>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</si>
  <si>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</si>
  <si>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</si>
  <si>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</si>
  <si>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</si>
  <si>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</si>
  <si>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</si>
  <si>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</si>
  <si>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</si>
  <si>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</si>
  <si>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</si>
  <si>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</si>
  <si>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</si>
  <si>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</si>
  <si>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</si>
  <si>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</si>
  <si>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</si>
  <si>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</si>
  <si>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</si>
  <si>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</si>
  <si>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</si>
  <si>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</si>
  <si>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</si>
  <si>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</si>
  <si>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</si>
  <si>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</si>
  <si>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</si>
  <si>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</si>
  <si>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</si>
  <si>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</si>
  <si>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</si>
  <si>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</si>
  <si>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</si>
  <si>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</si>
  <si>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</si>
  <si>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</si>
  <si>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</si>
  <si>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</si>
  <si>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</si>
  <si>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</si>
  <si>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</si>
  <si>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</si>
  <si>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</si>
  <si>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</si>
  <si>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</si>
  <si>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</si>
  <si>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</si>
  <si>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</si>
  <si>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</si>
  <si>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</si>
  <si>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</si>
  <si>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</si>
  <si>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</si>
  <si>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</si>
  <si>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</si>
  <si>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</si>
  <si>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</si>
  <si>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</si>
  <si>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</si>
  <si>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</si>
  <si>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</si>
  <si>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</si>
  <si>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</si>
  <si>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</si>
  <si>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</si>
  <si>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</si>
  <si>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</si>
  <si>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</si>
  <si>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</si>
  <si>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</si>
  <si>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</si>
  <si>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</si>
  <si>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</si>
  <si>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</si>
  <si>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</si>
  <si>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</si>
  <si>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</si>
  <si>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</si>
  <si>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</si>
  <si>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</si>
  <si>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</si>
  <si>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</si>
  <si>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</si>
  <si>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</si>
  <si>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</si>
  <si>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</si>
  <si>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</si>
  <si>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</si>
  <si>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</si>
  <si>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</si>
  <si>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</si>
  <si>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</si>
  <si>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</si>
  <si>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</si>
  <si>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</si>
  <si>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</si>
  <si>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</si>
  <si>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</si>
  <si>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</si>
  <si>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</si>
  <si>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</si>
  <si>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</si>
  <si>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</si>
  <si>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</si>
  <si>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</si>
  <si>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</si>
  <si>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</si>
  <si>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</si>
  <si>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</si>
  <si>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</si>
  <si>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</si>
  <si>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</si>
  <si>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</si>
  <si>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</si>
  <si>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</si>
  <si>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</si>
  <si>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</si>
  <si>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</si>
  <si>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</si>
  <si>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</si>
  <si>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</si>
  <si>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</si>
  <si>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</si>
  <si>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</si>
  <si>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</si>
  <si>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</si>
  <si>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</si>
  <si>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</si>
  <si>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</si>
  <si>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</si>
  <si>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</si>
  <si>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</si>
  <si>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</si>
  <si>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</si>
  <si>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</si>
  <si>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</si>
  <si>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</si>
  <si>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</si>
  <si>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</si>
  <si>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</si>
  <si>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</si>
  <si>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</si>
  <si>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</si>
  <si>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</si>
  <si>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</si>
  <si>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</si>
  <si>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</si>
  <si>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</si>
  <si>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</si>
  <si>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</si>
  <si>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</si>
  <si>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</si>
  <si>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</si>
  <si>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</si>
  <si>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</si>
  <si>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</si>
  <si>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</si>
  <si>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</si>
  <si>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</si>
  <si>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</si>
  <si>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</si>
  <si>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</si>
  <si>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</si>
  <si>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</si>
  <si>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</si>
  <si>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</si>
  <si>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</si>
  <si>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</si>
  <si>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</si>
  <si>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</si>
  <si>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</si>
  <si>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</si>
  <si>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</si>
  <si>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</si>
  <si>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</si>
  <si>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</si>
  <si>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</si>
  <si>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</si>
  <si>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</si>
  <si>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</si>
  <si>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</si>
  <si>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</si>
  <si>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</si>
  <si>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</si>
  <si>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</si>
  <si>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</si>
  <si>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</si>
  <si>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</si>
  <si>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</si>
  <si>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</si>
  <si>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</si>
  <si>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</si>
  <si>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</si>
  <si>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</si>
  <si>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</si>
  <si>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</si>
  <si>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</si>
  <si>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</si>
  <si>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</si>
  <si>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</si>
  <si>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</si>
  <si>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</si>
  <si>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</si>
  <si>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</si>
  <si>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</si>
  <si>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</si>
  <si>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</si>
  <si>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</si>
  <si>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</si>
  <si>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</si>
  <si>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</si>
  <si>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</si>
  <si>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</si>
  <si>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</si>
  <si>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</si>
  <si>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</si>
  <si>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</si>
  <si>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</si>
  <si>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</si>
  <si>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</si>
  <si>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</si>
  <si>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</si>
  <si>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</si>
  <si>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</si>
  <si>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</si>
  <si>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</si>
  <si>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</si>
  <si>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</si>
  <si>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</si>
  <si>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</si>
  <si>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</si>
  <si>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</si>
  <si>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</si>
  <si>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</si>
  <si>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</si>
  <si>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</si>
  <si>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</si>
  <si>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</si>
  <si>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</si>
  <si>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</si>
  <si>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</si>
  <si>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</si>
  <si>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</si>
  <si>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</si>
  <si>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</si>
  <si>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</si>
  <si>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</si>
  <si>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</si>
  <si>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</si>
  <si>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</si>
  <si>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</si>
  <si>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</si>
  <si>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</si>
  <si>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</si>
  <si>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</si>
  <si>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</si>
  <si>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</si>
  <si>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</si>
  <si>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</si>
  <si>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</si>
  <si>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</si>
  <si>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</si>
  <si>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</si>
  <si>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</si>
  <si>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</si>
  <si>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</si>
  <si>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</si>
  <si>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</si>
  <si>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</si>
  <si>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</si>
  <si>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</si>
  <si>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</si>
  <si>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</si>
  <si>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</si>
  <si>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</si>
  <si>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</si>
  <si>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</si>
  <si>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</si>
  <si>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</si>
  <si>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</si>
  <si>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</si>
  <si>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</si>
  <si>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</si>
  <si>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</si>
  <si>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</si>
  <si>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</si>
  <si>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</si>
  <si>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</si>
  <si>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</si>
  <si>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</si>
  <si>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</si>
  <si>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</si>
  <si>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</si>
  <si>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</si>
  <si>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</si>
  <si>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</si>
  <si>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</si>
  <si>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</si>
  <si>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</si>
  <si>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</si>
  <si>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</si>
  <si>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</si>
  <si>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</si>
  <si>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</si>
  <si>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</si>
  <si>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</si>
  <si>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</si>
  <si>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</si>
  <si>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</si>
  <si>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</si>
  <si>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</si>
  <si>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</si>
  <si>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</si>
  <si>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</si>
  <si>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</si>
  <si>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</si>
  <si>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</si>
  <si>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</si>
  <si>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</si>
  <si>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</si>
  <si>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</si>
  <si>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</si>
  <si>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</si>
  <si>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</si>
  <si>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</si>
  <si>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</si>
  <si>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</si>
  <si>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</si>
  <si>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</si>
  <si>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</si>
  <si>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</si>
  <si>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</si>
  <si>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</si>
  <si>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</si>
  <si>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</si>
  <si>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</si>
  <si>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</si>
  <si>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</si>
  <si>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</si>
  <si>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</si>
  <si>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</si>
  <si>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</si>
  <si>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</si>
  <si>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</si>
  <si>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</si>
  <si>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</si>
  <si>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</si>
  <si>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</si>
  <si>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</si>
  <si>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</si>
  <si>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</si>
  <si>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</si>
  <si>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</si>
  <si>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</si>
  <si>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</si>
  <si>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</si>
  <si>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</si>
  <si>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</si>
  <si>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</si>
  <si>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</si>
  <si>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</si>
  <si>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</si>
  <si>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</si>
  <si>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</si>
  <si>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</si>
  <si>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</si>
  <si>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</si>
  <si>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</si>
  <si>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</si>
  <si>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</si>
  <si>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</si>
  <si>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</si>
  <si>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</si>
  <si>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</si>
  <si>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</si>
  <si>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</si>
  <si>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</si>
  <si>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</si>
  <si>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</si>
  <si>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</si>
  <si>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</si>
  <si>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</si>
  <si>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</si>
  <si>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</si>
  <si>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</si>
  <si>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</si>
  <si>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</si>
  <si>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</si>
  <si>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</si>
  <si>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</si>
  <si>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</si>
  <si>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</si>
  <si>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</si>
  <si>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</si>
  <si>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</si>
  <si>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</si>
  <si>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</si>
  <si>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</si>
  <si>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</si>
  <si>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</si>
  <si>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</si>
  <si>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</si>
  <si>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</si>
  <si>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</si>
  <si>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</si>
  <si>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</si>
  <si>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</si>
  <si>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</si>
  <si>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</si>
  <si>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</si>
  <si>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</si>
  <si>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</si>
  <si>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</si>
  <si>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</si>
  <si>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</si>
  <si>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</si>
  <si>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</si>
  <si>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</si>
  <si>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</si>
  <si>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</si>
  <si>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</si>
  <si>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</si>
  <si>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</si>
  <si>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</si>
  <si>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</si>
  <si>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</si>
  <si>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</si>
  <si>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</si>
  <si>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</si>
  <si>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</si>
  <si>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</si>
  <si>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</si>
  <si>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</si>
  <si>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</si>
  <si>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</si>
  <si>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</si>
  <si>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</si>
  <si>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</si>
  <si>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</si>
  <si>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</si>
  <si>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</si>
  <si>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</si>
  <si>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</si>
  <si>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</si>
  <si>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</si>
  <si>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</si>
  <si>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</si>
  <si>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</si>
  <si>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</si>
  <si>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</si>
  <si>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</si>
  <si>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</si>
  <si>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</si>
  <si>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</si>
  <si>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</si>
  <si>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</si>
  <si>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</si>
  <si>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</si>
  <si>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</si>
  <si>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</si>
  <si>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</si>
  <si>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</si>
  <si>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</si>
  <si>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</si>
  <si>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</si>
  <si>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</si>
  <si>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</si>
  <si>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</si>
  <si>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</si>
  <si>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</si>
  <si>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</si>
  <si>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</si>
  <si>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</si>
  <si>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</si>
  <si>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</si>
  <si>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</si>
  <si>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</si>
  <si>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</si>
  <si>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</si>
  <si>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</si>
  <si>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</si>
  <si>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</si>
  <si>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</si>
  <si>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</si>
  <si>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</si>
  <si>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</si>
  <si>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</si>
  <si>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</si>
  <si>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</si>
  <si>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</si>
  <si>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</si>
  <si>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</si>
  <si>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</si>
  <si>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</si>
  <si>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</si>
  <si>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</si>
  <si>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</si>
  <si>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</si>
  <si>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</si>
  <si>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</si>
  <si>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</si>
  <si>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</si>
  <si>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</si>
  <si>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</si>
  <si>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</si>
  <si>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</si>
  <si>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</si>
  <si>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</si>
  <si>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</si>
  <si>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</si>
  <si>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</si>
  <si>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</si>
  <si>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</si>
  <si>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</si>
  <si>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</si>
  <si>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</si>
  <si>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</si>
  <si>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</si>
  <si>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</si>
  <si>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</si>
  <si>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</si>
  <si>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약칭(기획현황)</t>
    <phoneticPr fontId="6" type="noConversion"/>
  </si>
  <si>
    <t>지역</t>
    <phoneticPr fontId="6" type="noConversion"/>
  </si>
  <si>
    <t>거래여부</t>
    <phoneticPr fontId="6" type="noConversion"/>
  </si>
  <si>
    <t>선급금일자
(발주일로부터)</t>
    <phoneticPr fontId="6" type="noConversion"/>
  </si>
  <si>
    <t>중도금%</t>
    <phoneticPr fontId="6" type="noConversion"/>
  </si>
  <si>
    <t>햇츠온+루이마르셰</t>
    <phoneticPr fontId="6" type="noConversion"/>
  </si>
  <si>
    <t>국내</t>
    <phoneticPr fontId="6" type="noConversion"/>
  </si>
  <si>
    <t>사입</t>
    <phoneticPr fontId="6" type="noConversion"/>
  </si>
  <si>
    <t>닉슨코리아</t>
    <phoneticPr fontId="6" type="noConversion"/>
  </si>
  <si>
    <t>HUHC</t>
    <phoneticPr fontId="6" type="noConversion"/>
  </si>
  <si>
    <t>FLAT FITTY</t>
    <phoneticPr fontId="6" type="noConversion"/>
  </si>
  <si>
    <t>조이리치코리아</t>
    <phoneticPr fontId="6" type="noConversion"/>
  </si>
  <si>
    <t>30일</t>
    <phoneticPr fontId="6" type="noConversion"/>
  </si>
  <si>
    <t>60일</t>
    <phoneticPr fontId="6" type="noConversion"/>
  </si>
  <si>
    <t>고성</t>
    <phoneticPr fontId="6" type="noConversion"/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</si>
  <si>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</si>
  <si>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</si>
  <si>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</si>
  <si>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</si>
  <si>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</si>
  <si>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</si>
  <si>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</si>
  <si>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</si>
  <si>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</si>
  <si>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</si>
  <si>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</si>
  <si>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</si>
  <si>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</si>
  <si>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</si>
  <si>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</si>
  <si>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</si>
  <si>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</si>
  <si>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</si>
  <si>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</si>
  <si>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</si>
  <si>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</si>
  <si>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</si>
  <si>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</si>
  <si>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</si>
  <si>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</si>
  <si>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</si>
  <si>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</si>
  <si>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</si>
  <si>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</si>
  <si>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</si>
  <si>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</si>
  <si>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</si>
  <si>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</si>
  <si>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</si>
  <si>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</si>
  <si>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</si>
  <si>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</si>
  <si>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</si>
  <si>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</si>
  <si>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</si>
  <si>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</si>
  <si>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</si>
  <si>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</si>
  <si>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</si>
  <si>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</si>
  <si>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</si>
  <si>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</si>
  <si>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</si>
  <si>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</si>
  <si>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</si>
  <si>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</si>
  <si>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</si>
  <si>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</si>
  <si>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</si>
  <si>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</si>
  <si>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</si>
  <si>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</si>
  <si>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</si>
  <si>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</si>
  <si>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</si>
  <si>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</si>
  <si>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</si>
  <si>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</si>
  <si>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</si>
  <si>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</si>
  <si>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</si>
  <si>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</si>
  <si>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</si>
  <si>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</si>
  <si>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</si>
  <si>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</si>
  <si>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</si>
  <si>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</si>
  <si>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</si>
  <si>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</si>
  <si>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</si>
  <si>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</si>
  <si>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</si>
  <si>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</si>
  <si>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</si>
  <si>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</si>
  <si>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</si>
  <si>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</si>
  <si>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</si>
  <si>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</si>
  <si>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</si>
  <si>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</si>
  <si>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</si>
  <si>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</si>
  <si>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</si>
  <si>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</si>
  <si>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</si>
  <si>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</si>
  <si>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</si>
  <si>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</si>
  <si>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</si>
  <si>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</si>
  <si>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</si>
  <si>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</si>
  <si>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</si>
  <si>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</si>
  <si>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</si>
  <si>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</si>
  <si>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</si>
  <si>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</si>
  <si>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</si>
  <si>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</si>
  <si>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</si>
  <si>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</si>
  <si>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</si>
  <si>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</si>
  <si>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</si>
  <si>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</si>
  <si>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</si>
  <si>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</si>
  <si>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</si>
  <si>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</si>
  <si>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</si>
  <si>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</si>
  <si>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</si>
  <si>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</si>
  <si>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</si>
  <si>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</si>
  <si>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</si>
  <si>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</si>
  <si>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</si>
  <si>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</si>
  <si>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</si>
  <si>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</si>
  <si>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</si>
  <si>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</si>
  <si>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</si>
  <si>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</si>
  <si>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</si>
  <si>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</si>
  <si>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</si>
  <si>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</si>
  <si>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</si>
  <si>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</si>
  <si>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</si>
  <si>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</si>
  <si>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</si>
  <si>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</si>
  <si>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</si>
  <si>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</si>
  <si>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</si>
  <si>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</si>
  <si>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</si>
  <si>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</si>
  <si>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</si>
  <si>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</si>
  <si>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</si>
  <si>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</si>
  <si>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</si>
  <si>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</si>
  <si>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</si>
  <si>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</si>
  <si>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</si>
  <si>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</si>
  <si>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</si>
  <si>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</si>
  <si>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</si>
  <si>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</si>
  <si>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</si>
  <si>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</si>
  <si>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</si>
  <si>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</si>
  <si>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</si>
  <si>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</si>
  <si>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</si>
  <si>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</si>
  <si>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</si>
  <si>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</si>
  <si>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</si>
  <si>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</si>
  <si>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</si>
  <si>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</si>
  <si>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</si>
  <si>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</si>
  <si>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</si>
  <si>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</si>
  <si>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</si>
  <si>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</si>
  <si>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</si>
  <si>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</si>
  <si>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</si>
  <si>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</si>
  <si>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</si>
  <si>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</si>
  <si>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</si>
  <si>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</si>
  <si>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</si>
  <si>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</si>
  <si>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</si>
  <si>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</si>
  <si>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</si>
  <si>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</si>
  <si>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</si>
  <si>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</si>
  <si>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</si>
  <si>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</si>
  <si>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</si>
  <si>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</si>
  <si>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</si>
  <si>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</si>
  <si>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</si>
  <si>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</si>
  <si>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</si>
  <si>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</si>
  <si>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</si>
  <si>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</si>
  <si>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</si>
  <si>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</si>
  <si>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</si>
  <si>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</si>
  <si>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</si>
  <si>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</si>
  <si>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</si>
  <si>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</si>
  <si>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</si>
  <si>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</si>
  <si>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</si>
  <si>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</si>
  <si>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</si>
  <si>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</si>
  <si>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</si>
  <si>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</si>
  <si>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</si>
  <si>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</si>
  <si>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</si>
  <si>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</si>
  <si>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</si>
  <si>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</si>
  <si>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</si>
  <si>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</si>
  <si>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</si>
  <si>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</si>
  <si>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</si>
  <si>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</si>
  <si>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</si>
  <si>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</si>
  <si>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</si>
  <si>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</si>
  <si>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</si>
  <si>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</si>
  <si>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</si>
  <si>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</si>
  <si>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</si>
  <si>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</si>
  <si>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</si>
  <si>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</si>
  <si>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</si>
  <si>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</si>
  <si>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</si>
  <si>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</si>
  <si>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</si>
  <si>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</si>
  <si>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</si>
  <si>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</si>
  <si>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</si>
  <si>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</si>
  <si>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</si>
  <si>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</si>
  <si>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</si>
  <si>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</si>
  <si>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</si>
  <si>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</si>
  <si>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</si>
  <si>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</si>
  <si>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</si>
  <si>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</si>
  <si>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</si>
  <si>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</si>
  <si>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</si>
  <si>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</si>
  <si>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</si>
  <si>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</si>
  <si>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</si>
  <si>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</si>
  <si>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</si>
  <si>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</si>
  <si>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</si>
  <si>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</si>
  <si>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</si>
  <si>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</si>
  <si>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</si>
  <si>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</si>
  <si>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</si>
  <si>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</si>
  <si>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</si>
  <si>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</si>
  <si>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</si>
  <si>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</si>
  <si>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</si>
  <si>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</si>
  <si>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</si>
  <si>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</si>
  <si>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</si>
  <si>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</si>
  <si>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</si>
  <si>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</si>
  <si>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</si>
  <si>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</si>
  <si>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</si>
  <si>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</si>
  <si>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</si>
  <si>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</si>
  <si>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</si>
  <si>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</si>
  <si>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</si>
  <si>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</si>
  <si>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</si>
  <si>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</si>
  <si>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</si>
  <si>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</si>
  <si>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</si>
  <si>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</si>
  <si>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</si>
  <si>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</si>
  <si>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</si>
  <si>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</si>
  <si>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</si>
  <si>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</si>
  <si>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</si>
  <si>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</si>
  <si>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</si>
  <si>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</si>
  <si>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</si>
  <si>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</si>
  <si>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</si>
  <si>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</si>
  <si>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</si>
  <si>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</si>
  <si>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</si>
  <si>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</si>
  <si>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</si>
  <si>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</si>
  <si>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</si>
  <si>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</si>
  <si>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</si>
  <si>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</si>
  <si>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</si>
  <si>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</si>
  <si>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</si>
  <si>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</si>
  <si>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</si>
  <si>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</si>
  <si>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</si>
  <si>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</si>
  <si>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</si>
  <si>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</si>
  <si>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</si>
  <si>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</si>
  <si>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</si>
  <si>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</si>
  <si>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</si>
  <si>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</si>
  <si>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</si>
  <si>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</si>
  <si>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</si>
  <si>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</si>
  <si>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</si>
  <si>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</si>
  <si>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</si>
  <si>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</si>
  <si>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</si>
  <si>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</si>
  <si>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</si>
  <si>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</si>
  <si>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</si>
  <si>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</si>
  <si>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</si>
  <si>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</si>
  <si>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</si>
  <si>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</si>
  <si>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</si>
  <si>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</si>
  <si>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</si>
  <si>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</si>
  <si>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</si>
  <si>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</si>
  <si>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</si>
  <si>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</si>
  <si>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</si>
  <si>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</si>
  <si>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</si>
  <si>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</si>
  <si>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</si>
  <si>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</si>
  <si>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</si>
  <si>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</si>
  <si>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</si>
  <si>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</si>
  <si>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</si>
  <si>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</si>
  <si>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</si>
  <si>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</si>
  <si>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</si>
  <si>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</si>
  <si>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</si>
  <si>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</si>
  <si>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</si>
  <si>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</si>
  <si>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</si>
  <si>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</si>
  <si>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</si>
  <si>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</si>
  <si>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</si>
  <si>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</si>
  <si>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</si>
  <si>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</si>
  <si>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</si>
  <si>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</si>
  <si>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</si>
  <si>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</si>
  <si>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</si>
  <si>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</si>
  <si>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</si>
  <si>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</si>
  <si>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</si>
  <si>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</si>
  <si>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</si>
  <si>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</si>
  <si>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</si>
  <si>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</si>
  <si>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</si>
  <si>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</si>
  <si>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</si>
  <si>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</si>
  <si>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</si>
  <si>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</si>
  <si>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</si>
  <si>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</si>
  <si>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</si>
  <si>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</si>
  <si>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</si>
  <si>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</si>
  <si>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</si>
  <si>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</si>
  <si>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</si>
  <si>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</si>
  <si>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</si>
  <si>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</si>
  <si>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</si>
  <si>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</si>
  <si>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</si>
  <si>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</si>
  <si>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</si>
  <si>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</si>
  <si>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</si>
  <si>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</si>
  <si>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</si>
  <si>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</si>
  <si>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</si>
  <si>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</si>
  <si>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</si>
  <si>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</si>
  <si>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</si>
  <si>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</si>
  <si>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</si>
  <si>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</si>
  <si>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</si>
  <si>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</si>
  <si>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</si>
  <si>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</si>
  <si>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</si>
  <si>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</si>
  <si>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</si>
  <si>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</si>
  <si>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</si>
  <si>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</si>
  <si>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</si>
  <si>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</si>
  <si>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</si>
  <si>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</si>
  <si>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</si>
  <si>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</si>
  <si>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</si>
  <si>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</si>
  <si>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</si>
  <si>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</si>
  <si>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</si>
  <si>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</si>
  <si>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</si>
  <si>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</si>
  <si>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</si>
  <si>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</si>
  <si>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</si>
  <si>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</si>
  <si>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</si>
  <si>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</si>
  <si>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</si>
  <si>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</si>
  <si>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</si>
  <si>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</si>
  <si>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</si>
  <si>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</si>
  <si>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</si>
  <si>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</si>
  <si>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</si>
  <si>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</si>
  <si>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</si>
  <si>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</si>
  <si>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</si>
  <si>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</si>
  <si>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</si>
  <si>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</si>
  <si>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</si>
  <si>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</si>
  <si>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</si>
  <si>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</si>
  <si>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</si>
  <si>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</si>
  <si>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</si>
  <si>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</si>
  <si>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</si>
  <si>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</si>
  <si>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</si>
  <si>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</si>
  <si>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</si>
  <si>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</si>
  <si>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</si>
  <si>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</si>
  <si>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</si>
  <si>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</si>
  <si>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</si>
  <si>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</si>
  <si>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</si>
  <si>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</si>
  <si>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</si>
  <si>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</si>
  <si>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</si>
  <si>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</si>
  <si>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</si>
  <si>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</si>
  <si>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</si>
  <si>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</si>
  <si>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</si>
  <si>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</si>
  <si>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</si>
  <si>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</si>
  <si>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</si>
  <si>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</si>
  <si>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</si>
  <si>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</si>
  <si>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</si>
  <si>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</si>
  <si>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</si>
  <si>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</si>
  <si>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</si>
  <si>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</si>
  <si>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</si>
  <si>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</si>
  <si>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</si>
  <si>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</si>
  <si>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</si>
  <si>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</si>
  <si>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</si>
  <si>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</si>
  <si>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</si>
  <si>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</si>
  <si>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</si>
  <si>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</si>
  <si>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</si>
  <si>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</si>
  <si>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</si>
  <si>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</si>
  <si>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</si>
  <si>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</si>
  <si>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</si>
  <si>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</si>
  <si>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</si>
  <si>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</si>
  <si>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</si>
  <si>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</si>
  <si>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</si>
  <si>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</si>
  <si>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</si>
  <si>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</si>
  <si>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</si>
  <si>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</si>
  <si>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</si>
  <si>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</si>
  <si>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</si>
  <si>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</si>
  <si>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</si>
  <si>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</si>
  <si>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</si>
  <si>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</si>
  <si>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</si>
  <si>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</si>
  <si>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</si>
  <si>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</si>
  <si>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</si>
  <si>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</si>
  <si>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</si>
  <si>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</si>
  <si>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</si>
  <si>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</si>
  <si>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</si>
  <si>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</si>
  <si>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</si>
  <si>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</si>
  <si>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</si>
  <si>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</si>
  <si>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</si>
  <si>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</si>
  <si>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</si>
  <si>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</si>
  <si>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</si>
  <si>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</si>
  <si>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</si>
  <si>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</si>
  <si>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</si>
  <si>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</si>
  <si>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</si>
  <si>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</si>
  <si>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</si>
  <si>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</si>
  <si>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</si>
  <si>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</si>
  <si>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</si>
  <si>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</si>
  <si>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</si>
  <si>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</si>
  <si>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</si>
  <si>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</si>
  <si>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</si>
  <si>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</si>
  <si>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</si>
  <si>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</si>
  <si>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</si>
  <si>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</si>
  <si>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</si>
  <si>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</si>
  <si>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</si>
  <si>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</si>
  <si>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</si>
  <si>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</si>
  <si>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</si>
  <si>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</si>
  <si>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</si>
  <si>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</si>
  <si>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</si>
  <si>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</si>
  <si>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</si>
  <si>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</si>
  <si>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</si>
  <si>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</si>
  <si>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</si>
  <si>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</si>
  <si>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</si>
  <si>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</si>
  <si>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</si>
  <si>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</si>
  <si>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</si>
  <si>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</si>
  <si>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</si>
  <si>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</si>
  <si>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</si>
  <si>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</si>
  <si>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</si>
  <si>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</si>
  <si>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</si>
  <si>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</si>
  <si>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</si>
  <si>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</si>
  <si>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</si>
  <si>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</si>
  <si>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</si>
  <si>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</si>
  <si>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</si>
  <si>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</si>
  <si>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</si>
  <si>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</si>
  <si>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</si>
  <si>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</si>
  <si>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</si>
  <si>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</si>
  <si>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</si>
  <si>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</si>
  <si>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</si>
  <si>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</si>
  <si>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</si>
  <si>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</si>
  <si>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</si>
  <si>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</si>
  <si>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</si>
  <si>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</si>
  <si>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</si>
  <si>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</si>
  <si>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</si>
  <si>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</si>
  <si>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</si>
  <si>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</si>
  <si>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</si>
  <si>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</si>
  <si>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</si>
  <si>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</si>
  <si>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</si>
  <si>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</si>
  <si>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</si>
  <si>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</si>
  <si>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</si>
  <si>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</si>
  <si>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</si>
  <si>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</si>
  <si>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</si>
  <si>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</si>
  <si>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</si>
  <si>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</si>
  <si>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</si>
  <si>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</si>
  <si>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</si>
  <si>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</si>
  <si>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</si>
  <si>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</si>
  <si>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</si>
  <si>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</si>
  <si>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</si>
  <si>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</si>
  <si>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</si>
  <si>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</si>
  <si>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</si>
  <si>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</si>
  <si>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</si>
  <si>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</si>
  <si>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</si>
  <si>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</si>
  <si>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</si>
  <si>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</si>
  <si>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</si>
  <si>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</si>
  <si>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</si>
  <si>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</si>
  <si>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</si>
  <si>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</si>
  <si>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</si>
  <si>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</si>
  <si>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</si>
  <si>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</si>
  <si>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</si>
  <si>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</si>
  <si>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</si>
  <si>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</si>
  <si>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</si>
  <si>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</si>
  <si>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</si>
  <si>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</si>
  <si>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</si>
  <si>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</si>
  <si>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</si>
  <si>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</si>
  <si>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</si>
  <si>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</si>
  <si>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</si>
  <si>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</si>
  <si>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</si>
  <si>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</si>
  <si>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</si>
  <si>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</si>
  <si>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</si>
  <si>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</si>
  <si>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</si>
  <si>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</si>
  <si>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</si>
  <si>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</si>
  <si>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</si>
  <si>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</si>
  <si>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</si>
  <si>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</si>
  <si>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</si>
  <si>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</si>
  <si>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</si>
  <si>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</si>
  <si>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</si>
  <si>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</si>
  <si>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</si>
  <si>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</si>
  <si>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</si>
  <si>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</si>
  <si>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</si>
  <si>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</si>
  <si>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</si>
  <si>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</si>
  <si>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</si>
  <si>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</si>
  <si>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</si>
  <si>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</si>
  <si>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</si>
  <si>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</si>
  <si>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</si>
  <si>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</si>
  <si>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</si>
  <si>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</si>
  <si>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</si>
  <si>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</si>
  <si>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</si>
  <si>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</si>
  <si>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</si>
  <si>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</si>
  <si>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</si>
  <si>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</si>
  <si>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</si>
  <si>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</si>
  <si>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</si>
  <si>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</si>
  <si>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</si>
  <si>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</si>
  <si>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</si>
  <si>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</si>
  <si>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</si>
  <si>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</si>
  <si>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</si>
  <si>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</si>
  <si>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</si>
  <si>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</si>
  <si>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</si>
  <si>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</si>
  <si>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</si>
  <si>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</si>
  <si>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</si>
  <si>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</si>
  <si>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</si>
  <si>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</si>
  <si>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</si>
  <si>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</si>
  <si>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</si>
  <si>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</si>
  <si>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</si>
  <si>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</si>
  <si>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</si>
  <si>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</si>
  <si>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</si>
  <si>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</si>
  <si>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</si>
  <si>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</si>
  <si>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</si>
  <si>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</si>
  <si>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</si>
  <si>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</si>
  <si>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</si>
  <si>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</si>
  <si>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</si>
  <si>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</si>
  <si>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</si>
  <si>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</si>
  <si>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</si>
  <si>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</si>
  <si>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</si>
  <si>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</si>
  <si>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</si>
  <si>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</si>
  <si>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</si>
  <si>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</si>
  <si>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</si>
  <si>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</si>
  <si>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</si>
  <si>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</si>
  <si>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</si>
  <si>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</si>
  <si>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</si>
  <si>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</si>
  <si>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</si>
  <si>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</si>
  <si>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</si>
  <si>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</si>
  <si>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</si>
  <si>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</si>
  <si>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</si>
  <si>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</si>
  <si>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</si>
  <si>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</si>
  <si>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</si>
  <si>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</si>
  <si>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</si>
  <si>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</si>
  <si>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</si>
  <si>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</si>
  <si>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</si>
  <si>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</si>
  <si>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</si>
  <si>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</si>
  <si>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</si>
  <si>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</si>
  <si>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</si>
  <si>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</si>
  <si>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</si>
  <si>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</si>
  <si>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</si>
  <si>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</si>
  <si>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</si>
  <si>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</si>
  <si>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</si>
  <si>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</si>
  <si>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</si>
  <si>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</si>
  <si>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</si>
  <si>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</si>
  <si>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</si>
  <si>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</si>
  <si>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</si>
  <si>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</si>
  <si>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</si>
  <si>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</si>
  <si>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</si>
  <si>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</si>
  <si>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</si>
  <si>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</si>
  <si>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</si>
  <si>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</si>
  <si>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</si>
  <si>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</si>
  <si>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</si>
  <si>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</si>
  <si>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</si>
  <si>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</si>
  <si>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</si>
  <si>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</si>
  <si>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</si>
  <si>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</si>
  <si>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</si>
  <si>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</si>
  <si>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</si>
  <si>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</si>
  <si>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</si>
  <si>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</si>
  <si>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</si>
  <si>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</si>
  <si>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</si>
  <si>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</si>
  <si>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</si>
  <si>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</si>
  <si>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</si>
  <si>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</si>
  <si>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</si>
  <si>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</si>
  <si>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</si>
  <si>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</si>
  <si>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</si>
  <si>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</si>
  <si>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</si>
  <si>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</si>
  <si>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</si>
  <si>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</si>
  <si>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</si>
  <si>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</si>
  <si>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</si>
  <si>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</si>
  <si>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</si>
  <si>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</si>
  <si>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</si>
  <si>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</si>
  <si>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</si>
  <si>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</si>
  <si>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</si>
  <si>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</si>
  <si>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</si>
  <si>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</si>
  <si>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</si>
  <si>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</si>
  <si>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</si>
  <si>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</si>
  <si>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</si>
  <si>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</si>
  <si>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</si>
  <si>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</si>
  <si>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</si>
  <si>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</si>
  <si>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</si>
  <si>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</si>
  <si>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</si>
  <si>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</si>
  <si>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</si>
  <si>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</si>
  <si>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</si>
  <si>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</si>
  <si>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</si>
  <si>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</si>
  <si>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</si>
  <si>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</si>
  <si>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</si>
  <si>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</si>
  <si>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</si>
  <si>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</si>
  <si>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</si>
  <si>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</si>
  <si>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</si>
  <si>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</si>
  <si>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</si>
  <si>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</si>
  <si>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</si>
  <si>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</si>
  <si>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</si>
  <si>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</si>
  <si>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</si>
  <si>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</si>
  <si>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</si>
  <si>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</si>
  <si>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</si>
  <si>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</si>
  <si>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</si>
  <si>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</si>
  <si>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</si>
  <si>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</si>
  <si>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</si>
  <si>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</si>
  <si>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</si>
  <si>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</si>
  <si>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</si>
  <si>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</si>
  <si>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</si>
  <si>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</si>
  <si>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</si>
  <si>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</si>
  <si>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</si>
  <si>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</si>
  <si>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</si>
  <si>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</si>
  <si>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</si>
  <si>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</si>
  <si>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</si>
  <si>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</si>
  <si>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</si>
  <si>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</si>
  <si>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</si>
  <si>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</si>
  <si>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</si>
  <si>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</si>
  <si>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</si>
  <si>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</si>
  <si>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</si>
  <si>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</si>
  <si>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</si>
  <si>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</si>
  <si>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</si>
  <si>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</si>
  <si>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</si>
  <si>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</si>
  <si>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</si>
  <si>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</si>
  <si>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</si>
  <si>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</si>
  <si>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</si>
  <si>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</si>
  <si>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</si>
  <si>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</si>
  <si>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</si>
  <si>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</si>
  <si>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</si>
  <si>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</si>
  <si>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</si>
  <si>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</si>
  <si>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</si>
  <si>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</si>
  <si>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</si>
  <si>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</si>
  <si>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</si>
  <si>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</si>
  <si>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</si>
  <si>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</si>
  <si>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</si>
  <si>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</si>
  <si>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</si>
  <si>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</si>
  <si>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</si>
  <si>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</si>
  <si>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</si>
  <si>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</si>
  <si>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</si>
  <si>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</si>
  <si>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</si>
  <si>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</si>
  <si>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</si>
  <si>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</si>
  <si>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</si>
  <si>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</si>
  <si>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</si>
  <si>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</si>
  <si>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</si>
  <si>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</si>
  <si>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</si>
  <si>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</si>
  <si>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</si>
  <si>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</si>
  <si>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</si>
  <si>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</si>
  <si>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</si>
  <si>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</si>
  <si>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</si>
  <si>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</si>
  <si>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</si>
  <si>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</si>
  <si>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</si>
  <si>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</si>
  <si>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</si>
  <si>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</si>
  <si>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</si>
  <si>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</si>
  <si>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</si>
  <si>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</si>
  <si>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</si>
  <si>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</si>
  <si>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</si>
  <si>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</si>
  <si>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</si>
  <si>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</si>
  <si>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</si>
  <si>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</si>
  <si>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</si>
  <si>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</si>
  <si>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</si>
  <si>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</si>
  <si>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</si>
  <si>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</si>
  <si>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</si>
  <si>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</si>
  <si>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</si>
  <si>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</si>
  <si>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</si>
  <si>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</si>
  <si>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</si>
  <si>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</si>
  <si>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</si>
  <si>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</si>
  <si>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</si>
  <si>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</si>
  <si>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</si>
  <si>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</si>
  <si>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</si>
  <si>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</si>
  <si>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</si>
  <si>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</si>
  <si>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</si>
  <si>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</si>
  <si>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</si>
  <si>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</si>
  <si>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</si>
  <si>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</si>
  <si>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</si>
  <si>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</si>
  <si>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</si>
  <si>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</si>
  <si>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</si>
  <si>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</si>
  <si>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</si>
  <si>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</si>
  <si>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</si>
  <si>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</si>
  <si>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</si>
  <si>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</si>
  <si>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</si>
  <si>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</si>
  <si>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</si>
  <si>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</si>
  <si>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</si>
  <si>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</si>
  <si>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</si>
  <si>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</si>
  <si>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</si>
  <si>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</si>
  <si>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</si>
  <si>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</si>
  <si>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</si>
  <si>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</si>
  <si>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</si>
  <si>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</si>
  <si>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</si>
  <si>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</si>
  <si>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</si>
  <si>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</si>
  <si>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</si>
  <si>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</si>
  <si>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</si>
  <si>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</si>
  <si>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</si>
  <si>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</si>
  <si>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</si>
  <si>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</si>
  <si>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</si>
  <si>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</si>
  <si>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</si>
  <si>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</si>
  <si>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</si>
  <si>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</si>
  <si>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</si>
  <si>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</si>
  <si>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</si>
  <si>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</si>
  <si>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</si>
  <si>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</si>
  <si>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</si>
  <si>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</si>
  <si>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</si>
  <si>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</si>
  <si>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</si>
  <si>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</si>
  <si>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</si>
  <si>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</si>
  <si>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</si>
  <si>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</si>
  <si>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</si>
  <si>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</si>
  <si>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</si>
  <si>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</si>
  <si>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</si>
  <si>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</si>
  <si>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</si>
  <si>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</si>
  <si>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</si>
  <si>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</si>
  <si>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</si>
  <si>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</si>
  <si>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</si>
  <si>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</si>
  <si>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</si>
  <si>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</si>
  <si>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</si>
  <si>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</si>
  <si>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</si>
  <si>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</si>
  <si>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</si>
  <si>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</si>
  <si>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</si>
  <si>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</si>
  <si>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</si>
  <si>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</si>
  <si>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</si>
  <si>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</si>
  <si>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</si>
  <si>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</si>
  <si>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</si>
  <si>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</si>
  <si>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</si>
  <si>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</si>
  <si>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</si>
  <si>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</si>
  <si>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</si>
  <si>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</si>
  <si>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</si>
  <si>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</si>
  <si>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</si>
  <si>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</si>
  <si>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</si>
  <si>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</si>
  <si>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</si>
  <si>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</si>
  <si>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</si>
  <si>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</si>
  <si>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</si>
  <si>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</si>
  <si>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</si>
  <si>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</si>
  <si>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</si>
  <si>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</si>
  <si>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</si>
  <si>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</si>
  <si>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</si>
  <si>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</si>
  <si>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</si>
  <si>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</si>
  <si>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</si>
  <si>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</si>
  <si>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</si>
  <si>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</si>
  <si>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</si>
  <si>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</si>
  <si>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</si>
  <si>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</si>
  <si>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</si>
  <si>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</si>
  <si>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</si>
  <si>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</si>
  <si>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</si>
  <si>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</si>
  <si>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</si>
  <si>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</si>
  <si>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</si>
  <si>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</si>
  <si>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</si>
  <si>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</si>
  <si>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</si>
  <si>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</si>
  <si>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</si>
  <si>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</si>
  <si>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</si>
  <si>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</si>
  <si>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</si>
  <si>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</si>
  <si>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</si>
  <si>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</si>
  <si>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</si>
  <si>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</si>
  <si>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</si>
  <si>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</si>
  <si>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</si>
  <si>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</si>
  <si>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</si>
  <si>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</si>
  <si>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</si>
  <si>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</si>
  <si>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</si>
  <si>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</si>
  <si>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</si>
  <si>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</si>
  <si>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</si>
  <si>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</si>
  <si>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</si>
  <si>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</si>
  <si>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</si>
  <si>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</si>
  <si>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</si>
  <si>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</si>
  <si>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</si>
  <si>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</si>
  <si>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</si>
  <si>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</si>
  <si>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</si>
  <si>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</si>
  <si>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</si>
  <si>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</si>
  <si>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</si>
  <si>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</si>
  <si>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</si>
  <si>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</si>
  <si>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</si>
  <si>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</si>
  <si>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</si>
  <si>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</si>
  <si>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</si>
  <si>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</si>
  <si>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</si>
  <si>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</si>
  <si>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</si>
  <si>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</si>
  <si>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</si>
  <si>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</si>
  <si>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</si>
  <si>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</si>
  <si>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</si>
  <si>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</si>
  <si>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</si>
  <si>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</si>
  <si>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</si>
  <si>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</si>
  <si>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</si>
  <si>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</si>
  <si>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</si>
  <si>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</si>
  <si>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</si>
  <si>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</si>
  <si>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</si>
  <si>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</si>
  <si>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</si>
  <si>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</si>
  <si>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</si>
  <si>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</si>
  <si>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</si>
  <si>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</si>
  <si>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</si>
  <si>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</si>
  <si>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</si>
  <si>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</si>
  <si>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</si>
  <si>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</si>
  <si>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</si>
  <si>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</si>
  <si>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</si>
  <si>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</si>
  <si>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</si>
  <si>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</si>
  <si>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</si>
  <si>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</si>
  <si>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</si>
  <si>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</si>
  <si>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</si>
  <si>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</si>
  <si>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</si>
  <si>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</si>
  <si>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</si>
  <si>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</si>
  <si>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</si>
  <si>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</si>
  <si>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</si>
  <si>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</si>
  <si>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</si>
  <si>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</si>
  <si>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</si>
  <si>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</si>
  <si>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</si>
  <si>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</si>
  <si>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</si>
  <si>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</si>
  <si>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</si>
  <si>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</si>
  <si>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</si>
  <si>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</si>
  <si>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</si>
  <si>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</si>
  <si>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</si>
  <si>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</si>
  <si>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</si>
  <si>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</si>
  <si>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</si>
  <si>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</si>
  <si>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</si>
  <si>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</si>
  <si>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</si>
  <si>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</si>
  <si>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</si>
  <si>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</si>
  <si>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</si>
  <si>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</si>
  <si>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</si>
  <si>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</si>
  <si>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</si>
  <si>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</si>
  <si>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</si>
  <si>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</si>
  <si>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</si>
  <si>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</si>
  <si>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</si>
  <si>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</si>
  <si>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</si>
  <si>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</si>
  <si>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</si>
  <si>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</si>
  <si>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</si>
  <si>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</si>
  <si>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</si>
  <si>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</si>
  <si>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</si>
  <si>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</si>
  <si>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</si>
  <si>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</si>
  <si>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</si>
  <si>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</si>
  <si>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</si>
  <si>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</si>
  <si>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</si>
  <si>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</si>
  <si>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</si>
  <si>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</si>
  <si>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</si>
  <si>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</si>
  <si>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</si>
  <si>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</si>
  <si>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</si>
  <si>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</si>
  <si>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</si>
  <si>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</si>
  <si>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</si>
  <si>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전산(입고명세)</t>
    <phoneticPr fontId="6" type="noConversion"/>
  </si>
  <si>
    <t>목표MU</t>
    <phoneticPr fontId="6" type="noConversion"/>
  </si>
  <si>
    <t>구분1</t>
    <phoneticPr fontId="6" type="noConversion"/>
  </si>
  <si>
    <t>구분2</t>
    <phoneticPr fontId="6" type="noConversion"/>
  </si>
  <si>
    <t>업체가중치</t>
    <phoneticPr fontId="6" type="noConversion"/>
  </si>
  <si>
    <t>통화</t>
    <phoneticPr fontId="6" type="noConversion"/>
  </si>
  <si>
    <t>선급금%</t>
    <phoneticPr fontId="6" type="noConversion"/>
  </si>
  <si>
    <t>중도금일자
(입고일로부터)</t>
    <phoneticPr fontId="6" type="noConversion"/>
  </si>
  <si>
    <t>잔금일자
(입고일로부터)</t>
    <phoneticPr fontId="6" type="noConversion"/>
  </si>
  <si>
    <t>잔금%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</si>
  <si>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</si>
  <si>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</si>
  <si>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</si>
  <si>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</si>
  <si>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</si>
  <si>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</si>
  <si>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</si>
  <si>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에이치티와이</t>
    <phoneticPr fontId="6" type="noConversion"/>
  </si>
  <si>
    <t>위탁</t>
    <phoneticPr fontId="6" type="noConversion"/>
  </si>
  <si>
    <t>JOYRICH</t>
    <phoneticPr fontId="6" type="noConversion"/>
  </si>
  <si>
    <t>KANGOL</t>
    <phoneticPr fontId="6" type="noConversion"/>
  </si>
  <si>
    <t>NEWERA</t>
    <phoneticPr fontId="6" type="noConversion"/>
  </si>
  <si>
    <t>고성인터내셔널</t>
    <phoneticPr fontId="6" type="noConversion"/>
  </si>
  <si>
    <t>국내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</si>
  <si>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</si>
  <si>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</si>
  <si>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</si>
  <si>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</si>
  <si>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거래중</t>
    <phoneticPr fontId="6" type="noConversion"/>
  </si>
  <si>
    <t>유건</t>
    <phoneticPr fontId="6" type="noConversion"/>
  </si>
  <si>
    <t>유건엔터프라이즈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</si>
  <si>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</si>
  <si>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</si>
  <si>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</si>
  <si>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</si>
  <si>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</si>
  <si>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</si>
  <si>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</si>
  <si>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</si>
  <si>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</si>
  <si>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</si>
  <si>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</si>
  <si>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</si>
  <si>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최강모자</t>
    <phoneticPr fontId="6" type="noConversion"/>
  </si>
  <si>
    <t>아우리에프엔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</si>
  <si>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</si>
  <si>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</si>
  <si>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</si>
  <si>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</si>
  <si>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</si>
  <si>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</si>
  <si>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</si>
  <si>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</si>
  <si>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사입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</si>
  <si>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</si>
  <si>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</si>
  <si>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</si>
  <si>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</si>
  <si>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</si>
  <si>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</si>
  <si>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</si>
  <si>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</si>
  <si>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</si>
  <si>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</si>
  <si>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</si>
  <si>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</si>
  <si>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EUR</t>
    <phoneticPr fontId="6" type="noConversion"/>
  </si>
  <si>
    <t>EUGENIA KIM</t>
    <phoneticPr fontId="6" type="noConversion"/>
  </si>
  <si>
    <t>USD</t>
    <phoneticPr fontId="6" type="noConversion"/>
  </si>
  <si>
    <t>GREVI</t>
    <phoneticPr fontId="6" type="noConversion"/>
  </si>
  <si>
    <t>KURIHARA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</si>
  <si>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</si>
  <si>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</si>
  <si>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</si>
  <si>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</si>
  <si>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대경</t>
    <phoneticPr fontId="6" type="noConversion"/>
  </si>
  <si>
    <t>제조</t>
    <phoneticPr fontId="6" type="noConversion"/>
  </si>
  <si>
    <t>완사입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</si>
  <si>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</si>
  <si>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</si>
  <si>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</si>
  <si>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</si>
  <si>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</si>
  <si>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</si>
  <si>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</si>
  <si>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</si>
  <si>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</si>
  <si>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</si>
  <si>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</si>
  <si>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</si>
  <si>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</si>
  <si>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</si>
  <si>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</si>
  <si>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</si>
  <si>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</si>
  <si>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</si>
  <si>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</si>
  <si>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</si>
  <si>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</si>
  <si>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</si>
  <si>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</si>
  <si>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</si>
  <si>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</si>
  <si>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</si>
  <si>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</si>
  <si>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</si>
  <si>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</si>
  <si>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</si>
  <si>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</si>
  <si>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</si>
  <si>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해외</t>
    <phoneticPr fontId="6" type="noConversion"/>
  </si>
  <si>
    <t>제조</t>
    <phoneticPr fontId="6" type="noConversion"/>
  </si>
  <si>
    <t>임가공</t>
    <phoneticPr fontId="6" type="noConversion"/>
  </si>
  <si>
    <t>거래중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</si>
  <si>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</si>
  <si>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</si>
  <si>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</si>
  <si>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</si>
  <si>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</si>
  <si>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</si>
  <si>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</si>
  <si>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USD</t>
    <phoneticPr fontId="6" type="noConversion"/>
  </si>
  <si>
    <t>14일</t>
    <phoneticPr fontId="6" type="noConversion"/>
  </si>
  <si>
    <t>SINGFOR</t>
    <phoneticPr fontId="103" type="noConversion"/>
  </si>
  <si>
    <t>미정</t>
    <phoneticPr fontId="6" type="noConversion"/>
  </si>
  <si>
    <t>업체가중치</t>
    <phoneticPr fontId="6" type="noConversion"/>
  </si>
  <si>
    <t>완사입</t>
    <phoneticPr fontId="6" type="noConversion"/>
  </si>
  <si>
    <t>사입</t>
    <phoneticPr fontId="6" type="noConversion"/>
  </si>
  <si>
    <t>국내</t>
    <phoneticPr fontId="6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</si>
  <si>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</si>
  <si>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</si>
  <si>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</si>
  <si>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</si>
  <si>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</si>
  <si>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</si>
  <si>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</si>
  <si>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</si>
  <si>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</si>
  <si>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</si>
  <si>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</si>
  <si>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</si>
  <si>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</si>
  <si>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</si>
  <si>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</si>
  <si>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</si>
  <si>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</si>
  <si>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</si>
  <si>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</si>
  <si>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</si>
  <si>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</si>
  <si>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</si>
  <si>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</si>
  <si>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</si>
  <si>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</si>
  <si>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</si>
  <si>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</si>
  <si>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</si>
  <si>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</si>
  <si>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</si>
  <si>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</si>
  <si>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</si>
  <si>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</si>
  <si>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</si>
  <si>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</si>
  <si>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</si>
  <si>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</si>
  <si>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</si>
  <si>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</si>
  <si>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</si>
  <si>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</si>
  <si>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</si>
  <si>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</si>
  <si>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</si>
  <si>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</si>
  <si>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</si>
  <si>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</si>
  <si>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</si>
  <si>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</si>
  <si>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</si>
  <si>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</si>
  <si>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</si>
  <si>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</si>
  <si>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</si>
  <si>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</si>
  <si>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</si>
  <si>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</si>
  <si>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</si>
  <si>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</si>
  <si>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</si>
  <si>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</si>
  <si>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</si>
  <si>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</si>
  <si>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</si>
  <si>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</si>
  <si>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</si>
  <si>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</si>
  <si>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</si>
  <si>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</si>
  <si>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</si>
  <si>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</si>
  <si>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</si>
  <si>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</si>
  <si>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</si>
  <si>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</si>
  <si>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</si>
  <si>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</si>
  <si>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</si>
  <si>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</si>
  <si>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</si>
  <si>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</si>
  <si>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</si>
  <si>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</si>
  <si>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</si>
  <si>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</si>
  <si>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</si>
  <si>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</si>
  <si>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</si>
  <si>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</si>
  <si>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</si>
  <si>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</si>
  <si>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</si>
  <si>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</si>
  <si>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</si>
  <si>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</si>
  <si>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</si>
  <si>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</si>
  <si>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</si>
  <si>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</si>
  <si>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</si>
  <si>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</si>
  <si>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</si>
  <si>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</si>
  <si>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</si>
  <si>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</si>
  <si>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</si>
  <si>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</si>
  <si>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</si>
  <si>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</si>
  <si>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</si>
  <si>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</si>
  <si>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</si>
  <si>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</si>
  <si>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</si>
  <si>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</si>
  <si>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</si>
  <si>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</si>
  <si>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</si>
  <si>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</si>
  <si>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</si>
  <si>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</si>
  <si>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</si>
  <si>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</si>
  <si>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</si>
  <si>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</si>
  <si>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</si>
  <si>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</si>
  <si>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</si>
  <si>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</si>
  <si>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</si>
  <si>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</si>
  <si>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</si>
  <si>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</si>
  <si>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</si>
  <si>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</si>
  <si>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</si>
  <si>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</si>
  <si>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</si>
  <si>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</si>
  <si>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</si>
  <si>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</si>
  <si>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</si>
  <si>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</si>
  <si>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</si>
  <si>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</si>
  <si>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</si>
  <si>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</si>
  <si>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</si>
  <si>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</si>
  <si>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</si>
  <si>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</si>
  <si>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</si>
  <si>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</si>
  <si>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</si>
  <si>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</si>
  <si>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</si>
  <si>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</si>
  <si>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</si>
  <si>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</si>
  <si>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</si>
  <si>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</si>
  <si>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</si>
  <si>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</si>
  <si>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</si>
  <si>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</si>
  <si>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</si>
  <si>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</si>
  <si>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</si>
  <si>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</si>
  <si>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</si>
  <si>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</si>
  <si>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</si>
  <si>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</si>
  <si>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</si>
  <si>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</si>
  <si>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</si>
  <si>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</si>
  <si>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</si>
  <si>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</si>
  <si>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</si>
  <si>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</si>
  <si>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</si>
  <si>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</si>
  <si>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</si>
  <si>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</si>
  <si>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</si>
  <si>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</si>
  <si>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</si>
  <si>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</si>
  <si>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</si>
  <si>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</si>
  <si>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</si>
  <si>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</si>
  <si>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</si>
  <si>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</si>
  <si>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</si>
  <si>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</si>
  <si>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</si>
  <si>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</si>
  <si>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</si>
  <si>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</si>
  <si>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</si>
  <si>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</si>
  <si>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</si>
  <si>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</si>
  <si>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</si>
  <si>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</si>
  <si>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</si>
  <si>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</si>
  <si>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</si>
  <si>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</si>
  <si>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</si>
  <si>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</si>
  <si>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</si>
  <si>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</si>
  <si>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</si>
  <si>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</si>
  <si>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</si>
  <si>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</si>
  <si>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</si>
  <si>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</si>
  <si>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</si>
  <si>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</si>
  <si>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</si>
  <si>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</si>
  <si>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</si>
  <si>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</si>
  <si>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</si>
  <si>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</si>
  <si>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</si>
  <si>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</si>
  <si>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</si>
  <si>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</si>
  <si>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</si>
  <si>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</si>
  <si>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</si>
  <si>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</si>
  <si>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</si>
  <si>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</si>
  <si>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</si>
  <si>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</si>
  <si>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</si>
  <si>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</si>
  <si>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</si>
  <si>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</si>
  <si>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</si>
  <si>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</si>
  <si>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</si>
  <si>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</si>
  <si>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</si>
  <si>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</si>
  <si>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</si>
  <si>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</si>
  <si>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</si>
  <si>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</si>
  <si>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</si>
  <si>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</si>
  <si>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</si>
  <si>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</si>
  <si>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</si>
  <si>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</si>
  <si>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</si>
  <si>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</si>
  <si>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</si>
  <si>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</si>
  <si>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</si>
  <si>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</si>
  <si>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</si>
  <si>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</si>
  <si>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</si>
  <si>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</si>
  <si>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</si>
  <si>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</si>
  <si>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</si>
  <si>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</si>
  <si>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</si>
  <si>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</si>
  <si>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</si>
  <si>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</si>
  <si>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</si>
  <si>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</si>
  <si>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</si>
  <si>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</si>
  <si>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</si>
  <si>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</si>
  <si>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</si>
  <si>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</si>
  <si>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</si>
  <si>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</si>
  <si>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</si>
  <si>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</si>
  <si>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</si>
  <si>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</si>
  <si>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</si>
  <si>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</si>
  <si>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</si>
  <si>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</si>
  <si>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</si>
  <si>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</si>
  <si>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</si>
  <si>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</si>
  <si>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</si>
  <si>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</si>
  <si>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</si>
  <si>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</si>
  <si>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</si>
  <si>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</si>
  <si>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</si>
  <si>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</si>
  <si>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</si>
  <si>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</si>
  <si>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</si>
  <si>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</si>
  <si>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</si>
  <si>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</si>
  <si>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</si>
  <si>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</si>
  <si>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</si>
  <si>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</si>
  <si>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</si>
  <si>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</si>
  <si>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</si>
  <si>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</si>
  <si>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</si>
  <si>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</si>
  <si>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</si>
  <si>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</si>
  <si>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</si>
  <si>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</si>
  <si>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</si>
  <si>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</si>
  <si>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</si>
  <si>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</si>
  <si>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</si>
  <si>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</si>
  <si>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</si>
  <si>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</si>
  <si>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</si>
  <si>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</si>
  <si>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</si>
  <si>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</si>
  <si>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</si>
  <si>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</si>
  <si>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</si>
  <si>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</si>
  <si>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</si>
  <si>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</si>
  <si>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</si>
  <si>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</si>
  <si>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</si>
  <si>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</si>
  <si>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</si>
  <si>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</si>
  <si>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</si>
  <si>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</si>
  <si>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</si>
  <si>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</si>
  <si>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</si>
  <si>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</si>
  <si>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</si>
  <si>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</si>
  <si>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</si>
  <si>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</si>
  <si>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</si>
  <si>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</si>
  <si>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</si>
  <si>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</si>
  <si>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</si>
  <si>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</si>
  <si>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</si>
  <si>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</si>
  <si>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</si>
  <si>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</si>
  <si>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</si>
  <si>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</si>
  <si>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</si>
  <si>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</si>
  <si>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</si>
  <si>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</si>
  <si>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</si>
  <si>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</si>
  <si>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</si>
  <si>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</si>
  <si>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</si>
  <si>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</si>
  <si>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</si>
  <si>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</si>
  <si>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</si>
  <si>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</si>
  <si>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</si>
  <si>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</si>
  <si>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</si>
  <si>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</si>
  <si>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</si>
  <si>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</si>
  <si>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</si>
  <si>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</si>
  <si>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</si>
  <si>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</si>
  <si>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</si>
  <si>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</si>
  <si>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</si>
  <si>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</si>
  <si>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</si>
  <si>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</si>
  <si>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</si>
  <si>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</si>
  <si>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</si>
  <si>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</si>
  <si>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</si>
  <si>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</si>
  <si>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</si>
  <si>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</si>
  <si>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</si>
  <si>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</si>
  <si>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</si>
  <si>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</si>
  <si>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</si>
  <si>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</si>
  <si>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</si>
  <si>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</si>
  <si>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</si>
  <si>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</si>
  <si>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</si>
  <si>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</si>
  <si>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</si>
  <si>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</si>
  <si>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</si>
  <si>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</si>
  <si>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</si>
  <si>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</si>
  <si>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</si>
  <si>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</si>
  <si>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</si>
  <si>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</si>
  <si>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</si>
  <si>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</si>
  <si>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</si>
  <si>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</si>
  <si>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</si>
  <si>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</si>
  <si>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</si>
  <si>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</si>
  <si>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</si>
  <si>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</si>
  <si>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</si>
  <si>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</si>
  <si>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</si>
  <si>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</si>
  <si>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</si>
  <si>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</si>
  <si>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</si>
  <si>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</si>
  <si>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</si>
  <si>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</si>
  <si>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</si>
  <si>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</si>
  <si>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</si>
  <si>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</si>
  <si>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</si>
  <si>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</si>
  <si>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</si>
  <si>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</si>
  <si>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</si>
  <si>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</si>
  <si>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</si>
  <si>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</si>
  <si>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</si>
  <si>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</si>
  <si>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</si>
  <si>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</si>
  <si>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</si>
  <si>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</si>
  <si>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</si>
  <si>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</si>
  <si>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</si>
  <si>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</si>
  <si>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</si>
  <si>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</si>
  <si>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</si>
  <si>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</si>
  <si>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</si>
  <si>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</si>
  <si>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</si>
  <si>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</si>
  <si>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</si>
  <si>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</si>
  <si>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</si>
  <si>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</si>
  <si>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</si>
  <si>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</si>
  <si>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</si>
  <si>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</si>
  <si>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</si>
  <si>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</si>
  <si>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</si>
  <si>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</si>
  <si>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</si>
  <si>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</si>
  <si>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</si>
  <si>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</si>
  <si>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</si>
  <si>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</si>
  <si>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</si>
  <si>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</si>
  <si>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</si>
  <si>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</si>
  <si>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</si>
  <si>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</si>
  <si>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</si>
  <si>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</si>
  <si>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</si>
  <si>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</si>
  <si>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</si>
  <si>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</si>
  <si>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</si>
  <si>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</si>
  <si>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</si>
  <si>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</si>
  <si>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</si>
  <si>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</si>
  <si>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</si>
  <si>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</si>
  <si>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</si>
  <si>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</si>
  <si>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</si>
  <si>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</si>
  <si>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</si>
  <si>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</si>
  <si>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</si>
  <si>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</si>
  <si>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</si>
  <si>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</si>
  <si>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</si>
  <si>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</si>
  <si>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</si>
  <si>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</si>
  <si>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</si>
  <si>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</si>
  <si>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</si>
  <si>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</si>
  <si>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</si>
  <si>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</si>
  <si>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</si>
  <si>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</si>
  <si>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</si>
  <si>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</si>
  <si>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</si>
  <si>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</si>
  <si>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</si>
  <si>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</si>
  <si>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</si>
  <si>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</si>
  <si>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</si>
  <si>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</si>
  <si>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</si>
  <si>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</si>
  <si>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</si>
  <si>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</si>
  <si>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</si>
  <si>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</si>
  <si>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</si>
  <si>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</si>
  <si>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</si>
  <si>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</si>
  <si>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</si>
  <si>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</si>
  <si>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</si>
  <si>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</si>
  <si>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</si>
  <si>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</si>
  <si>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</si>
  <si>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</si>
  <si>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</si>
  <si>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</si>
  <si>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</si>
  <si>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</si>
  <si>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</si>
  <si>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</si>
  <si>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</si>
  <si>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</si>
  <si>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</si>
  <si>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</si>
  <si>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</si>
  <si>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</si>
  <si>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</si>
  <si>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</si>
  <si>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</si>
  <si>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</si>
  <si>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</si>
  <si>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</si>
  <si>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</si>
  <si>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</si>
  <si>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</si>
  <si>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</si>
  <si>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</si>
  <si>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</si>
  <si>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</si>
  <si>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</si>
  <si>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</si>
  <si>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</si>
  <si>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</si>
  <si>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</si>
  <si>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</si>
  <si>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</si>
  <si>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</si>
  <si>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</si>
  <si>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</si>
  <si>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</si>
  <si>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</si>
  <si>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</si>
  <si>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</si>
  <si>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</si>
  <si>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</si>
  <si>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</si>
  <si>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</si>
  <si>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</si>
  <si>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</si>
  <si>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</si>
  <si>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</si>
  <si>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</si>
  <si>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</si>
  <si>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</si>
  <si>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</si>
  <si>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</si>
  <si>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</si>
  <si>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</si>
  <si>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</si>
  <si>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</si>
  <si>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</si>
  <si>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</si>
  <si>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</si>
  <si>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</si>
  <si>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</si>
  <si>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</si>
  <si>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</si>
  <si>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</si>
  <si>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</si>
  <si>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</si>
  <si>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</si>
  <si>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</si>
  <si>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</si>
  <si>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</si>
  <si>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</si>
  <si>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</si>
  <si>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</si>
  <si>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</si>
  <si>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</si>
  <si>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</si>
  <si>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</si>
  <si>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</si>
  <si>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</si>
  <si>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</si>
  <si>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</si>
  <si>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</si>
  <si>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</si>
  <si>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</si>
  <si>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</si>
  <si>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</si>
  <si>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</si>
  <si>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</si>
  <si>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</si>
  <si>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</si>
  <si>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</si>
  <si>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</si>
  <si>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</si>
  <si>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</si>
  <si>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</si>
  <si>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</si>
  <si>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</si>
  <si>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</si>
  <si>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</si>
  <si>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</si>
  <si>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</si>
  <si>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</si>
  <si>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</si>
  <si>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</si>
  <si>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</si>
  <si>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</si>
  <si>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</si>
  <si>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</si>
  <si>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</si>
  <si>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</si>
  <si>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</si>
  <si>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</si>
  <si>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</si>
  <si>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</si>
  <si>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</si>
  <si>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</si>
  <si>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</si>
  <si>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</si>
  <si>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</si>
  <si>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</si>
  <si>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</si>
  <si>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</si>
  <si>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</si>
  <si>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</si>
  <si>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</si>
  <si>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</si>
  <si>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</si>
  <si>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</si>
  <si>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</si>
  <si>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</si>
  <si>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</si>
  <si>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</si>
  <si>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</si>
  <si>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</si>
  <si>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</si>
  <si>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</si>
  <si>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</si>
  <si>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</si>
  <si>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</si>
  <si>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</si>
  <si>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</si>
  <si>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</si>
  <si>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</si>
  <si>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</si>
  <si>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</si>
  <si>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</si>
  <si>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</si>
  <si>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</si>
  <si>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</si>
  <si>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</si>
  <si>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</si>
  <si>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</si>
  <si>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</si>
  <si>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</si>
  <si>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</si>
  <si>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</si>
  <si>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</si>
  <si>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</si>
  <si>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</si>
  <si>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</si>
  <si>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</si>
  <si>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</si>
  <si>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</si>
  <si>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</si>
  <si>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</si>
  <si>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</si>
  <si>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</si>
  <si>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</si>
  <si>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</si>
  <si>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</si>
  <si>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</si>
  <si>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</si>
  <si>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</si>
  <si>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</si>
  <si>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</si>
  <si>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</si>
  <si>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</si>
  <si>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</si>
  <si>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</si>
  <si>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</si>
  <si>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</si>
  <si>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</si>
  <si>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</si>
  <si>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</si>
  <si>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</si>
  <si>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</si>
  <si>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</si>
  <si>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</si>
  <si>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</si>
  <si>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</si>
  <si>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</si>
  <si>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</si>
  <si>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</si>
  <si>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</si>
  <si>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</si>
  <si>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</si>
  <si>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</si>
  <si>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</si>
  <si>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</si>
  <si>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</si>
  <si>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</si>
  <si>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</si>
  <si>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</si>
  <si>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</si>
  <si>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</si>
  <si>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</si>
  <si>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</si>
  <si>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</si>
  <si>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</si>
  <si>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</si>
  <si>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</si>
  <si>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</si>
  <si>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</si>
  <si>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</si>
  <si>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</si>
  <si>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</si>
  <si>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</si>
  <si>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</si>
  <si>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</si>
  <si>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</si>
  <si>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</si>
  <si>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</si>
  <si>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</si>
  <si>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</si>
  <si>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</si>
  <si>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</si>
  <si>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</si>
  <si>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</si>
  <si>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</si>
  <si>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</si>
  <si>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</si>
  <si>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</si>
  <si>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</si>
  <si>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</si>
  <si>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</si>
  <si>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</si>
  <si>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</si>
  <si>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</si>
  <si>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</si>
  <si>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</si>
  <si>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</si>
  <si>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</si>
  <si>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</si>
  <si>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</si>
  <si>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</si>
  <si>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</si>
  <si>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</si>
  <si>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</si>
  <si>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</si>
  <si>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</si>
  <si>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</si>
  <si>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</si>
  <si>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</si>
  <si>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</si>
  <si>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</si>
  <si>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</si>
  <si>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</si>
  <si>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</si>
  <si>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</si>
  <si>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</si>
  <si>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</si>
  <si>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</si>
  <si>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</si>
  <si>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</si>
  <si>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</si>
  <si>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</si>
  <si>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</si>
  <si>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</si>
  <si>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</si>
  <si>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</si>
  <si>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</si>
  <si>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</si>
  <si>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</si>
  <si>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</si>
  <si>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</si>
  <si>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</si>
  <si>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</si>
  <si>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</si>
  <si>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</si>
  <si>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</si>
  <si>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</si>
  <si>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</si>
  <si>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</si>
  <si>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</si>
  <si>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</si>
  <si>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</si>
  <si>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</si>
  <si>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</si>
  <si>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</si>
  <si>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</si>
  <si>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</si>
  <si>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</si>
  <si>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</si>
  <si>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</si>
  <si>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</si>
  <si>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</si>
  <si>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</si>
  <si>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</si>
  <si>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</si>
  <si>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</si>
  <si>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</si>
  <si>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</si>
  <si>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</si>
  <si>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</si>
  <si>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</si>
  <si>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</si>
  <si>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</si>
  <si>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</si>
  <si>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</si>
  <si>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</si>
  <si>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</si>
  <si>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</si>
  <si>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</si>
  <si>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</si>
  <si>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</si>
  <si>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</si>
  <si>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</si>
  <si>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</si>
  <si>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</si>
  <si>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</si>
  <si>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</si>
  <si>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</si>
  <si>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</si>
  <si>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</si>
  <si>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</si>
  <si>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</si>
  <si>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</si>
  <si>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</si>
  <si>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</si>
  <si>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</si>
  <si>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</si>
  <si>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</si>
  <si>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</si>
  <si>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</si>
  <si>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</si>
  <si>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</si>
  <si>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</si>
  <si>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</si>
  <si>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</si>
  <si>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</si>
  <si>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</si>
  <si>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</si>
  <si>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</si>
  <si>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</si>
  <si>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</si>
  <si>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</si>
  <si>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</si>
  <si>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</si>
  <si>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</si>
  <si>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</si>
  <si>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</si>
  <si>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</si>
  <si>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</si>
  <si>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</si>
  <si>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</si>
  <si>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</si>
  <si>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</si>
  <si>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</si>
  <si>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</si>
  <si>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</si>
  <si>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</si>
  <si>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</si>
  <si>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</si>
  <si>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</si>
  <si>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</si>
  <si>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</si>
  <si>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</si>
  <si>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</si>
  <si>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</si>
  <si>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</si>
  <si>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</si>
  <si>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</si>
  <si>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</si>
  <si>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</si>
  <si>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</si>
  <si>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</si>
  <si>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</si>
  <si>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</si>
  <si>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</si>
  <si>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</si>
  <si>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</si>
  <si>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</si>
  <si>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</si>
  <si>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</si>
  <si>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</si>
  <si>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</si>
  <si>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</si>
  <si>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</si>
  <si>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</si>
  <si>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</si>
  <si>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</si>
  <si>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</si>
  <si>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</si>
  <si>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</si>
  <si>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</si>
  <si>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</si>
  <si>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</si>
  <si>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</si>
  <si>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</si>
  <si>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</si>
  <si>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</si>
  <si>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</si>
  <si>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</si>
  <si>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</si>
  <si>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</si>
  <si>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</si>
  <si>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</si>
  <si>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</si>
  <si>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</si>
  <si>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</si>
  <si>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</si>
  <si>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</si>
  <si>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</si>
  <si>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</si>
  <si>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</si>
  <si>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</si>
  <si>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</si>
  <si>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</si>
  <si>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</si>
  <si>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</si>
  <si>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</si>
  <si>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</si>
  <si>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</si>
  <si>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</si>
  <si>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</si>
  <si>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</si>
  <si>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</si>
  <si>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</si>
  <si>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</si>
  <si>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</si>
  <si>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</si>
  <si>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</si>
  <si>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</si>
  <si>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</si>
  <si>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</si>
  <si>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</si>
  <si>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</si>
  <si>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</si>
  <si>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</si>
  <si>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</si>
  <si>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</si>
  <si>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</si>
  <si>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</si>
  <si>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</si>
  <si>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</si>
  <si>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</si>
  <si>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</si>
  <si>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</si>
  <si>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</si>
  <si>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</si>
  <si>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</si>
  <si>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</si>
  <si>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</si>
  <si>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</si>
  <si>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</si>
  <si>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</si>
  <si>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</si>
  <si>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</si>
  <si>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</si>
  <si>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</si>
  <si>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</si>
  <si>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</si>
  <si>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</si>
  <si>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</si>
  <si>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</si>
  <si>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</si>
  <si>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</si>
  <si>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</si>
  <si>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</si>
  <si>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</si>
  <si>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</si>
  <si>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</si>
  <si>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</si>
  <si>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</si>
  <si>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</si>
  <si>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</si>
  <si>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</si>
  <si>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</si>
  <si>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</si>
  <si>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</si>
  <si>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</si>
  <si>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</si>
  <si>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</si>
  <si>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</si>
  <si>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</si>
  <si>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</si>
  <si>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</si>
  <si>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</si>
  <si>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</si>
  <si>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</si>
  <si>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</si>
  <si>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</si>
  <si>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</si>
  <si>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</si>
  <si>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</si>
  <si>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</si>
  <si>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</si>
  <si>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</si>
  <si>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</si>
  <si>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</si>
  <si>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</si>
  <si>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</si>
  <si>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</si>
  <si>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</si>
  <si>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</si>
  <si>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</si>
  <si>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</si>
  <si>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</si>
  <si>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</si>
  <si>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</si>
  <si>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</si>
  <si>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</si>
  <si>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</si>
  <si>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</si>
  <si>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</si>
  <si>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</si>
  <si>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</si>
  <si>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</si>
  <si>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</si>
  <si>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</si>
  <si>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</si>
  <si>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</si>
  <si>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</si>
  <si>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</si>
  <si>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</si>
  <si>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</si>
  <si>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</si>
  <si>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</si>
  <si>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</si>
  <si>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</si>
  <si>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</si>
  <si>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</si>
  <si>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</si>
  <si>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</si>
  <si>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</si>
  <si>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</si>
  <si>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</si>
  <si>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</si>
  <si>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</si>
  <si>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</si>
  <si>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</si>
  <si>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</si>
  <si>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</si>
  <si>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</si>
  <si>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</si>
  <si>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</si>
  <si>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</si>
  <si>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</si>
  <si>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</si>
  <si>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</si>
  <si>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</si>
  <si>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</si>
  <si>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</si>
  <si>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</si>
  <si>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</si>
  <si>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</si>
  <si>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</si>
  <si>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</si>
  <si>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</si>
  <si>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</si>
  <si>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</si>
  <si>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</si>
  <si>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</si>
  <si>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</si>
  <si>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</si>
  <si>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</si>
  <si>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</si>
  <si>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</si>
  <si>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</si>
  <si>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</si>
  <si>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</si>
  <si>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</si>
  <si>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</si>
  <si>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</si>
  <si>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</si>
  <si>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</si>
  <si>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</si>
  <si>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</si>
  <si>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</si>
  <si>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</si>
  <si>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</si>
  <si>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</si>
  <si>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</si>
  <si>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</si>
  <si>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</si>
  <si>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</si>
  <si>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</si>
  <si>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</si>
  <si>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</si>
  <si>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</si>
  <si>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</si>
  <si>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</si>
  <si>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</si>
  <si>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</si>
  <si>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</si>
  <si>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</si>
  <si>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</si>
  <si>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</si>
  <si>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</si>
  <si>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</si>
  <si>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</si>
  <si>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</si>
  <si>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</si>
  <si>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</si>
  <si>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</si>
  <si>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</si>
  <si>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</si>
  <si>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</si>
  <si>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</si>
  <si>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</si>
  <si>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</si>
  <si>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</si>
  <si>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</si>
  <si>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</si>
  <si>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</si>
  <si>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</si>
  <si>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</si>
  <si>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</si>
  <si>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</si>
  <si>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</si>
  <si>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</si>
  <si>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</si>
  <si>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</si>
  <si>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</si>
  <si>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</si>
  <si>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</si>
  <si>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</si>
  <si>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</si>
  <si>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</si>
  <si>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</si>
  <si>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</si>
  <si>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</si>
  <si>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</si>
  <si>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</si>
  <si>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</si>
  <si>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</si>
  <si>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</si>
  <si>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</si>
  <si>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</si>
  <si>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</si>
  <si>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</si>
  <si>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</si>
  <si>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</si>
  <si>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</si>
  <si>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</si>
  <si>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</si>
  <si>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</si>
  <si>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</si>
  <si>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</si>
  <si>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</si>
  <si>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</si>
  <si>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</si>
  <si>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</si>
  <si>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</si>
  <si>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</si>
  <si>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</si>
  <si>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</si>
  <si>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</si>
  <si>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</si>
  <si>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</si>
  <si>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</si>
  <si>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</si>
  <si>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</si>
  <si>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</si>
  <si>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</si>
  <si>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</si>
  <si>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</si>
  <si>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</si>
  <si>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</si>
  <si>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</si>
  <si>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</si>
  <si>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</si>
  <si>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</si>
  <si>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</si>
  <si>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</si>
  <si>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</si>
  <si>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</si>
  <si>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</si>
  <si>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</si>
  <si>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</si>
  <si>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</si>
  <si>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</si>
  <si>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</si>
  <si>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</si>
  <si>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</si>
  <si>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</si>
  <si>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</si>
  <si>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</si>
  <si>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</si>
  <si>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</si>
  <si>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</si>
  <si>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</si>
  <si>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</si>
  <si>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</si>
  <si>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</si>
  <si>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</si>
  <si>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</si>
  <si>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</si>
  <si>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</si>
  <si>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</si>
  <si>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</si>
  <si>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</si>
  <si>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</si>
  <si>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</si>
  <si>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</si>
  <si>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</si>
  <si>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</si>
  <si>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</si>
  <si>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</si>
  <si>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</si>
  <si>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</si>
  <si>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</si>
  <si>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</si>
  <si>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</si>
  <si>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</si>
  <si>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</si>
  <si>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</si>
  <si>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</si>
  <si>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</si>
  <si>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</si>
  <si>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</si>
  <si>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</si>
  <si>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</si>
  <si>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</si>
  <si>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</si>
  <si>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</si>
  <si>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</si>
  <si>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</si>
  <si>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</si>
  <si>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</si>
  <si>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</si>
  <si>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</si>
  <si>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</si>
  <si>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</si>
  <si>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</si>
  <si>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</si>
  <si>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</si>
  <si>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</si>
  <si>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</si>
  <si>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</si>
  <si>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</si>
  <si>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</si>
  <si>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</si>
  <si>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</si>
  <si>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</si>
  <si>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</si>
  <si>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</si>
  <si>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</si>
  <si>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</si>
  <si>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</si>
  <si>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</si>
  <si>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</si>
  <si>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</si>
  <si>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</si>
  <si>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</si>
  <si>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</si>
  <si>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</si>
  <si>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</si>
  <si>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</si>
  <si>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</si>
  <si>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</si>
  <si>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</si>
  <si>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</si>
  <si>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</si>
  <si>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</si>
  <si>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</si>
  <si>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</si>
  <si>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</si>
  <si>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</si>
  <si>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</si>
  <si>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</si>
  <si>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</si>
  <si>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</si>
  <si>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</si>
  <si>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</si>
  <si>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</si>
  <si>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</si>
  <si>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</si>
  <si>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</si>
  <si>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</si>
  <si>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</si>
  <si>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</si>
  <si>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</si>
  <si>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</si>
  <si>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</si>
  <si>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</si>
  <si>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</si>
  <si>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</si>
  <si>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</si>
  <si>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</si>
  <si>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</si>
  <si>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</si>
  <si>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</si>
  <si>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</si>
  <si>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</si>
  <si>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</si>
  <si>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</si>
  <si>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</si>
  <si>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</si>
  <si>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</si>
  <si>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</si>
  <si>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</si>
  <si>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</si>
  <si>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</si>
  <si>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</si>
  <si>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</si>
  <si>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</si>
  <si>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</si>
  <si>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</si>
  <si>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</si>
  <si>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</si>
  <si>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</si>
  <si>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</si>
  <si>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</si>
  <si>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</si>
  <si>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</si>
  <si>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</si>
  <si>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</si>
  <si>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</si>
  <si>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</si>
  <si>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</si>
  <si>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</si>
  <si>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</si>
  <si>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</si>
  <si>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</si>
  <si>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</si>
  <si>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</si>
  <si>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</si>
  <si>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</si>
  <si>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</si>
  <si>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</si>
  <si>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</si>
  <si>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</si>
  <si>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</si>
  <si>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</si>
  <si>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</si>
  <si>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</si>
  <si>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</si>
  <si>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</si>
  <si>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</si>
  <si>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</si>
  <si>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</si>
  <si>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</si>
  <si>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</si>
  <si>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</si>
  <si>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</si>
  <si>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</si>
  <si>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</si>
  <si>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</si>
  <si>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</si>
  <si>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</si>
  <si>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</si>
  <si>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</si>
  <si>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</si>
  <si>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</si>
  <si>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</si>
  <si>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</si>
  <si>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</si>
  <si>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</si>
  <si>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</si>
  <si>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</si>
  <si>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</si>
  <si>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</si>
  <si>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</si>
  <si>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</si>
  <si>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</si>
  <si>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</si>
  <si>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</si>
  <si>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</si>
  <si>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</si>
  <si>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</si>
  <si>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</si>
  <si>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</si>
  <si>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</si>
  <si>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</si>
  <si>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</si>
  <si>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</si>
  <si>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</si>
  <si>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</si>
  <si>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</si>
  <si>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</si>
  <si>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</si>
  <si>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</si>
  <si>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</si>
  <si>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</si>
  <si>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</si>
  <si>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</si>
  <si>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</si>
  <si>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</si>
  <si>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</si>
  <si>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</si>
  <si>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</si>
  <si>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</si>
  <si>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</si>
  <si>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</si>
  <si>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</si>
  <si>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</si>
  <si>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</si>
  <si>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</si>
  <si>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</si>
  <si>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</si>
  <si>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</si>
  <si>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</si>
  <si>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</si>
  <si>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</si>
  <si>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</si>
  <si>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</si>
  <si>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</si>
  <si>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</si>
  <si>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</si>
  <si>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</si>
  <si>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</si>
  <si>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</si>
  <si>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</si>
  <si>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</si>
  <si>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</si>
  <si>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</si>
  <si>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</si>
  <si>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</si>
  <si>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</si>
  <si>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</si>
  <si>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</si>
  <si>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</si>
  <si>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</si>
  <si>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</si>
  <si>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</si>
  <si>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</si>
  <si>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</si>
  <si>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</si>
  <si>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</si>
  <si>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</si>
  <si>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</si>
  <si>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</si>
  <si>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</si>
  <si>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</si>
  <si>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</si>
  <si>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</si>
  <si>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</si>
  <si>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</si>
  <si>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</si>
  <si>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</si>
  <si>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</si>
  <si>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</si>
  <si>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</si>
  <si>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</si>
  <si>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</si>
  <si>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</si>
  <si>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</si>
  <si>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</si>
  <si>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</si>
  <si>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</si>
  <si>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</si>
  <si>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</si>
  <si>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</si>
  <si>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</si>
  <si>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</si>
  <si>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</si>
  <si>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</si>
  <si>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</si>
  <si>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</si>
  <si>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</si>
  <si>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</si>
  <si>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</si>
  <si>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</si>
  <si>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</si>
  <si>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</si>
  <si>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</si>
  <si>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</si>
  <si>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</si>
  <si>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</si>
  <si>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</si>
  <si>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</si>
  <si>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</si>
  <si>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</si>
  <si>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</si>
  <si>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</si>
  <si>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</si>
  <si>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</si>
  <si>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</si>
  <si>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</si>
  <si>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</si>
  <si>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</si>
  <si>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</si>
  <si>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</si>
  <si>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</si>
  <si>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</si>
  <si>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</si>
  <si>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</si>
  <si>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</si>
  <si>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</si>
  <si>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</si>
  <si>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</si>
  <si>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</si>
  <si>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</si>
  <si>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</si>
  <si>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</si>
  <si>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</si>
  <si>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</si>
  <si>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</si>
  <si>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</si>
  <si>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</si>
  <si>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</si>
  <si>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</si>
  <si>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</si>
  <si>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</si>
  <si>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</si>
  <si>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</si>
  <si>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</si>
  <si>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</si>
  <si>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</si>
  <si>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</si>
  <si>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</si>
  <si>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</si>
  <si>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</si>
  <si>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</si>
  <si>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</si>
  <si>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</si>
  <si>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</si>
  <si>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</si>
  <si>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</si>
  <si>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</si>
  <si>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</si>
  <si>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</si>
  <si>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</si>
  <si>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</si>
  <si>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</si>
  <si>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</si>
  <si>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</si>
  <si>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</si>
  <si>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</si>
  <si>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</si>
  <si>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</si>
  <si>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</si>
  <si>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</si>
  <si>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</si>
  <si>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</si>
  <si>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</si>
  <si>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</si>
  <si>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</si>
  <si>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</si>
  <si>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</si>
  <si>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</si>
  <si>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</si>
  <si>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</si>
  <si>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</si>
  <si>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</si>
  <si>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</si>
  <si>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</si>
  <si>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</si>
  <si>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</si>
  <si>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</si>
  <si>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</si>
  <si>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</si>
  <si>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</si>
  <si>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</si>
  <si>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</si>
  <si>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</si>
  <si>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</si>
  <si>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</si>
  <si>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</si>
  <si>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</si>
  <si>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</si>
  <si>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</si>
  <si>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</si>
  <si>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</si>
  <si>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</si>
  <si>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</si>
  <si>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</si>
  <si>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</si>
  <si>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</si>
  <si>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</si>
  <si>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</si>
  <si>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</si>
  <si>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</si>
  <si>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</si>
  <si>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</si>
  <si>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</si>
  <si>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</si>
  <si>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</si>
  <si>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</si>
  <si>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</si>
  <si>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</si>
  <si>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</si>
  <si>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</si>
  <si>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</si>
  <si>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</si>
  <si>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</si>
  <si>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</si>
  <si>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</si>
  <si>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</si>
  <si>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</si>
  <si>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</si>
  <si>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</si>
  <si>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</si>
  <si>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</si>
  <si>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</si>
  <si>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</si>
  <si>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</si>
  <si>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</si>
  <si>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</si>
  <si>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</si>
  <si>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</si>
  <si>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</si>
  <si>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</si>
  <si>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</si>
  <si>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</si>
  <si>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</si>
  <si>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</si>
  <si>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</si>
  <si>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</si>
  <si>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</si>
  <si>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</si>
  <si>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</si>
  <si>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</si>
  <si>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</si>
  <si>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</si>
  <si>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</si>
  <si>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</si>
  <si>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</si>
  <si>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</si>
  <si>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</si>
  <si>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</si>
  <si>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</si>
  <si>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</si>
  <si>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</si>
  <si>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</si>
  <si>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</si>
  <si>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</si>
  <si>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</si>
  <si>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</si>
  <si>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</si>
  <si>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</si>
  <si>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</si>
  <si>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</si>
  <si>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</si>
  <si>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</si>
  <si>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</si>
  <si>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</si>
  <si>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</si>
  <si>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</si>
  <si>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</si>
  <si>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</si>
  <si>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</si>
  <si>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</si>
  <si>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</si>
  <si>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</si>
  <si>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</si>
  <si>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</si>
  <si>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</si>
  <si>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</si>
  <si>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</si>
  <si>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</si>
  <si>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</si>
  <si>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</si>
  <si>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</si>
  <si>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</si>
  <si>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</si>
  <si>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</si>
  <si>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</si>
  <si>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</si>
  <si>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</si>
  <si>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</si>
  <si>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</si>
  <si>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</si>
  <si>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</si>
  <si>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</si>
  <si>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</si>
  <si>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</si>
  <si>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</si>
  <si>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</si>
  <si>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</si>
  <si>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</si>
  <si>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</si>
  <si>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</si>
  <si>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</si>
  <si>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</si>
  <si>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</si>
  <si>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</si>
  <si>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</si>
  <si>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</si>
  <si>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</si>
  <si>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</si>
  <si>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</si>
  <si>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</si>
  <si>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</si>
  <si>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</si>
  <si>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</si>
  <si>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</si>
  <si>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</si>
  <si>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</si>
  <si>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</si>
  <si>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</si>
  <si>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</si>
  <si>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</si>
  <si>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</si>
  <si>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</si>
  <si>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</si>
  <si>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</si>
  <si>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</si>
  <si>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</si>
  <si>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</si>
  <si>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</si>
  <si>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</si>
  <si>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</si>
  <si>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</si>
  <si>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</si>
  <si>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</si>
  <si>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</si>
  <si>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</si>
  <si>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</si>
  <si>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</si>
  <si>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</si>
  <si>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</si>
  <si>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</si>
  <si>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</si>
  <si>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</si>
  <si>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</si>
  <si>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</si>
  <si>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</si>
  <si>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</si>
  <si>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</si>
  <si>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</si>
  <si>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</si>
  <si>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</si>
  <si>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</si>
  <si>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</si>
  <si>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</si>
  <si>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</si>
  <si>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</si>
  <si>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</si>
  <si>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</si>
  <si>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</si>
  <si>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</si>
  <si>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</si>
  <si>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</si>
  <si>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</si>
  <si>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</si>
  <si>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</si>
  <si>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</si>
  <si>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</si>
  <si>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</si>
  <si>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</si>
  <si>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</si>
  <si>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</si>
  <si>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</si>
  <si>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</si>
  <si>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</si>
  <si>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</si>
  <si>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</si>
  <si>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</si>
  <si>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</si>
  <si>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</si>
  <si>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</si>
  <si>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</si>
  <si>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</si>
  <si>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</si>
  <si>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</si>
  <si>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</si>
  <si>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</si>
  <si>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</si>
  <si>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</si>
  <si>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</si>
  <si>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</si>
  <si>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</si>
  <si>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</si>
  <si>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</si>
  <si>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</si>
  <si>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</si>
  <si>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</si>
  <si>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</si>
  <si>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</si>
  <si>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</si>
  <si>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</si>
  <si>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</si>
  <si>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</si>
  <si>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</si>
  <si>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</si>
  <si>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</si>
  <si>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</si>
  <si>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</si>
  <si>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</si>
  <si>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</si>
  <si>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</si>
  <si>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</si>
  <si>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</si>
  <si>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</si>
  <si>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</si>
  <si>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</si>
  <si>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</si>
  <si>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</si>
  <si>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</si>
  <si>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</si>
  <si>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</si>
  <si>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</si>
  <si>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</si>
  <si>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</si>
  <si>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</si>
  <si>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</si>
  <si>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</si>
  <si>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</si>
  <si>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</si>
  <si>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</si>
  <si>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</si>
  <si>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</si>
  <si>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</si>
  <si>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</si>
  <si>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</si>
  <si>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</si>
  <si>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</si>
  <si>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</si>
  <si>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</si>
  <si>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</si>
  <si>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</si>
  <si>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</si>
  <si>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</si>
  <si>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</si>
  <si>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</si>
  <si>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</si>
  <si>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</si>
  <si>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</si>
  <si>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</si>
  <si>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</si>
  <si>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</si>
  <si>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</si>
  <si>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</si>
  <si>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</si>
  <si>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</si>
  <si>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</si>
  <si>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</si>
  <si>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</si>
  <si>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</si>
  <si>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</si>
  <si>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</si>
  <si>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</si>
  <si>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</si>
  <si>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</si>
  <si>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</si>
  <si>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</si>
  <si>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</si>
  <si>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</si>
  <si>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</si>
  <si>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</si>
  <si>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</si>
  <si>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</si>
  <si>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</si>
  <si>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</si>
  <si>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</si>
  <si>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</si>
  <si>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</si>
  <si>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</si>
  <si>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</si>
  <si>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</si>
  <si>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</si>
  <si>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</si>
  <si>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</si>
  <si>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</si>
  <si>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</si>
  <si>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</si>
  <si>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</si>
  <si>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</si>
  <si>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</si>
  <si>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</si>
  <si>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</si>
  <si>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</si>
  <si>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</si>
  <si>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</si>
  <si>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</si>
  <si>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</si>
  <si>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</si>
  <si>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</si>
  <si>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</si>
  <si>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</si>
  <si>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</si>
  <si>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</si>
  <si>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</si>
  <si>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</si>
  <si>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</si>
  <si>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</si>
  <si>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</si>
  <si>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</si>
  <si>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</si>
  <si>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</si>
  <si>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</si>
  <si>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</si>
  <si>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</si>
  <si>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</si>
  <si>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</si>
  <si>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</si>
  <si>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</si>
  <si>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</si>
  <si>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</si>
  <si>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</si>
  <si>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</si>
  <si>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</si>
  <si>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</si>
  <si>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</si>
  <si>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</si>
  <si>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</si>
  <si>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</si>
  <si>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</si>
  <si>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</si>
  <si>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</si>
  <si>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</si>
  <si>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</si>
  <si>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</si>
  <si>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</si>
  <si>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</si>
  <si>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</si>
  <si>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</si>
  <si>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</si>
  <si>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</si>
  <si>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</si>
  <si>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</si>
  <si>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</si>
  <si>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</si>
  <si>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</si>
  <si>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</si>
  <si>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</si>
  <si>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</si>
  <si>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</si>
  <si>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</si>
  <si>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</si>
  <si>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</si>
  <si>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</si>
  <si>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</si>
  <si>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</si>
  <si>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</si>
  <si>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</si>
  <si>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</si>
  <si>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</si>
  <si>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</si>
  <si>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</si>
  <si>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</si>
  <si>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</si>
  <si>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</si>
  <si>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</si>
  <si>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</si>
  <si>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</si>
  <si>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</si>
  <si>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</si>
  <si>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</si>
  <si>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</si>
  <si>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</si>
  <si>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</si>
  <si>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</si>
  <si>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</si>
  <si>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</si>
  <si>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</si>
  <si>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</si>
  <si>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</si>
  <si>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</si>
  <si>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</si>
  <si>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</si>
  <si>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</si>
  <si>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</si>
  <si>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</si>
  <si>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</si>
  <si>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</si>
  <si>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</si>
  <si>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</si>
  <si>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</si>
  <si>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</si>
  <si>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</si>
  <si>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</si>
  <si>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</si>
  <si>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</si>
  <si>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</si>
  <si>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</si>
  <si>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</si>
  <si>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</si>
  <si>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</si>
  <si>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</si>
  <si>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</si>
  <si>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</si>
  <si>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</si>
  <si>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</si>
  <si>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</si>
  <si>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</si>
  <si>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</si>
  <si>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</si>
  <si>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</si>
  <si>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</si>
  <si>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</si>
  <si>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</si>
  <si>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</si>
  <si>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</si>
  <si>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</si>
  <si>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</si>
  <si>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</si>
  <si>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</si>
  <si>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</si>
  <si>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</si>
  <si>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</si>
  <si>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</si>
  <si>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</si>
  <si>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KIDS FIRST TOYS</t>
    <phoneticPr fontId="6" type="noConversion"/>
  </si>
  <si>
    <t>NANJING PRANCE</t>
    <phoneticPr fontId="6" type="noConversion"/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</si>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</sst>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6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3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70" applyNumberFormat="0" applyAlignment="0" applyProtection="0">
      <alignment vertical="center"/>
    </xf>
    <xf numFmtId="0" fontId="46" fillId="8" borderId="170" applyNumberFormat="0" applyAlignment="0" applyProtection="0">
      <alignment vertical="center"/>
    </xf>
    <xf numFmtId="0" fontId="46" fillId="8" borderId="170" applyNumberFormat="0" applyAlignment="0" applyProtection="0">
      <alignment vertical="center"/>
    </xf>
    <xf numFmtId="0" fontId="46" fillId="8" borderId="170" applyNumberFormat="0" applyAlignment="0" applyProtection="0">
      <alignment vertical="center"/>
    </xf>
    <xf numFmtId="0" fontId="46" fillId="8" borderId="170" applyNumberFormat="0" applyAlignment="0" applyProtection="0">
      <alignment vertical="center"/>
    </xf>
    <xf numFmtId="0" fontId="46" fillId="8" borderId="170" applyNumberFormat="0" applyAlignment="0" applyProtection="0">
      <alignment vertical="center"/>
    </xf>
    <xf numFmtId="0" fontId="46" fillId="8" borderId="170" applyNumberFormat="0" applyAlignment="0" applyProtection="0">
      <alignment vertical="center"/>
    </xf>
    <xf numFmtId="0" fontId="46" fillId="8" borderId="170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5" fillId="7" borderId="170" applyNumberFormat="0" applyAlignment="0" applyProtection="0">
      <alignment vertical="center"/>
    </xf>
    <xf numFmtId="0" fontId="53" fillId="9" borderId="171" applyNumberFormat="0" applyFont="0" applyAlignment="0" applyProtection="0">
      <alignment vertical="center"/>
    </xf>
    <xf numFmtId="0" fontId="53" fillId="9" borderId="171" applyNumberFormat="0" applyFont="0" applyAlignment="0" applyProtection="0">
      <alignment vertical="center"/>
    </xf>
    <xf numFmtId="0" fontId="53" fillId="9" borderId="171" applyNumberFormat="0" applyFont="0" applyAlignment="0" applyProtection="0">
      <alignment vertical="center"/>
    </xf>
    <xf numFmtId="0" fontId="53" fillId="9" borderId="171" applyNumberFormat="0" applyFont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6" fillId="0" borderId="172" applyNumberFormat="0" applyFill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58" fillId="8" borderId="173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70" applyNumberFormat="0" applyAlignment="0" applyProtection="0"/>
    <xf numFmtId="0" fontId="73" fillId="7" borderId="170" applyNumberFormat="0" applyAlignment="0" applyProtection="0"/>
    <xf numFmtId="0" fontId="36" fillId="9" borderId="171" applyNumberFormat="0" applyFont="0" applyAlignment="0" applyProtection="0"/>
    <xf numFmtId="0" fontId="76" fillId="14" borderId="173" applyNumberFormat="0" applyAlignment="0" applyProtection="0"/>
    <xf numFmtId="0" fontId="78" fillId="0" borderId="174" applyNumberFormat="0" applyFill="0" applyAlignment="0" applyProtection="0"/>
    <xf numFmtId="0" fontId="83" fillId="9" borderId="171" applyNumberFormat="0" applyFont="0" applyAlignment="0" applyProtection="0">
      <alignment vertical="center"/>
    </xf>
    <xf numFmtId="0" fontId="83" fillId="9" borderId="171" applyNumberFormat="0" applyFont="0" applyAlignment="0" applyProtection="0">
      <alignment vertical="center"/>
    </xf>
    <xf numFmtId="0" fontId="83" fillId="9" borderId="171" applyNumberFormat="0" applyFont="0" applyAlignment="0" applyProtection="0">
      <alignment vertical="center"/>
    </xf>
    <xf numFmtId="0" fontId="83" fillId="9" borderId="171" applyNumberFormat="0" applyFont="0" applyAlignment="0" applyProtection="0">
      <alignment vertical="center"/>
    </xf>
    <xf numFmtId="0" fontId="83" fillId="9" borderId="171" applyNumberFormat="0" applyFont="0" applyAlignment="0" applyProtection="0">
      <alignment vertical="center"/>
    </xf>
    <xf numFmtId="0" fontId="83" fillId="9" borderId="171" applyNumberFormat="0" applyFont="0" applyAlignment="0" applyProtection="0">
      <alignment vertical="center"/>
    </xf>
    <xf numFmtId="0" fontId="83" fillId="9" borderId="171" applyNumberFormat="0" applyFont="0" applyAlignment="0" applyProtection="0">
      <alignment vertical="center"/>
    </xf>
  </cellStyleXfs>
  <cellXfs count="1530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86" fillId="27" borderId="64" xfId="0" applyNumberFormat="1" applyFont="1" applyFill="1" applyBorder="1" applyAlignment="1">
      <alignment horizontal="center" vertical="center" wrapText="1"/>
    </xf>
    <xf numFmtId="3" fontId="30" fillId="31" borderId="64" xfId="0" applyNumberFormat="1" applyFont="1" applyFill="1" applyBorder="1" applyAlignment="1">
      <alignment horizontal="center" vertical="center" wrapText="1"/>
    </xf>
    <xf numFmtId="176" fontId="30" fillId="27" borderId="64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7" xfId="0" applyNumberFormat="1" applyFont="1" applyFill="1" applyBorder="1" applyAlignment="1">
      <alignment horizontal="center" vertical="center" wrapText="1"/>
    </xf>
    <xf numFmtId="176" fontId="30" fillId="27" borderId="68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69" xfId="0" applyFont="1" applyFill="1" applyBorder="1" applyAlignment="1">
      <alignment horizontal="center" vertical="center" wrapText="1"/>
    </xf>
    <xf numFmtId="0" fontId="26" fillId="27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6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7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2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4" fontId="112" fillId="0" borderId="17" xfId="2103" applyNumberFormat="1" applyFont="1" applyBorder="1" applyAlignment="1">
      <alignment horizontal="center"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8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3" xfId="0" applyNumberFormat="1" applyFont="1" applyFill="1" applyBorder="1" applyAlignment="1">
      <alignment horizontal="center" vertical="center"/>
    </xf>
    <xf numFmtId="0" fontId="121" fillId="0" borderId="103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39" xfId="0" applyNumberFormat="1" applyFont="1" applyFill="1" applyBorder="1" applyAlignment="1">
      <alignment horizontal="center" vertical="center" wrapText="1"/>
    </xf>
    <xf numFmtId="0" fontId="121" fillId="0" borderId="140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36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4" fontId="121" fillId="0" borderId="139" xfId="0" applyNumberFormat="1" applyFont="1" applyFill="1" applyBorder="1" applyAlignment="1">
      <alignment horizontal="center" vertical="center"/>
    </xf>
    <xf numFmtId="195" fontId="121" fillId="0" borderId="140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5" fontId="121" fillId="0" borderId="136" xfId="0" applyNumberFormat="1" applyFont="1" applyFill="1" applyBorder="1" applyAlignment="1">
      <alignment horizontal="center" vertical="center"/>
    </xf>
    <xf numFmtId="194" fontId="122" fillId="43" borderId="58" xfId="0" applyNumberFormat="1" applyFont="1" applyFill="1" applyBorder="1" applyAlignment="1">
      <alignment horizontal="center" vertical="center"/>
    </xf>
    <xf numFmtId="195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39" xfId="0" applyNumberFormat="1" applyFont="1" applyFill="1" applyBorder="1" applyAlignment="1">
      <alignment horizontal="center" vertical="center"/>
    </xf>
    <xf numFmtId="176" fontId="121" fillId="0" borderId="140" xfId="0" applyNumberFormat="1" applyFont="1" applyFill="1" applyBorder="1" applyAlignment="1">
      <alignment horizontal="center" vertical="center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36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1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2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41" xfId="0" applyNumberFormat="1" applyFont="1" applyFill="1" applyBorder="1" applyAlignment="1">
      <alignment horizontal="center" vertical="center" wrapText="1"/>
    </xf>
    <xf numFmtId="194" fontId="121" fillId="0" borderId="143" xfId="0" applyNumberFormat="1" applyFont="1" applyFill="1" applyBorder="1" applyAlignment="1">
      <alignment horizontal="center" vertical="center"/>
    </xf>
    <xf numFmtId="194" fontId="121" fillId="0" borderId="144" xfId="0" applyNumberFormat="1" applyFont="1" applyFill="1" applyBorder="1" applyAlignment="1">
      <alignment horizontal="center" vertical="center"/>
    </xf>
    <xf numFmtId="194" fontId="122" fillId="43" borderId="141" xfId="0" applyNumberFormat="1" applyFont="1" applyFill="1" applyBorder="1" applyAlignment="1">
      <alignment horizontal="center" vertical="center"/>
    </xf>
    <xf numFmtId="0" fontId="127" fillId="42" borderId="58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4" fontId="127" fillId="42" borderId="17" xfId="2103" applyNumberFormat="1" applyFont="1" applyFill="1" applyBorder="1" applyAlignment="1">
      <alignment horizontal="center" vertical="center" wrapText="1"/>
    </xf>
    <xf numFmtId="42" fontId="127" fillId="42" borderId="56" xfId="2859" applyFont="1" applyFill="1" applyBorder="1" applyAlignment="1">
      <alignment horizontal="center" vertical="center" wrapText="1"/>
    </xf>
    <xf numFmtId="41" fontId="127" fillId="42" borderId="72" xfId="2103" applyFont="1" applyFill="1" applyBorder="1" applyAlignment="1">
      <alignment horizontal="center" vertical="center" wrapText="1"/>
    </xf>
    <xf numFmtId="0" fontId="127" fillId="42" borderId="101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0" fontId="121" fillId="43" borderId="17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/>
    </xf>
    <xf numFmtId="3" fontId="122" fillId="45" borderId="50" xfId="0" applyNumberFormat="1" applyFont="1" applyFill="1" applyBorder="1" applyAlignment="1">
      <alignment horizontal="center" vertical="center"/>
    </xf>
    <xf numFmtId="176" fontId="122" fillId="45" borderId="50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3" fontId="122" fillId="45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76" fontId="121" fillId="45" borderId="17" xfId="0" applyNumberFormat="1" applyFont="1" applyFill="1" applyBorder="1" applyAlignment="1">
      <alignment horizontal="center" vertical="center" wrapText="1"/>
    </xf>
    <xf numFmtId="3" fontId="121" fillId="45" borderId="17" xfId="0" applyNumberFormat="1" applyFont="1" applyFill="1" applyBorder="1" applyAlignment="1">
      <alignment horizontal="center" vertical="center" wrapText="1"/>
    </xf>
    <xf numFmtId="3" fontId="132" fillId="45" borderId="17" xfId="0" applyNumberFormat="1" applyFont="1" applyFill="1" applyBorder="1" applyAlignment="1">
      <alignment horizontal="center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2" fillId="45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0" fontId="133" fillId="43" borderId="17" xfId="0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 wrapText="1"/>
    </xf>
    <xf numFmtId="0" fontId="112" fillId="43" borderId="17" xfId="0" applyFont="1" applyFill="1" applyBorder="1" applyAlignment="1">
      <alignment horizontal="center" vertical="center" wrapText="1"/>
    </xf>
    <xf numFmtId="26" fontId="133" fillId="43" borderId="17" xfId="0" applyNumberFormat="1" applyFont="1" applyFill="1" applyBorder="1" applyAlignment="1">
      <alignment horizontal="center" vertical="center"/>
    </xf>
    <xf numFmtId="0" fontId="112" fillId="43" borderId="17" xfId="0" applyFont="1" applyFill="1" applyBorder="1">
      <alignment vertical="center"/>
    </xf>
    <xf numFmtId="3" fontId="121" fillId="43" borderId="53" xfId="0" applyNumberFormat="1" applyFont="1" applyFill="1" applyBorder="1" applyAlignment="1">
      <alignment horizontal="center" vertical="center" wrapText="1"/>
    </xf>
    <xf numFmtId="3" fontId="132" fillId="43" borderId="53" xfId="0" applyNumberFormat="1" applyFont="1" applyFill="1" applyBorder="1" applyAlignment="1">
      <alignment horizontal="center" vertical="center" wrapText="1"/>
    </xf>
    <xf numFmtId="197" fontId="121" fillId="43" borderId="53" xfId="0" applyNumberFormat="1" applyFont="1" applyFill="1" applyBorder="1" applyAlignment="1">
      <alignment horizontal="center" vertical="center" wrapText="1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197" fontId="121" fillId="43" borderId="89" xfId="0" applyNumberFormat="1" applyFont="1" applyFill="1" applyBorder="1" applyAlignment="1">
      <alignment horizontal="center" vertical="center" wrapText="1"/>
    </xf>
    <xf numFmtId="26" fontId="133" fillId="40" borderId="17" xfId="0" applyNumberFormat="1" applyFont="1" applyFill="1" applyBorder="1" applyAlignment="1">
      <alignment horizontal="center" vertical="center"/>
    </xf>
    <xf numFmtId="0" fontId="121" fillId="40" borderId="17" xfId="0" applyNumberFormat="1" applyFont="1" applyFill="1" applyBorder="1" applyAlignment="1">
      <alignment horizontal="center" vertical="center"/>
    </xf>
    <xf numFmtId="3" fontId="121" fillId="40" borderId="17" xfId="0" applyNumberFormat="1" applyFont="1" applyFill="1" applyBorder="1" applyAlignment="1">
      <alignment horizontal="center" vertical="center"/>
    </xf>
    <xf numFmtId="197" fontId="121" fillId="40" borderId="17" xfId="0" applyNumberFormat="1" applyFont="1" applyFill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2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4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6" xfId="2859" applyFont="1" applyFill="1" applyBorder="1" applyAlignment="1">
      <alignment horizontal="center" vertical="center" wrapText="1"/>
    </xf>
    <xf numFmtId="0" fontId="138" fillId="48" borderId="58" xfId="0" applyFont="1" applyFill="1" applyBorder="1" applyAlignment="1">
      <alignment horizontal="center" vertical="center" wrapText="1"/>
    </xf>
    <xf numFmtId="184" fontId="138" fillId="48" borderId="17" xfId="0" applyNumberFormat="1" applyFont="1" applyFill="1" applyBorder="1" applyAlignment="1">
      <alignment horizontal="center" vertical="center" wrapText="1"/>
    </xf>
    <xf numFmtId="0" fontId="138" fillId="48" borderId="56" xfId="0" applyFont="1" applyFill="1" applyBorder="1" applyAlignment="1">
      <alignment horizontal="center" vertical="center" wrapText="1"/>
    </xf>
    <xf numFmtId="0" fontId="138" fillId="46" borderId="72" xfId="0" applyFont="1" applyFill="1" applyBorder="1" applyAlignment="1">
      <alignment horizontal="center" vertical="center" wrapText="1"/>
    </xf>
    <xf numFmtId="41" fontId="127" fillId="48" borderId="72" xfId="2103" applyFont="1" applyFill="1" applyBorder="1" applyAlignment="1">
      <alignment horizontal="center" vertical="center" wrapText="1"/>
    </xf>
    <xf numFmtId="0" fontId="127" fillId="45" borderId="101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38" fillId="42" borderId="58" xfId="0" applyFont="1" applyFill="1" applyBorder="1" applyAlignment="1">
      <alignment horizontal="center" vertical="center" wrapText="1"/>
    </xf>
    <xf numFmtId="184" fontId="138" fillId="42" borderId="17" xfId="0" applyNumberFormat="1" applyFont="1" applyFill="1" applyBorder="1" applyAlignment="1">
      <alignment horizontal="center" vertical="center" wrapText="1"/>
    </xf>
    <xf numFmtId="0" fontId="138" fillId="42" borderId="72" xfId="0" applyFont="1" applyFill="1" applyBorder="1" applyAlignment="1">
      <alignment horizontal="center" vertical="center" wrapText="1"/>
    </xf>
    <xf numFmtId="0" fontId="113" fillId="0" borderId="58" xfId="0" applyFont="1" applyBorder="1" applyAlignment="1">
      <alignment vertical="center" wrapText="1"/>
    </xf>
    <xf numFmtId="0" fontId="136" fillId="0" borderId="58" xfId="0" applyFont="1" applyBorder="1" applyAlignment="1">
      <alignment vertical="center" wrapText="1"/>
    </xf>
    <xf numFmtId="0" fontId="136" fillId="0" borderId="17" xfId="0" applyFont="1" applyBorder="1" applyAlignment="1">
      <alignment vertical="center" wrapText="1"/>
    </xf>
    <xf numFmtId="41" fontId="137" fillId="0" borderId="72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0" fontId="136" fillId="0" borderId="56" xfId="0" applyFont="1" applyBorder="1" applyAlignment="1">
      <alignment vertical="center" wrapText="1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2" xfId="0" applyNumberFormat="1" applyFont="1" applyFill="1" applyBorder="1" applyAlignment="1">
      <alignment horizontal="center" vertical="center"/>
    </xf>
    <xf numFmtId="0" fontId="121" fillId="0" borderId="137" xfId="0" applyNumberFormat="1" applyFont="1" applyFill="1" applyBorder="1" applyAlignment="1">
      <alignment horizontal="center" vertical="center" wrapText="1"/>
    </xf>
    <xf numFmtId="0" fontId="121" fillId="0" borderId="151" xfId="0" applyNumberFormat="1" applyFont="1" applyFill="1" applyBorder="1" applyAlignment="1">
      <alignment horizontal="center" vertical="center" wrapText="1"/>
    </xf>
    <xf numFmtId="0" fontId="121" fillId="0" borderId="151" xfId="0" applyFont="1" applyFill="1" applyBorder="1">
      <alignment vertical="center"/>
    </xf>
    <xf numFmtId="0" fontId="121" fillId="0" borderId="152" xfId="0" applyNumberFormat="1" applyFont="1" applyFill="1" applyBorder="1" applyAlignment="1">
      <alignment horizontal="center" vertical="center"/>
    </xf>
    <xf numFmtId="194" fontId="121" fillId="0" borderId="137" xfId="0" applyNumberFormat="1" applyFont="1" applyFill="1" applyBorder="1" applyAlignment="1">
      <alignment horizontal="center" vertical="center"/>
    </xf>
    <xf numFmtId="194" fontId="121" fillId="0" borderId="151" xfId="0" applyNumberFormat="1" applyFont="1" applyFill="1" applyBorder="1" applyAlignment="1">
      <alignment horizontal="center" vertical="center"/>
    </xf>
    <xf numFmtId="4" fontId="121" fillId="0" borderId="98" xfId="0" applyNumberFormat="1" applyFont="1" applyFill="1" applyBorder="1" applyAlignment="1">
      <alignment horizontal="center" vertical="center"/>
    </xf>
    <xf numFmtId="194" fontId="121" fillId="0" borderId="142" xfId="0" applyNumberFormat="1" applyFont="1" applyFill="1" applyBorder="1" applyAlignment="1">
      <alignment horizontal="center" vertical="center"/>
    </xf>
    <xf numFmtId="195" fontId="121" fillId="0" borderId="152" xfId="0" applyNumberFormat="1" applyFont="1" applyFill="1" applyBorder="1" applyAlignment="1">
      <alignment horizontal="center" vertical="center"/>
    </xf>
    <xf numFmtId="176" fontId="125" fillId="0" borderId="137" xfId="0" applyNumberFormat="1" applyFont="1" applyFill="1" applyBorder="1" applyAlignment="1">
      <alignment horizontal="center" vertical="center"/>
    </xf>
    <xf numFmtId="176" fontId="121" fillId="0" borderId="152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55" xfId="0" applyFont="1" applyBorder="1">
      <alignment vertical="center"/>
    </xf>
    <xf numFmtId="176" fontId="30" fillId="44" borderId="64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59" xfId="0" applyNumberFormat="1" applyFont="1" applyFill="1" applyBorder="1" applyAlignment="1">
      <alignment horizontal="center" vertical="center"/>
    </xf>
    <xf numFmtId="49" fontId="27" fillId="51" borderId="160" xfId="0" applyNumberFormat="1" applyFont="1" applyFill="1" applyBorder="1" applyAlignment="1">
      <alignment horizontal="center" vertical="center"/>
    </xf>
    <xf numFmtId="49" fontId="26" fillId="51" borderId="159" xfId="0" applyNumberFormat="1" applyFont="1" applyFill="1" applyBorder="1" applyAlignment="1">
      <alignment horizontal="left" vertical="center"/>
    </xf>
    <xf numFmtId="0" fontId="26" fillId="51" borderId="159" xfId="0" applyNumberFormat="1" applyFont="1" applyFill="1" applyBorder="1" applyAlignment="1">
      <alignment horizontal="center" vertical="center"/>
    </xf>
    <xf numFmtId="0" fontId="30" fillId="51" borderId="159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61" xfId="0" applyNumberFormat="1" applyFont="1" applyFill="1" applyBorder="1" applyAlignment="1">
      <alignment horizontal="center" vertical="center"/>
    </xf>
    <xf numFmtId="49" fontId="27" fillId="53" borderId="162" xfId="0" applyNumberFormat="1" applyFont="1" applyFill="1" applyBorder="1" applyAlignment="1">
      <alignment horizontal="center" vertical="center"/>
    </xf>
    <xf numFmtId="49" fontId="26" fillId="53" borderId="161" xfId="0" applyNumberFormat="1" applyFont="1" applyFill="1" applyBorder="1" applyAlignment="1">
      <alignment horizontal="left" vertical="center"/>
    </xf>
    <xf numFmtId="0" fontId="26" fillId="53" borderId="161" xfId="0" applyNumberFormat="1" applyFont="1" applyFill="1" applyBorder="1" applyAlignment="1">
      <alignment horizontal="center" vertical="center"/>
    </xf>
    <xf numFmtId="0" fontId="30" fillId="53" borderId="161" xfId="0" applyNumberFormat="1" applyFont="1" applyFill="1" applyBorder="1" applyAlignment="1">
      <alignment horizontal="center" vertical="center"/>
    </xf>
    <xf numFmtId="0" fontId="142" fillId="42" borderId="0" xfId="0" applyFont="1" applyFill="1" applyAlignment="1">
      <alignment horizontal="center" vertical="center" wrapText="1"/>
    </xf>
    <xf numFmtId="176" fontId="142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56" xfId="0" applyFont="1" applyFill="1" applyBorder="1" applyAlignment="1">
      <alignment horizontal="center" vertical="center"/>
    </xf>
    <xf numFmtId="0" fontId="136" fillId="46" borderId="156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0" fontId="115" fillId="48" borderId="163" xfId="0" applyFont="1" applyFill="1" applyBorder="1" applyAlignment="1">
      <alignment horizontal="center" vertical="center" wrapText="1"/>
    </xf>
    <xf numFmtId="0" fontId="117" fillId="48" borderId="166" xfId="0" applyFont="1" applyFill="1" applyBorder="1" applyAlignment="1">
      <alignment horizontal="center" vertical="center"/>
    </xf>
    <xf numFmtId="0" fontId="115" fillId="48" borderId="157" xfId="0" applyFont="1" applyFill="1" applyBorder="1" applyAlignment="1">
      <alignment horizontal="center" vertical="center" wrapText="1"/>
    </xf>
    <xf numFmtId="0" fontId="117" fillId="48" borderId="167" xfId="0" applyFont="1" applyFill="1" applyBorder="1" applyAlignment="1">
      <alignment horizontal="center" vertical="center"/>
    </xf>
    <xf numFmtId="0" fontId="117" fillId="48" borderId="156" xfId="0" applyFont="1" applyFill="1" applyBorder="1" applyAlignment="1">
      <alignment horizontal="center" vertical="center"/>
    </xf>
    <xf numFmtId="0" fontId="117" fillId="48" borderId="168" xfId="0" applyFont="1" applyFill="1" applyBorder="1" applyAlignment="1">
      <alignment horizontal="center" vertical="center"/>
    </xf>
    <xf numFmtId="194" fontId="117" fillId="48" borderId="157" xfId="2103" applyNumberFormat="1" applyFont="1" applyFill="1" applyBorder="1" applyAlignment="1">
      <alignment horizontal="center" vertical="center"/>
    </xf>
    <xf numFmtId="42" fontId="117" fillId="48" borderId="169" xfId="2859" applyFont="1" applyFill="1" applyBorder="1" applyAlignment="1">
      <alignment horizontal="center" vertical="center"/>
    </xf>
    <xf numFmtId="0" fontId="127" fillId="49" borderId="163" xfId="0" applyFont="1" applyFill="1" applyBorder="1" applyAlignment="1">
      <alignment horizontal="center" vertical="center" wrapText="1"/>
    </xf>
    <xf numFmtId="0" fontId="133" fillId="49" borderId="166" xfId="0" applyFont="1" applyFill="1" applyBorder="1" applyAlignment="1">
      <alignment horizontal="center" vertical="center"/>
    </xf>
    <xf numFmtId="0" fontId="127" fillId="49" borderId="157" xfId="0" applyFont="1" applyFill="1" applyBorder="1" applyAlignment="1">
      <alignment horizontal="center" vertical="center" wrapText="1"/>
    </xf>
    <xf numFmtId="0" fontId="133" fillId="49" borderId="167" xfId="0" applyFont="1" applyFill="1" applyBorder="1" applyAlignment="1">
      <alignment horizontal="center" vertical="center"/>
    </xf>
    <xf numFmtId="0" fontId="133" fillId="49" borderId="156" xfId="0" applyFont="1" applyFill="1" applyBorder="1" applyAlignment="1">
      <alignment horizontal="center" vertical="center"/>
    </xf>
    <xf numFmtId="0" fontId="133" fillId="49" borderId="168" xfId="0" applyFont="1" applyFill="1" applyBorder="1" applyAlignment="1">
      <alignment horizontal="center" vertical="center"/>
    </xf>
    <xf numFmtId="0" fontId="128" fillId="49" borderId="103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63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57" xfId="0" applyFont="1" applyFill="1" applyBorder="1" applyAlignment="1">
      <alignment horizontal="center" vertical="center" wrapText="1"/>
    </xf>
    <xf numFmtId="0" fontId="127" fillId="42" borderId="167" xfId="0" applyFont="1" applyFill="1" applyBorder="1" applyAlignment="1">
      <alignment horizontal="center" vertical="center" wrapText="1"/>
    </xf>
    <xf numFmtId="0" fontId="127" fillId="42" borderId="156" xfId="0" applyFont="1" applyFill="1" applyBorder="1" applyAlignment="1">
      <alignment horizontal="center" vertical="center" wrapText="1"/>
    </xf>
    <xf numFmtId="0" fontId="127" fillId="42" borderId="168" xfId="0" applyFont="1" applyFill="1" applyBorder="1" applyAlignment="1">
      <alignment horizontal="center" vertical="center" wrapText="1"/>
    </xf>
    <xf numFmtId="0" fontId="128" fillId="42" borderId="163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66" xfId="0" applyFont="1" applyBorder="1" applyAlignment="1">
      <alignment horizontal="center" vertical="center" wrapText="1"/>
    </xf>
    <xf numFmtId="0" fontId="141" fillId="0" borderId="157" xfId="0" applyFont="1" applyBorder="1" applyAlignment="1">
      <alignment horizontal="center" vertical="center" wrapText="1"/>
    </xf>
    <xf numFmtId="0" fontId="133" fillId="40" borderId="167" xfId="0" applyFont="1" applyFill="1" applyBorder="1" applyAlignment="1">
      <alignment horizontal="center" vertical="center" wrapText="1"/>
    </xf>
    <xf numFmtId="0" fontId="133" fillId="40" borderId="156" xfId="0" applyFont="1" applyFill="1" applyBorder="1" applyAlignment="1">
      <alignment horizontal="center" vertical="center" wrapText="1"/>
    </xf>
    <xf numFmtId="0" fontId="133" fillId="40" borderId="168" xfId="0" applyFont="1" applyFill="1" applyBorder="1" applyAlignment="1">
      <alignment horizontal="center" vertical="center" wrapText="1"/>
    </xf>
    <xf numFmtId="0" fontId="128" fillId="0" borderId="163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157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0" fontId="112" fillId="0" borderId="166" xfId="0" applyFont="1" applyBorder="1" applyAlignment="1">
      <alignment vertical="center" wrapText="1"/>
    </xf>
    <xf numFmtId="0" fontId="112" fillId="0" borderId="156" xfId="0" applyFont="1" applyBorder="1" applyAlignment="1">
      <alignment vertical="center" wrapText="1"/>
    </xf>
    <xf numFmtId="43" fontId="112" fillId="40" borderId="165" xfId="0" applyNumberFormat="1" applyFont="1" applyFill="1" applyBorder="1" applyAlignment="1">
      <alignment vertical="center" wrapText="1"/>
    </xf>
    <xf numFmtId="176" fontId="114" fillId="0" borderId="156" xfId="0" applyNumberFormat="1" applyFont="1" applyFill="1" applyBorder="1" applyAlignment="1">
      <alignment horizontal="center" vertical="center"/>
    </xf>
    <xf numFmtId="42" fontId="133" fillId="40" borderId="176" xfId="2859" applyFont="1" applyFill="1" applyBorder="1" applyAlignment="1">
      <alignment horizontal="center" vertical="center" wrapText="1"/>
    </xf>
    <xf numFmtId="41" fontId="133" fillId="0" borderId="157" xfId="2103" applyFont="1" applyBorder="1" applyAlignment="1">
      <alignment horizontal="center" vertical="center" wrapText="1"/>
    </xf>
    <xf numFmtId="41" fontId="133" fillId="40" borderId="167" xfId="2103" applyFont="1" applyFill="1" applyBorder="1" applyAlignment="1">
      <alignment horizontal="center" vertical="center" wrapText="1"/>
    </xf>
    <xf numFmtId="41" fontId="133" fillId="49" borderId="157" xfId="2103" applyFont="1" applyFill="1" applyBorder="1" applyAlignment="1">
      <alignment horizontal="center" vertical="center"/>
    </xf>
    <xf numFmtId="41" fontId="133" fillId="49" borderId="167" xfId="2103" applyFont="1" applyFill="1" applyBorder="1" applyAlignment="1">
      <alignment horizontal="center" vertical="center"/>
    </xf>
    <xf numFmtId="199" fontId="114" fillId="0" borderId="156" xfId="0" applyNumberFormat="1" applyFont="1" applyBorder="1" applyAlignment="1">
      <alignment horizontal="center" vertical="center"/>
    </xf>
    <xf numFmtId="194" fontId="133" fillId="49" borderId="176" xfId="2103" applyNumberFormat="1" applyFont="1" applyFill="1" applyBorder="1" applyAlignment="1">
      <alignment horizontal="center" vertical="center"/>
    </xf>
    <xf numFmtId="191" fontId="133" fillId="49" borderId="177" xfId="2103" applyNumberFormat="1" applyFont="1" applyFill="1" applyBorder="1" applyAlignment="1">
      <alignment horizontal="center" vertical="center"/>
    </xf>
    <xf numFmtId="194" fontId="127" fillId="42" borderId="176" xfId="2103" applyNumberFormat="1" applyFont="1" applyFill="1" applyBorder="1" applyAlignment="1">
      <alignment horizontal="center" vertical="center" wrapText="1"/>
    </xf>
    <xf numFmtId="191" fontId="127" fillId="42" borderId="177" xfId="2103" applyNumberFormat="1" applyFont="1" applyFill="1" applyBorder="1" applyAlignment="1">
      <alignment horizontal="center" vertical="center" wrapText="1"/>
    </xf>
    <xf numFmtId="41" fontId="127" fillId="42" borderId="157" xfId="2103" applyFont="1" applyFill="1" applyBorder="1" applyAlignment="1">
      <alignment horizontal="center" vertical="center" wrapText="1"/>
    </xf>
    <xf numFmtId="41" fontId="127" fillId="42" borderId="167" xfId="2103" applyFont="1" applyFill="1" applyBorder="1" applyAlignment="1">
      <alignment horizontal="center" vertical="center" wrapText="1"/>
    </xf>
    <xf numFmtId="191" fontId="127" fillId="42" borderId="169" xfId="2103" applyNumberFormat="1" applyFont="1" applyFill="1" applyBorder="1" applyAlignment="1">
      <alignment horizontal="center" vertical="center" wrapText="1"/>
    </xf>
    <xf numFmtId="191" fontId="133" fillId="40" borderId="177" xfId="2103" applyNumberFormat="1" applyFont="1" applyFill="1" applyBorder="1" applyAlignment="1">
      <alignment horizontal="center" vertical="center" wrapText="1"/>
    </xf>
    <xf numFmtId="191" fontId="133" fillId="40" borderId="169" xfId="2103" applyNumberFormat="1" applyFont="1" applyFill="1" applyBorder="1" applyAlignment="1">
      <alignment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80" xfId="0" applyNumberFormat="1" applyFont="1" applyFill="1" applyBorder="1" applyAlignment="1">
      <alignment horizontal="center" vertical="center" wrapText="1"/>
    </xf>
    <xf numFmtId="0" fontId="5" fillId="33" borderId="156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56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59" xfId="0" applyNumberFormat="1" applyFont="1" applyFill="1" applyBorder="1" applyAlignment="1">
      <alignment horizontal="center" vertical="center"/>
    </xf>
    <xf numFmtId="3" fontId="5" fillId="33" borderId="60" xfId="0" applyNumberFormat="1" applyFont="1" applyFill="1" applyBorder="1" applyAlignment="1">
      <alignment horizontal="center" vertical="center"/>
    </xf>
    <xf numFmtId="38" fontId="5" fillId="33" borderId="60" xfId="0" applyNumberFormat="1" applyFont="1" applyFill="1" applyBorder="1" applyAlignment="1">
      <alignment horizontal="center" vertical="center"/>
    </xf>
    <xf numFmtId="4" fontId="5" fillId="33" borderId="60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center" vertical="center"/>
    </xf>
    <xf numFmtId="176" fontId="5" fillId="33" borderId="62" xfId="0" applyNumberFormat="1" applyFont="1" applyFill="1" applyBorder="1" applyAlignment="1">
      <alignment horizontal="center" vertical="center"/>
    </xf>
    <xf numFmtId="176" fontId="5" fillId="33" borderId="60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2" xfId="0" applyNumberFormat="1" applyFont="1" applyFill="1" applyBorder="1" applyAlignment="1">
      <alignment horizontal="right" vertical="center"/>
    </xf>
    <xf numFmtId="3" fontId="5" fillId="33" borderId="60" xfId="0" applyNumberFormat="1" applyFont="1" applyFill="1" applyBorder="1" applyAlignment="1">
      <alignment horizontal="right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43" fillId="0" borderId="156" xfId="0" applyFont="1" applyBorder="1">
      <alignment vertical="center"/>
    </xf>
    <xf numFmtId="0" fontId="133" fillId="0" borderId="165" xfId="0" applyFont="1" applyBorder="1" applyAlignment="1">
      <alignment horizontal="center" vertical="center" wrapText="1"/>
    </xf>
    <xf numFmtId="0" fontId="133" fillId="0" borderId="180" xfId="0" applyFont="1" applyFill="1" applyBorder="1" applyAlignment="1">
      <alignment horizontal="center" vertical="center"/>
    </xf>
    <xf numFmtId="41" fontId="133" fillId="40" borderId="169" xfId="2103" applyFont="1" applyFill="1" applyBorder="1" applyAlignment="1">
      <alignment vertical="center" wrapText="1"/>
    </xf>
    <xf numFmtId="41" fontId="133" fillId="49" borderId="169" xfId="2103" applyFont="1" applyFill="1" applyBorder="1" applyAlignment="1">
      <alignment horizontal="center" vertical="center"/>
    </xf>
    <xf numFmtId="0" fontId="136" fillId="0" borderId="182" xfId="0" applyFont="1" applyFill="1" applyBorder="1" applyAlignment="1">
      <alignment vertical="center" wrapText="1"/>
    </xf>
    <xf numFmtId="0" fontId="112" fillId="0" borderId="156" xfId="0" applyFont="1" applyFill="1" applyBorder="1" applyAlignment="1">
      <alignment horizontal="center" vertical="center" wrapText="1"/>
    </xf>
    <xf numFmtId="0" fontId="113" fillId="0" borderId="166" xfId="0" applyFont="1" applyFill="1" applyBorder="1" applyAlignment="1">
      <alignment vertical="center" wrapText="1"/>
    </xf>
    <xf numFmtId="0" fontId="136" fillId="0" borderId="166" xfId="0" applyFont="1" applyFill="1" applyBorder="1" applyAlignment="1">
      <alignment vertical="center" wrapText="1"/>
    </xf>
    <xf numFmtId="41" fontId="137" fillId="0" borderId="158" xfId="2103" applyFont="1" applyFill="1" applyBorder="1" applyAlignment="1">
      <alignment vertical="center" wrapText="1"/>
    </xf>
    <xf numFmtId="0" fontId="136" fillId="0" borderId="185" xfId="0" applyFont="1" applyFill="1" applyBorder="1" applyAlignment="1">
      <alignment vertical="center" wrapText="1"/>
    </xf>
    <xf numFmtId="0" fontId="136" fillId="0" borderId="184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horizontal="center" vertical="center" wrapText="1"/>
    </xf>
    <xf numFmtId="0" fontId="112" fillId="0" borderId="50" xfId="0" applyFont="1" applyFill="1" applyBorder="1" applyAlignment="1">
      <alignment horizontal="center" vertical="center" wrapText="1"/>
    </xf>
    <xf numFmtId="0" fontId="112" fillId="0" borderId="56" xfId="0" applyFont="1" applyFill="1" applyBorder="1" applyAlignment="1">
      <alignment horizontal="center" vertical="center" wrapText="1"/>
    </xf>
    <xf numFmtId="0" fontId="113" fillId="0" borderId="58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vertical="center" wrapText="1"/>
    </xf>
    <xf numFmtId="194" fontId="112" fillId="0" borderId="17" xfId="2103" applyNumberFormat="1" applyFont="1" applyFill="1" applyBorder="1" applyAlignment="1">
      <alignment horizontal="center" vertical="center" wrapText="1"/>
    </xf>
    <xf numFmtId="42" fontId="112" fillId="0" borderId="56" xfId="2859" applyFont="1" applyFill="1" applyBorder="1" applyAlignment="1">
      <alignment vertical="center" wrapText="1"/>
    </xf>
    <xf numFmtId="0" fontId="136" fillId="0" borderId="58" xfId="0" applyFont="1" applyFill="1" applyBorder="1" applyAlignment="1">
      <alignment vertical="center" wrapText="1"/>
    </xf>
    <xf numFmtId="41" fontId="137" fillId="0" borderId="72" xfId="2103" applyFont="1" applyFill="1" applyBorder="1" applyAlignment="1">
      <alignment vertical="center" wrapText="1"/>
    </xf>
    <xf numFmtId="0" fontId="136" fillId="0" borderId="17" xfId="0" applyFont="1" applyFill="1" applyBorder="1" applyAlignment="1">
      <alignment vertical="center" wrapText="1"/>
    </xf>
    <xf numFmtId="0" fontId="136" fillId="0" borderId="56" xfId="0" applyFont="1" applyFill="1" applyBorder="1" applyAlignment="1">
      <alignment vertical="center" wrapText="1"/>
    </xf>
    <xf numFmtId="0" fontId="143" fillId="0" borderId="186" xfId="0" applyFont="1" applyBorder="1">
      <alignment vertical="center"/>
    </xf>
    <xf numFmtId="0" fontId="30" fillId="0" borderId="188" xfId="0" applyFont="1" applyBorder="1">
      <alignment vertical="center"/>
    </xf>
    <xf numFmtId="0" fontId="133" fillId="0" borderId="189" xfId="0" applyFont="1" applyBorder="1" applyAlignment="1">
      <alignment horizontal="center" vertical="center" wrapText="1"/>
    </xf>
    <xf numFmtId="0" fontId="143" fillId="0" borderId="187" xfId="0" applyFont="1" applyBorder="1">
      <alignment vertical="center"/>
    </xf>
    <xf numFmtId="0" fontId="133" fillId="0" borderId="187" xfId="0" applyFont="1" applyBorder="1" applyAlignment="1">
      <alignment horizontal="center" vertical="center" wrapText="1"/>
    </xf>
    <xf numFmtId="0" fontId="136" fillId="0" borderId="175" xfId="0" applyFont="1" applyFill="1" applyBorder="1" applyAlignment="1">
      <alignment vertical="center" wrapText="1"/>
    </xf>
    <xf numFmtId="0" fontId="138" fillId="42" borderId="185" xfId="0" applyFont="1" applyFill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54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2" fillId="0" borderId="186" xfId="0" applyFont="1" applyFill="1" applyBorder="1" applyAlignment="1">
      <alignment horizontal="center" vertical="center" wrapText="1"/>
    </xf>
    <xf numFmtId="0" fontId="115" fillId="42" borderId="190" xfId="0" applyFont="1" applyFill="1" applyBorder="1" applyAlignment="1">
      <alignment horizontal="center" vertical="center" wrapText="1"/>
    </xf>
    <xf numFmtId="0" fontId="127" fillId="42" borderId="191" xfId="0" applyFont="1" applyFill="1" applyBorder="1" applyAlignment="1">
      <alignment horizontal="center" vertical="center" wrapText="1"/>
    </xf>
    <xf numFmtId="0" fontId="144" fillId="0" borderId="0" xfId="0" applyFont="1" applyFill="1" applyAlignment="1">
      <alignment horizontal="center" vertical="center" wrapText="1"/>
    </xf>
    <xf numFmtId="0" fontId="114" fillId="0" borderId="156" xfId="0" applyFont="1" applyBorder="1" applyAlignment="1">
      <alignment vertical="center" wrapText="1"/>
    </xf>
    <xf numFmtId="0" fontId="114" fillId="0" borderId="182" xfId="0" applyFont="1" applyBorder="1" applyAlignment="1">
      <alignment vertical="center" wrapText="1"/>
    </xf>
    <xf numFmtId="0" fontId="114" fillId="0" borderId="182" xfId="0" applyFont="1" applyFill="1" applyBorder="1" applyAlignment="1">
      <alignment vertical="center" wrapText="1"/>
    </xf>
    <xf numFmtId="0" fontId="113" fillId="0" borderId="192" xfId="0" applyFont="1" applyFill="1" applyBorder="1" applyAlignment="1">
      <alignment horizontal="center" vertical="center" wrapText="1"/>
    </xf>
    <xf numFmtId="194" fontId="113" fillId="0" borderId="156" xfId="2103" applyNumberFormat="1" applyFont="1" applyFill="1" applyBorder="1" applyAlignment="1">
      <alignment horizontal="center" vertical="center" wrapText="1"/>
    </xf>
    <xf numFmtId="0" fontId="113" fillId="0" borderId="156" xfId="0" applyFont="1" applyFill="1" applyBorder="1" applyAlignment="1">
      <alignment vertical="center" wrapText="1"/>
    </xf>
    <xf numFmtId="42" fontId="113" fillId="0" borderId="169" xfId="2859" applyFont="1" applyFill="1" applyBorder="1" applyAlignment="1">
      <alignment vertical="center" wrapText="1"/>
    </xf>
    <xf numFmtId="0" fontId="117" fillId="0" borderId="192" xfId="0" applyFont="1" applyFill="1" applyBorder="1" applyAlignment="1">
      <alignment horizontal="center" vertical="center" wrapText="1"/>
    </xf>
    <xf numFmtId="0" fontId="117" fillId="0" borderId="156" xfId="0" applyFont="1" applyFill="1" applyBorder="1" applyAlignment="1">
      <alignment vertical="center" wrapText="1"/>
    </xf>
    <xf numFmtId="194" fontId="117" fillId="0" borderId="156" xfId="2103" applyNumberFormat="1" applyFont="1" applyFill="1" applyBorder="1" applyAlignment="1">
      <alignment horizontal="center" vertical="center" wrapText="1"/>
    </xf>
    <xf numFmtId="42" fontId="117" fillId="0" borderId="169" xfId="2859" applyFont="1" applyFill="1" applyBorder="1" applyAlignment="1">
      <alignment vertical="center" wrapText="1"/>
    </xf>
    <xf numFmtId="0" fontId="117" fillId="0" borderId="17" xfId="0" applyFont="1" applyFill="1" applyBorder="1" applyAlignment="1">
      <alignment vertical="center" wrapText="1"/>
    </xf>
    <xf numFmtId="194" fontId="117" fillId="0" borderId="17" xfId="2103" applyNumberFormat="1" applyFont="1" applyFill="1" applyBorder="1" applyAlignment="1">
      <alignment horizontal="center" vertical="center" wrapText="1"/>
    </xf>
    <xf numFmtId="42" fontId="117" fillId="0" borderId="56" xfId="2859" applyFont="1" applyFill="1" applyBorder="1" applyAlignment="1">
      <alignment vertical="center" wrapText="1"/>
    </xf>
    <xf numFmtId="0" fontId="30" fillId="0" borderId="97" xfId="0" applyFont="1" applyBorder="1">
      <alignment vertical="center"/>
    </xf>
    <xf numFmtId="0" fontId="30" fillId="0" borderId="183" xfId="0" applyFont="1" applyBorder="1">
      <alignment vertical="center"/>
    </xf>
    <xf numFmtId="43" fontId="112" fillId="40" borderId="193" xfId="0" applyNumberFormat="1" applyFont="1" applyFill="1" applyBorder="1" applyAlignment="1">
      <alignment vertical="center" wrapText="1"/>
    </xf>
    <xf numFmtId="0" fontId="112" fillId="0" borderId="195" xfId="0" applyFont="1" applyBorder="1" applyAlignment="1">
      <alignment vertical="center" wrapText="1"/>
    </xf>
    <xf numFmtId="0" fontId="112" fillId="0" borderId="195" xfId="0" applyFont="1" applyBorder="1" applyAlignment="1">
      <alignment horizontal="center" wrapText="1"/>
    </xf>
    <xf numFmtId="3" fontId="121" fillId="38" borderId="196" xfId="0" applyNumberFormat="1" applyFont="1" applyFill="1" applyBorder="1" applyAlignment="1">
      <alignment horizontal="center" vertical="center" wrapText="1"/>
    </xf>
    <xf numFmtId="3" fontId="121" fillId="0" borderId="196" xfId="0" applyNumberFormat="1" applyFont="1" applyFill="1" applyBorder="1" applyAlignment="1">
      <alignment horizontal="center" vertical="center"/>
    </xf>
    <xf numFmtId="3" fontId="122" fillId="38" borderId="196" xfId="0" applyNumberFormat="1" applyFont="1" applyFill="1" applyBorder="1" applyAlignment="1">
      <alignment horizontal="center" vertical="center"/>
    </xf>
    <xf numFmtId="0" fontId="121" fillId="38" borderId="195" xfId="0" applyNumberFormat="1" applyFont="1" applyFill="1" applyBorder="1" applyAlignment="1">
      <alignment horizontal="center" vertical="center" wrapText="1"/>
    </xf>
    <xf numFmtId="41" fontId="121" fillId="0" borderId="195" xfId="2103" applyFont="1" applyBorder="1" applyAlignment="1">
      <alignment horizontal="center" vertical="center"/>
    </xf>
    <xf numFmtId="41" fontId="122" fillId="38" borderId="195" xfId="2103" applyFont="1" applyFill="1" applyBorder="1">
      <alignment vertical="center"/>
    </xf>
    <xf numFmtId="41" fontId="121" fillId="38" borderId="195" xfId="2103" applyFont="1" applyFill="1" applyBorder="1" applyAlignment="1">
      <alignment horizontal="center" vertical="center"/>
    </xf>
    <xf numFmtId="0" fontId="128" fillId="0" borderId="199" xfId="0" applyFont="1" applyBorder="1">
      <alignment vertical="center"/>
    </xf>
    <xf numFmtId="0" fontId="128" fillId="0" borderId="200" xfId="0" applyFont="1" applyBorder="1">
      <alignment vertical="center"/>
    </xf>
    <xf numFmtId="0" fontId="128" fillId="0" borderId="199" xfId="0" pivotButton="1" applyFont="1" applyBorder="1">
      <alignment vertical="center"/>
    </xf>
    <xf numFmtId="0" fontId="128" fillId="0" borderId="201" xfId="0" applyFont="1" applyBorder="1">
      <alignment vertical="center"/>
    </xf>
    <xf numFmtId="0" fontId="144" fillId="0" borderId="203" xfId="0" applyFont="1" applyBorder="1" applyAlignment="1">
      <alignment vertical="center" wrapText="1"/>
    </xf>
    <xf numFmtId="0" fontId="144" fillId="0" borderId="202" xfId="0" applyFont="1" applyBorder="1" applyAlignment="1">
      <alignment horizontal="center" vertical="center" wrapText="1"/>
    </xf>
    <xf numFmtId="0" fontId="114" fillId="0" borderId="204" xfId="0" applyFont="1" applyBorder="1" applyAlignment="1">
      <alignment horizontal="center" vertical="center" wrapText="1"/>
    </xf>
    <xf numFmtId="0" fontId="113" fillId="0" borderId="205" xfId="0" applyFont="1" applyFill="1" applyBorder="1" applyAlignment="1">
      <alignment horizontal="center" vertical="center" wrapText="1"/>
    </xf>
    <xf numFmtId="0" fontId="113" fillId="0" borderId="206" xfId="0" applyFont="1" applyFill="1" applyBorder="1" applyAlignment="1">
      <alignment horizontal="center" vertical="center" wrapText="1"/>
    </xf>
    <xf numFmtId="0" fontId="113" fillId="0" borderId="202" xfId="0" applyFont="1" applyFill="1" applyBorder="1" applyAlignment="1">
      <alignment horizontal="center" vertical="center" wrapText="1"/>
    </xf>
    <xf numFmtId="194" fontId="113" fillId="0" borderId="202" xfId="2103" applyNumberFormat="1" applyFont="1" applyFill="1" applyBorder="1" applyAlignment="1">
      <alignment horizontal="center" vertical="center" wrapText="1"/>
    </xf>
    <xf numFmtId="42" fontId="114" fillId="0" borderId="205" xfId="2859" applyFont="1" applyFill="1" applyBorder="1" applyAlignment="1">
      <alignment horizontal="center" vertical="center" wrapText="1"/>
    </xf>
    <xf numFmtId="41" fontId="147" fillId="0" borderId="206" xfId="2103" applyFont="1" applyBorder="1" applyAlignment="1">
      <alignment horizontal="center" vertical="center"/>
    </xf>
    <xf numFmtId="0" fontId="114" fillId="0" borderId="203" xfId="0" applyFont="1" applyBorder="1" applyAlignment="1">
      <alignment vertical="center" wrapText="1"/>
    </xf>
    <xf numFmtId="0" fontId="114" fillId="0" borderId="202" xfId="0" applyFont="1" applyBorder="1" applyAlignment="1">
      <alignment horizontal="center" vertical="center" wrapText="1"/>
    </xf>
    <xf numFmtId="0" fontId="114" fillId="0" borderId="202" xfId="0" applyFont="1" applyFill="1" applyBorder="1" applyAlignment="1">
      <alignment horizontal="center" vertical="center" wrapText="1"/>
    </xf>
    <xf numFmtId="0" fontId="145" fillId="0" borderId="204" xfId="0" applyFont="1" applyFill="1" applyBorder="1" applyAlignment="1">
      <alignment horizontal="center" vertical="center" wrapText="1"/>
    </xf>
    <xf numFmtId="0" fontId="113" fillId="0" borderId="145" xfId="0" applyFont="1" applyFill="1" applyBorder="1" applyAlignment="1">
      <alignment horizontal="center" vertical="center" wrapText="1"/>
    </xf>
    <xf numFmtId="0" fontId="137" fillId="0" borderId="206" xfId="0" applyFont="1" applyFill="1" applyBorder="1" applyAlignment="1">
      <alignment horizontal="center" vertical="center" wrapText="1"/>
    </xf>
    <xf numFmtId="0" fontId="137" fillId="0" borderId="202" xfId="0" applyFont="1" applyFill="1" applyBorder="1" applyAlignment="1">
      <alignment horizontal="center" vertical="center" wrapText="1"/>
    </xf>
    <xf numFmtId="0" fontId="137" fillId="0" borderId="205" xfId="0" applyFont="1" applyFill="1" applyBorder="1" applyAlignment="1">
      <alignment horizontal="center" vertical="center" wrapText="1"/>
    </xf>
    <xf numFmtId="41" fontId="146" fillId="0" borderId="206" xfId="2103" applyFont="1" applyFill="1" applyBorder="1" applyAlignment="1">
      <alignment vertical="center" wrapText="1"/>
    </xf>
    <xf numFmtId="0" fontId="113" fillId="0" borderId="194" xfId="0" applyFont="1" applyFill="1" applyBorder="1" applyAlignment="1">
      <alignment horizontal="center" vertical="center" wrapText="1"/>
    </xf>
    <xf numFmtId="0" fontId="113" fillId="0" borderId="207" xfId="0" applyFont="1" applyFill="1" applyBorder="1" applyAlignment="1">
      <alignment horizontal="center" vertical="center" wrapText="1"/>
    </xf>
    <xf numFmtId="194" fontId="113" fillId="0" borderId="206" xfId="2103" applyNumberFormat="1" applyFont="1" applyFill="1" applyBorder="1" applyAlignment="1">
      <alignment horizontal="center" vertical="center" wrapText="1"/>
    </xf>
    <xf numFmtId="0" fontId="137" fillId="0" borderId="203" xfId="0" applyFont="1" applyFill="1" applyBorder="1" applyAlignment="1">
      <alignment horizontal="center" vertical="center" wrapText="1"/>
    </xf>
    <xf numFmtId="0" fontId="113" fillId="0" borderId="53" xfId="0" applyFont="1" applyFill="1" applyBorder="1" applyAlignment="1">
      <alignment horizontal="center" vertical="center" wrapText="1"/>
    </xf>
    <xf numFmtId="42" fontId="113" fillId="0" borderId="205" xfId="2859" applyFont="1" applyFill="1" applyBorder="1" applyAlignment="1">
      <alignment horizontal="center" vertical="center" wrapText="1"/>
    </xf>
    <xf numFmtId="0" fontId="145" fillId="0" borderId="202" xfId="0" applyFont="1" applyFill="1" applyBorder="1" applyAlignment="1">
      <alignment horizontal="center" vertical="center" wrapText="1"/>
    </xf>
    <xf numFmtId="0" fontId="113" fillId="0" borderId="203" xfId="0" applyFont="1" applyFill="1" applyBorder="1" applyAlignment="1">
      <alignment horizontal="center" vertical="center" wrapText="1"/>
    </xf>
    <xf numFmtId="41" fontId="137" fillId="0" borderId="206" xfId="2103" applyFont="1" applyFill="1" applyBorder="1" applyAlignment="1">
      <alignment vertical="center" wrapText="1"/>
    </xf>
    <xf numFmtId="0" fontId="113" fillId="0" borderId="202" xfId="0" applyFont="1" applyFill="1" applyBorder="1" applyAlignment="1">
      <alignment vertical="center" wrapText="1"/>
    </xf>
    <xf numFmtId="42" fontId="113" fillId="0" borderId="205" xfId="2859" applyFont="1" applyFill="1" applyBorder="1" applyAlignment="1">
      <alignment vertical="center" wrapText="1"/>
    </xf>
    <xf numFmtId="0" fontId="112" fillId="0" borderId="203" xfId="0" applyFont="1" applyBorder="1" applyAlignment="1">
      <alignment vertical="center" wrapText="1"/>
    </xf>
    <xf numFmtId="0" fontId="112" fillId="0" borderId="202" xfId="0" applyFont="1" applyFill="1" applyBorder="1" applyAlignment="1">
      <alignment horizontal="center" vertical="center" wrapText="1"/>
    </xf>
    <xf numFmtId="3" fontId="30" fillId="31" borderId="73" xfId="0" applyNumberFormat="1" applyFont="1" applyFill="1" applyBorder="1" applyAlignment="1">
      <alignment horizontal="center" vertical="center" wrapText="1"/>
    </xf>
    <xf numFmtId="3" fontId="30" fillId="31" borderId="85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59" xfId="0" applyNumberFormat="1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128" fillId="49" borderId="202" xfId="0" applyFont="1" applyFill="1" applyBorder="1" applyAlignment="1">
      <alignment horizontal="center" vertical="center"/>
    </xf>
    <xf numFmtId="0" fontId="128" fillId="49" borderId="202" xfId="0" applyFont="1" applyFill="1" applyBorder="1">
      <alignment vertical="center"/>
    </xf>
    <xf numFmtId="0" fontId="128" fillId="0" borderId="202" xfId="0" applyFont="1" applyBorder="1">
      <alignment vertical="center"/>
    </xf>
    <xf numFmtId="3" fontId="128" fillId="0" borderId="202" xfId="0" applyNumberFormat="1" applyFont="1" applyBorder="1">
      <alignment vertical="center"/>
    </xf>
    <xf numFmtId="0" fontId="128" fillId="0" borderId="202" xfId="0" applyFont="1" applyFill="1" applyBorder="1" applyAlignment="1">
      <alignment horizontal="center" vertical="center"/>
    </xf>
    <xf numFmtId="3" fontId="128" fillId="0" borderId="202" xfId="0" applyNumberFormat="1" applyFont="1" applyFill="1" applyBorder="1" applyAlignment="1">
      <alignment horizontal="center" vertical="center"/>
    </xf>
    <xf numFmtId="0" fontId="128" fillId="31" borderId="202" xfId="0" applyFont="1" applyFill="1" applyBorder="1">
      <alignment vertical="center"/>
    </xf>
    <xf numFmtId="3" fontId="128" fillId="31" borderId="202" xfId="0" applyNumberFormat="1" applyFont="1" applyFill="1" applyBorder="1">
      <alignment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0" fontId="30" fillId="0" borderId="23" xfId="0" applyFont="1" applyBorder="1">
      <alignment vertical="center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33" borderId="123" xfId="0" applyNumberFormat="1" applyFont="1" applyFill="1" applyBorder="1" applyAlignment="1">
      <alignment horizontal="center" vertical="center" wrapTex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53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53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54" xfId="2462" applyNumberFormat="1" applyFont="1" applyFill="1" applyBorder="1" applyAlignment="1">
      <alignment horizontal="center" vertical="center" wrapText="1"/>
    </xf>
    <xf numFmtId="192" fontId="128" fillId="47" borderId="153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4" xfId="2462" applyFont="1" applyFill="1" applyBorder="1" applyAlignment="1">
      <alignment horizontal="left" vertical="center"/>
    </xf>
    <xf numFmtId="0" fontId="128" fillId="56" borderId="125" xfId="2462" applyFont="1" applyFill="1" applyBorder="1">
      <alignment vertical="center"/>
    </xf>
    <xf numFmtId="0" fontId="128" fillId="56" borderId="125" xfId="2462" applyFont="1" applyFill="1" applyBorder="1" applyAlignment="1">
      <alignment horizontal="center" vertical="center"/>
    </xf>
    <xf numFmtId="4" fontId="128" fillId="56" borderId="126" xfId="2462" applyNumberFormat="1" applyFont="1" applyFill="1" applyBorder="1" applyAlignment="1">
      <alignment horizontal="center" vertical="center"/>
    </xf>
    <xf numFmtId="0" fontId="128" fillId="56" borderId="124" xfId="2462" applyFont="1" applyFill="1" applyBorder="1" applyAlignment="1">
      <alignment horizontal="center" vertical="center"/>
    </xf>
    <xf numFmtId="0" fontId="128" fillId="56" borderId="126" xfId="2462" applyFont="1" applyFill="1" applyBorder="1" applyAlignment="1">
      <alignment horizontal="center" vertical="center"/>
    </xf>
    <xf numFmtId="4" fontId="128" fillId="56" borderId="127" xfId="2462" applyNumberFormat="1" applyFont="1" applyFill="1" applyBorder="1" applyAlignment="1">
      <alignment horizontal="center" vertical="center"/>
    </xf>
    <xf numFmtId="192" fontId="128" fillId="56" borderId="124" xfId="2462" applyNumberFormat="1" applyFont="1" applyFill="1" applyBorder="1" applyAlignment="1">
      <alignment horizontal="center" vertical="center"/>
    </xf>
    <xf numFmtId="9" fontId="128" fillId="56" borderId="125" xfId="979" applyFont="1" applyFill="1" applyBorder="1" applyAlignment="1">
      <alignment horizontal="center" vertical="center"/>
    </xf>
    <xf numFmtId="192" fontId="128" fillId="56" borderId="125" xfId="2104" applyNumberFormat="1" applyFont="1" applyFill="1" applyBorder="1" applyAlignment="1">
      <alignment horizontal="center" vertical="center"/>
    </xf>
    <xf numFmtId="192" fontId="128" fillId="56" borderId="125" xfId="2462" applyNumberFormat="1" applyFont="1" applyFill="1" applyBorder="1" applyAlignment="1">
      <alignment horizontal="center" vertical="center"/>
    </xf>
    <xf numFmtId="9" fontId="128" fillId="56" borderId="126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53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53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54" xfId="2462" applyNumberFormat="1" applyFont="1" applyFill="1" applyBorder="1" applyAlignment="1">
      <alignment horizontal="center" vertical="center"/>
    </xf>
    <xf numFmtId="192" fontId="128" fillId="56" borderId="153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53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53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54" xfId="2462" applyNumberFormat="1" applyFont="1" applyFill="1" applyBorder="1" applyAlignment="1">
      <alignment horizontal="center" vertical="center"/>
    </xf>
    <xf numFmtId="192" fontId="128" fillId="0" borderId="153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8" fillId="56" borderId="153" xfId="2462" applyNumberFormat="1" applyFont="1" applyFill="1" applyBorder="1" applyAlignment="1">
      <alignment horizontal="center" vertical="center"/>
    </xf>
    <xf numFmtId="9" fontId="148" fillId="56" borderId="0" xfId="979" applyFont="1" applyFill="1" applyBorder="1" applyAlignment="1">
      <alignment horizontal="center" vertical="center"/>
    </xf>
    <xf numFmtId="192" fontId="148" fillId="56" borderId="0" xfId="2462" applyNumberFormat="1" applyFont="1" applyFill="1" applyBorder="1" applyAlignment="1">
      <alignment horizontal="center" vertical="center"/>
    </xf>
    <xf numFmtId="9" fontId="148" fillId="56" borderId="54" xfId="979" applyFont="1" applyFill="1" applyBorder="1" applyAlignment="1">
      <alignment horizontal="center" vertical="center"/>
    </xf>
    <xf numFmtId="9" fontId="148" fillId="0" borderId="0" xfId="979" applyFont="1" applyFill="1" applyBorder="1" applyAlignment="1">
      <alignment horizontal="center" vertical="center"/>
    </xf>
    <xf numFmtId="0" fontId="148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4" xfId="2462" applyFont="1" applyFill="1" applyBorder="1" applyAlignment="1">
      <alignment horizontal="left" vertical="center"/>
    </xf>
    <xf numFmtId="0" fontId="128" fillId="0" borderId="125" xfId="2462" applyFont="1" applyFill="1" applyBorder="1" applyAlignment="1">
      <alignment horizontal="center" vertical="center"/>
    </xf>
    <xf numFmtId="4" fontId="128" fillId="0" borderId="126" xfId="2462" applyNumberFormat="1" applyFont="1" applyFill="1" applyBorder="1" applyAlignment="1">
      <alignment horizontal="center" vertical="center"/>
    </xf>
    <xf numFmtId="0" fontId="128" fillId="0" borderId="124" xfId="2462" applyFont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0" fontId="128" fillId="0" borderId="126" xfId="2462" applyFont="1" applyBorder="1" applyAlignment="1">
      <alignment horizontal="center" vertical="center"/>
    </xf>
    <xf numFmtId="4" fontId="128" fillId="0" borderId="127" xfId="2462" applyNumberFormat="1" applyFont="1" applyFill="1" applyBorder="1" applyAlignment="1">
      <alignment horizontal="center" vertical="center"/>
    </xf>
    <xf numFmtId="192" fontId="128" fillId="0" borderId="124" xfId="2462" applyNumberFormat="1" applyFont="1" applyBorder="1" applyAlignment="1">
      <alignment horizontal="center" vertical="center"/>
    </xf>
    <xf numFmtId="9" fontId="128" fillId="0" borderId="125" xfId="979" applyFont="1" applyBorder="1" applyAlignment="1">
      <alignment horizontal="center" vertical="center"/>
    </xf>
    <xf numFmtId="192" fontId="128" fillId="0" borderId="125" xfId="2104" applyNumberFormat="1" applyFont="1" applyBorder="1" applyAlignment="1">
      <alignment horizontal="center" vertical="center"/>
    </xf>
    <xf numFmtId="192" fontId="128" fillId="0" borderId="125" xfId="2462" applyNumberFormat="1" applyFont="1" applyBorder="1" applyAlignment="1">
      <alignment horizontal="center" vertical="center"/>
    </xf>
    <xf numFmtId="9" fontId="128" fillId="0" borderId="126" xfId="979" applyFont="1" applyBorder="1" applyAlignment="1">
      <alignment horizontal="center" vertical="center"/>
    </xf>
    <xf numFmtId="192" fontId="148" fillId="56" borderId="0" xfId="2104" applyNumberFormat="1" applyFont="1" applyFill="1" applyBorder="1" applyAlignment="1">
      <alignment horizontal="center" vertical="center"/>
    </xf>
    <xf numFmtId="0" fontId="128" fillId="47" borderId="153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53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54" xfId="2462" applyNumberFormat="1" applyFont="1" applyFill="1" applyBorder="1" applyAlignment="1">
      <alignment horizontal="center" vertical="center"/>
    </xf>
    <xf numFmtId="192" fontId="128" fillId="47" borderId="153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53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53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54" xfId="2462" applyNumberFormat="1" applyFont="1" applyFill="1" applyBorder="1" applyAlignment="1">
      <alignment horizontal="center" vertical="center"/>
    </xf>
    <xf numFmtId="192" fontId="128" fillId="52" borderId="153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53" xfId="2462" applyFont="1" applyFill="1" applyBorder="1" applyAlignment="1">
      <alignment horizontal="left" vertical="center"/>
    </xf>
    <xf numFmtId="0" fontId="128" fillId="56" borderId="153" xfId="2462" applyFont="1" applyFill="1" applyBorder="1" applyAlignment="1">
      <alignment horizontal="left" vertical="center" wrapText="1"/>
    </xf>
    <xf numFmtId="0" fontId="128" fillId="52" borderId="128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center" vertical="center"/>
    </xf>
    <xf numFmtId="4" fontId="128" fillId="52" borderId="130" xfId="2462" applyNumberFormat="1" applyFont="1" applyFill="1" applyBorder="1" applyAlignment="1">
      <alignment horizontal="center" vertical="center"/>
    </xf>
    <xf numFmtId="0" fontId="128" fillId="52" borderId="128" xfId="2462" applyFont="1" applyFill="1" applyBorder="1" applyAlignment="1">
      <alignment horizontal="center" vertical="center"/>
    </xf>
    <xf numFmtId="0" fontId="128" fillId="52" borderId="130" xfId="2462" applyFont="1" applyFill="1" applyBorder="1" applyAlignment="1">
      <alignment horizontal="center" vertical="center"/>
    </xf>
    <xf numFmtId="192" fontId="128" fillId="52" borderId="128" xfId="2462" applyNumberFormat="1" applyFont="1" applyFill="1" applyBorder="1" applyAlignment="1">
      <alignment horizontal="center" vertical="center"/>
    </xf>
    <xf numFmtId="9" fontId="128" fillId="52" borderId="129" xfId="979" applyFont="1" applyFill="1" applyBorder="1" applyAlignment="1">
      <alignment horizontal="center" vertical="center"/>
    </xf>
    <xf numFmtId="192" fontId="128" fillId="52" borderId="129" xfId="2104" applyNumberFormat="1" applyFont="1" applyFill="1" applyBorder="1" applyAlignment="1">
      <alignment horizontal="center" vertical="center"/>
    </xf>
    <xf numFmtId="192" fontId="128" fillId="52" borderId="129" xfId="2462" applyNumberFormat="1" applyFont="1" applyFill="1" applyBorder="1" applyAlignment="1">
      <alignment horizontal="center" vertical="center"/>
    </xf>
    <xf numFmtId="9" fontId="128" fillId="52" borderId="130" xfId="979" applyFont="1" applyFill="1" applyBorder="1" applyAlignment="1">
      <alignment horizontal="center" vertical="center"/>
    </xf>
    <xf numFmtId="0" fontId="128" fillId="0" borderId="125" xfId="2462" applyFont="1" applyFill="1" applyBorder="1" applyAlignment="1">
      <alignment horizontal="left" vertical="center"/>
    </xf>
    <xf numFmtId="192" fontId="150" fillId="56" borderId="153" xfId="2462" applyNumberFormat="1" applyFont="1" applyFill="1" applyBorder="1" applyAlignment="1">
      <alignment horizontal="center" vertical="center"/>
    </xf>
    <xf numFmtId="9" fontId="150" fillId="56" borderId="0" xfId="979" applyFont="1" applyFill="1" applyBorder="1" applyAlignment="1">
      <alignment horizontal="center" vertical="center"/>
    </xf>
    <xf numFmtId="192" fontId="150" fillId="56" borderId="0" xfId="2104" applyNumberFormat="1" applyFont="1" applyFill="1" applyBorder="1" applyAlignment="1">
      <alignment horizontal="center" vertical="center"/>
    </xf>
    <xf numFmtId="192" fontId="150" fillId="56" borderId="0" xfId="2462" applyNumberFormat="1" applyFont="1" applyFill="1" applyBorder="1" applyAlignment="1">
      <alignment horizontal="center" vertical="center"/>
    </xf>
    <xf numFmtId="9" fontId="150" fillId="56" borderId="54" xfId="979" applyFont="1" applyFill="1" applyBorder="1" applyAlignment="1">
      <alignment horizontal="center" vertical="center"/>
    </xf>
    <xf numFmtId="9" fontId="150" fillId="0" borderId="0" xfId="979" applyFont="1" applyFill="1" applyBorder="1" applyAlignment="1">
      <alignment horizontal="center" vertical="center"/>
    </xf>
    <xf numFmtId="0" fontId="150" fillId="0" borderId="0" xfId="2462" applyFont="1">
      <alignment vertical="center"/>
    </xf>
    <xf numFmtId="0" fontId="128" fillId="0" borderId="153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9" fillId="0" borderId="154" xfId="2462" applyNumberFormat="1" applyFont="1" applyFill="1" applyBorder="1" applyAlignment="1">
      <alignment horizontal="center" vertical="center"/>
    </xf>
    <xf numFmtId="0" fontId="128" fillId="0" borderId="153" xfId="2462" applyFont="1" applyFill="1" applyBorder="1">
      <alignment vertical="center"/>
    </xf>
    <xf numFmtId="4" fontId="149" fillId="47" borderId="154" xfId="2462" applyNumberFormat="1" applyFont="1" applyFill="1" applyBorder="1" applyAlignment="1">
      <alignment horizontal="center" vertical="center"/>
    </xf>
    <xf numFmtId="192" fontId="151" fillId="47" borderId="153" xfId="2462" applyNumberFormat="1" applyFont="1" applyFill="1" applyBorder="1" applyAlignment="1">
      <alignment horizontal="center" vertical="center"/>
    </xf>
    <xf numFmtId="192" fontId="129" fillId="47" borderId="153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53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53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54" xfId="0" applyNumberFormat="1" applyFont="1" applyFill="1" applyBorder="1" applyAlignment="1">
      <alignment horizontal="center" vertical="center"/>
    </xf>
    <xf numFmtId="192" fontId="128" fillId="52" borderId="153" xfId="0" applyNumberFormat="1" applyFont="1" applyFill="1" applyBorder="1" applyAlignment="1">
      <alignment horizontal="center" vertical="center"/>
    </xf>
    <xf numFmtId="192" fontId="129" fillId="52" borderId="153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29" xfId="2462" applyFont="1" applyFill="1" applyBorder="1">
      <alignment vertical="center"/>
    </xf>
    <xf numFmtId="4" fontId="128" fillId="52" borderId="131" xfId="2462" applyNumberFormat="1" applyFont="1" applyFill="1" applyBorder="1" applyAlignment="1">
      <alignment horizontal="center" vertical="center"/>
    </xf>
    <xf numFmtId="192" fontId="151" fillId="52" borderId="128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53" xfId="2462" applyNumberFormat="1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9" fontId="142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53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53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53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53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54" xfId="0" applyNumberFormat="1" applyFont="1" applyFill="1" applyBorder="1" applyAlignment="1">
      <alignment horizontal="center" vertical="center"/>
    </xf>
    <xf numFmtId="192" fontId="128" fillId="47" borderId="153" xfId="0" applyNumberFormat="1" applyFont="1" applyFill="1" applyBorder="1" applyAlignment="1">
      <alignment horizontal="center" vertical="center"/>
    </xf>
    <xf numFmtId="192" fontId="129" fillId="47" borderId="153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2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center" vertical="center"/>
    </xf>
    <xf numFmtId="4" fontId="128" fillId="0" borderId="134" xfId="2462" applyNumberFormat="1" applyFont="1" applyFill="1" applyBorder="1" applyAlignment="1">
      <alignment horizontal="center" vertical="center"/>
    </xf>
    <xf numFmtId="0" fontId="128" fillId="0" borderId="132" xfId="2462" applyFont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0" fontId="128" fillId="0" borderId="134" xfId="2462" applyFont="1" applyBorder="1" applyAlignment="1">
      <alignment horizontal="center" vertical="center"/>
    </xf>
    <xf numFmtId="4" fontId="128" fillId="0" borderId="135" xfId="2462" applyNumberFormat="1" applyFont="1" applyFill="1" applyBorder="1" applyAlignment="1">
      <alignment horizontal="center" vertical="center"/>
    </xf>
    <xf numFmtId="192" fontId="128" fillId="0" borderId="132" xfId="2462" applyNumberFormat="1" applyFont="1" applyBorder="1" applyAlignment="1">
      <alignment horizontal="center" vertical="center"/>
    </xf>
    <xf numFmtId="9" fontId="128" fillId="0" borderId="133" xfId="979" applyFont="1" applyBorder="1" applyAlignment="1">
      <alignment horizontal="center" vertical="center"/>
    </xf>
    <xf numFmtId="192" fontId="128" fillId="0" borderId="133" xfId="2104" applyNumberFormat="1" applyFont="1" applyBorder="1" applyAlignment="1">
      <alignment horizontal="center" vertical="center"/>
    </xf>
    <xf numFmtId="192" fontId="128" fillId="0" borderId="133" xfId="2462" applyNumberFormat="1" applyFont="1" applyBorder="1" applyAlignment="1">
      <alignment horizontal="center" vertical="center"/>
    </xf>
    <xf numFmtId="9" fontId="128" fillId="0" borderId="134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195" xfId="0" applyNumberFormat="1" applyFont="1" applyFill="1" applyBorder="1" applyAlignment="1">
      <alignment horizontal="center" vertical="center"/>
    </xf>
    <xf numFmtId="0" fontId="107" fillId="27" borderId="195" xfId="2730" applyFont="1" applyFill="1" applyBorder="1" applyAlignment="1" applyProtection="1">
      <alignment horizontal="center" vertical="center" wrapText="1"/>
    </xf>
    <xf numFmtId="4" fontId="30" fillId="27" borderId="195" xfId="0" applyNumberFormat="1" applyFont="1" applyFill="1" applyBorder="1" applyAlignment="1">
      <alignment horizontal="center" vertical="center" wrapText="1"/>
    </xf>
    <xf numFmtId="4" fontId="30" fillId="0" borderId="195" xfId="0" applyNumberFormat="1" applyFont="1" applyBorder="1" applyAlignment="1">
      <alignment horizontal="center" vertical="center"/>
    </xf>
    <xf numFmtId="4" fontId="30" fillId="0" borderId="195" xfId="0" applyNumberFormat="1" applyFont="1" applyBorder="1" applyAlignment="1">
      <alignment horizontal="center" vertical="center" wrapText="1"/>
    </xf>
    <xf numFmtId="178" fontId="30" fillId="0" borderId="195" xfId="0" applyNumberFormat="1" applyFont="1" applyBorder="1" applyAlignment="1">
      <alignment horizontal="center" vertical="center" wrapText="1"/>
    </xf>
    <xf numFmtId="176" fontId="30" fillId="40" borderId="22" xfId="0" applyNumberFormat="1" applyFont="1" applyFill="1" applyBorder="1" applyAlignment="1">
      <alignment horizontal="center" vertical="center" wrapText="1"/>
    </xf>
    <xf numFmtId="192" fontId="142" fillId="56" borderId="153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92" fontId="142" fillId="56" borderId="0" xfId="2104" applyNumberFormat="1" applyFont="1" applyFill="1" applyBorder="1" applyAlignment="1">
      <alignment horizontal="center" vertical="center"/>
    </xf>
    <xf numFmtId="192" fontId="142" fillId="56" borderId="0" xfId="2462" applyNumberFormat="1" applyFont="1" applyFill="1" applyBorder="1" applyAlignment="1">
      <alignment horizontal="center" vertical="center"/>
    </xf>
    <xf numFmtId="9" fontId="142" fillId="56" borderId="54" xfId="979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center"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26" fillId="0" borderId="218" xfId="0" applyFont="1" applyBorder="1">
      <alignment vertical="center"/>
    </xf>
    <xf numFmtId="0" fontId="26" fillId="0" borderId="219" xfId="0" applyFont="1" applyBorder="1">
      <alignment vertical="center"/>
    </xf>
    <xf numFmtId="0" fontId="26" fillId="0" borderId="218" xfId="0" pivotButton="1" applyFont="1" applyBorder="1">
      <alignment vertical="center"/>
    </xf>
    <xf numFmtId="0" fontId="26" fillId="0" borderId="55" xfId="0" applyFont="1" applyBorder="1">
      <alignment vertical="center"/>
    </xf>
    <xf numFmtId="0" fontId="30" fillId="0" borderId="218" xfId="0" applyFont="1" applyBorder="1">
      <alignment vertical="center"/>
    </xf>
    <xf numFmtId="0" fontId="30" fillId="0" borderId="218" xfId="0" pivotButton="1" applyFont="1" applyBorder="1">
      <alignment vertical="center"/>
    </xf>
    <xf numFmtId="0" fontId="30" fillId="0" borderId="220" xfId="0" applyFont="1" applyBorder="1">
      <alignment vertical="center"/>
    </xf>
    <xf numFmtId="0" fontId="30" fillId="0" borderId="221" xfId="0" applyFont="1" applyBorder="1">
      <alignment vertical="center"/>
    </xf>
    <xf numFmtId="14" fontId="30" fillId="0" borderId="218" xfId="0" applyNumberFormat="1" applyFont="1" applyBorder="1">
      <alignment vertical="center"/>
    </xf>
    <xf numFmtId="3" fontId="30" fillId="0" borderId="218" xfId="0" applyNumberFormat="1" applyFont="1" applyBorder="1">
      <alignment vertical="center"/>
    </xf>
    <xf numFmtId="3" fontId="30" fillId="0" borderId="220" xfId="0" applyNumberFormat="1" applyFont="1" applyBorder="1">
      <alignment vertical="center"/>
    </xf>
    <xf numFmtId="177" fontId="30" fillId="0" borderId="220" xfId="0" applyNumberFormat="1" applyFont="1" applyBorder="1">
      <alignment vertical="center"/>
    </xf>
    <xf numFmtId="177" fontId="30" fillId="0" borderId="221" xfId="0" applyNumberFormat="1" applyFont="1" applyBorder="1">
      <alignment vertical="center"/>
    </xf>
    <xf numFmtId="0" fontId="30" fillId="31" borderId="222" xfId="0" applyFont="1" applyFill="1" applyBorder="1">
      <alignment vertical="center"/>
    </xf>
    <xf numFmtId="0" fontId="30" fillId="31" borderId="223" xfId="0" applyFont="1" applyFill="1" applyBorder="1">
      <alignment vertical="center"/>
    </xf>
    <xf numFmtId="3" fontId="30" fillId="31" borderId="222" xfId="0" applyNumberFormat="1" applyFont="1" applyFill="1" applyBorder="1">
      <alignment vertical="center"/>
    </xf>
    <xf numFmtId="3" fontId="30" fillId="31" borderId="224" xfId="0" applyNumberFormat="1" applyFont="1" applyFill="1" applyBorder="1">
      <alignment vertical="center"/>
    </xf>
    <xf numFmtId="177" fontId="30" fillId="31" borderId="224" xfId="0" applyNumberFormat="1" applyFont="1" applyFill="1" applyBorder="1">
      <alignment vertical="center"/>
    </xf>
    <xf numFmtId="177" fontId="30" fillId="31" borderId="225" xfId="0" applyNumberFormat="1" applyFont="1" applyFill="1" applyBorder="1">
      <alignment vertical="center"/>
    </xf>
    <xf numFmtId="3" fontId="30" fillId="0" borderId="220" xfId="0" applyNumberFormat="1" applyFont="1" applyFill="1" applyBorder="1">
      <alignment vertical="center"/>
    </xf>
    <xf numFmtId="0" fontId="30" fillId="0" borderId="220" xfId="0" applyFont="1" applyFill="1" applyBorder="1">
      <alignment vertical="center"/>
    </xf>
    <xf numFmtId="3" fontId="30" fillId="0" borderId="218" xfId="0" applyNumberFormat="1" applyFont="1" applyFill="1" applyBorder="1">
      <alignment vertical="center"/>
    </xf>
    <xf numFmtId="177" fontId="30" fillId="0" borderId="220" xfId="0" applyNumberFormat="1" applyFont="1" applyFill="1" applyBorder="1">
      <alignment vertical="center"/>
    </xf>
    <xf numFmtId="177" fontId="30" fillId="0" borderId="221" xfId="0" applyNumberFormat="1" applyFont="1" applyFill="1" applyBorder="1">
      <alignment vertical="center"/>
    </xf>
    <xf numFmtId="0" fontId="26" fillId="0" borderId="219" xfId="0" applyFont="1" applyFill="1" applyBorder="1">
      <alignment vertical="center"/>
    </xf>
    <xf numFmtId="0" fontId="128" fillId="56" borderId="128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center" vertical="center"/>
    </xf>
    <xf numFmtId="4" fontId="128" fillId="56" borderId="130" xfId="2462" applyNumberFormat="1" applyFont="1" applyFill="1" applyBorder="1" applyAlignment="1">
      <alignment horizontal="center" vertical="center"/>
    </xf>
    <xf numFmtId="0" fontId="128" fillId="56" borderId="128" xfId="2462" applyFont="1" applyFill="1" applyBorder="1" applyAlignment="1">
      <alignment horizontal="center" vertical="center"/>
    </xf>
    <xf numFmtId="0" fontId="128" fillId="56" borderId="130" xfId="2462" applyFont="1" applyFill="1" applyBorder="1" applyAlignment="1">
      <alignment horizontal="center" vertical="center"/>
    </xf>
    <xf numFmtId="4" fontId="128" fillId="56" borderId="131" xfId="2462" applyNumberFormat="1" applyFont="1" applyFill="1" applyBorder="1" applyAlignment="1">
      <alignment horizontal="center" vertical="center"/>
    </xf>
    <xf numFmtId="192" fontId="128" fillId="56" borderId="128" xfId="2462" applyNumberFormat="1" applyFont="1" applyFill="1" applyBorder="1" applyAlignment="1">
      <alignment horizontal="center" vertical="center"/>
    </xf>
    <xf numFmtId="9" fontId="128" fillId="56" borderId="129" xfId="979" applyFont="1" applyFill="1" applyBorder="1" applyAlignment="1">
      <alignment horizontal="center" vertical="center"/>
    </xf>
    <xf numFmtId="192" fontId="128" fillId="56" borderId="129" xfId="2104" applyNumberFormat="1" applyFont="1" applyFill="1" applyBorder="1" applyAlignment="1">
      <alignment horizontal="center" vertical="center"/>
    </xf>
    <xf numFmtId="192" fontId="128" fillId="56" borderId="129" xfId="2462" applyNumberFormat="1" applyFont="1" applyFill="1" applyBorder="1" applyAlignment="1">
      <alignment horizontal="center" vertical="center"/>
    </xf>
    <xf numFmtId="9" fontId="128" fillId="56" borderId="130" xfId="979" applyFont="1" applyFill="1" applyBorder="1" applyAlignment="1">
      <alignment horizontal="center" vertical="center"/>
    </xf>
    <xf numFmtId="4" fontId="128" fillId="56" borderId="154" xfId="0" applyNumberFormat="1" applyFont="1" applyFill="1" applyBorder="1" applyAlignment="1">
      <alignment horizontal="center" vertical="center"/>
    </xf>
    <xf numFmtId="192" fontId="128" fillId="56" borderId="153" xfId="0" applyNumberFormat="1" applyFont="1" applyFill="1" applyBorder="1" applyAlignment="1">
      <alignment horizontal="center" vertical="center"/>
    </xf>
    <xf numFmtId="192" fontId="142" fillId="0" borderId="124" xfId="2462" applyNumberFormat="1" applyFont="1" applyBorder="1" applyAlignment="1">
      <alignment horizontal="center" vertical="center"/>
    </xf>
    <xf numFmtId="9" fontId="142" fillId="0" borderId="125" xfId="979" applyFont="1" applyBorder="1" applyAlignment="1">
      <alignment horizontal="center" vertical="center"/>
    </xf>
    <xf numFmtId="192" fontId="142" fillId="0" borderId="125" xfId="2104" applyNumberFormat="1" applyFont="1" applyBorder="1" applyAlignment="1">
      <alignment horizontal="center" vertical="center"/>
    </xf>
    <xf numFmtId="192" fontId="142" fillId="0" borderId="125" xfId="2462" applyNumberFormat="1" applyFont="1" applyBorder="1" applyAlignment="1">
      <alignment horizontal="center" vertical="center"/>
    </xf>
    <xf numFmtId="9" fontId="142" fillId="0" borderId="126" xfId="979" applyFont="1" applyBorder="1" applyAlignment="1">
      <alignment horizontal="center" vertical="center"/>
    </xf>
    <xf numFmtId="192" fontId="142" fillId="0" borderId="153" xfId="2462" applyNumberFormat="1" applyFont="1" applyBorder="1" applyAlignment="1">
      <alignment horizontal="center" vertical="center"/>
    </xf>
    <xf numFmtId="9" fontId="142" fillId="0" borderId="0" xfId="979" applyFont="1" applyBorder="1" applyAlignment="1">
      <alignment horizontal="center" vertical="center"/>
    </xf>
    <xf numFmtId="192" fontId="142" fillId="0" borderId="0" xfId="2104" applyNumberFormat="1" applyFont="1" applyBorder="1" applyAlignment="1">
      <alignment horizontal="center" vertical="center"/>
    </xf>
    <xf numFmtId="192" fontId="142" fillId="0" borderId="0" xfId="2462" applyNumberFormat="1" applyFont="1" applyBorder="1" applyAlignment="1">
      <alignment horizontal="center" vertical="center"/>
    </xf>
    <xf numFmtId="9" fontId="142" fillId="0" borderId="54" xfId="979" applyFont="1" applyBorder="1" applyAlignment="1">
      <alignment horizontal="center" vertical="center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30" fillId="0" borderId="0" xfId="0" applyNumberFormat="1" applyFont="1" applyFill="1" applyAlignment="1">
      <alignment vertical="center" wrapText="1"/>
    </xf>
    <xf numFmtId="200" fontId="30" fillId="51" borderId="66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176" fontId="121" fillId="40" borderId="226" xfId="0" applyNumberFormat="1" applyFont="1" applyFill="1" applyBorder="1" applyAlignment="1">
      <alignment horizontal="center" vertical="center"/>
    </xf>
    <xf numFmtId="3" fontId="121" fillId="40" borderId="226" xfId="0" applyNumberFormat="1" applyFont="1" applyFill="1" applyBorder="1" applyAlignment="1">
      <alignment horizontal="center" vertical="center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176" fontId="30" fillId="57" borderId="226" xfId="0" applyNumberFormat="1" applyFont="1" applyFill="1" applyBorder="1" applyAlignment="1">
      <alignment horizontal="center" vertical="center"/>
    </xf>
    <xf numFmtId="3" fontId="5" fillId="27" borderId="229" xfId="0" applyNumberFormat="1" applyFont="1" applyFill="1" applyBorder="1" applyAlignment="1">
      <alignment horizontal="center" vertical="center"/>
    </xf>
    <xf numFmtId="4" fontId="5" fillId="27" borderId="226" xfId="0" applyNumberFormat="1" applyFont="1" applyFill="1" applyBorder="1" applyAlignment="1">
      <alignment horizontal="center" vertical="center"/>
    </xf>
    <xf numFmtId="3" fontId="5" fillId="27" borderId="230" xfId="0" applyNumberFormat="1" applyFont="1" applyFill="1" applyBorder="1" applyAlignment="1">
      <alignment horizontal="center" vertical="center"/>
    </xf>
    <xf numFmtId="3" fontId="5" fillId="27" borderId="231" xfId="0" applyNumberFormat="1" applyFont="1" applyFill="1" applyBorder="1" applyAlignment="1">
      <alignment horizontal="center" vertical="center"/>
    </xf>
    <xf numFmtId="179" fontId="5" fillId="27" borderId="229" xfId="0" applyNumberFormat="1" applyFont="1" applyFill="1" applyBorder="1" applyAlignment="1">
      <alignment horizontal="center" vertical="center"/>
    </xf>
    <xf numFmtId="179" fontId="5" fillId="27" borderId="226" xfId="0" applyNumberFormat="1" applyFont="1" applyFill="1" applyBorder="1" applyAlignment="1">
      <alignment horizontal="center" vertical="center"/>
    </xf>
    <xf numFmtId="179" fontId="5" fillId="27" borderId="227" xfId="0" applyNumberFormat="1" applyFont="1" applyFill="1" applyBorder="1" applyAlignment="1">
      <alignment horizontal="center" vertical="center"/>
    </xf>
    <xf numFmtId="3" fontId="5" fillId="27" borderId="236" xfId="0" applyNumberFormat="1" applyFont="1" applyFill="1" applyBorder="1" applyAlignment="1">
      <alignment horizontal="center" vertical="center"/>
    </xf>
    <xf numFmtId="0" fontId="107" fillId="27" borderId="226" xfId="2730" applyFont="1" applyFill="1" applyBorder="1" applyAlignment="1" applyProtection="1">
      <alignment horizontal="center" vertical="center" wrapText="1"/>
    </xf>
    <xf numFmtId="4" fontId="30" fillId="27" borderId="226" xfId="0" applyNumberFormat="1" applyFont="1" applyFill="1" applyBorder="1" applyAlignment="1">
      <alignment horizontal="center" vertical="center" wrapText="1"/>
    </xf>
    <xf numFmtId="0" fontId="5" fillId="31" borderId="229" xfId="0" applyFont="1" applyFill="1" applyBorder="1" applyAlignment="1">
      <alignment horizontal="center" vertical="center"/>
    </xf>
    <xf numFmtId="0" fontId="5" fillId="31" borderId="226" xfId="0" applyFont="1" applyFill="1" applyBorder="1" applyAlignment="1">
      <alignment horizontal="center" vertical="center"/>
    </xf>
    <xf numFmtId="3" fontId="5" fillId="31" borderId="230" xfId="0" applyNumberFormat="1" applyFont="1" applyFill="1" applyBorder="1" applyAlignment="1">
      <alignment horizontal="center" vertical="center" wrapText="1"/>
    </xf>
    <xf numFmtId="3" fontId="5" fillId="31" borderId="231" xfId="0" applyNumberFormat="1" applyFont="1" applyFill="1" applyBorder="1" applyAlignment="1">
      <alignment horizontal="right" vertical="center"/>
    </xf>
    <xf numFmtId="3" fontId="5" fillId="31" borderId="229" xfId="0" applyNumberFormat="1" applyFont="1" applyFill="1" applyBorder="1" applyAlignment="1">
      <alignment horizontal="right" vertical="center"/>
    </xf>
    <xf numFmtId="4" fontId="5" fillId="31" borderId="226" xfId="0" applyNumberFormat="1" applyFont="1" applyFill="1" applyBorder="1" applyAlignment="1">
      <alignment horizontal="right" vertical="center"/>
    </xf>
    <xf numFmtId="3" fontId="5" fillId="31" borderId="230" xfId="0" applyNumberFormat="1" applyFont="1" applyFill="1" applyBorder="1" applyAlignment="1">
      <alignment horizontal="right" vertical="center"/>
    </xf>
    <xf numFmtId="180" fontId="5" fillId="31" borderId="231" xfId="0" applyNumberFormat="1" applyFont="1" applyFill="1" applyBorder="1" applyAlignment="1">
      <alignment horizontal="center" vertical="center"/>
    </xf>
    <xf numFmtId="179" fontId="5" fillId="31" borderId="229" xfId="0" applyNumberFormat="1" applyFont="1" applyFill="1" applyBorder="1" applyAlignment="1">
      <alignment horizontal="center" vertical="center"/>
    </xf>
    <xf numFmtId="179" fontId="5" fillId="31" borderId="226" xfId="0" applyNumberFormat="1" applyFont="1" applyFill="1" applyBorder="1" applyAlignment="1">
      <alignment horizontal="center" vertical="center"/>
    </xf>
    <xf numFmtId="179" fontId="5" fillId="31" borderId="227" xfId="0" applyNumberFormat="1" applyFont="1" applyFill="1" applyBorder="1" applyAlignment="1">
      <alignment horizontal="center" vertical="center"/>
    </xf>
    <xf numFmtId="180" fontId="5" fillId="31" borderId="236" xfId="0" applyNumberFormat="1" applyFont="1" applyFill="1" applyBorder="1" applyAlignment="1">
      <alignment horizontal="center" vertical="center"/>
    </xf>
    <xf numFmtId="4" fontId="5" fillId="31" borderId="231" xfId="0" applyNumberFormat="1" applyFont="1" applyFill="1" applyBorder="1" applyAlignment="1">
      <alignment horizontal="center" vertical="center"/>
    </xf>
    <xf numFmtId="4" fontId="30" fillId="0" borderId="226" xfId="0" applyNumberFormat="1" applyFont="1" applyBorder="1" applyAlignment="1">
      <alignment horizontal="center" vertical="center"/>
    </xf>
    <xf numFmtId="4" fontId="30" fillId="0" borderId="226" xfId="0" applyNumberFormat="1" applyFont="1" applyBorder="1" applyAlignment="1">
      <alignment horizontal="center" vertical="center" wrapText="1"/>
    </xf>
    <xf numFmtId="178" fontId="30" fillId="0" borderId="226" xfId="0" applyNumberFormat="1" applyFont="1" applyBorder="1" applyAlignment="1">
      <alignment horizontal="center" vertical="center" wrapText="1"/>
    </xf>
    <xf numFmtId="0" fontId="30" fillId="42" borderId="0" xfId="0" applyFont="1" applyFill="1">
      <alignment vertical="center"/>
    </xf>
    <xf numFmtId="0" fontId="30" fillId="0" borderId="229" xfId="0" applyFont="1" applyFill="1" applyBorder="1">
      <alignment vertical="center"/>
    </xf>
    <xf numFmtId="0" fontId="30" fillId="0" borderId="226" xfId="0" applyFont="1" applyBorder="1" applyAlignment="1">
      <alignment horizontal="center" vertical="center"/>
    </xf>
    <xf numFmtId="3" fontId="30" fillId="0" borderId="230" xfId="0" applyNumberFormat="1" applyFont="1" applyBorder="1" applyAlignment="1">
      <alignment horizontal="center" vertical="center" wrapText="1"/>
    </xf>
    <xf numFmtId="3" fontId="30" fillId="0" borderId="231" xfId="0" applyNumberFormat="1" applyFont="1" applyFill="1" applyBorder="1">
      <alignment vertical="center"/>
    </xf>
    <xf numFmtId="3" fontId="30" fillId="0" borderId="229" xfId="0" applyNumberFormat="1" applyFont="1" applyBorder="1">
      <alignment vertical="center"/>
    </xf>
    <xf numFmtId="4" fontId="30" fillId="0" borderId="226" xfId="0" applyNumberFormat="1" applyFont="1" applyBorder="1">
      <alignment vertical="center"/>
    </xf>
    <xf numFmtId="3" fontId="30" fillId="0" borderId="230" xfId="0" applyNumberFormat="1" applyFont="1" applyFill="1" applyBorder="1">
      <alignment vertical="center"/>
    </xf>
    <xf numFmtId="3" fontId="30" fillId="38" borderId="231" xfId="0" applyNumberFormat="1" applyFont="1" applyFill="1" applyBorder="1">
      <alignment vertical="center"/>
    </xf>
    <xf numFmtId="3" fontId="30" fillId="58" borderId="229" xfId="0" applyNumberFormat="1" applyFont="1" applyFill="1" applyBorder="1">
      <alignment vertical="center"/>
    </xf>
    <xf numFmtId="3" fontId="30" fillId="58" borderId="226" xfId="0" applyNumberFormat="1" applyFont="1" applyFill="1" applyBorder="1">
      <alignment vertical="center"/>
    </xf>
    <xf numFmtId="3" fontId="30" fillId="58" borderId="227" xfId="0" applyNumberFormat="1" applyFont="1" applyFill="1" applyBorder="1">
      <alignment vertical="center"/>
    </xf>
    <xf numFmtId="3" fontId="30" fillId="38" borderId="236" xfId="0" applyNumberFormat="1" applyFont="1" applyFill="1" applyBorder="1">
      <alignment vertical="center"/>
    </xf>
    <xf numFmtId="4" fontId="30" fillId="0" borderId="231" xfId="0" applyNumberFormat="1" applyFont="1" applyBorder="1">
      <alignment vertical="center"/>
    </xf>
    <xf numFmtId="4" fontId="30" fillId="0" borderId="231" xfId="0" applyNumberFormat="1" applyFont="1" applyBorder="1" applyAlignment="1">
      <alignment horizontal="center" vertical="center"/>
    </xf>
    <xf numFmtId="3" fontId="30" fillId="34" borderId="231" xfId="0" applyNumberFormat="1" applyFont="1" applyFill="1" applyBorder="1">
      <alignment vertical="center"/>
    </xf>
    <xf numFmtId="3" fontId="30" fillId="0" borderId="226" xfId="0" applyNumberFormat="1" applyFont="1" applyBorder="1">
      <alignment vertical="center"/>
    </xf>
    <xf numFmtId="3" fontId="30" fillId="0" borderId="227" xfId="0" applyNumberFormat="1" applyFont="1" applyBorder="1">
      <alignment vertical="center"/>
    </xf>
    <xf numFmtId="3" fontId="30" fillId="34" borderId="236" xfId="0" applyNumberFormat="1" applyFont="1" applyFill="1" applyBorder="1">
      <alignment vertical="center"/>
    </xf>
    <xf numFmtId="3" fontId="30" fillId="0" borderId="226" xfId="0" applyNumberFormat="1" applyFont="1" applyFill="1" applyBorder="1">
      <alignment vertical="center"/>
    </xf>
    <xf numFmtId="3" fontId="30" fillId="0" borderId="231" xfId="0" applyNumberFormat="1" applyFont="1" applyBorder="1">
      <alignment vertical="center"/>
    </xf>
    <xf numFmtId="3" fontId="30" fillId="0" borderId="230" xfId="0" applyNumberFormat="1" applyFont="1" applyBorder="1">
      <alignment vertical="center"/>
    </xf>
    <xf numFmtId="0" fontId="30" fillId="0" borderId="229" xfId="0" applyFont="1" applyFill="1" applyBorder="1" applyAlignment="1">
      <alignment horizontal="center" vertical="center"/>
    </xf>
    <xf numFmtId="0" fontId="30" fillId="0" borderId="229" xfId="0" applyFont="1" applyBorder="1" applyAlignment="1">
      <alignment horizontal="center" vertical="center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0" fontId="128" fillId="42" borderId="153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53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54" xfId="2462" applyNumberFormat="1" applyFont="1" applyFill="1" applyBorder="1" applyAlignment="1">
      <alignment horizontal="center" vertical="center"/>
    </xf>
    <xf numFmtId="192" fontId="128" fillId="42" borderId="153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left" vertical="center"/>
    </xf>
    <xf numFmtId="0" fontId="128" fillId="42" borderId="125" xfId="2462" applyFont="1" applyFill="1" applyBorder="1">
      <alignment vertical="center"/>
    </xf>
    <xf numFmtId="0" fontId="128" fillId="42" borderId="125" xfId="2462" applyFont="1" applyFill="1" applyBorder="1" applyAlignment="1">
      <alignment horizontal="center" vertical="center"/>
    </xf>
    <xf numFmtId="4" fontId="128" fillId="42" borderId="126" xfId="2462" applyNumberFormat="1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center" vertical="center"/>
    </xf>
    <xf numFmtId="0" fontId="128" fillId="42" borderId="126" xfId="2462" applyFont="1" applyFill="1" applyBorder="1" applyAlignment="1">
      <alignment horizontal="center" vertical="center"/>
    </xf>
    <xf numFmtId="4" fontId="128" fillId="42" borderId="127" xfId="2462" applyNumberFormat="1" applyFont="1" applyFill="1" applyBorder="1" applyAlignment="1">
      <alignment horizontal="center" vertical="center"/>
    </xf>
    <xf numFmtId="192" fontId="128" fillId="42" borderId="124" xfId="2462" applyNumberFormat="1" applyFont="1" applyFill="1" applyBorder="1" applyAlignment="1">
      <alignment horizontal="center" vertical="center"/>
    </xf>
    <xf numFmtId="9" fontId="128" fillId="42" borderId="125" xfId="979" applyFont="1" applyFill="1" applyBorder="1" applyAlignment="1">
      <alignment horizontal="center" vertical="center"/>
    </xf>
    <xf numFmtId="192" fontId="128" fillId="42" borderId="125" xfId="2104" applyNumberFormat="1" applyFont="1" applyFill="1" applyBorder="1" applyAlignment="1">
      <alignment horizontal="center" vertical="center"/>
    </xf>
    <xf numFmtId="192" fontId="128" fillId="42" borderId="125" xfId="2462" applyNumberFormat="1" applyFont="1" applyFill="1" applyBorder="1" applyAlignment="1">
      <alignment horizontal="center" vertical="center"/>
    </xf>
    <xf numFmtId="9" fontId="128" fillId="42" borderId="126" xfId="979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center" vertical="center"/>
    </xf>
    <xf numFmtId="4" fontId="128" fillId="42" borderId="130" xfId="2462" applyNumberFormat="1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center" vertical="center"/>
    </xf>
    <xf numFmtId="0" fontId="128" fillId="42" borderId="130" xfId="2462" applyFont="1" applyFill="1" applyBorder="1" applyAlignment="1">
      <alignment horizontal="center" vertical="center"/>
    </xf>
    <xf numFmtId="4" fontId="149" fillId="42" borderId="131" xfId="2462" applyNumberFormat="1" applyFont="1" applyFill="1" applyBorder="1" applyAlignment="1">
      <alignment horizontal="center" vertical="center"/>
    </xf>
    <xf numFmtId="192" fontId="128" fillId="42" borderId="128" xfId="2462" applyNumberFormat="1" applyFont="1" applyFill="1" applyBorder="1" applyAlignment="1">
      <alignment horizontal="center" vertical="center"/>
    </xf>
    <xf numFmtId="9" fontId="128" fillId="42" borderId="129" xfId="979" applyFont="1" applyFill="1" applyBorder="1" applyAlignment="1">
      <alignment horizontal="center" vertical="center"/>
    </xf>
    <xf numFmtId="192" fontId="128" fillId="42" borderId="129" xfId="2104" applyNumberFormat="1" applyFont="1" applyFill="1" applyBorder="1" applyAlignment="1">
      <alignment horizontal="center" vertical="center"/>
    </xf>
    <xf numFmtId="192" fontId="128" fillId="42" borderId="129" xfId="2462" applyNumberFormat="1" applyFont="1" applyFill="1" applyBorder="1" applyAlignment="1">
      <alignment horizontal="center" vertical="center"/>
    </xf>
    <xf numFmtId="9" fontId="128" fillId="42" borderId="130" xfId="979" applyFont="1" applyFill="1" applyBorder="1" applyAlignment="1">
      <alignment horizontal="center" vertical="center"/>
    </xf>
    <xf numFmtId="192" fontId="129" fillId="0" borderId="153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0" fontId="128" fillId="48" borderId="226" xfId="2462" applyFont="1" applyFill="1" applyBorder="1" applyAlignment="1">
      <alignment horizontal="center" vertical="center"/>
    </xf>
    <xf numFmtId="193" fontId="128" fillId="0" borderId="226" xfId="2104" applyNumberFormat="1" applyFont="1" applyBorder="1" applyAlignment="1">
      <alignment vertical="center"/>
    </xf>
    <xf numFmtId="49" fontId="159" fillId="51" borderId="0" xfId="0" applyNumberFormat="1" applyFont="1" applyFill="1" applyBorder="1" applyAlignment="1">
      <alignment horizontal="center" vertical="center"/>
    </xf>
    <xf numFmtId="49" fontId="160" fillId="51" borderId="15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left" vertical="center"/>
    </xf>
    <xf numFmtId="0" fontId="159" fillId="51" borderId="0" xfId="0" applyNumberFormat="1" applyFont="1" applyFill="1" applyBorder="1" applyAlignment="1">
      <alignment horizontal="center" vertical="center"/>
    </xf>
    <xf numFmtId="0" fontId="161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9" borderId="22" xfId="0" applyFont="1" applyFill="1" applyBorder="1" applyAlignment="1">
      <alignment horizontal="center" vertical="center"/>
    </xf>
    <xf numFmtId="0" fontId="30" fillId="58" borderId="23" xfId="0" applyFont="1" applyFill="1" applyBorder="1" applyAlignment="1">
      <alignment horizontal="center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66" xfId="0" applyFont="1" applyFill="1" applyBorder="1" applyAlignment="1">
      <alignment horizontal="center" vertical="center"/>
    </xf>
    <xf numFmtId="0" fontId="30" fillId="58" borderId="19" xfId="0" applyFont="1" applyFill="1" applyBorder="1" applyAlignment="1">
      <alignment horizontal="center" vertical="center"/>
    </xf>
    <xf numFmtId="0" fontId="30" fillId="58" borderId="23" xfId="0" applyFont="1" applyFill="1" applyBorder="1">
      <alignment vertical="center"/>
    </xf>
    <xf numFmtId="0" fontId="30" fillId="44" borderId="23" xfId="0" applyFont="1" applyFill="1" applyBorder="1">
      <alignment vertical="center"/>
    </xf>
    <xf numFmtId="0" fontId="30" fillId="42" borderId="23" xfId="0" applyFont="1" applyFill="1" applyBorder="1">
      <alignment vertical="center"/>
    </xf>
    <xf numFmtId="0" fontId="30" fillId="59" borderId="20" xfId="0" applyFont="1" applyFill="1" applyBorder="1" applyAlignment="1">
      <alignment horizontal="center" vertical="center" wrapText="1"/>
    </xf>
    <xf numFmtId="0" fontId="30" fillId="59" borderId="66" xfId="0" applyFont="1" applyFill="1" applyBorder="1" applyAlignment="1">
      <alignment horizontal="center" vertical="center"/>
    </xf>
    <xf numFmtId="3" fontId="30" fillId="60" borderId="23" xfId="0" applyNumberFormat="1" applyFont="1" applyFill="1" applyBorder="1" applyAlignment="1">
      <alignment horizontal="right" vertical="center"/>
    </xf>
    <xf numFmtId="0" fontId="30" fillId="60" borderId="21" xfId="0" applyFont="1" applyFill="1" applyBorder="1" applyAlignment="1">
      <alignment horizontal="center" vertical="center"/>
    </xf>
    <xf numFmtId="182" fontId="30" fillId="33" borderId="23" xfId="0" applyNumberFormat="1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128" fillId="59" borderId="0" xfId="2462" applyFont="1" applyFill="1" applyBorder="1" applyAlignment="1">
      <alignment horizontal="left" vertical="center"/>
    </xf>
    <xf numFmtId="0" fontId="128" fillId="38" borderId="0" xfId="2462" applyFont="1" applyFill="1" applyBorder="1">
      <alignment vertical="center"/>
    </xf>
    <xf numFmtId="0" fontId="30" fillId="27" borderId="119" xfId="0" applyNumberFormat="1" applyFont="1" applyFill="1" applyBorder="1" applyAlignment="1">
      <alignment horizontal="center" vertical="center" wrapText="1"/>
    </xf>
    <xf numFmtId="0" fontId="30" fillId="27" borderId="121" xfId="0" applyNumberFormat="1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52" borderId="77" xfId="0" applyNumberFormat="1" applyFont="1" applyFill="1" applyBorder="1" applyAlignment="1">
      <alignment horizontal="center" vertical="center" wrapText="1"/>
    </xf>
    <xf numFmtId="176" fontId="30" fillId="52" borderId="66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30" fillId="31" borderId="120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176" fontId="5" fillId="31" borderId="118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0" fontId="30" fillId="27" borderId="145" xfId="0" applyFont="1" applyFill="1" applyBorder="1" applyAlignment="1">
      <alignment horizontal="center" vertical="center" wrapText="1"/>
    </xf>
    <xf numFmtId="0" fontId="30" fillId="27" borderId="154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81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27" borderId="59" xfId="0" applyFont="1" applyFill="1" applyBorder="1" applyAlignment="1">
      <alignment horizontal="center" vertical="center" wrapText="1"/>
    </xf>
    <xf numFmtId="0" fontId="30" fillId="31" borderId="209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31" borderId="181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59" xfId="0" applyFont="1" applyFill="1" applyBorder="1" applyAlignment="1">
      <alignment horizontal="center" vertical="center" wrapText="1"/>
    </xf>
    <xf numFmtId="182" fontId="30" fillId="31" borderId="208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0" xfId="0" applyNumberFormat="1" applyFont="1" applyFill="1" applyBorder="1" applyAlignment="1">
      <alignment horizontal="center" vertical="center" wrapText="1"/>
    </xf>
    <xf numFmtId="0" fontId="30" fillId="31" borderId="208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3" fontId="30" fillId="27" borderId="81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0" fontId="30" fillId="27" borderId="209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3" fontId="30" fillId="27" borderId="98" xfId="0" applyNumberFormat="1" applyFont="1" applyFill="1" applyBorder="1" applyAlignment="1">
      <alignment horizontal="center" vertical="center" wrapText="1"/>
    </xf>
    <xf numFmtId="3" fontId="30" fillId="27" borderId="215" xfId="0" applyNumberFormat="1" applyFont="1" applyFill="1" applyBorder="1" applyAlignment="1">
      <alignment horizontal="center" vertical="center" wrapText="1"/>
    </xf>
    <xf numFmtId="0" fontId="30" fillId="27" borderId="7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27" borderId="208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12" xfId="0" applyNumberFormat="1" applyFont="1" applyFill="1" applyBorder="1" applyAlignment="1">
      <alignment horizontal="center" vertical="center" wrapText="1"/>
    </xf>
    <xf numFmtId="182" fontId="30" fillId="31" borderId="213" xfId="0" applyNumberFormat="1" applyFont="1" applyFill="1" applyBorder="1" applyAlignment="1">
      <alignment horizontal="center" vertical="center" wrapText="1"/>
    </xf>
    <xf numFmtId="182" fontId="30" fillId="31" borderId="214" xfId="0" applyNumberFormat="1" applyFont="1" applyFill="1" applyBorder="1" applyAlignment="1">
      <alignment horizontal="center" vertical="center" wrapText="1"/>
    </xf>
    <xf numFmtId="3" fontId="30" fillId="27" borderId="210" xfId="0" applyNumberFormat="1" applyFont="1" applyFill="1" applyBorder="1" applyAlignment="1">
      <alignment horizontal="center" vertical="center" wrapText="1"/>
    </xf>
    <xf numFmtId="3" fontId="30" fillId="27" borderId="115" xfId="0" applyNumberFormat="1" applyFont="1" applyFill="1" applyBorder="1" applyAlignment="1">
      <alignment horizontal="center" vertical="center" wrapText="1"/>
    </xf>
    <xf numFmtId="3" fontId="30" fillId="27" borderId="211" xfId="0" applyNumberFormat="1" applyFont="1" applyFill="1" applyBorder="1" applyAlignment="1">
      <alignment horizontal="center" vertical="center" wrapText="1"/>
    </xf>
    <xf numFmtId="0" fontId="31" fillId="31" borderId="208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0" fontId="30" fillId="31" borderId="77" xfId="0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30" fillId="31" borderId="87" xfId="0" applyFont="1" applyFill="1" applyBorder="1" applyAlignment="1">
      <alignment horizontal="center" vertical="center" wrapText="1"/>
    </xf>
    <xf numFmtId="0" fontId="30" fillId="27" borderId="84" xfId="0" applyFont="1" applyFill="1" applyBorder="1" applyAlignment="1">
      <alignment horizontal="center" vertical="center" wrapText="1"/>
    </xf>
    <xf numFmtId="0" fontId="30" fillId="27" borderId="73" xfId="0" applyFont="1" applyFill="1" applyBorder="1" applyAlignment="1">
      <alignment horizontal="center" vertical="center" wrapText="1"/>
    </xf>
    <xf numFmtId="3" fontId="30" fillId="27" borderId="145" xfId="0" applyNumberFormat="1" applyFont="1" applyFill="1" applyBorder="1" applyAlignment="1">
      <alignment horizontal="center" vertical="center" wrapText="1"/>
    </xf>
    <xf numFmtId="3" fontId="30" fillId="27" borderId="154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0" xfId="0" applyNumberFormat="1" applyFont="1" applyFill="1" applyBorder="1" applyAlignment="1">
      <alignment horizontal="center" vertical="center" wrapText="1"/>
    </xf>
    <xf numFmtId="3" fontId="100" fillId="27" borderId="214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4" fontId="30" fillId="31" borderId="87" xfId="0" applyNumberFormat="1" applyFont="1" applyFill="1" applyBorder="1" applyAlignment="1">
      <alignment horizontal="center" vertical="center" wrapText="1"/>
    </xf>
    <xf numFmtId="4" fontId="30" fillId="31" borderId="61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0" fontId="100" fillId="27" borderId="81" xfId="0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176" fontId="30" fillId="27" borderId="217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8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74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7" xfId="0" applyNumberFormat="1" applyFont="1" applyFill="1" applyBorder="1" applyAlignment="1">
      <alignment horizontal="center" vertical="center" wrapText="1"/>
    </xf>
    <xf numFmtId="177" fontId="30" fillId="31" borderId="60" xfId="0" applyNumberFormat="1" applyFont="1" applyFill="1" applyBorder="1" applyAlignment="1">
      <alignment horizontal="center" vertical="center" wrapText="1"/>
    </xf>
    <xf numFmtId="0" fontId="30" fillId="27" borderId="92" xfId="0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5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7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3" fontId="30" fillId="57" borderId="195" xfId="0" applyNumberFormat="1" applyFont="1" applyFill="1" applyBorder="1" applyAlignment="1">
      <alignment horizontal="center" vertical="center"/>
    </xf>
    <xf numFmtId="178" fontId="30" fillId="0" borderId="195" xfId="0" applyNumberFormat="1" applyFont="1" applyBorder="1" applyAlignment="1">
      <alignment horizontal="center" vertical="center" wrapText="1"/>
    </xf>
    <xf numFmtId="3" fontId="86" fillId="27" borderId="90" xfId="0" applyNumberFormat="1" applyFont="1" applyFill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30" fillId="31" borderId="77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176" fontId="30" fillId="27" borderId="92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216" xfId="0" applyNumberFormat="1" applyFont="1" applyFill="1" applyBorder="1" applyAlignment="1">
      <alignment horizontal="center" vertical="center" wrapText="1"/>
    </xf>
    <xf numFmtId="176" fontId="30" fillId="27" borderId="77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31" borderId="59" xfId="0" applyNumberFormat="1" applyFont="1" applyFill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0" fontId="158" fillId="50" borderId="228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5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21" fillId="27" borderId="75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6" xfId="0" applyNumberFormat="1" applyFont="1" applyFill="1" applyBorder="1" applyAlignment="1">
      <alignment horizontal="center" vertical="center"/>
    </xf>
    <xf numFmtId="0" fontId="122" fillId="0" borderId="72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" fontId="5" fillId="27" borderId="231" xfId="0" applyNumberFormat="1" applyFont="1" applyFill="1" applyBorder="1" applyAlignment="1">
      <alignment horizontal="center" vertical="center"/>
    </xf>
    <xf numFmtId="3" fontId="30" fillId="57" borderId="226" xfId="0" applyNumberFormat="1" applyFont="1" applyFill="1" applyBorder="1" applyAlignment="1">
      <alignment horizontal="center" vertical="center"/>
    </xf>
    <xf numFmtId="178" fontId="30" fillId="0" borderId="226" xfId="0" applyNumberFormat="1" applyFont="1" applyBorder="1" applyAlignment="1">
      <alignment horizontal="center" vertical="center" wrapText="1"/>
    </xf>
    <xf numFmtId="3" fontId="5" fillId="27" borderId="229" xfId="0" applyNumberFormat="1" applyFont="1" applyFill="1" applyBorder="1" applyAlignment="1">
      <alignment horizontal="center" vertical="center"/>
    </xf>
    <xf numFmtId="3" fontId="5" fillId="27" borderId="226" xfId="0" applyNumberFormat="1" applyFont="1" applyFill="1" applyBorder="1" applyAlignment="1">
      <alignment horizontal="center" vertical="center"/>
    </xf>
    <xf numFmtId="3" fontId="5" fillId="27" borderId="227" xfId="0" applyNumberFormat="1" applyFont="1" applyFill="1" applyBorder="1" applyAlignment="1">
      <alignment horizontal="center" vertical="center"/>
    </xf>
    <xf numFmtId="3" fontId="5" fillId="27" borderId="230" xfId="0" applyNumberFormat="1" applyFont="1" applyFill="1" applyBorder="1" applyAlignment="1">
      <alignment horizontal="center" vertical="center"/>
    </xf>
    <xf numFmtId="4" fontId="5" fillId="27" borderId="235" xfId="0" applyNumberFormat="1" applyFont="1" applyFill="1" applyBorder="1" applyAlignment="1">
      <alignment horizontal="center" vertical="center" wrapText="1"/>
    </xf>
    <xf numFmtId="4" fontId="5" fillId="27" borderId="103" xfId="0" applyNumberFormat="1" applyFont="1" applyFill="1" applyBorder="1" applyAlignment="1">
      <alignment horizontal="center" vertical="center"/>
    </xf>
    <xf numFmtId="3" fontId="5" fillId="27" borderId="232" xfId="0" applyNumberFormat="1" applyFont="1" applyFill="1" applyBorder="1" applyAlignment="1">
      <alignment horizontal="center" vertical="center"/>
    </xf>
    <xf numFmtId="3" fontId="5" fillId="27" borderId="233" xfId="0" applyNumberFormat="1" applyFont="1" applyFill="1" applyBorder="1" applyAlignment="1">
      <alignment horizontal="center" vertical="center"/>
    </xf>
    <xf numFmtId="3" fontId="5" fillId="27" borderId="234" xfId="0" applyNumberFormat="1" applyFont="1" applyFill="1" applyBorder="1" applyAlignment="1">
      <alignment horizontal="center" vertical="center"/>
    </xf>
    <xf numFmtId="0" fontId="5" fillId="27" borderId="229" xfId="0" applyFont="1" applyFill="1" applyBorder="1" applyAlignment="1">
      <alignment horizontal="center" vertical="center"/>
    </xf>
    <xf numFmtId="0" fontId="5" fillId="27" borderId="226" xfId="0" applyFont="1" applyFill="1" applyBorder="1" applyAlignment="1">
      <alignment horizontal="center" vertical="center"/>
    </xf>
    <xf numFmtId="3" fontId="5" fillId="27" borderId="230" xfId="0" applyNumberFormat="1" applyFont="1" applyFill="1" applyBorder="1" applyAlignment="1">
      <alignment horizontal="center" vertical="center" wrapText="1"/>
    </xf>
    <xf numFmtId="3" fontId="5" fillId="27" borderId="231" xfId="0" applyNumberFormat="1" applyFont="1" applyFill="1" applyBorder="1" applyAlignment="1">
      <alignment horizontal="center" vertical="center"/>
    </xf>
    <xf numFmtId="0" fontId="121" fillId="43" borderId="145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3" fontId="121" fillId="45" borderId="50" xfId="0" applyNumberFormat="1" applyFont="1" applyFill="1" applyBorder="1" applyAlignment="1">
      <alignment horizontal="center" vertical="center" wrapText="1"/>
    </xf>
    <xf numFmtId="3" fontId="121" fillId="45" borderId="72" xfId="0" applyNumberFormat="1" applyFont="1" applyFill="1" applyBorder="1" applyAlignment="1">
      <alignment horizontal="center" vertical="center" wrapText="1"/>
    </xf>
    <xf numFmtId="197" fontId="121" fillId="43" borderId="50" xfId="0" applyNumberFormat="1" applyFont="1" applyFill="1" applyBorder="1" applyAlignment="1">
      <alignment horizontal="center" vertical="center" wrapText="1"/>
    </xf>
    <xf numFmtId="197" fontId="121" fillId="43" borderId="72" xfId="0" applyNumberFormat="1" applyFont="1" applyFill="1" applyBorder="1" applyAlignment="1">
      <alignment horizontal="center" vertical="center" wrapText="1"/>
    </xf>
    <xf numFmtId="3" fontId="121" fillId="43" borderId="50" xfId="0" applyNumberFormat="1" applyFont="1" applyFill="1" applyBorder="1" applyAlignment="1">
      <alignment horizontal="center" vertical="center" wrapText="1"/>
    </xf>
    <xf numFmtId="3" fontId="121" fillId="43" borderId="72" xfId="0" applyNumberFormat="1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182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7" xfId="0" applyFont="1" applyFill="1" applyBorder="1" applyAlignment="1">
      <alignment horizontal="center" vertical="center"/>
    </xf>
    <xf numFmtId="0" fontId="133" fillId="48" borderId="100" xfId="0" applyFont="1" applyFill="1" applyBorder="1" applyAlignment="1">
      <alignment horizontal="center" vertical="center" wrapText="1"/>
    </xf>
    <xf numFmtId="0" fontId="133" fillId="48" borderId="76" xfId="0" applyFont="1" applyFill="1" applyBorder="1" applyAlignment="1">
      <alignment horizontal="center" vertical="center" wrapText="1"/>
    </xf>
    <xf numFmtId="0" fontId="133" fillId="48" borderId="101" xfId="0" applyFont="1" applyFill="1" applyBorder="1" applyAlignment="1">
      <alignment horizontal="center" vertical="center" wrapText="1"/>
    </xf>
    <xf numFmtId="0" fontId="127" fillId="48" borderId="137" xfId="0" applyFont="1" applyFill="1" applyBorder="1" applyAlignment="1">
      <alignment horizontal="center" vertical="center" wrapText="1"/>
    </xf>
    <xf numFmtId="0" fontId="127" fillId="48" borderId="138" xfId="0" applyFont="1" applyFill="1" applyBorder="1" applyAlignment="1">
      <alignment horizontal="center" vertical="center" wrapText="1"/>
    </xf>
    <xf numFmtId="0" fontId="127" fillId="48" borderId="151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51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8" fillId="48" borderId="100" xfId="0" applyFont="1" applyFill="1" applyBorder="1" applyAlignment="1">
      <alignment horizontal="center" vertical="center" wrapText="1"/>
    </xf>
    <xf numFmtId="0" fontId="138" fillId="48" borderId="76" xfId="0" applyFont="1" applyFill="1" applyBorder="1" applyAlignment="1">
      <alignment horizontal="center" vertical="center" wrapText="1"/>
    </xf>
    <xf numFmtId="0" fontId="138" fillId="48" borderId="101" xfId="0" applyFont="1" applyFill="1" applyBorder="1" applyAlignment="1">
      <alignment horizontal="center" vertical="center" wrapText="1"/>
    </xf>
    <xf numFmtId="0" fontId="127" fillId="43" borderId="152" xfId="0" applyFont="1" applyFill="1" applyBorder="1" applyAlignment="1">
      <alignment horizontal="center" vertical="center" wrapText="1"/>
    </xf>
    <xf numFmtId="0" fontId="127" fillId="43" borderId="136" xfId="0" applyFont="1" applyFill="1" applyBorder="1" applyAlignment="1">
      <alignment horizontal="center" vertical="center" wrapText="1"/>
    </xf>
    <xf numFmtId="0" fontId="121" fillId="38" borderId="198" xfId="0" applyNumberFormat="1" applyFont="1" applyFill="1" applyBorder="1" applyAlignment="1">
      <alignment horizontal="center" vertical="center" wrapText="1"/>
    </xf>
    <xf numFmtId="0" fontId="121" fillId="38" borderId="194" xfId="0" applyNumberFormat="1" applyFont="1" applyFill="1" applyBorder="1" applyAlignment="1">
      <alignment horizontal="center" vertical="center" wrapText="1"/>
    </xf>
    <xf numFmtId="0" fontId="121" fillId="38" borderId="197" xfId="0" applyNumberFormat="1" applyFont="1" applyFill="1" applyBorder="1" applyAlignment="1">
      <alignment horizontal="center" vertical="center" wrapText="1"/>
    </xf>
    <xf numFmtId="0" fontId="121" fillId="43" borderId="151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2" xfId="0" applyNumberFormat="1" applyFont="1" applyFill="1" applyBorder="1" applyAlignment="1">
      <alignment horizontal="center" vertical="center" wrapText="1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0" fontId="121" fillId="43" borderId="138" xfId="0" applyNumberFormat="1" applyFont="1" applyFill="1" applyBorder="1" applyAlignment="1">
      <alignment horizontal="center" vertical="center" wrapText="1"/>
    </xf>
    <xf numFmtId="0" fontId="121" fillId="43" borderId="152" xfId="0" applyNumberFormat="1" applyFont="1" applyFill="1" applyBorder="1" applyAlignment="1">
      <alignment horizontal="center" vertical="center" wrapText="1"/>
    </xf>
    <xf numFmtId="0" fontId="121" fillId="43" borderId="136" xfId="0" applyNumberFormat="1" applyFont="1" applyFill="1" applyBorder="1" applyAlignment="1">
      <alignment horizontal="center" vertical="center" wrapText="1"/>
    </xf>
    <xf numFmtId="194" fontId="121" fillId="43" borderId="137" xfId="0" applyNumberFormat="1" applyFont="1" applyFill="1" applyBorder="1" applyAlignment="1">
      <alignment horizontal="center" vertical="center" wrapText="1"/>
    </xf>
    <xf numFmtId="194" fontId="121" fillId="43" borderId="138" xfId="0" applyNumberFormat="1" applyFont="1" applyFill="1" applyBorder="1" applyAlignment="1">
      <alignment horizontal="center" vertical="center" wrapText="1"/>
    </xf>
    <xf numFmtId="176" fontId="121" fillId="43" borderId="100" xfId="0" applyNumberFormat="1" applyFont="1" applyFill="1" applyBorder="1" applyAlignment="1">
      <alignment horizontal="center" vertical="center" wrapText="1"/>
    </xf>
    <xf numFmtId="176" fontId="121" fillId="43" borderId="101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6" xfId="0" applyNumberFormat="1" applyFont="1" applyFill="1" applyBorder="1" applyAlignment="1">
      <alignment horizontal="center" vertical="center" wrapText="1"/>
    </xf>
    <xf numFmtId="0" fontId="121" fillId="43" borderId="72" xfId="0" applyNumberFormat="1" applyFont="1" applyFill="1" applyBorder="1" applyAlignment="1">
      <alignment horizontal="center" vertical="center" wrapText="1"/>
    </xf>
    <xf numFmtId="194" fontId="121" fillId="43" borderId="151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152" xfId="0" applyNumberFormat="1" applyFont="1" applyFill="1" applyBorder="1" applyAlignment="1">
      <alignment horizontal="center" vertical="center" wrapText="1"/>
    </xf>
    <xf numFmtId="195" fontId="121" fillId="43" borderId="136" xfId="0" applyNumberFormat="1" applyFont="1" applyFill="1" applyBorder="1" applyAlignment="1">
      <alignment horizontal="center" vertical="center" wrapText="1"/>
    </xf>
    <xf numFmtId="176" fontId="114" fillId="0" borderId="156" xfId="0" applyNumberFormat="1" applyFont="1" applyFill="1" applyBorder="1" applyAlignment="1">
      <alignment horizontal="center" vertical="center"/>
    </xf>
    <xf numFmtId="0" fontId="137" fillId="0" borderId="157" xfId="0" applyFont="1" applyFill="1" applyBorder="1" applyAlignment="1">
      <alignment horizontal="center" vertical="center"/>
    </xf>
    <xf numFmtId="0" fontId="137" fillId="0" borderId="176" xfId="0" applyFont="1" applyFill="1" applyBorder="1" applyAlignment="1">
      <alignment horizontal="center" vertical="center"/>
    </xf>
    <xf numFmtId="176" fontId="114" fillId="0" borderId="157" xfId="0" applyNumberFormat="1" applyFont="1" applyFill="1" applyBorder="1" applyAlignment="1">
      <alignment horizontal="center" vertical="center"/>
    </xf>
    <xf numFmtId="176" fontId="114" fillId="0" borderId="176" xfId="0" applyNumberFormat="1" applyFont="1" applyFill="1" applyBorder="1" applyAlignment="1">
      <alignment horizontal="center" vertical="center"/>
    </xf>
    <xf numFmtId="0" fontId="115" fillId="48" borderId="164" xfId="0" applyFont="1" applyFill="1" applyBorder="1" applyAlignment="1">
      <alignment horizontal="center" vertical="center" wrapText="1"/>
    </xf>
    <xf numFmtId="0" fontId="115" fillId="48" borderId="177" xfId="0" applyFont="1" applyFill="1" applyBorder="1" applyAlignment="1">
      <alignment horizontal="center" vertical="center" wrapText="1"/>
    </xf>
    <xf numFmtId="0" fontId="115" fillId="48" borderId="165" xfId="0" applyFont="1" applyFill="1" applyBorder="1" applyAlignment="1">
      <alignment horizontal="center" vertical="center" wrapText="1"/>
    </xf>
    <xf numFmtId="0" fontId="138" fillId="48" borderId="178" xfId="0" applyFont="1" applyFill="1" applyBorder="1" applyAlignment="1">
      <alignment horizontal="center" vertical="center"/>
    </xf>
    <xf numFmtId="0" fontId="138" fillId="48" borderId="103" xfId="0" applyFont="1" applyFill="1" applyBorder="1" applyAlignment="1">
      <alignment horizontal="center" vertical="center"/>
    </xf>
    <xf numFmtId="194" fontId="117" fillId="48" borderId="179" xfId="2103" applyNumberFormat="1" applyFont="1" applyFill="1" applyBorder="1" applyAlignment="1">
      <alignment horizontal="center" vertical="center"/>
    </xf>
    <xf numFmtId="194" fontId="117" fillId="48" borderId="176" xfId="2103" applyNumberFormat="1" applyFont="1" applyFill="1" applyBorder="1" applyAlignment="1">
      <alignment horizontal="center" vertical="center"/>
    </xf>
    <xf numFmtId="0" fontId="128" fillId="48" borderId="145" xfId="2462" applyFont="1" applyFill="1" applyBorder="1" applyAlignment="1">
      <alignment horizontal="center" vertical="center"/>
    </xf>
    <xf numFmtId="0" fontId="128" fillId="48" borderId="154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27" xfId="2462" applyFont="1" applyFill="1" applyBorder="1" applyAlignment="1">
      <alignment horizontal="center" vertical="center"/>
    </xf>
    <xf numFmtId="0" fontId="128" fillId="48" borderId="237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05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27" borderId="69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104" xfId="0" applyFont="1" applyFill="1" applyBorder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  <xf numFmtId="0" fontId="26" fillId="35" borderId="112" xfId="0" applyFont="1" applyFill="1" applyBorder="1" applyAlignment="1">
      <alignment horizontal="center" vertical="center" wrapText="1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</cellXfs>
  <cellStyles count="3199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97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81642</xdr:colOff>
      <xdr:row>12</xdr:row>
      <xdr:rowOff>95250</xdr:rowOff>
    </xdr:from>
    <xdr:to>
      <xdr:col>10</xdr:col>
      <xdr:colOff>693642</xdr:colOff>
      <xdr:row>12</xdr:row>
      <xdr:rowOff>572137</xdr:rowOff>
    </xdr:to>
    <xdr:pic>
      <xdr:nvPicPr>
        <xdr:cNvPr id="3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189109350"/>
          <a:ext cx="612000" cy="4768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97517</xdr:colOff>
      <xdr:row>13</xdr:row>
      <xdr:rowOff>111125</xdr:rowOff>
    </xdr:from>
    <xdr:to>
      <xdr:col>10</xdr:col>
      <xdr:colOff>709517</xdr:colOff>
      <xdr:row>13</xdr:row>
      <xdr:rowOff>588012</xdr:rowOff>
    </xdr:to>
    <xdr:pic>
      <xdr:nvPicPr>
        <xdr:cNvPr id="3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42" y="3159125"/>
          <a:ext cx="612000" cy="4768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14</xdr:row>
      <xdr:rowOff>95250</xdr:rowOff>
    </xdr:from>
    <xdr:to>
      <xdr:col>10</xdr:col>
      <xdr:colOff>693642</xdr:colOff>
      <xdr:row>14</xdr:row>
      <xdr:rowOff>572137</xdr:rowOff>
    </xdr:to>
    <xdr:pic>
      <xdr:nvPicPr>
        <xdr:cNvPr id="3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190442850"/>
          <a:ext cx="612000" cy="4768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15</xdr:row>
      <xdr:rowOff>95250</xdr:rowOff>
    </xdr:from>
    <xdr:to>
      <xdr:col>10</xdr:col>
      <xdr:colOff>693642</xdr:colOff>
      <xdr:row>15</xdr:row>
      <xdr:rowOff>572137</xdr:rowOff>
    </xdr:to>
    <xdr:pic>
      <xdr:nvPicPr>
        <xdr:cNvPr id="4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191109600"/>
          <a:ext cx="612000" cy="4768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16</xdr:row>
      <xdr:rowOff>95249</xdr:rowOff>
    </xdr:from>
    <xdr:to>
      <xdr:col>10</xdr:col>
      <xdr:colOff>693642</xdr:colOff>
      <xdr:row>16</xdr:row>
      <xdr:rowOff>564028</xdr:rowOff>
    </xdr:to>
    <xdr:pic>
      <xdr:nvPicPr>
        <xdr:cNvPr id="4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1767" y="191776349"/>
          <a:ext cx="612000" cy="4687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21</xdr:row>
      <xdr:rowOff>95249</xdr:rowOff>
    </xdr:from>
    <xdr:to>
      <xdr:col>10</xdr:col>
      <xdr:colOff>693642</xdr:colOff>
      <xdr:row>21</xdr:row>
      <xdr:rowOff>536846</xdr:rowOff>
    </xdr:to>
    <xdr:pic>
      <xdr:nvPicPr>
        <xdr:cNvPr id="4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91767" y="194443349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25</xdr:row>
      <xdr:rowOff>54428</xdr:rowOff>
    </xdr:from>
    <xdr:to>
      <xdr:col>10</xdr:col>
      <xdr:colOff>638810</xdr:colOff>
      <xdr:row>25</xdr:row>
      <xdr:rowOff>594428</xdr:rowOff>
    </xdr:to>
    <xdr:pic>
      <xdr:nvPicPr>
        <xdr:cNvPr id="43" name="그림 42" descr="MTM_BUG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197069528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17</xdr:row>
      <xdr:rowOff>95249</xdr:rowOff>
    </xdr:from>
    <xdr:to>
      <xdr:col>10</xdr:col>
      <xdr:colOff>693642</xdr:colOff>
      <xdr:row>17</xdr:row>
      <xdr:rowOff>564028</xdr:rowOff>
    </xdr:to>
    <xdr:pic>
      <xdr:nvPicPr>
        <xdr:cNvPr id="4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1767" y="192443099"/>
          <a:ext cx="612000" cy="4687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18</xdr:row>
      <xdr:rowOff>95249</xdr:rowOff>
    </xdr:from>
    <xdr:to>
      <xdr:col>10</xdr:col>
      <xdr:colOff>693642</xdr:colOff>
      <xdr:row>18</xdr:row>
      <xdr:rowOff>564028</xdr:rowOff>
    </xdr:to>
    <xdr:pic>
      <xdr:nvPicPr>
        <xdr:cNvPr id="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1767" y="193109849"/>
          <a:ext cx="612000" cy="4687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19</xdr:row>
      <xdr:rowOff>95249</xdr:rowOff>
    </xdr:from>
    <xdr:to>
      <xdr:col>10</xdr:col>
      <xdr:colOff>693642</xdr:colOff>
      <xdr:row>19</xdr:row>
      <xdr:rowOff>564028</xdr:rowOff>
    </xdr:to>
    <xdr:pic>
      <xdr:nvPicPr>
        <xdr:cNvPr id="4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1767" y="193776599"/>
          <a:ext cx="612000" cy="4687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22</xdr:row>
      <xdr:rowOff>95249</xdr:rowOff>
    </xdr:from>
    <xdr:to>
      <xdr:col>10</xdr:col>
      <xdr:colOff>693642</xdr:colOff>
      <xdr:row>22</xdr:row>
      <xdr:rowOff>536846</xdr:rowOff>
    </xdr:to>
    <xdr:pic>
      <xdr:nvPicPr>
        <xdr:cNvPr id="4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91767" y="195110099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23</xdr:row>
      <xdr:rowOff>95249</xdr:rowOff>
    </xdr:from>
    <xdr:to>
      <xdr:col>10</xdr:col>
      <xdr:colOff>693642</xdr:colOff>
      <xdr:row>23</xdr:row>
      <xdr:rowOff>536846</xdr:rowOff>
    </xdr:to>
    <xdr:pic>
      <xdr:nvPicPr>
        <xdr:cNvPr id="4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91767" y="195776849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24</xdr:row>
      <xdr:rowOff>95249</xdr:rowOff>
    </xdr:from>
    <xdr:to>
      <xdr:col>10</xdr:col>
      <xdr:colOff>693642</xdr:colOff>
      <xdr:row>24</xdr:row>
      <xdr:rowOff>536846</xdr:rowOff>
    </xdr:to>
    <xdr:pic>
      <xdr:nvPicPr>
        <xdr:cNvPr id="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91767" y="196443599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26</xdr:row>
      <xdr:rowOff>54428</xdr:rowOff>
    </xdr:from>
    <xdr:to>
      <xdr:col>10</xdr:col>
      <xdr:colOff>638810</xdr:colOff>
      <xdr:row>26</xdr:row>
      <xdr:rowOff>594428</xdr:rowOff>
    </xdr:to>
    <xdr:pic>
      <xdr:nvPicPr>
        <xdr:cNvPr id="50" name="그림 49" descr="MTM_BUG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197736278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27</xdr:row>
      <xdr:rowOff>54428</xdr:rowOff>
    </xdr:from>
    <xdr:to>
      <xdr:col>10</xdr:col>
      <xdr:colOff>638810</xdr:colOff>
      <xdr:row>27</xdr:row>
      <xdr:rowOff>594428</xdr:rowOff>
    </xdr:to>
    <xdr:pic>
      <xdr:nvPicPr>
        <xdr:cNvPr id="51" name="그림 50" descr="MTM_BUG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198403028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28</xdr:row>
      <xdr:rowOff>54428</xdr:rowOff>
    </xdr:from>
    <xdr:to>
      <xdr:col>10</xdr:col>
      <xdr:colOff>638810</xdr:colOff>
      <xdr:row>28</xdr:row>
      <xdr:rowOff>594428</xdr:rowOff>
    </xdr:to>
    <xdr:pic>
      <xdr:nvPicPr>
        <xdr:cNvPr id="52" name="그림 51" descr="MTM_BUG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199069778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30</xdr:row>
      <xdr:rowOff>54428</xdr:rowOff>
    </xdr:from>
    <xdr:to>
      <xdr:col>10</xdr:col>
      <xdr:colOff>568582</xdr:colOff>
      <xdr:row>30</xdr:row>
      <xdr:rowOff>594428</xdr:rowOff>
    </xdr:to>
    <xdr:pic>
      <xdr:nvPicPr>
        <xdr:cNvPr id="5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73409" y="200403278"/>
          <a:ext cx="40529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31</xdr:row>
      <xdr:rowOff>54428</xdr:rowOff>
    </xdr:from>
    <xdr:to>
      <xdr:col>10</xdr:col>
      <xdr:colOff>568582</xdr:colOff>
      <xdr:row>31</xdr:row>
      <xdr:rowOff>594428</xdr:rowOff>
    </xdr:to>
    <xdr:pic>
      <xdr:nvPicPr>
        <xdr:cNvPr id="5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73409" y="201070028"/>
          <a:ext cx="40529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32</xdr:row>
      <xdr:rowOff>54428</xdr:rowOff>
    </xdr:from>
    <xdr:to>
      <xdr:col>10</xdr:col>
      <xdr:colOff>568582</xdr:colOff>
      <xdr:row>32</xdr:row>
      <xdr:rowOff>594428</xdr:rowOff>
    </xdr:to>
    <xdr:pic>
      <xdr:nvPicPr>
        <xdr:cNvPr id="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73409" y="201736778"/>
          <a:ext cx="40529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33</xdr:row>
      <xdr:rowOff>54428</xdr:rowOff>
    </xdr:from>
    <xdr:to>
      <xdr:col>10</xdr:col>
      <xdr:colOff>568582</xdr:colOff>
      <xdr:row>33</xdr:row>
      <xdr:rowOff>594428</xdr:rowOff>
    </xdr:to>
    <xdr:pic>
      <xdr:nvPicPr>
        <xdr:cNvPr id="5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73409" y="202403528"/>
          <a:ext cx="40529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34</xdr:row>
      <xdr:rowOff>54428</xdr:rowOff>
    </xdr:from>
    <xdr:to>
      <xdr:col>10</xdr:col>
      <xdr:colOff>568582</xdr:colOff>
      <xdr:row>34</xdr:row>
      <xdr:rowOff>594428</xdr:rowOff>
    </xdr:to>
    <xdr:pic>
      <xdr:nvPicPr>
        <xdr:cNvPr id="5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73409" y="203070278"/>
          <a:ext cx="40529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35</xdr:row>
      <xdr:rowOff>54428</xdr:rowOff>
    </xdr:from>
    <xdr:to>
      <xdr:col>10</xdr:col>
      <xdr:colOff>625527</xdr:colOff>
      <xdr:row>35</xdr:row>
      <xdr:rowOff>594428</xdr:rowOff>
    </xdr:to>
    <xdr:pic>
      <xdr:nvPicPr>
        <xdr:cNvPr id="5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32589" y="203737028"/>
          <a:ext cx="50306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36</xdr:row>
      <xdr:rowOff>54428</xdr:rowOff>
    </xdr:from>
    <xdr:to>
      <xdr:col>10</xdr:col>
      <xdr:colOff>625527</xdr:colOff>
      <xdr:row>36</xdr:row>
      <xdr:rowOff>594428</xdr:rowOff>
    </xdr:to>
    <xdr:pic>
      <xdr:nvPicPr>
        <xdr:cNvPr id="5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32589" y="204403778"/>
          <a:ext cx="50306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37</xdr:row>
      <xdr:rowOff>54428</xdr:rowOff>
    </xdr:from>
    <xdr:to>
      <xdr:col>10</xdr:col>
      <xdr:colOff>625527</xdr:colOff>
      <xdr:row>37</xdr:row>
      <xdr:rowOff>594428</xdr:rowOff>
    </xdr:to>
    <xdr:pic>
      <xdr:nvPicPr>
        <xdr:cNvPr id="6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32589" y="205070528"/>
          <a:ext cx="50306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38</xdr:row>
      <xdr:rowOff>54428</xdr:rowOff>
    </xdr:from>
    <xdr:to>
      <xdr:col>10</xdr:col>
      <xdr:colOff>625527</xdr:colOff>
      <xdr:row>38</xdr:row>
      <xdr:rowOff>594428</xdr:rowOff>
    </xdr:to>
    <xdr:pic>
      <xdr:nvPicPr>
        <xdr:cNvPr id="6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32589" y="205737278"/>
          <a:ext cx="50306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39</xdr:row>
      <xdr:rowOff>54428</xdr:rowOff>
    </xdr:from>
    <xdr:to>
      <xdr:col>10</xdr:col>
      <xdr:colOff>625527</xdr:colOff>
      <xdr:row>39</xdr:row>
      <xdr:rowOff>594428</xdr:rowOff>
    </xdr:to>
    <xdr:pic>
      <xdr:nvPicPr>
        <xdr:cNvPr id="6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32589" y="206404028"/>
          <a:ext cx="50306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40</xdr:row>
      <xdr:rowOff>68035</xdr:rowOff>
    </xdr:from>
    <xdr:to>
      <xdr:col>10</xdr:col>
      <xdr:colOff>684856</xdr:colOff>
      <xdr:row>40</xdr:row>
      <xdr:rowOff>618991</xdr:rowOff>
    </xdr:to>
    <xdr:pic>
      <xdr:nvPicPr>
        <xdr:cNvPr id="63" name="그림 62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18981" y="207084385"/>
          <a:ext cx="576000" cy="55095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41</xdr:row>
      <xdr:rowOff>68035</xdr:rowOff>
    </xdr:from>
    <xdr:to>
      <xdr:col>10</xdr:col>
      <xdr:colOff>684856</xdr:colOff>
      <xdr:row>41</xdr:row>
      <xdr:rowOff>618991</xdr:rowOff>
    </xdr:to>
    <xdr:pic>
      <xdr:nvPicPr>
        <xdr:cNvPr id="64" name="그림 63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18981" y="207751135"/>
          <a:ext cx="576000" cy="55095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42</xdr:row>
      <xdr:rowOff>68035</xdr:rowOff>
    </xdr:from>
    <xdr:to>
      <xdr:col>10</xdr:col>
      <xdr:colOff>684856</xdr:colOff>
      <xdr:row>42</xdr:row>
      <xdr:rowOff>618991</xdr:rowOff>
    </xdr:to>
    <xdr:pic>
      <xdr:nvPicPr>
        <xdr:cNvPr id="65" name="그림 64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18981" y="208417885"/>
          <a:ext cx="576000" cy="55095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43</xdr:row>
      <xdr:rowOff>68035</xdr:rowOff>
    </xdr:from>
    <xdr:to>
      <xdr:col>10</xdr:col>
      <xdr:colOff>684856</xdr:colOff>
      <xdr:row>43</xdr:row>
      <xdr:rowOff>618991</xdr:rowOff>
    </xdr:to>
    <xdr:pic>
      <xdr:nvPicPr>
        <xdr:cNvPr id="66" name="그림 65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18981" y="209084635"/>
          <a:ext cx="576000" cy="550956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44</xdr:row>
      <xdr:rowOff>68035</xdr:rowOff>
    </xdr:from>
    <xdr:to>
      <xdr:col>10</xdr:col>
      <xdr:colOff>661900</xdr:colOff>
      <xdr:row>44</xdr:row>
      <xdr:rowOff>608035</xdr:rowOff>
    </xdr:to>
    <xdr:pic>
      <xdr:nvPicPr>
        <xdr:cNvPr id="68" name="그림 67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8982" y="21041813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45</xdr:row>
      <xdr:rowOff>68035</xdr:rowOff>
    </xdr:from>
    <xdr:to>
      <xdr:col>10</xdr:col>
      <xdr:colOff>661900</xdr:colOff>
      <xdr:row>45</xdr:row>
      <xdr:rowOff>608035</xdr:rowOff>
    </xdr:to>
    <xdr:pic>
      <xdr:nvPicPr>
        <xdr:cNvPr id="69" name="그림 68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8982" y="21108488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46</xdr:row>
      <xdr:rowOff>68035</xdr:rowOff>
    </xdr:from>
    <xdr:to>
      <xdr:col>10</xdr:col>
      <xdr:colOff>661900</xdr:colOff>
      <xdr:row>46</xdr:row>
      <xdr:rowOff>608035</xdr:rowOff>
    </xdr:to>
    <xdr:pic>
      <xdr:nvPicPr>
        <xdr:cNvPr id="70" name="그림 69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8982" y="21175163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47</xdr:row>
      <xdr:rowOff>68035</xdr:rowOff>
    </xdr:from>
    <xdr:to>
      <xdr:col>10</xdr:col>
      <xdr:colOff>661900</xdr:colOff>
      <xdr:row>47</xdr:row>
      <xdr:rowOff>608035</xdr:rowOff>
    </xdr:to>
    <xdr:pic>
      <xdr:nvPicPr>
        <xdr:cNvPr id="71" name="그림 70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8982" y="21241838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52</xdr:row>
      <xdr:rowOff>54428</xdr:rowOff>
    </xdr:from>
    <xdr:to>
      <xdr:col>10</xdr:col>
      <xdr:colOff>591236</xdr:colOff>
      <xdr:row>52</xdr:row>
      <xdr:rowOff>630428</xdr:rowOff>
    </xdr:to>
    <xdr:pic>
      <xdr:nvPicPr>
        <xdr:cNvPr id="73" name="그림 72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3409" y="213738278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53</xdr:row>
      <xdr:rowOff>54428</xdr:rowOff>
    </xdr:from>
    <xdr:to>
      <xdr:col>10</xdr:col>
      <xdr:colOff>591236</xdr:colOff>
      <xdr:row>53</xdr:row>
      <xdr:rowOff>630428</xdr:rowOff>
    </xdr:to>
    <xdr:pic>
      <xdr:nvPicPr>
        <xdr:cNvPr id="74" name="그림 73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3409" y="214405028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54</xdr:row>
      <xdr:rowOff>54428</xdr:rowOff>
    </xdr:from>
    <xdr:to>
      <xdr:col>10</xdr:col>
      <xdr:colOff>591236</xdr:colOff>
      <xdr:row>54</xdr:row>
      <xdr:rowOff>630428</xdr:rowOff>
    </xdr:to>
    <xdr:pic>
      <xdr:nvPicPr>
        <xdr:cNvPr id="75" name="그림 74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3409" y="215071778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55</xdr:row>
      <xdr:rowOff>54428</xdr:rowOff>
    </xdr:from>
    <xdr:to>
      <xdr:col>10</xdr:col>
      <xdr:colOff>591236</xdr:colOff>
      <xdr:row>55</xdr:row>
      <xdr:rowOff>630428</xdr:rowOff>
    </xdr:to>
    <xdr:pic>
      <xdr:nvPicPr>
        <xdr:cNvPr id="76" name="그림 75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3409" y="215738528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56</xdr:row>
      <xdr:rowOff>54428</xdr:rowOff>
    </xdr:from>
    <xdr:to>
      <xdr:col>10</xdr:col>
      <xdr:colOff>591236</xdr:colOff>
      <xdr:row>56</xdr:row>
      <xdr:rowOff>630428</xdr:rowOff>
    </xdr:to>
    <xdr:pic>
      <xdr:nvPicPr>
        <xdr:cNvPr id="77" name="그림 76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73409" y="216405278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119</xdr:row>
      <xdr:rowOff>68036</xdr:rowOff>
    </xdr:from>
    <xdr:to>
      <xdr:col>10</xdr:col>
      <xdr:colOff>635249</xdr:colOff>
      <xdr:row>119</xdr:row>
      <xdr:rowOff>608789</xdr:rowOff>
    </xdr:to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24108863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120</xdr:row>
      <xdr:rowOff>68036</xdr:rowOff>
    </xdr:from>
    <xdr:to>
      <xdr:col>10</xdr:col>
      <xdr:colOff>635249</xdr:colOff>
      <xdr:row>120</xdr:row>
      <xdr:rowOff>608789</xdr:rowOff>
    </xdr:to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24175538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121</xdr:row>
      <xdr:rowOff>68036</xdr:rowOff>
    </xdr:from>
    <xdr:to>
      <xdr:col>10</xdr:col>
      <xdr:colOff>635249</xdr:colOff>
      <xdr:row>121</xdr:row>
      <xdr:rowOff>608789</xdr:rowOff>
    </xdr:to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24242213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122</xdr:row>
      <xdr:rowOff>68036</xdr:rowOff>
    </xdr:from>
    <xdr:to>
      <xdr:col>10</xdr:col>
      <xdr:colOff>635249</xdr:colOff>
      <xdr:row>122</xdr:row>
      <xdr:rowOff>608789</xdr:rowOff>
    </xdr:to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24308888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123</xdr:row>
      <xdr:rowOff>68036</xdr:rowOff>
    </xdr:from>
    <xdr:to>
      <xdr:col>10</xdr:col>
      <xdr:colOff>635249</xdr:colOff>
      <xdr:row>123</xdr:row>
      <xdr:rowOff>608789</xdr:rowOff>
    </xdr:to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24375563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124</xdr:row>
      <xdr:rowOff>68035</xdr:rowOff>
    </xdr:from>
    <xdr:to>
      <xdr:col>10</xdr:col>
      <xdr:colOff>624437</xdr:colOff>
      <xdr:row>124</xdr:row>
      <xdr:rowOff>608035</xdr:rowOff>
    </xdr:to>
    <xdr:pic>
      <xdr:nvPicPr>
        <xdr:cNvPr id="11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18981" y="245089135"/>
          <a:ext cx="515581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125</xdr:row>
      <xdr:rowOff>68035</xdr:rowOff>
    </xdr:from>
    <xdr:to>
      <xdr:col>10</xdr:col>
      <xdr:colOff>624437</xdr:colOff>
      <xdr:row>125</xdr:row>
      <xdr:rowOff>608035</xdr:rowOff>
    </xdr:to>
    <xdr:pic>
      <xdr:nvPicPr>
        <xdr:cNvPr id="11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18981" y="245755885"/>
          <a:ext cx="515581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126</xdr:row>
      <xdr:rowOff>68035</xdr:rowOff>
    </xdr:from>
    <xdr:to>
      <xdr:col>10</xdr:col>
      <xdr:colOff>624437</xdr:colOff>
      <xdr:row>126</xdr:row>
      <xdr:rowOff>608035</xdr:rowOff>
    </xdr:to>
    <xdr:pic>
      <xdr:nvPicPr>
        <xdr:cNvPr id="1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18981" y="246422635"/>
          <a:ext cx="515581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127</xdr:row>
      <xdr:rowOff>68035</xdr:rowOff>
    </xdr:from>
    <xdr:to>
      <xdr:col>10</xdr:col>
      <xdr:colOff>635249</xdr:colOff>
      <xdr:row>127</xdr:row>
      <xdr:rowOff>608035</xdr:rowOff>
    </xdr:to>
    <xdr:pic>
      <xdr:nvPicPr>
        <xdr:cNvPr id="115" name="그림 114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4" y="24708938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128</xdr:row>
      <xdr:rowOff>68035</xdr:rowOff>
    </xdr:from>
    <xdr:to>
      <xdr:col>10</xdr:col>
      <xdr:colOff>635249</xdr:colOff>
      <xdr:row>128</xdr:row>
      <xdr:rowOff>608035</xdr:rowOff>
    </xdr:to>
    <xdr:pic>
      <xdr:nvPicPr>
        <xdr:cNvPr id="116" name="그림 115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4" y="24775613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129</xdr:row>
      <xdr:rowOff>68035</xdr:rowOff>
    </xdr:from>
    <xdr:to>
      <xdr:col>10</xdr:col>
      <xdr:colOff>635249</xdr:colOff>
      <xdr:row>129</xdr:row>
      <xdr:rowOff>608035</xdr:rowOff>
    </xdr:to>
    <xdr:pic>
      <xdr:nvPicPr>
        <xdr:cNvPr id="117" name="그림 116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4" y="24842288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130</xdr:row>
      <xdr:rowOff>68035</xdr:rowOff>
    </xdr:from>
    <xdr:to>
      <xdr:col>10</xdr:col>
      <xdr:colOff>635249</xdr:colOff>
      <xdr:row>130</xdr:row>
      <xdr:rowOff>608035</xdr:rowOff>
    </xdr:to>
    <xdr:pic>
      <xdr:nvPicPr>
        <xdr:cNvPr id="118" name="그림 117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4" y="24908963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131</xdr:row>
      <xdr:rowOff>68035</xdr:rowOff>
    </xdr:from>
    <xdr:to>
      <xdr:col>10</xdr:col>
      <xdr:colOff>635249</xdr:colOff>
      <xdr:row>131</xdr:row>
      <xdr:rowOff>608035</xdr:rowOff>
    </xdr:to>
    <xdr:pic>
      <xdr:nvPicPr>
        <xdr:cNvPr id="119" name="그림 118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5374" y="24975638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132</xdr:row>
      <xdr:rowOff>68035</xdr:rowOff>
    </xdr:from>
    <xdr:to>
      <xdr:col>10</xdr:col>
      <xdr:colOff>648856</xdr:colOff>
      <xdr:row>132</xdr:row>
      <xdr:rowOff>608035</xdr:rowOff>
    </xdr:to>
    <xdr:pic>
      <xdr:nvPicPr>
        <xdr:cNvPr id="120" name="그림 119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25042313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133</xdr:row>
      <xdr:rowOff>68035</xdr:rowOff>
    </xdr:from>
    <xdr:to>
      <xdr:col>10</xdr:col>
      <xdr:colOff>648856</xdr:colOff>
      <xdr:row>133</xdr:row>
      <xdr:rowOff>608035</xdr:rowOff>
    </xdr:to>
    <xdr:pic>
      <xdr:nvPicPr>
        <xdr:cNvPr id="121" name="그림 120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25108988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134</xdr:row>
      <xdr:rowOff>68035</xdr:rowOff>
    </xdr:from>
    <xdr:to>
      <xdr:col>10</xdr:col>
      <xdr:colOff>648856</xdr:colOff>
      <xdr:row>134</xdr:row>
      <xdr:rowOff>608035</xdr:rowOff>
    </xdr:to>
    <xdr:pic>
      <xdr:nvPicPr>
        <xdr:cNvPr id="122" name="그림 121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25175663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135</xdr:row>
      <xdr:rowOff>68035</xdr:rowOff>
    </xdr:from>
    <xdr:to>
      <xdr:col>10</xdr:col>
      <xdr:colOff>648856</xdr:colOff>
      <xdr:row>135</xdr:row>
      <xdr:rowOff>608035</xdr:rowOff>
    </xdr:to>
    <xdr:pic>
      <xdr:nvPicPr>
        <xdr:cNvPr id="123" name="그림 122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25242338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136</xdr:row>
      <xdr:rowOff>68035</xdr:rowOff>
    </xdr:from>
    <xdr:to>
      <xdr:col>10</xdr:col>
      <xdr:colOff>648856</xdr:colOff>
      <xdr:row>136</xdr:row>
      <xdr:rowOff>608035</xdr:rowOff>
    </xdr:to>
    <xdr:pic>
      <xdr:nvPicPr>
        <xdr:cNvPr id="124" name="그림 123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25309013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137</xdr:row>
      <xdr:rowOff>54429</xdr:rowOff>
    </xdr:from>
    <xdr:to>
      <xdr:col>10</xdr:col>
      <xdr:colOff>554142</xdr:colOff>
      <xdr:row>137</xdr:row>
      <xdr:rowOff>594429</xdr:rowOff>
    </xdr:to>
    <xdr:pic>
      <xdr:nvPicPr>
        <xdr:cNvPr id="125" name="그림 124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73410" y="253743279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138</xdr:row>
      <xdr:rowOff>54429</xdr:rowOff>
    </xdr:from>
    <xdr:to>
      <xdr:col>10</xdr:col>
      <xdr:colOff>554142</xdr:colOff>
      <xdr:row>138</xdr:row>
      <xdr:rowOff>594429</xdr:rowOff>
    </xdr:to>
    <xdr:pic>
      <xdr:nvPicPr>
        <xdr:cNvPr id="126" name="그림 125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73410" y="254410029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139</xdr:row>
      <xdr:rowOff>54429</xdr:rowOff>
    </xdr:from>
    <xdr:to>
      <xdr:col>10</xdr:col>
      <xdr:colOff>554142</xdr:colOff>
      <xdr:row>139</xdr:row>
      <xdr:rowOff>594429</xdr:rowOff>
    </xdr:to>
    <xdr:pic>
      <xdr:nvPicPr>
        <xdr:cNvPr id="127" name="그림 126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73410" y="255076779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140</xdr:row>
      <xdr:rowOff>54429</xdr:rowOff>
    </xdr:from>
    <xdr:to>
      <xdr:col>10</xdr:col>
      <xdr:colOff>554142</xdr:colOff>
      <xdr:row>140</xdr:row>
      <xdr:rowOff>594429</xdr:rowOff>
    </xdr:to>
    <xdr:pic>
      <xdr:nvPicPr>
        <xdr:cNvPr id="128" name="그림 127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73410" y="255743529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141</xdr:row>
      <xdr:rowOff>54429</xdr:rowOff>
    </xdr:from>
    <xdr:to>
      <xdr:col>10</xdr:col>
      <xdr:colOff>554142</xdr:colOff>
      <xdr:row>141</xdr:row>
      <xdr:rowOff>594429</xdr:rowOff>
    </xdr:to>
    <xdr:pic>
      <xdr:nvPicPr>
        <xdr:cNvPr id="129" name="그림 128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73410" y="256410279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142</xdr:row>
      <xdr:rowOff>54428</xdr:rowOff>
    </xdr:from>
    <xdr:to>
      <xdr:col>10</xdr:col>
      <xdr:colOff>567749</xdr:colOff>
      <xdr:row>142</xdr:row>
      <xdr:rowOff>594428</xdr:rowOff>
    </xdr:to>
    <xdr:pic>
      <xdr:nvPicPr>
        <xdr:cNvPr id="130" name="그림 129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87017" y="257077028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143</xdr:row>
      <xdr:rowOff>54428</xdr:rowOff>
    </xdr:from>
    <xdr:to>
      <xdr:col>10</xdr:col>
      <xdr:colOff>567749</xdr:colOff>
      <xdr:row>143</xdr:row>
      <xdr:rowOff>594428</xdr:rowOff>
    </xdr:to>
    <xdr:pic>
      <xdr:nvPicPr>
        <xdr:cNvPr id="131" name="그림 130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87017" y="257743778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144</xdr:row>
      <xdr:rowOff>54428</xdr:rowOff>
    </xdr:from>
    <xdr:to>
      <xdr:col>10</xdr:col>
      <xdr:colOff>567749</xdr:colOff>
      <xdr:row>144</xdr:row>
      <xdr:rowOff>594428</xdr:rowOff>
    </xdr:to>
    <xdr:pic>
      <xdr:nvPicPr>
        <xdr:cNvPr id="132" name="그림 131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87017" y="258410528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145</xdr:row>
      <xdr:rowOff>54428</xdr:rowOff>
    </xdr:from>
    <xdr:to>
      <xdr:col>10</xdr:col>
      <xdr:colOff>567749</xdr:colOff>
      <xdr:row>145</xdr:row>
      <xdr:rowOff>594428</xdr:rowOff>
    </xdr:to>
    <xdr:pic>
      <xdr:nvPicPr>
        <xdr:cNvPr id="133" name="그림 132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87017" y="259077278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146</xdr:row>
      <xdr:rowOff>54428</xdr:rowOff>
    </xdr:from>
    <xdr:to>
      <xdr:col>10</xdr:col>
      <xdr:colOff>567749</xdr:colOff>
      <xdr:row>146</xdr:row>
      <xdr:rowOff>594428</xdr:rowOff>
    </xdr:to>
    <xdr:pic>
      <xdr:nvPicPr>
        <xdr:cNvPr id="134" name="그림 133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87017" y="259744028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148</xdr:row>
      <xdr:rowOff>54428</xdr:rowOff>
    </xdr:from>
    <xdr:to>
      <xdr:col>10</xdr:col>
      <xdr:colOff>593374</xdr:colOff>
      <xdr:row>148</xdr:row>
      <xdr:rowOff>594428</xdr:rowOff>
    </xdr:to>
    <xdr:pic>
      <xdr:nvPicPr>
        <xdr:cNvPr id="13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000623" y="261077528"/>
          <a:ext cx="402876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190498</xdr:colOff>
      <xdr:row>149</xdr:row>
      <xdr:rowOff>54428</xdr:rowOff>
    </xdr:from>
    <xdr:to>
      <xdr:col>10</xdr:col>
      <xdr:colOff>593374</xdr:colOff>
      <xdr:row>149</xdr:row>
      <xdr:rowOff>594428</xdr:rowOff>
    </xdr:to>
    <xdr:pic>
      <xdr:nvPicPr>
        <xdr:cNvPr id="13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000623" y="261744278"/>
          <a:ext cx="402876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190498</xdr:colOff>
      <xdr:row>150</xdr:row>
      <xdr:rowOff>54428</xdr:rowOff>
    </xdr:from>
    <xdr:to>
      <xdr:col>10</xdr:col>
      <xdr:colOff>593374</xdr:colOff>
      <xdr:row>150</xdr:row>
      <xdr:rowOff>594428</xdr:rowOff>
    </xdr:to>
    <xdr:pic>
      <xdr:nvPicPr>
        <xdr:cNvPr id="13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000623" y="262411028"/>
          <a:ext cx="402876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190498</xdr:colOff>
      <xdr:row>151</xdr:row>
      <xdr:rowOff>54428</xdr:rowOff>
    </xdr:from>
    <xdr:to>
      <xdr:col>10</xdr:col>
      <xdr:colOff>593374</xdr:colOff>
      <xdr:row>151</xdr:row>
      <xdr:rowOff>594428</xdr:rowOff>
    </xdr:to>
    <xdr:pic>
      <xdr:nvPicPr>
        <xdr:cNvPr id="13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000623" y="263077778"/>
          <a:ext cx="402876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153</xdr:row>
      <xdr:rowOff>81643</xdr:rowOff>
    </xdr:from>
    <xdr:to>
      <xdr:col>10</xdr:col>
      <xdr:colOff>626463</xdr:colOff>
      <xdr:row>153</xdr:row>
      <xdr:rowOff>581872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32588" y="337114243"/>
          <a:ext cx="504000" cy="5002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154</xdr:row>
      <xdr:rowOff>81643</xdr:rowOff>
    </xdr:from>
    <xdr:to>
      <xdr:col>10</xdr:col>
      <xdr:colOff>626463</xdr:colOff>
      <xdr:row>154</xdr:row>
      <xdr:rowOff>581872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32588" y="337780993"/>
          <a:ext cx="504000" cy="5002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155</xdr:row>
      <xdr:rowOff>81643</xdr:rowOff>
    </xdr:from>
    <xdr:to>
      <xdr:col>10</xdr:col>
      <xdr:colOff>626463</xdr:colOff>
      <xdr:row>155</xdr:row>
      <xdr:rowOff>581872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32588" y="338447743"/>
          <a:ext cx="504000" cy="5002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156</xdr:row>
      <xdr:rowOff>81643</xdr:rowOff>
    </xdr:from>
    <xdr:to>
      <xdr:col>10</xdr:col>
      <xdr:colOff>626463</xdr:colOff>
      <xdr:row>156</xdr:row>
      <xdr:rowOff>581872</xdr:rowOff>
    </xdr:to>
    <xdr:pic>
      <xdr:nvPicPr>
        <xdr:cNvPr id="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32588" y="339114493"/>
          <a:ext cx="504000" cy="5002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157</xdr:row>
      <xdr:rowOff>81643</xdr:rowOff>
    </xdr:from>
    <xdr:to>
      <xdr:col>10</xdr:col>
      <xdr:colOff>626463</xdr:colOff>
      <xdr:row>157</xdr:row>
      <xdr:rowOff>581872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32588" y="339781243"/>
          <a:ext cx="504000" cy="5002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158</xdr:row>
      <xdr:rowOff>95250</xdr:rowOff>
    </xdr:from>
    <xdr:to>
      <xdr:col>10</xdr:col>
      <xdr:colOff>648856</xdr:colOff>
      <xdr:row>158</xdr:row>
      <xdr:rowOff>531039</xdr:rowOff>
    </xdr:to>
    <xdr:pic>
      <xdr:nvPicPr>
        <xdr:cNvPr id="157" name="그림 156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343795350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159</xdr:row>
      <xdr:rowOff>95250</xdr:rowOff>
    </xdr:from>
    <xdr:to>
      <xdr:col>10</xdr:col>
      <xdr:colOff>648856</xdr:colOff>
      <xdr:row>159</xdr:row>
      <xdr:rowOff>531039</xdr:rowOff>
    </xdr:to>
    <xdr:pic>
      <xdr:nvPicPr>
        <xdr:cNvPr id="158" name="그림 157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344462100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160</xdr:row>
      <xdr:rowOff>95250</xdr:rowOff>
    </xdr:from>
    <xdr:to>
      <xdr:col>10</xdr:col>
      <xdr:colOff>648856</xdr:colOff>
      <xdr:row>160</xdr:row>
      <xdr:rowOff>531039</xdr:rowOff>
    </xdr:to>
    <xdr:pic>
      <xdr:nvPicPr>
        <xdr:cNvPr id="159" name="그림 158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345128850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161</xdr:row>
      <xdr:rowOff>95250</xdr:rowOff>
    </xdr:from>
    <xdr:to>
      <xdr:col>10</xdr:col>
      <xdr:colOff>648856</xdr:colOff>
      <xdr:row>161</xdr:row>
      <xdr:rowOff>531039</xdr:rowOff>
    </xdr:to>
    <xdr:pic>
      <xdr:nvPicPr>
        <xdr:cNvPr id="160" name="그림 159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345795600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162</xdr:row>
      <xdr:rowOff>95250</xdr:rowOff>
    </xdr:from>
    <xdr:to>
      <xdr:col>10</xdr:col>
      <xdr:colOff>648856</xdr:colOff>
      <xdr:row>162</xdr:row>
      <xdr:rowOff>531039</xdr:rowOff>
    </xdr:to>
    <xdr:pic>
      <xdr:nvPicPr>
        <xdr:cNvPr id="161" name="그림 160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346462350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163</xdr:row>
      <xdr:rowOff>122464</xdr:rowOff>
    </xdr:from>
    <xdr:to>
      <xdr:col>10</xdr:col>
      <xdr:colOff>662463</xdr:colOff>
      <xdr:row>163</xdr:row>
      <xdr:rowOff>558253</xdr:rowOff>
    </xdr:to>
    <xdr:pic>
      <xdr:nvPicPr>
        <xdr:cNvPr id="162" name="그림 161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32588" y="347156314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164</xdr:row>
      <xdr:rowOff>122464</xdr:rowOff>
    </xdr:from>
    <xdr:to>
      <xdr:col>10</xdr:col>
      <xdr:colOff>662463</xdr:colOff>
      <xdr:row>164</xdr:row>
      <xdr:rowOff>558253</xdr:rowOff>
    </xdr:to>
    <xdr:pic>
      <xdr:nvPicPr>
        <xdr:cNvPr id="163" name="그림 162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32588" y="347823064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165</xdr:row>
      <xdr:rowOff>122464</xdr:rowOff>
    </xdr:from>
    <xdr:to>
      <xdr:col>10</xdr:col>
      <xdr:colOff>662463</xdr:colOff>
      <xdr:row>165</xdr:row>
      <xdr:rowOff>558253</xdr:rowOff>
    </xdr:to>
    <xdr:pic>
      <xdr:nvPicPr>
        <xdr:cNvPr id="164" name="그림 163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32588" y="348489814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166</xdr:row>
      <xdr:rowOff>122464</xdr:rowOff>
    </xdr:from>
    <xdr:to>
      <xdr:col>10</xdr:col>
      <xdr:colOff>662463</xdr:colOff>
      <xdr:row>166</xdr:row>
      <xdr:rowOff>558253</xdr:rowOff>
    </xdr:to>
    <xdr:pic>
      <xdr:nvPicPr>
        <xdr:cNvPr id="165" name="그림 164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32588" y="349156564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167</xdr:row>
      <xdr:rowOff>122464</xdr:rowOff>
    </xdr:from>
    <xdr:to>
      <xdr:col>10</xdr:col>
      <xdr:colOff>662463</xdr:colOff>
      <xdr:row>167</xdr:row>
      <xdr:rowOff>558253</xdr:rowOff>
    </xdr:to>
    <xdr:pic>
      <xdr:nvPicPr>
        <xdr:cNvPr id="166" name="그림 165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32588" y="349823314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168</xdr:row>
      <xdr:rowOff>81641</xdr:rowOff>
    </xdr:from>
    <xdr:to>
      <xdr:col>10</xdr:col>
      <xdr:colOff>671249</xdr:colOff>
      <xdr:row>168</xdr:row>
      <xdr:rowOff>615091</xdr:rowOff>
    </xdr:to>
    <xdr:pic>
      <xdr:nvPicPr>
        <xdr:cNvPr id="16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05374" y="350449241"/>
          <a:ext cx="576000" cy="533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169</xdr:row>
      <xdr:rowOff>81641</xdr:rowOff>
    </xdr:from>
    <xdr:to>
      <xdr:col>10</xdr:col>
      <xdr:colOff>671249</xdr:colOff>
      <xdr:row>169</xdr:row>
      <xdr:rowOff>615091</xdr:rowOff>
    </xdr:to>
    <xdr:pic>
      <xdr:nvPicPr>
        <xdr:cNvPr id="16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05374" y="351115991"/>
          <a:ext cx="576000" cy="533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170</xdr:row>
      <xdr:rowOff>81641</xdr:rowOff>
    </xdr:from>
    <xdr:to>
      <xdr:col>10</xdr:col>
      <xdr:colOff>671249</xdr:colOff>
      <xdr:row>170</xdr:row>
      <xdr:rowOff>615091</xdr:rowOff>
    </xdr:to>
    <xdr:pic>
      <xdr:nvPicPr>
        <xdr:cNvPr id="1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05374" y="351782741"/>
          <a:ext cx="576000" cy="533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171</xdr:row>
      <xdr:rowOff>81641</xdr:rowOff>
    </xdr:from>
    <xdr:to>
      <xdr:col>10</xdr:col>
      <xdr:colOff>671249</xdr:colOff>
      <xdr:row>171</xdr:row>
      <xdr:rowOff>615091</xdr:rowOff>
    </xdr:to>
    <xdr:pic>
      <xdr:nvPicPr>
        <xdr:cNvPr id="17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05374" y="352449491"/>
          <a:ext cx="576000" cy="533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172</xdr:row>
      <xdr:rowOff>68037</xdr:rowOff>
    </xdr:from>
    <xdr:to>
      <xdr:col>10</xdr:col>
      <xdr:colOff>595284</xdr:colOff>
      <xdr:row>172</xdr:row>
      <xdr:rowOff>612774</xdr:rowOff>
    </xdr:to>
    <xdr:pic>
      <xdr:nvPicPr>
        <xdr:cNvPr id="171" name="그림 170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73409" y="353102637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173</xdr:row>
      <xdr:rowOff>68037</xdr:rowOff>
    </xdr:from>
    <xdr:to>
      <xdr:col>10</xdr:col>
      <xdr:colOff>595284</xdr:colOff>
      <xdr:row>173</xdr:row>
      <xdr:rowOff>612774</xdr:rowOff>
    </xdr:to>
    <xdr:pic>
      <xdr:nvPicPr>
        <xdr:cNvPr id="172" name="그림 171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73409" y="353769387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174</xdr:row>
      <xdr:rowOff>68037</xdr:rowOff>
    </xdr:from>
    <xdr:to>
      <xdr:col>10</xdr:col>
      <xdr:colOff>595284</xdr:colOff>
      <xdr:row>174</xdr:row>
      <xdr:rowOff>612774</xdr:rowOff>
    </xdr:to>
    <xdr:pic>
      <xdr:nvPicPr>
        <xdr:cNvPr id="173" name="그림 172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73409" y="354436137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175</xdr:row>
      <xdr:rowOff>68037</xdr:rowOff>
    </xdr:from>
    <xdr:to>
      <xdr:col>10</xdr:col>
      <xdr:colOff>595284</xdr:colOff>
      <xdr:row>175</xdr:row>
      <xdr:rowOff>612774</xdr:rowOff>
    </xdr:to>
    <xdr:pic>
      <xdr:nvPicPr>
        <xdr:cNvPr id="174" name="그림 173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73409" y="355102887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176</xdr:row>
      <xdr:rowOff>68037</xdr:rowOff>
    </xdr:from>
    <xdr:to>
      <xdr:col>10</xdr:col>
      <xdr:colOff>595284</xdr:colOff>
      <xdr:row>176</xdr:row>
      <xdr:rowOff>612774</xdr:rowOff>
    </xdr:to>
    <xdr:pic>
      <xdr:nvPicPr>
        <xdr:cNvPr id="175" name="그림 174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73409" y="355769637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177</xdr:row>
      <xdr:rowOff>54428</xdr:rowOff>
    </xdr:from>
    <xdr:to>
      <xdr:col>10</xdr:col>
      <xdr:colOff>559284</xdr:colOff>
      <xdr:row>177</xdr:row>
      <xdr:rowOff>626958</xdr:rowOff>
    </xdr:to>
    <xdr:pic>
      <xdr:nvPicPr>
        <xdr:cNvPr id="176" name="그림 175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73409" y="356422778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178</xdr:row>
      <xdr:rowOff>54428</xdr:rowOff>
    </xdr:from>
    <xdr:to>
      <xdr:col>10</xdr:col>
      <xdr:colOff>559284</xdr:colOff>
      <xdr:row>178</xdr:row>
      <xdr:rowOff>626958</xdr:rowOff>
    </xdr:to>
    <xdr:pic>
      <xdr:nvPicPr>
        <xdr:cNvPr id="177" name="그림 176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73409" y="357089528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179</xdr:row>
      <xdr:rowOff>54428</xdr:rowOff>
    </xdr:from>
    <xdr:to>
      <xdr:col>10</xdr:col>
      <xdr:colOff>559284</xdr:colOff>
      <xdr:row>179</xdr:row>
      <xdr:rowOff>626958</xdr:rowOff>
    </xdr:to>
    <xdr:pic>
      <xdr:nvPicPr>
        <xdr:cNvPr id="178" name="그림 177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73409" y="357756278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180</xdr:row>
      <xdr:rowOff>54428</xdr:rowOff>
    </xdr:from>
    <xdr:to>
      <xdr:col>10</xdr:col>
      <xdr:colOff>559284</xdr:colOff>
      <xdr:row>180</xdr:row>
      <xdr:rowOff>626958</xdr:rowOff>
    </xdr:to>
    <xdr:pic>
      <xdr:nvPicPr>
        <xdr:cNvPr id="179" name="그림 178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73409" y="358423028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181</xdr:row>
      <xdr:rowOff>54428</xdr:rowOff>
    </xdr:from>
    <xdr:to>
      <xdr:col>10</xdr:col>
      <xdr:colOff>559284</xdr:colOff>
      <xdr:row>181</xdr:row>
      <xdr:rowOff>626958</xdr:rowOff>
    </xdr:to>
    <xdr:pic>
      <xdr:nvPicPr>
        <xdr:cNvPr id="180" name="그림 179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73409" y="359089778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182</xdr:row>
      <xdr:rowOff>54428</xdr:rowOff>
    </xdr:from>
    <xdr:to>
      <xdr:col>10</xdr:col>
      <xdr:colOff>572891</xdr:colOff>
      <xdr:row>182</xdr:row>
      <xdr:rowOff>623530</xdr:rowOff>
    </xdr:to>
    <xdr:pic>
      <xdr:nvPicPr>
        <xdr:cNvPr id="181" name="그림 180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87016" y="359756528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183</xdr:row>
      <xdr:rowOff>54428</xdr:rowOff>
    </xdr:from>
    <xdr:to>
      <xdr:col>10</xdr:col>
      <xdr:colOff>572891</xdr:colOff>
      <xdr:row>183</xdr:row>
      <xdr:rowOff>623530</xdr:rowOff>
    </xdr:to>
    <xdr:pic>
      <xdr:nvPicPr>
        <xdr:cNvPr id="182" name="그림 181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87016" y="360423278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184</xdr:row>
      <xdr:rowOff>54428</xdr:rowOff>
    </xdr:from>
    <xdr:to>
      <xdr:col>10</xdr:col>
      <xdr:colOff>572891</xdr:colOff>
      <xdr:row>184</xdr:row>
      <xdr:rowOff>623530</xdr:rowOff>
    </xdr:to>
    <xdr:pic>
      <xdr:nvPicPr>
        <xdr:cNvPr id="183" name="그림 182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87016" y="361090028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185</xdr:row>
      <xdr:rowOff>54428</xdr:rowOff>
    </xdr:from>
    <xdr:to>
      <xdr:col>10</xdr:col>
      <xdr:colOff>572891</xdr:colOff>
      <xdr:row>185</xdr:row>
      <xdr:rowOff>623530</xdr:rowOff>
    </xdr:to>
    <xdr:pic>
      <xdr:nvPicPr>
        <xdr:cNvPr id="184" name="그림 183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87016" y="361756778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186</xdr:row>
      <xdr:rowOff>54428</xdr:rowOff>
    </xdr:from>
    <xdr:to>
      <xdr:col>10</xdr:col>
      <xdr:colOff>572891</xdr:colOff>
      <xdr:row>186</xdr:row>
      <xdr:rowOff>623530</xdr:rowOff>
    </xdr:to>
    <xdr:pic>
      <xdr:nvPicPr>
        <xdr:cNvPr id="185" name="그림 184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87016" y="362423528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187</xdr:row>
      <xdr:rowOff>81643</xdr:rowOff>
    </xdr:from>
    <xdr:to>
      <xdr:col>10</xdr:col>
      <xdr:colOff>648856</xdr:colOff>
      <xdr:row>187</xdr:row>
      <xdr:rowOff>579916</xdr:rowOff>
    </xdr:to>
    <xdr:pic>
      <xdr:nvPicPr>
        <xdr:cNvPr id="186" name="그림 185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63117493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188</xdr:row>
      <xdr:rowOff>81643</xdr:rowOff>
    </xdr:from>
    <xdr:to>
      <xdr:col>10</xdr:col>
      <xdr:colOff>648856</xdr:colOff>
      <xdr:row>188</xdr:row>
      <xdr:rowOff>579916</xdr:rowOff>
    </xdr:to>
    <xdr:pic>
      <xdr:nvPicPr>
        <xdr:cNvPr id="187" name="그림 186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63784243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189</xdr:row>
      <xdr:rowOff>81643</xdr:rowOff>
    </xdr:from>
    <xdr:to>
      <xdr:col>10</xdr:col>
      <xdr:colOff>648856</xdr:colOff>
      <xdr:row>189</xdr:row>
      <xdr:rowOff>579916</xdr:rowOff>
    </xdr:to>
    <xdr:pic>
      <xdr:nvPicPr>
        <xdr:cNvPr id="188" name="그림 187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64450993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190</xdr:row>
      <xdr:rowOff>81643</xdr:rowOff>
    </xdr:from>
    <xdr:to>
      <xdr:col>10</xdr:col>
      <xdr:colOff>648856</xdr:colOff>
      <xdr:row>190</xdr:row>
      <xdr:rowOff>579916</xdr:rowOff>
    </xdr:to>
    <xdr:pic>
      <xdr:nvPicPr>
        <xdr:cNvPr id="189" name="그림 188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65117743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191</xdr:row>
      <xdr:rowOff>81643</xdr:rowOff>
    </xdr:from>
    <xdr:to>
      <xdr:col>10</xdr:col>
      <xdr:colOff>648856</xdr:colOff>
      <xdr:row>191</xdr:row>
      <xdr:rowOff>579916</xdr:rowOff>
    </xdr:to>
    <xdr:pic>
      <xdr:nvPicPr>
        <xdr:cNvPr id="190" name="그림 189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65784493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192</xdr:row>
      <xdr:rowOff>81642</xdr:rowOff>
    </xdr:from>
    <xdr:to>
      <xdr:col>10</xdr:col>
      <xdr:colOff>648856</xdr:colOff>
      <xdr:row>192</xdr:row>
      <xdr:rowOff>579915</xdr:rowOff>
    </xdr:to>
    <xdr:pic>
      <xdr:nvPicPr>
        <xdr:cNvPr id="191" name="그림 190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18981" y="366451242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193</xdr:row>
      <xdr:rowOff>81642</xdr:rowOff>
    </xdr:from>
    <xdr:to>
      <xdr:col>10</xdr:col>
      <xdr:colOff>648856</xdr:colOff>
      <xdr:row>193</xdr:row>
      <xdr:rowOff>579915</xdr:rowOff>
    </xdr:to>
    <xdr:pic>
      <xdr:nvPicPr>
        <xdr:cNvPr id="192" name="그림 191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18981" y="367117992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194</xdr:row>
      <xdr:rowOff>81642</xdr:rowOff>
    </xdr:from>
    <xdr:to>
      <xdr:col>10</xdr:col>
      <xdr:colOff>648856</xdr:colOff>
      <xdr:row>194</xdr:row>
      <xdr:rowOff>579915</xdr:rowOff>
    </xdr:to>
    <xdr:pic>
      <xdr:nvPicPr>
        <xdr:cNvPr id="193" name="그림 192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18981" y="367784742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195</xdr:row>
      <xdr:rowOff>81642</xdr:rowOff>
    </xdr:from>
    <xdr:to>
      <xdr:col>10</xdr:col>
      <xdr:colOff>648856</xdr:colOff>
      <xdr:row>195</xdr:row>
      <xdr:rowOff>579915</xdr:rowOff>
    </xdr:to>
    <xdr:pic>
      <xdr:nvPicPr>
        <xdr:cNvPr id="194" name="그림 193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18981" y="368451492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196</xdr:row>
      <xdr:rowOff>81642</xdr:rowOff>
    </xdr:from>
    <xdr:to>
      <xdr:col>10</xdr:col>
      <xdr:colOff>648856</xdr:colOff>
      <xdr:row>196</xdr:row>
      <xdr:rowOff>579915</xdr:rowOff>
    </xdr:to>
    <xdr:pic>
      <xdr:nvPicPr>
        <xdr:cNvPr id="195" name="그림 194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18981" y="369118242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198</xdr:row>
      <xdr:rowOff>68036</xdr:rowOff>
    </xdr:from>
    <xdr:to>
      <xdr:col>10</xdr:col>
      <xdr:colOff>617677</xdr:colOff>
      <xdr:row>198</xdr:row>
      <xdr:rowOff>595334</xdr:rowOff>
    </xdr:to>
    <xdr:pic>
      <xdr:nvPicPr>
        <xdr:cNvPr id="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043813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199</xdr:row>
      <xdr:rowOff>68036</xdr:rowOff>
    </xdr:from>
    <xdr:to>
      <xdr:col>10</xdr:col>
      <xdr:colOff>617677</xdr:colOff>
      <xdr:row>199</xdr:row>
      <xdr:rowOff>595334</xdr:rowOff>
    </xdr:to>
    <xdr:pic>
      <xdr:nvPicPr>
        <xdr:cNvPr id="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110488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200</xdr:row>
      <xdr:rowOff>68036</xdr:rowOff>
    </xdr:from>
    <xdr:to>
      <xdr:col>10</xdr:col>
      <xdr:colOff>617677</xdr:colOff>
      <xdr:row>200</xdr:row>
      <xdr:rowOff>595334</xdr:rowOff>
    </xdr:to>
    <xdr:pic>
      <xdr:nvPicPr>
        <xdr:cNvPr id="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177163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201</xdr:row>
      <xdr:rowOff>68036</xdr:rowOff>
    </xdr:from>
    <xdr:to>
      <xdr:col>10</xdr:col>
      <xdr:colOff>617677</xdr:colOff>
      <xdr:row>201</xdr:row>
      <xdr:rowOff>595334</xdr:rowOff>
    </xdr:to>
    <xdr:pic>
      <xdr:nvPicPr>
        <xdr:cNvPr id="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243838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202</xdr:row>
      <xdr:rowOff>54428</xdr:rowOff>
    </xdr:from>
    <xdr:to>
      <xdr:col>10</xdr:col>
      <xdr:colOff>626463</xdr:colOff>
      <xdr:row>202</xdr:row>
      <xdr:rowOff>596821</xdr:rowOff>
    </xdr:to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7309152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203</xdr:row>
      <xdr:rowOff>54428</xdr:rowOff>
    </xdr:from>
    <xdr:to>
      <xdr:col>10</xdr:col>
      <xdr:colOff>626463</xdr:colOff>
      <xdr:row>203</xdr:row>
      <xdr:rowOff>596821</xdr:rowOff>
    </xdr:to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7375827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204</xdr:row>
      <xdr:rowOff>54428</xdr:rowOff>
    </xdr:from>
    <xdr:to>
      <xdr:col>10</xdr:col>
      <xdr:colOff>626463</xdr:colOff>
      <xdr:row>204</xdr:row>
      <xdr:rowOff>596821</xdr:rowOff>
    </xdr:to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7442502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205</xdr:row>
      <xdr:rowOff>54428</xdr:rowOff>
    </xdr:from>
    <xdr:to>
      <xdr:col>10</xdr:col>
      <xdr:colOff>626463</xdr:colOff>
      <xdr:row>205</xdr:row>
      <xdr:rowOff>596821</xdr:rowOff>
    </xdr:to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7509177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206</xdr:row>
      <xdr:rowOff>68036</xdr:rowOff>
    </xdr:from>
    <xdr:to>
      <xdr:col>10</xdr:col>
      <xdr:colOff>617677</xdr:colOff>
      <xdr:row>206</xdr:row>
      <xdr:rowOff>595334</xdr:rowOff>
    </xdr:to>
    <xdr:pic>
      <xdr:nvPicPr>
        <xdr:cNvPr id="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577213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207</xdr:row>
      <xdr:rowOff>68036</xdr:rowOff>
    </xdr:from>
    <xdr:to>
      <xdr:col>10</xdr:col>
      <xdr:colOff>617677</xdr:colOff>
      <xdr:row>207</xdr:row>
      <xdr:rowOff>595334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643888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208</xdr:row>
      <xdr:rowOff>68036</xdr:rowOff>
    </xdr:from>
    <xdr:to>
      <xdr:col>10</xdr:col>
      <xdr:colOff>617677</xdr:colOff>
      <xdr:row>208</xdr:row>
      <xdr:rowOff>595334</xdr:rowOff>
    </xdr:to>
    <xdr:pic>
      <xdr:nvPicPr>
        <xdr:cNvPr id="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710563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209</xdr:row>
      <xdr:rowOff>68036</xdr:rowOff>
    </xdr:from>
    <xdr:to>
      <xdr:col>10</xdr:col>
      <xdr:colOff>617677</xdr:colOff>
      <xdr:row>209</xdr:row>
      <xdr:rowOff>595334</xdr:rowOff>
    </xdr:to>
    <xdr:pic>
      <xdr:nvPicPr>
        <xdr:cNvPr id="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777238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210</xdr:row>
      <xdr:rowOff>68036</xdr:rowOff>
    </xdr:from>
    <xdr:to>
      <xdr:col>10</xdr:col>
      <xdr:colOff>617677</xdr:colOff>
      <xdr:row>210</xdr:row>
      <xdr:rowOff>595334</xdr:rowOff>
    </xdr:to>
    <xdr:pic>
      <xdr:nvPicPr>
        <xdr:cNvPr id="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59802" y="37843913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211</xdr:row>
      <xdr:rowOff>54428</xdr:rowOff>
    </xdr:from>
    <xdr:to>
      <xdr:col>10</xdr:col>
      <xdr:colOff>626463</xdr:colOff>
      <xdr:row>211</xdr:row>
      <xdr:rowOff>596821</xdr:rowOff>
    </xdr:to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7909227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212</xdr:row>
      <xdr:rowOff>54428</xdr:rowOff>
    </xdr:from>
    <xdr:to>
      <xdr:col>10</xdr:col>
      <xdr:colOff>626463</xdr:colOff>
      <xdr:row>212</xdr:row>
      <xdr:rowOff>596821</xdr:rowOff>
    </xdr:to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7975902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213</xdr:row>
      <xdr:rowOff>54428</xdr:rowOff>
    </xdr:from>
    <xdr:to>
      <xdr:col>10</xdr:col>
      <xdr:colOff>626463</xdr:colOff>
      <xdr:row>213</xdr:row>
      <xdr:rowOff>596821</xdr:rowOff>
    </xdr:to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8042577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214</xdr:row>
      <xdr:rowOff>54428</xdr:rowOff>
    </xdr:from>
    <xdr:to>
      <xdr:col>10</xdr:col>
      <xdr:colOff>626463</xdr:colOff>
      <xdr:row>214</xdr:row>
      <xdr:rowOff>596821</xdr:rowOff>
    </xdr:to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8109252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215</xdr:row>
      <xdr:rowOff>54428</xdr:rowOff>
    </xdr:from>
    <xdr:to>
      <xdr:col>10</xdr:col>
      <xdr:colOff>626463</xdr:colOff>
      <xdr:row>215</xdr:row>
      <xdr:rowOff>596821</xdr:rowOff>
    </xdr:to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2588" y="38175927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216</xdr:row>
      <xdr:rowOff>40821</xdr:rowOff>
    </xdr:from>
    <xdr:to>
      <xdr:col>10</xdr:col>
      <xdr:colOff>559284</xdr:colOff>
      <xdr:row>216</xdr:row>
      <xdr:rowOff>618889</xdr:rowOff>
    </xdr:to>
    <xdr:pic>
      <xdr:nvPicPr>
        <xdr:cNvPr id="214" name="그림 213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73409" y="382412421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217</xdr:row>
      <xdr:rowOff>40821</xdr:rowOff>
    </xdr:from>
    <xdr:to>
      <xdr:col>10</xdr:col>
      <xdr:colOff>559284</xdr:colOff>
      <xdr:row>217</xdr:row>
      <xdr:rowOff>618889</xdr:rowOff>
    </xdr:to>
    <xdr:pic>
      <xdr:nvPicPr>
        <xdr:cNvPr id="215" name="그림 214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73409" y="383079171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218</xdr:row>
      <xdr:rowOff>40821</xdr:rowOff>
    </xdr:from>
    <xdr:to>
      <xdr:col>10</xdr:col>
      <xdr:colOff>559284</xdr:colOff>
      <xdr:row>218</xdr:row>
      <xdr:rowOff>618889</xdr:rowOff>
    </xdr:to>
    <xdr:pic>
      <xdr:nvPicPr>
        <xdr:cNvPr id="216" name="그림 215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73409" y="383745921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219</xdr:row>
      <xdr:rowOff>40821</xdr:rowOff>
    </xdr:from>
    <xdr:to>
      <xdr:col>10</xdr:col>
      <xdr:colOff>559284</xdr:colOff>
      <xdr:row>219</xdr:row>
      <xdr:rowOff>618889</xdr:rowOff>
    </xdr:to>
    <xdr:pic>
      <xdr:nvPicPr>
        <xdr:cNvPr id="217" name="그림 216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73409" y="384412671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220</xdr:row>
      <xdr:rowOff>40821</xdr:rowOff>
    </xdr:from>
    <xdr:to>
      <xdr:col>10</xdr:col>
      <xdr:colOff>559284</xdr:colOff>
      <xdr:row>220</xdr:row>
      <xdr:rowOff>618889</xdr:rowOff>
    </xdr:to>
    <xdr:pic>
      <xdr:nvPicPr>
        <xdr:cNvPr id="218" name="그림 217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73409" y="385079421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221</xdr:row>
      <xdr:rowOff>81641</xdr:rowOff>
    </xdr:from>
    <xdr:to>
      <xdr:col>10</xdr:col>
      <xdr:colOff>680035</xdr:colOff>
      <xdr:row>221</xdr:row>
      <xdr:rowOff>618447</xdr:rowOff>
    </xdr:to>
    <xdr:pic>
      <xdr:nvPicPr>
        <xdr:cNvPr id="219" name="그림 218" descr="1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78160" y="385786991"/>
          <a:ext cx="612000" cy="53680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222</xdr:row>
      <xdr:rowOff>81641</xdr:rowOff>
    </xdr:from>
    <xdr:to>
      <xdr:col>10</xdr:col>
      <xdr:colOff>680035</xdr:colOff>
      <xdr:row>222</xdr:row>
      <xdr:rowOff>618447</xdr:rowOff>
    </xdr:to>
    <xdr:pic>
      <xdr:nvPicPr>
        <xdr:cNvPr id="220" name="그림 219" descr="1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78160" y="386453741"/>
          <a:ext cx="612000" cy="53680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223</xdr:row>
      <xdr:rowOff>81641</xdr:rowOff>
    </xdr:from>
    <xdr:to>
      <xdr:col>10</xdr:col>
      <xdr:colOff>680035</xdr:colOff>
      <xdr:row>223</xdr:row>
      <xdr:rowOff>618447</xdr:rowOff>
    </xdr:to>
    <xdr:pic>
      <xdr:nvPicPr>
        <xdr:cNvPr id="221" name="그림 220" descr="1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78160" y="387120491"/>
          <a:ext cx="612000" cy="53680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224</xdr:row>
      <xdr:rowOff>81641</xdr:rowOff>
    </xdr:from>
    <xdr:to>
      <xdr:col>10</xdr:col>
      <xdr:colOff>680035</xdr:colOff>
      <xdr:row>224</xdr:row>
      <xdr:rowOff>618447</xdr:rowOff>
    </xdr:to>
    <xdr:pic>
      <xdr:nvPicPr>
        <xdr:cNvPr id="222" name="그림 221" descr="1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78160" y="387787241"/>
          <a:ext cx="612000" cy="536806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226</xdr:row>
      <xdr:rowOff>95249</xdr:rowOff>
    </xdr:from>
    <xdr:to>
      <xdr:col>10</xdr:col>
      <xdr:colOff>626463</xdr:colOff>
      <xdr:row>226</xdr:row>
      <xdr:rowOff>601888</xdr:rowOff>
    </xdr:to>
    <xdr:pic>
      <xdr:nvPicPr>
        <xdr:cNvPr id="235" name="그림 234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32588" y="423805349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227</xdr:row>
      <xdr:rowOff>95249</xdr:rowOff>
    </xdr:from>
    <xdr:to>
      <xdr:col>10</xdr:col>
      <xdr:colOff>626463</xdr:colOff>
      <xdr:row>227</xdr:row>
      <xdr:rowOff>601888</xdr:rowOff>
    </xdr:to>
    <xdr:pic>
      <xdr:nvPicPr>
        <xdr:cNvPr id="236" name="그림 235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32588" y="424472099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228</xdr:row>
      <xdr:rowOff>95249</xdr:rowOff>
    </xdr:from>
    <xdr:to>
      <xdr:col>10</xdr:col>
      <xdr:colOff>626463</xdr:colOff>
      <xdr:row>228</xdr:row>
      <xdr:rowOff>601888</xdr:rowOff>
    </xdr:to>
    <xdr:pic>
      <xdr:nvPicPr>
        <xdr:cNvPr id="237" name="그림 236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32588" y="425138849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229</xdr:row>
      <xdr:rowOff>95249</xdr:rowOff>
    </xdr:from>
    <xdr:to>
      <xdr:col>10</xdr:col>
      <xdr:colOff>626463</xdr:colOff>
      <xdr:row>229</xdr:row>
      <xdr:rowOff>601888</xdr:rowOff>
    </xdr:to>
    <xdr:pic>
      <xdr:nvPicPr>
        <xdr:cNvPr id="238" name="그림 237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32588" y="425805599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230</xdr:row>
      <xdr:rowOff>95249</xdr:rowOff>
    </xdr:from>
    <xdr:to>
      <xdr:col>10</xdr:col>
      <xdr:colOff>626463</xdr:colOff>
      <xdr:row>230</xdr:row>
      <xdr:rowOff>601888</xdr:rowOff>
    </xdr:to>
    <xdr:pic>
      <xdr:nvPicPr>
        <xdr:cNvPr id="239" name="그림 238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32588" y="426472349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231</xdr:row>
      <xdr:rowOff>81642</xdr:rowOff>
    </xdr:from>
    <xdr:to>
      <xdr:col>10</xdr:col>
      <xdr:colOff>626463</xdr:colOff>
      <xdr:row>231</xdr:row>
      <xdr:rowOff>588281</xdr:rowOff>
    </xdr:to>
    <xdr:pic>
      <xdr:nvPicPr>
        <xdr:cNvPr id="240" name="그림 239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32588" y="427125492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232</xdr:row>
      <xdr:rowOff>81642</xdr:rowOff>
    </xdr:from>
    <xdr:to>
      <xdr:col>10</xdr:col>
      <xdr:colOff>626463</xdr:colOff>
      <xdr:row>232</xdr:row>
      <xdr:rowOff>588281</xdr:rowOff>
    </xdr:to>
    <xdr:pic>
      <xdr:nvPicPr>
        <xdr:cNvPr id="241" name="그림 240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32588" y="427792242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233</xdr:row>
      <xdr:rowOff>81642</xdr:rowOff>
    </xdr:from>
    <xdr:to>
      <xdr:col>10</xdr:col>
      <xdr:colOff>626463</xdr:colOff>
      <xdr:row>233</xdr:row>
      <xdr:rowOff>588281</xdr:rowOff>
    </xdr:to>
    <xdr:pic>
      <xdr:nvPicPr>
        <xdr:cNvPr id="242" name="그림 241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32588" y="428458992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234</xdr:row>
      <xdr:rowOff>81642</xdr:rowOff>
    </xdr:from>
    <xdr:to>
      <xdr:col>10</xdr:col>
      <xdr:colOff>626463</xdr:colOff>
      <xdr:row>234</xdr:row>
      <xdr:rowOff>588281</xdr:rowOff>
    </xdr:to>
    <xdr:pic>
      <xdr:nvPicPr>
        <xdr:cNvPr id="243" name="그림 242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32588" y="429125742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235</xdr:row>
      <xdr:rowOff>81642</xdr:rowOff>
    </xdr:from>
    <xdr:to>
      <xdr:col>10</xdr:col>
      <xdr:colOff>626463</xdr:colOff>
      <xdr:row>235</xdr:row>
      <xdr:rowOff>588281</xdr:rowOff>
    </xdr:to>
    <xdr:pic>
      <xdr:nvPicPr>
        <xdr:cNvPr id="244" name="그림 243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32588" y="429792492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236</xdr:row>
      <xdr:rowOff>54430</xdr:rowOff>
    </xdr:from>
    <xdr:to>
      <xdr:col>10</xdr:col>
      <xdr:colOff>572891</xdr:colOff>
      <xdr:row>236</xdr:row>
      <xdr:rowOff>613357</xdr:rowOff>
    </xdr:to>
    <xdr:pic>
      <xdr:nvPicPr>
        <xdr:cNvPr id="245" name="그림 244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87016" y="430432030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237</xdr:row>
      <xdr:rowOff>54430</xdr:rowOff>
    </xdr:from>
    <xdr:to>
      <xdr:col>10</xdr:col>
      <xdr:colOff>572891</xdr:colOff>
      <xdr:row>237</xdr:row>
      <xdr:rowOff>613357</xdr:rowOff>
    </xdr:to>
    <xdr:pic>
      <xdr:nvPicPr>
        <xdr:cNvPr id="246" name="그림 245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87016" y="431098780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238</xdr:row>
      <xdr:rowOff>54430</xdr:rowOff>
    </xdr:from>
    <xdr:to>
      <xdr:col>10</xdr:col>
      <xdr:colOff>572891</xdr:colOff>
      <xdr:row>238</xdr:row>
      <xdr:rowOff>613357</xdr:rowOff>
    </xdr:to>
    <xdr:pic>
      <xdr:nvPicPr>
        <xdr:cNvPr id="247" name="그림 246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87016" y="431765530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239</xdr:row>
      <xdr:rowOff>54430</xdr:rowOff>
    </xdr:from>
    <xdr:to>
      <xdr:col>10</xdr:col>
      <xdr:colOff>572891</xdr:colOff>
      <xdr:row>239</xdr:row>
      <xdr:rowOff>613357</xdr:rowOff>
    </xdr:to>
    <xdr:pic>
      <xdr:nvPicPr>
        <xdr:cNvPr id="248" name="그림 247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87016" y="432432280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240</xdr:row>
      <xdr:rowOff>54430</xdr:rowOff>
    </xdr:from>
    <xdr:to>
      <xdr:col>10</xdr:col>
      <xdr:colOff>572891</xdr:colOff>
      <xdr:row>240</xdr:row>
      <xdr:rowOff>613357</xdr:rowOff>
    </xdr:to>
    <xdr:pic>
      <xdr:nvPicPr>
        <xdr:cNvPr id="249" name="그림 248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87016" y="433099030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241</xdr:row>
      <xdr:rowOff>54429</xdr:rowOff>
    </xdr:from>
    <xdr:to>
      <xdr:col>10</xdr:col>
      <xdr:colOff>559284</xdr:colOff>
      <xdr:row>241</xdr:row>
      <xdr:rowOff>607502</xdr:rowOff>
    </xdr:to>
    <xdr:pic>
      <xdr:nvPicPr>
        <xdr:cNvPr id="250" name="그림 249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73409" y="433765779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242</xdr:row>
      <xdr:rowOff>54429</xdr:rowOff>
    </xdr:from>
    <xdr:to>
      <xdr:col>10</xdr:col>
      <xdr:colOff>559284</xdr:colOff>
      <xdr:row>242</xdr:row>
      <xdr:rowOff>607502</xdr:rowOff>
    </xdr:to>
    <xdr:pic>
      <xdr:nvPicPr>
        <xdr:cNvPr id="251" name="그림 250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73409" y="434432529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243</xdr:row>
      <xdr:rowOff>54429</xdr:rowOff>
    </xdr:from>
    <xdr:to>
      <xdr:col>10</xdr:col>
      <xdr:colOff>559284</xdr:colOff>
      <xdr:row>243</xdr:row>
      <xdr:rowOff>607502</xdr:rowOff>
    </xdr:to>
    <xdr:pic>
      <xdr:nvPicPr>
        <xdr:cNvPr id="252" name="그림 251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73409" y="435099279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244</xdr:row>
      <xdr:rowOff>54429</xdr:rowOff>
    </xdr:from>
    <xdr:to>
      <xdr:col>10</xdr:col>
      <xdr:colOff>559284</xdr:colOff>
      <xdr:row>244</xdr:row>
      <xdr:rowOff>607502</xdr:rowOff>
    </xdr:to>
    <xdr:pic>
      <xdr:nvPicPr>
        <xdr:cNvPr id="253" name="그림 252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73409" y="435766029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245</xdr:row>
      <xdr:rowOff>54429</xdr:rowOff>
    </xdr:from>
    <xdr:to>
      <xdr:col>10</xdr:col>
      <xdr:colOff>559284</xdr:colOff>
      <xdr:row>245</xdr:row>
      <xdr:rowOff>607502</xdr:rowOff>
    </xdr:to>
    <xdr:pic>
      <xdr:nvPicPr>
        <xdr:cNvPr id="254" name="그림 253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73409" y="436432779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246</xdr:row>
      <xdr:rowOff>68036</xdr:rowOff>
    </xdr:from>
    <xdr:to>
      <xdr:col>10</xdr:col>
      <xdr:colOff>662463</xdr:colOff>
      <xdr:row>246</xdr:row>
      <xdr:rowOff>608653</xdr:rowOff>
    </xdr:to>
    <xdr:pic>
      <xdr:nvPicPr>
        <xdr:cNvPr id="25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4932588" y="437779886"/>
          <a:ext cx="540000" cy="5406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247</xdr:row>
      <xdr:rowOff>68036</xdr:rowOff>
    </xdr:from>
    <xdr:to>
      <xdr:col>10</xdr:col>
      <xdr:colOff>662463</xdr:colOff>
      <xdr:row>247</xdr:row>
      <xdr:rowOff>608653</xdr:rowOff>
    </xdr:to>
    <xdr:pic>
      <xdr:nvPicPr>
        <xdr:cNvPr id="25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4932588" y="438446636"/>
          <a:ext cx="540000" cy="5406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248</xdr:row>
      <xdr:rowOff>68036</xdr:rowOff>
    </xdr:from>
    <xdr:to>
      <xdr:col>10</xdr:col>
      <xdr:colOff>662463</xdr:colOff>
      <xdr:row>248</xdr:row>
      <xdr:rowOff>608653</xdr:rowOff>
    </xdr:to>
    <xdr:pic>
      <xdr:nvPicPr>
        <xdr:cNvPr id="25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4932588" y="439113386"/>
          <a:ext cx="540000" cy="5406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244926</xdr:colOff>
      <xdr:row>249</xdr:row>
      <xdr:rowOff>40822</xdr:rowOff>
    </xdr:from>
    <xdr:to>
      <xdr:col>10</xdr:col>
      <xdr:colOff>496926</xdr:colOff>
      <xdr:row>249</xdr:row>
      <xdr:rowOff>607114</xdr:rowOff>
    </xdr:to>
    <xdr:pic>
      <xdr:nvPicPr>
        <xdr:cNvPr id="259" name="그림 258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055051" y="439752922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250</xdr:row>
      <xdr:rowOff>40822</xdr:rowOff>
    </xdr:from>
    <xdr:to>
      <xdr:col>10</xdr:col>
      <xdr:colOff>496926</xdr:colOff>
      <xdr:row>250</xdr:row>
      <xdr:rowOff>607114</xdr:rowOff>
    </xdr:to>
    <xdr:pic>
      <xdr:nvPicPr>
        <xdr:cNvPr id="260" name="그림 259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055051" y="440419672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251</xdr:row>
      <xdr:rowOff>40822</xdr:rowOff>
    </xdr:from>
    <xdr:to>
      <xdr:col>10</xdr:col>
      <xdr:colOff>496926</xdr:colOff>
      <xdr:row>251</xdr:row>
      <xdr:rowOff>607114</xdr:rowOff>
    </xdr:to>
    <xdr:pic>
      <xdr:nvPicPr>
        <xdr:cNvPr id="261" name="그림 260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055051" y="441086422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252</xdr:row>
      <xdr:rowOff>40822</xdr:rowOff>
    </xdr:from>
    <xdr:to>
      <xdr:col>10</xdr:col>
      <xdr:colOff>496926</xdr:colOff>
      <xdr:row>252</xdr:row>
      <xdr:rowOff>607114</xdr:rowOff>
    </xdr:to>
    <xdr:pic>
      <xdr:nvPicPr>
        <xdr:cNvPr id="262" name="그림 261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055051" y="441753172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253</xdr:row>
      <xdr:rowOff>40822</xdr:rowOff>
    </xdr:from>
    <xdr:to>
      <xdr:col>10</xdr:col>
      <xdr:colOff>496926</xdr:colOff>
      <xdr:row>253</xdr:row>
      <xdr:rowOff>607114</xdr:rowOff>
    </xdr:to>
    <xdr:pic>
      <xdr:nvPicPr>
        <xdr:cNvPr id="263" name="그림 262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055051" y="442419922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260</xdr:row>
      <xdr:rowOff>122463</xdr:rowOff>
    </xdr:from>
    <xdr:to>
      <xdr:col>10</xdr:col>
      <xdr:colOff>680035</xdr:colOff>
      <xdr:row>260</xdr:row>
      <xdr:rowOff>523967</xdr:rowOff>
    </xdr:to>
    <xdr:pic>
      <xdr:nvPicPr>
        <xdr:cNvPr id="264" name="그림 263" descr="2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78160" y="443835063"/>
          <a:ext cx="612000" cy="401504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261</xdr:row>
      <xdr:rowOff>122463</xdr:rowOff>
    </xdr:from>
    <xdr:to>
      <xdr:col>10</xdr:col>
      <xdr:colOff>680035</xdr:colOff>
      <xdr:row>261</xdr:row>
      <xdr:rowOff>523967</xdr:rowOff>
    </xdr:to>
    <xdr:pic>
      <xdr:nvPicPr>
        <xdr:cNvPr id="265" name="그림 264" descr="2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78160" y="444501813"/>
          <a:ext cx="612000" cy="401504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262</xdr:row>
      <xdr:rowOff>122463</xdr:rowOff>
    </xdr:from>
    <xdr:to>
      <xdr:col>10</xdr:col>
      <xdr:colOff>680035</xdr:colOff>
      <xdr:row>262</xdr:row>
      <xdr:rowOff>523967</xdr:rowOff>
    </xdr:to>
    <xdr:pic>
      <xdr:nvPicPr>
        <xdr:cNvPr id="266" name="그림 265" descr="2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78160" y="445168563"/>
          <a:ext cx="612000" cy="401504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263</xdr:row>
      <xdr:rowOff>122463</xdr:rowOff>
    </xdr:from>
    <xdr:to>
      <xdr:col>10</xdr:col>
      <xdr:colOff>680035</xdr:colOff>
      <xdr:row>263</xdr:row>
      <xdr:rowOff>523967</xdr:rowOff>
    </xdr:to>
    <xdr:pic>
      <xdr:nvPicPr>
        <xdr:cNvPr id="267" name="그림 266" descr="2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78160" y="445835313"/>
          <a:ext cx="612000" cy="401504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264</xdr:row>
      <xdr:rowOff>122463</xdr:rowOff>
    </xdr:from>
    <xdr:to>
      <xdr:col>10</xdr:col>
      <xdr:colOff>680035</xdr:colOff>
      <xdr:row>264</xdr:row>
      <xdr:rowOff>523967</xdr:rowOff>
    </xdr:to>
    <xdr:pic>
      <xdr:nvPicPr>
        <xdr:cNvPr id="268" name="그림 267" descr="2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78160" y="446502063"/>
          <a:ext cx="612000" cy="401504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265</xdr:row>
      <xdr:rowOff>108857</xdr:rowOff>
    </xdr:from>
    <xdr:to>
      <xdr:col>10</xdr:col>
      <xdr:colOff>671249</xdr:colOff>
      <xdr:row>265</xdr:row>
      <xdr:rowOff>560950</xdr:rowOff>
    </xdr:to>
    <xdr:pic>
      <xdr:nvPicPr>
        <xdr:cNvPr id="269" name="그림 268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4" y="447155207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266</xdr:row>
      <xdr:rowOff>108857</xdr:rowOff>
    </xdr:from>
    <xdr:to>
      <xdr:col>10</xdr:col>
      <xdr:colOff>671249</xdr:colOff>
      <xdr:row>266</xdr:row>
      <xdr:rowOff>560950</xdr:rowOff>
    </xdr:to>
    <xdr:pic>
      <xdr:nvPicPr>
        <xdr:cNvPr id="270" name="그림 269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4" y="447821957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267</xdr:row>
      <xdr:rowOff>108857</xdr:rowOff>
    </xdr:from>
    <xdr:to>
      <xdr:col>10</xdr:col>
      <xdr:colOff>671249</xdr:colOff>
      <xdr:row>267</xdr:row>
      <xdr:rowOff>560950</xdr:rowOff>
    </xdr:to>
    <xdr:pic>
      <xdr:nvPicPr>
        <xdr:cNvPr id="271" name="그림 270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4" y="448488707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268</xdr:row>
      <xdr:rowOff>108857</xdr:rowOff>
    </xdr:from>
    <xdr:to>
      <xdr:col>10</xdr:col>
      <xdr:colOff>671249</xdr:colOff>
      <xdr:row>268</xdr:row>
      <xdr:rowOff>560950</xdr:rowOff>
    </xdr:to>
    <xdr:pic>
      <xdr:nvPicPr>
        <xdr:cNvPr id="272" name="그림 271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4" y="449155457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269</xdr:row>
      <xdr:rowOff>108857</xdr:rowOff>
    </xdr:from>
    <xdr:to>
      <xdr:col>10</xdr:col>
      <xdr:colOff>671249</xdr:colOff>
      <xdr:row>269</xdr:row>
      <xdr:rowOff>560950</xdr:rowOff>
    </xdr:to>
    <xdr:pic>
      <xdr:nvPicPr>
        <xdr:cNvPr id="273" name="그림 272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05374" y="449822207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270</xdr:row>
      <xdr:rowOff>68035</xdr:rowOff>
    </xdr:from>
    <xdr:to>
      <xdr:col>10</xdr:col>
      <xdr:colOff>693642</xdr:colOff>
      <xdr:row>270</xdr:row>
      <xdr:rowOff>573137</xdr:rowOff>
    </xdr:to>
    <xdr:pic>
      <xdr:nvPicPr>
        <xdr:cNvPr id="274" name="그림 273" descr="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91767" y="450448135"/>
          <a:ext cx="612000" cy="50510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271</xdr:row>
      <xdr:rowOff>68035</xdr:rowOff>
    </xdr:from>
    <xdr:to>
      <xdr:col>10</xdr:col>
      <xdr:colOff>693642</xdr:colOff>
      <xdr:row>271</xdr:row>
      <xdr:rowOff>573137</xdr:rowOff>
    </xdr:to>
    <xdr:pic>
      <xdr:nvPicPr>
        <xdr:cNvPr id="275" name="그림 274" descr="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91767" y="451114885"/>
          <a:ext cx="612000" cy="50510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272</xdr:row>
      <xdr:rowOff>68035</xdr:rowOff>
    </xdr:from>
    <xdr:to>
      <xdr:col>10</xdr:col>
      <xdr:colOff>693642</xdr:colOff>
      <xdr:row>272</xdr:row>
      <xdr:rowOff>573137</xdr:rowOff>
    </xdr:to>
    <xdr:pic>
      <xdr:nvPicPr>
        <xdr:cNvPr id="276" name="그림 275" descr="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91767" y="451781635"/>
          <a:ext cx="612000" cy="50510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273</xdr:row>
      <xdr:rowOff>68035</xdr:rowOff>
    </xdr:from>
    <xdr:to>
      <xdr:col>10</xdr:col>
      <xdr:colOff>693642</xdr:colOff>
      <xdr:row>273</xdr:row>
      <xdr:rowOff>573137</xdr:rowOff>
    </xdr:to>
    <xdr:pic>
      <xdr:nvPicPr>
        <xdr:cNvPr id="277" name="그림 276" descr="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91767" y="452448385"/>
          <a:ext cx="612000" cy="505102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88</xdr:row>
      <xdr:rowOff>68035</xdr:rowOff>
    </xdr:from>
    <xdr:to>
      <xdr:col>10</xdr:col>
      <xdr:colOff>637294</xdr:colOff>
      <xdr:row>88</xdr:row>
      <xdr:rowOff>608035</xdr:rowOff>
    </xdr:to>
    <xdr:pic>
      <xdr:nvPicPr>
        <xdr:cNvPr id="278" name="그림 277" descr="Capture_908.pn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46196" y="233087635"/>
          <a:ext cx="501223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89</xdr:row>
      <xdr:rowOff>68035</xdr:rowOff>
    </xdr:from>
    <xdr:to>
      <xdr:col>10</xdr:col>
      <xdr:colOff>637294</xdr:colOff>
      <xdr:row>89</xdr:row>
      <xdr:rowOff>608035</xdr:rowOff>
    </xdr:to>
    <xdr:pic>
      <xdr:nvPicPr>
        <xdr:cNvPr id="279" name="그림 278" descr="Capture_908.pn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46196" y="233754385"/>
          <a:ext cx="501223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90</xdr:row>
      <xdr:rowOff>68035</xdr:rowOff>
    </xdr:from>
    <xdr:to>
      <xdr:col>10</xdr:col>
      <xdr:colOff>637294</xdr:colOff>
      <xdr:row>90</xdr:row>
      <xdr:rowOff>608035</xdr:rowOff>
    </xdr:to>
    <xdr:pic>
      <xdr:nvPicPr>
        <xdr:cNvPr id="280" name="그림 279" descr="Capture_908.pn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46196" y="234421135"/>
          <a:ext cx="501223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91</xdr:row>
      <xdr:rowOff>68035</xdr:rowOff>
    </xdr:from>
    <xdr:to>
      <xdr:col>10</xdr:col>
      <xdr:colOff>637294</xdr:colOff>
      <xdr:row>91</xdr:row>
      <xdr:rowOff>608035</xdr:rowOff>
    </xdr:to>
    <xdr:pic>
      <xdr:nvPicPr>
        <xdr:cNvPr id="281" name="그림 280" descr="Capture_908.pn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46196" y="235087885"/>
          <a:ext cx="501223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92</xdr:row>
      <xdr:rowOff>54428</xdr:rowOff>
    </xdr:from>
    <xdr:to>
      <xdr:col>10</xdr:col>
      <xdr:colOff>592927</xdr:colOff>
      <xdr:row>92</xdr:row>
      <xdr:rowOff>594428</xdr:rowOff>
    </xdr:to>
    <xdr:pic>
      <xdr:nvPicPr>
        <xdr:cNvPr id="282" name="그림 281" descr="Capture_782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73409" y="235741028"/>
          <a:ext cx="429643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93</xdr:row>
      <xdr:rowOff>54428</xdr:rowOff>
    </xdr:from>
    <xdr:to>
      <xdr:col>10</xdr:col>
      <xdr:colOff>592927</xdr:colOff>
      <xdr:row>93</xdr:row>
      <xdr:rowOff>594428</xdr:rowOff>
    </xdr:to>
    <xdr:pic>
      <xdr:nvPicPr>
        <xdr:cNvPr id="283" name="그림 282" descr="Capture_782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73409" y="236407778"/>
          <a:ext cx="429643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94</xdr:row>
      <xdr:rowOff>54428</xdr:rowOff>
    </xdr:from>
    <xdr:to>
      <xdr:col>10</xdr:col>
      <xdr:colOff>592927</xdr:colOff>
      <xdr:row>94</xdr:row>
      <xdr:rowOff>594428</xdr:rowOff>
    </xdr:to>
    <xdr:pic>
      <xdr:nvPicPr>
        <xdr:cNvPr id="284" name="그림 283" descr="Capture_782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73409" y="237074528"/>
          <a:ext cx="429643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95</xdr:row>
      <xdr:rowOff>54428</xdr:rowOff>
    </xdr:from>
    <xdr:to>
      <xdr:col>10</xdr:col>
      <xdr:colOff>592927</xdr:colOff>
      <xdr:row>95</xdr:row>
      <xdr:rowOff>594428</xdr:rowOff>
    </xdr:to>
    <xdr:pic>
      <xdr:nvPicPr>
        <xdr:cNvPr id="285" name="그림 284" descr="Capture_782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73409" y="237741278"/>
          <a:ext cx="429643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96</xdr:row>
      <xdr:rowOff>68035</xdr:rowOff>
    </xdr:from>
    <xdr:to>
      <xdr:col>10</xdr:col>
      <xdr:colOff>517904</xdr:colOff>
      <xdr:row>96</xdr:row>
      <xdr:rowOff>608035</xdr:rowOff>
    </xdr:to>
    <xdr:pic>
      <xdr:nvPicPr>
        <xdr:cNvPr id="286" name="그림 285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23842163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97</xdr:row>
      <xdr:rowOff>68035</xdr:rowOff>
    </xdr:from>
    <xdr:to>
      <xdr:col>10</xdr:col>
      <xdr:colOff>517904</xdr:colOff>
      <xdr:row>97</xdr:row>
      <xdr:rowOff>608035</xdr:rowOff>
    </xdr:to>
    <xdr:pic>
      <xdr:nvPicPr>
        <xdr:cNvPr id="287" name="그림 286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23908838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111</xdr:row>
      <xdr:rowOff>68035</xdr:rowOff>
    </xdr:from>
    <xdr:to>
      <xdr:col>10</xdr:col>
      <xdr:colOff>575194</xdr:colOff>
      <xdr:row>111</xdr:row>
      <xdr:rowOff>608035</xdr:rowOff>
    </xdr:to>
    <xdr:pic>
      <xdr:nvPicPr>
        <xdr:cNvPr id="288" name="그림 287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24842288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112</xdr:row>
      <xdr:rowOff>68035</xdr:rowOff>
    </xdr:from>
    <xdr:to>
      <xdr:col>10</xdr:col>
      <xdr:colOff>575194</xdr:colOff>
      <xdr:row>112</xdr:row>
      <xdr:rowOff>608035</xdr:rowOff>
    </xdr:to>
    <xdr:pic>
      <xdr:nvPicPr>
        <xdr:cNvPr id="289" name="그림 288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24908963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113</xdr:row>
      <xdr:rowOff>68035</xdr:rowOff>
    </xdr:from>
    <xdr:to>
      <xdr:col>10</xdr:col>
      <xdr:colOff>575194</xdr:colOff>
      <xdr:row>113</xdr:row>
      <xdr:rowOff>608035</xdr:rowOff>
    </xdr:to>
    <xdr:pic>
      <xdr:nvPicPr>
        <xdr:cNvPr id="290" name="그림 289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24975638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114</xdr:row>
      <xdr:rowOff>68035</xdr:rowOff>
    </xdr:from>
    <xdr:to>
      <xdr:col>10</xdr:col>
      <xdr:colOff>575194</xdr:colOff>
      <xdr:row>114</xdr:row>
      <xdr:rowOff>608035</xdr:rowOff>
    </xdr:to>
    <xdr:pic>
      <xdr:nvPicPr>
        <xdr:cNvPr id="291" name="그림 290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25042313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116</xdr:row>
      <xdr:rowOff>68034</xdr:rowOff>
    </xdr:from>
    <xdr:to>
      <xdr:col>10</xdr:col>
      <xdr:colOff>689709</xdr:colOff>
      <xdr:row>116</xdr:row>
      <xdr:rowOff>608034</xdr:rowOff>
    </xdr:to>
    <xdr:pic>
      <xdr:nvPicPr>
        <xdr:cNvPr id="292" name="그림 291" descr="Capture_804.pn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891767" y="251756634"/>
          <a:ext cx="608067" cy="54000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117</xdr:row>
      <xdr:rowOff>68034</xdr:rowOff>
    </xdr:from>
    <xdr:to>
      <xdr:col>10</xdr:col>
      <xdr:colOff>689709</xdr:colOff>
      <xdr:row>117</xdr:row>
      <xdr:rowOff>608034</xdr:rowOff>
    </xdr:to>
    <xdr:pic>
      <xdr:nvPicPr>
        <xdr:cNvPr id="293" name="그림 292" descr="Capture_804.pn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891767" y="252423384"/>
          <a:ext cx="608067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98</xdr:row>
      <xdr:rowOff>68035</xdr:rowOff>
    </xdr:from>
    <xdr:to>
      <xdr:col>10</xdr:col>
      <xdr:colOff>517904</xdr:colOff>
      <xdr:row>98</xdr:row>
      <xdr:rowOff>608035</xdr:rowOff>
    </xdr:to>
    <xdr:pic>
      <xdr:nvPicPr>
        <xdr:cNvPr id="294" name="그림 293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23975513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75</xdr:row>
      <xdr:rowOff>108855</xdr:rowOff>
    </xdr:from>
    <xdr:to>
      <xdr:col>10</xdr:col>
      <xdr:colOff>693642</xdr:colOff>
      <xdr:row>75</xdr:row>
      <xdr:rowOff>547499</xdr:rowOff>
    </xdr:to>
    <xdr:pic>
      <xdr:nvPicPr>
        <xdr:cNvPr id="295" name="그림 294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22712770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79</xdr:row>
      <xdr:rowOff>68035</xdr:rowOff>
    </xdr:from>
    <xdr:to>
      <xdr:col>10</xdr:col>
      <xdr:colOff>586429</xdr:colOff>
      <xdr:row>79</xdr:row>
      <xdr:rowOff>608035</xdr:rowOff>
    </xdr:to>
    <xdr:pic>
      <xdr:nvPicPr>
        <xdr:cNvPr id="296" name="그림 295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22975388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80</xdr:row>
      <xdr:rowOff>68035</xdr:rowOff>
    </xdr:from>
    <xdr:to>
      <xdr:col>10</xdr:col>
      <xdr:colOff>586429</xdr:colOff>
      <xdr:row>80</xdr:row>
      <xdr:rowOff>608035</xdr:rowOff>
    </xdr:to>
    <xdr:pic>
      <xdr:nvPicPr>
        <xdr:cNvPr id="297" name="그림 296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23042063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81</xdr:row>
      <xdr:rowOff>68035</xdr:rowOff>
    </xdr:from>
    <xdr:to>
      <xdr:col>10</xdr:col>
      <xdr:colOff>586429</xdr:colOff>
      <xdr:row>81</xdr:row>
      <xdr:rowOff>608035</xdr:rowOff>
    </xdr:to>
    <xdr:pic>
      <xdr:nvPicPr>
        <xdr:cNvPr id="298" name="그림 297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23108738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82</xdr:row>
      <xdr:rowOff>68035</xdr:rowOff>
    </xdr:from>
    <xdr:to>
      <xdr:col>10</xdr:col>
      <xdr:colOff>586429</xdr:colOff>
      <xdr:row>82</xdr:row>
      <xdr:rowOff>608035</xdr:rowOff>
    </xdr:to>
    <xdr:pic>
      <xdr:nvPicPr>
        <xdr:cNvPr id="299" name="그림 298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23175413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76</xdr:row>
      <xdr:rowOff>108855</xdr:rowOff>
    </xdr:from>
    <xdr:to>
      <xdr:col>10</xdr:col>
      <xdr:colOff>693642</xdr:colOff>
      <xdr:row>76</xdr:row>
      <xdr:rowOff>547499</xdr:rowOff>
    </xdr:to>
    <xdr:pic>
      <xdr:nvPicPr>
        <xdr:cNvPr id="300" name="그림 299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22779445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77</xdr:row>
      <xdr:rowOff>108855</xdr:rowOff>
    </xdr:from>
    <xdr:to>
      <xdr:col>10</xdr:col>
      <xdr:colOff>693642</xdr:colOff>
      <xdr:row>77</xdr:row>
      <xdr:rowOff>547499</xdr:rowOff>
    </xdr:to>
    <xdr:pic>
      <xdr:nvPicPr>
        <xdr:cNvPr id="301" name="그림 300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22846120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78</xdr:row>
      <xdr:rowOff>108855</xdr:rowOff>
    </xdr:from>
    <xdr:to>
      <xdr:col>10</xdr:col>
      <xdr:colOff>693642</xdr:colOff>
      <xdr:row>78</xdr:row>
      <xdr:rowOff>547499</xdr:rowOff>
    </xdr:to>
    <xdr:pic>
      <xdr:nvPicPr>
        <xdr:cNvPr id="302" name="그림 301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22912795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102</xdr:row>
      <xdr:rowOff>95249</xdr:rowOff>
    </xdr:from>
    <xdr:to>
      <xdr:col>10</xdr:col>
      <xdr:colOff>680035</xdr:colOff>
      <xdr:row>102</xdr:row>
      <xdr:rowOff>558885</xdr:rowOff>
    </xdr:to>
    <xdr:pic>
      <xdr:nvPicPr>
        <xdr:cNvPr id="306" name="그림 305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24244934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103</xdr:row>
      <xdr:rowOff>95249</xdr:rowOff>
    </xdr:from>
    <xdr:to>
      <xdr:col>10</xdr:col>
      <xdr:colOff>680035</xdr:colOff>
      <xdr:row>103</xdr:row>
      <xdr:rowOff>558885</xdr:rowOff>
    </xdr:to>
    <xdr:pic>
      <xdr:nvPicPr>
        <xdr:cNvPr id="307" name="그림 306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24311609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104</xdr:row>
      <xdr:rowOff>95249</xdr:rowOff>
    </xdr:from>
    <xdr:to>
      <xdr:col>10</xdr:col>
      <xdr:colOff>680035</xdr:colOff>
      <xdr:row>104</xdr:row>
      <xdr:rowOff>558885</xdr:rowOff>
    </xdr:to>
    <xdr:pic>
      <xdr:nvPicPr>
        <xdr:cNvPr id="308" name="그림 307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24378284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105</xdr:row>
      <xdr:rowOff>95249</xdr:rowOff>
    </xdr:from>
    <xdr:to>
      <xdr:col>10</xdr:col>
      <xdr:colOff>680035</xdr:colOff>
      <xdr:row>105</xdr:row>
      <xdr:rowOff>558885</xdr:rowOff>
    </xdr:to>
    <xdr:pic>
      <xdr:nvPicPr>
        <xdr:cNvPr id="309" name="그림 308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24444959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106</xdr:row>
      <xdr:rowOff>108856</xdr:rowOff>
    </xdr:from>
    <xdr:to>
      <xdr:col>10</xdr:col>
      <xdr:colOff>693642</xdr:colOff>
      <xdr:row>106</xdr:row>
      <xdr:rowOff>563933</xdr:rowOff>
    </xdr:to>
    <xdr:pic>
      <xdr:nvPicPr>
        <xdr:cNvPr id="310" name="그림 309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24512995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107</xdr:row>
      <xdr:rowOff>108856</xdr:rowOff>
    </xdr:from>
    <xdr:to>
      <xdr:col>10</xdr:col>
      <xdr:colOff>693642</xdr:colOff>
      <xdr:row>107</xdr:row>
      <xdr:rowOff>563933</xdr:rowOff>
    </xdr:to>
    <xdr:pic>
      <xdr:nvPicPr>
        <xdr:cNvPr id="311" name="그림 310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24579670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108</xdr:row>
      <xdr:rowOff>108856</xdr:rowOff>
    </xdr:from>
    <xdr:to>
      <xdr:col>10</xdr:col>
      <xdr:colOff>693642</xdr:colOff>
      <xdr:row>108</xdr:row>
      <xdr:rowOff>563933</xdr:rowOff>
    </xdr:to>
    <xdr:pic>
      <xdr:nvPicPr>
        <xdr:cNvPr id="312" name="그림 311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24646345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109</xdr:row>
      <xdr:rowOff>108856</xdr:rowOff>
    </xdr:from>
    <xdr:to>
      <xdr:col>10</xdr:col>
      <xdr:colOff>693642</xdr:colOff>
      <xdr:row>109</xdr:row>
      <xdr:rowOff>563933</xdr:rowOff>
    </xdr:to>
    <xdr:pic>
      <xdr:nvPicPr>
        <xdr:cNvPr id="313" name="그림 312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24713020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254</xdr:row>
      <xdr:rowOff>68036</xdr:rowOff>
    </xdr:from>
    <xdr:to>
      <xdr:col>10</xdr:col>
      <xdr:colOff>635249</xdr:colOff>
      <xdr:row>254</xdr:row>
      <xdr:rowOff>608789</xdr:rowOff>
    </xdr:to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44644763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255</xdr:row>
      <xdr:rowOff>68036</xdr:rowOff>
    </xdr:from>
    <xdr:to>
      <xdr:col>10</xdr:col>
      <xdr:colOff>635249</xdr:colOff>
      <xdr:row>255</xdr:row>
      <xdr:rowOff>608789</xdr:rowOff>
    </xdr:to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44711438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256</xdr:row>
      <xdr:rowOff>68036</xdr:rowOff>
    </xdr:from>
    <xdr:to>
      <xdr:col>10</xdr:col>
      <xdr:colOff>635249</xdr:colOff>
      <xdr:row>256</xdr:row>
      <xdr:rowOff>608789</xdr:rowOff>
    </xdr:to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44778113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257</xdr:row>
      <xdr:rowOff>68036</xdr:rowOff>
    </xdr:from>
    <xdr:to>
      <xdr:col>10</xdr:col>
      <xdr:colOff>635249</xdr:colOff>
      <xdr:row>257</xdr:row>
      <xdr:rowOff>608789</xdr:rowOff>
    </xdr:to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44844788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258</xdr:row>
      <xdr:rowOff>68036</xdr:rowOff>
    </xdr:from>
    <xdr:to>
      <xdr:col>10</xdr:col>
      <xdr:colOff>635249</xdr:colOff>
      <xdr:row>258</xdr:row>
      <xdr:rowOff>608789</xdr:rowOff>
    </xdr:to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05374" y="449114636"/>
          <a:ext cx="540000" cy="54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57</xdr:row>
      <xdr:rowOff>68036</xdr:rowOff>
    </xdr:from>
    <xdr:to>
      <xdr:col>10</xdr:col>
      <xdr:colOff>671249</xdr:colOff>
      <xdr:row>57</xdr:row>
      <xdr:rowOff>601249</xdr:rowOff>
    </xdr:to>
    <xdr:pic>
      <xdr:nvPicPr>
        <xdr:cNvPr id="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4905374" y="226420136"/>
          <a:ext cx="576000" cy="533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58</xdr:row>
      <xdr:rowOff>68036</xdr:rowOff>
    </xdr:from>
    <xdr:to>
      <xdr:col>10</xdr:col>
      <xdr:colOff>671249</xdr:colOff>
      <xdr:row>58</xdr:row>
      <xdr:rowOff>601249</xdr:rowOff>
    </xdr:to>
    <xdr:pic>
      <xdr:nvPicPr>
        <xdr:cNvPr id="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4905374" y="227086886"/>
          <a:ext cx="576000" cy="533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59</xdr:row>
      <xdr:rowOff>68036</xdr:rowOff>
    </xdr:from>
    <xdr:to>
      <xdr:col>10</xdr:col>
      <xdr:colOff>671249</xdr:colOff>
      <xdr:row>59</xdr:row>
      <xdr:rowOff>601249</xdr:rowOff>
    </xdr:to>
    <xdr:pic>
      <xdr:nvPicPr>
        <xdr:cNvPr id="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4905374" y="227753636"/>
          <a:ext cx="576000" cy="533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60</xdr:row>
      <xdr:rowOff>68036</xdr:rowOff>
    </xdr:from>
    <xdr:to>
      <xdr:col>10</xdr:col>
      <xdr:colOff>671249</xdr:colOff>
      <xdr:row>60</xdr:row>
      <xdr:rowOff>601249</xdr:rowOff>
    </xdr:to>
    <xdr:pic>
      <xdr:nvPicPr>
        <xdr:cNvPr id="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4905374" y="228420386"/>
          <a:ext cx="576000" cy="533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61</xdr:row>
      <xdr:rowOff>68036</xdr:rowOff>
    </xdr:from>
    <xdr:to>
      <xdr:col>10</xdr:col>
      <xdr:colOff>671249</xdr:colOff>
      <xdr:row>61</xdr:row>
      <xdr:rowOff>601249</xdr:rowOff>
    </xdr:to>
    <xdr:pic>
      <xdr:nvPicPr>
        <xdr:cNvPr id="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4905374" y="229087136"/>
          <a:ext cx="576000" cy="533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54428</xdr:colOff>
      <xdr:row>62</xdr:row>
      <xdr:rowOff>95248</xdr:rowOff>
    </xdr:from>
    <xdr:to>
      <xdr:col>10</xdr:col>
      <xdr:colOff>702428</xdr:colOff>
      <xdr:row>62</xdr:row>
      <xdr:rowOff>590150</xdr:rowOff>
    </xdr:to>
    <xdr:pic>
      <xdr:nvPicPr>
        <xdr:cNvPr id="328" name="그림 327" descr="1111.JP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864553" y="233114848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54428</xdr:colOff>
      <xdr:row>63</xdr:row>
      <xdr:rowOff>95248</xdr:rowOff>
    </xdr:from>
    <xdr:to>
      <xdr:col>10</xdr:col>
      <xdr:colOff>702428</xdr:colOff>
      <xdr:row>63</xdr:row>
      <xdr:rowOff>590150</xdr:rowOff>
    </xdr:to>
    <xdr:pic>
      <xdr:nvPicPr>
        <xdr:cNvPr id="329" name="그림 328" descr="1111.JP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864553" y="233781598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54428</xdr:colOff>
      <xdr:row>64</xdr:row>
      <xdr:rowOff>95248</xdr:rowOff>
    </xdr:from>
    <xdr:to>
      <xdr:col>10</xdr:col>
      <xdr:colOff>702428</xdr:colOff>
      <xdr:row>64</xdr:row>
      <xdr:rowOff>590150</xdr:rowOff>
    </xdr:to>
    <xdr:pic>
      <xdr:nvPicPr>
        <xdr:cNvPr id="330" name="그림 329" descr="1111.JP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864553" y="234448348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54428</xdr:colOff>
      <xdr:row>65</xdr:row>
      <xdr:rowOff>95248</xdr:rowOff>
    </xdr:from>
    <xdr:to>
      <xdr:col>10</xdr:col>
      <xdr:colOff>702428</xdr:colOff>
      <xdr:row>65</xdr:row>
      <xdr:rowOff>590150</xdr:rowOff>
    </xdr:to>
    <xdr:pic>
      <xdr:nvPicPr>
        <xdr:cNvPr id="331" name="그림 330" descr="1111.JP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864553" y="235115098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66</xdr:row>
      <xdr:rowOff>122463</xdr:rowOff>
    </xdr:from>
    <xdr:to>
      <xdr:col>10</xdr:col>
      <xdr:colOff>716035</xdr:colOff>
      <xdr:row>66</xdr:row>
      <xdr:rowOff>567203</xdr:rowOff>
    </xdr:to>
    <xdr:pic>
      <xdr:nvPicPr>
        <xdr:cNvPr id="332" name="그림 331" descr="WEREWREWR.JP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878160" y="235809063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67</xdr:row>
      <xdr:rowOff>122463</xdr:rowOff>
    </xdr:from>
    <xdr:to>
      <xdr:col>10</xdr:col>
      <xdr:colOff>716035</xdr:colOff>
      <xdr:row>67</xdr:row>
      <xdr:rowOff>567203</xdr:rowOff>
    </xdr:to>
    <xdr:pic>
      <xdr:nvPicPr>
        <xdr:cNvPr id="333" name="그림 332" descr="WEREWREWR.JP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878160" y="236475813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68</xdr:row>
      <xdr:rowOff>122463</xdr:rowOff>
    </xdr:from>
    <xdr:to>
      <xdr:col>10</xdr:col>
      <xdr:colOff>716035</xdr:colOff>
      <xdr:row>68</xdr:row>
      <xdr:rowOff>567203</xdr:rowOff>
    </xdr:to>
    <xdr:pic>
      <xdr:nvPicPr>
        <xdr:cNvPr id="334" name="그림 333" descr="WEREWREWR.JP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878160" y="237142563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69</xdr:row>
      <xdr:rowOff>122463</xdr:rowOff>
    </xdr:from>
    <xdr:to>
      <xdr:col>10</xdr:col>
      <xdr:colOff>716035</xdr:colOff>
      <xdr:row>69</xdr:row>
      <xdr:rowOff>567203</xdr:rowOff>
    </xdr:to>
    <xdr:pic>
      <xdr:nvPicPr>
        <xdr:cNvPr id="335" name="그림 334" descr="WEREWREWR.JP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878160" y="237809313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48</xdr:row>
      <xdr:rowOff>31750</xdr:rowOff>
    </xdr:from>
    <xdr:to>
      <xdr:col>10</xdr:col>
      <xdr:colOff>700435</xdr:colOff>
      <xdr:row>48</xdr:row>
      <xdr:rowOff>619125</xdr:rowOff>
    </xdr:to>
    <xdr:pic>
      <xdr:nvPicPr>
        <xdr:cNvPr id="336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190500" y="13938250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79375</xdr:colOff>
      <xdr:row>49</xdr:row>
      <xdr:rowOff>31750</xdr:rowOff>
    </xdr:from>
    <xdr:to>
      <xdr:col>10</xdr:col>
      <xdr:colOff>700435</xdr:colOff>
      <xdr:row>49</xdr:row>
      <xdr:rowOff>619125</xdr:rowOff>
    </xdr:to>
    <xdr:pic>
      <xdr:nvPicPr>
        <xdr:cNvPr id="337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190500" y="13938250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79375</xdr:colOff>
      <xdr:row>50</xdr:row>
      <xdr:rowOff>31750</xdr:rowOff>
    </xdr:from>
    <xdr:to>
      <xdr:col>10</xdr:col>
      <xdr:colOff>700435</xdr:colOff>
      <xdr:row>50</xdr:row>
      <xdr:rowOff>619125</xdr:rowOff>
    </xdr:to>
    <xdr:pic>
      <xdr:nvPicPr>
        <xdr:cNvPr id="338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190500" y="13938250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79375</xdr:colOff>
      <xdr:row>51</xdr:row>
      <xdr:rowOff>31750</xdr:rowOff>
    </xdr:from>
    <xdr:to>
      <xdr:col>10</xdr:col>
      <xdr:colOff>700435</xdr:colOff>
      <xdr:row>51</xdr:row>
      <xdr:rowOff>619125</xdr:rowOff>
    </xdr:to>
    <xdr:pic>
      <xdr:nvPicPr>
        <xdr:cNvPr id="339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190500" y="13938250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176891</xdr:colOff>
      <xdr:row>275</xdr:row>
      <xdr:rowOff>68035</xdr:rowOff>
    </xdr:from>
    <xdr:to>
      <xdr:col>10</xdr:col>
      <xdr:colOff>568513</xdr:colOff>
      <xdr:row>275</xdr:row>
      <xdr:rowOff>608035</xdr:rowOff>
    </xdr:to>
    <xdr:pic>
      <xdr:nvPicPr>
        <xdr:cNvPr id="352" name="그림 351" descr="Capture_915.pn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87016" y="503788135"/>
          <a:ext cx="391622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276</xdr:row>
      <xdr:rowOff>68035</xdr:rowOff>
    </xdr:from>
    <xdr:to>
      <xdr:col>10</xdr:col>
      <xdr:colOff>568513</xdr:colOff>
      <xdr:row>276</xdr:row>
      <xdr:rowOff>608035</xdr:rowOff>
    </xdr:to>
    <xdr:pic>
      <xdr:nvPicPr>
        <xdr:cNvPr id="353" name="그림 352" descr="Capture_915.pn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87016" y="504454885"/>
          <a:ext cx="391622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277</xdr:row>
      <xdr:rowOff>68035</xdr:rowOff>
    </xdr:from>
    <xdr:to>
      <xdr:col>10</xdr:col>
      <xdr:colOff>568513</xdr:colOff>
      <xdr:row>277</xdr:row>
      <xdr:rowOff>608035</xdr:rowOff>
    </xdr:to>
    <xdr:pic>
      <xdr:nvPicPr>
        <xdr:cNvPr id="354" name="그림 353" descr="Capture_915.pn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87016" y="505121635"/>
          <a:ext cx="391622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278</xdr:row>
      <xdr:rowOff>68035</xdr:rowOff>
    </xdr:from>
    <xdr:to>
      <xdr:col>10</xdr:col>
      <xdr:colOff>568513</xdr:colOff>
      <xdr:row>278</xdr:row>
      <xdr:rowOff>608035</xdr:rowOff>
    </xdr:to>
    <xdr:pic>
      <xdr:nvPicPr>
        <xdr:cNvPr id="355" name="그림 354" descr="Capture_915.pn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87016" y="505788385"/>
          <a:ext cx="391622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279</xdr:row>
      <xdr:rowOff>68035</xdr:rowOff>
    </xdr:from>
    <xdr:to>
      <xdr:col>10</xdr:col>
      <xdr:colOff>584967</xdr:colOff>
      <xdr:row>279</xdr:row>
      <xdr:rowOff>608035</xdr:rowOff>
    </xdr:to>
    <xdr:pic>
      <xdr:nvPicPr>
        <xdr:cNvPr id="356" name="그림 355" descr="Capture_914.pn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014230" y="506455135"/>
          <a:ext cx="380862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280</xdr:row>
      <xdr:rowOff>68035</xdr:rowOff>
    </xdr:from>
    <xdr:to>
      <xdr:col>10</xdr:col>
      <xdr:colOff>584967</xdr:colOff>
      <xdr:row>280</xdr:row>
      <xdr:rowOff>608035</xdr:rowOff>
    </xdr:to>
    <xdr:pic>
      <xdr:nvPicPr>
        <xdr:cNvPr id="357" name="그림 356" descr="Capture_914.pn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014230" y="507121885"/>
          <a:ext cx="380862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281</xdr:row>
      <xdr:rowOff>68035</xdr:rowOff>
    </xdr:from>
    <xdr:to>
      <xdr:col>10</xdr:col>
      <xdr:colOff>584967</xdr:colOff>
      <xdr:row>281</xdr:row>
      <xdr:rowOff>608035</xdr:rowOff>
    </xdr:to>
    <xdr:pic>
      <xdr:nvPicPr>
        <xdr:cNvPr id="358" name="그림 357" descr="Capture_914.pn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014230" y="507788635"/>
          <a:ext cx="380862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282</xdr:row>
      <xdr:rowOff>68035</xdr:rowOff>
    </xdr:from>
    <xdr:to>
      <xdr:col>10</xdr:col>
      <xdr:colOff>584967</xdr:colOff>
      <xdr:row>282</xdr:row>
      <xdr:rowOff>608035</xdr:rowOff>
    </xdr:to>
    <xdr:pic>
      <xdr:nvPicPr>
        <xdr:cNvPr id="359" name="그림 358" descr="Capture_914.pn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5014230" y="508455385"/>
          <a:ext cx="380862" cy="54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283</xdr:row>
      <xdr:rowOff>54429</xdr:rowOff>
    </xdr:from>
    <xdr:to>
      <xdr:col>10</xdr:col>
      <xdr:colOff>662463</xdr:colOff>
      <xdr:row>283</xdr:row>
      <xdr:rowOff>589956</xdr:rowOff>
    </xdr:to>
    <xdr:pic>
      <xdr:nvPicPr>
        <xdr:cNvPr id="360" name="그림 359" descr="Capture_924.pn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932588" y="509108529"/>
          <a:ext cx="540000" cy="535527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284</xdr:row>
      <xdr:rowOff>54429</xdr:rowOff>
    </xdr:from>
    <xdr:to>
      <xdr:col>10</xdr:col>
      <xdr:colOff>662463</xdr:colOff>
      <xdr:row>284</xdr:row>
      <xdr:rowOff>589956</xdr:rowOff>
    </xdr:to>
    <xdr:pic>
      <xdr:nvPicPr>
        <xdr:cNvPr id="361" name="그림 360" descr="Capture_924.pn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932588" y="509775279"/>
          <a:ext cx="540000" cy="535527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285</xdr:row>
      <xdr:rowOff>54429</xdr:rowOff>
    </xdr:from>
    <xdr:to>
      <xdr:col>10</xdr:col>
      <xdr:colOff>662463</xdr:colOff>
      <xdr:row>285</xdr:row>
      <xdr:rowOff>589956</xdr:rowOff>
    </xdr:to>
    <xdr:pic>
      <xdr:nvPicPr>
        <xdr:cNvPr id="362" name="그림 361" descr="Capture_924.pn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932588" y="510442029"/>
          <a:ext cx="540000" cy="53552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83</xdr:row>
      <xdr:rowOff>95248</xdr:rowOff>
    </xdr:from>
    <xdr:to>
      <xdr:col>10</xdr:col>
      <xdr:colOff>693642</xdr:colOff>
      <xdr:row>83</xdr:row>
      <xdr:rowOff>532060</xdr:rowOff>
    </xdr:to>
    <xdr:pic>
      <xdr:nvPicPr>
        <xdr:cNvPr id="363" name="그림 362" descr="Capture_953.pn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891767" y="511149598"/>
          <a:ext cx="612000" cy="43681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84</xdr:row>
      <xdr:rowOff>95248</xdr:rowOff>
    </xdr:from>
    <xdr:to>
      <xdr:col>10</xdr:col>
      <xdr:colOff>693642</xdr:colOff>
      <xdr:row>84</xdr:row>
      <xdr:rowOff>532060</xdr:rowOff>
    </xdr:to>
    <xdr:pic>
      <xdr:nvPicPr>
        <xdr:cNvPr id="364" name="그림 363" descr="Capture_953.pn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891767" y="511816348"/>
          <a:ext cx="612000" cy="43681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85</xdr:row>
      <xdr:rowOff>95248</xdr:rowOff>
    </xdr:from>
    <xdr:to>
      <xdr:col>10</xdr:col>
      <xdr:colOff>693642</xdr:colOff>
      <xdr:row>85</xdr:row>
      <xdr:rowOff>532060</xdr:rowOff>
    </xdr:to>
    <xdr:pic>
      <xdr:nvPicPr>
        <xdr:cNvPr id="365" name="그림 364" descr="Capture_953.pn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891767" y="512483098"/>
          <a:ext cx="612000" cy="43681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86</xdr:row>
      <xdr:rowOff>95248</xdr:rowOff>
    </xdr:from>
    <xdr:to>
      <xdr:col>10</xdr:col>
      <xdr:colOff>693642</xdr:colOff>
      <xdr:row>86</xdr:row>
      <xdr:rowOff>532060</xdr:rowOff>
    </xdr:to>
    <xdr:pic>
      <xdr:nvPicPr>
        <xdr:cNvPr id="366" name="그림 365" descr="Capture_953.pn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891767" y="513149848"/>
          <a:ext cx="612000" cy="43681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287</xdr:row>
      <xdr:rowOff>54428</xdr:rowOff>
    </xdr:from>
    <xdr:to>
      <xdr:col>10</xdr:col>
      <xdr:colOff>596905</xdr:colOff>
      <xdr:row>287</xdr:row>
      <xdr:rowOff>594428</xdr:rowOff>
    </xdr:to>
    <xdr:pic>
      <xdr:nvPicPr>
        <xdr:cNvPr id="367" name="그림 366" descr="Capture_921.pn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87016" y="514442528"/>
          <a:ext cx="420014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288</xdr:row>
      <xdr:rowOff>54428</xdr:rowOff>
    </xdr:from>
    <xdr:to>
      <xdr:col>10</xdr:col>
      <xdr:colOff>596905</xdr:colOff>
      <xdr:row>288</xdr:row>
      <xdr:rowOff>594428</xdr:rowOff>
    </xdr:to>
    <xdr:pic>
      <xdr:nvPicPr>
        <xdr:cNvPr id="368" name="그림 367" descr="Capture_921.pn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87016" y="515109278"/>
          <a:ext cx="420014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289</xdr:row>
      <xdr:rowOff>54428</xdr:rowOff>
    </xdr:from>
    <xdr:to>
      <xdr:col>10</xdr:col>
      <xdr:colOff>596905</xdr:colOff>
      <xdr:row>289</xdr:row>
      <xdr:rowOff>594428</xdr:rowOff>
    </xdr:to>
    <xdr:pic>
      <xdr:nvPicPr>
        <xdr:cNvPr id="369" name="그림 368" descr="Capture_921.pn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87016" y="515776028"/>
          <a:ext cx="420014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290</xdr:row>
      <xdr:rowOff>54428</xdr:rowOff>
    </xdr:from>
    <xdr:to>
      <xdr:col>10</xdr:col>
      <xdr:colOff>596905</xdr:colOff>
      <xdr:row>290</xdr:row>
      <xdr:rowOff>594428</xdr:rowOff>
    </xdr:to>
    <xdr:pic>
      <xdr:nvPicPr>
        <xdr:cNvPr id="370" name="그림 369" descr="Capture_921.pn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87016" y="516442778"/>
          <a:ext cx="420014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291</xdr:row>
      <xdr:rowOff>54428</xdr:rowOff>
    </xdr:from>
    <xdr:to>
      <xdr:col>10</xdr:col>
      <xdr:colOff>596905</xdr:colOff>
      <xdr:row>291</xdr:row>
      <xdr:rowOff>594428</xdr:rowOff>
    </xdr:to>
    <xdr:pic>
      <xdr:nvPicPr>
        <xdr:cNvPr id="371" name="그림 370" descr="Capture_921.pn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87016" y="517109528"/>
          <a:ext cx="42001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292</xdr:row>
      <xdr:rowOff>54428</xdr:rowOff>
    </xdr:from>
    <xdr:to>
      <xdr:col>10</xdr:col>
      <xdr:colOff>583522</xdr:colOff>
      <xdr:row>292</xdr:row>
      <xdr:rowOff>594428</xdr:rowOff>
    </xdr:to>
    <xdr:pic>
      <xdr:nvPicPr>
        <xdr:cNvPr id="372" name="그림 371" descr="Capture_919.pn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000623" y="517776278"/>
          <a:ext cx="39302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293</xdr:row>
      <xdr:rowOff>54428</xdr:rowOff>
    </xdr:from>
    <xdr:to>
      <xdr:col>10</xdr:col>
      <xdr:colOff>583522</xdr:colOff>
      <xdr:row>293</xdr:row>
      <xdr:rowOff>594428</xdr:rowOff>
    </xdr:to>
    <xdr:pic>
      <xdr:nvPicPr>
        <xdr:cNvPr id="373" name="그림 372" descr="Capture_919.pn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000623" y="518443028"/>
          <a:ext cx="39302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294</xdr:row>
      <xdr:rowOff>54428</xdr:rowOff>
    </xdr:from>
    <xdr:to>
      <xdr:col>10</xdr:col>
      <xdr:colOff>583522</xdr:colOff>
      <xdr:row>294</xdr:row>
      <xdr:rowOff>594428</xdr:rowOff>
    </xdr:to>
    <xdr:pic>
      <xdr:nvPicPr>
        <xdr:cNvPr id="374" name="그림 373" descr="Capture_919.pn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000623" y="519109778"/>
          <a:ext cx="39302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295</xdr:row>
      <xdr:rowOff>54428</xdr:rowOff>
    </xdr:from>
    <xdr:to>
      <xdr:col>10</xdr:col>
      <xdr:colOff>583522</xdr:colOff>
      <xdr:row>295</xdr:row>
      <xdr:rowOff>594428</xdr:rowOff>
    </xdr:to>
    <xdr:pic>
      <xdr:nvPicPr>
        <xdr:cNvPr id="375" name="그림 374" descr="Capture_919.pn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000623" y="519776528"/>
          <a:ext cx="39302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296</xdr:row>
      <xdr:rowOff>54428</xdr:rowOff>
    </xdr:from>
    <xdr:to>
      <xdr:col>10</xdr:col>
      <xdr:colOff>583522</xdr:colOff>
      <xdr:row>296</xdr:row>
      <xdr:rowOff>594428</xdr:rowOff>
    </xdr:to>
    <xdr:pic>
      <xdr:nvPicPr>
        <xdr:cNvPr id="376" name="그림 375" descr="Capture_919.pn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000623" y="520443278"/>
          <a:ext cx="39302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297</xdr:row>
      <xdr:rowOff>68035</xdr:rowOff>
    </xdr:from>
    <xdr:to>
      <xdr:col>10</xdr:col>
      <xdr:colOff>648856</xdr:colOff>
      <xdr:row>297</xdr:row>
      <xdr:rowOff>584618</xdr:rowOff>
    </xdr:to>
    <xdr:pic>
      <xdr:nvPicPr>
        <xdr:cNvPr id="377" name="그림 376" descr="Capture_927.pn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18981" y="521123635"/>
          <a:ext cx="540000" cy="51658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298</xdr:row>
      <xdr:rowOff>68035</xdr:rowOff>
    </xdr:from>
    <xdr:to>
      <xdr:col>10</xdr:col>
      <xdr:colOff>648856</xdr:colOff>
      <xdr:row>298</xdr:row>
      <xdr:rowOff>584618</xdr:rowOff>
    </xdr:to>
    <xdr:pic>
      <xdr:nvPicPr>
        <xdr:cNvPr id="378" name="그림 377" descr="Capture_927.pn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18981" y="521790385"/>
          <a:ext cx="540000" cy="51658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299</xdr:row>
      <xdr:rowOff>68035</xdr:rowOff>
    </xdr:from>
    <xdr:to>
      <xdr:col>10</xdr:col>
      <xdr:colOff>648856</xdr:colOff>
      <xdr:row>299</xdr:row>
      <xdr:rowOff>584618</xdr:rowOff>
    </xdr:to>
    <xdr:pic>
      <xdr:nvPicPr>
        <xdr:cNvPr id="379" name="그림 378" descr="Capture_927.pn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18981" y="522457135"/>
          <a:ext cx="540000" cy="51658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300</xdr:row>
      <xdr:rowOff>68035</xdr:rowOff>
    </xdr:from>
    <xdr:to>
      <xdr:col>10</xdr:col>
      <xdr:colOff>648856</xdr:colOff>
      <xdr:row>300</xdr:row>
      <xdr:rowOff>584618</xdr:rowOff>
    </xdr:to>
    <xdr:pic>
      <xdr:nvPicPr>
        <xdr:cNvPr id="380" name="그림 379" descr="Capture_927.pn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18981" y="523123885"/>
          <a:ext cx="540000" cy="51658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301</xdr:row>
      <xdr:rowOff>68035</xdr:rowOff>
    </xdr:from>
    <xdr:to>
      <xdr:col>10</xdr:col>
      <xdr:colOff>648856</xdr:colOff>
      <xdr:row>301</xdr:row>
      <xdr:rowOff>584618</xdr:rowOff>
    </xdr:to>
    <xdr:pic>
      <xdr:nvPicPr>
        <xdr:cNvPr id="381" name="그림 380" descr="Capture_927.pn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18981" y="523790635"/>
          <a:ext cx="540000" cy="51658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70</xdr:row>
      <xdr:rowOff>111125</xdr:rowOff>
    </xdr:from>
    <xdr:to>
      <xdr:col>10</xdr:col>
      <xdr:colOff>671250</xdr:colOff>
      <xdr:row>70</xdr:row>
      <xdr:rowOff>542778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270375" y="44497625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71</xdr:row>
      <xdr:rowOff>111125</xdr:rowOff>
    </xdr:from>
    <xdr:to>
      <xdr:col>10</xdr:col>
      <xdr:colOff>671250</xdr:colOff>
      <xdr:row>71</xdr:row>
      <xdr:rowOff>542778</xdr:rowOff>
    </xdr:to>
    <xdr:pic>
      <xdr:nvPicPr>
        <xdr:cNvPr id="390" name="그림 389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270375" y="44497625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72</xdr:row>
      <xdr:rowOff>111125</xdr:rowOff>
    </xdr:from>
    <xdr:to>
      <xdr:col>10</xdr:col>
      <xdr:colOff>671250</xdr:colOff>
      <xdr:row>72</xdr:row>
      <xdr:rowOff>542778</xdr:rowOff>
    </xdr:to>
    <xdr:pic>
      <xdr:nvPicPr>
        <xdr:cNvPr id="391" name="그림 390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270375" y="44497625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73</xdr:row>
      <xdr:rowOff>111125</xdr:rowOff>
    </xdr:from>
    <xdr:to>
      <xdr:col>10</xdr:col>
      <xdr:colOff>671250</xdr:colOff>
      <xdr:row>73</xdr:row>
      <xdr:rowOff>542778</xdr:rowOff>
    </xdr:to>
    <xdr:pic>
      <xdr:nvPicPr>
        <xdr:cNvPr id="392" name="그림 391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270375" y="44497625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303</xdr:row>
      <xdr:rowOff>108855</xdr:rowOff>
    </xdr:from>
    <xdr:to>
      <xdr:col>10</xdr:col>
      <xdr:colOff>693642</xdr:colOff>
      <xdr:row>303</xdr:row>
      <xdr:rowOff>547499</xdr:rowOff>
    </xdr:to>
    <xdr:pic>
      <xdr:nvPicPr>
        <xdr:cNvPr id="382" name="그림 381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63917920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304</xdr:row>
      <xdr:rowOff>108855</xdr:rowOff>
    </xdr:from>
    <xdr:to>
      <xdr:col>10</xdr:col>
      <xdr:colOff>693642</xdr:colOff>
      <xdr:row>304</xdr:row>
      <xdr:rowOff>547499</xdr:rowOff>
    </xdr:to>
    <xdr:pic>
      <xdr:nvPicPr>
        <xdr:cNvPr id="383" name="그림 382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63984595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305</xdr:row>
      <xdr:rowOff>108855</xdr:rowOff>
    </xdr:from>
    <xdr:to>
      <xdr:col>10</xdr:col>
      <xdr:colOff>693642</xdr:colOff>
      <xdr:row>305</xdr:row>
      <xdr:rowOff>547499</xdr:rowOff>
    </xdr:to>
    <xdr:pic>
      <xdr:nvPicPr>
        <xdr:cNvPr id="384" name="그림 383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64051270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306</xdr:row>
      <xdr:rowOff>108855</xdr:rowOff>
    </xdr:from>
    <xdr:to>
      <xdr:col>10</xdr:col>
      <xdr:colOff>693642</xdr:colOff>
      <xdr:row>306</xdr:row>
      <xdr:rowOff>547499</xdr:rowOff>
    </xdr:to>
    <xdr:pic>
      <xdr:nvPicPr>
        <xdr:cNvPr id="385" name="그림 384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64117945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307</xdr:row>
      <xdr:rowOff>108855</xdr:rowOff>
    </xdr:from>
    <xdr:to>
      <xdr:col>10</xdr:col>
      <xdr:colOff>693642</xdr:colOff>
      <xdr:row>307</xdr:row>
      <xdr:rowOff>547499</xdr:rowOff>
    </xdr:to>
    <xdr:pic>
      <xdr:nvPicPr>
        <xdr:cNvPr id="386" name="그림 385" descr="111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891767" y="641846205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308</xdr:row>
      <xdr:rowOff>68035</xdr:rowOff>
    </xdr:from>
    <xdr:to>
      <xdr:col>10</xdr:col>
      <xdr:colOff>586429</xdr:colOff>
      <xdr:row>308</xdr:row>
      <xdr:rowOff>608035</xdr:rowOff>
    </xdr:to>
    <xdr:pic>
      <xdr:nvPicPr>
        <xdr:cNvPr id="387" name="그림 386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64247213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309</xdr:row>
      <xdr:rowOff>68035</xdr:rowOff>
    </xdr:from>
    <xdr:to>
      <xdr:col>10</xdr:col>
      <xdr:colOff>586429</xdr:colOff>
      <xdr:row>309</xdr:row>
      <xdr:rowOff>608035</xdr:rowOff>
    </xdr:to>
    <xdr:pic>
      <xdr:nvPicPr>
        <xdr:cNvPr id="388" name="그림 387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64313888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310</xdr:row>
      <xdr:rowOff>68035</xdr:rowOff>
    </xdr:from>
    <xdr:to>
      <xdr:col>10</xdr:col>
      <xdr:colOff>586429</xdr:colOff>
      <xdr:row>310</xdr:row>
      <xdr:rowOff>608035</xdr:rowOff>
    </xdr:to>
    <xdr:pic>
      <xdr:nvPicPr>
        <xdr:cNvPr id="389" name="그림 388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64380563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311</xdr:row>
      <xdr:rowOff>68035</xdr:rowOff>
    </xdr:from>
    <xdr:to>
      <xdr:col>10</xdr:col>
      <xdr:colOff>586429</xdr:colOff>
      <xdr:row>311</xdr:row>
      <xdr:rowOff>608035</xdr:rowOff>
    </xdr:to>
    <xdr:pic>
      <xdr:nvPicPr>
        <xdr:cNvPr id="393" name="그림 392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64447238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312</xdr:row>
      <xdr:rowOff>68035</xdr:rowOff>
    </xdr:from>
    <xdr:to>
      <xdr:col>10</xdr:col>
      <xdr:colOff>586429</xdr:colOff>
      <xdr:row>312</xdr:row>
      <xdr:rowOff>608035</xdr:rowOff>
    </xdr:to>
    <xdr:pic>
      <xdr:nvPicPr>
        <xdr:cNvPr id="394" name="그림 393" descr="Capture_803.pn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5000623" y="645139135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314</xdr:row>
      <xdr:rowOff>95249</xdr:rowOff>
    </xdr:from>
    <xdr:to>
      <xdr:col>10</xdr:col>
      <xdr:colOff>680035</xdr:colOff>
      <xdr:row>314</xdr:row>
      <xdr:rowOff>558885</xdr:rowOff>
    </xdr:to>
    <xdr:pic>
      <xdr:nvPicPr>
        <xdr:cNvPr id="404" name="그림 403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65250059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315</xdr:row>
      <xdr:rowOff>95249</xdr:rowOff>
    </xdr:from>
    <xdr:to>
      <xdr:col>10</xdr:col>
      <xdr:colOff>680035</xdr:colOff>
      <xdr:row>315</xdr:row>
      <xdr:rowOff>558885</xdr:rowOff>
    </xdr:to>
    <xdr:pic>
      <xdr:nvPicPr>
        <xdr:cNvPr id="405" name="그림 404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65316734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316</xdr:row>
      <xdr:rowOff>95249</xdr:rowOff>
    </xdr:from>
    <xdr:to>
      <xdr:col>10</xdr:col>
      <xdr:colOff>680035</xdr:colOff>
      <xdr:row>316</xdr:row>
      <xdr:rowOff>558885</xdr:rowOff>
    </xdr:to>
    <xdr:pic>
      <xdr:nvPicPr>
        <xdr:cNvPr id="406" name="그림 405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65383409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317</xdr:row>
      <xdr:rowOff>95249</xdr:rowOff>
    </xdr:from>
    <xdr:to>
      <xdr:col>10</xdr:col>
      <xdr:colOff>680035</xdr:colOff>
      <xdr:row>317</xdr:row>
      <xdr:rowOff>558885</xdr:rowOff>
    </xdr:to>
    <xdr:pic>
      <xdr:nvPicPr>
        <xdr:cNvPr id="407" name="그림 406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65450084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322</xdr:row>
      <xdr:rowOff>108856</xdr:rowOff>
    </xdr:from>
    <xdr:to>
      <xdr:col>10</xdr:col>
      <xdr:colOff>693642</xdr:colOff>
      <xdr:row>322</xdr:row>
      <xdr:rowOff>563933</xdr:rowOff>
    </xdr:to>
    <xdr:pic>
      <xdr:nvPicPr>
        <xdr:cNvPr id="408" name="그림 407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65784820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319</xdr:row>
      <xdr:rowOff>108856</xdr:rowOff>
    </xdr:from>
    <xdr:to>
      <xdr:col>10</xdr:col>
      <xdr:colOff>693642</xdr:colOff>
      <xdr:row>319</xdr:row>
      <xdr:rowOff>563933</xdr:rowOff>
    </xdr:to>
    <xdr:pic>
      <xdr:nvPicPr>
        <xdr:cNvPr id="409" name="그림 408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65584795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320</xdr:row>
      <xdr:rowOff>108856</xdr:rowOff>
    </xdr:from>
    <xdr:to>
      <xdr:col>10</xdr:col>
      <xdr:colOff>693642</xdr:colOff>
      <xdr:row>320</xdr:row>
      <xdr:rowOff>563933</xdr:rowOff>
    </xdr:to>
    <xdr:pic>
      <xdr:nvPicPr>
        <xdr:cNvPr id="410" name="그림 409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65651470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321</xdr:row>
      <xdr:rowOff>108856</xdr:rowOff>
    </xdr:from>
    <xdr:to>
      <xdr:col>10</xdr:col>
      <xdr:colOff>693642</xdr:colOff>
      <xdr:row>321</xdr:row>
      <xdr:rowOff>563933</xdr:rowOff>
    </xdr:to>
    <xdr:pic>
      <xdr:nvPicPr>
        <xdr:cNvPr id="411" name="그림 410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65718145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318</xdr:row>
      <xdr:rowOff>95249</xdr:rowOff>
    </xdr:from>
    <xdr:to>
      <xdr:col>10</xdr:col>
      <xdr:colOff>680035</xdr:colOff>
      <xdr:row>318</xdr:row>
      <xdr:rowOff>558885</xdr:rowOff>
    </xdr:to>
    <xdr:pic>
      <xdr:nvPicPr>
        <xdr:cNvPr id="412" name="그림 411" descr="33333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878160" y="655167599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323</xdr:row>
      <xdr:rowOff>108856</xdr:rowOff>
    </xdr:from>
    <xdr:to>
      <xdr:col>10</xdr:col>
      <xdr:colOff>693642</xdr:colOff>
      <xdr:row>323</xdr:row>
      <xdr:rowOff>563933</xdr:rowOff>
    </xdr:to>
    <xdr:pic>
      <xdr:nvPicPr>
        <xdr:cNvPr id="413" name="그림 412" descr="444444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1767" y="658514956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324</xdr:row>
      <xdr:rowOff>68035</xdr:rowOff>
    </xdr:from>
    <xdr:to>
      <xdr:col>10</xdr:col>
      <xdr:colOff>517904</xdr:colOff>
      <xdr:row>324</xdr:row>
      <xdr:rowOff>608035</xdr:rowOff>
    </xdr:to>
    <xdr:pic>
      <xdr:nvPicPr>
        <xdr:cNvPr id="414" name="그림 413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65914088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325</xdr:row>
      <xdr:rowOff>68035</xdr:rowOff>
    </xdr:from>
    <xdr:to>
      <xdr:col>10</xdr:col>
      <xdr:colOff>517904</xdr:colOff>
      <xdr:row>325</xdr:row>
      <xdr:rowOff>608035</xdr:rowOff>
    </xdr:to>
    <xdr:pic>
      <xdr:nvPicPr>
        <xdr:cNvPr id="415" name="그림 414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65980763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326</xdr:row>
      <xdr:rowOff>68035</xdr:rowOff>
    </xdr:from>
    <xdr:to>
      <xdr:col>10</xdr:col>
      <xdr:colOff>517904</xdr:colOff>
      <xdr:row>326</xdr:row>
      <xdr:rowOff>608035</xdr:rowOff>
    </xdr:to>
    <xdr:pic>
      <xdr:nvPicPr>
        <xdr:cNvPr id="416" name="그림 415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66047438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327</xdr:row>
      <xdr:rowOff>68035</xdr:rowOff>
    </xdr:from>
    <xdr:to>
      <xdr:col>10</xdr:col>
      <xdr:colOff>517904</xdr:colOff>
      <xdr:row>327</xdr:row>
      <xdr:rowOff>608035</xdr:rowOff>
    </xdr:to>
    <xdr:pic>
      <xdr:nvPicPr>
        <xdr:cNvPr id="417" name="그림 416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66114113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328</xdr:row>
      <xdr:rowOff>68035</xdr:rowOff>
    </xdr:from>
    <xdr:to>
      <xdr:col>10</xdr:col>
      <xdr:colOff>517904</xdr:colOff>
      <xdr:row>328</xdr:row>
      <xdr:rowOff>608035</xdr:rowOff>
    </xdr:to>
    <xdr:pic>
      <xdr:nvPicPr>
        <xdr:cNvPr id="418" name="그림 417" descr="Capture_805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68658" y="661807885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330</xdr:row>
      <xdr:rowOff>68035</xdr:rowOff>
    </xdr:from>
    <xdr:to>
      <xdr:col>10</xdr:col>
      <xdr:colOff>575194</xdr:colOff>
      <xdr:row>330</xdr:row>
      <xdr:rowOff>608035</xdr:rowOff>
    </xdr:to>
    <xdr:pic>
      <xdr:nvPicPr>
        <xdr:cNvPr id="419" name="그림 418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66314138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331</xdr:row>
      <xdr:rowOff>68035</xdr:rowOff>
    </xdr:from>
    <xdr:to>
      <xdr:col>10</xdr:col>
      <xdr:colOff>575194</xdr:colOff>
      <xdr:row>331</xdr:row>
      <xdr:rowOff>608035</xdr:rowOff>
    </xdr:to>
    <xdr:pic>
      <xdr:nvPicPr>
        <xdr:cNvPr id="420" name="그림 419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66380813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332</xdr:row>
      <xdr:rowOff>68035</xdr:rowOff>
    </xdr:from>
    <xdr:to>
      <xdr:col>10</xdr:col>
      <xdr:colOff>575194</xdr:colOff>
      <xdr:row>332</xdr:row>
      <xdr:rowOff>608035</xdr:rowOff>
    </xdr:to>
    <xdr:pic>
      <xdr:nvPicPr>
        <xdr:cNvPr id="421" name="그림 420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66447488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333</xdr:row>
      <xdr:rowOff>68035</xdr:rowOff>
    </xdr:from>
    <xdr:to>
      <xdr:col>10</xdr:col>
      <xdr:colOff>575194</xdr:colOff>
      <xdr:row>333</xdr:row>
      <xdr:rowOff>608035</xdr:rowOff>
    </xdr:to>
    <xdr:pic>
      <xdr:nvPicPr>
        <xdr:cNvPr id="422" name="그림 421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66514163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334</xdr:row>
      <xdr:rowOff>68035</xdr:rowOff>
    </xdr:from>
    <xdr:to>
      <xdr:col>10</xdr:col>
      <xdr:colOff>575194</xdr:colOff>
      <xdr:row>334</xdr:row>
      <xdr:rowOff>608035</xdr:rowOff>
    </xdr:to>
    <xdr:pic>
      <xdr:nvPicPr>
        <xdr:cNvPr id="423" name="그림 422" descr="Capture_802.pn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027837" y="665808385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99</xdr:row>
      <xdr:rowOff>47624</xdr:rowOff>
    </xdr:from>
    <xdr:to>
      <xdr:col>10</xdr:col>
      <xdr:colOff>604839</xdr:colOff>
      <xdr:row>99</xdr:row>
      <xdr:rowOff>612632</xdr:rowOff>
    </xdr:to>
    <xdr:pic>
      <xdr:nvPicPr>
        <xdr:cNvPr id="323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309563" y="60424218"/>
          <a:ext cx="414339" cy="565008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190500</xdr:colOff>
      <xdr:row>100</xdr:row>
      <xdr:rowOff>47624</xdr:rowOff>
    </xdr:from>
    <xdr:to>
      <xdr:col>10</xdr:col>
      <xdr:colOff>604839</xdr:colOff>
      <xdr:row>100</xdr:row>
      <xdr:rowOff>612632</xdr:rowOff>
    </xdr:to>
    <xdr:pic>
      <xdr:nvPicPr>
        <xdr:cNvPr id="32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309563" y="60424218"/>
          <a:ext cx="414339" cy="565008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190500</xdr:colOff>
      <xdr:row>101</xdr:row>
      <xdr:rowOff>47624</xdr:rowOff>
    </xdr:from>
    <xdr:to>
      <xdr:col>10</xdr:col>
      <xdr:colOff>604839</xdr:colOff>
      <xdr:row>101</xdr:row>
      <xdr:rowOff>612632</xdr:rowOff>
    </xdr:to>
    <xdr:pic>
      <xdr:nvPicPr>
        <xdr:cNvPr id="3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309563" y="60424218"/>
          <a:ext cx="414339" cy="565008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45812;&#45817;-&#51204;&#52404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"/>
      <sheetName val="기획현황취합"/>
    </sheetNames>
    <sheetDataSet>
      <sheetData sheetId="0" refreshError="1"/>
      <sheetData sheetId="1">
        <row r="1">
          <cell r="J1">
            <v>1</v>
          </cell>
          <cell r="K1">
            <v>2</v>
          </cell>
          <cell r="L1">
            <v>3</v>
          </cell>
          <cell r="M1">
            <v>4</v>
          </cell>
          <cell r="N1">
            <v>5</v>
          </cell>
          <cell r="O1">
            <v>6</v>
          </cell>
          <cell r="P1">
            <v>7</v>
          </cell>
          <cell r="Q1">
            <v>8</v>
          </cell>
          <cell r="R1">
            <v>9</v>
          </cell>
          <cell r="S1">
            <v>10</v>
          </cell>
          <cell r="T1">
            <v>11</v>
          </cell>
          <cell r="U1">
            <v>12</v>
          </cell>
          <cell r="V1">
            <v>13</v>
          </cell>
          <cell r="W1">
            <v>14</v>
          </cell>
          <cell r="X1">
            <v>15</v>
          </cell>
          <cell r="Y1">
            <v>16</v>
          </cell>
          <cell r="Z1">
            <v>17</v>
          </cell>
          <cell r="AA1">
            <v>18</v>
          </cell>
          <cell r="AB1">
            <v>19</v>
          </cell>
          <cell r="AC1">
            <v>20</v>
          </cell>
          <cell r="AD1">
            <v>21</v>
          </cell>
          <cell r="AE1">
            <v>22</v>
          </cell>
          <cell r="AF1">
            <v>23</v>
          </cell>
          <cell r="AG1">
            <v>24</v>
          </cell>
          <cell r="AH1">
            <v>25</v>
          </cell>
          <cell r="AI1">
            <v>26</v>
          </cell>
        </row>
        <row r="2">
          <cell r="J2" t="str">
            <v>브랜드/업체/차수/순서</v>
          </cell>
          <cell r="K2" t="str">
            <v>브랜드/업체/차수/순서/품번색상/사이즈</v>
          </cell>
          <cell r="L2" t="str">
            <v>브랜드/순번</v>
          </cell>
          <cell r="M2" t="str">
            <v>브랜드</v>
          </cell>
          <cell r="N2" t="str">
            <v>공란</v>
          </cell>
          <cell r="O2" t="str">
            <v>이미지</v>
          </cell>
          <cell r="P2" t="str">
            <v>브랜드</v>
          </cell>
          <cell r="Q2" t="str">
            <v>브랜드명</v>
          </cell>
          <cell r="R2" t="str">
            <v>년도</v>
          </cell>
          <cell r="S2" t="str">
            <v>시즌</v>
          </cell>
          <cell r="T2" t="str">
            <v>품목</v>
          </cell>
          <cell r="U2" t="str">
            <v>품목명</v>
          </cell>
          <cell r="V2" t="str">
            <v>성별</v>
          </cell>
          <cell r="W2" t="str">
            <v>순번</v>
          </cell>
          <cell r="X2" t="str">
            <v>순번2</v>
          </cell>
          <cell r="Y2" t="str">
            <v>품번</v>
          </cell>
          <cell r="Z2" t="str">
            <v>품번수</v>
          </cell>
          <cell r="AA2" t="str">
            <v>품명(=샘플명)</v>
          </cell>
          <cell r="AB2" t="str">
            <v>색상</v>
          </cell>
          <cell r="AC2" t="str">
            <v>색상명</v>
          </cell>
          <cell r="AD2" t="str">
            <v>품번색상</v>
          </cell>
          <cell r="AE2" t="str">
            <v>오더차수</v>
          </cell>
          <cell r="AF2" t="str">
            <v>색상수</v>
          </cell>
          <cell r="AG2" t="str">
            <v>혼용율</v>
          </cell>
          <cell r="AH2" t="str">
            <v>사이즈타입</v>
          </cell>
          <cell r="AI2" t="str">
            <v>사이즈</v>
          </cell>
        </row>
        <row r="3">
          <cell r="J3" t="str">
            <v>NHL-47 Brand-011</v>
          </cell>
          <cell r="K3" t="str">
            <v>NHL-47 Brand-011-NHLSNF3001BLACKFRE</v>
          </cell>
          <cell r="L3" t="str">
            <v>NHL의류외1</v>
          </cell>
          <cell r="M3" t="str">
            <v>NHL</v>
          </cell>
          <cell r="N3" t="str">
            <v>Tragic</v>
          </cell>
          <cell r="P3" t="str">
            <v>NHL</v>
          </cell>
          <cell r="Q3" t="str">
            <v>NHL</v>
          </cell>
          <cell r="R3" t="str">
            <v>F</v>
          </cell>
          <cell r="S3" t="str">
            <v>3</v>
          </cell>
          <cell r="T3" t="str">
            <v>SN</v>
          </cell>
          <cell r="U3" t="str">
            <v>SNAPBACK</v>
          </cell>
          <cell r="V3" t="str">
            <v>U</v>
          </cell>
          <cell r="W3">
            <v>1</v>
          </cell>
          <cell r="X3" t="str">
            <v>001</v>
          </cell>
          <cell r="Y3" t="str">
            <v>NHLSNF3001</v>
          </cell>
          <cell r="Z3">
            <v>1</v>
          </cell>
          <cell r="AA3" t="str">
            <v>Tragic Ride Snapback
HVIN-TRGRD08WBP-BK88</v>
          </cell>
          <cell r="AB3" t="str">
            <v>BK</v>
          </cell>
          <cell r="AC3" t="str">
            <v>BLACK</v>
          </cell>
          <cell r="AD3" t="str">
            <v>NHLSNF3001BK</v>
          </cell>
          <cell r="AE3" t="str">
            <v/>
          </cell>
          <cell r="AF3">
            <v>1</v>
          </cell>
          <cell r="AG3">
            <v>0</v>
          </cell>
          <cell r="AH3">
            <v>1</v>
          </cell>
          <cell r="AI3" t="str">
            <v>FRE</v>
          </cell>
        </row>
        <row r="4">
          <cell r="J4" t="str">
            <v>NHL-47 Brand-012</v>
          </cell>
          <cell r="K4" t="str">
            <v>NHL-47 Brand-012-NHLSNF3002BLACKFRE</v>
          </cell>
          <cell r="L4" t="str">
            <v>NHL의류외2</v>
          </cell>
          <cell r="M4" t="str">
            <v>NHL</v>
          </cell>
          <cell r="N4" t="str">
            <v>Tragic</v>
          </cell>
          <cell r="P4" t="str">
            <v>NHL</v>
          </cell>
          <cell r="Q4" t="str">
            <v>NHL</v>
          </cell>
          <cell r="R4" t="str">
            <v>F</v>
          </cell>
          <cell r="S4" t="str">
            <v>3</v>
          </cell>
          <cell r="T4" t="str">
            <v>SN</v>
          </cell>
          <cell r="U4" t="str">
            <v>SNAPBACK</v>
          </cell>
          <cell r="V4" t="str">
            <v>U</v>
          </cell>
          <cell r="W4">
            <v>2</v>
          </cell>
          <cell r="X4" t="str">
            <v>002</v>
          </cell>
          <cell r="Y4" t="str">
            <v>NHLSNF3002</v>
          </cell>
          <cell r="Z4">
            <v>1</v>
          </cell>
          <cell r="AA4" t="str">
            <v>Tragic Ride Snapback
H-TRGRD23WBP-BK</v>
          </cell>
          <cell r="AB4" t="str">
            <v>BK</v>
          </cell>
          <cell r="AC4" t="str">
            <v>BLACK</v>
          </cell>
          <cell r="AD4" t="str">
            <v>NHLSNF3002BK</v>
          </cell>
          <cell r="AE4" t="str">
            <v/>
          </cell>
          <cell r="AF4">
            <v>1</v>
          </cell>
          <cell r="AG4">
            <v>0</v>
          </cell>
          <cell r="AH4">
            <v>1</v>
          </cell>
          <cell r="AI4" t="str">
            <v>FRE</v>
          </cell>
        </row>
        <row r="5">
          <cell r="J5" t="str">
            <v>NHL-47 Brand-013</v>
          </cell>
          <cell r="K5" t="str">
            <v>NHL-47 Brand-013-NHLSNF3003BLACKFRE</v>
          </cell>
          <cell r="L5" t="str">
            <v>NHL의류외3</v>
          </cell>
          <cell r="M5" t="str">
            <v>NHL</v>
          </cell>
          <cell r="N5" t="str">
            <v>Tragic</v>
          </cell>
          <cell r="P5" t="str">
            <v>NHL</v>
          </cell>
          <cell r="Q5" t="str">
            <v>NHL</v>
          </cell>
          <cell r="R5" t="str">
            <v>F</v>
          </cell>
          <cell r="S5" t="str">
            <v>3</v>
          </cell>
          <cell r="T5" t="str">
            <v>SN</v>
          </cell>
          <cell r="U5" t="str">
            <v>SNAPBACK</v>
          </cell>
          <cell r="V5" t="str">
            <v>U</v>
          </cell>
          <cell r="W5">
            <v>3</v>
          </cell>
          <cell r="X5" t="str">
            <v>003</v>
          </cell>
          <cell r="Y5" t="str">
            <v>NHLSNF3003</v>
          </cell>
          <cell r="Z5">
            <v>1</v>
          </cell>
          <cell r="AA5" t="str">
            <v>Tragic Ride Snapback
H-TRGRD04WBP-BK</v>
          </cell>
          <cell r="AB5" t="str">
            <v>BK</v>
          </cell>
          <cell r="AC5" t="str">
            <v>BLACK</v>
          </cell>
          <cell r="AD5" t="str">
            <v>NHLSNF3003BK</v>
          </cell>
          <cell r="AE5" t="str">
            <v/>
          </cell>
          <cell r="AF5">
            <v>1</v>
          </cell>
          <cell r="AG5">
            <v>0</v>
          </cell>
          <cell r="AH5">
            <v>1</v>
          </cell>
          <cell r="AI5" t="str">
            <v>FRE</v>
          </cell>
        </row>
        <row r="6">
          <cell r="J6" t="str">
            <v>NHL-47 Brand-014</v>
          </cell>
          <cell r="K6" t="str">
            <v>NHL-47 Brand-014-NHLSNF3004REDFRE</v>
          </cell>
          <cell r="L6" t="str">
            <v>NHL의류외4</v>
          </cell>
          <cell r="M6" t="str">
            <v>NHL</v>
          </cell>
          <cell r="N6" t="str">
            <v>The Sh</v>
          </cell>
          <cell r="P6" t="str">
            <v>NHL</v>
          </cell>
          <cell r="Q6" t="str">
            <v>NHL</v>
          </cell>
          <cell r="R6" t="str">
            <v>F</v>
          </cell>
          <cell r="S6" t="str">
            <v>3</v>
          </cell>
          <cell r="T6" t="str">
            <v>SN</v>
          </cell>
          <cell r="U6" t="str">
            <v>SNAPBACK</v>
          </cell>
          <cell r="V6" t="str">
            <v>U</v>
          </cell>
          <cell r="W6">
            <v>4</v>
          </cell>
          <cell r="X6" t="str">
            <v>004</v>
          </cell>
          <cell r="Y6" t="str">
            <v>NHLSNF3004</v>
          </cell>
          <cell r="Z6">
            <v>1</v>
          </cell>
          <cell r="AA6" t="str">
            <v>The Shaft Strapback
H-TSHFT10WBL-RD</v>
          </cell>
          <cell r="AB6" t="str">
            <v>RE</v>
          </cell>
          <cell r="AC6" t="str">
            <v>RED</v>
          </cell>
          <cell r="AD6" t="str">
            <v>NHLSNF3004RE</v>
          </cell>
          <cell r="AE6" t="str">
            <v/>
          </cell>
          <cell r="AF6">
            <v>1</v>
          </cell>
          <cell r="AG6">
            <v>0</v>
          </cell>
          <cell r="AH6">
            <v>1</v>
          </cell>
          <cell r="AI6" t="str">
            <v>FRE</v>
          </cell>
        </row>
        <row r="7">
          <cell r="J7" t="str">
            <v>NHL-47 Brand-015</v>
          </cell>
          <cell r="K7" t="str">
            <v>NHL-47 Brand-015-NHLSNF3005BLACKFRE</v>
          </cell>
          <cell r="L7" t="str">
            <v>NHL의류외5</v>
          </cell>
          <cell r="M7" t="str">
            <v>NHL</v>
          </cell>
          <cell r="N7" t="str">
            <v>Team S</v>
          </cell>
          <cell r="P7" t="str">
            <v>NHL</v>
          </cell>
          <cell r="Q7" t="str">
            <v>NHL</v>
          </cell>
          <cell r="R7" t="str">
            <v>F</v>
          </cell>
          <cell r="S7" t="str">
            <v>3</v>
          </cell>
          <cell r="T7" t="str">
            <v>SN</v>
          </cell>
          <cell r="U7" t="str">
            <v>SNAPBACK</v>
          </cell>
          <cell r="V7" t="str">
            <v>U</v>
          </cell>
          <cell r="W7">
            <v>5</v>
          </cell>
          <cell r="X7" t="str">
            <v>005</v>
          </cell>
          <cell r="Y7" t="str">
            <v>NHLSNF3005</v>
          </cell>
          <cell r="Z7">
            <v>1</v>
          </cell>
          <cell r="AA7" t="str">
            <v>Team Script Oath Snapback
HVIN-TSOTH08WBP-BK88</v>
          </cell>
          <cell r="AB7" t="str">
            <v>BK</v>
          </cell>
          <cell r="AC7" t="str">
            <v>BLACK</v>
          </cell>
          <cell r="AD7" t="str">
            <v>NHLSNF3005BK</v>
          </cell>
          <cell r="AE7" t="str">
            <v/>
          </cell>
          <cell r="AF7">
            <v>1</v>
          </cell>
          <cell r="AG7">
            <v>0</v>
          </cell>
          <cell r="AH7">
            <v>1</v>
          </cell>
          <cell r="AI7" t="str">
            <v>FRE</v>
          </cell>
        </row>
        <row r="8">
          <cell r="J8" t="str">
            <v>NHL-47 Brand-016</v>
          </cell>
          <cell r="K8" t="str">
            <v>NHL-47 Brand-016-NHLSNF3006NAVYFRE</v>
          </cell>
          <cell r="L8" t="str">
            <v>NHL의류외6</v>
          </cell>
          <cell r="M8" t="str">
            <v>NHL</v>
          </cell>
          <cell r="N8" t="str">
            <v>Team S</v>
          </cell>
          <cell r="P8" t="str">
            <v>NHL</v>
          </cell>
          <cell r="Q8" t="str">
            <v>NHL</v>
          </cell>
          <cell r="R8" t="str">
            <v>F</v>
          </cell>
          <cell r="S8" t="str">
            <v>3</v>
          </cell>
          <cell r="T8" t="str">
            <v>SN</v>
          </cell>
          <cell r="U8" t="str">
            <v>SNAPBACK</v>
          </cell>
          <cell r="V8" t="str">
            <v>U</v>
          </cell>
          <cell r="W8">
            <v>6</v>
          </cell>
          <cell r="X8" t="str">
            <v>006</v>
          </cell>
          <cell r="Y8" t="str">
            <v>NHLSNF3006</v>
          </cell>
          <cell r="Z8">
            <v>1</v>
          </cell>
          <cell r="AA8" t="str">
            <v>Team Script Oath Snapback
H-TSOTH18WBP-NY</v>
          </cell>
          <cell r="AB8" t="str">
            <v>NY</v>
          </cell>
          <cell r="AC8" t="str">
            <v>NAVY</v>
          </cell>
          <cell r="AD8" t="str">
            <v>NHLSNF3006NY</v>
          </cell>
          <cell r="AE8" t="str">
            <v/>
          </cell>
          <cell r="AF8">
            <v>1</v>
          </cell>
          <cell r="AG8">
            <v>0</v>
          </cell>
          <cell r="AH8">
            <v>1</v>
          </cell>
          <cell r="AI8" t="str">
            <v>FRE</v>
          </cell>
        </row>
        <row r="9">
          <cell r="J9" t="str">
            <v>NHL-47 Brand-017</v>
          </cell>
          <cell r="K9" t="str">
            <v>NHL-47 Brand-017-NHLSNF3007REDFRE</v>
          </cell>
          <cell r="L9" t="str">
            <v>NHL의류외7</v>
          </cell>
          <cell r="M9" t="str">
            <v>NHL</v>
          </cell>
          <cell r="N9" t="str">
            <v>Team S</v>
          </cell>
          <cell r="P9" t="str">
            <v>NHL</v>
          </cell>
          <cell r="Q9" t="str">
            <v>NHL</v>
          </cell>
          <cell r="R9" t="str">
            <v>F</v>
          </cell>
          <cell r="S9" t="str">
            <v>3</v>
          </cell>
          <cell r="T9" t="str">
            <v>SN</v>
          </cell>
          <cell r="U9" t="str">
            <v>SNAPBACK</v>
          </cell>
          <cell r="V9" t="str">
            <v>U</v>
          </cell>
          <cell r="W9">
            <v>7</v>
          </cell>
          <cell r="X9" t="str">
            <v>007</v>
          </cell>
          <cell r="Y9" t="str">
            <v>NHLSNF3007</v>
          </cell>
          <cell r="Z9">
            <v>1</v>
          </cell>
          <cell r="AA9" t="str">
            <v>Team Script Oath Snapback
H-TSOTH05WBP-RD</v>
          </cell>
          <cell r="AB9" t="str">
            <v>RE</v>
          </cell>
          <cell r="AC9" t="str">
            <v>RED</v>
          </cell>
          <cell r="AD9" t="str">
            <v>NHLSNF3007RE</v>
          </cell>
          <cell r="AE9" t="str">
            <v/>
          </cell>
          <cell r="AF9">
            <v>1</v>
          </cell>
          <cell r="AG9">
            <v>0</v>
          </cell>
          <cell r="AH9">
            <v>1</v>
          </cell>
          <cell r="AI9" t="str">
            <v>FRE</v>
          </cell>
        </row>
        <row r="10">
          <cell r="J10" t="str">
            <v>NHL-47 Brand-018</v>
          </cell>
          <cell r="K10" t="str">
            <v>NHL-47 Brand-018-NHLSNF3008WHITEFRE</v>
          </cell>
          <cell r="L10" t="str">
            <v>NHL의류외8</v>
          </cell>
          <cell r="M10" t="str">
            <v>NHL</v>
          </cell>
          <cell r="N10" t="str">
            <v xml:space="preserve">Tasty </v>
          </cell>
          <cell r="P10" t="str">
            <v>NHL</v>
          </cell>
          <cell r="Q10" t="str">
            <v>NHL</v>
          </cell>
          <cell r="R10" t="str">
            <v>F</v>
          </cell>
          <cell r="S10" t="str">
            <v>3</v>
          </cell>
          <cell r="T10" t="str">
            <v>SN</v>
          </cell>
          <cell r="U10" t="str">
            <v>SNAPBACK</v>
          </cell>
          <cell r="V10" t="str">
            <v>U</v>
          </cell>
          <cell r="W10">
            <v>8</v>
          </cell>
          <cell r="X10" t="str">
            <v>008</v>
          </cell>
          <cell r="Y10" t="str">
            <v>NHLSNF3008</v>
          </cell>
          <cell r="Z10">
            <v>1</v>
          </cell>
          <cell r="AA10" t="str">
            <v>Tasty Rope 2 Tone Strapback
HVIN-TASTT08CTS-WH88</v>
          </cell>
          <cell r="AB10" t="str">
            <v>WH</v>
          </cell>
          <cell r="AC10" t="str">
            <v>WHITE</v>
          </cell>
          <cell r="AD10" t="str">
            <v>NHLSNF3008WH</v>
          </cell>
          <cell r="AE10" t="str">
            <v/>
          </cell>
          <cell r="AF10">
            <v>1</v>
          </cell>
          <cell r="AG10">
            <v>0</v>
          </cell>
          <cell r="AH10">
            <v>1</v>
          </cell>
          <cell r="AI10" t="str">
            <v>FRE</v>
          </cell>
        </row>
        <row r="11">
          <cell r="J11" t="str">
            <v>NHL-47 Brand-019</v>
          </cell>
          <cell r="K11" t="str">
            <v>NHL-47 Brand-019-NHLFIF3009BLACK714</v>
          </cell>
          <cell r="L11" t="str">
            <v>NHL의류외9</v>
          </cell>
          <cell r="M11" t="str">
            <v>NHL</v>
          </cell>
          <cell r="N11" t="str">
            <v>Shaked</v>
          </cell>
          <cell r="P11" t="str">
            <v>NHL</v>
          </cell>
          <cell r="Q11" t="str">
            <v>NHL</v>
          </cell>
          <cell r="R11" t="str">
            <v>F</v>
          </cell>
          <cell r="S11" t="str">
            <v>3</v>
          </cell>
          <cell r="T11" t="str">
            <v>FI</v>
          </cell>
          <cell r="U11" t="str">
            <v>FITTED CAP</v>
          </cell>
          <cell r="V11" t="str">
            <v>U</v>
          </cell>
          <cell r="W11">
            <v>9</v>
          </cell>
          <cell r="X11" t="str">
            <v>009</v>
          </cell>
          <cell r="Y11" t="str">
            <v>NHLFIF3009</v>
          </cell>
          <cell r="Z11">
            <v>0.16666666666666666</v>
          </cell>
          <cell r="AA11" t="str">
            <v>Shakedown Street Fitted
H-SHKDS05WBF-BK</v>
          </cell>
          <cell r="AB11" t="str">
            <v>BK</v>
          </cell>
          <cell r="AC11" t="str">
            <v>BLACK</v>
          </cell>
          <cell r="AD11" t="str">
            <v>NHLFIF3009BK</v>
          </cell>
          <cell r="AE11" t="str">
            <v/>
          </cell>
          <cell r="AF11">
            <v>0.16666666666666666</v>
          </cell>
          <cell r="AG11">
            <v>0</v>
          </cell>
          <cell r="AH11">
            <v>2</v>
          </cell>
          <cell r="AI11">
            <v>714</v>
          </cell>
        </row>
        <row r="12">
          <cell r="J12" t="str">
            <v>NHL-47 Brand-019</v>
          </cell>
          <cell r="K12" t="str">
            <v>NHL-47 Brand-019-NHLFIF3009BLACK738</v>
          </cell>
          <cell r="L12" t="str">
            <v>NHL의류외9</v>
          </cell>
          <cell r="M12" t="str">
            <v>NHL</v>
          </cell>
          <cell r="N12" t="str">
            <v>Shaked</v>
          </cell>
          <cell r="P12" t="str">
            <v>NHL</v>
          </cell>
          <cell r="Q12" t="str">
            <v>NHL</v>
          </cell>
          <cell r="R12" t="str">
            <v>F</v>
          </cell>
          <cell r="S12" t="str">
            <v>3</v>
          </cell>
          <cell r="T12" t="str">
            <v>FI</v>
          </cell>
          <cell r="U12" t="str">
            <v>FITTED CAP</v>
          </cell>
          <cell r="V12" t="str">
            <v>U</v>
          </cell>
          <cell r="W12">
            <v>9</v>
          </cell>
          <cell r="X12" t="str">
            <v>009</v>
          </cell>
          <cell r="Y12" t="str">
            <v>NHLFIF3009</v>
          </cell>
          <cell r="Z12">
            <v>0.16666666666666666</v>
          </cell>
          <cell r="AA12" t="str">
            <v>Shakedown Street Fitted
H-SHKDS05WBF-BK</v>
          </cell>
          <cell r="AB12" t="str">
            <v>BK</v>
          </cell>
          <cell r="AC12" t="str">
            <v>BLACK</v>
          </cell>
          <cell r="AD12" t="str">
            <v>NHLFIF3009BK</v>
          </cell>
          <cell r="AE12" t="str">
            <v/>
          </cell>
          <cell r="AF12">
            <v>0.16666666666666666</v>
          </cell>
          <cell r="AG12">
            <v>0</v>
          </cell>
          <cell r="AH12">
            <v>2</v>
          </cell>
          <cell r="AI12">
            <v>738</v>
          </cell>
        </row>
        <row r="13">
          <cell r="J13" t="str">
            <v>NHL-47 Brand-019</v>
          </cell>
          <cell r="K13" t="str">
            <v>NHL-47 Brand-019-NHLFIF3009BLACK712</v>
          </cell>
          <cell r="L13" t="str">
            <v>NHL의류외9</v>
          </cell>
          <cell r="M13" t="str">
            <v>NHL</v>
          </cell>
          <cell r="N13" t="str">
            <v>Shaked</v>
          </cell>
          <cell r="P13" t="str">
            <v>NHL</v>
          </cell>
          <cell r="Q13" t="str">
            <v>NHL</v>
          </cell>
          <cell r="R13" t="str">
            <v>F</v>
          </cell>
          <cell r="S13" t="str">
            <v>3</v>
          </cell>
          <cell r="T13" t="str">
            <v>FI</v>
          </cell>
          <cell r="U13" t="str">
            <v>FITTED CAP</v>
          </cell>
          <cell r="V13" t="str">
            <v>U</v>
          </cell>
          <cell r="W13">
            <v>9</v>
          </cell>
          <cell r="X13" t="str">
            <v>009</v>
          </cell>
          <cell r="Y13" t="str">
            <v>NHLFIF3009</v>
          </cell>
          <cell r="Z13">
            <v>0.16666666666666666</v>
          </cell>
          <cell r="AA13" t="str">
            <v>Shakedown Street Fitted
H-SHKDS05WBF-BK</v>
          </cell>
          <cell r="AB13" t="str">
            <v>BK</v>
          </cell>
          <cell r="AC13" t="str">
            <v>BLACK</v>
          </cell>
          <cell r="AD13" t="str">
            <v>NHLFIF3009BK</v>
          </cell>
          <cell r="AE13" t="str">
            <v/>
          </cell>
          <cell r="AF13">
            <v>0.16666666666666666</v>
          </cell>
          <cell r="AG13">
            <v>0</v>
          </cell>
          <cell r="AH13">
            <v>2</v>
          </cell>
          <cell r="AI13">
            <v>712</v>
          </cell>
        </row>
        <row r="14">
          <cell r="J14" t="str">
            <v>NHL-47 Brand-019</v>
          </cell>
          <cell r="K14" t="str">
            <v>NHL-47 Brand-019-NHLFIF3009BLACK758</v>
          </cell>
          <cell r="L14" t="str">
            <v>NHL의류외9</v>
          </cell>
          <cell r="M14" t="str">
            <v>NHL</v>
          </cell>
          <cell r="N14" t="str">
            <v>Shaked</v>
          </cell>
          <cell r="P14" t="str">
            <v>NHL</v>
          </cell>
          <cell r="Q14" t="str">
            <v>NHL</v>
          </cell>
          <cell r="R14" t="str">
            <v>F</v>
          </cell>
          <cell r="S14" t="str">
            <v>3</v>
          </cell>
          <cell r="T14" t="str">
            <v>FI</v>
          </cell>
          <cell r="U14" t="str">
            <v>FITTED CAP</v>
          </cell>
          <cell r="V14" t="str">
            <v>U</v>
          </cell>
          <cell r="W14">
            <v>9</v>
          </cell>
          <cell r="X14" t="str">
            <v>009</v>
          </cell>
          <cell r="Y14" t="str">
            <v>NHLFIF3009</v>
          </cell>
          <cell r="Z14">
            <v>0.16666666666666666</v>
          </cell>
          <cell r="AA14" t="str">
            <v>Shakedown Street Fitted
H-SHKDS05WBF-BK</v>
          </cell>
          <cell r="AB14" t="str">
            <v>BK</v>
          </cell>
          <cell r="AC14" t="str">
            <v>BLACK</v>
          </cell>
          <cell r="AD14" t="str">
            <v>NHLFIF3009BK</v>
          </cell>
          <cell r="AE14" t="str">
            <v/>
          </cell>
          <cell r="AF14">
            <v>0.16666666666666666</v>
          </cell>
          <cell r="AG14">
            <v>0</v>
          </cell>
          <cell r="AH14">
            <v>2</v>
          </cell>
          <cell r="AI14">
            <v>758</v>
          </cell>
        </row>
        <row r="15">
          <cell r="J15" t="str">
            <v>NHL-47 Brand-019</v>
          </cell>
          <cell r="K15" t="str">
            <v>NHL-47 Brand-019-NHLFIF3009BLACK734</v>
          </cell>
          <cell r="L15" t="str">
            <v>NHL의류외9</v>
          </cell>
          <cell r="M15" t="str">
            <v>NHL</v>
          </cell>
          <cell r="N15" t="str">
            <v>Shaked</v>
          </cell>
          <cell r="P15" t="str">
            <v>NHL</v>
          </cell>
          <cell r="Q15" t="str">
            <v>NHL</v>
          </cell>
          <cell r="R15" t="str">
            <v>F</v>
          </cell>
          <cell r="S15" t="str">
            <v>3</v>
          </cell>
          <cell r="T15" t="str">
            <v>FI</v>
          </cell>
          <cell r="U15" t="str">
            <v>FITTED CAP</v>
          </cell>
          <cell r="V15" t="str">
            <v>U</v>
          </cell>
          <cell r="W15">
            <v>9</v>
          </cell>
          <cell r="X15" t="str">
            <v>009</v>
          </cell>
          <cell r="Y15" t="str">
            <v>NHLFIF3009</v>
          </cell>
          <cell r="Z15">
            <v>0.16666666666666666</v>
          </cell>
          <cell r="AA15" t="str">
            <v>Shakedown Street Fitted
H-SHKDS05WBF-BK</v>
          </cell>
          <cell r="AB15" t="str">
            <v>BK</v>
          </cell>
          <cell r="AC15" t="str">
            <v>BLACK</v>
          </cell>
          <cell r="AD15" t="str">
            <v>NHLFIF3009BK</v>
          </cell>
          <cell r="AE15" t="str">
            <v/>
          </cell>
          <cell r="AF15">
            <v>0.16666666666666666</v>
          </cell>
          <cell r="AG15">
            <v>0</v>
          </cell>
          <cell r="AH15">
            <v>2</v>
          </cell>
          <cell r="AI15">
            <v>734</v>
          </cell>
        </row>
        <row r="16">
          <cell r="J16" t="str">
            <v>NHL-47 Brand-019</v>
          </cell>
          <cell r="K16" t="str">
            <v>NHL-47 Brand-019-NHLFIF3009BLACK778</v>
          </cell>
          <cell r="L16" t="str">
            <v>NHL의류외9</v>
          </cell>
          <cell r="M16" t="str">
            <v>NHL</v>
          </cell>
          <cell r="N16" t="str">
            <v>Shaked</v>
          </cell>
          <cell r="P16" t="str">
            <v>NHL</v>
          </cell>
          <cell r="Q16" t="str">
            <v>NHL</v>
          </cell>
          <cell r="R16" t="str">
            <v>F</v>
          </cell>
          <cell r="S16" t="str">
            <v>3</v>
          </cell>
          <cell r="T16" t="str">
            <v>FI</v>
          </cell>
          <cell r="U16" t="str">
            <v>FITTED CAP</v>
          </cell>
          <cell r="V16" t="str">
            <v>U</v>
          </cell>
          <cell r="W16">
            <v>9</v>
          </cell>
          <cell r="X16" t="str">
            <v>009</v>
          </cell>
          <cell r="Y16" t="str">
            <v>NHLFIF3009</v>
          </cell>
          <cell r="Z16">
            <v>0.16666666666666666</v>
          </cell>
          <cell r="AA16" t="str">
            <v>Shakedown Street Fitted
H-SHKDS05WBF-BK</v>
          </cell>
          <cell r="AB16" t="str">
            <v>BK</v>
          </cell>
          <cell r="AC16" t="str">
            <v>BLACK</v>
          </cell>
          <cell r="AD16" t="str">
            <v>NHLFIF3009BK</v>
          </cell>
          <cell r="AE16" t="str">
            <v/>
          </cell>
          <cell r="AF16">
            <v>0.16666666666666666</v>
          </cell>
          <cell r="AG16">
            <v>0</v>
          </cell>
          <cell r="AH16">
            <v>2</v>
          </cell>
          <cell r="AI16">
            <v>778</v>
          </cell>
        </row>
        <row r="17">
          <cell r="J17" t="str">
            <v>NHL-47 Brand-0110</v>
          </cell>
          <cell r="K17" t="str">
            <v>NHL-47 Brand-0110-NHLFIF3010BLACK714</v>
          </cell>
          <cell r="L17" t="str">
            <v>NHL의류외10</v>
          </cell>
          <cell r="M17" t="str">
            <v>NHL</v>
          </cell>
          <cell r="N17" t="str">
            <v>Shaked</v>
          </cell>
          <cell r="P17" t="str">
            <v>NHL</v>
          </cell>
          <cell r="Q17" t="str">
            <v>NHL</v>
          </cell>
          <cell r="R17" t="str">
            <v>F</v>
          </cell>
          <cell r="S17" t="str">
            <v>3</v>
          </cell>
          <cell r="T17" t="str">
            <v>FI</v>
          </cell>
          <cell r="U17" t="str">
            <v>FITTED CAP</v>
          </cell>
          <cell r="V17" t="str">
            <v>U</v>
          </cell>
          <cell r="W17">
            <v>10</v>
          </cell>
          <cell r="X17" t="str">
            <v>010</v>
          </cell>
          <cell r="Y17" t="str">
            <v>NHLFIF3010</v>
          </cell>
          <cell r="Z17">
            <v>0.16666666666666666</v>
          </cell>
          <cell r="AA17" t="str">
            <v>Shakedown Street Fitted
H-SHKDS04WBF-BK</v>
          </cell>
          <cell r="AB17" t="str">
            <v>BK</v>
          </cell>
          <cell r="AC17" t="str">
            <v>BLACK</v>
          </cell>
          <cell r="AD17" t="str">
            <v>NHLFIF3010BK</v>
          </cell>
          <cell r="AE17" t="str">
            <v/>
          </cell>
          <cell r="AF17">
            <v>0.16666666666666666</v>
          </cell>
          <cell r="AG17">
            <v>0</v>
          </cell>
          <cell r="AH17">
            <v>2</v>
          </cell>
          <cell r="AI17">
            <v>714</v>
          </cell>
        </row>
        <row r="18">
          <cell r="J18" t="str">
            <v>NHL-47 Brand-0110</v>
          </cell>
          <cell r="K18" t="str">
            <v>NHL-47 Brand-0110-NHLFIF3010BLACK738</v>
          </cell>
          <cell r="L18" t="str">
            <v>NHL의류외10</v>
          </cell>
          <cell r="M18" t="str">
            <v>NHL</v>
          </cell>
          <cell r="N18" t="str">
            <v>Shaked</v>
          </cell>
          <cell r="P18" t="str">
            <v>NHL</v>
          </cell>
          <cell r="Q18" t="str">
            <v>NHL</v>
          </cell>
          <cell r="R18" t="str">
            <v>F</v>
          </cell>
          <cell r="S18" t="str">
            <v>3</v>
          </cell>
          <cell r="T18" t="str">
            <v>FI</v>
          </cell>
          <cell r="U18" t="str">
            <v>FITTED CAP</v>
          </cell>
          <cell r="V18" t="str">
            <v>U</v>
          </cell>
          <cell r="W18">
            <v>10</v>
          </cell>
          <cell r="X18" t="str">
            <v>010</v>
          </cell>
          <cell r="Y18" t="str">
            <v>NHLFIF3010</v>
          </cell>
          <cell r="Z18">
            <v>0.16666666666666666</v>
          </cell>
          <cell r="AA18" t="str">
            <v>Shakedown Street Fitted
H-SHKDS04WBF-BK</v>
          </cell>
          <cell r="AB18" t="str">
            <v>BK</v>
          </cell>
          <cell r="AC18" t="str">
            <v>BLACK</v>
          </cell>
          <cell r="AD18" t="str">
            <v>NHLFIF3010BK</v>
          </cell>
          <cell r="AE18" t="str">
            <v/>
          </cell>
          <cell r="AF18">
            <v>0.16666666666666666</v>
          </cell>
          <cell r="AG18">
            <v>0</v>
          </cell>
          <cell r="AH18">
            <v>2</v>
          </cell>
          <cell r="AI18">
            <v>738</v>
          </cell>
        </row>
        <row r="19">
          <cell r="J19" t="str">
            <v>NHL-47 Brand-0110</v>
          </cell>
          <cell r="K19" t="str">
            <v>NHL-47 Brand-0110-NHLFIF3010BLACK712</v>
          </cell>
          <cell r="L19" t="str">
            <v>NHL의류외10</v>
          </cell>
          <cell r="M19" t="str">
            <v>NHL</v>
          </cell>
          <cell r="N19" t="str">
            <v>Shaked</v>
          </cell>
          <cell r="P19" t="str">
            <v>NHL</v>
          </cell>
          <cell r="Q19" t="str">
            <v>NHL</v>
          </cell>
          <cell r="R19" t="str">
            <v>F</v>
          </cell>
          <cell r="S19" t="str">
            <v>3</v>
          </cell>
          <cell r="T19" t="str">
            <v>FI</v>
          </cell>
          <cell r="U19" t="str">
            <v>FITTED CAP</v>
          </cell>
          <cell r="V19" t="str">
            <v>U</v>
          </cell>
          <cell r="W19">
            <v>10</v>
          </cell>
          <cell r="X19" t="str">
            <v>010</v>
          </cell>
          <cell r="Y19" t="str">
            <v>NHLFIF3010</v>
          </cell>
          <cell r="Z19">
            <v>0.16666666666666666</v>
          </cell>
          <cell r="AA19" t="str">
            <v>Shakedown Street Fitted
H-SHKDS04WBF-BK</v>
          </cell>
          <cell r="AB19" t="str">
            <v>BK</v>
          </cell>
          <cell r="AC19" t="str">
            <v>BLACK</v>
          </cell>
          <cell r="AD19" t="str">
            <v>NHLFIF3010BK</v>
          </cell>
          <cell r="AE19" t="str">
            <v/>
          </cell>
          <cell r="AF19">
            <v>0.16666666666666666</v>
          </cell>
          <cell r="AG19">
            <v>0</v>
          </cell>
          <cell r="AH19">
            <v>2</v>
          </cell>
          <cell r="AI19">
            <v>712</v>
          </cell>
        </row>
        <row r="20">
          <cell r="J20" t="str">
            <v>NHL-47 Brand-0110</v>
          </cell>
          <cell r="K20" t="str">
            <v>NHL-47 Brand-0110-NHLFIF3010BLACK758</v>
          </cell>
          <cell r="L20" t="str">
            <v>NHL의류외10</v>
          </cell>
          <cell r="M20" t="str">
            <v>NHL</v>
          </cell>
          <cell r="N20" t="str">
            <v>Shaked</v>
          </cell>
          <cell r="P20" t="str">
            <v>NHL</v>
          </cell>
          <cell r="Q20" t="str">
            <v>NHL</v>
          </cell>
          <cell r="R20" t="str">
            <v>F</v>
          </cell>
          <cell r="S20" t="str">
            <v>3</v>
          </cell>
          <cell r="T20" t="str">
            <v>FI</v>
          </cell>
          <cell r="U20" t="str">
            <v>FITTED CAP</v>
          </cell>
          <cell r="V20" t="str">
            <v>U</v>
          </cell>
          <cell r="W20">
            <v>10</v>
          </cell>
          <cell r="X20" t="str">
            <v>010</v>
          </cell>
          <cell r="Y20" t="str">
            <v>NHLFIF3010</v>
          </cell>
          <cell r="Z20">
            <v>0.16666666666666666</v>
          </cell>
          <cell r="AA20" t="str">
            <v>Shakedown Street Fitted
H-SHKDS04WBF-BK</v>
          </cell>
          <cell r="AB20" t="str">
            <v>BK</v>
          </cell>
          <cell r="AC20" t="str">
            <v>BLACK</v>
          </cell>
          <cell r="AD20" t="str">
            <v>NHLFIF3010BK</v>
          </cell>
          <cell r="AE20" t="str">
            <v/>
          </cell>
          <cell r="AF20">
            <v>0.16666666666666666</v>
          </cell>
          <cell r="AG20">
            <v>0</v>
          </cell>
          <cell r="AH20">
            <v>2</v>
          </cell>
          <cell r="AI20">
            <v>758</v>
          </cell>
        </row>
        <row r="21">
          <cell r="J21" t="str">
            <v>NHL-47 Brand-0110</v>
          </cell>
          <cell r="K21" t="str">
            <v>NHL-47 Brand-0110-NHLFIF3010BLACK734</v>
          </cell>
          <cell r="L21" t="str">
            <v>NHL의류외10</v>
          </cell>
          <cell r="M21" t="str">
            <v>NHL</v>
          </cell>
          <cell r="N21" t="str">
            <v>Shaked</v>
          </cell>
          <cell r="P21" t="str">
            <v>NHL</v>
          </cell>
          <cell r="Q21" t="str">
            <v>NHL</v>
          </cell>
          <cell r="R21" t="str">
            <v>F</v>
          </cell>
          <cell r="S21" t="str">
            <v>3</v>
          </cell>
          <cell r="T21" t="str">
            <v>FI</v>
          </cell>
          <cell r="U21" t="str">
            <v>FITTED CAP</v>
          </cell>
          <cell r="V21" t="str">
            <v>U</v>
          </cell>
          <cell r="W21">
            <v>10</v>
          </cell>
          <cell r="X21" t="str">
            <v>010</v>
          </cell>
          <cell r="Y21" t="str">
            <v>NHLFIF3010</v>
          </cell>
          <cell r="Z21">
            <v>0.16666666666666666</v>
          </cell>
          <cell r="AA21" t="str">
            <v>Shakedown Street Fitted
H-SHKDS04WBF-BK</v>
          </cell>
          <cell r="AB21" t="str">
            <v>BK</v>
          </cell>
          <cell r="AC21" t="str">
            <v>BLACK</v>
          </cell>
          <cell r="AD21" t="str">
            <v>NHLFIF3010BK</v>
          </cell>
          <cell r="AE21" t="str">
            <v/>
          </cell>
          <cell r="AF21">
            <v>0.16666666666666666</v>
          </cell>
          <cell r="AG21">
            <v>0</v>
          </cell>
          <cell r="AH21">
            <v>2</v>
          </cell>
          <cell r="AI21">
            <v>734</v>
          </cell>
        </row>
        <row r="22">
          <cell r="J22" t="str">
            <v>NHL-47 Brand-0110</v>
          </cell>
          <cell r="K22" t="str">
            <v>NHL-47 Brand-0110-NHLFIF3010BLACK778</v>
          </cell>
          <cell r="L22" t="str">
            <v>NHL의류외10</v>
          </cell>
          <cell r="M22" t="str">
            <v>NHL</v>
          </cell>
          <cell r="N22" t="str">
            <v>Shaked</v>
          </cell>
          <cell r="P22" t="str">
            <v>NHL</v>
          </cell>
          <cell r="Q22" t="str">
            <v>NHL</v>
          </cell>
          <cell r="R22" t="str">
            <v>F</v>
          </cell>
          <cell r="S22" t="str">
            <v>3</v>
          </cell>
          <cell r="T22" t="str">
            <v>FI</v>
          </cell>
          <cell r="U22" t="str">
            <v>FITTED CAP</v>
          </cell>
          <cell r="V22" t="str">
            <v>U</v>
          </cell>
          <cell r="W22">
            <v>10</v>
          </cell>
          <cell r="X22" t="str">
            <v>010</v>
          </cell>
          <cell r="Y22" t="str">
            <v>NHLFIF3010</v>
          </cell>
          <cell r="Z22">
            <v>0.16666666666666666</v>
          </cell>
          <cell r="AA22" t="str">
            <v>Shakedown Street Fitted
H-SHKDS04WBF-BK</v>
          </cell>
          <cell r="AB22" t="str">
            <v>BK</v>
          </cell>
          <cell r="AC22" t="str">
            <v>BLACK</v>
          </cell>
          <cell r="AD22" t="str">
            <v>NHLFIF3010BK</v>
          </cell>
          <cell r="AE22" t="str">
            <v/>
          </cell>
          <cell r="AF22">
            <v>0.16666666666666666</v>
          </cell>
          <cell r="AG22">
            <v>0</v>
          </cell>
          <cell r="AH22">
            <v>2</v>
          </cell>
          <cell r="AI22">
            <v>778</v>
          </cell>
        </row>
        <row r="23">
          <cell r="J23" t="str">
            <v>NHL-47 Brand-0111</v>
          </cell>
          <cell r="K23" t="str">
            <v>NHL-47 Brand-0111-NHLSNF3011BLACKFRE</v>
          </cell>
          <cell r="L23" t="str">
            <v>NHL의류외11</v>
          </cell>
          <cell r="M23" t="str">
            <v>NHL</v>
          </cell>
          <cell r="N23" t="str">
            <v xml:space="preserve">Safer </v>
          </cell>
          <cell r="P23" t="str">
            <v>NHL</v>
          </cell>
          <cell r="Q23" t="str">
            <v>NHL</v>
          </cell>
          <cell r="R23" t="str">
            <v>F</v>
          </cell>
          <cell r="S23" t="str">
            <v>3</v>
          </cell>
          <cell r="T23" t="str">
            <v>SN</v>
          </cell>
          <cell r="U23" t="str">
            <v>SNAPBACK</v>
          </cell>
          <cell r="V23" t="str">
            <v>U</v>
          </cell>
          <cell r="W23">
            <v>11</v>
          </cell>
          <cell r="X23" t="str">
            <v>011</v>
          </cell>
          <cell r="Y23" t="str">
            <v>NHLSNF3011</v>
          </cell>
          <cell r="Z23">
            <v>1</v>
          </cell>
          <cell r="AA23" t="str">
            <v>Safer Snapback
H-SAFER08CLP</v>
          </cell>
          <cell r="AB23" t="str">
            <v>BK</v>
          </cell>
          <cell r="AC23" t="str">
            <v>BLACK</v>
          </cell>
          <cell r="AD23" t="str">
            <v>NHLSNF3011BK</v>
          </cell>
          <cell r="AE23" t="str">
            <v/>
          </cell>
          <cell r="AF23">
            <v>1</v>
          </cell>
          <cell r="AG23">
            <v>0</v>
          </cell>
          <cell r="AH23">
            <v>1</v>
          </cell>
          <cell r="AI23" t="str">
            <v>FRE</v>
          </cell>
        </row>
        <row r="24">
          <cell r="J24" t="str">
            <v>NHL-47 Brand-0112</v>
          </cell>
          <cell r="K24" t="str">
            <v>NHL-47 Brand-0112-NHLSNF3012REDFRE</v>
          </cell>
          <cell r="L24" t="str">
            <v>NHL의류외12</v>
          </cell>
          <cell r="M24" t="str">
            <v>NHL</v>
          </cell>
          <cell r="N24" t="str">
            <v xml:space="preserve">Safer </v>
          </cell>
          <cell r="P24" t="str">
            <v>NHL</v>
          </cell>
          <cell r="Q24" t="str">
            <v>NHL</v>
          </cell>
          <cell r="R24" t="str">
            <v>F</v>
          </cell>
          <cell r="S24" t="str">
            <v>3</v>
          </cell>
          <cell r="T24" t="str">
            <v>SN</v>
          </cell>
          <cell r="U24" t="str">
            <v>SNAPBACK</v>
          </cell>
          <cell r="V24" t="str">
            <v>U</v>
          </cell>
          <cell r="W24">
            <v>12</v>
          </cell>
          <cell r="X24" t="str">
            <v>012</v>
          </cell>
          <cell r="Y24" t="str">
            <v>NHLSNF3012</v>
          </cell>
          <cell r="Z24">
            <v>1</v>
          </cell>
          <cell r="AA24" t="str">
            <v>Safer Snapback
H-SAFER04CLP-NT</v>
          </cell>
          <cell r="AB24" t="str">
            <v>RE</v>
          </cell>
          <cell r="AC24" t="str">
            <v>RED</v>
          </cell>
          <cell r="AD24" t="str">
            <v>NHLSNF3012RE</v>
          </cell>
          <cell r="AE24" t="str">
            <v/>
          </cell>
          <cell r="AF24">
            <v>1</v>
          </cell>
          <cell r="AG24">
            <v>0</v>
          </cell>
          <cell r="AH24">
            <v>1</v>
          </cell>
          <cell r="AI24" t="str">
            <v>FRE</v>
          </cell>
        </row>
        <row r="25">
          <cell r="J25" t="str">
            <v>NHL-47 Brand-0113</v>
          </cell>
          <cell r="K25" t="str">
            <v>NHL-47 Brand-0113-NHLSNF3013BLACKFRE</v>
          </cell>
          <cell r="L25" t="str">
            <v>NHL의류외13</v>
          </cell>
          <cell r="M25" t="str">
            <v>NHL</v>
          </cell>
          <cell r="N25" t="str">
            <v xml:space="preserve">Night </v>
          </cell>
          <cell r="P25" t="str">
            <v>NHL</v>
          </cell>
          <cell r="Q25" t="str">
            <v>NHL</v>
          </cell>
          <cell r="R25" t="str">
            <v>F</v>
          </cell>
          <cell r="S25" t="str">
            <v>3</v>
          </cell>
          <cell r="T25" t="str">
            <v>SN</v>
          </cell>
          <cell r="U25" t="str">
            <v>SNAPBACK</v>
          </cell>
          <cell r="V25" t="str">
            <v>U</v>
          </cell>
          <cell r="W25">
            <v>13</v>
          </cell>
          <cell r="X25" t="str">
            <v>013</v>
          </cell>
          <cell r="Y25" t="str">
            <v>NHLSNF3013</v>
          </cell>
          <cell r="Z25">
            <v>1</v>
          </cell>
          <cell r="AA25" t="str">
            <v>Night Moves Snapback
H-NTMV05WBP-BK</v>
          </cell>
          <cell r="AB25" t="str">
            <v>BK</v>
          </cell>
          <cell r="AC25" t="str">
            <v>BLACK</v>
          </cell>
          <cell r="AD25" t="str">
            <v>NHLSNF3013BK</v>
          </cell>
          <cell r="AE25" t="str">
            <v/>
          </cell>
          <cell r="AF25">
            <v>1</v>
          </cell>
          <cell r="AG25">
            <v>0</v>
          </cell>
          <cell r="AH25">
            <v>1</v>
          </cell>
          <cell r="AI25" t="str">
            <v>FRE</v>
          </cell>
        </row>
        <row r="26">
          <cell r="J26" t="str">
            <v>NHL-47 Brand-0114</v>
          </cell>
          <cell r="K26" t="str">
            <v>NHL-47 Brand-0114-NHLSNF3014BLACKFRE</v>
          </cell>
          <cell r="L26" t="str">
            <v>NHL의류외14</v>
          </cell>
          <cell r="M26" t="str">
            <v>NHL</v>
          </cell>
          <cell r="N26" t="str">
            <v xml:space="preserve">Night </v>
          </cell>
          <cell r="P26" t="str">
            <v>NHL</v>
          </cell>
          <cell r="Q26" t="str">
            <v>NHL</v>
          </cell>
          <cell r="R26" t="str">
            <v>F</v>
          </cell>
          <cell r="S26" t="str">
            <v>3</v>
          </cell>
          <cell r="T26" t="str">
            <v>SN</v>
          </cell>
          <cell r="U26" t="str">
            <v>SNAPBACK</v>
          </cell>
          <cell r="V26" t="str">
            <v>U</v>
          </cell>
          <cell r="W26">
            <v>14</v>
          </cell>
          <cell r="X26" t="str">
            <v>014</v>
          </cell>
          <cell r="Y26" t="str">
            <v>NHLSNF3014</v>
          </cell>
          <cell r="Z26">
            <v>1</v>
          </cell>
          <cell r="AA26" t="str">
            <v>Night Moves Snapback
H-NTMV04WBP-BKA</v>
          </cell>
          <cell r="AB26" t="str">
            <v>BK</v>
          </cell>
          <cell r="AC26" t="str">
            <v>BLACK</v>
          </cell>
          <cell r="AD26" t="str">
            <v>NHLSNF3014BK</v>
          </cell>
          <cell r="AE26" t="str">
            <v/>
          </cell>
          <cell r="AF26">
            <v>1</v>
          </cell>
          <cell r="AG26">
            <v>0</v>
          </cell>
          <cell r="AH26">
            <v>1</v>
          </cell>
          <cell r="AI26" t="str">
            <v>FRE</v>
          </cell>
        </row>
        <row r="27">
          <cell r="J27" t="str">
            <v>NHL-47 Brand-0115</v>
          </cell>
          <cell r="K27" t="str">
            <v>NHL-47 Brand-0115-NHLSNF3015BLACKFRE</v>
          </cell>
          <cell r="L27" t="str">
            <v>NHL의류외15</v>
          </cell>
          <cell r="M27" t="str">
            <v>NHL</v>
          </cell>
          <cell r="N27" t="str">
            <v xml:space="preserve">GO JO </v>
          </cell>
          <cell r="P27" t="str">
            <v>NHL</v>
          </cell>
          <cell r="Q27" t="str">
            <v>NHL</v>
          </cell>
          <cell r="R27" t="str">
            <v>F</v>
          </cell>
          <cell r="S27" t="str">
            <v>3</v>
          </cell>
          <cell r="T27" t="str">
            <v>SN</v>
          </cell>
          <cell r="U27" t="str">
            <v>SNAPBACK</v>
          </cell>
          <cell r="V27" t="str">
            <v>U</v>
          </cell>
          <cell r="W27">
            <v>15</v>
          </cell>
          <cell r="X27" t="str">
            <v>015</v>
          </cell>
          <cell r="Y27" t="str">
            <v>NHLSNF3015</v>
          </cell>
          <cell r="Z27">
            <v>1</v>
          </cell>
          <cell r="AA27" t="str">
            <v>GO JO SNAPBACK
HVIN-GOJO08CTP-BK88</v>
          </cell>
          <cell r="AB27" t="str">
            <v>BK</v>
          </cell>
          <cell r="AC27" t="str">
            <v>BLACK</v>
          </cell>
          <cell r="AD27" t="str">
            <v>NHLSNF3015BK</v>
          </cell>
          <cell r="AE27" t="str">
            <v/>
          </cell>
          <cell r="AF27">
            <v>1</v>
          </cell>
          <cell r="AG27">
            <v>0</v>
          </cell>
          <cell r="AH27">
            <v>1</v>
          </cell>
          <cell r="AI27" t="str">
            <v>FRE</v>
          </cell>
        </row>
        <row r="28">
          <cell r="J28" t="str">
            <v>NHL-47 Brand-0116</v>
          </cell>
          <cell r="K28" t="str">
            <v>NHL-47 Brand-0116-NHLSNF3016BLACKFRE</v>
          </cell>
          <cell r="L28" t="str">
            <v>NHL의류외16</v>
          </cell>
          <cell r="M28" t="str">
            <v>NHL</v>
          </cell>
          <cell r="N28" t="str">
            <v xml:space="preserve">GO JO </v>
          </cell>
          <cell r="P28" t="str">
            <v>NHL</v>
          </cell>
          <cell r="Q28" t="str">
            <v>NHL</v>
          </cell>
          <cell r="R28" t="str">
            <v>F</v>
          </cell>
          <cell r="S28" t="str">
            <v>3</v>
          </cell>
          <cell r="T28" t="str">
            <v>SN</v>
          </cell>
          <cell r="U28" t="str">
            <v>SNAPBACK</v>
          </cell>
          <cell r="V28" t="str">
            <v>U</v>
          </cell>
          <cell r="W28">
            <v>16</v>
          </cell>
          <cell r="X28" t="str">
            <v>016</v>
          </cell>
          <cell r="Y28" t="str">
            <v>NHLSNF3016</v>
          </cell>
          <cell r="Z28">
            <v>1</v>
          </cell>
          <cell r="AA28" t="str">
            <v>GO JO SNAPBACK
H-GOJO05CTP-BK</v>
          </cell>
          <cell r="AB28" t="str">
            <v>BK</v>
          </cell>
          <cell r="AC28" t="str">
            <v>BLACK</v>
          </cell>
          <cell r="AD28" t="str">
            <v>NHLSNF3016BK</v>
          </cell>
          <cell r="AE28" t="str">
            <v/>
          </cell>
          <cell r="AF28">
            <v>1</v>
          </cell>
          <cell r="AG28">
            <v>0</v>
          </cell>
          <cell r="AH28">
            <v>1</v>
          </cell>
          <cell r="AI28" t="str">
            <v>FRE</v>
          </cell>
        </row>
        <row r="29">
          <cell r="J29" t="str">
            <v>NHL-47 Brand-0117</v>
          </cell>
          <cell r="K29" t="str">
            <v>NHL-47 Brand-0117-NHLFIF3017PURPLE714</v>
          </cell>
          <cell r="L29" t="str">
            <v>NHL의류외17</v>
          </cell>
          <cell r="M29" t="str">
            <v>NHL</v>
          </cell>
          <cell r="N29" t="str">
            <v xml:space="preserve">Bodhi </v>
          </cell>
          <cell r="P29" t="str">
            <v>NHL</v>
          </cell>
          <cell r="Q29" t="str">
            <v>NHL</v>
          </cell>
          <cell r="R29" t="str">
            <v>F</v>
          </cell>
          <cell r="S29" t="str">
            <v>3</v>
          </cell>
          <cell r="T29" t="str">
            <v>FI</v>
          </cell>
          <cell r="U29" t="str">
            <v>FITTED CAP</v>
          </cell>
          <cell r="V29" t="str">
            <v>U</v>
          </cell>
          <cell r="W29">
            <v>17</v>
          </cell>
          <cell r="X29" t="str">
            <v>017</v>
          </cell>
          <cell r="Y29" t="str">
            <v>NHLFIF3017</v>
          </cell>
          <cell r="Z29">
            <v>0.25</v>
          </cell>
          <cell r="AA29" t="str">
            <v>Bodhi Crew
H-BDH13WBF-PP</v>
          </cell>
          <cell r="AB29" t="str">
            <v>PP</v>
          </cell>
          <cell r="AC29" t="str">
            <v>PURPLE</v>
          </cell>
          <cell r="AD29" t="str">
            <v>NHLFIF3017PP</v>
          </cell>
          <cell r="AE29" t="str">
            <v/>
          </cell>
          <cell r="AF29">
            <v>0.25</v>
          </cell>
          <cell r="AG29">
            <v>0</v>
          </cell>
          <cell r="AH29">
            <v>2</v>
          </cell>
          <cell r="AI29">
            <v>714</v>
          </cell>
        </row>
        <row r="30">
          <cell r="J30" t="str">
            <v>NHL-47 Brand-0117</v>
          </cell>
          <cell r="K30" t="str">
            <v>NHL-47 Brand-0117-NHLFIF3017PURPLE738</v>
          </cell>
          <cell r="L30" t="str">
            <v>NHL의류외17</v>
          </cell>
          <cell r="M30" t="str">
            <v>NHL</v>
          </cell>
          <cell r="N30" t="str">
            <v xml:space="preserve">Bodhi </v>
          </cell>
          <cell r="P30" t="str">
            <v>NHL</v>
          </cell>
          <cell r="Q30" t="str">
            <v>NHL</v>
          </cell>
          <cell r="R30" t="str">
            <v>F</v>
          </cell>
          <cell r="S30" t="str">
            <v>3</v>
          </cell>
          <cell r="T30" t="str">
            <v>FI</v>
          </cell>
          <cell r="U30" t="str">
            <v>FITTED CAP</v>
          </cell>
          <cell r="V30" t="str">
            <v>U</v>
          </cell>
          <cell r="W30">
            <v>17</v>
          </cell>
          <cell r="X30" t="str">
            <v>017</v>
          </cell>
          <cell r="Y30" t="str">
            <v>NHLFIF3017</v>
          </cell>
          <cell r="Z30">
            <v>0.25</v>
          </cell>
          <cell r="AA30" t="str">
            <v>Bodhi Crew
H-BDH13WBF-PP</v>
          </cell>
          <cell r="AB30" t="str">
            <v>PP</v>
          </cell>
          <cell r="AC30" t="str">
            <v>PURPLE</v>
          </cell>
          <cell r="AD30" t="str">
            <v>NHLFIF3017PP</v>
          </cell>
          <cell r="AE30" t="str">
            <v/>
          </cell>
          <cell r="AF30">
            <v>0.25</v>
          </cell>
          <cell r="AG30">
            <v>0</v>
          </cell>
          <cell r="AH30">
            <v>2</v>
          </cell>
          <cell r="AI30">
            <v>738</v>
          </cell>
        </row>
        <row r="31">
          <cell r="J31" t="str">
            <v>NHL-47 Brand-0117</v>
          </cell>
          <cell r="K31" t="str">
            <v>NHL-47 Brand-0117-NHLFIF3017PURPLE712</v>
          </cell>
          <cell r="L31" t="str">
            <v>NHL의류외17</v>
          </cell>
          <cell r="M31" t="str">
            <v>NHL</v>
          </cell>
          <cell r="N31" t="str">
            <v xml:space="preserve">Bodhi </v>
          </cell>
          <cell r="P31" t="str">
            <v>NHL</v>
          </cell>
          <cell r="Q31" t="str">
            <v>NHL</v>
          </cell>
          <cell r="R31" t="str">
            <v>F</v>
          </cell>
          <cell r="S31" t="str">
            <v>3</v>
          </cell>
          <cell r="T31" t="str">
            <v>FI</v>
          </cell>
          <cell r="U31" t="str">
            <v>FITTED CAP</v>
          </cell>
          <cell r="V31" t="str">
            <v>U</v>
          </cell>
          <cell r="W31">
            <v>17</v>
          </cell>
          <cell r="X31" t="str">
            <v>017</v>
          </cell>
          <cell r="Y31" t="str">
            <v>NHLFIF3017</v>
          </cell>
          <cell r="Z31">
            <v>0.25</v>
          </cell>
          <cell r="AA31" t="str">
            <v>Bodhi Crew
H-BDH13WBF-PP</v>
          </cell>
          <cell r="AB31" t="str">
            <v>PP</v>
          </cell>
          <cell r="AC31" t="str">
            <v>PURPLE</v>
          </cell>
          <cell r="AD31" t="str">
            <v>NHLFIF3017PP</v>
          </cell>
          <cell r="AE31" t="str">
            <v/>
          </cell>
          <cell r="AF31">
            <v>0.25</v>
          </cell>
          <cell r="AG31">
            <v>0</v>
          </cell>
          <cell r="AH31">
            <v>2</v>
          </cell>
          <cell r="AI31">
            <v>712</v>
          </cell>
        </row>
        <row r="32">
          <cell r="J32" t="str">
            <v>NHL-47 Brand-0117</v>
          </cell>
          <cell r="K32" t="str">
            <v>NHL-47 Brand-0117-NHLFIF3017PURPLE758</v>
          </cell>
          <cell r="L32" t="str">
            <v>NHL의류외17</v>
          </cell>
          <cell r="M32" t="str">
            <v>NHL</v>
          </cell>
          <cell r="N32" t="str">
            <v xml:space="preserve">Bodhi </v>
          </cell>
          <cell r="P32" t="str">
            <v>NHL</v>
          </cell>
          <cell r="Q32" t="str">
            <v>NHL</v>
          </cell>
          <cell r="R32" t="str">
            <v>F</v>
          </cell>
          <cell r="S32" t="str">
            <v>3</v>
          </cell>
          <cell r="T32" t="str">
            <v>FI</v>
          </cell>
          <cell r="U32" t="str">
            <v>FITTED CAP</v>
          </cell>
          <cell r="V32" t="str">
            <v>U</v>
          </cell>
          <cell r="W32">
            <v>17</v>
          </cell>
          <cell r="X32" t="str">
            <v>017</v>
          </cell>
          <cell r="Y32" t="str">
            <v>NHLFIF3017</v>
          </cell>
          <cell r="Z32">
            <v>0.25</v>
          </cell>
          <cell r="AA32" t="str">
            <v>Bodhi Crew
H-BDH13WBF-PP</v>
          </cell>
          <cell r="AB32" t="str">
            <v>PP</v>
          </cell>
          <cell r="AC32" t="str">
            <v>PURPLE</v>
          </cell>
          <cell r="AD32" t="str">
            <v>NHLFIF3017PP</v>
          </cell>
          <cell r="AE32" t="str">
            <v/>
          </cell>
          <cell r="AF32">
            <v>0.25</v>
          </cell>
          <cell r="AG32">
            <v>0</v>
          </cell>
          <cell r="AH32">
            <v>2</v>
          </cell>
          <cell r="AI32">
            <v>758</v>
          </cell>
        </row>
        <row r="33">
          <cell r="J33" t="str">
            <v>NHL-47 Brand-0118</v>
          </cell>
          <cell r="K33" t="str">
            <v>NHL-47 Brand-0118-NHLFIF3018BURGUNDY714</v>
          </cell>
          <cell r="L33" t="str">
            <v>NHL의류외18</v>
          </cell>
          <cell r="M33" t="str">
            <v>NHL</v>
          </cell>
          <cell r="N33" t="str">
            <v xml:space="preserve">Bodhi </v>
          </cell>
          <cell r="P33" t="str">
            <v>NHL</v>
          </cell>
          <cell r="Q33" t="str">
            <v>NHL</v>
          </cell>
          <cell r="R33" t="str">
            <v>F</v>
          </cell>
          <cell r="S33" t="str">
            <v>3</v>
          </cell>
          <cell r="T33" t="str">
            <v>FI</v>
          </cell>
          <cell r="U33" t="str">
            <v>FITTED CAP</v>
          </cell>
          <cell r="V33" t="str">
            <v>U</v>
          </cell>
          <cell r="W33">
            <v>18</v>
          </cell>
          <cell r="X33" t="str">
            <v>018</v>
          </cell>
          <cell r="Y33" t="str">
            <v>NHLFIF3018</v>
          </cell>
          <cell r="Z33">
            <v>0.25</v>
          </cell>
          <cell r="AA33" t="str">
            <v>Bodhi Crew
H-BDH05WBF-CA</v>
          </cell>
          <cell r="AB33" t="str">
            <v>BU</v>
          </cell>
          <cell r="AC33" t="str">
            <v>BURGUNDY</v>
          </cell>
          <cell r="AD33" t="str">
            <v>NHLFIF3018BU</v>
          </cell>
          <cell r="AE33" t="str">
            <v/>
          </cell>
          <cell r="AF33">
            <v>0.25</v>
          </cell>
          <cell r="AG33">
            <v>0</v>
          </cell>
          <cell r="AH33">
            <v>2</v>
          </cell>
          <cell r="AI33">
            <v>714</v>
          </cell>
        </row>
        <row r="34">
          <cell r="J34" t="str">
            <v>NHL-47 Brand-0118</v>
          </cell>
          <cell r="K34" t="str">
            <v>NHL-47 Brand-0118-NHLFIF3018BURGUNDY738</v>
          </cell>
          <cell r="L34" t="str">
            <v>NHL의류외18</v>
          </cell>
          <cell r="M34" t="str">
            <v>NHL</v>
          </cell>
          <cell r="N34" t="str">
            <v xml:space="preserve">Bodhi </v>
          </cell>
          <cell r="P34" t="str">
            <v>NHL</v>
          </cell>
          <cell r="Q34" t="str">
            <v>NHL</v>
          </cell>
          <cell r="R34" t="str">
            <v>F</v>
          </cell>
          <cell r="S34" t="str">
            <v>3</v>
          </cell>
          <cell r="T34" t="str">
            <v>FI</v>
          </cell>
          <cell r="U34" t="str">
            <v>FITTED CAP</v>
          </cell>
          <cell r="V34" t="str">
            <v>U</v>
          </cell>
          <cell r="W34">
            <v>18</v>
          </cell>
          <cell r="X34" t="str">
            <v>018</v>
          </cell>
          <cell r="Y34" t="str">
            <v>NHLFIF3018</v>
          </cell>
          <cell r="Z34">
            <v>0.25</v>
          </cell>
          <cell r="AA34" t="str">
            <v>Bodhi Crew
H-BDH05WBF-CA</v>
          </cell>
          <cell r="AB34" t="str">
            <v>BU</v>
          </cell>
          <cell r="AC34" t="str">
            <v>BURGUNDY</v>
          </cell>
          <cell r="AD34" t="str">
            <v>NHLFIF3018BU</v>
          </cell>
          <cell r="AE34" t="str">
            <v/>
          </cell>
          <cell r="AF34">
            <v>0.25</v>
          </cell>
          <cell r="AG34">
            <v>0</v>
          </cell>
          <cell r="AH34">
            <v>2</v>
          </cell>
          <cell r="AI34">
            <v>738</v>
          </cell>
        </row>
        <row r="35">
          <cell r="J35" t="str">
            <v>NHL-47 Brand-0118</v>
          </cell>
          <cell r="K35" t="str">
            <v>NHL-47 Brand-0118-NHLFIF3018BURGUNDY712</v>
          </cell>
          <cell r="L35" t="str">
            <v>NHL의류외18</v>
          </cell>
          <cell r="M35" t="str">
            <v>NHL</v>
          </cell>
          <cell r="N35" t="str">
            <v xml:space="preserve">Bodhi </v>
          </cell>
          <cell r="P35" t="str">
            <v>NHL</v>
          </cell>
          <cell r="Q35" t="str">
            <v>NHL</v>
          </cell>
          <cell r="R35" t="str">
            <v>F</v>
          </cell>
          <cell r="S35" t="str">
            <v>3</v>
          </cell>
          <cell r="T35" t="str">
            <v>FI</v>
          </cell>
          <cell r="U35" t="str">
            <v>FITTED CAP</v>
          </cell>
          <cell r="V35" t="str">
            <v>U</v>
          </cell>
          <cell r="W35">
            <v>18</v>
          </cell>
          <cell r="X35" t="str">
            <v>018</v>
          </cell>
          <cell r="Y35" t="str">
            <v>NHLFIF3018</v>
          </cell>
          <cell r="Z35">
            <v>0.25</v>
          </cell>
          <cell r="AA35" t="str">
            <v>Bodhi Crew
H-BDH05WBF-CA</v>
          </cell>
          <cell r="AB35" t="str">
            <v>BU</v>
          </cell>
          <cell r="AC35" t="str">
            <v>BURGUNDY</v>
          </cell>
          <cell r="AD35" t="str">
            <v>NHLFIF3018BU</v>
          </cell>
          <cell r="AE35" t="str">
            <v/>
          </cell>
          <cell r="AF35">
            <v>0.25</v>
          </cell>
          <cell r="AG35">
            <v>0</v>
          </cell>
          <cell r="AH35">
            <v>2</v>
          </cell>
          <cell r="AI35">
            <v>712</v>
          </cell>
        </row>
        <row r="36">
          <cell r="J36" t="str">
            <v>NHL-47 Brand-0118</v>
          </cell>
          <cell r="K36" t="str">
            <v>NHL-47 Brand-0118-NHLFIF3018BURGUNDY758</v>
          </cell>
          <cell r="L36" t="str">
            <v>NHL의류외18</v>
          </cell>
          <cell r="M36" t="str">
            <v>NHL</v>
          </cell>
          <cell r="N36" t="str">
            <v xml:space="preserve">Bodhi </v>
          </cell>
          <cell r="P36" t="str">
            <v>NHL</v>
          </cell>
          <cell r="Q36" t="str">
            <v>NHL</v>
          </cell>
          <cell r="R36" t="str">
            <v>F</v>
          </cell>
          <cell r="S36" t="str">
            <v>3</v>
          </cell>
          <cell r="T36" t="str">
            <v>FI</v>
          </cell>
          <cell r="U36" t="str">
            <v>FITTED CAP</v>
          </cell>
          <cell r="V36" t="str">
            <v>U</v>
          </cell>
          <cell r="W36">
            <v>18</v>
          </cell>
          <cell r="X36" t="str">
            <v>018</v>
          </cell>
          <cell r="Y36" t="str">
            <v>NHLFIF3018</v>
          </cell>
          <cell r="Z36">
            <v>0.25</v>
          </cell>
          <cell r="AA36" t="str">
            <v>Bodhi Crew
H-BDH05WBF-CA</v>
          </cell>
          <cell r="AB36" t="str">
            <v>BU</v>
          </cell>
          <cell r="AC36" t="str">
            <v>BURGUNDY</v>
          </cell>
          <cell r="AD36" t="str">
            <v>NHLFIF3018BU</v>
          </cell>
          <cell r="AE36" t="str">
            <v/>
          </cell>
          <cell r="AF36">
            <v>0.25</v>
          </cell>
          <cell r="AG36">
            <v>0</v>
          </cell>
          <cell r="AH36">
            <v>2</v>
          </cell>
          <cell r="AI36">
            <v>758</v>
          </cell>
        </row>
        <row r="37">
          <cell r="J37" t="str">
            <v>0</v>
          </cell>
          <cell r="K37" t="str">
            <v>0-</v>
          </cell>
          <cell r="L37">
            <v>0</v>
          </cell>
          <cell r="M37" t="str">
            <v>TTL</v>
          </cell>
          <cell r="N37" t="str">
            <v/>
          </cell>
          <cell r="O37" t="str">
            <v>NHL-47 Brand-01 TTL</v>
          </cell>
          <cell r="Q37" t="str">
            <v/>
          </cell>
          <cell r="R37" t="str">
            <v/>
          </cell>
          <cell r="S37" t="str">
            <v/>
          </cell>
          <cell r="U37" t="str">
            <v/>
          </cell>
          <cell r="X37" t="str">
            <v/>
          </cell>
          <cell r="Y37" t="str">
            <v/>
          </cell>
          <cell r="Z37">
            <v>17.999999999999993</v>
          </cell>
          <cell r="AB37" t="str">
            <v/>
          </cell>
          <cell r="AD37" t="str">
            <v/>
          </cell>
          <cell r="AE37" t="str">
            <v/>
          </cell>
          <cell r="AF37">
            <v>17.999999999999993</v>
          </cell>
          <cell r="AG37">
            <v>0</v>
          </cell>
          <cell r="AH37">
            <v>1</v>
          </cell>
        </row>
        <row r="38">
          <cell r="J38" t="str">
            <v>NHL-47 Brand-021</v>
          </cell>
          <cell r="K38" t="str">
            <v>NHL-47 Brand-021-NHLSNF3019BLACKFRE</v>
          </cell>
          <cell r="L38" t="str">
            <v>NHL의류외19</v>
          </cell>
          <cell r="M38" t="str">
            <v>NHL</v>
          </cell>
          <cell r="N38" t="str">
            <v>Sure S</v>
          </cell>
          <cell r="P38" t="str">
            <v>NHL</v>
          </cell>
          <cell r="Q38" t="str">
            <v>NHL</v>
          </cell>
          <cell r="R38" t="str">
            <v>F</v>
          </cell>
          <cell r="S38" t="str">
            <v>3</v>
          </cell>
          <cell r="T38" t="str">
            <v>SN</v>
          </cell>
          <cell r="U38" t="str">
            <v>SNAPBACK</v>
          </cell>
          <cell r="V38" t="str">
            <v>U</v>
          </cell>
          <cell r="W38">
            <v>19</v>
          </cell>
          <cell r="X38" t="str">
            <v>019</v>
          </cell>
          <cell r="Y38" t="str">
            <v>NHLSNF3019</v>
          </cell>
          <cell r="Z38">
            <v>0.25</v>
          </cell>
          <cell r="AA38" t="str">
            <v>Sure Shot
H-SRS25WBP-BK13</v>
          </cell>
          <cell r="AB38" t="str">
            <v>BK</v>
          </cell>
          <cell r="AC38" t="str">
            <v>BLACK</v>
          </cell>
          <cell r="AD38" t="str">
            <v>NHLSNF3019BK</v>
          </cell>
          <cell r="AE38" t="str">
            <v/>
          </cell>
          <cell r="AF38">
            <v>1</v>
          </cell>
          <cell r="AG38">
            <v>0</v>
          </cell>
          <cell r="AH38">
            <v>1</v>
          </cell>
          <cell r="AI38" t="str">
            <v>FRE</v>
          </cell>
        </row>
        <row r="39">
          <cell r="J39" t="str">
            <v>NHL-47 Brand-022</v>
          </cell>
          <cell r="K39" t="str">
            <v>NHL-47 Brand-022-NHLSNF3019GREYFRE</v>
          </cell>
          <cell r="L39" t="str">
            <v>NHL의류외19</v>
          </cell>
          <cell r="M39" t="str">
            <v>NHL</v>
          </cell>
          <cell r="N39" t="str">
            <v>Sure S</v>
          </cell>
          <cell r="P39" t="str">
            <v>NHL</v>
          </cell>
          <cell r="Q39" t="str">
            <v>NHL</v>
          </cell>
          <cell r="R39" t="str">
            <v>F</v>
          </cell>
          <cell r="S39" t="str">
            <v>3</v>
          </cell>
          <cell r="T39" t="str">
            <v>SN</v>
          </cell>
          <cell r="U39" t="str">
            <v>SNAPBACK</v>
          </cell>
          <cell r="V39" t="str">
            <v>U</v>
          </cell>
          <cell r="W39">
            <v>19</v>
          </cell>
          <cell r="X39" t="str">
            <v>019</v>
          </cell>
          <cell r="Y39" t="str">
            <v>NHLSNF3019</v>
          </cell>
          <cell r="Z39">
            <v>0.25</v>
          </cell>
          <cell r="AA39" t="str">
            <v>Sure Shot
H-SRSTT25WBP-GY13</v>
          </cell>
          <cell r="AB39" t="str">
            <v>GY</v>
          </cell>
          <cell r="AC39" t="str">
            <v>GREY</v>
          </cell>
          <cell r="AD39" t="str">
            <v>NHLSNF3019GY</v>
          </cell>
          <cell r="AE39" t="str">
            <v/>
          </cell>
          <cell r="AF39">
            <v>1</v>
          </cell>
          <cell r="AG39">
            <v>0</v>
          </cell>
          <cell r="AH39">
            <v>1</v>
          </cell>
          <cell r="AI39" t="str">
            <v>FRE</v>
          </cell>
        </row>
        <row r="40">
          <cell r="J40" t="str">
            <v>NHL-47 Brand-023</v>
          </cell>
          <cell r="K40" t="str">
            <v>NHL-47 Brand-023-NHLSNF3019PURPLEFRE</v>
          </cell>
          <cell r="L40" t="str">
            <v>NHL의류외19</v>
          </cell>
          <cell r="M40" t="str">
            <v>NHL</v>
          </cell>
          <cell r="N40" t="str">
            <v>Sure S</v>
          </cell>
          <cell r="P40" t="str">
            <v>NHL</v>
          </cell>
          <cell r="Q40" t="str">
            <v>NHL</v>
          </cell>
          <cell r="R40" t="str">
            <v>F</v>
          </cell>
          <cell r="S40" t="str">
            <v>3</v>
          </cell>
          <cell r="T40" t="str">
            <v>SN</v>
          </cell>
          <cell r="U40" t="str">
            <v>SNAPBACK</v>
          </cell>
          <cell r="V40" t="str">
            <v>U</v>
          </cell>
          <cell r="W40">
            <v>19</v>
          </cell>
          <cell r="X40" t="str">
            <v>019</v>
          </cell>
          <cell r="Y40" t="str">
            <v>NHLSNF3019</v>
          </cell>
          <cell r="Z40">
            <v>0.25</v>
          </cell>
          <cell r="AA40" t="str">
            <v>Sure Shot
H-SRSTT25WBP-PP13</v>
          </cell>
          <cell r="AB40" t="str">
            <v>PP</v>
          </cell>
          <cell r="AC40" t="str">
            <v>PURPLE</v>
          </cell>
          <cell r="AD40" t="str">
            <v>NHLSNF3019PP</v>
          </cell>
          <cell r="AE40" t="str">
            <v/>
          </cell>
          <cell r="AF40">
            <v>1</v>
          </cell>
          <cell r="AG40">
            <v>0</v>
          </cell>
          <cell r="AH40">
            <v>1</v>
          </cell>
          <cell r="AI40" t="str">
            <v>FRE</v>
          </cell>
        </row>
        <row r="41">
          <cell r="J41" t="str">
            <v>NHL-47 Brand-024</v>
          </cell>
          <cell r="K41" t="str">
            <v>NHL-47 Brand-024-NHLSNF3019GREENFRE</v>
          </cell>
          <cell r="L41" t="str">
            <v>NHL의류외19</v>
          </cell>
          <cell r="M41" t="str">
            <v>NHL</v>
          </cell>
          <cell r="N41" t="str">
            <v>Sure S</v>
          </cell>
          <cell r="P41" t="str">
            <v>NHL</v>
          </cell>
          <cell r="Q41" t="str">
            <v>NHL</v>
          </cell>
          <cell r="R41" t="str">
            <v>F</v>
          </cell>
          <cell r="S41" t="str">
            <v>3</v>
          </cell>
          <cell r="T41" t="str">
            <v>SN</v>
          </cell>
          <cell r="U41" t="str">
            <v>SNAPBACK</v>
          </cell>
          <cell r="V41" t="str">
            <v>U</v>
          </cell>
          <cell r="W41">
            <v>19</v>
          </cell>
          <cell r="X41" t="str">
            <v>019</v>
          </cell>
          <cell r="Y41" t="str">
            <v>NHLSNF3019</v>
          </cell>
          <cell r="Z41">
            <v>0.25</v>
          </cell>
          <cell r="AA41" t="str">
            <v>Sure Shot
H-SRSTT25WBP-TT13</v>
          </cell>
          <cell r="AB41" t="str">
            <v>GR</v>
          </cell>
          <cell r="AC41" t="str">
            <v>GREEN</v>
          </cell>
          <cell r="AD41" t="str">
            <v>NHLSNF3019GR</v>
          </cell>
          <cell r="AE41" t="str">
            <v/>
          </cell>
          <cell r="AF41">
            <v>1</v>
          </cell>
          <cell r="AG41">
            <v>0</v>
          </cell>
          <cell r="AH41">
            <v>1</v>
          </cell>
          <cell r="AI41" t="str">
            <v>FRE</v>
          </cell>
        </row>
        <row r="42">
          <cell r="J42" t="str">
            <v>0</v>
          </cell>
          <cell r="K42" t="str">
            <v>0-</v>
          </cell>
          <cell r="L42">
            <v>0</v>
          </cell>
          <cell r="M42" t="str">
            <v>TTL</v>
          </cell>
          <cell r="N42" t="str">
            <v/>
          </cell>
          <cell r="O42" t="str">
            <v>NHL-47 Brand-02 TTL</v>
          </cell>
          <cell r="Q42" t="str">
            <v/>
          </cell>
          <cell r="R42" t="str">
            <v/>
          </cell>
          <cell r="S42" t="str">
            <v/>
          </cell>
          <cell r="U42" t="str">
            <v/>
          </cell>
          <cell r="X42" t="str">
            <v/>
          </cell>
          <cell r="Y42" t="str">
            <v/>
          </cell>
          <cell r="Z42">
            <v>1</v>
          </cell>
          <cell r="AB42" t="str">
            <v/>
          </cell>
          <cell r="AD42" t="str">
            <v/>
          </cell>
          <cell r="AE42" t="str">
            <v/>
          </cell>
          <cell r="AF42">
            <v>4</v>
          </cell>
          <cell r="AG42">
            <v>0</v>
          </cell>
          <cell r="AH42">
            <v>1</v>
          </cell>
        </row>
        <row r="43">
          <cell r="J43" t="str">
            <v>MLN-SPORTS UNION-011</v>
          </cell>
          <cell r="K43" t="str">
            <v>MLN-SPORTS UNION-011-MLNSNF3001BLACKFRE</v>
          </cell>
          <cell r="L43" t="str">
            <v>MLN의류외1</v>
          </cell>
          <cell r="M43" t="str">
            <v>MLN</v>
          </cell>
          <cell r="N43" t="str">
            <v xml:space="preserve">NZ46Z </v>
          </cell>
          <cell r="P43" t="str">
            <v>MLN</v>
          </cell>
          <cell r="Q43" t="str">
            <v>MITCHELL &amp; NESS</v>
          </cell>
          <cell r="R43" t="str">
            <v>F</v>
          </cell>
          <cell r="S43" t="str">
            <v>3</v>
          </cell>
          <cell r="T43" t="str">
            <v>SN</v>
          </cell>
          <cell r="U43" t="str">
            <v>SNAPBACK</v>
          </cell>
          <cell r="V43" t="str">
            <v>U</v>
          </cell>
          <cell r="W43">
            <v>1</v>
          </cell>
          <cell r="X43" t="str">
            <v>001</v>
          </cell>
          <cell r="Y43" t="str">
            <v>MLNSNF3001</v>
          </cell>
          <cell r="Z43">
            <v>1</v>
          </cell>
          <cell r="AA43" t="str">
            <v>NZ46Z 005 9MNBRA</v>
          </cell>
          <cell r="AB43" t="str">
            <v>BK</v>
          </cell>
          <cell r="AC43" t="str">
            <v>BLACK</v>
          </cell>
          <cell r="AD43" t="str">
            <v>MLNSNF3001BK</v>
          </cell>
          <cell r="AE43" t="str">
            <v/>
          </cell>
          <cell r="AF43">
            <v>1</v>
          </cell>
          <cell r="AG43">
            <v>0</v>
          </cell>
          <cell r="AH43">
            <v>1</v>
          </cell>
          <cell r="AI43" t="str">
            <v>FRE</v>
          </cell>
        </row>
        <row r="44">
          <cell r="J44" t="str">
            <v>MLN-SPORTS UNION-012</v>
          </cell>
          <cell r="K44" t="str">
            <v>MLN-SPORTS UNION-012-MLNSNF3002REDFRE</v>
          </cell>
          <cell r="L44" t="str">
            <v>MLN의류외2</v>
          </cell>
          <cell r="M44" t="str">
            <v>MLN</v>
          </cell>
          <cell r="N44" t="str">
            <v xml:space="preserve">NZ47Z </v>
          </cell>
          <cell r="P44" t="str">
            <v>MLN</v>
          </cell>
          <cell r="Q44" t="str">
            <v>MITCHELL &amp; NESS</v>
          </cell>
          <cell r="R44" t="str">
            <v>F</v>
          </cell>
          <cell r="S44" t="str">
            <v>3</v>
          </cell>
          <cell r="T44" t="str">
            <v>SN</v>
          </cell>
          <cell r="U44" t="str">
            <v>SNAPBACK</v>
          </cell>
          <cell r="V44" t="str">
            <v>U</v>
          </cell>
          <cell r="W44">
            <v>2</v>
          </cell>
          <cell r="X44" t="str">
            <v>002</v>
          </cell>
          <cell r="Y44" t="str">
            <v>MLNSNF3002</v>
          </cell>
          <cell r="Z44">
            <v>0.5</v>
          </cell>
          <cell r="AA44" t="str">
            <v>NZ47Z 004 9MNBRA</v>
          </cell>
          <cell r="AB44" t="str">
            <v>RE</v>
          </cell>
          <cell r="AC44" t="str">
            <v>RED</v>
          </cell>
          <cell r="AD44" t="str">
            <v>MLNSNF3002RE</v>
          </cell>
          <cell r="AE44" t="str">
            <v/>
          </cell>
          <cell r="AF44">
            <v>1</v>
          </cell>
          <cell r="AG44">
            <v>0</v>
          </cell>
          <cell r="AH44">
            <v>1</v>
          </cell>
          <cell r="AI44" t="str">
            <v>FRE</v>
          </cell>
        </row>
        <row r="45">
          <cell r="J45" t="str">
            <v>MLN-SPORTS UNION-013</v>
          </cell>
          <cell r="K45" t="str">
            <v>MLN-SPORTS UNION-013-MLNSNF3002BLACKFRE</v>
          </cell>
          <cell r="L45" t="str">
            <v>MLN의류외2</v>
          </cell>
          <cell r="M45" t="str">
            <v>MLN</v>
          </cell>
          <cell r="N45" t="str">
            <v xml:space="preserve">NZ47Z </v>
          </cell>
          <cell r="P45" t="str">
            <v>MLN</v>
          </cell>
          <cell r="Q45" t="str">
            <v>MITCHELL &amp; NESS</v>
          </cell>
          <cell r="R45" t="str">
            <v>F</v>
          </cell>
          <cell r="S45" t="str">
            <v>3</v>
          </cell>
          <cell r="T45" t="str">
            <v>SN</v>
          </cell>
          <cell r="U45" t="str">
            <v>SNAPBACK</v>
          </cell>
          <cell r="V45" t="str">
            <v>U</v>
          </cell>
          <cell r="W45">
            <v>2</v>
          </cell>
          <cell r="X45" t="str">
            <v>002</v>
          </cell>
          <cell r="Y45" t="str">
            <v>MLNSNF3002</v>
          </cell>
          <cell r="Z45">
            <v>0.5</v>
          </cell>
          <cell r="AA45" t="str">
            <v>NZ47Z 005 9MNBRA</v>
          </cell>
          <cell r="AB45" t="str">
            <v>BK</v>
          </cell>
          <cell r="AC45" t="str">
            <v>BLACK</v>
          </cell>
          <cell r="AD45" t="str">
            <v>MLNSNF3002BK</v>
          </cell>
          <cell r="AE45" t="str">
            <v/>
          </cell>
          <cell r="AF45">
            <v>1</v>
          </cell>
          <cell r="AG45">
            <v>0</v>
          </cell>
          <cell r="AH45">
            <v>1</v>
          </cell>
          <cell r="AI45" t="str">
            <v>FRE</v>
          </cell>
        </row>
        <row r="46">
          <cell r="J46" t="str">
            <v>MLN-SPORTS UNION-014</v>
          </cell>
          <cell r="K46" t="str">
            <v>MLN-SPORTS UNION-014-MLNFIF3003GREY714</v>
          </cell>
          <cell r="L46" t="str">
            <v>MLN의류외3</v>
          </cell>
          <cell r="M46" t="str">
            <v>MLN</v>
          </cell>
          <cell r="N46" t="str">
            <v>G220 G</v>
          </cell>
          <cell r="P46" t="str">
            <v>MLN</v>
          </cell>
          <cell r="Q46" t="str">
            <v>MITCHELL &amp; NESS</v>
          </cell>
          <cell r="R46" t="str">
            <v>F</v>
          </cell>
          <cell r="S46" t="str">
            <v>3</v>
          </cell>
          <cell r="T46" t="str">
            <v>FI</v>
          </cell>
          <cell r="U46" t="str">
            <v>FITTED CAP</v>
          </cell>
          <cell r="V46" t="str">
            <v>U</v>
          </cell>
          <cell r="W46">
            <v>3</v>
          </cell>
          <cell r="X46" t="str">
            <v>003</v>
          </cell>
          <cell r="Y46" t="str">
            <v>MLNFIF3003</v>
          </cell>
          <cell r="Z46">
            <v>0.16666666666666666</v>
          </cell>
          <cell r="AA46" t="str">
            <v>G220 GTE 9MNBRA</v>
          </cell>
          <cell r="AB46" t="str">
            <v>GY</v>
          </cell>
          <cell r="AC46" t="str">
            <v>GREY</v>
          </cell>
          <cell r="AD46" t="str">
            <v>MLNFIF3003GY</v>
          </cell>
          <cell r="AE46" t="str">
            <v/>
          </cell>
          <cell r="AF46">
            <v>0.16666666666666666</v>
          </cell>
          <cell r="AG46">
            <v>0</v>
          </cell>
          <cell r="AH46">
            <v>2</v>
          </cell>
          <cell r="AI46">
            <v>714</v>
          </cell>
        </row>
        <row r="47">
          <cell r="J47" t="str">
            <v>MLN-SPORTS UNION-014</v>
          </cell>
          <cell r="K47" t="str">
            <v>MLN-SPORTS UNION-014-MLNFIF3003GREY738</v>
          </cell>
          <cell r="L47" t="str">
            <v>MLN의류외3</v>
          </cell>
          <cell r="M47" t="str">
            <v>MLN</v>
          </cell>
          <cell r="N47" t="str">
            <v>G220 G</v>
          </cell>
          <cell r="P47" t="str">
            <v>MLN</v>
          </cell>
          <cell r="Q47" t="str">
            <v>MITCHELL &amp; NESS</v>
          </cell>
          <cell r="R47" t="str">
            <v>F</v>
          </cell>
          <cell r="S47" t="str">
            <v>3</v>
          </cell>
          <cell r="T47" t="str">
            <v>FI</v>
          </cell>
          <cell r="U47" t="str">
            <v>FITTED CAP</v>
          </cell>
          <cell r="V47" t="str">
            <v>U</v>
          </cell>
          <cell r="W47">
            <v>3</v>
          </cell>
          <cell r="X47" t="str">
            <v>003</v>
          </cell>
          <cell r="Y47" t="str">
            <v>MLNFIF3003</v>
          </cell>
          <cell r="Z47">
            <v>0.16666666666666666</v>
          </cell>
          <cell r="AA47" t="str">
            <v>G220 GTE 9MNBRA</v>
          </cell>
          <cell r="AB47" t="str">
            <v>GY</v>
          </cell>
          <cell r="AC47" t="str">
            <v>GREY</v>
          </cell>
          <cell r="AD47" t="str">
            <v>MLNFIF3003GY</v>
          </cell>
          <cell r="AE47" t="str">
            <v/>
          </cell>
          <cell r="AF47">
            <v>0.16666666666666666</v>
          </cell>
          <cell r="AG47">
            <v>0</v>
          </cell>
          <cell r="AH47">
            <v>2</v>
          </cell>
          <cell r="AI47">
            <v>738</v>
          </cell>
        </row>
        <row r="48">
          <cell r="J48" t="str">
            <v>MLN-SPORTS UNION-014</v>
          </cell>
          <cell r="K48" t="str">
            <v>MLN-SPORTS UNION-014-MLNFIF3003GREY712</v>
          </cell>
          <cell r="L48" t="str">
            <v>MLN의류외3</v>
          </cell>
          <cell r="M48" t="str">
            <v>MLN</v>
          </cell>
          <cell r="N48" t="str">
            <v>G220 G</v>
          </cell>
          <cell r="P48" t="str">
            <v>MLN</v>
          </cell>
          <cell r="Q48" t="str">
            <v>MITCHELL &amp; NESS</v>
          </cell>
          <cell r="R48" t="str">
            <v>F</v>
          </cell>
          <cell r="S48" t="str">
            <v>3</v>
          </cell>
          <cell r="T48" t="str">
            <v>FI</v>
          </cell>
          <cell r="U48" t="str">
            <v>FITTED CAP</v>
          </cell>
          <cell r="V48" t="str">
            <v>U</v>
          </cell>
          <cell r="W48">
            <v>3</v>
          </cell>
          <cell r="X48" t="str">
            <v>003</v>
          </cell>
          <cell r="Y48" t="str">
            <v>MLNFIF3003</v>
          </cell>
          <cell r="Z48">
            <v>0.16666666666666666</v>
          </cell>
          <cell r="AA48" t="str">
            <v>G220 GTE 9MNBRA</v>
          </cell>
          <cell r="AB48" t="str">
            <v>GY</v>
          </cell>
          <cell r="AC48" t="str">
            <v>GREY</v>
          </cell>
          <cell r="AD48" t="str">
            <v>MLNFIF3003GY</v>
          </cell>
          <cell r="AE48" t="str">
            <v/>
          </cell>
          <cell r="AF48">
            <v>0.16666666666666666</v>
          </cell>
          <cell r="AG48">
            <v>0</v>
          </cell>
          <cell r="AH48">
            <v>2</v>
          </cell>
          <cell r="AI48">
            <v>712</v>
          </cell>
        </row>
        <row r="49">
          <cell r="J49" t="str">
            <v>MLN-SPORTS UNION-014</v>
          </cell>
          <cell r="K49" t="str">
            <v>MLN-SPORTS UNION-014-MLNFIF3003GREY758</v>
          </cell>
          <cell r="L49" t="str">
            <v>MLN의류외3</v>
          </cell>
          <cell r="M49" t="str">
            <v>MLN</v>
          </cell>
          <cell r="N49" t="str">
            <v>G220 G</v>
          </cell>
          <cell r="P49" t="str">
            <v>MLN</v>
          </cell>
          <cell r="Q49" t="str">
            <v>MITCHELL &amp; NESS</v>
          </cell>
          <cell r="R49" t="str">
            <v>F</v>
          </cell>
          <cell r="S49" t="str">
            <v>3</v>
          </cell>
          <cell r="T49" t="str">
            <v>FI</v>
          </cell>
          <cell r="U49" t="str">
            <v>FITTED CAP</v>
          </cell>
          <cell r="V49" t="str">
            <v>U</v>
          </cell>
          <cell r="W49">
            <v>3</v>
          </cell>
          <cell r="X49" t="str">
            <v>003</v>
          </cell>
          <cell r="Y49" t="str">
            <v>MLNFIF3003</v>
          </cell>
          <cell r="Z49">
            <v>0.16666666666666666</v>
          </cell>
          <cell r="AA49" t="str">
            <v>G220 GTE 9MNBRA</v>
          </cell>
          <cell r="AB49" t="str">
            <v>GY</v>
          </cell>
          <cell r="AC49" t="str">
            <v>GREY</v>
          </cell>
          <cell r="AD49" t="str">
            <v>MLNFIF3003GY</v>
          </cell>
          <cell r="AE49" t="str">
            <v/>
          </cell>
          <cell r="AF49">
            <v>0.16666666666666666</v>
          </cell>
          <cell r="AG49">
            <v>0</v>
          </cell>
          <cell r="AH49">
            <v>2</v>
          </cell>
          <cell r="AI49">
            <v>758</v>
          </cell>
        </row>
        <row r="50">
          <cell r="J50" t="str">
            <v>MLN-SPORTS UNION-014</v>
          </cell>
          <cell r="K50" t="str">
            <v>MLN-SPORTS UNION-014-MLNFIF3003GREY734</v>
          </cell>
          <cell r="L50" t="str">
            <v>MLN의류외3</v>
          </cell>
          <cell r="M50" t="str">
            <v>MLN</v>
          </cell>
          <cell r="N50" t="str">
            <v>G220 G</v>
          </cell>
          <cell r="P50" t="str">
            <v>MLN</v>
          </cell>
          <cell r="Q50" t="str">
            <v>MITCHELL &amp; NESS</v>
          </cell>
          <cell r="R50" t="str">
            <v>F</v>
          </cell>
          <cell r="S50" t="str">
            <v>3</v>
          </cell>
          <cell r="T50" t="str">
            <v>FI</v>
          </cell>
          <cell r="U50" t="str">
            <v>FITTED CAP</v>
          </cell>
          <cell r="V50" t="str">
            <v>U</v>
          </cell>
          <cell r="W50">
            <v>3</v>
          </cell>
          <cell r="X50" t="str">
            <v>003</v>
          </cell>
          <cell r="Y50" t="str">
            <v>MLNFIF3003</v>
          </cell>
          <cell r="Z50">
            <v>0.16666666666666666</v>
          </cell>
          <cell r="AA50" t="str">
            <v>G220 GTE 9MNBRA</v>
          </cell>
          <cell r="AB50" t="str">
            <v>GY</v>
          </cell>
          <cell r="AC50" t="str">
            <v>GREY</v>
          </cell>
          <cell r="AD50" t="str">
            <v>MLNFIF3003GY</v>
          </cell>
          <cell r="AE50" t="str">
            <v/>
          </cell>
          <cell r="AF50">
            <v>0.16666666666666666</v>
          </cell>
          <cell r="AG50">
            <v>0</v>
          </cell>
          <cell r="AH50">
            <v>2</v>
          </cell>
          <cell r="AI50">
            <v>734</v>
          </cell>
        </row>
        <row r="51">
          <cell r="J51" t="str">
            <v>MLN-SPORTS UNION-014</v>
          </cell>
          <cell r="K51" t="str">
            <v>MLN-SPORTS UNION-014-MLNFIF3003GREY778</v>
          </cell>
          <cell r="L51" t="str">
            <v>MLN의류외3</v>
          </cell>
          <cell r="M51" t="str">
            <v>MLN</v>
          </cell>
          <cell r="N51" t="str">
            <v>G220 G</v>
          </cell>
          <cell r="P51" t="str">
            <v>MLN</v>
          </cell>
          <cell r="Q51" t="str">
            <v>MITCHELL &amp; NESS</v>
          </cell>
          <cell r="R51" t="str">
            <v>F</v>
          </cell>
          <cell r="S51" t="str">
            <v>3</v>
          </cell>
          <cell r="T51" t="str">
            <v>FI</v>
          </cell>
          <cell r="U51" t="str">
            <v>FITTED CAP</v>
          </cell>
          <cell r="V51" t="str">
            <v>U</v>
          </cell>
          <cell r="W51">
            <v>3</v>
          </cell>
          <cell r="X51" t="str">
            <v>003</v>
          </cell>
          <cell r="Y51" t="str">
            <v>MLNFIF3003</v>
          </cell>
          <cell r="Z51">
            <v>0.16666666666666666</v>
          </cell>
          <cell r="AA51" t="str">
            <v>G220 GTE 9MNBRA</v>
          </cell>
          <cell r="AB51" t="str">
            <v>GY</v>
          </cell>
          <cell r="AC51" t="str">
            <v>GREY</v>
          </cell>
          <cell r="AD51" t="str">
            <v>MLNFIF3003GY</v>
          </cell>
          <cell r="AE51" t="str">
            <v/>
          </cell>
          <cell r="AF51">
            <v>0.16666666666666666</v>
          </cell>
          <cell r="AG51">
            <v>0</v>
          </cell>
          <cell r="AH51">
            <v>2</v>
          </cell>
          <cell r="AI51">
            <v>778</v>
          </cell>
        </row>
        <row r="52">
          <cell r="J52" t="str">
            <v>MLN-SPORTS UNION-015</v>
          </cell>
          <cell r="K52" t="str">
            <v>MLN-SPORTS UNION-015-MLNFIF3004KHAKI714</v>
          </cell>
          <cell r="L52" t="str">
            <v>MLN의류외4</v>
          </cell>
          <cell r="M52" t="str">
            <v>MLN</v>
          </cell>
          <cell r="N52" t="str">
            <v>G193 0</v>
          </cell>
          <cell r="P52" t="str">
            <v>MLN</v>
          </cell>
          <cell r="Q52" t="str">
            <v>MITCHELL &amp; NESS</v>
          </cell>
          <cell r="R52" t="str">
            <v>F</v>
          </cell>
          <cell r="S52" t="str">
            <v>3</v>
          </cell>
          <cell r="T52" t="str">
            <v>FI</v>
          </cell>
          <cell r="U52" t="str">
            <v>FITTED CAP</v>
          </cell>
          <cell r="V52" t="str">
            <v>U</v>
          </cell>
          <cell r="W52">
            <v>4</v>
          </cell>
          <cell r="X52" t="str">
            <v>004</v>
          </cell>
          <cell r="Y52" t="str">
            <v>MLNFIF3004</v>
          </cell>
          <cell r="Z52">
            <v>0.16666666666666666</v>
          </cell>
          <cell r="AA52" t="str">
            <v>G193 005 9MNBRA</v>
          </cell>
          <cell r="AB52" t="str">
            <v>KH</v>
          </cell>
          <cell r="AC52" t="str">
            <v>KHAKI</v>
          </cell>
          <cell r="AD52" t="str">
            <v>MLNFIF3004KH</v>
          </cell>
          <cell r="AE52" t="str">
            <v/>
          </cell>
          <cell r="AF52">
            <v>0.16666666666666666</v>
          </cell>
          <cell r="AG52">
            <v>0</v>
          </cell>
          <cell r="AH52">
            <v>2</v>
          </cell>
          <cell r="AI52">
            <v>714</v>
          </cell>
        </row>
        <row r="53">
          <cell r="J53" t="str">
            <v>MLN-SPORTS UNION-015</v>
          </cell>
          <cell r="K53" t="str">
            <v>MLN-SPORTS UNION-015-MLNFIF3004KHAKI738</v>
          </cell>
          <cell r="L53" t="str">
            <v>MLN의류외4</v>
          </cell>
          <cell r="M53" t="str">
            <v>MLN</v>
          </cell>
          <cell r="N53" t="str">
            <v>G193 0</v>
          </cell>
          <cell r="P53" t="str">
            <v>MLN</v>
          </cell>
          <cell r="Q53" t="str">
            <v>MITCHELL &amp; NESS</v>
          </cell>
          <cell r="R53" t="str">
            <v>F</v>
          </cell>
          <cell r="S53" t="str">
            <v>3</v>
          </cell>
          <cell r="T53" t="str">
            <v>FI</v>
          </cell>
          <cell r="U53" t="str">
            <v>FITTED CAP</v>
          </cell>
          <cell r="V53" t="str">
            <v>U</v>
          </cell>
          <cell r="W53">
            <v>4</v>
          </cell>
          <cell r="X53" t="str">
            <v>004</v>
          </cell>
          <cell r="Y53" t="str">
            <v>MLNFIF3004</v>
          </cell>
          <cell r="Z53">
            <v>0.16666666666666666</v>
          </cell>
          <cell r="AA53" t="str">
            <v>G193 005 9MNBRA</v>
          </cell>
          <cell r="AB53" t="str">
            <v>KH</v>
          </cell>
          <cell r="AC53" t="str">
            <v>KHAKI</v>
          </cell>
          <cell r="AD53" t="str">
            <v>MLNFIF3004KH</v>
          </cell>
          <cell r="AE53" t="str">
            <v/>
          </cell>
          <cell r="AF53">
            <v>0.16666666666666666</v>
          </cell>
          <cell r="AG53">
            <v>0</v>
          </cell>
          <cell r="AH53">
            <v>2</v>
          </cell>
          <cell r="AI53">
            <v>738</v>
          </cell>
        </row>
        <row r="54">
          <cell r="J54" t="str">
            <v>MLN-SPORTS UNION-015</v>
          </cell>
          <cell r="K54" t="str">
            <v>MLN-SPORTS UNION-015-MLNFIF3004KHAKI712</v>
          </cell>
          <cell r="L54" t="str">
            <v>MLN의류외4</v>
          </cell>
          <cell r="M54" t="str">
            <v>MLN</v>
          </cell>
          <cell r="N54" t="str">
            <v>G193 0</v>
          </cell>
          <cell r="P54" t="str">
            <v>MLN</v>
          </cell>
          <cell r="Q54" t="str">
            <v>MITCHELL &amp; NESS</v>
          </cell>
          <cell r="R54" t="str">
            <v>F</v>
          </cell>
          <cell r="S54" t="str">
            <v>3</v>
          </cell>
          <cell r="T54" t="str">
            <v>FI</v>
          </cell>
          <cell r="U54" t="str">
            <v>FITTED CAP</v>
          </cell>
          <cell r="V54" t="str">
            <v>U</v>
          </cell>
          <cell r="W54">
            <v>4</v>
          </cell>
          <cell r="X54" t="str">
            <v>004</v>
          </cell>
          <cell r="Y54" t="str">
            <v>MLNFIF3004</v>
          </cell>
          <cell r="Z54">
            <v>0.16666666666666666</v>
          </cell>
          <cell r="AA54" t="str">
            <v>G193 005 9MNBRA</v>
          </cell>
          <cell r="AB54" t="str">
            <v>KH</v>
          </cell>
          <cell r="AC54" t="str">
            <v>KHAKI</v>
          </cell>
          <cell r="AD54" t="str">
            <v>MLNFIF3004KH</v>
          </cell>
          <cell r="AE54" t="str">
            <v/>
          </cell>
          <cell r="AF54">
            <v>0.16666666666666666</v>
          </cell>
          <cell r="AG54">
            <v>0</v>
          </cell>
          <cell r="AH54">
            <v>2</v>
          </cell>
          <cell r="AI54">
            <v>712</v>
          </cell>
        </row>
        <row r="55">
          <cell r="J55" t="str">
            <v>MLN-SPORTS UNION-015</v>
          </cell>
          <cell r="K55" t="str">
            <v>MLN-SPORTS UNION-015-MLNFIF3004KHAKI758</v>
          </cell>
          <cell r="L55" t="str">
            <v>MLN의류외4</v>
          </cell>
          <cell r="M55" t="str">
            <v>MLN</v>
          </cell>
          <cell r="N55" t="str">
            <v>G193 0</v>
          </cell>
          <cell r="P55" t="str">
            <v>MLN</v>
          </cell>
          <cell r="Q55" t="str">
            <v>MITCHELL &amp; NESS</v>
          </cell>
          <cell r="R55" t="str">
            <v>F</v>
          </cell>
          <cell r="S55" t="str">
            <v>3</v>
          </cell>
          <cell r="T55" t="str">
            <v>FI</v>
          </cell>
          <cell r="U55" t="str">
            <v>FITTED CAP</v>
          </cell>
          <cell r="V55" t="str">
            <v>U</v>
          </cell>
          <cell r="W55">
            <v>4</v>
          </cell>
          <cell r="X55" t="str">
            <v>004</v>
          </cell>
          <cell r="Y55" t="str">
            <v>MLNFIF3004</v>
          </cell>
          <cell r="Z55">
            <v>0.16666666666666666</v>
          </cell>
          <cell r="AA55" t="str">
            <v>G193 005 9MNBRA</v>
          </cell>
          <cell r="AB55" t="str">
            <v>KH</v>
          </cell>
          <cell r="AC55" t="str">
            <v>KHAKI</v>
          </cell>
          <cell r="AD55" t="str">
            <v>MLNFIF3004KH</v>
          </cell>
          <cell r="AE55" t="str">
            <v/>
          </cell>
          <cell r="AF55">
            <v>0.16666666666666666</v>
          </cell>
          <cell r="AG55">
            <v>0</v>
          </cell>
          <cell r="AH55">
            <v>2</v>
          </cell>
          <cell r="AI55">
            <v>758</v>
          </cell>
        </row>
        <row r="56">
          <cell r="J56" t="str">
            <v>MLN-SPORTS UNION-015</v>
          </cell>
          <cell r="K56" t="str">
            <v>MLN-SPORTS UNION-015-MLNFIF3004KHAKI734</v>
          </cell>
          <cell r="L56" t="str">
            <v>MLN의류외4</v>
          </cell>
          <cell r="M56" t="str">
            <v>MLN</v>
          </cell>
          <cell r="N56" t="str">
            <v>G193 0</v>
          </cell>
          <cell r="P56" t="str">
            <v>MLN</v>
          </cell>
          <cell r="Q56" t="str">
            <v>MITCHELL &amp; NESS</v>
          </cell>
          <cell r="R56" t="str">
            <v>F</v>
          </cell>
          <cell r="S56" t="str">
            <v>3</v>
          </cell>
          <cell r="T56" t="str">
            <v>FI</v>
          </cell>
          <cell r="U56" t="str">
            <v>FITTED CAP</v>
          </cell>
          <cell r="V56" t="str">
            <v>U</v>
          </cell>
          <cell r="W56">
            <v>4</v>
          </cell>
          <cell r="X56" t="str">
            <v>004</v>
          </cell>
          <cell r="Y56" t="str">
            <v>MLNFIF3004</v>
          </cell>
          <cell r="Z56">
            <v>0.16666666666666666</v>
          </cell>
          <cell r="AA56" t="str">
            <v>G193 005 9MNBRA</v>
          </cell>
          <cell r="AB56" t="str">
            <v>KH</v>
          </cell>
          <cell r="AC56" t="str">
            <v>KHAKI</v>
          </cell>
          <cell r="AD56" t="str">
            <v>MLNFIF3004KH</v>
          </cell>
          <cell r="AE56" t="str">
            <v/>
          </cell>
          <cell r="AF56">
            <v>0.16666666666666666</v>
          </cell>
          <cell r="AG56">
            <v>0</v>
          </cell>
          <cell r="AH56">
            <v>2</v>
          </cell>
          <cell r="AI56">
            <v>734</v>
          </cell>
        </row>
        <row r="57">
          <cell r="J57" t="str">
            <v>MLN-SPORTS UNION-015</v>
          </cell>
          <cell r="K57" t="str">
            <v>MLN-SPORTS UNION-015-MLNFIF3004KHAKI778</v>
          </cell>
          <cell r="L57" t="str">
            <v>MLN의류외4</v>
          </cell>
          <cell r="M57" t="str">
            <v>MLN</v>
          </cell>
          <cell r="N57" t="str">
            <v>G193 0</v>
          </cell>
          <cell r="P57" t="str">
            <v>MLN</v>
          </cell>
          <cell r="Q57" t="str">
            <v>MITCHELL &amp; NESS</v>
          </cell>
          <cell r="R57" t="str">
            <v>F</v>
          </cell>
          <cell r="S57" t="str">
            <v>3</v>
          </cell>
          <cell r="T57" t="str">
            <v>FI</v>
          </cell>
          <cell r="U57" t="str">
            <v>FITTED CAP</v>
          </cell>
          <cell r="V57" t="str">
            <v>U</v>
          </cell>
          <cell r="W57">
            <v>4</v>
          </cell>
          <cell r="X57" t="str">
            <v>004</v>
          </cell>
          <cell r="Y57" t="str">
            <v>MLNFIF3004</v>
          </cell>
          <cell r="Z57">
            <v>0.16666666666666666</v>
          </cell>
          <cell r="AA57" t="str">
            <v>G193 005 9MNBRA</v>
          </cell>
          <cell r="AB57" t="str">
            <v>KH</v>
          </cell>
          <cell r="AC57" t="str">
            <v>KHAKI</v>
          </cell>
          <cell r="AD57" t="str">
            <v>MLNFIF3004KH</v>
          </cell>
          <cell r="AE57" t="str">
            <v/>
          </cell>
          <cell r="AF57">
            <v>0.16666666666666666</v>
          </cell>
          <cell r="AG57">
            <v>0</v>
          </cell>
          <cell r="AH57">
            <v>2</v>
          </cell>
          <cell r="AI57">
            <v>778</v>
          </cell>
        </row>
        <row r="58">
          <cell r="J58" t="str">
            <v>MLN-SPORTS UNION-016</v>
          </cell>
          <cell r="K58" t="str">
            <v>MLN-SPORTS UNION-016-MLNFIF3005GREY714</v>
          </cell>
          <cell r="L58" t="str">
            <v>MLN의류외5</v>
          </cell>
          <cell r="M58" t="str">
            <v>MLN</v>
          </cell>
          <cell r="N58" t="str">
            <v>G221 G</v>
          </cell>
          <cell r="P58" t="str">
            <v>MLN</v>
          </cell>
          <cell r="Q58" t="str">
            <v>MITCHELL &amp; NESS</v>
          </cell>
          <cell r="R58" t="str">
            <v>F</v>
          </cell>
          <cell r="S58" t="str">
            <v>3</v>
          </cell>
          <cell r="T58" t="str">
            <v>FI</v>
          </cell>
          <cell r="U58" t="str">
            <v>FITTED CAP</v>
          </cell>
          <cell r="V58" t="str">
            <v>U</v>
          </cell>
          <cell r="W58">
            <v>5</v>
          </cell>
          <cell r="X58" t="str">
            <v>005</v>
          </cell>
          <cell r="Y58" t="str">
            <v>MLNFIF3005</v>
          </cell>
          <cell r="Z58">
            <v>0.16666666666666666</v>
          </cell>
          <cell r="AA58" t="str">
            <v>G221 GTE 9MNBRA</v>
          </cell>
          <cell r="AB58" t="str">
            <v>GY</v>
          </cell>
          <cell r="AC58" t="str">
            <v>GREY</v>
          </cell>
          <cell r="AD58" t="str">
            <v>MLNFIF3005GY</v>
          </cell>
          <cell r="AE58" t="str">
            <v/>
          </cell>
          <cell r="AF58">
            <v>0.16666666666666666</v>
          </cell>
          <cell r="AG58">
            <v>0</v>
          </cell>
          <cell r="AH58">
            <v>2</v>
          </cell>
          <cell r="AI58">
            <v>714</v>
          </cell>
        </row>
        <row r="59">
          <cell r="J59" t="str">
            <v>MLN-SPORTS UNION-016</v>
          </cell>
          <cell r="K59" t="str">
            <v>MLN-SPORTS UNION-016-MLNFIF3005GREY738</v>
          </cell>
          <cell r="L59" t="str">
            <v>MLN의류외5</v>
          </cell>
          <cell r="M59" t="str">
            <v>MLN</v>
          </cell>
          <cell r="N59" t="str">
            <v>G221 G</v>
          </cell>
          <cell r="P59" t="str">
            <v>MLN</v>
          </cell>
          <cell r="Q59" t="str">
            <v>MITCHELL &amp; NESS</v>
          </cell>
          <cell r="R59" t="str">
            <v>F</v>
          </cell>
          <cell r="S59" t="str">
            <v>3</v>
          </cell>
          <cell r="T59" t="str">
            <v>FI</v>
          </cell>
          <cell r="U59" t="str">
            <v>FITTED CAP</v>
          </cell>
          <cell r="V59" t="str">
            <v>U</v>
          </cell>
          <cell r="W59">
            <v>5</v>
          </cell>
          <cell r="X59" t="str">
            <v>005</v>
          </cell>
          <cell r="Y59" t="str">
            <v>MLNFIF3005</v>
          </cell>
          <cell r="Z59">
            <v>0.16666666666666666</v>
          </cell>
          <cell r="AA59" t="str">
            <v>G221 GTE 9MNBRA</v>
          </cell>
          <cell r="AB59" t="str">
            <v>GY</v>
          </cell>
          <cell r="AC59" t="str">
            <v>GREY</v>
          </cell>
          <cell r="AD59" t="str">
            <v>MLNFIF3005GY</v>
          </cell>
          <cell r="AE59" t="str">
            <v/>
          </cell>
          <cell r="AF59">
            <v>0.16666666666666666</v>
          </cell>
          <cell r="AG59">
            <v>0</v>
          </cell>
          <cell r="AH59">
            <v>2</v>
          </cell>
          <cell r="AI59">
            <v>738</v>
          </cell>
        </row>
        <row r="60">
          <cell r="J60" t="str">
            <v>MLN-SPORTS UNION-016</v>
          </cell>
          <cell r="K60" t="str">
            <v>MLN-SPORTS UNION-016-MLNFIF3005GREY712</v>
          </cell>
          <cell r="L60" t="str">
            <v>MLN의류외5</v>
          </cell>
          <cell r="M60" t="str">
            <v>MLN</v>
          </cell>
          <cell r="N60" t="str">
            <v>G221 G</v>
          </cell>
          <cell r="P60" t="str">
            <v>MLN</v>
          </cell>
          <cell r="Q60" t="str">
            <v>MITCHELL &amp; NESS</v>
          </cell>
          <cell r="R60" t="str">
            <v>F</v>
          </cell>
          <cell r="S60" t="str">
            <v>3</v>
          </cell>
          <cell r="T60" t="str">
            <v>FI</v>
          </cell>
          <cell r="U60" t="str">
            <v>FITTED CAP</v>
          </cell>
          <cell r="V60" t="str">
            <v>U</v>
          </cell>
          <cell r="W60">
            <v>5</v>
          </cell>
          <cell r="X60" t="str">
            <v>005</v>
          </cell>
          <cell r="Y60" t="str">
            <v>MLNFIF3005</v>
          </cell>
          <cell r="Z60">
            <v>0.16666666666666666</v>
          </cell>
          <cell r="AA60" t="str">
            <v>G221 GTE 9MNBRA</v>
          </cell>
          <cell r="AB60" t="str">
            <v>GY</v>
          </cell>
          <cell r="AC60" t="str">
            <v>GREY</v>
          </cell>
          <cell r="AD60" t="str">
            <v>MLNFIF3005GY</v>
          </cell>
          <cell r="AE60" t="str">
            <v/>
          </cell>
          <cell r="AF60">
            <v>0.16666666666666666</v>
          </cell>
          <cell r="AG60">
            <v>0</v>
          </cell>
          <cell r="AH60">
            <v>2</v>
          </cell>
          <cell r="AI60">
            <v>712</v>
          </cell>
        </row>
        <row r="61">
          <cell r="J61" t="str">
            <v>MLN-SPORTS UNION-016</v>
          </cell>
          <cell r="K61" t="str">
            <v>MLN-SPORTS UNION-016-MLNFIF3005GREY758</v>
          </cell>
          <cell r="L61" t="str">
            <v>MLN의류외5</v>
          </cell>
          <cell r="M61" t="str">
            <v>MLN</v>
          </cell>
          <cell r="N61" t="str">
            <v>G221 G</v>
          </cell>
          <cell r="P61" t="str">
            <v>MLN</v>
          </cell>
          <cell r="Q61" t="str">
            <v>MITCHELL &amp; NESS</v>
          </cell>
          <cell r="R61" t="str">
            <v>F</v>
          </cell>
          <cell r="S61" t="str">
            <v>3</v>
          </cell>
          <cell r="T61" t="str">
            <v>FI</v>
          </cell>
          <cell r="U61" t="str">
            <v>FITTED CAP</v>
          </cell>
          <cell r="V61" t="str">
            <v>U</v>
          </cell>
          <cell r="W61">
            <v>5</v>
          </cell>
          <cell r="X61" t="str">
            <v>005</v>
          </cell>
          <cell r="Y61" t="str">
            <v>MLNFIF3005</v>
          </cell>
          <cell r="Z61">
            <v>0.16666666666666666</v>
          </cell>
          <cell r="AA61" t="str">
            <v>G221 GTE 9MNBRA</v>
          </cell>
          <cell r="AB61" t="str">
            <v>GY</v>
          </cell>
          <cell r="AC61" t="str">
            <v>GREY</v>
          </cell>
          <cell r="AD61" t="str">
            <v>MLNFIF3005GY</v>
          </cell>
          <cell r="AE61" t="str">
            <v/>
          </cell>
          <cell r="AF61">
            <v>0.16666666666666666</v>
          </cell>
          <cell r="AG61">
            <v>0</v>
          </cell>
          <cell r="AH61">
            <v>2</v>
          </cell>
          <cell r="AI61">
            <v>758</v>
          </cell>
        </row>
        <row r="62">
          <cell r="J62" t="str">
            <v>MLN-SPORTS UNION-016</v>
          </cell>
          <cell r="K62" t="str">
            <v>MLN-SPORTS UNION-016-MLNFIF3005GREY734</v>
          </cell>
          <cell r="L62" t="str">
            <v>MLN의류외5</v>
          </cell>
          <cell r="M62" t="str">
            <v>MLN</v>
          </cell>
          <cell r="N62" t="str">
            <v>G221 G</v>
          </cell>
          <cell r="P62" t="str">
            <v>MLN</v>
          </cell>
          <cell r="Q62" t="str">
            <v>MITCHELL &amp; NESS</v>
          </cell>
          <cell r="R62" t="str">
            <v>F</v>
          </cell>
          <cell r="S62" t="str">
            <v>3</v>
          </cell>
          <cell r="T62" t="str">
            <v>FI</v>
          </cell>
          <cell r="U62" t="str">
            <v>FITTED CAP</v>
          </cell>
          <cell r="V62" t="str">
            <v>U</v>
          </cell>
          <cell r="W62">
            <v>5</v>
          </cell>
          <cell r="X62" t="str">
            <v>005</v>
          </cell>
          <cell r="Y62" t="str">
            <v>MLNFIF3005</v>
          </cell>
          <cell r="Z62">
            <v>0.16666666666666666</v>
          </cell>
          <cell r="AA62" t="str">
            <v>G221 GTE 9MNBRA</v>
          </cell>
          <cell r="AB62" t="str">
            <v>GY</v>
          </cell>
          <cell r="AC62" t="str">
            <v>GREY</v>
          </cell>
          <cell r="AD62" t="str">
            <v>MLNFIF3005GY</v>
          </cell>
          <cell r="AE62" t="str">
            <v/>
          </cell>
          <cell r="AF62">
            <v>0.16666666666666666</v>
          </cell>
          <cell r="AG62">
            <v>0</v>
          </cell>
          <cell r="AH62">
            <v>2</v>
          </cell>
          <cell r="AI62">
            <v>734</v>
          </cell>
        </row>
        <row r="63">
          <cell r="J63" t="str">
            <v>MLN-SPORTS UNION-016</v>
          </cell>
          <cell r="K63" t="str">
            <v>MLN-SPORTS UNION-016-MLNFIF3005GREY778</v>
          </cell>
          <cell r="L63" t="str">
            <v>MLN의류외5</v>
          </cell>
          <cell r="M63" t="str">
            <v>MLN</v>
          </cell>
          <cell r="N63" t="str">
            <v>G221 G</v>
          </cell>
          <cell r="P63" t="str">
            <v>MLN</v>
          </cell>
          <cell r="Q63" t="str">
            <v>MITCHELL &amp; NESS</v>
          </cell>
          <cell r="R63" t="str">
            <v>F</v>
          </cell>
          <cell r="S63" t="str">
            <v>3</v>
          </cell>
          <cell r="T63" t="str">
            <v>FI</v>
          </cell>
          <cell r="U63" t="str">
            <v>FITTED CAP</v>
          </cell>
          <cell r="V63" t="str">
            <v>U</v>
          </cell>
          <cell r="W63">
            <v>5</v>
          </cell>
          <cell r="X63" t="str">
            <v>005</v>
          </cell>
          <cell r="Y63" t="str">
            <v>MLNFIF3005</v>
          </cell>
          <cell r="Z63">
            <v>0.16666666666666666</v>
          </cell>
          <cell r="AA63" t="str">
            <v>G221 GTE 9MNBRA</v>
          </cell>
          <cell r="AB63" t="str">
            <v>GY</v>
          </cell>
          <cell r="AC63" t="str">
            <v>GREY</v>
          </cell>
          <cell r="AD63" t="str">
            <v>MLNFIF3005GY</v>
          </cell>
          <cell r="AE63" t="str">
            <v/>
          </cell>
          <cell r="AF63">
            <v>0.16666666666666666</v>
          </cell>
          <cell r="AG63">
            <v>0</v>
          </cell>
          <cell r="AH63">
            <v>2</v>
          </cell>
          <cell r="AI63">
            <v>778</v>
          </cell>
        </row>
        <row r="64">
          <cell r="J64" t="str">
            <v>MLN-SPORTS UNION-017</v>
          </cell>
          <cell r="K64" t="str">
            <v>MLN-SPORTS UNION-017-MLNFIF3006BLACK714</v>
          </cell>
          <cell r="L64" t="str">
            <v>MLN의류외6</v>
          </cell>
          <cell r="M64" t="str">
            <v>MLN</v>
          </cell>
          <cell r="N64" t="str">
            <v>G219 0</v>
          </cell>
          <cell r="P64" t="str">
            <v>MLN</v>
          </cell>
          <cell r="Q64" t="str">
            <v>MITCHELL &amp; NESS</v>
          </cell>
          <cell r="R64" t="str">
            <v>F</v>
          </cell>
          <cell r="S64" t="str">
            <v>3</v>
          </cell>
          <cell r="T64" t="str">
            <v>FI</v>
          </cell>
          <cell r="U64" t="str">
            <v>FITTED CAP</v>
          </cell>
          <cell r="V64" t="str">
            <v>U</v>
          </cell>
          <cell r="W64">
            <v>6</v>
          </cell>
          <cell r="X64" t="str">
            <v>006</v>
          </cell>
          <cell r="Y64" t="str">
            <v>MLNFIF3006</v>
          </cell>
          <cell r="Z64">
            <v>0.16666666666666666</v>
          </cell>
          <cell r="AA64" t="str">
            <v>G219 005 9MNBRA</v>
          </cell>
          <cell r="AB64" t="str">
            <v>BK</v>
          </cell>
          <cell r="AC64" t="str">
            <v>BLACK</v>
          </cell>
          <cell r="AD64" t="str">
            <v>MLNFIF3006BK</v>
          </cell>
          <cell r="AE64" t="str">
            <v/>
          </cell>
          <cell r="AF64">
            <v>0.16666666666666666</v>
          </cell>
          <cell r="AG64">
            <v>0</v>
          </cell>
          <cell r="AH64">
            <v>2</v>
          </cell>
          <cell r="AI64">
            <v>714</v>
          </cell>
        </row>
        <row r="65">
          <cell r="J65" t="str">
            <v>MLN-SPORTS UNION-017</v>
          </cell>
          <cell r="K65" t="str">
            <v>MLN-SPORTS UNION-017-MLNFIF3006BLACK738</v>
          </cell>
          <cell r="L65" t="str">
            <v>MLN의류외6</v>
          </cell>
          <cell r="M65" t="str">
            <v>MLN</v>
          </cell>
          <cell r="N65" t="str">
            <v>G219 0</v>
          </cell>
          <cell r="P65" t="str">
            <v>MLN</v>
          </cell>
          <cell r="Q65" t="str">
            <v>MITCHELL &amp; NESS</v>
          </cell>
          <cell r="R65" t="str">
            <v>F</v>
          </cell>
          <cell r="S65" t="str">
            <v>3</v>
          </cell>
          <cell r="T65" t="str">
            <v>FI</v>
          </cell>
          <cell r="U65" t="str">
            <v>FITTED CAP</v>
          </cell>
          <cell r="V65" t="str">
            <v>U</v>
          </cell>
          <cell r="W65">
            <v>6</v>
          </cell>
          <cell r="X65" t="str">
            <v>006</v>
          </cell>
          <cell r="Y65" t="str">
            <v>MLNFIF3006</v>
          </cell>
          <cell r="Z65">
            <v>0.16666666666666666</v>
          </cell>
          <cell r="AA65" t="str">
            <v>G219 005 9MNBRA</v>
          </cell>
          <cell r="AB65" t="str">
            <v>BK</v>
          </cell>
          <cell r="AC65" t="str">
            <v>BLACK</v>
          </cell>
          <cell r="AD65" t="str">
            <v>MLNFIF3006BK</v>
          </cell>
          <cell r="AE65" t="str">
            <v/>
          </cell>
          <cell r="AF65">
            <v>0.16666666666666666</v>
          </cell>
          <cell r="AG65">
            <v>0</v>
          </cell>
          <cell r="AH65">
            <v>2</v>
          </cell>
          <cell r="AI65">
            <v>738</v>
          </cell>
        </row>
        <row r="66">
          <cell r="J66" t="str">
            <v>MLN-SPORTS UNION-017</v>
          </cell>
          <cell r="K66" t="str">
            <v>MLN-SPORTS UNION-017-MLNFIF3006BLACK712</v>
          </cell>
          <cell r="L66" t="str">
            <v>MLN의류외6</v>
          </cell>
          <cell r="M66" t="str">
            <v>MLN</v>
          </cell>
          <cell r="N66" t="str">
            <v>G219 0</v>
          </cell>
          <cell r="P66" t="str">
            <v>MLN</v>
          </cell>
          <cell r="Q66" t="str">
            <v>MITCHELL &amp; NESS</v>
          </cell>
          <cell r="R66" t="str">
            <v>F</v>
          </cell>
          <cell r="S66" t="str">
            <v>3</v>
          </cell>
          <cell r="T66" t="str">
            <v>FI</v>
          </cell>
          <cell r="U66" t="str">
            <v>FITTED CAP</v>
          </cell>
          <cell r="V66" t="str">
            <v>U</v>
          </cell>
          <cell r="W66">
            <v>6</v>
          </cell>
          <cell r="X66" t="str">
            <v>006</v>
          </cell>
          <cell r="Y66" t="str">
            <v>MLNFIF3006</v>
          </cell>
          <cell r="Z66">
            <v>0.16666666666666666</v>
          </cell>
          <cell r="AA66" t="str">
            <v>G219 005 9MNBRA</v>
          </cell>
          <cell r="AB66" t="str">
            <v>BK</v>
          </cell>
          <cell r="AC66" t="str">
            <v>BLACK</v>
          </cell>
          <cell r="AD66" t="str">
            <v>MLNFIF3006BK</v>
          </cell>
          <cell r="AE66" t="str">
            <v/>
          </cell>
          <cell r="AF66">
            <v>0.16666666666666666</v>
          </cell>
          <cell r="AG66">
            <v>0</v>
          </cell>
          <cell r="AH66">
            <v>2</v>
          </cell>
          <cell r="AI66">
            <v>712</v>
          </cell>
        </row>
        <row r="67">
          <cell r="J67" t="str">
            <v>MLN-SPORTS UNION-017</v>
          </cell>
          <cell r="K67" t="str">
            <v>MLN-SPORTS UNION-017-MLNFIF3006BLACK758</v>
          </cell>
          <cell r="L67" t="str">
            <v>MLN의류외6</v>
          </cell>
          <cell r="M67" t="str">
            <v>MLN</v>
          </cell>
          <cell r="N67" t="str">
            <v>G219 0</v>
          </cell>
          <cell r="P67" t="str">
            <v>MLN</v>
          </cell>
          <cell r="Q67" t="str">
            <v>MITCHELL &amp; NESS</v>
          </cell>
          <cell r="R67" t="str">
            <v>F</v>
          </cell>
          <cell r="S67" t="str">
            <v>3</v>
          </cell>
          <cell r="T67" t="str">
            <v>FI</v>
          </cell>
          <cell r="U67" t="str">
            <v>FITTED CAP</v>
          </cell>
          <cell r="V67" t="str">
            <v>U</v>
          </cell>
          <cell r="W67">
            <v>6</v>
          </cell>
          <cell r="X67" t="str">
            <v>006</v>
          </cell>
          <cell r="Y67" t="str">
            <v>MLNFIF3006</v>
          </cell>
          <cell r="Z67">
            <v>0.16666666666666666</v>
          </cell>
          <cell r="AA67" t="str">
            <v>G219 005 9MNBRA</v>
          </cell>
          <cell r="AB67" t="str">
            <v>BK</v>
          </cell>
          <cell r="AC67" t="str">
            <v>BLACK</v>
          </cell>
          <cell r="AD67" t="str">
            <v>MLNFIF3006BK</v>
          </cell>
          <cell r="AE67" t="str">
            <v/>
          </cell>
          <cell r="AF67">
            <v>0.16666666666666666</v>
          </cell>
          <cell r="AG67">
            <v>0</v>
          </cell>
          <cell r="AH67">
            <v>2</v>
          </cell>
          <cell r="AI67">
            <v>758</v>
          </cell>
        </row>
        <row r="68">
          <cell r="J68" t="str">
            <v>MLN-SPORTS UNION-017</v>
          </cell>
          <cell r="K68" t="str">
            <v>MLN-SPORTS UNION-017-MLNFIF3006BLACK734</v>
          </cell>
          <cell r="L68" t="str">
            <v>MLN의류외6</v>
          </cell>
          <cell r="M68" t="str">
            <v>MLN</v>
          </cell>
          <cell r="N68" t="str">
            <v>G219 0</v>
          </cell>
          <cell r="P68" t="str">
            <v>MLN</v>
          </cell>
          <cell r="Q68" t="str">
            <v>MITCHELL &amp; NESS</v>
          </cell>
          <cell r="R68" t="str">
            <v>F</v>
          </cell>
          <cell r="S68" t="str">
            <v>3</v>
          </cell>
          <cell r="T68" t="str">
            <v>FI</v>
          </cell>
          <cell r="U68" t="str">
            <v>FITTED CAP</v>
          </cell>
          <cell r="V68" t="str">
            <v>U</v>
          </cell>
          <cell r="W68">
            <v>6</v>
          </cell>
          <cell r="X68" t="str">
            <v>006</v>
          </cell>
          <cell r="Y68" t="str">
            <v>MLNFIF3006</v>
          </cell>
          <cell r="Z68">
            <v>0.16666666666666666</v>
          </cell>
          <cell r="AA68" t="str">
            <v>G219 005 9MNBRA</v>
          </cell>
          <cell r="AB68" t="str">
            <v>BK</v>
          </cell>
          <cell r="AC68" t="str">
            <v>BLACK</v>
          </cell>
          <cell r="AD68" t="str">
            <v>MLNFIF3006BK</v>
          </cell>
          <cell r="AE68" t="str">
            <v/>
          </cell>
          <cell r="AF68">
            <v>0.16666666666666666</v>
          </cell>
          <cell r="AG68">
            <v>0</v>
          </cell>
          <cell r="AH68">
            <v>2</v>
          </cell>
          <cell r="AI68">
            <v>734</v>
          </cell>
        </row>
        <row r="69">
          <cell r="J69" t="str">
            <v>MLN-SPORTS UNION-017</v>
          </cell>
          <cell r="K69" t="str">
            <v>MLN-SPORTS UNION-017-MLNFIF3006BLACK778</v>
          </cell>
          <cell r="L69" t="str">
            <v>MLN의류외6</v>
          </cell>
          <cell r="M69" t="str">
            <v>MLN</v>
          </cell>
          <cell r="N69" t="str">
            <v>G219 0</v>
          </cell>
          <cell r="P69" t="str">
            <v>MLN</v>
          </cell>
          <cell r="Q69" t="str">
            <v>MITCHELL &amp; NESS</v>
          </cell>
          <cell r="R69" t="str">
            <v>F</v>
          </cell>
          <cell r="S69" t="str">
            <v>3</v>
          </cell>
          <cell r="T69" t="str">
            <v>FI</v>
          </cell>
          <cell r="U69" t="str">
            <v>FITTED CAP</v>
          </cell>
          <cell r="V69" t="str">
            <v>U</v>
          </cell>
          <cell r="W69">
            <v>6</v>
          </cell>
          <cell r="X69" t="str">
            <v>006</v>
          </cell>
          <cell r="Y69" t="str">
            <v>MLNFIF3006</v>
          </cell>
          <cell r="Z69">
            <v>0.16666666666666666</v>
          </cell>
          <cell r="AA69" t="str">
            <v>G219 005 9MNBRA</v>
          </cell>
          <cell r="AB69" t="str">
            <v>BK</v>
          </cell>
          <cell r="AC69" t="str">
            <v>BLACK</v>
          </cell>
          <cell r="AD69" t="str">
            <v>MLNFIF3006BK</v>
          </cell>
          <cell r="AE69" t="str">
            <v/>
          </cell>
          <cell r="AF69">
            <v>0.16666666666666666</v>
          </cell>
          <cell r="AG69">
            <v>0</v>
          </cell>
          <cell r="AH69">
            <v>2</v>
          </cell>
          <cell r="AI69">
            <v>778</v>
          </cell>
        </row>
        <row r="70">
          <cell r="J70" t="str">
            <v>0</v>
          </cell>
          <cell r="K70" t="str">
            <v>0-</v>
          </cell>
          <cell r="L70">
            <v>0</v>
          </cell>
          <cell r="M70" t="str">
            <v>TTL</v>
          </cell>
          <cell r="N70" t="str">
            <v/>
          </cell>
          <cell r="O70" t="str">
            <v>MLN-SPORTS UNION-01 TTL</v>
          </cell>
          <cell r="Q70" t="str">
            <v/>
          </cell>
          <cell r="R70" t="str">
            <v/>
          </cell>
          <cell r="S70" t="str">
            <v/>
          </cell>
          <cell r="U70" t="str">
            <v/>
          </cell>
          <cell r="X70" t="str">
            <v/>
          </cell>
          <cell r="Y70" t="str">
            <v/>
          </cell>
          <cell r="Z70">
            <v>6.0000000000000018</v>
          </cell>
          <cell r="AB70" t="str">
            <v/>
          </cell>
          <cell r="AD70" t="str">
            <v/>
          </cell>
          <cell r="AE70" t="str">
            <v/>
          </cell>
          <cell r="AF70">
            <v>7.0000000000000044</v>
          </cell>
          <cell r="AG70">
            <v>0</v>
          </cell>
          <cell r="AH70">
            <v>1</v>
          </cell>
        </row>
        <row r="71">
          <cell r="J71" t="str">
            <v>NAA-성진-131</v>
          </cell>
          <cell r="K71" t="str">
            <v>NAA-성진-131-NAASNF3001GREYFRE</v>
          </cell>
          <cell r="L71" t="str">
            <v>NAA의류외1</v>
          </cell>
          <cell r="M71" t="str">
            <v>NAA</v>
          </cell>
          <cell r="N71" t="str">
            <v>14FW N</v>
          </cell>
          <cell r="P71" t="str">
            <v>NAA</v>
          </cell>
          <cell r="Q71" t="str">
            <v>NCAA</v>
          </cell>
          <cell r="R71" t="str">
            <v>F</v>
          </cell>
          <cell r="S71" t="str">
            <v>3</v>
          </cell>
          <cell r="T71" t="str">
            <v>SN</v>
          </cell>
          <cell r="U71" t="str">
            <v>SNAPBACK</v>
          </cell>
          <cell r="V71" t="str">
            <v>U</v>
          </cell>
          <cell r="W71">
            <v>1</v>
          </cell>
          <cell r="X71" t="str">
            <v>001</v>
          </cell>
          <cell r="Y71" t="str">
            <v>NAASNF3001</v>
          </cell>
          <cell r="Z71">
            <v>1</v>
          </cell>
          <cell r="AA71" t="str">
            <v>14FW NCAA 5950_08_GY</v>
          </cell>
          <cell r="AB71" t="str">
            <v>GY</v>
          </cell>
          <cell r="AC71" t="str">
            <v>GREY</v>
          </cell>
          <cell r="AD71" t="str">
            <v>NAASNF3001GY</v>
          </cell>
          <cell r="AE71" t="str">
            <v/>
          </cell>
          <cell r="AF71">
            <v>1</v>
          </cell>
          <cell r="AG71">
            <v>0</v>
          </cell>
          <cell r="AH71">
            <v>1</v>
          </cell>
          <cell r="AI71" t="str">
            <v>FRE</v>
          </cell>
        </row>
        <row r="72">
          <cell r="J72" t="str">
            <v>NAA-성진-132</v>
          </cell>
          <cell r="K72" t="str">
            <v>NAA-성진-132-NAASNF3002BLUEFRE</v>
          </cell>
          <cell r="L72" t="str">
            <v>NAA의류외2</v>
          </cell>
          <cell r="M72" t="str">
            <v>NAA</v>
          </cell>
          <cell r="N72" t="str">
            <v>14FW N</v>
          </cell>
          <cell r="P72" t="str">
            <v>NAA</v>
          </cell>
          <cell r="Q72" t="str">
            <v>NCAA</v>
          </cell>
          <cell r="R72" t="str">
            <v>F</v>
          </cell>
          <cell r="S72" t="str">
            <v>3</v>
          </cell>
          <cell r="T72" t="str">
            <v>SN</v>
          </cell>
          <cell r="U72" t="str">
            <v>SNAPBACK</v>
          </cell>
          <cell r="V72" t="str">
            <v>U</v>
          </cell>
          <cell r="W72">
            <v>2</v>
          </cell>
          <cell r="X72" t="str">
            <v>002</v>
          </cell>
          <cell r="Y72" t="str">
            <v>NAASNF3002</v>
          </cell>
          <cell r="Z72">
            <v>1</v>
          </cell>
          <cell r="AA72" t="str">
            <v>14FW NCAA 5950_10_BL</v>
          </cell>
          <cell r="AB72" t="str">
            <v>BL</v>
          </cell>
          <cell r="AC72" t="str">
            <v>BLUE</v>
          </cell>
          <cell r="AD72" t="str">
            <v>NAASNF3002BL</v>
          </cell>
          <cell r="AE72" t="str">
            <v/>
          </cell>
          <cell r="AF72">
            <v>1</v>
          </cell>
          <cell r="AG72">
            <v>0</v>
          </cell>
          <cell r="AH72">
            <v>1</v>
          </cell>
          <cell r="AI72" t="str">
            <v>FRE</v>
          </cell>
        </row>
        <row r="73">
          <cell r="J73" t="str">
            <v>NAA-성진-133</v>
          </cell>
          <cell r="K73" t="str">
            <v>NAA-성진-133-NAASNF3003NAVYFRE</v>
          </cell>
          <cell r="L73" t="str">
            <v>NAA의류외3</v>
          </cell>
          <cell r="M73" t="str">
            <v>NAA</v>
          </cell>
          <cell r="N73" t="str">
            <v>14FW N</v>
          </cell>
          <cell r="P73" t="str">
            <v>NAA</v>
          </cell>
          <cell r="Q73" t="str">
            <v>NCAA</v>
          </cell>
          <cell r="R73" t="str">
            <v>F</v>
          </cell>
          <cell r="S73" t="str">
            <v>3</v>
          </cell>
          <cell r="T73" t="str">
            <v>SN</v>
          </cell>
          <cell r="U73" t="str">
            <v>SNAPBACK</v>
          </cell>
          <cell r="V73" t="str">
            <v>U</v>
          </cell>
          <cell r="W73">
            <v>3</v>
          </cell>
          <cell r="X73" t="str">
            <v>003</v>
          </cell>
          <cell r="Y73" t="str">
            <v>NAASNF3003</v>
          </cell>
          <cell r="Z73">
            <v>1</v>
          </cell>
          <cell r="AA73" t="str">
            <v>14FW NCAA 5950_09_NV</v>
          </cell>
          <cell r="AB73" t="str">
            <v>NY</v>
          </cell>
          <cell r="AC73" t="str">
            <v>NAVY</v>
          </cell>
          <cell r="AD73" t="str">
            <v>NAASNF3003NY</v>
          </cell>
          <cell r="AE73" t="str">
            <v/>
          </cell>
          <cell r="AF73">
            <v>1</v>
          </cell>
          <cell r="AG73">
            <v>0</v>
          </cell>
          <cell r="AH73">
            <v>1</v>
          </cell>
          <cell r="AI73" t="str">
            <v>FRE</v>
          </cell>
        </row>
        <row r="74">
          <cell r="J74" t="str">
            <v>0</v>
          </cell>
          <cell r="K74" t="str">
            <v>0-</v>
          </cell>
          <cell r="L74">
            <v>0</v>
          </cell>
          <cell r="M74" t="str">
            <v>TTL</v>
          </cell>
          <cell r="N74" t="str">
            <v/>
          </cell>
          <cell r="O74" t="str">
            <v>NAA-성진-13 TTL</v>
          </cell>
          <cell r="Q74" t="str">
            <v/>
          </cell>
          <cell r="R74" t="str">
            <v/>
          </cell>
          <cell r="S74" t="str">
            <v/>
          </cell>
          <cell r="U74" t="str">
            <v/>
          </cell>
          <cell r="X74" t="str">
            <v/>
          </cell>
          <cell r="Y74" t="str">
            <v/>
          </cell>
          <cell r="Z74">
            <v>3</v>
          </cell>
          <cell r="AB74" t="str">
            <v/>
          </cell>
          <cell r="AD74" t="str">
            <v/>
          </cell>
          <cell r="AE74" t="str">
            <v/>
          </cell>
          <cell r="AF74">
            <v>3</v>
          </cell>
          <cell r="AG74">
            <v>0</v>
          </cell>
          <cell r="AH74">
            <v>1</v>
          </cell>
        </row>
        <row r="75">
          <cell r="J75" t="str">
            <v>NIX-닉슨코리아-011</v>
          </cell>
          <cell r="K75" t="str">
            <v>NIX-닉슨코리아-011-NIXBEF5001BLACKFRE</v>
          </cell>
          <cell r="L75" t="str">
            <v>NIX의류외1</v>
          </cell>
          <cell r="M75" t="str">
            <v>NIX</v>
          </cell>
          <cell r="N75" t="str">
            <v>Go Bea</v>
          </cell>
          <cell r="P75" t="str">
            <v>NIX</v>
          </cell>
          <cell r="Q75" t="str">
            <v>NIXON</v>
          </cell>
          <cell r="R75" t="str">
            <v>F</v>
          </cell>
          <cell r="S75">
            <v>5</v>
          </cell>
          <cell r="T75" t="str">
            <v>BE</v>
          </cell>
          <cell r="U75" t="str">
            <v>BEANIE</v>
          </cell>
          <cell r="V75" t="str">
            <v>U</v>
          </cell>
          <cell r="W75">
            <v>1</v>
          </cell>
          <cell r="X75" t="str">
            <v>001</v>
          </cell>
          <cell r="Y75" t="str">
            <v>NIXBEF5001</v>
          </cell>
          <cell r="Z75">
            <v>1</v>
          </cell>
          <cell r="AA75" t="str">
            <v>Go Beanie</v>
          </cell>
          <cell r="AB75" t="str">
            <v>BK</v>
          </cell>
          <cell r="AC75" t="str">
            <v>BLACK</v>
          </cell>
          <cell r="AD75" t="str">
            <v>NIXBEF5001BK</v>
          </cell>
          <cell r="AE75" t="str">
            <v/>
          </cell>
          <cell r="AF75">
            <v>1</v>
          </cell>
          <cell r="AG75">
            <v>0</v>
          </cell>
          <cell r="AH75">
            <v>1</v>
          </cell>
          <cell r="AI75" t="str">
            <v>FRE</v>
          </cell>
        </row>
        <row r="76">
          <cell r="J76" t="str">
            <v>NIX-닉슨코리아-012</v>
          </cell>
          <cell r="K76" t="str">
            <v>NIX-닉슨코리아-012-NIXSNF3002BLACKFRE</v>
          </cell>
          <cell r="L76" t="str">
            <v>NIX의류외2</v>
          </cell>
          <cell r="M76" t="str">
            <v>NIX</v>
          </cell>
          <cell r="N76" t="str">
            <v xml:space="preserve">Bronx </v>
          </cell>
          <cell r="P76" t="str">
            <v>NIX</v>
          </cell>
          <cell r="Q76" t="str">
            <v>NIXON</v>
          </cell>
          <cell r="R76" t="str">
            <v>F</v>
          </cell>
          <cell r="S76" t="str">
            <v>3</v>
          </cell>
          <cell r="T76" t="str">
            <v>SN</v>
          </cell>
          <cell r="U76" t="str">
            <v>SNAPBACK</v>
          </cell>
          <cell r="V76" t="str">
            <v>U</v>
          </cell>
          <cell r="W76">
            <v>2</v>
          </cell>
          <cell r="X76" t="str">
            <v>002</v>
          </cell>
          <cell r="Y76" t="str">
            <v>NIXSNF3002</v>
          </cell>
          <cell r="Z76">
            <v>0.5</v>
          </cell>
          <cell r="AA76" t="str">
            <v>Bronx Snap Back Hat</v>
          </cell>
          <cell r="AB76" t="str">
            <v>BK</v>
          </cell>
          <cell r="AC76" t="str">
            <v>BLACK</v>
          </cell>
          <cell r="AD76" t="str">
            <v>NIXSNF3002BK</v>
          </cell>
          <cell r="AE76" t="str">
            <v/>
          </cell>
          <cell r="AF76">
            <v>1</v>
          </cell>
          <cell r="AG76">
            <v>0</v>
          </cell>
          <cell r="AH76">
            <v>1</v>
          </cell>
          <cell r="AI76" t="str">
            <v>FRE</v>
          </cell>
        </row>
        <row r="77">
          <cell r="J77" t="str">
            <v>NIX-닉슨코리아-013</v>
          </cell>
          <cell r="K77" t="str">
            <v>NIX-닉슨코리아-013-NIXSNF3002NAVYFRE</v>
          </cell>
          <cell r="L77" t="str">
            <v>NIX의류외2</v>
          </cell>
          <cell r="M77" t="str">
            <v>NIX</v>
          </cell>
          <cell r="N77" t="str">
            <v xml:space="preserve">Bronx </v>
          </cell>
          <cell r="P77" t="str">
            <v>NIX</v>
          </cell>
          <cell r="Q77" t="str">
            <v>NIXON</v>
          </cell>
          <cell r="R77" t="str">
            <v>F</v>
          </cell>
          <cell r="S77" t="str">
            <v>3</v>
          </cell>
          <cell r="T77" t="str">
            <v>SN</v>
          </cell>
          <cell r="U77" t="str">
            <v>SNAPBACK</v>
          </cell>
          <cell r="V77" t="str">
            <v>U</v>
          </cell>
          <cell r="W77">
            <v>2</v>
          </cell>
          <cell r="X77" t="str">
            <v>002</v>
          </cell>
          <cell r="Y77" t="str">
            <v>NIXSNF3002</v>
          </cell>
          <cell r="Z77">
            <v>0.5</v>
          </cell>
          <cell r="AA77" t="str">
            <v>Bronx Snap Back Hat</v>
          </cell>
          <cell r="AB77" t="str">
            <v>NY</v>
          </cell>
          <cell r="AC77" t="str">
            <v>NAVY</v>
          </cell>
          <cell r="AD77" t="str">
            <v>NIXSNF3002NY</v>
          </cell>
          <cell r="AE77" t="str">
            <v/>
          </cell>
          <cell r="AF77">
            <v>1</v>
          </cell>
          <cell r="AG77">
            <v>0</v>
          </cell>
          <cell r="AH77">
            <v>1</v>
          </cell>
          <cell r="AI77" t="str">
            <v>FRE</v>
          </cell>
        </row>
        <row r="78">
          <cell r="J78" t="str">
            <v>NIX-닉슨코리아-014</v>
          </cell>
          <cell r="K78" t="str">
            <v>NIX-닉슨코리아-014-NIXSNF3003BLACKFRE</v>
          </cell>
          <cell r="L78" t="str">
            <v>NIX의류외3</v>
          </cell>
          <cell r="M78" t="str">
            <v>NIX</v>
          </cell>
          <cell r="N78" t="str">
            <v xml:space="preserve">Davis </v>
          </cell>
          <cell r="P78" t="str">
            <v>NIX</v>
          </cell>
          <cell r="Q78" t="str">
            <v>NIXON</v>
          </cell>
          <cell r="R78" t="str">
            <v>F</v>
          </cell>
          <cell r="S78" t="str">
            <v>3</v>
          </cell>
          <cell r="T78" t="str">
            <v>SN</v>
          </cell>
          <cell r="U78" t="str">
            <v>SNAPBACK</v>
          </cell>
          <cell r="V78" t="str">
            <v>U</v>
          </cell>
          <cell r="W78">
            <v>3</v>
          </cell>
          <cell r="X78" t="str">
            <v>003</v>
          </cell>
          <cell r="Y78" t="str">
            <v>NIXSNF3003</v>
          </cell>
          <cell r="Z78">
            <v>0.5</v>
          </cell>
          <cell r="AA78" t="str">
            <v>Davis FF Athletic Fit Hat</v>
          </cell>
          <cell r="AB78" t="str">
            <v>BK</v>
          </cell>
          <cell r="AC78" t="str">
            <v>BLACK</v>
          </cell>
          <cell r="AD78" t="str">
            <v>NIXSNF3003BK</v>
          </cell>
          <cell r="AE78" t="str">
            <v/>
          </cell>
          <cell r="AF78">
            <v>1</v>
          </cell>
          <cell r="AG78">
            <v>0</v>
          </cell>
          <cell r="AH78">
            <v>1</v>
          </cell>
          <cell r="AI78" t="str">
            <v>FRE</v>
          </cell>
        </row>
        <row r="79">
          <cell r="J79" t="str">
            <v>NIX-닉슨코리아-015</v>
          </cell>
          <cell r="K79" t="str">
            <v>NIX-닉슨코리아-015-NIXSNF3003NAVYFRE</v>
          </cell>
          <cell r="L79" t="str">
            <v>NIX의류외3</v>
          </cell>
          <cell r="M79" t="str">
            <v>NIX</v>
          </cell>
          <cell r="N79" t="str">
            <v xml:space="preserve">Davis </v>
          </cell>
          <cell r="P79" t="str">
            <v>NIX</v>
          </cell>
          <cell r="Q79" t="str">
            <v>NIXON</v>
          </cell>
          <cell r="R79" t="str">
            <v>F</v>
          </cell>
          <cell r="S79" t="str">
            <v>3</v>
          </cell>
          <cell r="T79" t="str">
            <v>SN</v>
          </cell>
          <cell r="U79" t="str">
            <v>SNAPBACK</v>
          </cell>
          <cell r="V79" t="str">
            <v>U</v>
          </cell>
          <cell r="W79">
            <v>3</v>
          </cell>
          <cell r="X79" t="str">
            <v>003</v>
          </cell>
          <cell r="Y79" t="str">
            <v>NIXSNF3003</v>
          </cell>
          <cell r="Z79">
            <v>0.5</v>
          </cell>
          <cell r="AA79" t="str">
            <v>Davis FF Athletic Fit Hat</v>
          </cell>
          <cell r="AB79" t="str">
            <v>NY</v>
          </cell>
          <cell r="AC79" t="str">
            <v>NAVY</v>
          </cell>
          <cell r="AD79" t="str">
            <v>NIXSNF3003NY</v>
          </cell>
          <cell r="AE79" t="str">
            <v/>
          </cell>
          <cell r="AF79">
            <v>1</v>
          </cell>
          <cell r="AG79">
            <v>0</v>
          </cell>
          <cell r="AH79">
            <v>1</v>
          </cell>
          <cell r="AI79" t="str">
            <v>FRE</v>
          </cell>
        </row>
        <row r="80">
          <cell r="J80" t="str">
            <v>NIX-닉슨코리아-016</v>
          </cell>
          <cell r="K80" t="str">
            <v>NIX-닉슨코리아-016-NIXSNF3004GREYFRE</v>
          </cell>
          <cell r="L80" t="str">
            <v>NIX의류외4</v>
          </cell>
          <cell r="M80" t="str">
            <v>NIX</v>
          </cell>
          <cell r="N80" t="str">
            <v>Gate S</v>
          </cell>
          <cell r="P80" t="str">
            <v>NIX</v>
          </cell>
          <cell r="Q80" t="str">
            <v>NIXON</v>
          </cell>
          <cell r="R80" t="str">
            <v>F</v>
          </cell>
          <cell r="S80" t="str">
            <v>3</v>
          </cell>
          <cell r="T80" t="str">
            <v>SN</v>
          </cell>
          <cell r="U80" t="str">
            <v>SNAPBACK</v>
          </cell>
          <cell r="V80" t="str">
            <v>U</v>
          </cell>
          <cell r="W80">
            <v>4</v>
          </cell>
          <cell r="X80" t="str">
            <v>004</v>
          </cell>
          <cell r="Y80" t="str">
            <v>NIXSNF3004</v>
          </cell>
          <cell r="Z80">
            <v>1</v>
          </cell>
          <cell r="AA80" t="str">
            <v>Gate Snap Back Hat</v>
          </cell>
          <cell r="AB80" t="str">
            <v>GY</v>
          </cell>
          <cell r="AC80" t="str">
            <v>GREY</v>
          </cell>
          <cell r="AD80" t="str">
            <v>NIXSNF3004GY</v>
          </cell>
          <cell r="AE80" t="str">
            <v/>
          </cell>
          <cell r="AF80">
            <v>1</v>
          </cell>
          <cell r="AG80">
            <v>0</v>
          </cell>
          <cell r="AH80">
            <v>1</v>
          </cell>
          <cell r="AI80" t="str">
            <v>FRE</v>
          </cell>
        </row>
        <row r="81">
          <cell r="J81" t="str">
            <v>NIX-닉슨코리아-017</v>
          </cell>
          <cell r="K81" t="str">
            <v>NIX-닉슨코리아-017-NIXSNF3005BLACKFRE</v>
          </cell>
          <cell r="L81" t="str">
            <v>NIX의류외5</v>
          </cell>
          <cell r="M81" t="str">
            <v>NIX</v>
          </cell>
          <cell r="N81" t="str">
            <v>Highla</v>
          </cell>
          <cell r="P81" t="str">
            <v>NIX</v>
          </cell>
          <cell r="Q81" t="str">
            <v>NIXON</v>
          </cell>
          <cell r="R81" t="str">
            <v>F</v>
          </cell>
          <cell r="S81" t="str">
            <v>3</v>
          </cell>
          <cell r="T81" t="str">
            <v>SN</v>
          </cell>
          <cell r="U81" t="str">
            <v>SNAPBACK</v>
          </cell>
          <cell r="V81" t="str">
            <v>U</v>
          </cell>
          <cell r="W81">
            <v>5</v>
          </cell>
          <cell r="X81" t="str">
            <v>005</v>
          </cell>
          <cell r="Y81" t="str">
            <v>NIXSNF3005</v>
          </cell>
          <cell r="Z81">
            <v>0.5</v>
          </cell>
          <cell r="AA81" t="str">
            <v>Highland Strap Back Hat</v>
          </cell>
          <cell r="AB81" t="str">
            <v>BK</v>
          </cell>
          <cell r="AC81" t="str">
            <v>BLACK</v>
          </cell>
          <cell r="AD81" t="str">
            <v>NIXSNF3005BK</v>
          </cell>
          <cell r="AE81" t="str">
            <v/>
          </cell>
          <cell r="AF81">
            <v>1</v>
          </cell>
          <cell r="AG81">
            <v>0</v>
          </cell>
          <cell r="AH81">
            <v>1</v>
          </cell>
          <cell r="AI81" t="str">
            <v>FRE</v>
          </cell>
        </row>
        <row r="82">
          <cell r="J82" t="str">
            <v>NIX-닉슨코리아-018</v>
          </cell>
          <cell r="K82" t="str">
            <v>NIX-닉슨코리아-018-NIXSNF3005GREYFRE</v>
          </cell>
          <cell r="L82" t="str">
            <v>NIX의류외5</v>
          </cell>
          <cell r="M82" t="str">
            <v>NIX</v>
          </cell>
          <cell r="N82" t="str">
            <v>Highla</v>
          </cell>
          <cell r="P82" t="str">
            <v>NIX</v>
          </cell>
          <cell r="Q82" t="str">
            <v>NIXON</v>
          </cell>
          <cell r="R82" t="str">
            <v>F</v>
          </cell>
          <cell r="S82" t="str">
            <v>3</v>
          </cell>
          <cell r="T82" t="str">
            <v>SN</v>
          </cell>
          <cell r="U82" t="str">
            <v>SNAPBACK</v>
          </cell>
          <cell r="V82" t="str">
            <v>U</v>
          </cell>
          <cell r="W82">
            <v>5</v>
          </cell>
          <cell r="X82" t="str">
            <v>005</v>
          </cell>
          <cell r="Y82" t="str">
            <v>NIXSNF3005</v>
          </cell>
          <cell r="Z82">
            <v>0.5</v>
          </cell>
          <cell r="AA82" t="str">
            <v>Highland Strap Back Hat</v>
          </cell>
          <cell r="AB82" t="str">
            <v>GY</v>
          </cell>
          <cell r="AC82" t="str">
            <v>GREY</v>
          </cell>
          <cell r="AD82" t="str">
            <v>NIXSNF3005GY</v>
          </cell>
          <cell r="AE82" t="str">
            <v/>
          </cell>
          <cell r="AF82">
            <v>1</v>
          </cell>
          <cell r="AG82">
            <v>0</v>
          </cell>
          <cell r="AH82">
            <v>1</v>
          </cell>
          <cell r="AI82" t="str">
            <v>FRE</v>
          </cell>
        </row>
        <row r="83">
          <cell r="J83" t="str">
            <v>NIX-닉슨코리아-019</v>
          </cell>
          <cell r="K83" t="str">
            <v>NIX-닉슨코리아-019-NIXSNF3006BLACKFRE</v>
          </cell>
          <cell r="L83" t="str">
            <v>NIX의류외6</v>
          </cell>
          <cell r="M83" t="str">
            <v>NIX</v>
          </cell>
          <cell r="N83" t="str">
            <v>Highti</v>
          </cell>
          <cell r="P83" t="str">
            <v>NIX</v>
          </cell>
          <cell r="Q83" t="str">
            <v>NIXON</v>
          </cell>
          <cell r="R83" t="str">
            <v>F</v>
          </cell>
          <cell r="S83" t="str">
            <v>3</v>
          </cell>
          <cell r="T83" t="str">
            <v>SN</v>
          </cell>
          <cell r="U83" t="str">
            <v>SNAPBACK</v>
          </cell>
          <cell r="V83" t="str">
            <v>U</v>
          </cell>
          <cell r="W83">
            <v>6</v>
          </cell>
          <cell r="X83" t="str">
            <v>006</v>
          </cell>
          <cell r="Y83" t="str">
            <v>NIXSNF3006</v>
          </cell>
          <cell r="Z83">
            <v>1</v>
          </cell>
          <cell r="AA83" t="str">
            <v>Hightide Snap Back Hat</v>
          </cell>
          <cell r="AB83" t="str">
            <v>BK</v>
          </cell>
          <cell r="AC83" t="str">
            <v>BLACK</v>
          </cell>
          <cell r="AD83" t="str">
            <v>NIXSNF3006BK</v>
          </cell>
          <cell r="AE83" t="str">
            <v/>
          </cell>
          <cell r="AF83">
            <v>1</v>
          </cell>
          <cell r="AG83">
            <v>0</v>
          </cell>
          <cell r="AH83">
            <v>1</v>
          </cell>
          <cell r="AI83" t="str">
            <v>FRE</v>
          </cell>
        </row>
        <row r="84">
          <cell r="J84" t="str">
            <v>NIX-닉슨코리아-0110</v>
          </cell>
          <cell r="K84" t="str">
            <v>NIX-닉슨코리아-0110-NIXSNF3007BLACKFRE</v>
          </cell>
          <cell r="L84" t="str">
            <v>NIX의류외7</v>
          </cell>
          <cell r="M84" t="str">
            <v>NIX</v>
          </cell>
          <cell r="N84" t="str">
            <v xml:space="preserve">Waves </v>
          </cell>
          <cell r="P84" t="str">
            <v>NIX</v>
          </cell>
          <cell r="Q84" t="str">
            <v>NIXON</v>
          </cell>
          <cell r="R84" t="str">
            <v>F</v>
          </cell>
          <cell r="S84" t="str">
            <v>3</v>
          </cell>
          <cell r="T84" t="str">
            <v>SN</v>
          </cell>
          <cell r="U84" t="str">
            <v>SNAPBACK</v>
          </cell>
          <cell r="V84" t="str">
            <v>U</v>
          </cell>
          <cell r="W84">
            <v>7</v>
          </cell>
          <cell r="X84" t="str">
            <v>007</v>
          </cell>
          <cell r="Y84" t="str">
            <v>NIXSNF3007</v>
          </cell>
          <cell r="Z84">
            <v>1</v>
          </cell>
          <cell r="AA84" t="str">
            <v>Waves 110 Snap Back Hat</v>
          </cell>
          <cell r="AB84" t="str">
            <v>BK</v>
          </cell>
          <cell r="AC84" t="str">
            <v>BLACK</v>
          </cell>
          <cell r="AD84" t="str">
            <v>NIXSNF3007BK</v>
          </cell>
          <cell r="AE84" t="str">
            <v/>
          </cell>
          <cell r="AF84">
            <v>1</v>
          </cell>
          <cell r="AG84">
            <v>0</v>
          </cell>
          <cell r="AH84">
            <v>1</v>
          </cell>
          <cell r="AI84" t="str">
            <v>FRE</v>
          </cell>
        </row>
        <row r="85">
          <cell r="J85" t="str">
            <v>NIX-닉슨코리아-0111</v>
          </cell>
          <cell r="K85" t="str">
            <v>NIX-닉슨코리아-0111-NIXFIF3008BLACKOSM</v>
          </cell>
          <cell r="L85" t="str">
            <v>NIX의류외8</v>
          </cell>
          <cell r="M85" t="str">
            <v>NIX</v>
          </cell>
          <cell r="N85" t="str">
            <v xml:space="preserve">Waxed </v>
          </cell>
          <cell r="P85" t="str">
            <v>NIX</v>
          </cell>
          <cell r="Q85" t="str">
            <v>NIXON</v>
          </cell>
          <cell r="R85" t="str">
            <v>F</v>
          </cell>
          <cell r="S85" t="str">
            <v>3</v>
          </cell>
          <cell r="T85" t="str">
            <v>FI</v>
          </cell>
          <cell r="U85" t="str">
            <v>FITTED CAP</v>
          </cell>
          <cell r="V85" t="str">
            <v>U</v>
          </cell>
          <cell r="W85">
            <v>8</v>
          </cell>
          <cell r="X85" t="str">
            <v>008</v>
          </cell>
          <cell r="Y85" t="str">
            <v>NIXFIF3008</v>
          </cell>
          <cell r="Z85">
            <v>0.25</v>
          </cell>
          <cell r="AA85" t="str">
            <v>Waxed 210 Hat</v>
          </cell>
          <cell r="AB85" t="str">
            <v>BK</v>
          </cell>
          <cell r="AC85" t="str">
            <v>BLACK</v>
          </cell>
          <cell r="AD85" t="str">
            <v>NIXFIF3008BK</v>
          </cell>
          <cell r="AE85" t="str">
            <v/>
          </cell>
          <cell r="AF85">
            <v>0.5</v>
          </cell>
          <cell r="AG85">
            <v>0</v>
          </cell>
          <cell r="AH85">
            <v>1</v>
          </cell>
          <cell r="AI85" t="str">
            <v>OSM</v>
          </cell>
        </row>
        <row r="86">
          <cell r="J86" t="str">
            <v>NIX-닉슨코리아-0111</v>
          </cell>
          <cell r="K86" t="str">
            <v>NIX-닉슨코리아-0111-NIXFIF3008BLACKLXL</v>
          </cell>
          <cell r="L86" t="str">
            <v>NIX의류외8</v>
          </cell>
          <cell r="M86" t="str">
            <v>NIX</v>
          </cell>
          <cell r="N86" t="str">
            <v xml:space="preserve">Waxed </v>
          </cell>
          <cell r="P86" t="str">
            <v>NIX</v>
          </cell>
          <cell r="Q86" t="str">
            <v>NIXON</v>
          </cell>
          <cell r="R86" t="str">
            <v>F</v>
          </cell>
          <cell r="S86" t="str">
            <v>3</v>
          </cell>
          <cell r="T86" t="str">
            <v>FI</v>
          </cell>
          <cell r="U86" t="str">
            <v>FITTED CAP</v>
          </cell>
          <cell r="V86" t="str">
            <v>U</v>
          </cell>
          <cell r="W86">
            <v>8</v>
          </cell>
          <cell r="X86" t="str">
            <v>008</v>
          </cell>
          <cell r="Y86" t="str">
            <v>NIXFIF3008</v>
          </cell>
          <cell r="Z86">
            <v>0.25</v>
          </cell>
          <cell r="AA86" t="str">
            <v>Waxed 210 Hat</v>
          </cell>
          <cell r="AB86" t="str">
            <v>BK</v>
          </cell>
          <cell r="AC86" t="str">
            <v>BLACK</v>
          </cell>
          <cell r="AD86" t="str">
            <v>NIXFIF3008BK</v>
          </cell>
          <cell r="AE86" t="str">
            <v/>
          </cell>
          <cell r="AF86">
            <v>0.5</v>
          </cell>
          <cell r="AG86">
            <v>0</v>
          </cell>
          <cell r="AH86">
            <v>1</v>
          </cell>
          <cell r="AI86" t="str">
            <v>LXL</v>
          </cell>
        </row>
        <row r="87">
          <cell r="J87" t="str">
            <v>NIX-닉슨코리아-0112</v>
          </cell>
          <cell r="K87" t="str">
            <v>NIX-닉슨코리아-0112-NIXFIF3008GREYOSM</v>
          </cell>
          <cell r="L87" t="str">
            <v>NIX의류외8</v>
          </cell>
          <cell r="M87" t="str">
            <v>NIX</v>
          </cell>
          <cell r="N87" t="str">
            <v xml:space="preserve">Waxed </v>
          </cell>
          <cell r="P87" t="str">
            <v>NIX</v>
          </cell>
          <cell r="Q87" t="str">
            <v>NIXON</v>
          </cell>
          <cell r="R87" t="str">
            <v>F</v>
          </cell>
          <cell r="S87" t="str">
            <v>3</v>
          </cell>
          <cell r="T87" t="str">
            <v>FI</v>
          </cell>
          <cell r="U87" t="str">
            <v>FITTED CAP</v>
          </cell>
          <cell r="V87" t="str">
            <v>U</v>
          </cell>
          <cell r="W87">
            <v>8</v>
          </cell>
          <cell r="X87" t="str">
            <v>008</v>
          </cell>
          <cell r="Y87" t="str">
            <v>NIXFIF3008</v>
          </cell>
          <cell r="Z87">
            <v>0.25</v>
          </cell>
          <cell r="AA87" t="str">
            <v>Waxed 210 Hat</v>
          </cell>
          <cell r="AB87" t="str">
            <v>GY</v>
          </cell>
          <cell r="AC87" t="str">
            <v>GREY</v>
          </cell>
          <cell r="AD87" t="str">
            <v>NIXFIF3008GY</v>
          </cell>
          <cell r="AE87" t="str">
            <v/>
          </cell>
          <cell r="AF87">
            <v>0.5</v>
          </cell>
          <cell r="AG87">
            <v>0</v>
          </cell>
          <cell r="AH87">
            <v>1</v>
          </cell>
          <cell r="AI87" t="str">
            <v>OSM</v>
          </cell>
        </row>
        <row r="88">
          <cell r="J88" t="str">
            <v>NIX-닉슨코리아-0112</v>
          </cell>
          <cell r="K88" t="str">
            <v>NIX-닉슨코리아-0112-NIXFIF3008GREYLXL</v>
          </cell>
          <cell r="L88" t="str">
            <v>NIX의류외8</v>
          </cell>
          <cell r="M88" t="str">
            <v>NIX</v>
          </cell>
          <cell r="N88" t="str">
            <v xml:space="preserve">Waxed </v>
          </cell>
          <cell r="P88" t="str">
            <v>NIX</v>
          </cell>
          <cell r="Q88" t="str">
            <v>NIXON</v>
          </cell>
          <cell r="R88" t="str">
            <v>F</v>
          </cell>
          <cell r="S88" t="str">
            <v>3</v>
          </cell>
          <cell r="T88" t="str">
            <v>FI</v>
          </cell>
          <cell r="U88" t="str">
            <v>FITTED CAP</v>
          </cell>
          <cell r="V88" t="str">
            <v>U</v>
          </cell>
          <cell r="W88">
            <v>8</v>
          </cell>
          <cell r="X88" t="str">
            <v>008</v>
          </cell>
          <cell r="Y88" t="str">
            <v>NIXFIF3008</v>
          </cell>
          <cell r="Z88">
            <v>0.25</v>
          </cell>
          <cell r="AA88" t="str">
            <v>Waxed 210 Hat</v>
          </cell>
          <cell r="AB88" t="str">
            <v>GY</v>
          </cell>
          <cell r="AC88" t="str">
            <v>GREY</v>
          </cell>
          <cell r="AD88" t="str">
            <v>NIXFIF3008GY</v>
          </cell>
          <cell r="AE88" t="str">
            <v/>
          </cell>
          <cell r="AF88">
            <v>0.5</v>
          </cell>
          <cell r="AG88">
            <v>0</v>
          </cell>
          <cell r="AH88">
            <v>1</v>
          </cell>
          <cell r="AI88" t="str">
            <v>LXL</v>
          </cell>
        </row>
        <row r="89">
          <cell r="J89" t="str">
            <v>NIX-닉슨코리아-0113</v>
          </cell>
          <cell r="K89" t="str">
            <v>NIX-닉슨코리아-0113-NIXSNF3009BLUEFRE</v>
          </cell>
          <cell r="L89" t="str">
            <v>NIX의류외9</v>
          </cell>
          <cell r="M89" t="str">
            <v>NIX</v>
          </cell>
          <cell r="N89" t="str">
            <v>Icon S</v>
          </cell>
          <cell r="P89" t="str">
            <v>NIX</v>
          </cell>
          <cell r="Q89" t="str">
            <v>NIXON</v>
          </cell>
          <cell r="R89" t="str">
            <v>F</v>
          </cell>
          <cell r="S89" t="str">
            <v>3</v>
          </cell>
          <cell r="T89" t="str">
            <v>SN</v>
          </cell>
          <cell r="U89" t="str">
            <v>SNAPBACK</v>
          </cell>
          <cell r="V89" t="str">
            <v>U</v>
          </cell>
          <cell r="W89">
            <v>9</v>
          </cell>
          <cell r="X89" t="str">
            <v>009</v>
          </cell>
          <cell r="Y89" t="str">
            <v>NIXSNF3009</v>
          </cell>
          <cell r="Z89">
            <v>1</v>
          </cell>
          <cell r="AA89" t="str">
            <v>Icon Starter Hat</v>
          </cell>
          <cell r="AB89" t="str">
            <v>BL</v>
          </cell>
          <cell r="AC89" t="str">
            <v>BLUE</v>
          </cell>
          <cell r="AD89" t="str">
            <v>NIXSNF3009BL</v>
          </cell>
          <cell r="AE89" t="str">
            <v/>
          </cell>
          <cell r="AF89">
            <v>1</v>
          </cell>
          <cell r="AG89">
            <v>0</v>
          </cell>
          <cell r="AH89">
            <v>1</v>
          </cell>
          <cell r="AI89" t="str">
            <v>FRE</v>
          </cell>
        </row>
        <row r="90">
          <cell r="J90" t="str">
            <v>NIX-닉슨코리아-0114</v>
          </cell>
          <cell r="K90" t="str">
            <v>NIX-닉슨코리아-0114-NIXSNF3010ORANGEFRE</v>
          </cell>
          <cell r="L90" t="str">
            <v>NIX의류외10</v>
          </cell>
          <cell r="M90" t="str">
            <v>NIX</v>
          </cell>
          <cell r="N90" t="str">
            <v xml:space="preserve">Waves </v>
          </cell>
          <cell r="P90" t="str">
            <v>NIX</v>
          </cell>
          <cell r="Q90" t="str">
            <v>NIXON</v>
          </cell>
          <cell r="R90" t="str">
            <v>F</v>
          </cell>
          <cell r="S90" t="str">
            <v>3</v>
          </cell>
          <cell r="T90" t="str">
            <v>SN</v>
          </cell>
          <cell r="U90" t="str">
            <v>SNAPBACK</v>
          </cell>
          <cell r="V90" t="str">
            <v>U</v>
          </cell>
          <cell r="W90">
            <v>10</v>
          </cell>
          <cell r="X90" t="str">
            <v>010</v>
          </cell>
          <cell r="Y90" t="str">
            <v>NIXSNF3010</v>
          </cell>
          <cell r="Z90">
            <v>1</v>
          </cell>
          <cell r="AA90" t="str">
            <v>Waves 110 Snap Back Hat</v>
          </cell>
          <cell r="AB90" t="str">
            <v>OR</v>
          </cell>
          <cell r="AC90" t="str">
            <v>ORANGE</v>
          </cell>
          <cell r="AD90" t="str">
            <v>NIXSNF3010OR</v>
          </cell>
          <cell r="AE90" t="str">
            <v/>
          </cell>
          <cell r="AF90">
            <v>1</v>
          </cell>
          <cell r="AG90">
            <v>0</v>
          </cell>
          <cell r="AH90">
            <v>1</v>
          </cell>
          <cell r="AI90" t="str">
            <v>FRE</v>
          </cell>
        </row>
        <row r="91">
          <cell r="J91" t="str">
            <v>0</v>
          </cell>
          <cell r="K91" t="str">
            <v>0-</v>
          </cell>
          <cell r="L91">
            <v>0</v>
          </cell>
          <cell r="M91" t="str">
            <v>TTL</v>
          </cell>
          <cell r="N91" t="str">
            <v/>
          </cell>
          <cell r="O91" t="str">
            <v>NIX-닉슨코리아-01 TTL</v>
          </cell>
          <cell r="Q91" t="str">
            <v/>
          </cell>
          <cell r="R91" t="str">
            <v/>
          </cell>
          <cell r="S91" t="str">
            <v/>
          </cell>
          <cell r="U91" t="str">
            <v/>
          </cell>
          <cell r="X91" t="str">
            <v/>
          </cell>
          <cell r="Y91" t="str">
            <v/>
          </cell>
          <cell r="Z91">
            <v>10</v>
          </cell>
          <cell r="AB91" t="str">
            <v/>
          </cell>
          <cell r="AD91" t="str">
            <v/>
          </cell>
          <cell r="AE91" t="str">
            <v/>
          </cell>
          <cell r="AF91">
            <v>14</v>
          </cell>
          <cell r="AG91">
            <v>0</v>
          </cell>
          <cell r="AH91">
            <v>1</v>
          </cell>
        </row>
        <row r="92">
          <cell r="J92" t="str">
            <v>FFT-FLAT FITTY-011</v>
          </cell>
          <cell r="K92" t="str">
            <v>FFT-FLAT FITTY-011-FFTSNF3001BLACKFRE</v>
          </cell>
          <cell r="L92" t="str">
            <v>FFT의류외1</v>
          </cell>
          <cell r="M92" t="str">
            <v>FFT</v>
          </cell>
          <cell r="N92" t="str">
            <v>F12-00</v>
          </cell>
          <cell r="P92" t="str">
            <v>FFT</v>
          </cell>
          <cell r="Q92" t="str">
            <v>FLAT FITTY</v>
          </cell>
          <cell r="R92" t="str">
            <v>F</v>
          </cell>
          <cell r="S92" t="str">
            <v>3</v>
          </cell>
          <cell r="T92" t="str">
            <v>SN</v>
          </cell>
          <cell r="U92" t="str">
            <v>SNAPBACK</v>
          </cell>
          <cell r="V92" t="str">
            <v>U</v>
          </cell>
          <cell r="W92">
            <v>1</v>
          </cell>
          <cell r="X92" t="str">
            <v>001</v>
          </cell>
          <cell r="Y92" t="str">
            <v>FFTSNF3001</v>
          </cell>
          <cell r="Z92">
            <v>1</v>
          </cell>
          <cell r="AA92" t="str">
            <v>F12-0007</v>
          </cell>
          <cell r="AB92" t="str">
            <v>BK</v>
          </cell>
          <cell r="AC92" t="str">
            <v>BLACK</v>
          </cell>
          <cell r="AD92" t="str">
            <v>FFTSNF3001BK</v>
          </cell>
          <cell r="AE92" t="str">
            <v/>
          </cell>
          <cell r="AF92">
            <v>1</v>
          </cell>
          <cell r="AG92">
            <v>0</v>
          </cell>
          <cell r="AH92">
            <v>1</v>
          </cell>
          <cell r="AI92" t="str">
            <v>FRE</v>
          </cell>
        </row>
        <row r="93">
          <cell r="J93" t="str">
            <v>FFT-FLAT FITTY-012</v>
          </cell>
          <cell r="K93" t="str">
            <v>FFT-FLAT FITTY-012-FFTSNF3002KHAKIFRE</v>
          </cell>
          <cell r="L93" t="str">
            <v>FFT의류외2</v>
          </cell>
          <cell r="M93" t="str">
            <v>FFT</v>
          </cell>
          <cell r="N93" t="str">
            <v>SM13-0</v>
          </cell>
          <cell r="P93" t="str">
            <v>FFT</v>
          </cell>
          <cell r="Q93" t="str">
            <v>FLAT FITTY</v>
          </cell>
          <cell r="R93" t="str">
            <v>F</v>
          </cell>
          <cell r="S93" t="str">
            <v>3</v>
          </cell>
          <cell r="T93" t="str">
            <v>SN</v>
          </cell>
          <cell r="U93" t="str">
            <v>SNAPBACK</v>
          </cell>
          <cell r="V93" t="str">
            <v>U</v>
          </cell>
          <cell r="W93">
            <v>2</v>
          </cell>
          <cell r="X93" t="str">
            <v>002</v>
          </cell>
          <cell r="Y93" t="str">
            <v>FFTSNF3002</v>
          </cell>
          <cell r="Z93">
            <v>1</v>
          </cell>
          <cell r="AA93" t="str">
            <v>SM13-037</v>
          </cell>
          <cell r="AB93" t="str">
            <v>KH</v>
          </cell>
          <cell r="AC93" t="str">
            <v>KHAKI</v>
          </cell>
          <cell r="AD93" t="str">
            <v>FFTSNF3002KH</v>
          </cell>
          <cell r="AE93" t="str">
            <v/>
          </cell>
          <cell r="AF93">
            <v>1</v>
          </cell>
          <cell r="AG93">
            <v>0</v>
          </cell>
          <cell r="AH93">
            <v>1</v>
          </cell>
          <cell r="AI93" t="str">
            <v>FRE</v>
          </cell>
        </row>
        <row r="94">
          <cell r="J94" t="str">
            <v>FFT-FLAT FITTY-013</v>
          </cell>
          <cell r="K94" t="str">
            <v>FFT-FLAT FITTY-013-FFTSNF3003BLACKFRE</v>
          </cell>
          <cell r="L94" t="str">
            <v>FFT의류외3</v>
          </cell>
          <cell r="M94" t="str">
            <v>FFT</v>
          </cell>
          <cell r="N94" t="str">
            <v>SP13-0</v>
          </cell>
          <cell r="P94" t="str">
            <v>FFT</v>
          </cell>
          <cell r="Q94" t="str">
            <v>FLAT FITTY</v>
          </cell>
          <cell r="R94" t="str">
            <v>F</v>
          </cell>
          <cell r="S94" t="str">
            <v>3</v>
          </cell>
          <cell r="T94" t="str">
            <v>SN</v>
          </cell>
          <cell r="U94" t="str">
            <v>SNAPBACK</v>
          </cell>
          <cell r="V94" t="str">
            <v>U</v>
          </cell>
          <cell r="W94">
            <v>3</v>
          </cell>
          <cell r="X94" t="str">
            <v>003</v>
          </cell>
          <cell r="Y94" t="str">
            <v>FFTSNF3003</v>
          </cell>
          <cell r="Z94">
            <v>1</v>
          </cell>
          <cell r="AA94" t="str">
            <v>SP13-0014</v>
          </cell>
          <cell r="AB94" t="str">
            <v>BK</v>
          </cell>
          <cell r="AC94" t="str">
            <v>BLACK</v>
          </cell>
          <cell r="AD94" t="str">
            <v>FFTSNF3003BK</v>
          </cell>
          <cell r="AE94" t="str">
            <v/>
          </cell>
          <cell r="AF94">
            <v>1</v>
          </cell>
          <cell r="AG94">
            <v>0</v>
          </cell>
          <cell r="AH94">
            <v>1</v>
          </cell>
          <cell r="AI94" t="str">
            <v>FRE</v>
          </cell>
        </row>
        <row r="95">
          <cell r="J95" t="str">
            <v>0</v>
          </cell>
          <cell r="K95" t="str">
            <v>0-</v>
          </cell>
          <cell r="L95">
            <v>0</v>
          </cell>
          <cell r="M95" t="str">
            <v>TTL</v>
          </cell>
          <cell r="N95" t="str">
            <v/>
          </cell>
          <cell r="O95" t="str">
            <v>FFT-FLAT FITTY-01 TTL</v>
          </cell>
          <cell r="Q95" t="str">
            <v/>
          </cell>
          <cell r="R95" t="str">
            <v/>
          </cell>
          <cell r="S95" t="str">
            <v/>
          </cell>
          <cell r="U95" t="str">
            <v/>
          </cell>
          <cell r="X95" t="str">
            <v/>
          </cell>
          <cell r="Y95" t="str">
            <v/>
          </cell>
          <cell r="Z95">
            <v>3</v>
          </cell>
          <cell r="AB95" t="str">
            <v/>
          </cell>
          <cell r="AD95" t="str">
            <v/>
          </cell>
          <cell r="AE95" t="str">
            <v/>
          </cell>
          <cell r="AF95">
            <v>3</v>
          </cell>
          <cell r="AG95">
            <v>0</v>
          </cell>
          <cell r="AH95">
            <v>1</v>
          </cell>
        </row>
        <row r="96">
          <cell r="J96" t="str">
            <v>ZZZ-성진-191</v>
          </cell>
          <cell r="K96" t="str">
            <v>ZZZ-성진-191-ZZZSNF3011BLACKFRE</v>
          </cell>
          <cell r="L96" t="str">
            <v>ZZZ의류외11</v>
          </cell>
          <cell r="M96" t="str">
            <v>ZZZ</v>
          </cell>
          <cell r="N96" t="str">
            <v>14FW C</v>
          </cell>
          <cell r="P96" t="str">
            <v>ZZZ</v>
          </cell>
          <cell r="Q96" t="str">
            <v>CANDY CRUSH</v>
          </cell>
          <cell r="R96" t="str">
            <v>F</v>
          </cell>
          <cell r="S96" t="str">
            <v>3</v>
          </cell>
          <cell r="T96" t="str">
            <v>SN</v>
          </cell>
          <cell r="U96" t="str">
            <v>SNAPBACK</v>
          </cell>
          <cell r="V96" t="str">
            <v>U</v>
          </cell>
          <cell r="W96">
            <v>11</v>
          </cell>
          <cell r="X96" t="str">
            <v>011</v>
          </cell>
          <cell r="Y96" t="str">
            <v>ZZZSNF3011</v>
          </cell>
          <cell r="Z96">
            <v>1</v>
          </cell>
          <cell r="AA96" t="str">
            <v>14FW CANDYCRUSH_03_BK</v>
          </cell>
          <cell r="AB96" t="str">
            <v>BK</v>
          </cell>
          <cell r="AC96" t="str">
            <v>BLACK</v>
          </cell>
          <cell r="AD96" t="str">
            <v>ZZZSNF3011BK</v>
          </cell>
          <cell r="AE96" t="str">
            <v/>
          </cell>
          <cell r="AF96">
            <v>1</v>
          </cell>
          <cell r="AG96">
            <v>0</v>
          </cell>
          <cell r="AH96">
            <v>1</v>
          </cell>
          <cell r="AI96" t="str">
            <v>FRE</v>
          </cell>
        </row>
        <row r="97">
          <cell r="J97" t="str">
            <v>ZZZ-성진-192</v>
          </cell>
          <cell r="K97" t="str">
            <v>ZZZ-성진-192-ZZZSNF3012BLACKFRE</v>
          </cell>
          <cell r="L97" t="str">
            <v>ZZZ의류외12</v>
          </cell>
          <cell r="M97" t="str">
            <v>ZZZ</v>
          </cell>
          <cell r="N97" t="str">
            <v>14FW C</v>
          </cell>
          <cell r="P97" t="str">
            <v>ZZZ</v>
          </cell>
          <cell r="Q97" t="str">
            <v>CANDY CRUSH</v>
          </cell>
          <cell r="R97" t="str">
            <v>F</v>
          </cell>
          <cell r="S97" t="str">
            <v>3</v>
          </cell>
          <cell r="T97" t="str">
            <v>SN</v>
          </cell>
          <cell r="U97" t="str">
            <v>SNAPBACK</v>
          </cell>
          <cell r="V97" t="str">
            <v>U</v>
          </cell>
          <cell r="W97">
            <v>12</v>
          </cell>
          <cell r="X97" t="str">
            <v>012</v>
          </cell>
          <cell r="Y97" t="str">
            <v>ZZZSNF3012</v>
          </cell>
          <cell r="Z97">
            <v>1</v>
          </cell>
          <cell r="AA97" t="str">
            <v>14FW CANDYCRUSH_04-2_BK</v>
          </cell>
          <cell r="AB97" t="str">
            <v>BK</v>
          </cell>
          <cell r="AC97" t="str">
            <v>BLACK</v>
          </cell>
          <cell r="AD97" t="str">
            <v>ZZZSNF3012BK</v>
          </cell>
          <cell r="AE97" t="str">
            <v/>
          </cell>
          <cell r="AF97">
            <v>1</v>
          </cell>
          <cell r="AG97">
            <v>0</v>
          </cell>
          <cell r="AH97">
            <v>1</v>
          </cell>
          <cell r="AI97" t="str">
            <v>FRE</v>
          </cell>
        </row>
        <row r="98">
          <cell r="J98" t="str">
            <v>ZZZ-성진-193</v>
          </cell>
          <cell r="K98" t="str">
            <v>ZZZ-성진-193-ZZZSNF3013BLACKFRE</v>
          </cell>
          <cell r="L98" t="str">
            <v>ZZZ의류외13</v>
          </cell>
          <cell r="M98" t="str">
            <v>ZZZ</v>
          </cell>
          <cell r="N98" t="str">
            <v>14FW C</v>
          </cell>
          <cell r="P98" t="str">
            <v>ZZZ</v>
          </cell>
          <cell r="Q98" t="str">
            <v>CANDY CRUSH</v>
          </cell>
          <cell r="R98" t="str">
            <v>F</v>
          </cell>
          <cell r="S98" t="str">
            <v>3</v>
          </cell>
          <cell r="T98" t="str">
            <v>SN</v>
          </cell>
          <cell r="U98" t="str">
            <v>SNAPBACK</v>
          </cell>
          <cell r="V98" t="str">
            <v>U</v>
          </cell>
          <cell r="W98">
            <v>13</v>
          </cell>
          <cell r="X98" t="str">
            <v>013</v>
          </cell>
          <cell r="Y98" t="str">
            <v>ZZZSNF3013</v>
          </cell>
          <cell r="Z98">
            <v>1</v>
          </cell>
          <cell r="AA98" t="str">
            <v>14FW CANDYCRUSH_05_BK</v>
          </cell>
          <cell r="AB98" t="str">
            <v>BK</v>
          </cell>
          <cell r="AC98" t="str">
            <v>BLACK</v>
          </cell>
          <cell r="AD98" t="str">
            <v>ZZZSNF3013BK</v>
          </cell>
          <cell r="AE98" t="str">
            <v/>
          </cell>
          <cell r="AF98">
            <v>1</v>
          </cell>
          <cell r="AG98">
            <v>0</v>
          </cell>
          <cell r="AH98">
            <v>1</v>
          </cell>
          <cell r="AI98" t="str">
            <v>FRE</v>
          </cell>
        </row>
        <row r="99">
          <cell r="J99" t="str">
            <v>ZZZ-성진-194</v>
          </cell>
          <cell r="K99" t="str">
            <v>ZZZ-성진-194-ZZZSNF3014REDFRE</v>
          </cell>
          <cell r="L99" t="str">
            <v>ZZZ의류외14</v>
          </cell>
          <cell r="M99" t="str">
            <v>ZZZ</v>
          </cell>
          <cell r="N99" t="str">
            <v>14FW C</v>
          </cell>
          <cell r="P99" t="str">
            <v>ZZZ</v>
          </cell>
          <cell r="Q99" t="str">
            <v>CANDY CRUSH</v>
          </cell>
          <cell r="R99" t="str">
            <v>F</v>
          </cell>
          <cell r="S99" t="str">
            <v>3</v>
          </cell>
          <cell r="T99" t="str">
            <v>SN</v>
          </cell>
          <cell r="U99" t="str">
            <v>SNAPBACK</v>
          </cell>
          <cell r="V99" t="str">
            <v>U</v>
          </cell>
          <cell r="W99">
            <v>14</v>
          </cell>
          <cell r="X99" t="str">
            <v>014</v>
          </cell>
          <cell r="Y99" t="str">
            <v>ZZZSNF3014</v>
          </cell>
          <cell r="Z99">
            <v>1</v>
          </cell>
          <cell r="AA99" t="str">
            <v>14FW CANDYCRUSH_07_2_RD</v>
          </cell>
          <cell r="AB99" t="str">
            <v>RE</v>
          </cell>
          <cell r="AC99" t="str">
            <v>RED</v>
          </cell>
          <cell r="AD99" t="str">
            <v>ZZZSNF3014RE</v>
          </cell>
          <cell r="AE99" t="str">
            <v/>
          </cell>
          <cell r="AF99">
            <v>1</v>
          </cell>
          <cell r="AG99">
            <v>0</v>
          </cell>
          <cell r="AH99">
            <v>1</v>
          </cell>
          <cell r="AI99" t="str">
            <v>FRE</v>
          </cell>
        </row>
        <row r="100">
          <cell r="J100" t="str">
            <v>0</v>
          </cell>
          <cell r="K100" t="str">
            <v>0-</v>
          </cell>
          <cell r="L100">
            <v>0</v>
          </cell>
          <cell r="M100" t="str">
            <v>TTL</v>
          </cell>
          <cell r="N100" t="str">
            <v/>
          </cell>
          <cell r="O100" t="str">
            <v>ZZZ-성진-19 TTL</v>
          </cell>
          <cell r="Q100" t="str">
            <v/>
          </cell>
          <cell r="R100" t="str">
            <v/>
          </cell>
          <cell r="S100" t="str">
            <v/>
          </cell>
          <cell r="U100" t="str">
            <v/>
          </cell>
          <cell r="X100" t="str">
            <v/>
          </cell>
          <cell r="Y100" t="str">
            <v/>
          </cell>
          <cell r="Z100">
            <v>4</v>
          </cell>
          <cell r="AB100" t="str">
            <v/>
          </cell>
          <cell r="AD100" t="str">
            <v/>
          </cell>
          <cell r="AE100" t="str">
            <v/>
          </cell>
          <cell r="AF100">
            <v>4</v>
          </cell>
          <cell r="AG100">
            <v>0</v>
          </cell>
          <cell r="AH100">
            <v>1</v>
          </cell>
        </row>
        <row r="101">
          <cell r="J101" t="str">
            <v>FFT-FLAT FITTY-021</v>
          </cell>
          <cell r="K101" t="str">
            <v>FFT-FLAT FITTY-021-FFTSNF3005KHAKIFRE</v>
          </cell>
          <cell r="L101" t="str">
            <v>FFT의류외5</v>
          </cell>
          <cell r="M101" t="str">
            <v>FFT</v>
          </cell>
          <cell r="N101" t="str">
            <v>F14-60</v>
          </cell>
          <cell r="P101" t="str">
            <v>FFT</v>
          </cell>
          <cell r="Q101" t="str">
            <v>FLAT FITTY</v>
          </cell>
          <cell r="R101" t="str">
            <v>F</v>
          </cell>
          <cell r="S101" t="str">
            <v>3</v>
          </cell>
          <cell r="T101" t="str">
            <v>SN</v>
          </cell>
          <cell r="U101" t="str">
            <v>SNAPBACK</v>
          </cell>
          <cell r="V101" t="str">
            <v>U</v>
          </cell>
          <cell r="W101">
            <v>5</v>
          </cell>
          <cell r="X101" t="str">
            <v>005</v>
          </cell>
          <cell r="Y101" t="str">
            <v>FFTSNF3005</v>
          </cell>
          <cell r="Z101">
            <v>1</v>
          </cell>
          <cell r="AA101" t="str">
            <v>F14-6004</v>
          </cell>
          <cell r="AB101" t="str">
            <v>KH</v>
          </cell>
          <cell r="AC101" t="str">
            <v>KHAKI</v>
          </cell>
          <cell r="AD101" t="str">
            <v>FFTSNF3005KH</v>
          </cell>
          <cell r="AE101" t="str">
            <v/>
          </cell>
          <cell r="AF101">
            <v>1</v>
          </cell>
          <cell r="AG101">
            <v>0</v>
          </cell>
          <cell r="AH101">
            <v>1</v>
          </cell>
          <cell r="AI101" t="str">
            <v>FRE</v>
          </cell>
        </row>
        <row r="102">
          <cell r="J102" t="str">
            <v>FFT-FLAT FITTY-022</v>
          </cell>
          <cell r="K102" t="str">
            <v>FFT-FLAT FITTY-022-FFTSNF3006GREYFRE</v>
          </cell>
          <cell r="L102" t="str">
            <v>FFT의류외6</v>
          </cell>
          <cell r="M102" t="str">
            <v>FFT</v>
          </cell>
          <cell r="N102" t="str">
            <v>F14-60</v>
          </cell>
          <cell r="P102" t="str">
            <v>FFT</v>
          </cell>
          <cell r="Q102" t="str">
            <v>FLAT FITTY</v>
          </cell>
          <cell r="R102" t="str">
            <v>F</v>
          </cell>
          <cell r="S102" t="str">
            <v>3</v>
          </cell>
          <cell r="T102" t="str">
            <v>SN</v>
          </cell>
          <cell r="U102" t="str">
            <v>SNAPBACK</v>
          </cell>
          <cell r="V102" t="str">
            <v>U</v>
          </cell>
          <cell r="W102">
            <v>6</v>
          </cell>
          <cell r="X102" t="str">
            <v>006</v>
          </cell>
          <cell r="Y102" t="str">
            <v>FFTSNF3006</v>
          </cell>
          <cell r="Z102">
            <v>1</v>
          </cell>
          <cell r="AA102" t="str">
            <v>F14-6008</v>
          </cell>
          <cell r="AB102" t="str">
            <v>GY</v>
          </cell>
          <cell r="AC102" t="str">
            <v>GREY</v>
          </cell>
          <cell r="AD102" t="str">
            <v>FFTSNF3006GY</v>
          </cell>
          <cell r="AE102" t="str">
            <v/>
          </cell>
          <cell r="AF102">
            <v>1</v>
          </cell>
          <cell r="AG102">
            <v>0</v>
          </cell>
          <cell r="AH102">
            <v>1</v>
          </cell>
          <cell r="AI102" t="str">
            <v>FRE</v>
          </cell>
        </row>
        <row r="103">
          <cell r="J103" t="str">
            <v>FFT-FLAT FITTY-023</v>
          </cell>
          <cell r="K103" t="str">
            <v>FFT-FLAT FITTY-023-FFTSNF3008BLACKFRE</v>
          </cell>
          <cell r="L103" t="str">
            <v>FFT의류외8</v>
          </cell>
          <cell r="M103" t="str">
            <v>FFT</v>
          </cell>
          <cell r="N103" t="str">
            <v>F14-60</v>
          </cell>
          <cell r="P103" t="str">
            <v>FFT</v>
          </cell>
          <cell r="Q103" t="str">
            <v>FLAT FITTY</v>
          </cell>
          <cell r="R103" t="str">
            <v>F</v>
          </cell>
          <cell r="S103" t="str">
            <v>3</v>
          </cell>
          <cell r="T103" t="str">
            <v>SN</v>
          </cell>
          <cell r="U103" t="str">
            <v>SNAPBACK</v>
          </cell>
          <cell r="V103" t="str">
            <v>U</v>
          </cell>
          <cell r="W103">
            <v>8</v>
          </cell>
          <cell r="X103" t="str">
            <v>008</v>
          </cell>
          <cell r="Y103" t="str">
            <v>FFTSNF3008</v>
          </cell>
          <cell r="Z103">
            <v>1</v>
          </cell>
          <cell r="AA103" t="str">
            <v>F14-6013</v>
          </cell>
          <cell r="AB103" t="str">
            <v>BK</v>
          </cell>
          <cell r="AC103" t="str">
            <v>BLACK</v>
          </cell>
          <cell r="AD103" t="str">
            <v>FFTSNF3008BK</v>
          </cell>
          <cell r="AE103" t="str">
            <v/>
          </cell>
          <cell r="AF103">
            <v>1</v>
          </cell>
          <cell r="AG103">
            <v>0</v>
          </cell>
          <cell r="AH103">
            <v>1</v>
          </cell>
          <cell r="AI103" t="str">
            <v>FRE</v>
          </cell>
        </row>
        <row r="104">
          <cell r="J104" t="str">
            <v>FFT-FLAT FITTY-024</v>
          </cell>
          <cell r="K104" t="str">
            <v>FFT-FLAT FITTY-024-FFTSNF3010BLACKFRE</v>
          </cell>
          <cell r="L104" t="str">
            <v>FFT의류외10</v>
          </cell>
          <cell r="M104" t="str">
            <v>FFT</v>
          </cell>
          <cell r="N104" t="str">
            <v>F14-60</v>
          </cell>
          <cell r="P104" t="str">
            <v>FFT</v>
          </cell>
          <cell r="Q104" t="str">
            <v>FLAT FITTY</v>
          </cell>
          <cell r="R104" t="str">
            <v>F</v>
          </cell>
          <cell r="S104" t="str">
            <v>3</v>
          </cell>
          <cell r="T104" t="str">
            <v>SN</v>
          </cell>
          <cell r="U104" t="str">
            <v>SNAPBACK</v>
          </cell>
          <cell r="V104" t="str">
            <v>U</v>
          </cell>
          <cell r="W104">
            <v>10</v>
          </cell>
          <cell r="X104" t="str">
            <v>010</v>
          </cell>
          <cell r="Y104" t="str">
            <v>FFTSNF3010</v>
          </cell>
          <cell r="Z104">
            <v>1</v>
          </cell>
          <cell r="AA104" t="str">
            <v>F14-6014</v>
          </cell>
          <cell r="AB104" t="str">
            <v>BK</v>
          </cell>
          <cell r="AC104" t="str">
            <v>BLACK</v>
          </cell>
          <cell r="AD104" t="str">
            <v>FFTSNF3010BK</v>
          </cell>
          <cell r="AE104" t="str">
            <v/>
          </cell>
          <cell r="AF104">
            <v>1</v>
          </cell>
          <cell r="AG104">
            <v>0</v>
          </cell>
          <cell r="AH104">
            <v>1</v>
          </cell>
          <cell r="AI104" t="str">
            <v>FRE</v>
          </cell>
        </row>
        <row r="105">
          <cell r="J105" t="str">
            <v>FFT-FLAT FITTY-025</v>
          </cell>
          <cell r="K105" t="str">
            <v>FFT-FLAT FITTY-025-FFTSNF3012WHITEFRE</v>
          </cell>
          <cell r="L105" t="str">
            <v>FFT의류외12</v>
          </cell>
          <cell r="M105" t="str">
            <v>FFT</v>
          </cell>
          <cell r="N105" t="str">
            <v>RID-00</v>
          </cell>
          <cell r="P105" t="str">
            <v>FFT</v>
          </cell>
          <cell r="Q105" t="str">
            <v>FLAT FITTY</v>
          </cell>
          <cell r="R105" t="str">
            <v>F</v>
          </cell>
          <cell r="S105" t="str">
            <v>3</v>
          </cell>
          <cell r="T105" t="str">
            <v>SN</v>
          </cell>
          <cell r="U105" t="str">
            <v>SNAPBACK</v>
          </cell>
          <cell r="V105" t="str">
            <v>U</v>
          </cell>
          <cell r="W105">
            <v>12</v>
          </cell>
          <cell r="X105" t="str">
            <v>012</v>
          </cell>
          <cell r="Y105" t="str">
            <v>FFTSNF3012</v>
          </cell>
          <cell r="Z105">
            <v>1</v>
          </cell>
          <cell r="AA105" t="str">
            <v>RID-0038</v>
          </cell>
          <cell r="AB105" t="str">
            <v>WH</v>
          </cell>
          <cell r="AC105" t="str">
            <v>WHITE</v>
          </cell>
          <cell r="AD105" t="str">
            <v>FFTSNF3012WH</v>
          </cell>
          <cell r="AE105" t="str">
            <v/>
          </cell>
          <cell r="AF105">
            <v>1</v>
          </cell>
          <cell r="AG105">
            <v>0</v>
          </cell>
          <cell r="AH105">
            <v>1</v>
          </cell>
          <cell r="AI105" t="str">
            <v>FRE</v>
          </cell>
        </row>
        <row r="106">
          <cell r="J106" t="str">
            <v>FFT-FLAT FITTY-026</v>
          </cell>
          <cell r="K106" t="str">
            <v>FFT-FLAT FITTY-026-FFTSNF3013WHITEFRE</v>
          </cell>
          <cell r="L106" t="str">
            <v>FFT의류외13</v>
          </cell>
          <cell r="M106" t="str">
            <v>FFT</v>
          </cell>
          <cell r="N106" t="str">
            <v>RID-00</v>
          </cell>
          <cell r="P106" t="str">
            <v>FFT</v>
          </cell>
          <cell r="Q106" t="str">
            <v>FLAT FITTY</v>
          </cell>
          <cell r="R106" t="str">
            <v>F</v>
          </cell>
          <cell r="S106" t="str">
            <v>3</v>
          </cell>
          <cell r="T106" t="str">
            <v>SN</v>
          </cell>
          <cell r="U106" t="str">
            <v>SNAPBACK</v>
          </cell>
          <cell r="V106" t="str">
            <v>U</v>
          </cell>
          <cell r="W106">
            <v>13</v>
          </cell>
          <cell r="X106" t="str">
            <v>013</v>
          </cell>
          <cell r="Y106" t="str">
            <v>FFTSNF3013</v>
          </cell>
          <cell r="Z106">
            <v>1</v>
          </cell>
          <cell r="AA106" t="str">
            <v>RID-0036</v>
          </cell>
          <cell r="AB106" t="str">
            <v>WH</v>
          </cell>
          <cell r="AC106" t="str">
            <v>WHITE</v>
          </cell>
          <cell r="AD106" t="str">
            <v>FFTSNF3013WH</v>
          </cell>
          <cell r="AE106" t="str">
            <v/>
          </cell>
          <cell r="AF106">
            <v>1</v>
          </cell>
          <cell r="AG106">
            <v>0</v>
          </cell>
          <cell r="AH106">
            <v>1</v>
          </cell>
          <cell r="AI106" t="str">
            <v>FRE</v>
          </cell>
        </row>
        <row r="107">
          <cell r="J107" t="str">
            <v>0</v>
          </cell>
          <cell r="K107" t="str">
            <v>0-</v>
          </cell>
          <cell r="L107">
            <v>0</v>
          </cell>
          <cell r="M107" t="str">
            <v>TTL</v>
          </cell>
          <cell r="N107" t="str">
            <v/>
          </cell>
          <cell r="O107" t="str">
            <v>FFT-FLAT FITTY-02 TTL</v>
          </cell>
          <cell r="Q107" t="str">
            <v/>
          </cell>
          <cell r="R107" t="str">
            <v/>
          </cell>
          <cell r="S107" t="str">
            <v/>
          </cell>
          <cell r="U107" t="str">
            <v/>
          </cell>
          <cell r="X107" t="str">
            <v/>
          </cell>
          <cell r="Y107" t="str">
            <v/>
          </cell>
          <cell r="Z107">
            <v>6</v>
          </cell>
          <cell r="AB107" t="str">
            <v/>
          </cell>
          <cell r="AD107" t="str">
            <v/>
          </cell>
          <cell r="AE107" t="str">
            <v/>
          </cell>
          <cell r="AF107">
            <v>6</v>
          </cell>
          <cell r="AG107">
            <v>0</v>
          </cell>
          <cell r="AH107">
            <v>1</v>
          </cell>
        </row>
        <row r="108">
          <cell r="J108" t="str">
            <v>FFT-FLAT FITTY-031</v>
          </cell>
          <cell r="K108" t="str">
            <v>FFT-FLAT FITTY-031-FFTFAF3014BLACKOSM</v>
          </cell>
          <cell r="L108" t="str">
            <v>FFT의류외14</v>
          </cell>
          <cell r="M108" t="str">
            <v>FFT</v>
          </cell>
          <cell r="N108" t="str">
            <v>BURC30</v>
          </cell>
          <cell r="P108" t="str">
            <v>FFT</v>
          </cell>
          <cell r="Q108" t="str">
            <v>FLAT FITTY</v>
          </cell>
          <cell r="R108" t="str">
            <v>F</v>
          </cell>
          <cell r="S108" t="str">
            <v>3</v>
          </cell>
          <cell r="T108" t="str">
            <v>FA</v>
          </cell>
          <cell r="U108" t="str">
            <v>FASHION HAT</v>
          </cell>
          <cell r="V108" t="str">
            <v>U</v>
          </cell>
          <cell r="W108">
            <v>14</v>
          </cell>
          <cell r="X108" t="str">
            <v>014</v>
          </cell>
          <cell r="Y108" t="str">
            <v>FFTFAF3014</v>
          </cell>
          <cell r="Z108">
            <v>1</v>
          </cell>
          <cell r="AA108" t="str">
            <v>BURC307</v>
          </cell>
          <cell r="AB108" t="str">
            <v>BK</v>
          </cell>
          <cell r="AC108" t="str">
            <v>BLACK</v>
          </cell>
          <cell r="AD108" t="str">
            <v>FFTFAF3014BK</v>
          </cell>
          <cell r="AE108" t="str">
            <v/>
          </cell>
          <cell r="AF108">
            <v>1</v>
          </cell>
          <cell r="AG108">
            <v>0</v>
          </cell>
          <cell r="AH108">
            <v>1</v>
          </cell>
          <cell r="AI108" t="str">
            <v>OSM</v>
          </cell>
        </row>
        <row r="109">
          <cell r="J109" t="str">
            <v>FFT-FLAT FITTY-032</v>
          </cell>
          <cell r="K109" t="str">
            <v>FFT-FLAT FITTY-032-FFTFAF3015BEIGEOSM</v>
          </cell>
          <cell r="L109" t="str">
            <v>FFT의류외15</v>
          </cell>
          <cell r="M109" t="str">
            <v>FFT</v>
          </cell>
          <cell r="N109" t="str">
            <v>BURC31</v>
          </cell>
          <cell r="P109" t="str">
            <v>FFT</v>
          </cell>
          <cell r="Q109" t="str">
            <v>FLAT FITTY</v>
          </cell>
          <cell r="R109" t="str">
            <v>F</v>
          </cell>
          <cell r="S109" t="str">
            <v>3</v>
          </cell>
          <cell r="T109" t="str">
            <v>FA</v>
          </cell>
          <cell r="U109" t="str">
            <v>FASHION HAT</v>
          </cell>
          <cell r="V109" t="str">
            <v>U</v>
          </cell>
          <cell r="W109">
            <v>15</v>
          </cell>
          <cell r="X109" t="str">
            <v>015</v>
          </cell>
          <cell r="Y109" t="str">
            <v>FFTFAF3015</v>
          </cell>
          <cell r="Z109">
            <v>1</v>
          </cell>
          <cell r="AA109" t="str">
            <v>BURC311</v>
          </cell>
          <cell r="AB109" t="str">
            <v>BG</v>
          </cell>
          <cell r="AC109" t="str">
            <v>BEIGE</v>
          </cell>
          <cell r="AD109" t="str">
            <v>FFTFAF3015BG</v>
          </cell>
          <cell r="AE109" t="str">
            <v/>
          </cell>
          <cell r="AF109">
            <v>1</v>
          </cell>
          <cell r="AG109">
            <v>0</v>
          </cell>
          <cell r="AH109">
            <v>1</v>
          </cell>
          <cell r="AI109" t="str">
            <v>OSM</v>
          </cell>
        </row>
        <row r="110">
          <cell r="J110" t="str">
            <v>FFT-FLAT FITTY-033</v>
          </cell>
          <cell r="K110" t="str">
            <v>FFT-FLAT FITTY-033-FFTFAF3016BLACKOSM</v>
          </cell>
          <cell r="L110" t="str">
            <v>FFT의류외16</v>
          </cell>
          <cell r="M110" t="str">
            <v>FFT</v>
          </cell>
          <cell r="N110" t="str">
            <v>SM14-8</v>
          </cell>
          <cell r="P110" t="str">
            <v>FFT</v>
          </cell>
          <cell r="Q110" t="str">
            <v>FLAT FITTY</v>
          </cell>
          <cell r="R110" t="str">
            <v>F</v>
          </cell>
          <cell r="S110" t="str">
            <v>3</v>
          </cell>
          <cell r="T110" t="str">
            <v>FA</v>
          </cell>
          <cell r="U110" t="str">
            <v>FASHION HAT</v>
          </cell>
          <cell r="V110" t="str">
            <v>U</v>
          </cell>
          <cell r="W110">
            <v>16</v>
          </cell>
          <cell r="X110" t="str">
            <v>016</v>
          </cell>
          <cell r="Y110" t="str">
            <v>FFTFAF3016</v>
          </cell>
          <cell r="Z110">
            <v>0.5</v>
          </cell>
          <cell r="AA110" t="str">
            <v>SM14-8001</v>
          </cell>
          <cell r="AB110" t="str">
            <v>BK</v>
          </cell>
          <cell r="AC110" t="str">
            <v>BLACK</v>
          </cell>
          <cell r="AD110" t="str">
            <v>FFTFAF3016BK</v>
          </cell>
          <cell r="AE110" t="str">
            <v/>
          </cell>
          <cell r="AF110">
            <v>0.5</v>
          </cell>
          <cell r="AG110">
            <v>0</v>
          </cell>
          <cell r="AH110">
            <v>1</v>
          </cell>
          <cell r="AI110" t="str">
            <v>OSM</v>
          </cell>
        </row>
        <row r="111">
          <cell r="J111" t="str">
            <v>FFT-FLAT FITTY-033</v>
          </cell>
          <cell r="K111" t="str">
            <v>FFT-FLAT FITTY-033-FFTFAF3016BLACKLXL</v>
          </cell>
          <cell r="L111" t="str">
            <v>FFT의류외16</v>
          </cell>
          <cell r="M111" t="str">
            <v>FFT</v>
          </cell>
          <cell r="N111" t="str">
            <v>SM14-8</v>
          </cell>
          <cell r="P111" t="str">
            <v>FFT</v>
          </cell>
          <cell r="Q111" t="str">
            <v>FLAT FITTY</v>
          </cell>
          <cell r="R111" t="str">
            <v>F</v>
          </cell>
          <cell r="S111" t="str">
            <v>3</v>
          </cell>
          <cell r="T111" t="str">
            <v>FA</v>
          </cell>
          <cell r="U111" t="str">
            <v>FASHION HAT</v>
          </cell>
          <cell r="V111" t="str">
            <v>U</v>
          </cell>
          <cell r="W111">
            <v>16</v>
          </cell>
          <cell r="X111" t="str">
            <v>016</v>
          </cell>
          <cell r="Y111" t="str">
            <v>FFTFAF3016</v>
          </cell>
          <cell r="Z111">
            <v>0.5</v>
          </cell>
          <cell r="AA111" t="str">
            <v>SM14-8001</v>
          </cell>
          <cell r="AB111" t="str">
            <v>BK</v>
          </cell>
          <cell r="AC111" t="str">
            <v>BLACK</v>
          </cell>
          <cell r="AD111" t="str">
            <v>FFTFAF3016BK</v>
          </cell>
          <cell r="AE111" t="str">
            <v/>
          </cell>
          <cell r="AF111">
            <v>0.5</v>
          </cell>
          <cell r="AG111">
            <v>0</v>
          </cell>
          <cell r="AH111">
            <v>1</v>
          </cell>
          <cell r="AI111" t="str">
            <v>LXL</v>
          </cell>
        </row>
        <row r="112">
          <cell r="J112" t="str">
            <v>FFT-FLAT FITTY-034</v>
          </cell>
          <cell r="K112" t="str">
            <v>FFT-FLAT FITTY-034-FFTFAF3017GREYOSM</v>
          </cell>
          <cell r="L112" t="str">
            <v>FFT의류외17</v>
          </cell>
          <cell r="M112" t="str">
            <v>FFT</v>
          </cell>
          <cell r="N112" t="str">
            <v>SM14-8</v>
          </cell>
          <cell r="P112" t="str">
            <v>FFT</v>
          </cell>
          <cell r="Q112" t="str">
            <v>FLAT FITTY</v>
          </cell>
          <cell r="R112" t="str">
            <v>F</v>
          </cell>
          <cell r="S112" t="str">
            <v>3</v>
          </cell>
          <cell r="T112" t="str">
            <v>FA</v>
          </cell>
          <cell r="U112" t="str">
            <v>FASHION HAT</v>
          </cell>
          <cell r="V112" t="str">
            <v>U</v>
          </cell>
          <cell r="W112">
            <v>17</v>
          </cell>
          <cell r="X112" t="str">
            <v>017</v>
          </cell>
          <cell r="Y112" t="str">
            <v>FFTFAF3017</v>
          </cell>
          <cell r="Z112">
            <v>0.5</v>
          </cell>
          <cell r="AA112" t="str">
            <v>SM14-8002</v>
          </cell>
          <cell r="AB112" t="str">
            <v>GY</v>
          </cell>
          <cell r="AC112" t="str">
            <v>GREY</v>
          </cell>
          <cell r="AD112" t="str">
            <v>FFTFAF3017GY</v>
          </cell>
          <cell r="AE112" t="str">
            <v/>
          </cell>
          <cell r="AF112">
            <v>0.5</v>
          </cell>
          <cell r="AG112">
            <v>0</v>
          </cell>
          <cell r="AH112">
            <v>1</v>
          </cell>
          <cell r="AI112" t="str">
            <v>OSM</v>
          </cell>
        </row>
        <row r="113">
          <cell r="J113" t="str">
            <v>FFT-FLAT FITTY-034</v>
          </cell>
          <cell r="K113" t="str">
            <v>FFT-FLAT FITTY-034-FFTFAF3017GREYLXL</v>
          </cell>
          <cell r="L113" t="str">
            <v>FFT의류외17</v>
          </cell>
          <cell r="M113" t="str">
            <v>FFT</v>
          </cell>
          <cell r="N113" t="str">
            <v>SM14-8</v>
          </cell>
          <cell r="P113" t="str">
            <v>FFT</v>
          </cell>
          <cell r="Q113" t="str">
            <v>FLAT FITTY</v>
          </cell>
          <cell r="R113" t="str">
            <v>F</v>
          </cell>
          <cell r="S113" t="str">
            <v>3</v>
          </cell>
          <cell r="T113" t="str">
            <v>FA</v>
          </cell>
          <cell r="U113" t="str">
            <v>FASHION HAT</v>
          </cell>
          <cell r="V113" t="str">
            <v>U</v>
          </cell>
          <cell r="W113">
            <v>17</v>
          </cell>
          <cell r="X113" t="str">
            <v>017</v>
          </cell>
          <cell r="Y113" t="str">
            <v>FFTFAF3017</v>
          </cell>
          <cell r="Z113">
            <v>0.5</v>
          </cell>
          <cell r="AA113" t="str">
            <v>SM14-8002</v>
          </cell>
          <cell r="AB113" t="str">
            <v>GY</v>
          </cell>
          <cell r="AC113" t="str">
            <v>GREY</v>
          </cell>
          <cell r="AD113" t="str">
            <v>FFTFAF3017GY</v>
          </cell>
          <cell r="AE113" t="str">
            <v/>
          </cell>
          <cell r="AF113">
            <v>0.5</v>
          </cell>
          <cell r="AG113">
            <v>0</v>
          </cell>
          <cell r="AH113">
            <v>1</v>
          </cell>
          <cell r="AI113" t="str">
            <v>LXL</v>
          </cell>
        </row>
        <row r="114">
          <cell r="J114" t="str">
            <v>FFT-FLAT FITTY-035</v>
          </cell>
          <cell r="K114" t="str">
            <v>FFT-FLAT FITTY-035-FFTFAF3018GREYOSM</v>
          </cell>
          <cell r="L114" t="str">
            <v>FFT의류외18</v>
          </cell>
          <cell r="M114" t="str">
            <v>FFT</v>
          </cell>
          <cell r="N114" t="str">
            <v>SP14-8</v>
          </cell>
          <cell r="P114" t="str">
            <v>FFT</v>
          </cell>
          <cell r="Q114" t="str">
            <v>FLAT FITTY</v>
          </cell>
          <cell r="R114" t="str">
            <v>F</v>
          </cell>
          <cell r="S114" t="str">
            <v>3</v>
          </cell>
          <cell r="T114" t="str">
            <v>FA</v>
          </cell>
          <cell r="U114" t="str">
            <v>FASHION HAT</v>
          </cell>
          <cell r="V114" t="str">
            <v>U</v>
          </cell>
          <cell r="W114">
            <v>18</v>
          </cell>
          <cell r="X114" t="str">
            <v>018</v>
          </cell>
          <cell r="Y114" t="str">
            <v>FFTFAF3018</v>
          </cell>
          <cell r="Z114">
            <v>0.5</v>
          </cell>
          <cell r="AA114" t="str">
            <v>SP14-8000</v>
          </cell>
          <cell r="AB114" t="str">
            <v>GY</v>
          </cell>
          <cell r="AC114" t="str">
            <v>GREY</v>
          </cell>
          <cell r="AD114" t="str">
            <v>FFTFAF3018GY</v>
          </cell>
          <cell r="AE114" t="str">
            <v/>
          </cell>
          <cell r="AF114">
            <v>0.5</v>
          </cell>
          <cell r="AG114">
            <v>0</v>
          </cell>
          <cell r="AH114">
            <v>1</v>
          </cell>
          <cell r="AI114" t="str">
            <v>OSM</v>
          </cell>
        </row>
        <row r="115">
          <cell r="J115" t="str">
            <v>FFT-FLAT FITTY-035</v>
          </cell>
          <cell r="K115" t="str">
            <v>FFT-FLAT FITTY-035-FFTFAF3018GREYLXL</v>
          </cell>
          <cell r="L115" t="str">
            <v>FFT의류외18</v>
          </cell>
          <cell r="M115" t="str">
            <v>FFT</v>
          </cell>
          <cell r="N115" t="str">
            <v>SP14-8</v>
          </cell>
          <cell r="P115" t="str">
            <v>FFT</v>
          </cell>
          <cell r="Q115" t="str">
            <v>FLAT FITTY</v>
          </cell>
          <cell r="R115" t="str">
            <v>F</v>
          </cell>
          <cell r="S115" t="str">
            <v>3</v>
          </cell>
          <cell r="T115" t="str">
            <v>FA</v>
          </cell>
          <cell r="U115" t="str">
            <v>FASHION HAT</v>
          </cell>
          <cell r="V115" t="str">
            <v>U</v>
          </cell>
          <cell r="W115">
            <v>18</v>
          </cell>
          <cell r="X115" t="str">
            <v>018</v>
          </cell>
          <cell r="Y115" t="str">
            <v>FFTFAF3018</v>
          </cell>
          <cell r="Z115">
            <v>0.5</v>
          </cell>
          <cell r="AA115" t="str">
            <v>SP14-8000</v>
          </cell>
          <cell r="AB115" t="str">
            <v>GY</v>
          </cell>
          <cell r="AC115" t="str">
            <v>GREY</v>
          </cell>
          <cell r="AD115" t="str">
            <v>FFTFAF3018GY</v>
          </cell>
          <cell r="AE115" t="str">
            <v/>
          </cell>
          <cell r="AF115">
            <v>0.5</v>
          </cell>
          <cell r="AG115">
            <v>0</v>
          </cell>
          <cell r="AH115">
            <v>1</v>
          </cell>
          <cell r="AI115" t="str">
            <v>LXL</v>
          </cell>
        </row>
        <row r="116">
          <cell r="J116" t="str">
            <v>FFT-FLAT FITTY-036</v>
          </cell>
          <cell r="K116" t="str">
            <v>FFT-FLAT FITTY-036-FFTFAF3019BLUEOSM</v>
          </cell>
          <cell r="L116" t="str">
            <v>FFT의류외19</v>
          </cell>
          <cell r="M116" t="str">
            <v>FFT</v>
          </cell>
          <cell r="N116" t="str">
            <v>SP14-8</v>
          </cell>
          <cell r="P116" t="str">
            <v>FFT</v>
          </cell>
          <cell r="Q116" t="str">
            <v>FLAT FITTY</v>
          </cell>
          <cell r="R116" t="str">
            <v>F</v>
          </cell>
          <cell r="S116" t="str">
            <v>3</v>
          </cell>
          <cell r="T116" t="str">
            <v>FA</v>
          </cell>
          <cell r="U116" t="str">
            <v>FASHION HAT</v>
          </cell>
          <cell r="V116" t="str">
            <v>U</v>
          </cell>
          <cell r="W116">
            <v>19</v>
          </cell>
          <cell r="X116" t="str">
            <v>019</v>
          </cell>
          <cell r="Y116" t="str">
            <v>FFTFAF3019</v>
          </cell>
          <cell r="Z116">
            <v>0.5</v>
          </cell>
          <cell r="AA116" t="str">
            <v>SP14-8005</v>
          </cell>
          <cell r="AB116" t="str">
            <v>BL</v>
          </cell>
          <cell r="AC116" t="str">
            <v>BLUE</v>
          </cell>
          <cell r="AD116" t="str">
            <v>FFTFAF3019BL</v>
          </cell>
          <cell r="AE116" t="str">
            <v/>
          </cell>
          <cell r="AF116">
            <v>0.5</v>
          </cell>
          <cell r="AG116">
            <v>0</v>
          </cell>
          <cell r="AH116">
            <v>1</v>
          </cell>
          <cell r="AI116" t="str">
            <v>OSM</v>
          </cell>
        </row>
        <row r="117">
          <cell r="J117" t="str">
            <v>FFT-FLAT FITTY-036</v>
          </cell>
          <cell r="K117" t="str">
            <v>FFT-FLAT FITTY-036-FFTFAF3019BLUELXL</v>
          </cell>
          <cell r="L117" t="str">
            <v>FFT의류외19</v>
          </cell>
          <cell r="M117" t="str">
            <v>FFT</v>
          </cell>
          <cell r="N117" t="str">
            <v>SP14-8</v>
          </cell>
          <cell r="P117" t="str">
            <v>FFT</v>
          </cell>
          <cell r="Q117" t="str">
            <v>FLAT FITTY</v>
          </cell>
          <cell r="R117" t="str">
            <v>F</v>
          </cell>
          <cell r="S117" t="str">
            <v>3</v>
          </cell>
          <cell r="T117" t="str">
            <v>FA</v>
          </cell>
          <cell r="U117" t="str">
            <v>FASHION HAT</v>
          </cell>
          <cell r="V117" t="str">
            <v>U</v>
          </cell>
          <cell r="W117">
            <v>19</v>
          </cell>
          <cell r="X117" t="str">
            <v>019</v>
          </cell>
          <cell r="Y117" t="str">
            <v>FFTFAF3019</v>
          </cell>
          <cell r="Z117">
            <v>0.5</v>
          </cell>
          <cell r="AA117" t="str">
            <v>SP14-8005</v>
          </cell>
          <cell r="AB117" t="str">
            <v>BL</v>
          </cell>
          <cell r="AC117" t="str">
            <v>BLUE</v>
          </cell>
          <cell r="AD117" t="str">
            <v>FFTFAF3019BL</v>
          </cell>
          <cell r="AE117" t="str">
            <v/>
          </cell>
          <cell r="AF117">
            <v>0.5</v>
          </cell>
          <cell r="AG117">
            <v>0</v>
          </cell>
          <cell r="AH117">
            <v>1</v>
          </cell>
          <cell r="AI117" t="str">
            <v>LXL</v>
          </cell>
        </row>
        <row r="118">
          <cell r="J118" t="str">
            <v>FFT-FLAT FITTY-037</v>
          </cell>
          <cell r="K118" t="str">
            <v>FFT-FLAT FITTY-037-FFTFAF3020KHAKIOSM</v>
          </cell>
          <cell r="L118" t="str">
            <v>FFT의류외20</v>
          </cell>
          <cell r="M118" t="str">
            <v>FFT</v>
          </cell>
          <cell r="N118" t="str">
            <v>SP14-8</v>
          </cell>
          <cell r="P118" t="str">
            <v>FFT</v>
          </cell>
          <cell r="Q118" t="str">
            <v>FLAT FITTY</v>
          </cell>
          <cell r="R118" t="str">
            <v>F</v>
          </cell>
          <cell r="S118" t="str">
            <v>3</v>
          </cell>
          <cell r="T118" t="str">
            <v>FA</v>
          </cell>
          <cell r="U118" t="str">
            <v>FASHION HAT</v>
          </cell>
          <cell r="V118" t="str">
            <v>U</v>
          </cell>
          <cell r="W118">
            <v>20</v>
          </cell>
          <cell r="X118" t="str">
            <v>020</v>
          </cell>
          <cell r="Y118" t="str">
            <v>FFTFAF3020</v>
          </cell>
          <cell r="Z118">
            <v>0.5</v>
          </cell>
          <cell r="AA118" t="str">
            <v>SP14-8006</v>
          </cell>
          <cell r="AB118" t="str">
            <v>KH</v>
          </cell>
          <cell r="AC118" t="str">
            <v>KHAKI</v>
          </cell>
          <cell r="AD118" t="str">
            <v>FFTFAF3020KH</v>
          </cell>
          <cell r="AE118" t="str">
            <v/>
          </cell>
          <cell r="AF118">
            <v>0.5</v>
          </cell>
          <cell r="AG118">
            <v>0</v>
          </cell>
          <cell r="AH118">
            <v>1</v>
          </cell>
          <cell r="AI118" t="str">
            <v>OSM</v>
          </cell>
        </row>
        <row r="119">
          <cell r="J119" t="str">
            <v>FFT-FLAT FITTY-037</v>
          </cell>
          <cell r="K119" t="str">
            <v>FFT-FLAT FITTY-037-FFTFAF3020KHAKILXL</v>
          </cell>
          <cell r="L119" t="str">
            <v>FFT의류외20</v>
          </cell>
          <cell r="M119" t="str">
            <v>FFT</v>
          </cell>
          <cell r="N119" t="str">
            <v>SP14-8</v>
          </cell>
          <cell r="P119" t="str">
            <v>FFT</v>
          </cell>
          <cell r="Q119" t="str">
            <v>FLAT FITTY</v>
          </cell>
          <cell r="R119" t="str">
            <v>F</v>
          </cell>
          <cell r="S119" t="str">
            <v>3</v>
          </cell>
          <cell r="T119" t="str">
            <v>FA</v>
          </cell>
          <cell r="U119" t="str">
            <v>FASHION HAT</v>
          </cell>
          <cell r="V119" t="str">
            <v>U</v>
          </cell>
          <cell r="W119">
            <v>20</v>
          </cell>
          <cell r="X119" t="str">
            <v>020</v>
          </cell>
          <cell r="Y119" t="str">
            <v>FFTFAF3020</v>
          </cell>
          <cell r="Z119">
            <v>0.5</v>
          </cell>
          <cell r="AA119" t="str">
            <v>SP14-8006</v>
          </cell>
          <cell r="AB119" t="str">
            <v>KH</v>
          </cell>
          <cell r="AC119" t="str">
            <v>KHAKI</v>
          </cell>
          <cell r="AD119" t="str">
            <v>FFTFAF3020KH</v>
          </cell>
          <cell r="AE119" t="str">
            <v/>
          </cell>
          <cell r="AF119">
            <v>0.5</v>
          </cell>
          <cell r="AG119">
            <v>0</v>
          </cell>
          <cell r="AH119">
            <v>1</v>
          </cell>
          <cell r="AI119" t="str">
            <v>LXL</v>
          </cell>
        </row>
        <row r="120">
          <cell r="J120" t="str">
            <v>FFT-FLAT FITTY-038</v>
          </cell>
          <cell r="K120" t="str">
            <v>FFT-FLAT FITTY-038-FFTFAF3021BLACKLXL</v>
          </cell>
          <cell r="L120" t="str">
            <v>FFT의류외21</v>
          </cell>
          <cell r="M120" t="str">
            <v>FFT</v>
          </cell>
          <cell r="N120" t="str">
            <v>W13-50</v>
          </cell>
          <cell r="P120" t="str">
            <v>FFT</v>
          </cell>
          <cell r="Q120" t="str">
            <v>FLAT FITTY</v>
          </cell>
          <cell r="R120" t="str">
            <v>F</v>
          </cell>
          <cell r="S120" t="str">
            <v>3</v>
          </cell>
          <cell r="T120" t="str">
            <v>FA</v>
          </cell>
          <cell r="U120" t="str">
            <v>FASHION HAT</v>
          </cell>
          <cell r="V120" t="str">
            <v>U</v>
          </cell>
          <cell r="W120">
            <v>21</v>
          </cell>
          <cell r="X120" t="str">
            <v>021</v>
          </cell>
          <cell r="Y120" t="str">
            <v>FFTFAF3021</v>
          </cell>
          <cell r="Z120">
            <v>1</v>
          </cell>
          <cell r="AA120" t="str">
            <v>W13-5014</v>
          </cell>
          <cell r="AB120" t="str">
            <v>BK</v>
          </cell>
          <cell r="AC120" t="str">
            <v>BLACK</v>
          </cell>
          <cell r="AD120" t="str">
            <v>FFTFAF3021BK</v>
          </cell>
          <cell r="AE120" t="str">
            <v/>
          </cell>
          <cell r="AF120">
            <v>1</v>
          </cell>
          <cell r="AG120">
            <v>0</v>
          </cell>
          <cell r="AH120">
            <v>1</v>
          </cell>
          <cell r="AI120" t="str">
            <v>LXL</v>
          </cell>
        </row>
        <row r="121">
          <cell r="J121" t="str">
            <v>0</v>
          </cell>
          <cell r="K121" t="str">
            <v>0-</v>
          </cell>
          <cell r="L121">
            <v>0</v>
          </cell>
          <cell r="M121" t="str">
            <v>TTL</v>
          </cell>
          <cell r="N121" t="str">
            <v/>
          </cell>
          <cell r="O121" t="str">
            <v>FFT-FLAT FITTY-03 TTL</v>
          </cell>
          <cell r="Q121" t="str">
            <v/>
          </cell>
          <cell r="R121" t="str">
            <v/>
          </cell>
          <cell r="S121" t="str">
            <v/>
          </cell>
          <cell r="U121" t="str">
            <v/>
          </cell>
          <cell r="X121" t="str">
            <v/>
          </cell>
          <cell r="Y121" t="str">
            <v/>
          </cell>
          <cell r="Z121">
            <v>8</v>
          </cell>
          <cell r="AB121" t="str">
            <v/>
          </cell>
          <cell r="AD121" t="str">
            <v/>
          </cell>
          <cell r="AE121" t="str">
            <v/>
          </cell>
          <cell r="AF121">
            <v>8</v>
          </cell>
          <cell r="AG121">
            <v>0</v>
          </cell>
          <cell r="AH121">
            <v>1</v>
          </cell>
        </row>
        <row r="122">
          <cell r="J122" t="str">
            <v>FFT-FLAT FITTY-041</v>
          </cell>
          <cell r="K122" t="str">
            <v>FFT-FLAT FITTY-041-FFTSNF3004BURGUNDYFRE</v>
          </cell>
          <cell r="L122" t="str">
            <v>FFT의류외4</v>
          </cell>
          <cell r="M122" t="str">
            <v>FFT</v>
          </cell>
          <cell r="N122" t="str">
            <v>F14-50</v>
          </cell>
          <cell r="P122" t="str">
            <v>FFT</v>
          </cell>
          <cell r="Q122" t="str">
            <v>FLAT FITTY</v>
          </cell>
          <cell r="R122" t="str">
            <v>F</v>
          </cell>
          <cell r="S122" t="str">
            <v>3</v>
          </cell>
          <cell r="T122" t="str">
            <v>SN</v>
          </cell>
          <cell r="U122" t="str">
            <v>SNAPBACK</v>
          </cell>
          <cell r="V122" t="str">
            <v>U</v>
          </cell>
          <cell r="W122">
            <v>4</v>
          </cell>
          <cell r="X122" t="str">
            <v>004</v>
          </cell>
          <cell r="Y122" t="str">
            <v>FFTSNF3004</v>
          </cell>
          <cell r="Z122">
            <v>1</v>
          </cell>
          <cell r="AA122" t="str">
            <v>F14-5008</v>
          </cell>
          <cell r="AB122" t="str">
            <v>BU</v>
          </cell>
          <cell r="AC122" t="str">
            <v>BURGUNDY</v>
          </cell>
          <cell r="AD122" t="str">
            <v>FFTSNF3004BU</v>
          </cell>
          <cell r="AE122" t="str">
            <v/>
          </cell>
          <cell r="AF122">
            <v>1</v>
          </cell>
          <cell r="AG122">
            <v>0</v>
          </cell>
          <cell r="AH122">
            <v>1</v>
          </cell>
          <cell r="AI122" t="str">
            <v>FRE</v>
          </cell>
        </row>
        <row r="123">
          <cell r="J123" t="str">
            <v>FFT-FLAT FITTY-042</v>
          </cell>
          <cell r="K123" t="str">
            <v>FFT-FLAT FITTY-042-FFTSNF3007REDFRE</v>
          </cell>
          <cell r="L123" t="str">
            <v>FFT의류외7</v>
          </cell>
          <cell r="M123" t="str">
            <v>FFT</v>
          </cell>
          <cell r="N123" t="str">
            <v>F14-50</v>
          </cell>
          <cell r="P123" t="str">
            <v>FFT</v>
          </cell>
          <cell r="Q123" t="str">
            <v>FLAT FITTY</v>
          </cell>
          <cell r="R123" t="str">
            <v>F</v>
          </cell>
          <cell r="S123" t="str">
            <v>3</v>
          </cell>
          <cell r="T123" t="str">
            <v>SN</v>
          </cell>
          <cell r="U123" t="str">
            <v>SNAPBACK</v>
          </cell>
          <cell r="V123" t="str">
            <v>U</v>
          </cell>
          <cell r="W123">
            <v>7</v>
          </cell>
          <cell r="X123" t="str">
            <v>007</v>
          </cell>
          <cell r="Y123" t="str">
            <v>FFTSNF3007</v>
          </cell>
          <cell r="Z123">
            <v>1</v>
          </cell>
          <cell r="AA123" t="str">
            <v>F14-5011</v>
          </cell>
          <cell r="AB123" t="str">
            <v>RE</v>
          </cell>
          <cell r="AC123" t="str">
            <v>RED</v>
          </cell>
          <cell r="AD123" t="str">
            <v>FFTSNF3007RE</v>
          </cell>
          <cell r="AE123" t="str">
            <v/>
          </cell>
          <cell r="AF123">
            <v>1</v>
          </cell>
          <cell r="AG123">
            <v>0</v>
          </cell>
          <cell r="AH123">
            <v>1</v>
          </cell>
          <cell r="AI123" t="str">
            <v>FRE</v>
          </cell>
        </row>
        <row r="124">
          <cell r="J124" t="str">
            <v>FFT-FLAT FITTY-043</v>
          </cell>
          <cell r="K124" t="str">
            <v>FFT-FLAT FITTY-043-FFTSNF3009BURGUNDYFRE</v>
          </cell>
          <cell r="L124" t="str">
            <v>FFT의류외9</v>
          </cell>
          <cell r="M124" t="str">
            <v>FFT</v>
          </cell>
          <cell r="N124" t="str">
            <v>F14-50</v>
          </cell>
          <cell r="P124" t="str">
            <v>FFT</v>
          </cell>
          <cell r="Q124" t="str">
            <v>FLAT FITTY</v>
          </cell>
          <cell r="R124" t="str">
            <v>F</v>
          </cell>
          <cell r="S124" t="str">
            <v>3</v>
          </cell>
          <cell r="T124" t="str">
            <v>SN</v>
          </cell>
          <cell r="U124" t="str">
            <v>SNAPBACK</v>
          </cell>
          <cell r="V124" t="str">
            <v>U</v>
          </cell>
          <cell r="W124">
            <v>9</v>
          </cell>
          <cell r="X124" t="str">
            <v>009</v>
          </cell>
          <cell r="Y124" t="str">
            <v>FFTSNF3009</v>
          </cell>
          <cell r="Z124">
            <v>1</v>
          </cell>
          <cell r="AA124" t="str">
            <v>F14-5013</v>
          </cell>
          <cell r="AB124" t="str">
            <v>BU</v>
          </cell>
          <cell r="AC124" t="str">
            <v>BURGUNDY</v>
          </cell>
          <cell r="AD124" t="str">
            <v>FFTSNF3009BU</v>
          </cell>
          <cell r="AE124" t="str">
            <v/>
          </cell>
          <cell r="AF124">
            <v>1</v>
          </cell>
          <cell r="AG124">
            <v>0</v>
          </cell>
          <cell r="AH124">
            <v>1</v>
          </cell>
          <cell r="AI124" t="str">
            <v>FRE</v>
          </cell>
        </row>
        <row r="125">
          <cell r="J125" t="str">
            <v>FFT-FLAT FITTY-044</v>
          </cell>
          <cell r="K125" t="str">
            <v>FFT-FLAT FITTY-044-FFTSNF5011BLACKFRE</v>
          </cell>
          <cell r="L125" t="str">
            <v>FFT의류외11</v>
          </cell>
          <cell r="M125" t="str">
            <v>FFT</v>
          </cell>
          <cell r="N125" t="str">
            <v>F14-50</v>
          </cell>
          <cell r="P125" t="str">
            <v>FFT</v>
          </cell>
          <cell r="Q125" t="str">
            <v>FLAT FITTY</v>
          </cell>
          <cell r="R125" t="str">
            <v>F</v>
          </cell>
          <cell r="S125">
            <v>5</v>
          </cell>
          <cell r="T125" t="str">
            <v>SN</v>
          </cell>
          <cell r="U125" t="str">
            <v>SNAPBACK</v>
          </cell>
          <cell r="V125" t="str">
            <v>U</v>
          </cell>
          <cell r="W125">
            <v>11</v>
          </cell>
          <cell r="X125" t="str">
            <v>011</v>
          </cell>
          <cell r="Y125" t="str">
            <v>FFTSNF5011</v>
          </cell>
          <cell r="Z125">
            <v>1</v>
          </cell>
          <cell r="AA125" t="str">
            <v>F14-5001</v>
          </cell>
          <cell r="AB125" t="str">
            <v>BK</v>
          </cell>
          <cell r="AC125" t="str">
            <v>BLACK</v>
          </cell>
          <cell r="AD125" t="str">
            <v>FFTSNF5011BK</v>
          </cell>
          <cell r="AE125" t="str">
            <v/>
          </cell>
          <cell r="AF125">
            <v>1</v>
          </cell>
          <cell r="AG125">
            <v>0</v>
          </cell>
          <cell r="AH125">
            <v>1</v>
          </cell>
          <cell r="AI125" t="str">
            <v>FRE</v>
          </cell>
        </row>
        <row r="126">
          <cell r="J126" t="str">
            <v>0</v>
          </cell>
          <cell r="K126" t="str">
            <v>0-</v>
          </cell>
          <cell r="L126">
            <v>0</v>
          </cell>
          <cell r="M126" t="str">
            <v>TTL</v>
          </cell>
          <cell r="N126" t="str">
            <v/>
          </cell>
          <cell r="O126" t="str">
            <v>FFT-FLAT FITTY-04 TTL</v>
          </cell>
          <cell r="Q126" t="str">
            <v/>
          </cell>
          <cell r="R126" t="str">
            <v/>
          </cell>
          <cell r="S126" t="str">
            <v/>
          </cell>
          <cell r="U126" t="str">
            <v/>
          </cell>
          <cell r="X126" t="str">
            <v/>
          </cell>
          <cell r="Y126" t="str">
            <v/>
          </cell>
          <cell r="Z126">
            <v>4</v>
          </cell>
          <cell r="AB126" t="str">
            <v/>
          </cell>
          <cell r="AD126" t="str">
            <v/>
          </cell>
          <cell r="AE126" t="str">
            <v/>
          </cell>
          <cell r="AF126">
            <v>4</v>
          </cell>
          <cell r="AG126">
            <v>0</v>
          </cell>
          <cell r="AH126">
            <v>1</v>
          </cell>
        </row>
        <row r="127">
          <cell r="J127" t="str">
            <v>FFT-FLAT FITTY-051</v>
          </cell>
          <cell r="K127" t="str">
            <v>FFT-FLAT FITTY-051-FFTSNF3022BLACKFRE</v>
          </cell>
          <cell r="L127" t="str">
            <v>FFT의류외22</v>
          </cell>
          <cell r="M127" t="str">
            <v>FFT</v>
          </cell>
          <cell r="N127" t="str">
            <v>5GSC20</v>
          </cell>
          <cell r="P127" t="str">
            <v>FFT</v>
          </cell>
          <cell r="Q127" t="str">
            <v>FLAT FITTY</v>
          </cell>
          <cell r="R127" t="str">
            <v>F</v>
          </cell>
          <cell r="S127" t="str">
            <v>3</v>
          </cell>
          <cell r="T127" t="str">
            <v>SN</v>
          </cell>
          <cell r="U127" t="str">
            <v>SNAPBACK</v>
          </cell>
          <cell r="V127" t="str">
            <v>U</v>
          </cell>
          <cell r="W127">
            <v>22</v>
          </cell>
          <cell r="X127" t="str">
            <v>022</v>
          </cell>
          <cell r="Y127" t="str">
            <v>FFTSNF3022</v>
          </cell>
          <cell r="Z127">
            <v>1</v>
          </cell>
          <cell r="AA127" t="str">
            <v>5GSC204</v>
          </cell>
          <cell r="AB127" t="str">
            <v>BK</v>
          </cell>
          <cell r="AC127" t="str">
            <v>BLACK</v>
          </cell>
          <cell r="AD127" t="str">
            <v>FFTSNF3022BK</v>
          </cell>
          <cell r="AE127" t="str">
            <v/>
          </cell>
          <cell r="AF127">
            <v>1</v>
          </cell>
          <cell r="AG127">
            <v>0</v>
          </cell>
          <cell r="AH127">
            <v>1</v>
          </cell>
          <cell r="AI127" t="str">
            <v>FRE</v>
          </cell>
        </row>
        <row r="128">
          <cell r="J128" t="str">
            <v>FFT-FLAT FITTY-052</v>
          </cell>
          <cell r="K128" t="str">
            <v>FFT-FLAT FITTY-052-FFTSNF3023BLACKFRE</v>
          </cell>
          <cell r="L128" t="str">
            <v>FFT의류외23</v>
          </cell>
          <cell r="M128" t="str">
            <v>FFT</v>
          </cell>
          <cell r="N128" t="str">
            <v>5GSC27</v>
          </cell>
          <cell r="P128" t="str">
            <v>FFT</v>
          </cell>
          <cell r="Q128" t="str">
            <v>FLAT FITTY</v>
          </cell>
          <cell r="R128" t="str">
            <v>F</v>
          </cell>
          <cell r="S128" t="str">
            <v>3</v>
          </cell>
          <cell r="T128" t="str">
            <v>SN</v>
          </cell>
          <cell r="U128" t="str">
            <v>SNAPBACK</v>
          </cell>
          <cell r="V128" t="str">
            <v>U</v>
          </cell>
          <cell r="W128">
            <v>23</v>
          </cell>
          <cell r="X128" t="str">
            <v>023</v>
          </cell>
          <cell r="Y128" t="str">
            <v>FFTSNF3023</v>
          </cell>
          <cell r="Z128">
            <v>1</v>
          </cell>
          <cell r="AA128" t="str">
            <v>5GSC271</v>
          </cell>
          <cell r="AB128" t="str">
            <v>BK</v>
          </cell>
          <cell r="AC128" t="str">
            <v>BLACK</v>
          </cell>
          <cell r="AD128" t="str">
            <v>FFTSNF3023BK</v>
          </cell>
          <cell r="AE128" t="str">
            <v/>
          </cell>
          <cell r="AF128">
            <v>1</v>
          </cell>
          <cell r="AG128">
            <v>0</v>
          </cell>
          <cell r="AH128">
            <v>1</v>
          </cell>
          <cell r="AI128" t="str">
            <v>FRE</v>
          </cell>
        </row>
        <row r="129">
          <cell r="J129" t="str">
            <v>FFT-FLAT FITTY-053</v>
          </cell>
          <cell r="K129" t="str">
            <v>FFT-FLAT FITTY-053-FFTSNF3024BLACKFRE</v>
          </cell>
          <cell r="L129" t="str">
            <v>FFT의류외24</v>
          </cell>
          <cell r="M129" t="str">
            <v>FFT</v>
          </cell>
          <cell r="N129" t="str">
            <v>5GSC27</v>
          </cell>
          <cell r="P129" t="str">
            <v>FFT</v>
          </cell>
          <cell r="Q129" t="str">
            <v>FLAT FITTY</v>
          </cell>
          <cell r="R129" t="str">
            <v>F</v>
          </cell>
          <cell r="S129" t="str">
            <v>3</v>
          </cell>
          <cell r="T129" t="str">
            <v>SN</v>
          </cell>
          <cell r="U129" t="str">
            <v>SNAPBACK</v>
          </cell>
          <cell r="V129" t="str">
            <v>U</v>
          </cell>
          <cell r="W129">
            <v>24</v>
          </cell>
          <cell r="X129" t="str">
            <v>024</v>
          </cell>
          <cell r="Y129" t="str">
            <v>FFTSNF3024</v>
          </cell>
          <cell r="Z129">
            <v>1</v>
          </cell>
          <cell r="AA129" t="str">
            <v>5GSC279</v>
          </cell>
          <cell r="AB129" t="str">
            <v>BK</v>
          </cell>
          <cell r="AC129" t="str">
            <v>BLACK</v>
          </cell>
          <cell r="AD129" t="str">
            <v>FFTSNF3024BK</v>
          </cell>
          <cell r="AE129" t="str">
            <v/>
          </cell>
          <cell r="AF129">
            <v>1</v>
          </cell>
          <cell r="AG129">
            <v>0</v>
          </cell>
          <cell r="AH129">
            <v>1</v>
          </cell>
          <cell r="AI129" t="str">
            <v>FRE</v>
          </cell>
        </row>
        <row r="130">
          <cell r="J130" t="str">
            <v>0</v>
          </cell>
          <cell r="K130" t="str">
            <v>0-</v>
          </cell>
          <cell r="L130">
            <v>0</v>
          </cell>
          <cell r="M130" t="str">
            <v>TTL</v>
          </cell>
          <cell r="N130" t="str">
            <v/>
          </cell>
          <cell r="O130" t="str">
            <v>FFT-FLAT FITTY-05 TTL</v>
          </cell>
          <cell r="Q130" t="str">
            <v/>
          </cell>
          <cell r="R130" t="str">
            <v/>
          </cell>
          <cell r="S130" t="str">
            <v/>
          </cell>
          <cell r="U130" t="str">
            <v/>
          </cell>
          <cell r="X130" t="str">
            <v/>
          </cell>
          <cell r="Y130" t="str">
            <v/>
          </cell>
          <cell r="Z130">
            <v>3</v>
          </cell>
          <cell r="AB130" t="str">
            <v/>
          </cell>
          <cell r="AD130" t="str">
            <v/>
          </cell>
          <cell r="AE130" t="str">
            <v/>
          </cell>
          <cell r="AF130">
            <v>3</v>
          </cell>
          <cell r="AG130">
            <v>0</v>
          </cell>
          <cell r="AH130">
            <v>1</v>
          </cell>
        </row>
        <row r="131">
          <cell r="J131" t="str">
            <v>FFT-FLAT FITTY-061</v>
          </cell>
          <cell r="K131" t="str">
            <v>FFT-FLAT FITTY-061-FFTSNF3022BLACKFRE</v>
          </cell>
          <cell r="L131" t="str">
            <v>FFT의류외22</v>
          </cell>
          <cell r="M131" t="str">
            <v>FFT</v>
          </cell>
          <cell r="N131" t="str">
            <v>5GSC20</v>
          </cell>
          <cell r="P131" t="str">
            <v>FFT</v>
          </cell>
          <cell r="Q131" t="str">
            <v>FLAT FITTY</v>
          </cell>
          <cell r="R131" t="str">
            <v>F</v>
          </cell>
          <cell r="S131" t="str">
            <v>3</v>
          </cell>
          <cell r="T131" t="str">
            <v>SN</v>
          </cell>
          <cell r="U131" t="str">
            <v>SNAPBACK</v>
          </cell>
          <cell r="V131" t="str">
            <v>U</v>
          </cell>
          <cell r="W131">
            <v>22</v>
          </cell>
          <cell r="X131" t="str">
            <v>022</v>
          </cell>
          <cell r="Y131" t="str">
            <v>FFTSNF3022</v>
          </cell>
          <cell r="Z131">
            <v>0</v>
          </cell>
          <cell r="AA131" t="str">
            <v>5GSC204</v>
          </cell>
          <cell r="AB131" t="str">
            <v>BK</v>
          </cell>
          <cell r="AC131" t="str">
            <v>BLACK</v>
          </cell>
          <cell r="AD131" t="str">
            <v>FFTSNF3022BK</v>
          </cell>
          <cell r="AE131" t="str">
            <v>R1</v>
          </cell>
          <cell r="AF131">
            <v>0</v>
          </cell>
          <cell r="AG131">
            <v>0</v>
          </cell>
          <cell r="AH131">
            <v>1</v>
          </cell>
          <cell r="AI131" t="str">
            <v>FRE</v>
          </cell>
        </row>
        <row r="132">
          <cell r="J132" t="str">
            <v>FFT-FLAT FITTY-062</v>
          </cell>
          <cell r="K132" t="str">
            <v>FFT-FLAT FITTY-062-FFTSNF3024BLACKFRE</v>
          </cell>
          <cell r="L132" t="str">
            <v>FFT의류외24</v>
          </cell>
          <cell r="M132" t="str">
            <v>FFT</v>
          </cell>
          <cell r="N132" t="str">
            <v>5GSC27</v>
          </cell>
          <cell r="P132" t="str">
            <v>FFT</v>
          </cell>
          <cell r="Q132" t="str">
            <v>FLAT FITTY</v>
          </cell>
          <cell r="R132" t="str">
            <v>F</v>
          </cell>
          <cell r="S132" t="str">
            <v>3</v>
          </cell>
          <cell r="T132" t="str">
            <v>SN</v>
          </cell>
          <cell r="U132" t="str">
            <v>SNAPBACK</v>
          </cell>
          <cell r="V132" t="str">
            <v>U</v>
          </cell>
          <cell r="W132">
            <v>24</v>
          </cell>
          <cell r="X132" t="str">
            <v>024</v>
          </cell>
          <cell r="Y132" t="str">
            <v>FFTSNF3024</v>
          </cell>
          <cell r="Z132">
            <v>0</v>
          </cell>
          <cell r="AA132" t="str">
            <v>5GSC279</v>
          </cell>
          <cell r="AB132" t="str">
            <v>BK</v>
          </cell>
          <cell r="AC132" t="str">
            <v>BLACK</v>
          </cell>
          <cell r="AD132" t="str">
            <v>FFTSNF3024BK</v>
          </cell>
          <cell r="AE132" t="str">
            <v>R1</v>
          </cell>
          <cell r="AF132">
            <v>0</v>
          </cell>
          <cell r="AG132">
            <v>0</v>
          </cell>
          <cell r="AH132">
            <v>1</v>
          </cell>
          <cell r="AI132" t="str">
            <v>FRE</v>
          </cell>
        </row>
        <row r="133">
          <cell r="J133" t="str">
            <v>0</v>
          </cell>
          <cell r="K133" t="str">
            <v>0-</v>
          </cell>
          <cell r="L133">
            <v>0</v>
          </cell>
          <cell r="M133" t="str">
            <v>TTL</v>
          </cell>
          <cell r="N133" t="str">
            <v/>
          </cell>
          <cell r="O133" t="str">
            <v>FFT-FLAT FITTY-06 TTL</v>
          </cell>
          <cell r="Q133" t="str">
            <v/>
          </cell>
          <cell r="R133" t="str">
            <v/>
          </cell>
          <cell r="S133" t="str">
            <v/>
          </cell>
          <cell r="U133" t="str">
            <v/>
          </cell>
          <cell r="X133" t="str">
            <v/>
          </cell>
          <cell r="Y133" t="str">
            <v/>
          </cell>
          <cell r="Z133">
            <v>0</v>
          </cell>
          <cell r="AB133" t="str">
            <v/>
          </cell>
          <cell r="AD133" t="str">
            <v/>
          </cell>
          <cell r="AE133" t="str">
            <v/>
          </cell>
          <cell r="AF133">
            <v>0</v>
          </cell>
          <cell r="AG133">
            <v>0</v>
          </cell>
          <cell r="AH133">
            <v>1</v>
          </cell>
        </row>
        <row r="134">
          <cell r="J134" t="str">
            <v>FFT-FLAT FITTY-071</v>
          </cell>
          <cell r="K134" t="str">
            <v>FFT-FLAT FITTY-071-FFTBEF5025GREYFRE</v>
          </cell>
          <cell r="L134" t="str">
            <v>FFT의류외25</v>
          </cell>
          <cell r="M134" t="str">
            <v>FFT</v>
          </cell>
          <cell r="N134" t="str">
            <v>F14-90</v>
          </cell>
          <cell r="P134" t="str">
            <v>FFT</v>
          </cell>
          <cell r="Q134" t="str">
            <v>FLAT FITTY</v>
          </cell>
          <cell r="R134" t="str">
            <v>F</v>
          </cell>
          <cell r="S134">
            <v>5</v>
          </cell>
          <cell r="T134" t="str">
            <v>BE</v>
          </cell>
          <cell r="U134" t="str">
            <v>BEANIE</v>
          </cell>
          <cell r="V134" t="str">
            <v>U</v>
          </cell>
          <cell r="W134">
            <v>25</v>
          </cell>
          <cell r="X134" t="str">
            <v>025</v>
          </cell>
          <cell r="Y134" t="str">
            <v>FFTBEF5025</v>
          </cell>
          <cell r="Z134">
            <v>1</v>
          </cell>
          <cell r="AA134" t="str">
            <v>F14-9000</v>
          </cell>
          <cell r="AB134" t="str">
            <v>GY</v>
          </cell>
          <cell r="AC134" t="str">
            <v>GREY</v>
          </cell>
          <cell r="AD134" t="str">
            <v>FFTBEF5025GY</v>
          </cell>
          <cell r="AE134" t="str">
            <v/>
          </cell>
          <cell r="AF134">
            <v>1</v>
          </cell>
          <cell r="AG134">
            <v>0</v>
          </cell>
          <cell r="AH134">
            <v>1</v>
          </cell>
          <cell r="AI134" t="str">
            <v>FRE</v>
          </cell>
        </row>
        <row r="135">
          <cell r="J135" t="str">
            <v>FFT-FLAT FITTY-072</v>
          </cell>
          <cell r="K135" t="str">
            <v>FFT-FLAT FITTY-072-FFTBEF5026BLACKFRE</v>
          </cell>
          <cell r="L135" t="str">
            <v>FFT의류외26</v>
          </cell>
          <cell r="M135" t="str">
            <v>FFT</v>
          </cell>
          <cell r="N135" t="str">
            <v>F14-90</v>
          </cell>
          <cell r="P135" t="str">
            <v>FFT</v>
          </cell>
          <cell r="Q135" t="str">
            <v>FLAT FITTY</v>
          </cell>
          <cell r="R135" t="str">
            <v>F</v>
          </cell>
          <cell r="S135">
            <v>5</v>
          </cell>
          <cell r="T135" t="str">
            <v>BE</v>
          </cell>
          <cell r="U135" t="str">
            <v>BEANIE</v>
          </cell>
          <cell r="V135" t="str">
            <v>U</v>
          </cell>
          <cell r="W135">
            <v>26</v>
          </cell>
          <cell r="X135" t="str">
            <v>026</v>
          </cell>
          <cell r="Y135" t="str">
            <v>FFTBEF5026</v>
          </cell>
          <cell r="Z135">
            <v>1</v>
          </cell>
          <cell r="AA135" t="str">
            <v>F14-9008</v>
          </cell>
          <cell r="AB135" t="str">
            <v>BK</v>
          </cell>
          <cell r="AC135" t="str">
            <v>BLACK</v>
          </cell>
          <cell r="AD135" t="str">
            <v>FFTBEF5026BK</v>
          </cell>
          <cell r="AE135" t="str">
            <v/>
          </cell>
          <cell r="AF135">
            <v>1</v>
          </cell>
          <cell r="AG135">
            <v>0</v>
          </cell>
          <cell r="AH135">
            <v>1</v>
          </cell>
          <cell r="AI135" t="str">
            <v>FRE</v>
          </cell>
        </row>
        <row r="136">
          <cell r="J136" t="str">
            <v>0</v>
          </cell>
          <cell r="K136" t="str">
            <v>0-</v>
          </cell>
          <cell r="L136">
            <v>0</v>
          </cell>
          <cell r="M136" t="str">
            <v>TTL</v>
          </cell>
          <cell r="N136" t="str">
            <v/>
          </cell>
          <cell r="O136" t="str">
            <v>FFT-FLAT FITTY-07 TTL</v>
          </cell>
          <cell r="Q136" t="str">
            <v/>
          </cell>
          <cell r="R136" t="str">
            <v/>
          </cell>
          <cell r="S136" t="str">
            <v/>
          </cell>
          <cell r="U136" t="str">
            <v/>
          </cell>
          <cell r="X136" t="str">
            <v/>
          </cell>
          <cell r="Y136" t="str">
            <v/>
          </cell>
          <cell r="Z136">
            <v>2</v>
          </cell>
          <cell r="AB136" t="str">
            <v/>
          </cell>
          <cell r="AD136" t="str">
            <v/>
          </cell>
          <cell r="AE136" t="str">
            <v/>
          </cell>
          <cell r="AF136">
            <v>2</v>
          </cell>
          <cell r="AG136">
            <v>0</v>
          </cell>
          <cell r="AH136">
            <v>1</v>
          </cell>
        </row>
        <row r="137">
          <cell r="J137" t="str">
            <v>FFT-FLAT FITTY-081</v>
          </cell>
          <cell r="K137" t="str">
            <v>FFT-FLAT FITTY-081-FFTSNF5027BLACKFRE</v>
          </cell>
          <cell r="L137" t="str">
            <v>FFT의류외27</v>
          </cell>
          <cell r="M137" t="str">
            <v>FFT</v>
          </cell>
          <cell r="N137" t="str">
            <v>W14-50</v>
          </cell>
          <cell r="P137" t="str">
            <v>FFT</v>
          </cell>
          <cell r="Q137" t="str">
            <v>FLAT FITTY</v>
          </cell>
          <cell r="R137" t="str">
            <v>F</v>
          </cell>
          <cell r="S137">
            <v>5</v>
          </cell>
          <cell r="T137" t="str">
            <v>SN</v>
          </cell>
          <cell r="U137" t="str">
            <v>SNAPBACK</v>
          </cell>
          <cell r="V137" t="str">
            <v>U</v>
          </cell>
          <cell r="W137">
            <v>27</v>
          </cell>
          <cell r="X137" t="str">
            <v>027</v>
          </cell>
          <cell r="Y137" t="str">
            <v>FFTSNF5027</v>
          </cell>
          <cell r="Z137">
            <v>1</v>
          </cell>
          <cell r="AA137" t="str">
            <v>W14-5002</v>
          </cell>
          <cell r="AB137" t="str">
            <v>BK</v>
          </cell>
          <cell r="AC137" t="str">
            <v>BLACK</v>
          </cell>
          <cell r="AD137" t="str">
            <v>FFTSNF5027BK</v>
          </cell>
          <cell r="AE137" t="str">
            <v/>
          </cell>
          <cell r="AF137">
            <v>1</v>
          </cell>
          <cell r="AG137">
            <v>0</v>
          </cell>
          <cell r="AH137">
            <v>1</v>
          </cell>
          <cell r="AI137" t="str">
            <v>FRE</v>
          </cell>
        </row>
        <row r="138">
          <cell r="J138" t="str">
            <v>FFT-FLAT FITTY-082</v>
          </cell>
          <cell r="K138" t="str">
            <v>FFT-FLAT FITTY-082-FFTSNF3028BLACKFRE</v>
          </cell>
          <cell r="L138" t="str">
            <v>FFT의류외28</v>
          </cell>
          <cell r="M138" t="str">
            <v>FFT</v>
          </cell>
          <cell r="N138" t="str">
            <v>W14-50</v>
          </cell>
          <cell r="P138" t="str">
            <v>FFT</v>
          </cell>
          <cell r="Q138" t="str">
            <v>FLAT FITTY</v>
          </cell>
          <cell r="R138" t="str">
            <v>F</v>
          </cell>
          <cell r="S138" t="str">
            <v>3</v>
          </cell>
          <cell r="T138" t="str">
            <v>SN</v>
          </cell>
          <cell r="U138" t="str">
            <v>SNAPBACK</v>
          </cell>
          <cell r="V138" t="str">
            <v>U</v>
          </cell>
          <cell r="W138">
            <v>28</v>
          </cell>
          <cell r="X138" t="str">
            <v>028</v>
          </cell>
          <cell r="Y138" t="str">
            <v>FFTSNF3028</v>
          </cell>
          <cell r="Z138">
            <v>1</v>
          </cell>
          <cell r="AA138" t="str">
            <v>W14-5005</v>
          </cell>
          <cell r="AB138" t="str">
            <v>BK</v>
          </cell>
          <cell r="AC138" t="str">
            <v>BLACK</v>
          </cell>
          <cell r="AD138" t="str">
            <v>FFTSNF3028BK</v>
          </cell>
          <cell r="AE138" t="str">
            <v/>
          </cell>
          <cell r="AF138">
            <v>1</v>
          </cell>
          <cell r="AG138">
            <v>0</v>
          </cell>
          <cell r="AH138">
            <v>1</v>
          </cell>
          <cell r="AI138" t="str">
            <v>FRE</v>
          </cell>
        </row>
        <row r="139">
          <cell r="J139" t="str">
            <v>FFT-FLAT FITTY-083</v>
          </cell>
          <cell r="K139" t="str">
            <v>FFT-FLAT FITTY-083-FFTSNF3029REDFRE</v>
          </cell>
          <cell r="L139" t="str">
            <v>FFT의류외29</v>
          </cell>
          <cell r="M139" t="str">
            <v>FFT</v>
          </cell>
          <cell r="N139" t="str">
            <v>W14-50</v>
          </cell>
          <cell r="P139" t="str">
            <v>FFT</v>
          </cell>
          <cell r="Q139" t="str">
            <v>FLAT FITTY</v>
          </cell>
          <cell r="R139" t="str">
            <v>F</v>
          </cell>
          <cell r="S139" t="str">
            <v>3</v>
          </cell>
          <cell r="T139" t="str">
            <v>SN</v>
          </cell>
          <cell r="U139" t="str">
            <v>SNAPBACK</v>
          </cell>
          <cell r="V139" t="str">
            <v>U</v>
          </cell>
          <cell r="W139">
            <v>29</v>
          </cell>
          <cell r="X139" t="str">
            <v>029</v>
          </cell>
          <cell r="Y139" t="str">
            <v>FFTSNF3029</v>
          </cell>
          <cell r="Z139">
            <v>1</v>
          </cell>
          <cell r="AA139" t="str">
            <v>W14-5006</v>
          </cell>
          <cell r="AB139" t="str">
            <v>RE</v>
          </cell>
          <cell r="AC139" t="str">
            <v>RED</v>
          </cell>
          <cell r="AD139" t="str">
            <v>FFTSNF3029RE</v>
          </cell>
          <cell r="AE139" t="str">
            <v/>
          </cell>
          <cell r="AF139">
            <v>1</v>
          </cell>
          <cell r="AG139">
            <v>0</v>
          </cell>
          <cell r="AH139">
            <v>1</v>
          </cell>
          <cell r="AI139" t="str">
            <v>FRE</v>
          </cell>
        </row>
        <row r="140">
          <cell r="J140" t="str">
            <v>FFT-FLAT FITTY-084</v>
          </cell>
          <cell r="K140" t="str">
            <v>FFT-FLAT FITTY-084-FFTSNF5030BLACKFRE</v>
          </cell>
          <cell r="L140" t="str">
            <v>FFT의류외30</v>
          </cell>
          <cell r="M140" t="str">
            <v>FFT</v>
          </cell>
          <cell r="N140" t="str">
            <v>W14-50</v>
          </cell>
          <cell r="P140" t="str">
            <v>FFT</v>
          </cell>
          <cell r="Q140" t="str">
            <v>FLAT FITTY</v>
          </cell>
          <cell r="R140" t="str">
            <v>F</v>
          </cell>
          <cell r="S140">
            <v>5</v>
          </cell>
          <cell r="T140" t="str">
            <v>SN</v>
          </cell>
          <cell r="U140" t="str">
            <v>SNAPBACK</v>
          </cell>
          <cell r="V140" t="str">
            <v>U</v>
          </cell>
          <cell r="W140">
            <v>30</v>
          </cell>
          <cell r="X140" t="str">
            <v>030</v>
          </cell>
          <cell r="Y140" t="str">
            <v>FFTSNF5030</v>
          </cell>
          <cell r="Z140">
            <v>1</v>
          </cell>
          <cell r="AA140" t="str">
            <v>W14-5022</v>
          </cell>
          <cell r="AB140" t="str">
            <v>BK</v>
          </cell>
          <cell r="AC140" t="str">
            <v>BLACK</v>
          </cell>
          <cell r="AD140" t="str">
            <v>FFTSNF5030BK</v>
          </cell>
          <cell r="AE140" t="str">
            <v/>
          </cell>
          <cell r="AF140">
            <v>1</v>
          </cell>
          <cell r="AG140">
            <v>0</v>
          </cell>
          <cell r="AH140">
            <v>1</v>
          </cell>
          <cell r="AI140" t="str">
            <v>FRE</v>
          </cell>
        </row>
        <row r="141">
          <cell r="J141" t="str">
            <v>FFT-FLAT FITTY-085</v>
          </cell>
          <cell r="K141" t="str">
            <v>FFT-FLAT FITTY-085-FFTSNF3031KHAKIFRE</v>
          </cell>
          <cell r="L141" t="str">
            <v>FFT의류외31</v>
          </cell>
          <cell r="M141" t="str">
            <v>FFT</v>
          </cell>
          <cell r="N141" t="str">
            <v>W14-60</v>
          </cell>
          <cell r="P141" t="str">
            <v>FFT</v>
          </cell>
          <cell r="Q141" t="str">
            <v>FLAT FITTY</v>
          </cell>
          <cell r="R141" t="str">
            <v>F</v>
          </cell>
          <cell r="S141" t="str">
            <v>3</v>
          </cell>
          <cell r="T141" t="str">
            <v>SN</v>
          </cell>
          <cell r="U141" t="str">
            <v>SNAPBACK</v>
          </cell>
          <cell r="V141" t="str">
            <v>U</v>
          </cell>
          <cell r="W141">
            <v>31</v>
          </cell>
          <cell r="X141" t="str">
            <v>031</v>
          </cell>
          <cell r="Y141" t="str">
            <v>FFTSNF3031</v>
          </cell>
          <cell r="Z141">
            <v>1</v>
          </cell>
          <cell r="AA141" t="str">
            <v>W14-6000</v>
          </cell>
          <cell r="AB141" t="str">
            <v>KH</v>
          </cell>
          <cell r="AC141" t="str">
            <v>KHAKI</v>
          </cell>
          <cell r="AD141" t="str">
            <v>FFTSNF3031KH</v>
          </cell>
          <cell r="AE141" t="str">
            <v/>
          </cell>
          <cell r="AF141">
            <v>1</v>
          </cell>
          <cell r="AG141">
            <v>0</v>
          </cell>
          <cell r="AH141">
            <v>1</v>
          </cell>
          <cell r="AI141" t="str">
            <v>FRE</v>
          </cell>
        </row>
        <row r="142">
          <cell r="J142" t="str">
            <v>FFT-FLAT FITTY-086</v>
          </cell>
          <cell r="K142" t="str">
            <v>FFT-FLAT FITTY-086-FFTBEF5032REDFRE</v>
          </cell>
          <cell r="L142" t="str">
            <v>FFT의류외32</v>
          </cell>
          <cell r="M142" t="str">
            <v>FFT</v>
          </cell>
          <cell r="N142" t="str">
            <v>W14-90</v>
          </cell>
          <cell r="P142" t="str">
            <v>FFT</v>
          </cell>
          <cell r="Q142" t="str">
            <v>FLAT FITTY</v>
          </cell>
          <cell r="R142" t="str">
            <v>F</v>
          </cell>
          <cell r="S142">
            <v>5</v>
          </cell>
          <cell r="T142" t="str">
            <v>BE</v>
          </cell>
          <cell r="U142" t="str">
            <v>BEANIE</v>
          </cell>
          <cell r="V142" t="str">
            <v>U</v>
          </cell>
          <cell r="W142">
            <v>32</v>
          </cell>
          <cell r="X142" t="str">
            <v>032</v>
          </cell>
          <cell r="Y142" t="str">
            <v>FFTBEF5032</v>
          </cell>
          <cell r="Z142">
            <v>1</v>
          </cell>
          <cell r="AA142" t="str">
            <v>W14-9002</v>
          </cell>
          <cell r="AB142" t="str">
            <v>RE</v>
          </cell>
          <cell r="AC142" t="str">
            <v>RED</v>
          </cell>
          <cell r="AD142" t="str">
            <v>FFTBEF5032RE</v>
          </cell>
          <cell r="AE142" t="str">
            <v/>
          </cell>
          <cell r="AF142">
            <v>1</v>
          </cell>
          <cell r="AG142">
            <v>0</v>
          </cell>
          <cell r="AH142">
            <v>1</v>
          </cell>
          <cell r="AI142" t="str">
            <v>FRE</v>
          </cell>
        </row>
        <row r="143">
          <cell r="J143" t="str">
            <v>FFT-FLAT FITTY-087</v>
          </cell>
          <cell r="K143" t="str">
            <v>FFT-FLAT FITTY-087-FFTBEF5033BLACKFRE</v>
          </cell>
          <cell r="L143" t="str">
            <v>FFT의류외33</v>
          </cell>
          <cell r="M143" t="str">
            <v>FFT</v>
          </cell>
          <cell r="N143" t="str">
            <v>W14-90</v>
          </cell>
          <cell r="P143" t="str">
            <v>FFT</v>
          </cell>
          <cell r="Q143" t="str">
            <v>FLAT FITTY</v>
          </cell>
          <cell r="R143" t="str">
            <v>F</v>
          </cell>
          <cell r="S143">
            <v>5</v>
          </cell>
          <cell r="T143" t="str">
            <v>BE</v>
          </cell>
          <cell r="U143" t="str">
            <v>BEANIE</v>
          </cell>
          <cell r="V143" t="str">
            <v>U</v>
          </cell>
          <cell r="W143">
            <v>33</v>
          </cell>
          <cell r="X143" t="str">
            <v>033</v>
          </cell>
          <cell r="Y143" t="str">
            <v>FFTBEF5033</v>
          </cell>
          <cell r="Z143">
            <v>1</v>
          </cell>
          <cell r="AA143" t="str">
            <v>W14-9003</v>
          </cell>
          <cell r="AB143" t="str">
            <v>BK</v>
          </cell>
          <cell r="AC143" t="str">
            <v>BLACK</v>
          </cell>
          <cell r="AD143" t="str">
            <v>FFTBEF5033BK</v>
          </cell>
          <cell r="AE143" t="str">
            <v/>
          </cell>
          <cell r="AF143">
            <v>1</v>
          </cell>
          <cell r="AG143">
            <v>0</v>
          </cell>
          <cell r="AH143">
            <v>1</v>
          </cell>
          <cell r="AI143" t="str">
            <v>FRE</v>
          </cell>
        </row>
        <row r="144">
          <cell r="J144" t="str">
            <v>FFT-FLAT FITTY-088</v>
          </cell>
          <cell r="K144" t="str">
            <v>FFT-FLAT FITTY-088-FFTBEF5034GREYFRE</v>
          </cell>
          <cell r="L144" t="str">
            <v>FFT의류외34</v>
          </cell>
          <cell r="M144" t="str">
            <v>FFT</v>
          </cell>
          <cell r="N144" t="str">
            <v>W14-90</v>
          </cell>
          <cell r="P144" t="str">
            <v>FFT</v>
          </cell>
          <cell r="Q144" t="str">
            <v>FLAT FITTY</v>
          </cell>
          <cell r="R144" t="str">
            <v>F</v>
          </cell>
          <cell r="S144">
            <v>5</v>
          </cell>
          <cell r="T144" t="str">
            <v>BE</v>
          </cell>
          <cell r="U144" t="str">
            <v>BEANIE</v>
          </cell>
          <cell r="V144" t="str">
            <v>U</v>
          </cell>
          <cell r="W144">
            <v>34</v>
          </cell>
          <cell r="X144" t="str">
            <v>034</v>
          </cell>
          <cell r="Y144" t="str">
            <v>FFTBEF5034</v>
          </cell>
          <cell r="Z144">
            <v>1</v>
          </cell>
          <cell r="AA144" t="str">
            <v>W14-9008</v>
          </cell>
          <cell r="AB144" t="str">
            <v>GY</v>
          </cell>
          <cell r="AC144" t="str">
            <v>GREY</v>
          </cell>
          <cell r="AD144" t="str">
            <v>FFTBEF5034GY</v>
          </cell>
          <cell r="AE144" t="str">
            <v/>
          </cell>
          <cell r="AF144">
            <v>1</v>
          </cell>
          <cell r="AG144">
            <v>0</v>
          </cell>
          <cell r="AH144">
            <v>1</v>
          </cell>
          <cell r="AI144" t="str">
            <v>FRE</v>
          </cell>
        </row>
        <row r="145">
          <cell r="J145" t="str">
            <v>0</v>
          </cell>
          <cell r="K145" t="str">
            <v>0-</v>
          </cell>
          <cell r="L145">
            <v>0</v>
          </cell>
          <cell r="M145" t="str">
            <v>TTL</v>
          </cell>
          <cell r="N145" t="str">
            <v/>
          </cell>
          <cell r="O145" t="str">
            <v>FFT-FLAT FITTY-08 TTL</v>
          </cell>
          <cell r="Q145" t="str">
            <v/>
          </cell>
          <cell r="R145" t="str">
            <v/>
          </cell>
          <cell r="S145" t="str">
            <v/>
          </cell>
          <cell r="U145" t="str">
            <v/>
          </cell>
          <cell r="X145" t="str">
            <v/>
          </cell>
          <cell r="Y145" t="str">
            <v/>
          </cell>
          <cell r="Z145">
            <v>8</v>
          </cell>
          <cell r="AB145" t="str">
            <v/>
          </cell>
          <cell r="AD145" t="str">
            <v/>
          </cell>
          <cell r="AE145" t="str">
            <v/>
          </cell>
          <cell r="AF145">
            <v>8</v>
          </cell>
          <cell r="AG145">
            <v>0</v>
          </cell>
          <cell r="AH145">
            <v>1</v>
          </cell>
        </row>
        <row r="146">
          <cell r="J146" t="str">
            <v>FFT-FLAT FITTY-091</v>
          </cell>
          <cell r="K146" t="str">
            <v>FFT-FLAT FITTY-091-FFTSNF5027BLACKFRE</v>
          </cell>
          <cell r="L146" t="str">
            <v>FFT의류외27</v>
          </cell>
          <cell r="M146" t="str">
            <v>FFT</v>
          </cell>
          <cell r="N146" t="str">
            <v>W14-50</v>
          </cell>
          <cell r="P146" t="str">
            <v>FFT</v>
          </cell>
          <cell r="Q146" t="str">
            <v>FLAT FITTY</v>
          </cell>
          <cell r="R146" t="str">
            <v>F</v>
          </cell>
          <cell r="S146">
            <v>5</v>
          </cell>
          <cell r="T146" t="str">
            <v>SN</v>
          </cell>
          <cell r="U146" t="str">
            <v>SNAPBACK</v>
          </cell>
          <cell r="V146" t="str">
            <v>U</v>
          </cell>
          <cell r="W146">
            <v>27</v>
          </cell>
          <cell r="X146" t="str">
            <v>027</v>
          </cell>
          <cell r="Y146" t="str">
            <v>FFTSNF5027</v>
          </cell>
          <cell r="Z146">
            <v>0</v>
          </cell>
          <cell r="AA146" t="str">
            <v>W14-5002</v>
          </cell>
          <cell r="AB146" t="str">
            <v>BK</v>
          </cell>
          <cell r="AC146" t="str">
            <v>BLACK</v>
          </cell>
          <cell r="AD146" t="str">
            <v>FFTSNF5027BK</v>
          </cell>
          <cell r="AE146" t="str">
            <v>R1</v>
          </cell>
          <cell r="AF146">
            <v>0</v>
          </cell>
          <cell r="AG146">
            <v>0</v>
          </cell>
          <cell r="AH146">
            <v>1</v>
          </cell>
          <cell r="AI146" t="str">
            <v>FRE</v>
          </cell>
        </row>
        <row r="147">
          <cell r="J147" t="str">
            <v>FFT-FLAT FITTY-092</v>
          </cell>
          <cell r="K147" t="str">
            <v>FFT-FLAT FITTY-092-FFTBEF5033BLACKFRE</v>
          </cell>
          <cell r="L147" t="str">
            <v>FFT의류외33</v>
          </cell>
          <cell r="M147" t="str">
            <v>FFT</v>
          </cell>
          <cell r="N147" t="str">
            <v>W14-90</v>
          </cell>
          <cell r="P147" t="str">
            <v>FFT</v>
          </cell>
          <cell r="Q147" t="str">
            <v>FLAT FITTY</v>
          </cell>
          <cell r="R147" t="str">
            <v>F</v>
          </cell>
          <cell r="S147">
            <v>5</v>
          </cell>
          <cell r="T147" t="str">
            <v>BE</v>
          </cell>
          <cell r="U147" t="str">
            <v>BEANIE</v>
          </cell>
          <cell r="V147" t="str">
            <v>U</v>
          </cell>
          <cell r="W147">
            <v>33</v>
          </cell>
          <cell r="X147" t="str">
            <v>033</v>
          </cell>
          <cell r="Y147" t="str">
            <v>FFTBEF5033</v>
          </cell>
          <cell r="Z147">
            <v>0</v>
          </cell>
          <cell r="AA147" t="str">
            <v>W14-9003</v>
          </cell>
          <cell r="AB147" t="str">
            <v>BK</v>
          </cell>
          <cell r="AC147" t="str">
            <v>BLACK</v>
          </cell>
          <cell r="AD147" t="str">
            <v>FFTBEF5033BK</v>
          </cell>
          <cell r="AE147" t="str">
            <v>R1</v>
          </cell>
          <cell r="AF147">
            <v>0</v>
          </cell>
          <cell r="AG147">
            <v>0</v>
          </cell>
          <cell r="AH147">
            <v>1</v>
          </cell>
          <cell r="AI147" t="str">
            <v>FRE</v>
          </cell>
        </row>
        <row r="148">
          <cell r="J148" t="str">
            <v>FFT-FLAT FITTY-093</v>
          </cell>
          <cell r="K148" t="str">
            <v>FFT-FLAT FITTY-093-FFTBEF5034GREYFRE</v>
          </cell>
          <cell r="L148" t="str">
            <v>FFT의류외34</v>
          </cell>
          <cell r="M148" t="str">
            <v>FFT</v>
          </cell>
          <cell r="N148" t="str">
            <v>W14-90</v>
          </cell>
          <cell r="P148" t="str">
            <v>FFT</v>
          </cell>
          <cell r="Q148" t="str">
            <v>FLAT FITTY</v>
          </cell>
          <cell r="R148" t="str">
            <v>F</v>
          </cell>
          <cell r="S148">
            <v>5</v>
          </cell>
          <cell r="T148" t="str">
            <v>BE</v>
          </cell>
          <cell r="U148" t="str">
            <v>BEANIE</v>
          </cell>
          <cell r="V148" t="str">
            <v>U</v>
          </cell>
          <cell r="W148">
            <v>34</v>
          </cell>
          <cell r="X148" t="str">
            <v>034</v>
          </cell>
          <cell r="Y148" t="str">
            <v>FFTBEF5034</v>
          </cell>
          <cell r="Z148">
            <v>0</v>
          </cell>
          <cell r="AA148" t="str">
            <v>W14-9008</v>
          </cell>
          <cell r="AB148" t="str">
            <v>GY</v>
          </cell>
          <cell r="AC148" t="str">
            <v>GREY</v>
          </cell>
          <cell r="AD148" t="str">
            <v>FFTBEF5034GY</v>
          </cell>
          <cell r="AE148" t="str">
            <v>R1</v>
          </cell>
          <cell r="AF148">
            <v>0</v>
          </cell>
          <cell r="AG148">
            <v>0</v>
          </cell>
          <cell r="AH148">
            <v>1</v>
          </cell>
          <cell r="AI148" t="str">
            <v>FRE</v>
          </cell>
        </row>
        <row r="149">
          <cell r="J149" t="str">
            <v>FFT-FLAT FITTY-094</v>
          </cell>
          <cell r="K149" t="str">
            <v>FFT-FLAT FITTY-094-FFTSNF3035PURPLEFRE</v>
          </cell>
          <cell r="L149" t="str">
            <v>FFT의류외35</v>
          </cell>
          <cell r="M149" t="str">
            <v>FFT</v>
          </cell>
          <cell r="N149" t="str">
            <v>F14-50</v>
          </cell>
          <cell r="P149" t="str">
            <v>FFT</v>
          </cell>
          <cell r="Q149" t="str">
            <v>FLAT FITTY</v>
          </cell>
          <cell r="R149" t="str">
            <v>F</v>
          </cell>
          <cell r="S149" t="str">
            <v>3</v>
          </cell>
          <cell r="T149" t="str">
            <v>SN</v>
          </cell>
          <cell r="U149" t="str">
            <v>SNAPBACK</v>
          </cell>
          <cell r="V149" t="str">
            <v>U</v>
          </cell>
          <cell r="W149">
            <v>35</v>
          </cell>
          <cell r="X149" t="str">
            <v>035</v>
          </cell>
          <cell r="Y149" t="str">
            <v>FFTSNF3035</v>
          </cell>
          <cell r="Z149">
            <v>1</v>
          </cell>
          <cell r="AA149" t="str">
            <v>F14-5004</v>
          </cell>
          <cell r="AB149" t="str">
            <v>PP</v>
          </cell>
          <cell r="AC149" t="str">
            <v>PURPLE</v>
          </cell>
          <cell r="AD149" t="str">
            <v>FFTSNF3035PP</v>
          </cell>
          <cell r="AE149" t="str">
            <v/>
          </cell>
          <cell r="AF149">
            <v>1</v>
          </cell>
          <cell r="AG149">
            <v>0</v>
          </cell>
          <cell r="AH149">
            <v>1</v>
          </cell>
          <cell r="AI149" t="str">
            <v>FRE</v>
          </cell>
        </row>
        <row r="150">
          <cell r="J150" t="str">
            <v>FFT-FLAT FITTY-095</v>
          </cell>
          <cell r="K150" t="str">
            <v>FFT-FLAT FITTY-095-FFTSNF3036BLACKFRE</v>
          </cell>
          <cell r="L150" t="str">
            <v>FFT의류외36</v>
          </cell>
          <cell r="M150" t="str">
            <v>FFT</v>
          </cell>
          <cell r="N150" t="str">
            <v>F14-60</v>
          </cell>
          <cell r="P150" t="str">
            <v>FFT</v>
          </cell>
          <cell r="Q150" t="str">
            <v>FLAT FITTY</v>
          </cell>
          <cell r="R150" t="str">
            <v>F</v>
          </cell>
          <cell r="S150" t="str">
            <v>3</v>
          </cell>
          <cell r="T150" t="str">
            <v>SN</v>
          </cell>
          <cell r="U150" t="str">
            <v>SNAPBACK</v>
          </cell>
          <cell r="V150" t="str">
            <v>U</v>
          </cell>
          <cell r="W150">
            <v>36</v>
          </cell>
          <cell r="X150" t="str">
            <v>036</v>
          </cell>
          <cell r="Y150" t="str">
            <v>FFTSNF3036</v>
          </cell>
          <cell r="Z150">
            <v>1</v>
          </cell>
          <cell r="AA150" t="str">
            <v>F14-6012</v>
          </cell>
          <cell r="AB150" t="str">
            <v>BK</v>
          </cell>
          <cell r="AC150" t="str">
            <v>BLACK</v>
          </cell>
          <cell r="AD150" t="str">
            <v>FFTSNF3036BK</v>
          </cell>
          <cell r="AE150" t="str">
            <v/>
          </cell>
          <cell r="AF150">
            <v>1</v>
          </cell>
          <cell r="AG150">
            <v>0</v>
          </cell>
          <cell r="AH150">
            <v>1</v>
          </cell>
          <cell r="AI150" t="str">
            <v>FRE</v>
          </cell>
        </row>
        <row r="151">
          <cell r="J151" t="str">
            <v>0</v>
          </cell>
          <cell r="K151" t="str">
            <v>0-</v>
          </cell>
          <cell r="L151">
            <v>0</v>
          </cell>
          <cell r="M151" t="str">
            <v>TTL</v>
          </cell>
          <cell r="N151" t="str">
            <v/>
          </cell>
          <cell r="O151" t="str">
            <v>FFT-FLAT FITTY-09 TTL</v>
          </cell>
          <cell r="Q151" t="str">
            <v/>
          </cell>
          <cell r="R151" t="str">
            <v/>
          </cell>
          <cell r="S151" t="str">
            <v/>
          </cell>
          <cell r="U151" t="str">
            <v/>
          </cell>
          <cell r="X151" t="str">
            <v/>
          </cell>
          <cell r="Y151" t="str">
            <v/>
          </cell>
          <cell r="Z151">
            <v>2</v>
          </cell>
          <cell r="AB151" t="str">
            <v/>
          </cell>
          <cell r="AD151" t="str">
            <v/>
          </cell>
          <cell r="AE151" t="str">
            <v/>
          </cell>
          <cell r="AF151">
            <v>2</v>
          </cell>
          <cell r="AG151">
            <v>0</v>
          </cell>
          <cell r="AH151">
            <v>1</v>
          </cell>
        </row>
        <row r="152">
          <cell r="J152" t="str">
            <v>FFT-FLAT FITTY-101</v>
          </cell>
          <cell r="K152" t="str">
            <v>FFT-FLAT FITTY-101-FFTFEF5050BLACKFRE</v>
          </cell>
          <cell r="L152" t="str">
            <v>FFT의류외50</v>
          </cell>
          <cell r="M152" t="str">
            <v>FFT</v>
          </cell>
          <cell r="N152" t="str">
            <v>WS14-0</v>
          </cell>
          <cell r="P152" t="str">
            <v>FFT</v>
          </cell>
          <cell r="Q152" t="str">
            <v>FLAT FITTY</v>
          </cell>
          <cell r="R152" t="str">
            <v>F</v>
          </cell>
          <cell r="S152">
            <v>5</v>
          </cell>
          <cell r="T152" t="str">
            <v>FE</v>
          </cell>
          <cell r="U152" t="str">
            <v>FEDORA</v>
          </cell>
          <cell r="V152" t="str">
            <v>U</v>
          </cell>
          <cell r="W152">
            <v>50</v>
          </cell>
          <cell r="X152" t="str">
            <v>050</v>
          </cell>
          <cell r="Y152" t="str">
            <v>FFTFEF5050</v>
          </cell>
          <cell r="Z152">
            <v>1</v>
          </cell>
          <cell r="AA152" t="str">
            <v>WS14-076BB01</v>
          </cell>
          <cell r="AB152" t="str">
            <v>BK</v>
          </cell>
          <cell r="AC152" t="str">
            <v>BLACK</v>
          </cell>
          <cell r="AD152" t="str">
            <v>FFTFEF5050BK</v>
          </cell>
          <cell r="AE152" t="str">
            <v/>
          </cell>
          <cell r="AF152">
            <v>1</v>
          </cell>
          <cell r="AG152">
            <v>0</v>
          </cell>
          <cell r="AH152">
            <v>1</v>
          </cell>
          <cell r="AI152" t="str">
            <v>FRE</v>
          </cell>
        </row>
        <row r="153">
          <cell r="J153" t="str">
            <v>FFT-FLAT FITTY-102</v>
          </cell>
          <cell r="K153" t="str">
            <v>FFT-FLAT FITTY-102-FFTFEF5051BLACKFRE</v>
          </cell>
          <cell r="L153" t="str">
            <v>FFT의류외51</v>
          </cell>
          <cell r="M153" t="str">
            <v>FFT</v>
          </cell>
          <cell r="N153" t="str">
            <v>WS14-0</v>
          </cell>
          <cell r="P153" t="str">
            <v>FFT</v>
          </cell>
          <cell r="Q153" t="str">
            <v>FLAT FITTY</v>
          </cell>
          <cell r="R153" t="str">
            <v>F</v>
          </cell>
          <cell r="S153">
            <v>5</v>
          </cell>
          <cell r="T153" t="str">
            <v>FE</v>
          </cell>
          <cell r="U153" t="str">
            <v>FEDORA</v>
          </cell>
          <cell r="V153" t="str">
            <v>U</v>
          </cell>
          <cell r="W153">
            <v>51</v>
          </cell>
          <cell r="X153" t="str">
            <v>051</v>
          </cell>
          <cell r="Y153" t="str">
            <v>FFTFEF5051</v>
          </cell>
          <cell r="Z153">
            <v>0.5</v>
          </cell>
          <cell r="AA153" t="str">
            <v>WS14-076LB01</v>
          </cell>
          <cell r="AB153" t="str">
            <v>BK</v>
          </cell>
          <cell r="AC153" t="str">
            <v>BLACK</v>
          </cell>
          <cell r="AD153" t="str">
            <v>FFTFEF5051BK</v>
          </cell>
          <cell r="AE153" t="str">
            <v/>
          </cell>
          <cell r="AF153">
            <v>1</v>
          </cell>
          <cell r="AG153">
            <v>0</v>
          </cell>
          <cell r="AH153">
            <v>1</v>
          </cell>
          <cell r="AI153" t="str">
            <v>FRE</v>
          </cell>
        </row>
        <row r="154">
          <cell r="J154" t="str">
            <v>FFT-FLAT FITTY-103</v>
          </cell>
          <cell r="K154" t="str">
            <v>FFT-FLAT FITTY-103-FFTFEF5051BURGUNDYFRE</v>
          </cell>
          <cell r="L154" t="str">
            <v>FFT의류외51</v>
          </cell>
          <cell r="M154" t="str">
            <v>FFT</v>
          </cell>
          <cell r="N154" t="str">
            <v>WS14-0</v>
          </cell>
          <cell r="P154" t="str">
            <v>FFT</v>
          </cell>
          <cell r="Q154" t="str">
            <v>FLAT FITTY</v>
          </cell>
          <cell r="R154" t="str">
            <v>F</v>
          </cell>
          <cell r="S154">
            <v>5</v>
          </cell>
          <cell r="T154" t="str">
            <v>FE</v>
          </cell>
          <cell r="U154" t="str">
            <v>FEDORA</v>
          </cell>
          <cell r="V154" t="str">
            <v>U</v>
          </cell>
          <cell r="W154">
            <v>51</v>
          </cell>
          <cell r="X154" t="str">
            <v>051</v>
          </cell>
          <cell r="Y154" t="str">
            <v>FFTFEF5051</v>
          </cell>
          <cell r="Z154">
            <v>0.5</v>
          </cell>
          <cell r="AA154" t="str">
            <v>WS14-076LD46</v>
          </cell>
          <cell r="AB154" t="str">
            <v>BU</v>
          </cell>
          <cell r="AC154" t="str">
            <v>BURGUNDY</v>
          </cell>
          <cell r="AD154" t="str">
            <v>FFTFEF5051BU</v>
          </cell>
          <cell r="AE154" t="str">
            <v/>
          </cell>
          <cell r="AF154">
            <v>1</v>
          </cell>
          <cell r="AG154">
            <v>0</v>
          </cell>
          <cell r="AH154">
            <v>1</v>
          </cell>
          <cell r="AI154" t="str">
            <v>FRE</v>
          </cell>
        </row>
        <row r="155">
          <cell r="J155" t="str">
            <v>FFT-FLAT FITTY-104</v>
          </cell>
          <cell r="K155" t="str">
            <v>FFT-FLAT FITTY-104-FFTFEF5052BEIGEFRE</v>
          </cell>
          <cell r="L155" t="str">
            <v>FFT의류외52</v>
          </cell>
          <cell r="M155" t="str">
            <v>FFT</v>
          </cell>
          <cell r="N155" t="str">
            <v>WS14-0</v>
          </cell>
          <cell r="P155" t="str">
            <v>FFT</v>
          </cell>
          <cell r="Q155" t="str">
            <v>FLAT FITTY</v>
          </cell>
          <cell r="R155" t="str">
            <v>F</v>
          </cell>
          <cell r="S155">
            <v>5</v>
          </cell>
          <cell r="T155" t="str">
            <v>FE</v>
          </cell>
          <cell r="U155" t="str">
            <v>FEDORA</v>
          </cell>
          <cell r="V155" t="str">
            <v>U</v>
          </cell>
          <cell r="W155">
            <v>52</v>
          </cell>
          <cell r="X155" t="str">
            <v>052</v>
          </cell>
          <cell r="Y155" t="str">
            <v>FFTFEF5052</v>
          </cell>
          <cell r="Z155">
            <v>1</v>
          </cell>
          <cell r="AA155" t="str">
            <v>WS14-050SD12</v>
          </cell>
          <cell r="AB155" t="str">
            <v>BG</v>
          </cell>
          <cell r="AC155" t="str">
            <v>BEIGE</v>
          </cell>
          <cell r="AD155" t="str">
            <v>FFTFEF5052BG</v>
          </cell>
          <cell r="AE155" t="str">
            <v/>
          </cell>
          <cell r="AF155">
            <v>1</v>
          </cell>
          <cell r="AG155">
            <v>0</v>
          </cell>
          <cell r="AH155">
            <v>1</v>
          </cell>
          <cell r="AI155" t="str">
            <v>FRE</v>
          </cell>
        </row>
        <row r="156">
          <cell r="J156" t="str">
            <v>FFT-FLAT FITTY-105</v>
          </cell>
          <cell r="K156" t="str">
            <v>FFT-FLAT FITTY-105-FFTFEF5053BLACKFRE</v>
          </cell>
          <cell r="L156" t="str">
            <v>FFT의류외53</v>
          </cell>
          <cell r="M156" t="str">
            <v>FFT</v>
          </cell>
          <cell r="N156" t="str">
            <v>WS14-9</v>
          </cell>
          <cell r="P156" t="str">
            <v>FFT</v>
          </cell>
          <cell r="Q156" t="str">
            <v>FLAT FITTY</v>
          </cell>
          <cell r="R156" t="str">
            <v>F</v>
          </cell>
          <cell r="S156">
            <v>5</v>
          </cell>
          <cell r="T156" t="str">
            <v>FE</v>
          </cell>
          <cell r="U156" t="str">
            <v>FEDORA</v>
          </cell>
          <cell r="V156" t="str">
            <v>U</v>
          </cell>
          <cell r="W156">
            <v>53</v>
          </cell>
          <cell r="X156" t="str">
            <v>053</v>
          </cell>
          <cell r="Y156" t="str">
            <v>FFTFEF5053</v>
          </cell>
          <cell r="Z156">
            <v>1</v>
          </cell>
          <cell r="AA156" t="str">
            <v>WS14-993LB01</v>
          </cell>
          <cell r="AB156" t="str">
            <v>BK</v>
          </cell>
          <cell r="AC156" t="str">
            <v>BLACK</v>
          </cell>
          <cell r="AD156" t="str">
            <v>FFTFEF5053BK</v>
          </cell>
          <cell r="AE156" t="str">
            <v/>
          </cell>
          <cell r="AF156">
            <v>1</v>
          </cell>
          <cell r="AG156">
            <v>0</v>
          </cell>
          <cell r="AH156">
            <v>1</v>
          </cell>
          <cell r="AI156" t="str">
            <v>FRE</v>
          </cell>
        </row>
        <row r="157">
          <cell r="J157" t="str">
            <v>0</v>
          </cell>
          <cell r="K157" t="str">
            <v>0-</v>
          </cell>
          <cell r="L157">
            <v>0</v>
          </cell>
          <cell r="M157" t="str">
            <v>TTL</v>
          </cell>
          <cell r="N157" t="str">
            <v/>
          </cell>
          <cell r="O157" t="str">
            <v>FFT-FLAT FITTY-10 TTL</v>
          </cell>
          <cell r="Q157" t="str">
            <v/>
          </cell>
          <cell r="R157" t="str">
            <v/>
          </cell>
          <cell r="S157" t="str">
            <v/>
          </cell>
          <cell r="U157" t="str">
            <v/>
          </cell>
          <cell r="X157" t="str">
            <v/>
          </cell>
          <cell r="Y157" t="str">
            <v/>
          </cell>
          <cell r="Z157">
            <v>4</v>
          </cell>
          <cell r="AB157" t="str">
            <v/>
          </cell>
          <cell r="AD157" t="str">
            <v/>
          </cell>
          <cell r="AE157" t="str">
            <v/>
          </cell>
          <cell r="AF157">
            <v>5</v>
          </cell>
          <cell r="AG157">
            <v>0</v>
          </cell>
          <cell r="AH157">
            <v>1</v>
          </cell>
        </row>
        <row r="158">
          <cell r="J158" t="str">
            <v>FFT-FLAT FITTY-111</v>
          </cell>
          <cell r="K158" t="str">
            <v>FFT-FLAT FITTY-111-FFTSNF3037BLACKFRE</v>
          </cell>
          <cell r="L158" t="str">
            <v>FFT의류외37</v>
          </cell>
          <cell r="M158" t="str">
            <v>FFT</v>
          </cell>
          <cell r="N158" t="str">
            <v>5NSC19</v>
          </cell>
          <cell r="P158" t="str">
            <v>FFT</v>
          </cell>
          <cell r="Q158" t="str">
            <v>FLAT FITTY</v>
          </cell>
          <cell r="R158" t="str">
            <v>F</v>
          </cell>
          <cell r="S158" t="str">
            <v>3</v>
          </cell>
          <cell r="T158" t="str">
            <v>SN</v>
          </cell>
          <cell r="U158" t="str">
            <v>SNAPBACK</v>
          </cell>
          <cell r="V158" t="str">
            <v>U</v>
          </cell>
          <cell r="W158">
            <v>37</v>
          </cell>
          <cell r="X158" t="str">
            <v>037</v>
          </cell>
          <cell r="Y158" t="str">
            <v>FFTSNF3037</v>
          </cell>
          <cell r="Z158">
            <v>1</v>
          </cell>
          <cell r="AA158" t="str">
            <v>5NSC197</v>
          </cell>
          <cell r="AB158" t="str">
            <v>BK</v>
          </cell>
          <cell r="AC158" t="str">
            <v>BLACK</v>
          </cell>
          <cell r="AD158" t="str">
            <v>FFTSNF3037BK</v>
          </cell>
          <cell r="AE158" t="str">
            <v/>
          </cell>
          <cell r="AF158">
            <v>1</v>
          </cell>
          <cell r="AG158">
            <v>0</v>
          </cell>
          <cell r="AH158">
            <v>1</v>
          </cell>
          <cell r="AI158" t="str">
            <v>FRE</v>
          </cell>
        </row>
        <row r="159">
          <cell r="J159" t="str">
            <v>FFT-FLAT FITTY-112</v>
          </cell>
          <cell r="K159" t="str">
            <v>FFT-FLAT FITTY-112-FFTSNF3038BLACKFRE</v>
          </cell>
          <cell r="L159" t="str">
            <v>FFT의류외38</v>
          </cell>
          <cell r="M159" t="str">
            <v>FFT</v>
          </cell>
          <cell r="N159" t="str">
            <v>5NSC19</v>
          </cell>
          <cell r="P159" t="str">
            <v>FFT</v>
          </cell>
          <cell r="Q159" t="str">
            <v>FLAT FITTY</v>
          </cell>
          <cell r="R159" t="str">
            <v>F</v>
          </cell>
          <cell r="S159" t="str">
            <v>3</v>
          </cell>
          <cell r="T159" t="str">
            <v>SN</v>
          </cell>
          <cell r="U159" t="str">
            <v>SNAPBACK</v>
          </cell>
          <cell r="V159" t="str">
            <v>U</v>
          </cell>
          <cell r="W159">
            <v>38</v>
          </cell>
          <cell r="X159" t="str">
            <v>038</v>
          </cell>
          <cell r="Y159" t="str">
            <v>FFTSNF3038</v>
          </cell>
          <cell r="Z159">
            <v>1</v>
          </cell>
          <cell r="AA159" t="str">
            <v>5NSC199</v>
          </cell>
          <cell r="AB159" t="str">
            <v>BK</v>
          </cell>
          <cell r="AC159" t="str">
            <v>BLACK</v>
          </cell>
          <cell r="AD159" t="str">
            <v>FFTSNF3038BK</v>
          </cell>
          <cell r="AE159" t="str">
            <v/>
          </cell>
          <cell r="AF159">
            <v>1</v>
          </cell>
          <cell r="AG159">
            <v>0</v>
          </cell>
          <cell r="AH159">
            <v>1</v>
          </cell>
          <cell r="AI159" t="str">
            <v>FRE</v>
          </cell>
        </row>
        <row r="160">
          <cell r="J160" t="str">
            <v>FFT-FLAT FITTY-113</v>
          </cell>
          <cell r="K160" t="str">
            <v>FFT-FLAT FITTY-113-FFTSNF3039BLACKFRE</v>
          </cell>
          <cell r="L160" t="str">
            <v>FFT의류외39</v>
          </cell>
          <cell r="M160" t="str">
            <v>FFT</v>
          </cell>
          <cell r="N160" t="str">
            <v>5NBC19</v>
          </cell>
          <cell r="P160" t="str">
            <v>FFT</v>
          </cell>
          <cell r="Q160" t="str">
            <v>FLAT FITTY</v>
          </cell>
          <cell r="R160" t="str">
            <v>F</v>
          </cell>
          <cell r="S160" t="str">
            <v>3</v>
          </cell>
          <cell r="T160" t="str">
            <v>SN</v>
          </cell>
          <cell r="U160" t="str">
            <v>SNAPBACK</v>
          </cell>
          <cell r="V160" t="str">
            <v>U</v>
          </cell>
          <cell r="W160">
            <v>39</v>
          </cell>
          <cell r="X160" t="str">
            <v>039</v>
          </cell>
          <cell r="Y160" t="str">
            <v>FFTSNF3039</v>
          </cell>
          <cell r="Z160">
            <v>1</v>
          </cell>
          <cell r="AA160" t="str">
            <v>5NBC191</v>
          </cell>
          <cell r="AB160" t="str">
            <v>BK</v>
          </cell>
          <cell r="AC160" t="str">
            <v>BLACK</v>
          </cell>
          <cell r="AD160" t="str">
            <v>FFTSNF3039BK</v>
          </cell>
          <cell r="AE160" t="str">
            <v/>
          </cell>
          <cell r="AF160">
            <v>1</v>
          </cell>
          <cell r="AG160">
            <v>0</v>
          </cell>
          <cell r="AH160">
            <v>1</v>
          </cell>
          <cell r="AI160" t="str">
            <v>FRE</v>
          </cell>
        </row>
        <row r="161">
          <cell r="J161" t="str">
            <v>FFT-FLAT FITTY-114</v>
          </cell>
          <cell r="K161" t="str">
            <v>FFT-FLAT FITTY-114-FFTBEF5040NAVYFRE</v>
          </cell>
          <cell r="L161" t="str">
            <v>FFT의류외40</v>
          </cell>
          <cell r="M161" t="str">
            <v>FFT</v>
          </cell>
          <cell r="N161" t="str">
            <v>FB0005</v>
          </cell>
          <cell r="P161" t="str">
            <v>FFT</v>
          </cell>
          <cell r="Q161" t="str">
            <v>FLAT FITTY</v>
          </cell>
          <cell r="R161" t="str">
            <v>F</v>
          </cell>
          <cell r="S161">
            <v>5</v>
          </cell>
          <cell r="T161" t="str">
            <v>BE</v>
          </cell>
          <cell r="U161" t="str">
            <v>BEANIE</v>
          </cell>
          <cell r="V161" t="str">
            <v>U</v>
          </cell>
          <cell r="W161">
            <v>40</v>
          </cell>
          <cell r="X161" t="str">
            <v>040</v>
          </cell>
          <cell r="Y161" t="str">
            <v>FFTBEF5040</v>
          </cell>
          <cell r="Z161">
            <v>1</v>
          </cell>
          <cell r="AA161" t="str">
            <v>FB0005</v>
          </cell>
          <cell r="AB161" t="str">
            <v>NY</v>
          </cell>
          <cell r="AC161" t="str">
            <v>NAVY</v>
          </cell>
          <cell r="AD161" t="str">
            <v>FFTBEF5040NY</v>
          </cell>
          <cell r="AE161" t="str">
            <v/>
          </cell>
          <cell r="AF161">
            <v>1</v>
          </cell>
          <cell r="AG161">
            <v>0</v>
          </cell>
          <cell r="AH161">
            <v>1</v>
          </cell>
          <cell r="AI161" t="str">
            <v>FRE</v>
          </cell>
        </row>
        <row r="162">
          <cell r="J162" t="str">
            <v>FFT-FLAT FITTY-115</v>
          </cell>
          <cell r="K162" t="str">
            <v>FFT-FLAT FITTY-115-FFTBEF5041BLACKFRE</v>
          </cell>
          <cell r="L162" t="str">
            <v>FFT의류외41</v>
          </cell>
          <cell r="M162" t="str">
            <v>FFT</v>
          </cell>
          <cell r="N162" t="str">
            <v>FB0006</v>
          </cell>
          <cell r="P162" t="str">
            <v>FFT</v>
          </cell>
          <cell r="Q162" t="str">
            <v>FLAT FITTY</v>
          </cell>
          <cell r="R162" t="str">
            <v>F</v>
          </cell>
          <cell r="S162">
            <v>5</v>
          </cell>
          <cell r="T162" t="str">
            <v>BE</v>
          </cell>
          <cell r="U162" t="str">
            <v>BEANIE</v>
          </cell>
          <cell r="V162" t="str">
            <v>U</v>
          </cell>
          <cell r="W162">
            <v>41</v>
          </cell>
          <cell r="X162" t="str">
            <v>041</v>
          </cell>
          <cell r="Y162" t="str">
            <v>FFTBEF5041</v>
          </cell>
          <cell r="Z162">
            <v>1</v>
          </cell>
          <cell r="AA162" t="str">
            <v>FB0006</v>
          </cell>
          <cell r="AB162" t="str">
            <v>BK</v>
          </cell>
          <cell r="AC162" t="str">
            <v>BLACK</v>
          </cell>
          <cell r="AD162" t="str">
            <v>FFTBEF5041BK</v>
          </cell>
          <cell r="AE162" t="str">
            <v/>
          </cell>
          <cell r="AF162">
            <v>1</v>
          </cell>
          <cell r="AG162">
            <v>0</v>
          </cell>
          <cell r="AH162">
            <v>1</v>
          </cell>
          <cell r="AI162" t="str">
            <v>FRE</v>
          </cell>
        </row>
        <row r="163">
          <cell r="J163" t="str">
            <v>0</v>
          </cell>
          <cell r="K163" t="str">
            <v>0-</v>
          </cell>
          <cell r="L163">
            <v>0</v>
          </cell>
          <cell r="M163" t="str">
            <v>TTL</v>
          </cell>
          <cell r="N163" t="str">
            <v/>
          </cell>
          <cell r="O163" t="str">
            <v>FFT-FLAT FITTY-11 TTL</v>
          </cell>
          <cell r="Q163" t="str">
            <v/>
          </cell>
          <cell r="R163" t="str">
            <v/>
          </cell>
          <cell r="S163" t="str">
            <v/>
          </cell>
          <cell r="U163" t="str">
            <v/>
          </cell>
          <cell r="X163" t="str">
            <v/>
          </cell>
          <cell r="Y163" t="str">
            <v/>
          </cell>
          <cell r="Z163">
            <v>5</v>
          </cell>
          <cell r="AB163" t="str">
            <v/>
          </cell>
          <cell r="AD163" t="str">
            <v/>
          </cell>
          <cell r="AE163" t="str">
            <v/>
          </cell>
          <cell r="AF163">
            <v>5</v>
          </cell>
          <cell r="AG163">
            <v>0</v>
          </cell>
          <cell r="AH163">
            <v>1</v>
          </cell>
        </row>
        <row r="164">
          <cell r="J164" t="str">
            <v>SMB-성진-011</v>
          </cell>
          <cell r="K164" t="str">
            <v>SMB-성진-011-SMBFIF3634REDOSM</v>
          </cell>
          <cell r="L164" t="str">
            <v>SMB의류외634</v>
          </cell>
          <cell r="M164" t="str">
            <v>SMB</v>
          </cell>
          <cell r="N164" t="str">
            <v>12FW S</v>
          </cell>
          <cell r="P164" t="str">
            <v>SMB</v>
          </cell>
          <cell r="Q164" t="str">
            <v>SUPER MASSIVE BOUND</v>
          </cell>
          <cell r="R164" t="str">
            <v>F</v>
          </cell>
          <cell r="S164" t="str">
            <v>3</v>
          </cell>
          <cell r="T164" t="str">
            <v>FI</v>
          </cell>
          <cell r="U164" t="str">
            <v>FITTED CAP</v>
          </cell>
          <cell r="V164" t="str">
            <v>K</v>
          </cell>
          <cell r="W164">
            <v>634</v>
          </cell>
          <cell r="X164">
            <v>634</v>
          </cell>
          <cell r="Y164" t="str">
            <v>SMBFIF3634</v>
          </cell>
          <cell r="Z164">
            <v>0.5</v>
          </cell>
          <cell r="AA164" t="str">
            <v>12FW SMB_02_FLAT_RD_KIDS</v>
          </cell>
          <cell r="AB164" t="str">
            <v>RE</v>
          </cell>
          <cell r="AC164" t="str">
            <v>RED</v>
          </cell>
          <cell r="AD164" t="str">
            <v>SMBFIF3634RE</v>
          </cell>
          <cell r="AE164" t="str">
            <v>R1</v>
          </cell>
          <cell r="AF164">
            <v>0.5</v>
          </cell>
          <cell r="AG164">
            <v>0</v>
          </cell>
          <cell r="AH164">
            <v>1</v>
          </cell>
          <cell r="AI164" t="str">
            <v>OSM</v>
          </cell>
        </row>
        <row r="165">
          <cell r="J165" t="str">
            <v>SMB-성진-011</v>
          </cell>
          <cell r="K165" t="str">
            <v>SMB-성진-011-SMBFIF3634REDOML</v>
          </cell>
          <cell r="L165" t="str">
            <v>SMB의류외634</v>
          </cell>
          <cell r="M165" t="str">
            <v>SMB</v>
          </cell>
          <cell r="N165" t="str">
            <v>12FW S</v>
          </cell>
          <cell r="P165" t="str">
            <v>SMB</v>
          </cell>
          <cell r="Q165" t="str">
            <v>SUPER MASSIVE BOUND</v>
          </cell>
          <cell r="R165" t="str">
            <v>F</v>
          </cell>
          <cell r="S165" t="str">
            <v>3</v>
          </cell>
          <cell r="T165" t="str">
            <v>FI</v>
          </cell>
          <cell r="U165" t="str">
            <v>FITTED CAP</v>
          </cell>
          <cell r="V165" t="str">
            <v>K</v>
          </cell>
          <cell r="W165">
            <v>634</v>
          </cell>
          <cell r="X165">
            <v>634</v>
          </cell>
          <cell r="Y165" t="str">
            <v>SMBFIF3634</v>
          </cell>
          <cell r="Z165">
            <v>0.5</v>
          </cell>
          <cell r="AA165" t="str">
            <v>12FW SMB_02_FLAT_RD_KIDS</v>
          </cell>
          <cell r="AB165" t="str">
            <v>RE</v>
          </cell>
          <cell r="AC165" t="str">
            <v>RED</v>
          </cell>
          <cell r="AD165" t="str">
            <v>SMBFIF3634RE</v>
          </cell>
          <cell r="AE165" t="str">
            <v>R1</v>
          </cell>
          <cell r="AF165">
            <v>0.5</v>
          </cell>
          <cell r="AG165">
            <v>0</v>
          </cell>
          <cell r="AH165">
            <v>1</v>
          </cell>
          <cell r="AI165" t="str">
            <v>OML</v>
          </cell>
        </row>
        <row r="166">
          <cell r="J166" t="str">
            <v>0</v>
          </cell>
          <cell r="K166" t="str">
            <v>0-</v>
          </cell>
          <cell r="L166">
            <v>0</v>
          </cell>
          <cell r="M166" t="str">
            <v>TTL</v>
          </cell>
          <cell r="N166" t="str">
            <v/>
          </cell>
          <cell r="O166" t="str">
            <v>SMB-성진-01 TTL</v>
          </cell>
          <cell r="Q166" t="str">
            <v/>
          </cell>
          <cell r="R166" t="str">
            <v/>
          </cell>
          <cell r="S166" t="str">
            <v/>
          </cell>
          <cell r="U166" t="str">
            <v/>
          </cell>
          <cell r="X166" t="str">
            <v/>
          </cell>
          <cell r="Y166" t="str">
            <v/>
          </cell>
          <cell r="Z166">
            <v>1</v>
          </cell>
          <cell r="AB166" t="str">
            <v/>
          </cell>
          <cell r="AD166" t="str">
            <v/>
          </cell>
          <cell r="AE166" t="str">
            <v/>
          </cell>
          <cell r="AF166">
            <v>1</v>
          </cell>
          <cell r="AG166">
            <v>0</v>
          </cell>
          <cell r="AH166">
            <v>1</v>
          </cell>
        </row>
        <row r="167">
          <cell r="J167" t="str">
            <v>WTR-FOREMOST-061</v>
          </cell>
          <cell r="K167" t="str">
            <v>WTR-FOREMOST-061-WTRMIF5301GREYFRE</v>
          </cell>
          <cell r="L167" t="str">
            <v>WTR의류외301</v>
          </cell>
          <cell r="M167" t="str">
            <v>WTR</v>
          </cell>
          <cell r="N167" t="str">
            <v>13FW W</v>
          </cell>
          <cell r="P167" t="str">
            <v>WTR</v>
          </cell>
          <cell r="Q167" t="str">
            <v>WITAILOR</v>
          </cell>
          <cell r="R167" t="str">
            <v>F</v>
          </cell>
          <cell r="S167">
            <v>5</v>
          </cell>
          <cell r="T167" t="str">
            <v>MI</v>
          </cell>
          <cell r="U167" t="str">
            <v>MILITARY CAP</v>
          </cell>
          <cell r="V167" t="str">
            <v>U</v>
          </cell>
          <cell r="W167">
            <v>301</v>
          </cell>
          <cell r="X167">
            <v>301</v>
          </cell>
          <cell r="Y167" t="str">
            <v>WTRMIF5301</v>
          </cell>
          <cell r="Z167">
            <v>1</v>
          </cell>
          <cell r="AA167" t="str">
            <v>13FW WITAILOR CAP-05-D.GY</v>
          </cell>
          <cell r="AB167" t="str">
            <v>GY</v>
          </cell>
          <cell r="AC167" t="str">
            <v>GREY</v>
          </cell>
          <cell r="AD167" t="str">
            <v>WTRMIF5301GY</v>
          </cell>
          <cell r="AE167" t="str">
            <v>R1</v>
          </cell>
          <cell r="AF167">
            <v>1</v>
          </cell>
          <cell r="AG167" t="str">
            <v>폴리에스터 90% 레이온 7% 스판 3%</v>
          </cell>
          <cell r="AH167">
            <v>1</v>
          </cell>
          <cell r="AI167" t="str">
            <v>FRE</v>
          </cell>
        </row>
        <row r="168">
          <cell r="J168" t="str">
            <v>WTR-FOREMOST-062</v>
          </cell>
          <cell r="K168" t="str">
            <v>WTR-FOREMOST-062-WTRMIF5302GREYFRE</v>
          </cell>
          <cell r="L168" t="str">
            <v>WTR의류외302</v>
          </cell>
          <cell r="M168" t="str">
            <v>WTR</v>
          </cell>
          <cell r="N168" t="str">
            <v>13FW W</v>
          </cell>
          <cell r="P168" t="str">
            <v>WTR</v>
          </cell>
          <cell r="Q168" t="str">
            <v>WITAILOR</v>
          </cell>
          <cell r="R168" t="str">
            <v>F</v>
          </cell>
          <cell r="S168">
            <v>5</v>
          </cell>
          <cell r="T168" t="str">
            <v>MI</v>
          </cell>
          <cell r="U168" t="str">
            <v>MILITARY CAP</v>
          </cell>
          <cell r="V168" t="str">
            <v>U</v>
          </cell>
          <cell r="W168">
            <v>302</v>
          </cell>
          <cell r="X168">
            <v>302</v>
          </cell>
          <cell r="Y168" t="str">
            <v>WTRMIF5302</v>
          </cell>
          <cell r="Z168">
            <v>1</v>
          </cell>
          <cell r="AA168" t="str">
            <v>13FW WITAILOR CAP-06-GY</v>
          </cell>
          <cell r="AB168" t="str">
            <v>GY</v>
          </cell>
          <cell r="AC168" t="str">
            <v>GREY</v>
          </cell>
          <cell r="AD168" t="str">
            <v>WTRMIF5302GY</v>
          </cell>
          <cell r="AE168" t="str">
            <v>R1</v>
          </cell>
          <cell r="AF168">
            <v>1</v>
          </cell>
          <cell r="AG168" t="str">
            <v>폴리에스터 66% 레이온 31% 스판 3%</v>
          </cell>
          <cell r="AH168">
            <v>1</v>
          </cell>
          <cell r="AI168" t="str">
            <v>FRE</v>
          </cell>
        </row>
        <row r="169">
          <cell r="J169" t="str">
            <v>WTR-FOREMOST-063</v>
          </cell>
          <cell r="K169" t="str">
            <v>WTR-FOREMOST-063-WTRTPF5305GREYFRE</v>
          </cell>
          <cell r="L169" t="str">
            <v>WTR의류외305</v>
          </cell>
          <cell r="M169" t="str">
            <v>WTR</v>
          </cell>
          <cell r="N169" t="str">
            <v>13FW W</v>
          </cell>
          <cell r="P169" t="str">
            <v>WTR</v>
          </cell>
          <cell r="Q169" t="str">
            <v>WITAILOR</v>
          </cell>
          <cell r="R169" t="str">
            <v>F</v>
          </cell>
          <cell r="S169">
            <v>5</v>
          </cell>
          <cell r="T169" t="str">
            <v>TP</v>
          </cell>
          <cell r="U169" t="str">
            <v>TROOPER</v>
          </cell>
          <cell r="V169" t="str">
            <v>U</v>
          </cell>
          <cell r="W169">
            <v>305</v>
          </cell>
          <cell r="X169">
            <v>305</v>
          </cell>
          <cell r="Y169" t="str">
            <v>WTRTPF5305</v>
          </cell>
          <cell r="Z169">
            <v>1</v>
          </cell>
          <cell r="AA169" t="str">
            <v>13FW WITAILRO CAP-12-GY</v>
          </cell>
          <cell r="AB169" t="str">
            <v>GY</v>
          </cell>
          <cell r="AC169" t="str">
            <v>GREY</v>
          </cell>
          <cell r="AD169" t="str">
            <v>WTRTPF5305GY</v>
          </cell>
          <cell r="AE169" t="str">
            <v>R1</v>
          </cell>
          <cell r="AF169">
            <v>1</v>
          </cell>
          <cell r="AG169" t="str">
            <v>걷감: 면 55% 폴리에스터 45%
겉감2: 폴리에스터100%</v>
          </cell>
          <cell r="AH169">
            <v>1</v>
          </cell>
          <cell r="AI169" t="str">
            <v>FRE</v>
          </cell>
        </row>
        <row r="170">
          <cell r="J170" t="str">
            <v>0</v>
          </cell>
          <cell r="K170" t="str">
            <v>0-</v>
          </cell>
          <cell r="L170">
            <v>0</v>
          </cell>
          <cell r="M170" t="str">
            <v>TTL</v>
          </cell>
          <cell r="N170" t="str">
            <v/>
          </cell>
          <cell r="O170" t="str">
            <v>WTR-FOREMOST-06 TTL</v>
          </cell>
          <cell r="Q170" t="str">
            <v/>
          </cell>
          <cell r="R170" t="str">
            <v/>
          </cell>
          <cell r="S170" t="str">
            <v/>
          </cell>
          <cell r="U170" t="str">
            <v/>
          </cell>
          <cell r="X170" t="str">
            <v/>
          </cell>
          <cell r="Y170" t="str">
            <v/>
          </cell>
          <cell r="Z170">
            <v>3</v>
          </cell>
          <cell r="AB170" t="str">
            <v/>
          </cell>
          <cell r="AD170" t="str">
            <v/>
          </cell>
          <cell r="AE170" t="str">
            <v/>
          </cell>
          <cell r="AF170">
            <v>3</v>
          </cell>
          <cell r="AG170">
            <v>0</v>
          </cell>
          <cell r="AH170">
            <v>1</v>
          </cell>
        </row>
        <row r="171">
          <cell r="J171" t="str">
            <v>SMB-성진-051</v>
          </cell>
          <cell r="K171" t="str">
            <v>SMB-성진-051-SMBFLF3001BLACKXSS</v>
          </cell>
          <cell r="L171" t="str">
            <v>SMB의류외1</v>
          </cell>
          <cell r="M171" t="str">
            <v>SMB</v>
          </cell>
          <cell r="N171" t="str">
            <v>14FW S</v>
          </cell>
          <cell r="P171" t="str">
            <v>SMB</v>
          </cell>
          <cell r="Q171" t="str">
            <v>SUPER MASSIVE BOUND</v>
          </cell>
          <cell r="R171" t="str">
            <v>F</v>
          </cell>
          <cell r="S171" t="str">
            <v>3</v>
          </cell>
          <cell r="T171" t="str">
            <v>FL</v>
          </cell>
          <cell r="U171" t="str">
            <v>FLEX CAP</v>
          </cell>
          <cell r="V171" t="str">
            <v>U</v>
          </cell>
          <cell r="W171">
            <v>1</v>
          </cell>
          <cell r="X171" t="str">
            <v>001</v>
          </cell>
          <cell r="Y171" t="str">
            <v>SMBFLF3001</v>
          </cell>
          <cell r="Z171">
            <v>0.25</v>
          </cell>
          <cell r="AA171" t="str">
            <v>14FW SMB_06_CURVED_BK_N</v>
          </cell>
          <cell r="AB171" t="str">
            <v>BK</v>
          </cell>
          <cell r="AC171" t="str">
            <v>BLACK</v>
          </cell>
          <cell r="AD171" t="str">
            <v>SMBFLF3001BK</v>
          </cell>
          <cell r="AE171" t="str">
            <v/>
          </cell>
          <cell r="AF171">
            <v>0.25</v>
          </cell>
          <cell r="AG171">
            <v>0</v>
          </cell>
          <cell r="AH171">
            <v>1</v>
          </cell>
          <cell r="AI171" t="str">
            <v>XSS</v>
          </cell>
        </row>
        <row r="172">
          <cell r="J172" t="str">
            <v>SMB-성진-051</v>
          </cell>
          <cell r="K172" t="str">
            <v>SMB-성진-051-SMBFLF3001BLACKOSM</v>
          </cell>
          <cell r="L172" t="str">
            <v>SMB의류외1</v>
          </cell>
          <cell r="M172" t="str">
            <v>SMB</v>
          </cell>
          <cell r="N172" t="str">
            <v>14FW S</v>
          </cell>
          <cell r="P172" t="str">
            <v>SMB</v>
          </cell>
          <cell r="Q172" t="str">
            <v>SUPER MASSIVE BOUND</v>
          </cell>
          <cell r="R172" t="str">
            <v>F</v>
          </cell>
          <cell r="S172" t="str">
            <v>3</v>
          </cell>
          <cell r="T172" t="str">
            <v>FL</v>
          </cell>
          <cell r="U172" t="str">
            <v>FLEX CAP</v>
          </cell>
          <cell r="V172" t="str">
            <v>U</v>
          </cell>
          <cell r="W172">
            <v>1</v>
          </cell>
          <cell r="X172" t="str">
            <v>001</v>
          </cell>
          <cell r="Y172" t="str">
            <v>SMBFLF3001</v>
          </cell>
          <cell r="Z172">
            <v>0.25</v>
          </cell>
          <cell r="AA172" t="str">
            <v>14FW SMB_06_CURVED_BK_N</v>
          </cell>
          <cell r="AB172" t="str">
            <v>BK</v>
          </cell>
          <cell r="AC172" t="str">
            <v>BLACK</v>
          </cell>
          <cell r="AD172" t="str">
            <v>SMBFLF3001BK</v>
          </cell>
          <cell r="AE172" t="str">
            <v/>
          </cell>
          <cell r="AF172">
            <v>0.25</v>
          </cell>
          <cell r="AG172">
            <v>0</v>
          </cell>
          <cell r="AH172">
            <v>1</v>
          </cell>
          <cell r="AI172" t="str">
            <v>OSM</v>
          </cell>
        </row>
        <row r="173">
          <cell r="J173" t="str">
            <v>SMB-성진-051</v>
          </cell>
          <cell r="K173" t="str">
            <v>SMB-성진-051-SMBFLF3001BLACKOML</v>
          </cell>
          <cell r="L173" t="str">
            <v>SMB의류외1</v>
          </cell>
          <cell r="M173" t="str">
            <v>SMB</v>
          </cell>
          <cell r="N173" t="str">
            <v>14FW S</v>
          </cell>
          <cell r="P173" t="str">
            <v>SMB</v>
          </cell>
          <cell r="Q173" t="str">
            <v>SUPER MASSIVE BOUND</v>
          </cell>
          <cell r="R173" t="str">
            <v>F</v>
          </cell>
          <cell r="S173" t="str">
            <v>3</v>
          </cell>
          <cell r="T173" t="str">
            <v>FL</v>
          </cell>
          <cell r="U173" t="str">
            <v>FLEX CAP</v>
          </cell>
          <cell r="V173" t="str">
            <v>U</v>
          </cell>
          <cell r="W173">
            <v>1</v>
          </cell>
          <cell r="X173" t="str">
            <v>001</v>
          </cell>
          <cell r="Y173" t="str">
            <v>SMBFLF3001</v>
          </cell>
          <cell r="Z173">
            <v>0.25</v>
          </cell>
          <cell r="AA173" t="str">
            <v>14FW SMB_06_CURVED_BK_N</v>
          </cell>
          <cell r="AB173" t="str">
            <v>BK</v>
          </cell>
          <cell r="AC173" t="str">
            <v>BLACK</v>
          </cell>
          <cell r="AD173" t="str">
            <v>SMBFLF3001BK</v>
          </cell>
          <cell r="AE173" t="str">
            <v/>
          </cell>
          <cell r="AF173">
            <v>0.25</v>
          </cell>
          <cell r="AG173">
            <v>0</v>
          </cell>
          <cell r="AH173">
            <v>1</v>
          </cell>
          <cell r="AI173" t="str">
            <v>OML</v>
          </cell>
        </row>
        <row r="174">
          <cell r="J174" t="str">
            <v>SMB-성진-051</v>
          </cell>
          <cell r="K174" t="str">
            <v>SMB-성진-051-SMBFLF3001BLACKLXL</v>
          </cell>
          <cell r="L174" t="str">
            <v>SMB의류외1</v>
          </cell>
          <cell r="M174" t="str">
            <v>SMB</v>
          </cell>
          <cell r="N174" t="str">
            <v>14FW S</v>
          </cell>
          <cell r="P174" t="str">
            <v>SMB</v>
          </cell>
          <cell r="Q174" t="str">
            <v>SUPER MASSIVE BOUND</v>
          </cell>
          <cell r="R174" t="str">
            <v>F</v>
          </cell>
          <cell r="S174" t="str">
            <v>3</v>
          </cell>
          <cell r="T174" t="str">
            <v>FL</v>
          </cell>
          <cell r="U174" t="str">
            <v>FLEX CAP</v>
          </cell>
          <cell r="V174" t="str">
            <v>U</v>
          </cell>
          <cell r="W174">
            <v>1</v>
          </cell>
          <cell r="X174" t="str">
            <v>001</v>
          </cell>
          <cell r="Y174" t="str">
            <v>SMBFLF3001</v>
          </cell>
          <cell r="Z174">
            <v>0.25</v>
          </cell>
          <cell r="AA174" t="str">
            <v>14FW SMB_06_CURVED_BK_N</v>
          </cell>
          <cell r="AB174" t="str">
            <v>BK</v>
          </cell>
          <cell r="AC174" t="str">
            <v>BLACK</v>
          </cell>
          <cell r="AD174" t="str">
            <v>SMBFLF3001BK</v>
          </cell>
          <cell r="AE174" t="str">
            <v/>
          </cell>
          <cell r="AF174">
            <v>0.25</v>
          </cell>
          <cell r="AG174">
            <v>0</v>
          </cell>
          <cell r="AH174">
            <v>1</v>
          </cell>
          <cell r="AI174" t="str">
            <v>LXL</v>
          </cell>
        </row>
        <row r="175">
          <cell r="J175" t="str">
            <v>SMB-성진-052</v>
          </cell>
          <cell r="K175" t="str">
            <v>SMB-성진-052-SMBFLF3501BLACKOSM</v>
          </cell>
          <cell r="L175" t="str">
            <v>SMB의류외501</v>
          </cell>
          <cell r="M175" t="str">
            <v>SMB</v>
          </cell>
          <cell r="N175" t="str">
            <v>14FW S</v>
          </cell>
          <cell r="P175" t="str">
            <v>SMB</v>
          </cell>
          <cell r="Q175" t="str">
            <v>SUPER MASSIVE BOUND</v>
          </cell>
          <cell r="R175" t="str">
            <v>F</v>
          </cell>
          <cell r="S175" t="str">
            <v>3</v>
          </cell>
          <cell r="T175" t="str">
            <v>FL</v>
          </cell>
          <cell r="U175" t="str">
            <v>FLEX CAP</v>
          </cell>
          <cell r="V175" t="str">
            <v>K</v>
          </cell>
          <cell r="W175">
            <v>501</v>
          </cell>
          <cell r="X175">
            <v>501</v>
          </cell>
          <cell r="Y175" t="str">
            <v>SMBFLF3501</v>
          </cell>
          <cell r="Z175">
            <v>0.5</v>
          </cell>
          <cell r="AA175" t="str">
            <v>14FW SMB_06_CURVED_BK_N_KIDS</v>
          </cell>
          <cell r="AB175" t="str">
            <v>BK</v>
          </cell>
          <cell r="AC175" t="str">
            <v>BLACK</v>
          </cell>
          <cell r="AD175" t="str">
            <v>SMBFLF3501BK</v>
          </cell>
          <cell r="AE175" t="str">
            <v/>
          </cell>
          <cell r="AF175">
            <v>0.5</v>
          </cell>
          <cell r="AG175">
            <v>0</v>
          </cell>
          <cell r="AH175">
            <v>1</v>
          </cell>
          <cell r="AI175" t="str">
            <v>OSM</v>
          </cell>
        </row>
        <row r="176">
          <cell r="J176" t="str">
            <v>SMB-성진-052</v>
          </cell>
          <cell r="K176" t="str">
            <v>SMB-성진-052-SMBFLF3501BLACKOML</v>
          </cell>
          <cell r="L176" t="str">
            <v>SMB의류외501</v>
          </cell>
          <cell r="M176" t="str">
            <v>SMB</v>
          </cell>
          <cell r="N176" t="str">
            <v>14FW S</v>
          </cell>
          <cell r="P176" t="str">
            <v>SMB</v>
          </cell>
          <cell r="Q176" t="str">
            <v>SUPER MASSIVE BOUND</v>
          </cell>
          <cell r="R176" t="str">
            <v>F</v>
          </cell>
          <cell r="S176" t="str">
            <v>3</v>
          </cell>
          <cell r="T176" t="str">
            <v>FL</v>
          </cell>
          <cell r="U176" t="str">
            <v>FLEX CAP</v>
          </cell>
          <cell r="V176" t="str">
            <v>K</v>
          </cell>
          <cell r="W176">
            <v>501</v>
          </cell>
          <cell r="X176">
            <v>501</v>
          </cell>
          <cell r="Y176" t="str">
            <v>SMBFLF3501</v>
          </cell>
          <cell r="Z176">
            <v>0.5</v>
          </cell>
          <cell r="AA176" t="str">
            <v>14FW SMB_06_CURVED_BK_N_KIDS</v>
          </cell>
          <cell r="AB176" t="str">
            <v>BK</v>
          </cell>
          <cell r="AC176" t="str">
            <v>BLACK</v>
          </cell>
          <cell r="AD176" t="str">
            <v>SMBFLF3501BK</v>
          </cell>
          <cell r="AE176" t="str">
            <v/>
          </cell>
          <cell r="AF176">
            <v>0.5</v>
          </cell>
          <cell r="AG176">
            <v>0</v>
          </cell>
          <cell r="AH176">
            <v>1</v>
          </cell>
          <cell r="AI176" t="str">
            <v>OML</v>
          </cell>
        </row>
        <row r="177">
          <cell r="J177" t="str">
            <v>SMB-성진-053</v>
          </cell>
          <cell r="K177" t="str">
            <v>SMB-성진-053-SMBFLF3002BLACKXSS</v>
          </cell>
          <cell r="L177" t="str">
            <v>SMB의류외2</v>
          </cell>
          <cell r="M177" t="str">
            <v>SMB</v>
          </cell>
          <cell r="N177" t="str">
            <v>14FW S</v>
          </cell>
          <cell r="P177" t="str">
            <v>SMB</v>
          </cell>
          <cell r="Q177" t="str">
            <v>SUPER MASSIVE BOUND</v>
          </cell>
          <cell r="R177" t="str">
            <v>F</v>
          </cell>
          <cell r="S177" t="str">
            <v>3</v>
          </cell>
          <cell r="T177" t="str">
            <v>FL</v>
          </cell>
          <cell r="U177" t="str">
            <v>FLEX CAP</v>
          </cell>
          <cell r="V177" t="str">
            <v>U</v>
          </cell>
          <cell r="W177">
            <v>2</v>
          </cell>
          <cell r="X177" t="str">
            <v>002</v>
          </cell>
          <cell r="Y177" t="str">
            <v>SMBFLF3002</v>
          </cell>
          <cell r="Z177">
            <v>0.25</v>
          </cell>
          <cell r="AA177" t="str">
            <v>14FW SMB_03_CURVED_BK_N</v>
          </cell>
          <cell r="AB177" t="str">
            <v>BK</v>
          </cell>
          <cell r="AC177" t="str">
            <v>BLACK</v>
          </cell>
          <cell r="AD177" t="str">
            <v>SMBFLF3002BK</v>
          </cell>
          <cell r="AE177" t="str">
            <v/>
          </cell>
          <cell r="AF177">
            <v>0.25</v>
          </cell>
          <cell r="AG177">
            <v>0</v>
          </cell>
          <cell r="AH177">
            <v>1</v>
          </cell>
          <cell r="AI177" t="str">
            <v>XSS</v>
          </cell>
        </row>
        <row r="178">
          <cell r="J178" t="str">
            <v>SMB-성진-053</v>
          </cell>
          <cell r="K178" t="str">
            <v>SMB-성진-053-SMBFLF3002BLACKOSM</v>
          </cell>
          <cell r="L178" t="str">
            <v>SMB의류외2</v>
          </cell>
          <cell r="M178" t="str">
            <v>SMB</v>
          </cell>
          <cell r="N178" t="str">
            <v>14FW S</v>
          </cell>
          <cell r="P178" t="str">
            <v>SMB</v>
          </cell>
          <cell r="Q178" t="str">
            <v>SUPER MASSIVE BOUND</v>
          </cell>
          <cell r="R178" t="str">
            <v>F</v>
          </cell>
          <cell r="S178" t="str">
            <v>3</v>
          </cell>
          <cell r="T178" t="str">
            <v>FL</v>
          </cell>
          <cell r="U178" t="str">
            <v>FLEX CAP</v>
          </cell>
          <cell r="V178" t="str">
            <v>U</v>
          </cell>
          <cell r="W178">
            <v>2</v>
          </cell>
          <cell r="X178" t="str">
            <v>002</v>
          </cell>
          <cell r="Y178" t="str">
            <v>SMBFLF3002</v>
          </cell>
          <cell r="Z178">
            <v>0.25</v>
          </cell>
          <cell r="AA178" t="str">
            <v>14FW SMB_03_CURVED_BK_N</v>
          </cell>
          <cell r="AB178" t="str">
            <v>BK</v>
          </cell>
          <cell r="AC178" t="str">
            <v>BLACK</v>
          </cell>
          <cell r="AD178" t="str">
            <v>SMBFLF3002BK</v>
          </cell>
          <cell r="AE178" t="str">
            <v/>
          </cell>
          <cell r="AF178">
            <v>0.25</v>
          </cell>
          <cell r="AG178">
            <v>0</v>
          </cell>
          <cell r="AH178">
            <v>1</v>
          </cell>
          <cell r="AI178" t="str">
            <v>OSM</v>
          </cell>
        </row>
        <row r="179">
          <cell r="J179" t="str">
            <v>SMB-성진-053</v>
          </cell>
          <cell r="K179" t="str">
            <v>SMB-성진-053-SMBFLF3002BLACKOML</v>
          </cell>
          <cell r="L179" t="str">
            <v>SMB의류외2</v>
          </cell>
          <cell r="M179" t="str">
            <v>SMB</v>
          </cell>
          <cell r="N179" t="str">
            <v>14FW S</v>
          </cell>
          <cell r="P179" t="str">
            <v>SMB</v>
          </cell>
          <cell r="Q179" t="str">
            <v>SUPER MASSIVE BOUND</v>
          </cell>
          <cell r="R179" t="str">
            <v>F</v>
          </cell>
          <cell r="S179" t="str">
            <v>3</v>
          </cell>
          <cell r="T179" t="str">
            <v>FL</v>
          </cell>
          <cell r="U179" t="str">
            <v>FLEX CAP</v>
          </cell>
          <cell r="V179" t="str">
            <v>U</v>
          </cell>
          <cell r="W179">
            <v>2</v>
          </cell>
          <cell r="X179" t="str">
            <v>002</v>
          </cell>
          <cell r="Y179" t="str">
            <v>SMBFLF3002</v>
          </cell>
          <cell r="Z179">
            <v>0.25</v>
          </cell>
          <cell r="AA179" t="str">
            <v>14FW SMB_03_CURVED_BK_N</v>
          </cell>
          <cell r="AB179" t="str">
            <v>BK</v>
          </cell>
          <cell r="AC179" t="str">
            <v>BLACK</v>
          </cell>
          <cell r="AD179" t="str">
            <v>SMBFLF3002BK</v>
          </cell>
          <cell r="AE179" t="str">
            <v/>
          </cell>
          <cell r="AF179">
            <v>0.25</v>
          </cell>
          <cell r="AG179">
            <v>0</v>
          </cell>
          <cell r="AH179">
            <v>1</v>
          </cell>
          <cell r="AI179" t="str">
            <v>OML</v>
          </cell>
        </row>
        <row r="180">
          <cell r="J180" t="str">
            <v>SMB-성진-053</v>
          </cell>
          <cell r="K180" t="str">
            <v>SMB-성진-053-SMBFLF3002BLACKLXL</v>
          </cell>
          <cell r="L180" t="str">
            <v>SMB의류외2</v>
          </cell>
          <cell r="M180" t="str">
            <v>SMB</v>
          </cell>
          <cell r="N180" t="str">
            <v>14FW S</v>
          </cell>
          <cell r="P180" t="str">
            <v>SMB</v>
          </cell>
          <cell r="Q180" t="str">
            <v>SUPER MASSIVE BOUND</v>
          </cell>
          <cell r="R180" t="str">
            <v>F</v>
          </cell>
          <cell r="S180" t="str">
            <v>3</v>
          </cell>
          <cell r="T180" t="str">
            <v>FL</v>
          </cell>
          <cell r="U180" t="str">
            <v>FLEX CAP</v>
          </cell>
          <cell r="V180" t="str">
            <v>U</v>
          </cell>
          <cell r="W180">
            <v>2</v>
          </cell>
          <cell r="X180" t="str">
            <v>002</v>
          </cell>
          <cell r="Y180" t="str">
            <v>SMBFLF3002</v>
          </cell>
          <cell r="Z180">
            <v>0.25</v>
          </cell>
          <cell r="AA180" t="str">
            <v>14FW SMB_03_CURVED_BK_N</v>
          </cell>
          <cell r="AB180" t="str">
            <v>BK</v>
          </cell>
          <cell r="AC180" t="str">
            <v>BLACK</v>
          </cell>
          <cell r="AD180" t="str">
            <v>SMBFLF3002BK</v>
          </cell>
          <cell r="AE180" t="str">
            <v/>
          </cell>
          <cell r="AF180">
            <v>0.25</v>
          </cell>
          <cell r="AG180">
            <v>0</v>
          </cell>
          <cell r="AH180">
            <v>1</v>
          </cell>
          <cell r="AI180" t="str">
            <v>LXL</v>
          </cell>
        </row>
        <row r="181">
          <cell r="J181" t="str">
            <v>0</v>
          </cell>
          <cell r="K181" t="str">
            <v>0-</v>
          </cell>
          <cell r="L181">
            <v>0</v>
          </cell>
          <cell r="M181" t="str">
            <v>TTL</v>
          </cell>
          <cell r="N181" t="str">
            <v/>
          </cell>
          <cell r="O181" t="str">
            <v>SMB-성진-05 TTL</v>
          </cell>
          <cell r="Q181" t="str">
            <v/>
          </cell>
          <cell r="R181" t="str">
            <v/>
          </cell>
          <cell r="S181" t="str">
            <v/>
          </cell>
          <cell r="U181" t="str">
            <v/>
          </cell>
          <cell r="X181" t="str">
            <v/>
          </cell>
          <cell r="Y181" t="str">
            <v/>
          </cell>
          <cell r="Z181">
            <v>3</v>
          </cell>
          <cell r="AB181" t="str">
            <v/>
          </cell>
          <cell r="AD181" t="str">
            <v/>
          </cell>
          <cell r="AE181" t="str">
            <v/>
          </cell>
          <cell r="AF181">
            <v>3</v>
          </cell>
          <cell r="AG181">
            <v>0</v>
          </cell>
          <cell r="AH181">
            <v>1</v>
          </cell>
        </row>
        <row r="182">
          <cell r="J182" t="str">
            <v>SMB-동일모자-031</v>
          </cell>
          <cell r="K182" t="str">
            <v>SMB-동일모자-031-SMBBAF3003GREENFRE</v>
          </cell>
          <cell r="L182" t="str">
            <v>SMB의류외3</v>
          </cell>
          <cell r="M182" t="str">
            <v>SMB</v>
          </cell>
          <cell r="N182" t="str">
            <v>14FW S</v>
          </cell>
          <cell r="P182" t="str">
            <v>SMB</v>
          </cell>
          <cell r="Q182" t="str">
            <v>SUPER MASSIVE BOUND</v>
          </cell>
          <cell r="R182" t="str">
            <v>F</v>
          </cell>
          <cell r="S182" t="str">
            <v>3</v>
          </cell>
          <cell r="T182" t="str">
            <v>BA</v>
          </cell>
          <cell r="U182" t="str">
            <v>BASIC CAP</v>
          </cell>
          <cell r="V182" t="str">
            <v>U</v>
          </cell>
          <cell r="W182">
            <v>3</v>
          </cell>
          <cell r="X182" t="str">
            <v>003</v>
          </cell>
          <cell r="Y182" t="str">
            <v>SMBBAF3003</v>
          </cell>
          <cell r="Z182">
            <v>0.5</v>
          </cell>
          <cell r="AA182" t="str">
            <v>14FW SMB_07_CURVED_GR_N</v>
          </cell>
          <cell r="AB182" t="str">
            <v>GR</v>
          </cell>
          <cell r="AC182" t="str">
            <v>GREEN</v>
          </cell>
          <cell r="AD182" t="str">
            <v>SMBBAF3003GR</v>
          </cell>
          <cell r="AE182" t="str">
            <v/>
          </cell>
          <cell r="AF182">
            <v>1</v>
          </cell>
          <cell r="AG182">
            <v>0</v>
          </cell>
          <cell r="AH182">
            <v>1</v>
          </cell>
          <cell r="AI182" t="str">
            <v>FRE</v>
          </cell>
        </row>
        <row r="183">
          <cell r="J183" t="str">
            <v>SMB-동일모자-032</v>
          </cell>
          <cell r="K183" t="str">
            <v>SMB-동일모자-032-SMBBAF3503GREENOSM</v>
          </cell>
          <cell r="L183" t="str">
            <v>SMB의류외503</v>
          </cell>
          <cell r="M183" t="str">
            <v>SMB</v>
          </cell>
          <cell r="N183" t="str">
            <v>14FW S</v>
          </cell>
          <cell r="P183" t="str">
            <v>SMB</v>
          </cell>
          <cell r="Q183" t="str">
            <v>SUPER MASSIVE BOUND</v>
          </cell>
          <cell r="R183" t="str">
            <v>F</v>
          </cell>
          <cell r="S183" t="str">
            <v>3</v>
          </cell>
          <cell r="T183" t="str">
            <v>BA</v>
          </cell>
          <cell r="U183" t="str">
            <v>BASIC CAP</v>
          </cell>
          <cell r="V183" t="str">
            <v>K</v>
          </cell>
          <cell r="W183">
            <v>503</v>
          </cell>
          <cell r="X183">
            <v>503</v>
          </cell>
          <cell r="Y183" t="str">
            <v>SMBBAF3503</v>
          </cell>
          <cell r="Z183">
            <v>0.25</v>
          </cell>
          <cell r="AA183" t="str">
            <v>14FW SMB_07_CURVED_GR_N_KIDS</v>
          </cell>
          <cell r="AB183" t="str">
            <v>GR</v>
          </cell>
          <cell r="AC183" t="str">
            <v>GREEN</v>
          </cell>
          <cell r="AD183" t="str">
            <v>SMBBAF3503GR</v>
          </cell>
          <cell r="AE183" t="str">
            <v/>
          </cell>
          <cell r="AF183">
            <v>0.5</v>
          </cell>
          <cell r="AG183">
            <v>0</v>
          </cell>
          <cell r="AH183">
            <v>1</v>
          </cell>
          <cell r="AI183" t="str">
            <v>OSM</v>
          </cell>
        </row>
        <row r="184">
          <cell r="J184" t="str">
            <v>SMB-동일모자-032</v>
          </cell>
          <cell r="K184" t="str">
            <v>SMB-동일모자-032-SMBBAF3503GREENOML</v>
          </cell>
          <cell r="L184" t="str">
            <v>SMB의류외503</v>
          </cell>
          <cell r="M184" t="str">
            <v>SMB</v>
          </cell>
          <cell r="N184" t="str">
            <v>14FW S</v>
          </cell>
          <cell r="P184" t="str">
            <v>SMB</v>
          </cell>
          <cell r="Q184" t="str">
            <v>SUPER MASSIVE BOUND</v>
          </cell>
          <cell r="R184" t="str">
            <v>F</v>
          </cell>
          <cell r="S184" t="str">
            <v>3</v>
          </cell>
          <cell r="T184" t="str">
            <v>BA</v>
          </cell>
          <cell r="U184" t="str">
            <v>BASIC CAP</v>
          </cell>
          <cell r="V184" t="str">
            <v>K</v>
          </cell>
          <cell r="W184">
            <v>503</v>
          </cell>
          <cell r="X184">
            <v>503</v>
          </cell>
          <cell r="Y184" t="str">
            <v>SMBBAF3503</v>
          </cell>
          <cell r="Z184">
            <v>0.25</v>
          </cell>
          <cell r="AA184" t="str">
            <v>14FW SMB_07_CURVED_GR_N_KIDS</v>
          </cell>
          <cell r="AB184" t="str">
            <v>GR</v>
          </cell>
          <cell r="AC184" t="str">
            <v>GREEN</v>
          </cell>
          <cell r="AD184" t="str">
            <v>SMBBAF3503GR</v>
          </cell>
          <cell r="AE184" t="str">
            <v/>
          </cell>
          <cell r="AF184">
            <v>0.5</v>
          </cell>
          <cell r="AG184">
            <v>0</v>
          </cell>
          <cell r="AH184">
            <v>1</v>
          </cell>
          <cell r="AI184" t="str">
            <v>OML</v>
          </cell>
        </row>
        <row r="185">
          <cell r="J185" t="str">
            <v>SMB-동일모자-033</v>
          </cell>
          <cell r="K185" t="str">
            <v>SMB-동일모자-033-SMBBAF3003ORANGEFRE</v>
          </cell>
          <cell r="L185" t="str">
            <v>SMB의류외3</v>
          </cell>
          <cell r="M185" t="str">
            <v>SMB</v>
          </cell>
          <cell r="N185" t="str">
            <v>14FW S</v>
          </cell>
          <cell r="P185" t="str">
            <v>SMB</v>
          </cell>
          <cell r="Q185" t="str">
            <v>SUPER MASSIVE BOUND</v>
          </cell>
          <cell r="R185" t="str">
            <v>F</v>
          </cell>
          <cell r="S185" t="str">
            <v>3</v>
          </cell>
          <cell r="T185" t="str">
            <v>BA</v>
          </cell>
          <cell r="U185" t="str">
            <v>BASIC CAP</v>
          </cell>
          <cell r="V185" t="str">
            <v>U</v>
          </cell>
          <cell r="W185">
            <v>3</v>
          </cell>
          <cell r="X185" t="str">
            <v>003</v>
          </cell>
          <cell r="Y185" t="str">
            <v>SMBBAF3003</v>
          </cell>
          <cell r="Z185">
            <v>0.5</v>
          </cell>
          <cell r="AA185" t="str">
            <v>14FW SMB_07_CURVED_OR_N</v>
          </cell>
          <cell r="AB185" t="str">
            <v>OR</v>
          </cell>
          <cell r="AC185" t="str">
            <v>ORANGE</v>
          </cell>
          <cell r="AD185" t="str">
            <v>SMBBAF3003OR</v>
          </cell>
          <cell r="AE185" t="str">
            <v/>
          </cell>
          <cell r="AF185">
            <v>1</v>
          </cell>
          <cell r="AG185">
            <v>0</v>
          </cell>
          <cell r="AH185">
            <v>1</v>
          </cell>
          <cell r="AI185" t="str">
            <v>FRE</v>
          </cell>
        </row>
        <row r="186">
          <cell r="J186" t="str">
            <v>SMB-동일모자-034</v>
          </cell>
          <cell r="K186" t="str">
            <v>SMB-동일모자-034-SMBBAF3503ORANGEOSM</v>
          </cell>
          <cell r="L186" t="str">
            <v>SMB의류외503</v>
          </cell>
          <cell r="M186" t="str">
            <v>SMB</v>
          </cell>
          <cell r="N186" t="str">
            <v>14FW S</v>
          </cell>
          <cell r="P186" t="str">
            <v>SMB</v>
          </cell>
          <cell r="Q186" t="str">
            <v>SUPER MASSIVE BOUND</v>
          </cell>
          <cell r="R186" t="str">
            <v>F</v>
          </cell>
          <cell r="S186" t="str">
            <v>3</v>
          </cell>
          <cell r="T186" t="str">
            <v>BA</v>
          </cell>
          <cell r="U186" t="str">
            <v>BASIC CAP</v>
          </cell>
          <cell r="V186" t="str">
            <v>K</v>
          </cell>
          <cell r="W186">
            <v>503</v>
          </cell>
          <cell r="X186">
            <v>503</v>
          </cell>
          <cell r="Y186" t="str">
            <v>SMBBAF3503</v>
          </cell>
          <cell r="Z186">
            <v>0.25</v>
          </cell>
          <cell r="AA186" t="str">
            <v>14FW SMB_07_CURVED_OR_N_KIDS</v>
          </cell>
          <cell r="AB186" t="str">
            <v>OR</v>
          </cell>
          <cell r="AC186" t="str">
            <v>ORANGE</v>
          </cell>
          <cell r="AD186" t="str">
            <v>SMBBAF3503OR</v>
          </cell>
          <cell r="AE186" t="str">
            <v/>
          </cell>
          <cell r="AF186">
            <v>0.5</v>
          </cell>
          <cell r="AG186">
            <v>0</v>
          </cell>
          <cell r="AH186">
            <v>1</v>
          </cell>
          <cell r="AI186" t="str">
            <v>OSM</v>
          </cell>
        </row>
        <row r="187">
          <cell r="J187" t="str">
            <v>SMB-동일모자-034</v>
          </cell>
          <cell r="K187" t="str">
            <v>SMB-동일모자-034-SMBBAF3503ORANGEOML</v>
          </cell>
          <cell r="L187" t="str">
            <v>SMB의류외503</v>
          </cell>
          <cell r="M187" t="str">
            <v>SMB</v>
          </cell>
          <cell r="N187" t="str">
            <v>14FW S</v>
          </cell>
          <cell r="P187" t="str">
            <v>SMB</v>
          </cell>
          <cell r="Q187" t="str">
            <v>SUPER MASSIVE BOUND</v>
          </cell>
          <cell r="R187" t="str">
            <v>F</v>
          </cell>
          <cell r="S187" t="str">
            <v>3</v>
          </cell>
          <cell r="T187" t="str">
            <v>BA</v>
          </cell>
          <cell r="U187" t="str">
            <v>BASIC CAP</v>
          </cell>
          <cell r="V187" t="str">
            <v>K</v>
          </cell>
          <cell r="W187">
            <v>503</v>
          </cell>
          <cell r="X187">
            <v>503</v>
          </cell>
          <cell r="Y187" t="str">
            <v>SMBBAF3503</v>
          </cell>
          <cell r="Z187">
            <v>0.25</v>
          </cell>
          <cell r="AA187" t="str">
            <v>14FW SMB_07_CURVED_OR_N_KIDS</v>
          </cell>
          <cell r="AB187" t="str">
            <v>OR</v>
          </cell>
          <cell r="AC187" t="str">
            <v>ORANGE</v>
          </cell>
          <cell r="AD187" t="str">
            <v>SMBBAF3503OR</v>
          </cell>
          <cell r="AE187" t="str">
            <v/>
          </cell>
          <cell r="AF187">
            <v>0.5</v>
          </cell>
          <cell r="AG187">
            <v>0</v>
          </cell>
          <cell r="AH187">
            <v>1</v>
          </cell>
          <cell r="AI187" t="str">
            <v>OML</v>
          </cell>
        </row>
        <row r="188">
          <cell r="J188" t="str">
            <v>SMB-동일모자-035</v>
          </cell>
          <cell r="K188" t="str">
            <v>SMB-동일모자-035-SMBBAF3004BURGUNDYFRE</v>
          </cell>
          <cell r="L188" t="str">
            <v>SMB의류외4</v>
          </cell>
          <cell r="M188" t="str">
            <v>SMB</v>
          </cell>
          <cell r="N188" t="str">
            <v>14FW S</v>
          </cell>
          <cell r="P188" t="str">
            <v>SMB</v>
          </cell>
          <cell r="Q188" t="str">
            <v>SUPER MASSIVE BOUND</v>
          </cell>
          <cell r="R188" t="str">
            <v>F</v>
          </cell>
          <cell r="S188" t="str">
            <v>3</v>
          </cell>
          <cell r="T188" t="str">
            <v>BA</v>
          </cell>
          <cell r="U188" t="str">
            <v>BASIC CAP</v>
          </cell>
          <cell r="V188" t="str">
            <v>U</v>
          </cell>
          <cell r="W188">
            <v>4</v>
          </cell>
          <cell r="X188" t="str">
            <v>004</v>
          </cell>
          <cell r="Y188" t="str">
            <v>SMBBAF3004</v>
          </cell>
          <cell r="Z188">
            <v>0.5</v>
          </cell>
          <cell r="AA188" t="str">
            <v>14FW SMB_05_CURVED_BD_N</v>
          </cell>
          <cell r="AB188" t="str">
            <v>BU</v>
          </cell>
          <cell r="AC188" t="str">
            <v>BURGUNDY</v>
          </cell>
          <cell r="AD188" t="str">
            <v>SMBBAF3004BU</v>
          </cell>
          <cell r="AE188" t="str">
            <v/>
          </cell>
          <cell r="AF188">
            <v>1</v>
          </cell>
          <cell r="AG188">
            <v>0</v>
          </cell>
          <cell r="AH188">
            <v>1</v>
          </cell>
          <cell r="AI188" t="str">
            <v>FRE</v>
          </cell>
        </row>
        <row r="189">
          <cell r="J189" t="str">
            <v>SMB-동일모자-036</v>
          </cell>
          <cell r="K189" t="str">
            <v>SMB-동일모자-036-SMBBAF3004BLUEFRE</v>
          </cell>
          <cell r="L189" t="str">
            <v>SMB의류외4</v>
          </cell>
          <cell r="M189" t="str">
            <v>SMB</v>
          </cell>
          <cell r="N189" t="str">
            <v>14FW S</v>
          </cell>
          <cell r="P189" t="str">
            <v>SMB</v>
          </cell>
          <cell r="Q189" t="str">
            <v>SUPER MASSIVE BOUND</v>
          </cell>
          <cell r="R189" t="str">
            <v>F</v>
          </cell>
          <cell r="S189" t="str">
            <v>3</v>
          </cell>
          <cell r="T189" t="str">
            <v>BA</v>
          </cell>
          <cell r="U189" t="str">
            <v>BASIC CAP</v>
          </cell>
          <cell r="V189" t="str">
            <v>U</v>
          </cell>
          <cell r="W189">
            <v>4</v>
          </cell>
          <cell r="X189" t="str">
            <v>004</v>
          </cell>
          <cell r="Y189" t="str">
            <v>SMBBAF3004</v>
          </cell>
          <cell r="Z189">
            <v>0.5</v>
          </cell>
          <cell r="AA189" t="str">
            <v>14FW SMB_05_CURVED_BL_N</v>
          </cell>
          <cell r="AB189" t="str">
            <v>BL</v>
          </cell>
          <cell r="AC189" t="str">
            <v>BLUE</v>
          </cell>
          <cell r="AD189" t="str">
            <v>SMBBAF3004BL</v>
          </cell>
          <cell r="AE189" t="str">
            <v/>
          </cell>
          <cell r="AF189">
            <v>1</v>
          </cell>
          <cell r="AG189">
            <v>0</v>
          </cell>
          <cell r="AH189">
            <v>1</v>
          </cell>
          <cell r="AI189" t="str">
            <v>FRE</v>
          </cell>
        </row>
        <row r="190">
          <cell r="J190" t="str">
            <v>SMB-동일모자-037</v>
          </cell>
          <cell r="K190" t="str">
            <v>SMB-동일모자-037-SMBSNF3001NAVYFRE</v>
          </cell>
          <cell r="L190" t="str">
            <v>SMB의류외1</v>
          </cell>
          <cell r="M190" t="str">
            <v>SMB</v>
          </cell>
          <cell r="N190" t="str">
            <v>14FW S</v>
          </cell>
          <cell r="P190" t="str">
            <v>SMB</v>
          </cell>
          <cell r="Q190" t="str">
            <v>SUPER MASSIVE BOUND</v>
          </cell>
          <cell r="R190" t="str">
            <v>F</v>
          </cell>
          <cell r="S190" t="str">
            <v>3</v>
          </cell>
          <cell r="T190" t="str">
            <v>SN</v>
          </cell>
          <cell r="U190" t="str">
            <v>SNAPBACK</v>
          </cell>
          <cell r="V190" t="str">
            <v>U</v>
          </cell>
          <cell r="W190">
            <v>1</v>
          </cell>
          <cell r="X190" t="str">
            <v>001</v>
          </cell>
          <cell r="Y190" t="str">
            <v>SMBSNF3001</v>
          </cell>
          <cell r="Z190">
            <v>0.5</v>
          </cell>
          <cell r="AA190" t="str">
            <v>14FW SMB_01_FLAT_NY_N</v>
          </cell>
          <cell r="AB190" t="str">
            <v>NY</v>
          </cell>
          <cell r="AC190" t="str">
            <v>NAVY</v>
          </cell>
          <cell r="AD190" t="str">
            <v>SMBSNF3001NY</v>
          </cell>
          <cell r="AE190" t="str">
            <v/>
          </cell>
          <cell r="AF190">
            <v>1</v>
          </cell>
          <cell r="AG190">
            <v>0</v>
          </cell>
          <cell r="AH190">
            <v>1</v>
          </cell>
          <cell r="AI190" t="str">
            <v>FRE</v>
          </cell>
        </row>
        <row r="191">
          <cell r="J191" t="str">
            <v>SMB-동일모자-038</v>
          </cell>
          <cell r="K191" t="str">
            <v>SMB-동일모자-038-SMBSNF3001BURGUNDYFRE</v>
          </cell>
          <cell r="L191" t="str">
            <v>SMB의류외1</v>
          </cell>
          <cell r="M191" t="str">
            <v>SMB</v>
          </cell>
          <cell r="N191" t="str">
            <v>14FW S</v>
          </cell>
          <cell r="P191" t="str">
            <v>SMB</v>
          </cell>
          <cell r="Q191" t="str">
            <v>SUPER MASSIVE BOUND</v>
          </cell>
          <cell r="R191" t="str">
            <v>F</v>
          </cell>
          <cell r="S191" t="str">
            <v>3</v>
          </cell>
          <cell r="T191" t="str">
            <v>SN</v>
          </cell>
          <cell r="U191" t="str">
            <v>SNAPBACK</v>
          </cell>
          <cell r="V191" t="str">
            <v>U</v>
          </cell>
          <cell r="W191">
            <v>1</v>
          </cell>
          <cell r="X191" t="str">
            <v>001</v>
          </cell>
          <cell r="Y191" t="str">
            <v>SMBSNF3001</v>
          </cell>
          <cell r="Z191">
            <v>0.5</v>
          </cell>
          <cell r="AA191" t="str">
            <v>14FW SMB_01_FLAT_BD_N</v>
          </cell>
          <cell r="AB191" t="str">
            <v>BU</v>
          </cell>
          <cell r="AC191" t="str">
            <v>BURGUNDY</v>
          </cell>
          <cell r="AD191" t="str">
            <v>SMBSNF3001BU</v>
          </cell>
          <cell r="AE191" t="str">
            <v/>
          </cell>
          <cell r="AF191">
            <v>1</v>
          </cell>
          <cell r="AG191">
            <v>0</v>
          </cell>
          <cell r="AH191">
            <v>1</v>
          </cell>
          <cell r="AI191" t="str">
            <v>FRE</v>
          </cell>
        </row>
        <row r="192">
          <cell r="J192" t="str">
            <v>0</v>
          </cell>
          <cell r="K192" t="str">
            <v>0-</v>
          </cell>
          <cell r="L192">
            <v>0</v>
          </cell>
          <cell r="M192" t="str">
            <v>TTL</v>
          </cell>
          <cell r="N192" t="str">
            <v/>
          </cell>
          <cell r="O192" t="str">
            <v>SMB-동일모자-03 TTL</v>
          </cell>
          <cell r="Q192" t="str">
            <v/>
          </cell>
          <cell r="R192" t="str">
            <v/>
          </cell>
          <cell r="S192" t="str">
            <v/>
          </cell>
          <cell r="U192" t="str">
            <v/>
          </cell>
          <cell r="X192" t="str">
            <v/>
          </cell>
          <cell r="Y192" t="str">
            <v/>
          </cell>
          <cell r="Z192">
            <v>4</v>
          </cell>
          <cell r="AB192" t="str">
            <v/>
          </cell>
          <cell r="AD192" t="str">
            <v/>
          </cell>
          <cell r="AE192" t="str">
            <v/>
          </cell>
          <cell r="AF192">
            <v>8</v>
          </cell>
          <cell r="AG192">
            <v>0</v>
          </cell>
          <cell r="AH192">
            <v>1</v>
          </cell>
        </row>
        <row r="193">
          <cell r="J193" t="str">
            <v>SMB-QF-011</v>
          </cell>
          <cell r="K193" t="str">
            <v>SMB-QF-011-SMBSNF3002BLUEFRE</v>
          </cell>
          <cell r="L193" t="str">
            <v>SMB의류외2</v>
          </cell>
          <cell r="M193" t="str">
            <v>SMB</v>
          </cell>
          <cell r="N193" t="str">
            <v>14FW S</v>
          </cell>
          <cell r="P193" t="str">
            <v>SMB</v>
          </cell>
          <cell r="Q193" t="str">
            <v>SUPER MASSIVE BOUND</v>
          </cell>
          <cell r="R193" t="str">
            <v>F</v>
          </cell>
          <cell r="S193" t="str">
            <v>3</v>
          </cell>
          <cell r="T193" t="str">
            <v>SN</v>
          </cell>
          <cell r="U193" t="str">
            <v>SNAPBACK</v>
          </cell>
          <cell r="V193" t="str">
            <v>U</v>
          </cell>
          <cell r="W193">
            <v>2</v>
          </cell>
          <cell r="X193" t="str">
            <v>002</v>
          </cell>
          <cell r="Y193" t="str">
            <v>SMBSNF3002</v>
          </cell>
          <cell r="Z193">
            <v>0.5</v>
          </cell>
          <cell r="AA193" t="str">
            <v>14FW SMB_02_FLAT_BL_N</v>
          </cell>
          <cell r="AB193" t="str">
            <v>BL</v>
          </cell>
          <cell r="AC193" t="str">
            <v>BLUE</v>
          </cell>
          <cell r="AD193" t="str">
            <v>SMBSNF3002BL</v>
          </cell>
          <cell r="AE193" t="str">
            <v/>
          </cell>
          <cell r="AF193">
            <v>1</v>
          </cell>
          <cell r="AG193">
            <v>0</v>
          </cell>
          <cell r="AH193">
            <v>1</v>
          </cell>
          <cell r="AI193" t="str">
            <v>FRE</v>
          </cell>
        </row>
        <row r="194">
          <cell r="J194" t="str">
            <v>SMB-QF-012</v>
          </cell>
          <cell r="K194" t="str">
            <v>SMB-QF-012-SMBSNF3502BLUEOSM</v>
          </cell>
          <cell r="L194" t="str">
            <v>SMB의류외502</v>
          </cell>
          <cell r="M194" t="str">
            <v>SMB</v>
          </cell>
          <cell r="N194" t="str">
            <v>14FW S</v>
          </cell>
          <cell r="P194" t="str">
            <v>SMB</v>
          </cell>
          <cell r="Q194" t="str">
            <v>SUPER MASSIVE BOUND</v>
          </cell>
          <cell r="R194" t="str">
            <v>F</v>
          </cell>
          <cell r="S194" t="str">
            <v>3</v>
          </cell>
          <cell r="T194" t="str">
            <v>SN</v>
          </cell>
          <cell r="U194" t="str">
            <v>SNAPBACK</v>
          </cell>
          <cell r="V194" t="str">
            <v>K</v>
          </cell>
          <cell r="W194">
            <v>502</v>
          </cell>
          <cell r="X194">
            <v>502</v>
          </cell>
          <cell r="Y194" t="str">
            <v>SMBSNF3502</v>
          </cell>
          <cell r="Z194">
            <v>0.5</v>
          </cell>
          <cell r="AA194" t="str">
            <v>14FW SMB_02_FLAT_BL_N_KIDS</v>
          </cell>
          <cell r="AB194" t="str">
            <v>BL</v>
          </cell>
          <cell r="AC194" t="str">
            <v>BLUE</v>
          </cell>
          <cell r="AD194" t="str">
            <v>SMBSNF3502BL</v>
          </cell>
          <cell r="AE194" t="str">
            <v/>
          </cell>
          <cell r="AF194">
            <v>0.5</v>
          </cell>
          <cell r="AG194">
            <v>0</v>
          </cell>
          <cell r="AH194">
            <v>1</v>
          </cell>
          <cell r="AI194" t="str">
            <v>OSM</v>
          </cell>
        </row>
        <row r="195">
          <cell r="J195" t="str">
            <v>SMB-QF-012</v>
          </cell>
          <cell r="K195" t="str">
            <v>SMB-QF-012-SMBSNF3502BLUEOML</v>
          </cell>
          <cell r="L195" t="str">
            <v>SMB의류외502</v>
          </cell>
          <cell r="M195" t="str">
            <v>SMB</v>
          </cell>
          <cell r="N195" t="str">
            <v>14FW S</v>
          </cell>
          <cell r="P195" t="str">
            <v>SMB</v>
          </cell>
          <cell r="Q195" t="str">
            <v>SUPER MASSIVE BOUND</v>
          </cell>
          <cell r="R195" t="str">
            <v>F</v>
          </cell>
          <cell r="S195" t="str">
            <v>3</v>
          </cell>
          <cell r="T195" t="str">
            <v>SN</v>
          </cell>
          <cell r="U195" t="str">
            <v>SNAPBACK</v>
          </cell>
          <cell r="V195" t="str">
            <v>K</v>
          </cell>
          <cell r="W195">
            <v>502</v>
          </cell>
          <cell r="X195">
            <v>502</v>
          </cell>
          <cell r="Y195" t="str">
            <v>SMBSNF3502</v>
          </cell>
          <cell r="Z195">
            <v>0.5</v>
          </cell>
          <cell r="AA195" t="str">
            <v>14FW SMB_02_FLAT_BL_N_KIDS</v>
          </cell>
          <cell r="AB195" t="str">
            <v>BL</v>
          </cell>
          <cell r="AC195" t="str">
            <v>BLUE</v>
          </cell>
          <cell r="AD195" t="str">
            <v>SMBSNF3502BL</v>
          </cell>
          <cell r="AE195" t="str">
            <v/>
          </cell>
          <cell r="AF195">
            <v>0.5</v>
          </cell>
          <cell r="AG195">
            <v>0</v>
          </cell>
          <cell r="AH195">
            <v>1</v>
          </cell>
          <cell r="AI195" t="str">
            <v>OML</v>
          </cell>
        </row>
        <row r="196">
          <cell r="J196" t="str">
            <v>SMB-QF-013</v>
          </cell>
          <cell r="K196" t="str">
            <v>SMB-QF-013-SMBSNF3002BLACKFRE</v>
          </cell>
          <cell r="L196" t="str">
            <v>SMB의류외2</v>
          </cell>
          <cell r="M196" t="str">
            <v>SMB</v>
          </cell>
          <cell r="N196" t="str">
            <v>14FW S</v>
          </cell>
          <cell r="P196" t="str">
            <v>SMB</v>
          </cell>
          <cell r="Q196" t="str">
            <v>SUPER MASSIVE BOUND</v>
          </cell>
          <cell r="R196" t="str">
            <v>F</v>
          </cell>
          <cell r="S196" t="str">
            <v>3</v>
          </cell>
          <cell r="T196" t="str">
            <v>SN</v>
          </cell>
          <cell r="U196" t="str">
            <v>SNAPBACK</v>
          </cell>
          <cell r="V196" t="str">
            <v>U</v>
          </cell>
          <cell r="W196">
            <v>2</v>
          </cell>
          <cell r="X196" t="str">
            <v>002</v>
          </cell>
          <cell r="Y196" t="str">
            <v>SMBSNF3002</v>
          </cell>
          <cell r="Z196">
            <v>0.5</v>
          </cell>
          <cell r="AA196" t="str">
            <v>14FW SMB_03_FLAT_BK_N</v>
          </cell>
          <cell r="AB196" t="str">
            <v>BK</v>
          </cell>
          <cell r="AC196" t="str">
            <v>BLACK</v>
          </cell>
          <cell r="AD196" t="str">
            <v>SMBSNF3002BK</v>
          </cell>
          <cell r="AE196" t="str">
            <v/>
          </cell>
          <cell r="AF196">
            <v>1</v>
          </cell>
          <cell r="AG196" t="str">
            <v>면100%</v>
          </cell>
          <cell r="AH196">
            <v>1</v>
          </cell>
          <cell r="AI196" t="str">
            <v>FRE</v>
          </cell>
        </row>
        <row r="197">
          <cell r="J197" t="str">
            <v>0</v>
          </cell>
          <cell r="K197" t="str">
            <v>0-</v>
          </cell>
          <cell r="L197">
            <v>0</v>
          </cell>
          <cell r="M197" t="str">
            <v>TTL</v>
          </cell>
          <cell r="N197" t="str">
            <v/>
          </cell>
          <cell r="O197" t="str">
            <v>SMB-QF-01 TTL</v>
          </cell>
          <cell r="Q197" t="str">
            <v/>
          </cell>
          <cell r="R197" t="str">
            <v/>
          </cell>
          <cell r="S197" t="str">
            <v/>
          </cell>
          <cell r="U197" t="str">
            <v/>
          </cell>
          <cell r="X197" t="str">
            <v/>
          </cell>
          <cell r="Y197" t="str">
            <v/>
          </cell>
          <cell r="Z197">
            <v>2</v>
          </cell>
          <cell r="AB197" t="str">
            <v/>
          </cell>
          <cell r="AD197" t="str">
            <v/>
          </cell>
          <cell r="AE197" t="str">
            <v/>
          </cell>
          <cell r="AF197">
            <v>3</v>
          </cell>
          <cell r="AG197">
            <v>0</v>
          </cell>
          <cell r="AH197">
            <v>1</v>
          </cell>
        </row>
        <row r="198">
          <cell r="J198" t="str">
            <v>SMB-QF-021</v>
          </cell>
          <cell r="K198" t="str">
            <v>SMB-QF-021-SMBFIF3003BLACKXSS</v>
          </cell>
          <cell r="L198" t="str">
            <v>SMB의류외3</v>
          </cell>
          <cell r="M198" t="str">
            <v>SMB</v>
          </cell>
          <cell r="N198" t="str">
            <v>14FW S</v>
          </cell>
          <cell r="P198" t="str">
            <v>SMB</v>
          </cell>
          <cell r="Q198" t="str">
            <v>SUPER MASSIVE BOUND</v>
          </cell>
          <cell r="R198" t="str">
            <v>F</v>
          </cell>
          <cell r="S198" t="str">
            <v>3</v>
          </cell>
          <cell r="T198" t="str">
            <v>FI</v>
          </cell>
          <cell r="U198" t="str">
            <v>FITTED CAP</v>
          </cell>
          <cell r="V198" t="str">
            <v>U</v>
          </cell>
          <cell r="W198">
            <v>3</v>
          </cell>
          <cell r="X198" t="str">
            <v>003</v>
          </cell>
          <cell r="Y198" t="str">
            <v>SMBFIF3003</v>
          </cell>
          <cell r="Z198">
            <v>8.3333333333333329E-2</v>
          </cell>
          <cell r="AA198" t="str">
            <v>14FW SMB_05_FLAT_BK_N</v>
          </cell>
          <cell r="AB198" t="str">
            <v>BK</v>
          </cell>
          <cell r="AC198" t="str">
            <v>BLACK</v>
          </cell>
          <cell r="AD198" t="str">
            <v>SMBFIF3003BK</v>
          </cell>
          <cell r="AE198" t="str">
            <v/>
          </cell>
          <cell r="AF198">
            <v>0.25</v>
          </cell>
          <cell r="AG198">
            <v>0</v>
          </cell>
          <cell r="AH198">
            <v>1</v>
          </cell>
          <cell r="AI198" t="str">
            <v>XSS</v>
          </cell>
        </row>
        <row r="199">
          <cell r="J199" t="str">
            <v>SMB-QF-021</v>
          </cell>
          <cell r="K199" t="str">
            <v>SMB-QF-021-SMBFIF3003BLACKOSM</v>
          </cell>
          <cell r="L199" t="str">
            <v>SMB의류외3</v>
          </cell>
          <cell r="M199" t="str">
            <v>SMB</v>
          </cell>
          <cell r="N199" t="str">
            <v>14FW S</v>
          </cell>
          <cell r="P199" t="str">
            <v>SMB</v>
          </cell>
          <cell r="Q199" t="str">
            <v>SUPER MASSIVE BOUND</v>
          </cell>
          <cell r="R199" t="str">
            <v>F</v>
          </cell>
          <cell r="S199" t="str">
            <v>3</v>
          </cell>
          <cell r="T199" t="str">
            <v>FI</v>
          </cell>
          <cell r="U199" t="str">
            <v>FITTED CAP</v>
          </cell>
          <cell r="V199" t="str">
            <v>U</v>
          </cell>
          <cell r="W199">
            <v>3</v>
          </cell>
          <cell r="X199" t="str">
            <v>003</v>
          </cell>
          <cell r="Y199" t="str">
            <v>SMBFIF3003</v>
          </cell>
          <cell r="Z199">
            <v>8.3333333333333329E-2</v>
          </cell>
          <cell r="AA199" t="str">
            <v>14FW SMB_05_FLAT_BK_N</v>
          </cell>
          <cell r="AB199" t="str">
            <v>BK</v>
          </cell>
          <cell r="AC199" t="str">
            <v>BLACK</v>
          </cell>
          <cell r="AD199" t="str">
            <v>SMBFIF3003BK</v>
          </cell>
          <cell r="AE199" t="str">
            <v/>
          </cell>
          <cell r="AF199">
            <v>0.25</v>
          </cell>
          <cell r="AG199">
            <v>0</v>
          </cell>
          <cell r="AH199">
            <v>1</v>
          </cell>
          <cell r="AI199" t="str">
            <v>OSM</v>
          </cell>
        </row>
        <row r="200">
          <cell r="J200" t="str">
            <v>SMB-QF-021</v>
          </cell>
          <cell r="K200" t="str">
            <v>SMB-QF-021-SMBFIF3003BLACKOML</v>
          </cell>
          <cell r="L200" t="str">
            <v>SMB의류외3</v>
          </cell>
          <cell r="M200" t="str">
            <v>SMB</v>
          </cell>
          <cell r="N200" t="str">
            <v>14FW S</v>
          </cell>
          <cell r="P200" t="str">
            <v>SMB</v>
          </cell>
          <cell r="Q200" t="str">
            <v>SUPER MASSIVE BOUND</v>
          </cell>
          <cell r="R200" t="str">
            <v>F</v>
          </cell>
          <cell r="S200" t="str">
            <v>3</v>
          </cell>
          <cell r="T200" t="str">
            <v>FI</v>
          </cell>
          <cell r="U200" t="str">
            <v>FITTED CAP</v>
          </cell>
          <cell r="V200" t="str">
            <v>U</v>
          </cell>
          <cell r="W200">
            <v>3</v>
          </cell>
          <cell r="X200" t="str">
            <v>003</v>
          </cell>
          <cell r="Y200" t="str">
            <v>SMBFIF3003</v>
          </cell>
          <cell r="Z200">
            <v>8.3333333333333329E-2</v>
          </cell>
          <cell r="AA200" t="str">
            <v>14FW SMB_05_FLAT_BK_N</v>
          </cell>
          <cell r="AB200" t="str">
            <v>BK</v>
          </cell>
          <cell r="AC200" t="str">
            <v>BLACK</v>
          </cell>
          <cell r="AD200" t="str">
            <v>SMBFIF3003BK</v>
          </cell>
          <cell r="AE200" t="str">
            <v/>
          </cell>
          <cell r="AF200">
            <v>0.25</v>
          </cell>
          <cell r="AG200">
            <v>0</v>
          </cell>
          <cell r="AH200">
            <v>1</v>
          </cell>
          <cell r="AI200" t="str">
            <v>OML</v>
          </cell>
        </row>
        <row r="201">
          <cell r="J201" t="str">
            <v>SMB-QF-021</v>
          </cell>
          <cell r="K201" t="str">
            <v>SMB-QF-021-SMBFIF3003BLACKLXL</v>
          </cell>
          <cell r="L201" t="str">
            <v>SMB의류외3</v>
          </cell>
          <cell r="M201" t="str">
            <v>SMB</v>
          </cell>
          <cell r="N201" t="str">
            <v>14FW S</v>
          </cell>
          <cell r="P201" t="str">
            <v>SMB</v>
          </cell>
          <cell r="Q201" t="str">
            <v>SUPER MASSIVE BOUND</v>
          </cell>
          <cell r="R201" t="str">
            <v>F</v>
          </cell>
          <cell r="S201" t="str">
            <v>3</v>
          </cell>
          <cell r="T201" t="str">
            <v>FI</v>
          </cell>
          <cell r="U201" t="str">
            <v>FITTED CAP</v>
          </cell>
          <cell r="V201" t="str">
            <v>U</v>
          </cell>
          <cell r="W201">
            <v>3</v>
          </cell>
          <cell r="X201" t="str">
            <v>003</v>
          </cell>
          <cell r="Y201" t="str">
            <v>SMBFIF3003</v>
          </cell>
          <cell r="Z201">
            <v>8.3333333333333329E-2</v>
          </cell>
          <cell r="AA201" t="str">
            <v>14FW SMB_05_FLAT_BK_N</v>
          </cell>
          <cell r="AB201" t="str">
            <v>BK</v>
          </cell>
          <cell r="AC201" t="str">
            <v>BLACK</v>
          </cell>
          <cell r="AD201" t="str">
            <v>SMBFIF3003BK</v>
          </cell>
          <cell r="AE201" t="str">
            <v/>
          </cell>
          <cell r="AF201">
            <v>0.25</v>
          </cell>
          <cell r="AG201">
            <v>0</v>
          </cell>
          <cell r="AH201">
            <v>1</v>
          </cell>
          <cell r="AI201" t="str">
            <v>LXL</v>
          </cell>
        </row>
        <row r="202">
          <cell r="J202" t="str">
            <v>SMB-QF-022</v>
          </cell>
          <cell r="K202" t="str">
            <v>SMB-QF-022-SMBFIF3003KHAKIXSS</v>
          </cell>
          <cell r="L202" t="str">
            <v>SMB의류외3</v>
          </cell>
          <cell r="M202" t="str">
            <v>SMB</v>
          </cell>
          <cell r="N202" t="str">
            <v>14FW S</v>
          </cell>
          <cell r="P202" t="str">
            <v>SMB</v>
          </cell>
          <cell r="Q202" t="str">
            <v>SUPER MASSIVE BOUND</v>
          </cell>
          <cell r="R202" t="str">
            <v>F</v>
          </cell>
          <cell r="S202" t="str">
            <v>3</v>
          </cell>
          <cell r="T202" t="str">
            <v>FI</v>
          </cell>
          <cell r="U202" t="str">
            <v>FITTED CAP</v>
          </cell>
          <cell r="V202" t="str">
            <v>U</v>
          </cell>
          <cell r="W202">
            <v>3</v>
          </cell>
          <cell r="X202" t="str">
            <v>003</v>
          </cell>
          <cell r="Y202" t="str">
            <v>SMBFIF3003</v>
          </cell>
          <cell r="Z202">
            <v>8.3333333333333329E-2</v>
          </cell>
          <cell r="AA202" t="str">
            <v>14FW SMB_05_FLAT_KH_N</v>
          </cell>
          <cell r="AB202" t="str">
            <v>KH</v>
          </cell>
          <cell r="AC202" t="str">
            <v>KHAKI</v>
          </cell>
          <cell r="AD202" t="str">
            <v>SMBFIF3003KH</v>
          </cell>
          <cell r="AE202" t="str">
            <v/>
          </cell>
          <cell r="AF202">
            <v>0.25</v>
          </cell>
          <cell r="AG202">
            <v>0</v>
          </cell>
          <cell r="AH202">
            <v>1</v>
          </cell>
          <cell r="AI202" t="str">
            <v>XSS</v>
          </cell>
        </row>
        <row r="203">
          <cell r="J203" t="str">
            <v>SMB-QF-022</v>
          </cell>
          <cell r="K203" t="str">
            <v>SMB-QF-022-SMBFIF3003KHAKIOSM</v>
          </cell>
          <cell r="L203" t="str">
            <v>SMB의류외3</v>
          </cell>
          <cell r="M203" t="str">
            <v>SMB</v>
          </cell>
          <cell r="N203" t="str">
            <v>14FW S</v>
          </cell>
          <cell r="P203" t="str">
            <v>SMB</v>
          </cell>
          <cell r="Q203" t="str">
            <v>SUPER MASSIVE BOUND</v>
          </cell>
          <cell r="R203" t="str">
            <v>F</v>
          </cell>
          <cell r="S203" t="str">
            <v>3</v>
          </cell>
          <cell r="T203" t="str">
            <v>FI</v>
          </cell>
          <cell r="U203" t="str">
            <v>FITTED CAP</v>
          </cell>
          <cell r="V203" t="str">
            <v>U</v>
          </cell>
          <cell r="W203">
            <v>3</v>
          </cell>
          <cell r="X203" t="str">
            <v>003</v>
          </cell>
          <cell r="Y203" t="str">
            <v>SMBFIF3003</v>
          </cell>
          <cell r="Z203">
            <v>8.3333333333333329E-2</v>
          </cell>
          <cell r="AA203" t="str">
            <v>14FW SMB_05_FLAT_KH_N</v>
          </cell>
          <cell r="AB203" t="str">
            <v>KH</v>
          </cell>
          <cell r="AC203" t="str">
            <v>KHAKI</v>
          </cell>
          <cell r="AD203" t="str">
            <v>SMBFIF3003KH</v>
          </cell>
          <cell r="AE203" t="str">
            <v/>
          </cell>
          <cell r="AF203">
            <v>0.25</v>
          </cell>
          <cell r="AG203">
            <v>0</v>
          </cell>
          <cell r="AH203">
            <v>1</v>
          </cell>
          <cell r="AI203" t="str">
            <v>OSM</v>
          </cell>
        </row>
        <row r="204">
          <cell r="J204" t="str">
            <v>SMB-QF-022</v>
          </cell>
          <cell r="K204" t="str">
            <v>SMB-QF-022-SMBFIF3003KHAKIOML</v>
          </cell>
          <cell r="L204" t="str">
            <v>SMB의류외3</v>
          </cell>
          <cell r="M204" t="str">
            <v>SMB</v>
          </cell>
          <cell r="N204" t="str">
            <v>14FW S</v>
          </cell>
          <cell r="P204" t="str">
            <v>SMB</v>
          </cell>
          <cell r="Q204" t="str">
            <v>SUPER MASSIVE BOUND</v>
          </cell>
          <cell r="R204" t="str">
            <v>F</v>
          </cell>
          <cell r="S204" t="str">
            <v>3</v>
          </cell>
          <cell r="T204" t="str">
            <v>FI</v>
          </cell>
          <cell r="U204" t="str">
            <v>FITTED CAP</v>
          </cell>
          <cell r="V204" t="str">
            <v>U</v>
          </cell>
          <cell r="W204">
            <v>3</v>
          </cell>
          <cell r="X204" t="str">
            <v>003</v>
          </cell>
          <cell r="Y204" t="str">
            <v>SMBFIF3003</v>
          </cell>
          <cell r="Z204">
            <v>8.3333333333333329E-2</v>
          </cell>
          <cell r="AA204" t="str">
            <v>14FW SMB_05_FLAT_KH_N</v>
          </cell>
          <cell r="AB204" t="str">
            <v>KH</v>
          </cell>
          <cell r="AC204" t="str">
            <v>KHAKI</v>
          </cell>
          <cell r="AD204" t="str">
            <v>SMBFIF3003KH</v>
          </cell>
          <cell r="AE204" t="str">
            <v/>
          </cell>
          <cell r="AF204">
            <v>0.25</v>
          </cell>
          <cell r="AG204">
            <v>0</v>
          </cell>
          <cell r="AH204">
            <v>1</v>
          </cell>
          <cell r="AI204" t="str">
            <v>OML</v>
          </cell>
        </row>
        <row r="205">
          <cell r="J205" t="str">
            <v>SMB-QF-022</v>
          </cell>
          <cell r="K205" t="str">
            <v>SMB-QF-022-SMBFIF3003KHAKILXL</v>
          </cell>
          <cell r="L205" t="str">
            <v>SMB의류외3</v>
          </cell>
          <cell r="M205" t="str">
            <v>SMB</v>
          </cell>
          <cell r="N205" t="str">
            <v>14FW S</v>
          </cell>
          <cell r="P205" t="str">
            <v>SMB</v>
          </cell>
          <cell r="Q205" t="str">
            <v>SUPER MASSIVE BOUND</v>
          </cell>
          <cell r="R205" t="str">
            <v>F</v>
          </cell>
          <cell r="S205" t="str">
            <v>3</v>
          </cell>
          <cell r="T205" t="str">
            <v>FI</v>
          </cell>
          <cell r="U205" t="str">
            <v>FITTED CAP</v>
          </cell>
          <cell r="V205" t="str">
            <v>U</v>
          </cell>
          <cell r="W205">
            <v>3</v>
          </cell>
          <cell r="X205" t="str">
            <v>003</v>
          </cell>
          <cell r="Y205" t="str">
            <v>SMBFIF3003</v>
          </cell>
          <cell r="Z205">
            <v>8.3333333333333329E-2</v>
          </cell>
          <cell r="AA205" t="str">
            <v>14FW SMB_05_FLAT_KH_N</v>
          </cell>
          <cell r="AB205" t="str">
            <v>KH</v>
          </cell>
          <cell r="AC205" t="str">
            <v>KHAKI</v>
          </cell>
          <cell r="AD205" t="str">
            <v>SMBFIF3003KH</v>
          </cell>
          <cell r="AE205" t="str">
            <v/>
          </cell>
          <cell r="AF205">
            <v>0.25</v>
          </cell>
          <cell r="AG205">
            <v>0</v>
          </cell>
          <cell r="AH205">
            <v>1</v>
          </cell>
          <cell r="AI205" t="str">
            <v>LXL</v>
          </cell>
        </row>
        <row r="206">
          <cell r="J206" t="str">
            <v>SMB-QF-023</v>
          </cell>
          <cell r="K206" t="str">
            <v>SMB-QF-023-SMBFIF3003REDXSS</v>
          </cell>
          <cell r="L206" t="str">
            <v>SMB의류외3</v>
          </cell>
          <cell r="M206" t="str">
            <v>SMB</v>
          </cell>
          <cell r="N206" t="str">
            <v>14FW S</v>
          </cell>
          <cell r="P206" t="str">
            <v>SMB</v>
          </cell>
          <cell r="Q206" t="str">
            <v>SUPER MASSIVE BOUND</v>
          </cell>
          <cell r="R206" t="str">
            <v>F</v>
          </cell>
          <cell r="S206" t="str">
            <v>3</v>
          </cell>
          <cell r="T206" t="str">
            <v>FI</v>
          </cell>
          <cell r="U206" t="str">
            <v>FITTED CAP</v>
          </cell>
          <cell r="V206" t="str">
            <v>U</v>
          </cell>
          <cell r="W206">
            <v>3</v>
          </cell>
          <cell r="X206" t="str">
            <v>003</v>
          </cell>
          <cell r="Y206" t="str">
            <v>SMBFIF3003</v>
          </cell>
          <cell r="Z206">
            <v>8.3333333333333329E-2</v>
          </cell>
          <cell r="AA206" t="str">
            <v>14FW SMB_05_FLAT_RE_N</v>
          </cell>
          <cell r="AB206" t="str">
            <v>RE</v>
          </cell>
          <cell r="AC206" t="str">
            <v>RED</v>
          </cell>
          <cell r="AD206" t="str">
            <v>SMBFIF3003RE</v>
          </cell>
          <cell r="AE206" t="str">
            <v/>
          </cell>
          <cell r="AF206">
            <v>0.25</v>
          </cell>
          <cell r="AG206">
            <v>0</v>
          </cell>
          <cell r="AH206">
            <v>1</v>
          </cell>
          <cell r="AI206" t="str">
            <v>XSS</v>
          </cell>
        </row>
        <row r="207">
          <cell r="J207" t="str">
            <v>SMB-QF-023</v>
          </cell>
          <cell r="K207" t="str">
            <v>SMB-QF-023-SMBFIF3003REDOSM</v>
          </cell>
          <cell r="L207" t="str">
            <v>SMB의류외3</v>
          </cell>
          <cell r="M207" t="str">
            <v>SMB</v>
          </cell>
          <cell r="N207" t="str">
            <v>14FW S</v>
          </cell>
          <cell r="P207" t="str">
            <v>SMB</v>
          </cell>
          <cell r="Q207" t="str">
            <v>SUPER MASSIVE BOUND</v>
          </cell>
          <cell r="R207" t="str">
            <v>F</v>
          </cell>
          <cell r="S207" t="str">
            <v>3</v>
          </cell>
          <cell r="T207" t="str">
            <v>FI</v>
          </cell>
          <cell r="U207" t="str">
            <v>FITTED CAP</v>
          </cell>
          <cell r="V207" t="str">
            <v>U</v>
          </cell>
          <cell r="W207">
            <v>3</v>
          </cell>
          <cell r="X207" t="str">
            <v>003</v>
          </cell>
          <cell r="Y207" t="str">
            <v>SMBFIF3003</v>
          </cell>
          <cell r="Z207">
            <v>8.3333333333333329E-2</v>
          </cell>
          <cell r="AA207" t="str">
            <v>14FW SMB_05_FLAT_RE_N</v>
          </cell>
          <cell r="AB207" t="str">
            <v>RE</v>
          </cell>
          <cell r="AC207" t="str">
            <v>RED</v>
          </cell>
          <cell r="AD207" t="str">
            <v>SMBFIF3003RE</v>
          </cell>
          <cell r="AE207" t="str">
            <v/>
          </cell>
          <cell r="AF207">
            <v>0.25</v>
          </cell>
          <cell r="AG207">
            <v>0</v>
          </cell>
          <cell r="AH207">
            <v>1</v>
          </cell>
          <cell r="AI207" t="str">
            <v>OSM</v>
          </cell>
        </row>
        <row r="208">
          <cell r="J208" t="str">
            <v>SMB-QF-023</v>
          </cell>
          <cell r="K208" t="str">
            <v>SMB-QF-023-SMBFIF3003REDOML</v>
          </cell>
          <cell r="L208" t="str">
            <v>SMB의류외3</v>
          </cell>
          <cell r="M208" t="str">
            <v>SMB</v>
          </cell>
          <cell r="N208" t="str">
            <v>14FW S</v>
          </cell>
          <cell r="P208" t="str">
            <v>SMB</v>
          </cell>
          <cell r="Q208" t="str">
            <v>SUPER MASSIVE BOUND</v>
          </cell>
          <cell r="R208" t="str">
            <v>F</v>
          </cell>
          <cell r="S208" t="str">
            <v>3</v>
          </cell>
          <cell r="T208" t="str">
            <v>FI</v>
          </cell>
          <cell r="U208" t="str">
            <v>FITTED CAP</v>
          </cell>
          <cell r="V208" t="str">
            <v>U</v>
          </cell>
          <cell r="W208">
            <v>3</v>
          </cell>
          <cell r="X208" t="str">
            <v>003</v>
          </cell>
          <cell r="Y208" t="str">
            <v>SMBFIF3003</v>
          </cell>
          <cell r="Z208">
            <v>8.3333333333333329E-2</v>
          </cell>
          <cell r="AA208" t="str">
            <v>14FW SMB_05_FLAT_RE_N</v>
          </cell>
          <cell r="AB208" t="str">
            <v>RE</v>
          </cell>
          <cell r="AC208" t="str">
            <v>RED</v>
          </cell>
          <cell r="AD208" t="str">
            <v>SMBFIF3003RE</v>
          </cell>
          <cell r="AE208" t="str">
            <v/>
          </cell>
          <cell r="AF208">
            <v>0.25</v>
          </cell>
          <cell r="AG208">
            <v>0</v>
          </cell>
          <cell r="AH208">
            <v>1</v>
          </cell>
          <cell r="AI208" t="str">
            <v>OML</v>
          </cell>
        </row>
        <row r="209">
          <cell r="J209" t="str">
            <v>SMB-QF-023</v>
          </cell>
          <cell r="K209" t="str">
            <v>SMB-QF-023-SMBFIF3003REDLXL</v>
          </cell>
          <cell r="L209" t="str">
            <v>SMB의류외3</v>
          </cell>
          <cell r="M209" t="str">
            <v>SMB</v>
          </cell>
          <cell r="N209" t="str">
            <v>14FW S</v>
          </cell>
          <cell r="P209" t="str">
            <v>SMB</v>
          </cell>
          <cell r="Q209" t="str">
            <v>SUPER MASSIVE BOUND</v>
          </cell>
          <cell r="R209" t="str">
            <v>F</v>
          </cell>
          <cell r="S209" t="str">
            <v>3</v>
          </cell>
          <cell r="T209" t="str">
            <v>FI</v>
          </cell>
          <cell r="U209" t="str">
            <v>FITTED CAP</v>
          </cell>
          <cell r="V209" t="str">
            <v>U</v>
          </cell>
          <cell r="W209">
            <v>3</v>
          </cell>
          <cell r="X209" t="str">
            <v>003</v>
          </cell>
          <cell r="Y209" t="str">
            <v>SMBFIF3003</v>
          </cell>
          <cell r="Z209">
            <v>8.3333333333333329E-2</v>
          </cell>
          <cell r="AA209" t="str">
            <v>14FW SMB_05_FLAT_RE_N</v>
          </cell>
          <cell r="AB209" t="str">
            <v>RE</v>
          </cell>
          <cell r="AC209" t="str">
            <v>RED</v>
          </cell>
          <cell r="AD209" t="str">
            <v>SMBFIF3003RE</v>
          </cell>
          <cell r="AE209" t="str">
            <v/>
          </cell>
          <cell r="AF209">
            <v>0.25</v>
          </cell>
          <cell r="AG209">
            <v>0</v>
          </cell>
          <cell r="AH209">
            <v>1</v>
          </cell>
          <cell r="AI209" t="str">
            <v>LXL</v>
          </cell>
        </row>
        <row r="210">
          <cell r="J210" t="str">
            <v>SMB-QF-024</v>
          </cell>
          <cell r="K210" t="str">
            <v>SMB-QF-024-SMBERF5004BLACKFRE</v>
          </cell>
          <cell r="L210" t="str">
            <v>SMB의류외4</v>
          </cell>
          <cell r="M210" t="str">
            <v>SMB</v>
          </cell>
          <cell r="N210" t="str">
            <v>14FW S</v>
          </cell>
          <cell r="P210" t="str">
            <v>SMB</v>
          </cell>
          <cell r="Q210" t="str">
            <v>SUPER MASSIVE BOUND</v>
          </cell>
          <cell r="R210" t="str">
            <v>F</v>
          </cell>
          <cell r="S210">
            <v>5</v>
          </cell>
          <cell r="T210" t="str">
            <v>ER</v>
          </cell>
          <cell r="U210" t="str">
            <v>EARCAP</v>
          </cell>
          <cell r="V210" t="str">
            <v>U</v>
          </cell>
          <cell r="W210">
            <v>4</v>
          </cell>
          <cell r="X210" t="str">
            <v>004</v>
          </cell>
          <cell r="Y210" t="str">
            <v>SMBERF5004</v>
          </cell>
          <cell r="Z210">
            <v>1</v>
          </cell>
          <cell r="AA210" t="str">
            <v>14FW SMB_06_FLAT_BK_N</v>
          </cell>
          <cell r="AB210" t="str">
            <v>BK</v>
          </cell>
          <cell r="AC210" t="str">
            <v>BLACK</v>
          </cell>
          <cell r="AD210" t="str">
            <v>SMBERF5004BK</v>
          </cell>
          <cell r="AE210" t="str">
            <v/>
          </cell>
          <cell r="AF210">
            <v>1</v>
          </cell>
          <cell r="AG210" t="str">
            <v>겉감1:폴리에스터100%
겉감2:면60 폴리에스터40
겉감3:폴리에스터100</v>
          </cell>
          <cell r="AH210">
            <v>1</v>
          </cell>
          <cell r="AI210" t="str">
            <v>FRE</v>
          </cell>
        </row>
        <row r="211">
          <cell r="J211" t="str">
            <v>0</v>
          </cell>
          <cell r="K211" t="str">
            <v>0-</v>
          </cell>
          <cell r="L211">
            <v>0</v>
          </cell>
          <cell r="M211" t="str">
            <v>TTL</v>
          </cell>
          <cell r="N211" t="str">
            <v/>
          </cell>
          <cell r="O211" t="str">
            <v>SMB-QF-02 TTL</v>
          </cell>
          <cell r="Q211" t="str">
            <v/>
          </cell>
          <cell r="R211" t="str">
            <v/>
          </cell>
          <cell r="S211" t="str">
            <v/>
          </cell>
          <cell r="U211" t="str">
            <v/>
          </cell>
          <cell r="X211" t="str">
            <v/>
          </cell>
          <cell r="Y211" t="str">
            <v/>
          </cell>
          <cell r="Z211">
            <v>2</v>
          </cell>
          <cell r="AB211" t="str">
            <v/>
          </cell>
          <cell r="AD211" t="str">
            <v/>
          </cell>
          <cell r="AE211" t="str">
            <v/>
          </cell>
          <cell r="AF211">
            <v>4</v>
          </cell>
          <cell r="AG211">
            <v>0</v>
          </cell>
          <cell r="AH211">
            <v>1</v>
          </cell>
        </row>
        <row r="212">
          <cell r="J212" t="str">
            <v>SWB-QF-031</v>
          </cell>
          <cell r="K212" t="str">
            <v>SWB-QF-031-SWBSNF3503PURPLEOSM</v>
          </cell>
          <cell r="L212" t="str">
            <v>SWB의류외503</v>
          </cell>
          <cell r="M212" t="str">
            <v>SWB</v>
          </cell>
          <cell r="N212" t="str">
            <v>14FW S</v>
          </cell>
          <cell r="P212" t="str">
            <v>SWB</v>
          </cell>
          <cell r="Q212" t="str">
            <v>SUPER MASSIVE BOUND_W</v>
          </cell>
          <cell r="R212" t="str">
            <v>F</v>
          </cell>
          <cell r="S212" t="str">
            <v>3</v>
          </cell>
          <cell r="T212" t="str">
            <v>SN</v>
          </cell>
          <cell r="U212" t="str">
            <v>SNAPBACK</v>
          </cell>
          <cell r="V212" t="str">
            <v>K</v>
          </cell>
          <cell r="W212">
            <v>503</v>
          </cell>
          <cell r="X212">
            <v>503</v>
          </cell>
          <cell r="Y212" t="str">
            <v>SWBSNF3503</v>
          </cell>
          <cell r="Z212">
            <v>0.25</v>
          </cell>
          <cell r="AA212" t="str">
            <v>14FW SMB_05_FLAT_L/PP_F_KIDS</v>
          </cell>
          <cell r="AB212" t="str">
            <v>PP</v>
          </cell>
          <cell r="AC212" t="str">
            <v>PURPLE</v>
          </cell>
          <cell r="AD212" t="str">
            <v>SWBSNF3503PP</v>
          </cell>
          <cell r="AE212" t="str">
            <v/>
          </cell>
          <cell r="AF212">
            <v>0.5</v>
          </cell>
          <cell r="AG212">
            <v>0</v>
          </cell>
          <cell r="AH212">
            <v>1</v>
          </cell>
          <cell r="AI212" t="str">
            <v>OSM</v>
          </cell>
        </row>
        <row r="213">
          <cell r="J213" t="str">
            <v>SWB-QF-031</v>
          </cell>
          <cell r="K213" t="str">
            <v>SWB-QF-031-SWBSNF3503PURPLEOML</v>
          </cell>
          <cell r="L213" t="str">
            <v>SWB의류외503</v>
          </cell>
          <cell r="M213" t="str">
            <v>SWB</v>
          </cell>
          <cell r="N213" t="str">
            <v>14FW S</v>
          </cell>
          <cell r="P213" t="str">
            <v>SWB</v>
          </cell>
          <cell r="Q213" t="str">
            <v>SUPER MASSIVE BOUND_W</v>
          </cell>
          <cell r="R213" t="str">
            <v>F</v>
          </cell>
          <cell r="S213" t="str">
            <v>3</v>
          </cell>
          <cell r="T213" t="str">
            <v>SN</v>
          </cell>
          <cell r="U213" t="str">
            <v>SNAPBACK</v>
          </cell>
          <cell r="V213" t="str">
            <v>K</v>
          </cell>
          <cell r="W213">
            <v>503</v>
          </cell>
          <cell r="X213">
            <v>503</v>
          </cell>
          <cell r="Y213" t="str">
            <v>SWBSNF3503</v>
          </cell>
          <cell r="Z213">
            <v>0.25</v>
          </cell>
          <cell r="AA213" t="str">
            <v>14FW SMB_05_FLAT_L/PP_F_KIDS</v>
          </cell>
          <cell r="AB213" t="str">
            <v>PP</v>
          </cell>
          <cell r="AC213" t="str">
            <v>PURPLE</v>
          </cell>
          <cell r="AD213" t="str">
            <v>SWBSNF3503PP</v>
          </cell>
          <cell r="AE213" t="str">
            <v/>
          </cell>
          <cell r="AF213">
            <v>0.5</v>
          </cell>
          <cell r="AG213">
            <v>0</v>
          </cell>
          <cell r="AH213">
            <v>1</v>
          </cell>
          <cell r="AI213" t="str">
            <v>OML</v>
          </cell>
        </row>
        <row r="214">
          <cell r="J214" t="str">
            <v>SWB-QF-032</v>
          </cell>
          <cell r="K214" t="str">
            <v>SWB-QF-032-SWBSNF3503PINKOSM</v>
          </cell>
          <cell r="L214" t="str">
            <v>SWB의류외503</v>
          </cell>
          <cell r="M214" t="str">
            <v>SWB</v>
          </cell>
          <cell r="N214" t="str">
            <v>14FW S</v>
          </cell>
          <cell r="P214" t="str">
            <v>SWB</v>
          </cell>
          <cell r="Q214" t="str">
            <v>SUPER MASSIVE BOUND_W</v>
          </cell>
          <cell r="R214" t="str">
            <v>F</v>
          </cell>
          <cell r="S214" t="str">
            <v>3</v>
          </cell>
          <cell r="T214" t="str">
            <v>SN</v>
          </cell>
          <cell r="U214" t="str">
            <v>SNAPBACK</v>
          </cell>
          <cell r="V214" t="str">
            <v>K</v>
          </cell>
          <cell r="W214">
            <v>503</v>
          </cell>
          <cell r="X214">
            <v>503</v>
          </cell>
          <cell r="Y214" t="str">
            <v>SWBSNF3503</v>
          </cell>
          <cell r="Z214">
            <v>0.25</v>
          </cell>
          <cell r="AA214" t="str">
            <v>14FW SMB_05_FLAT_PK_F_KIDS</v>
          </cell>
          <cell r="AB214" t="str">
            <v>PK</v>
          </cell>
          <cell r="AC214" t="str">
            <v>PINK</v>
          </cell>
          <cell r="AD214" t="str">
            <v>SWBSNF3503PK</v>
          </cell>
          <cell r="AE214" t="str">
            <v/>
          </cell>
          <cell r="AF214">
            <v>0.5</v>
          </cell>
          <cell r="AG214">
            <v>0</v>
          </cell>
          <cell r="AH214">
            <v>1</v>
          </cell>
          <cell r="AI214" t="str">
            <v>OSM</v>
          </cell>
        </row>
        <row r="215">
          <cell r="J215" t="str">
            <v>SWB-QF-032</v>
          </cell>
          <cell r="K215" t="str">
            <v>SWB-QF-032-SWBSNF3503PINKOML</v>
          </cell>
          <cell r="L215" t="str">
            <v>SWB의류외503</v>
          </cell>
          <cell r="M215" t="str">
            <v>SWB</v>
          </cell>
          <cell r="N215" t="str">
            <v>14FW S</v>
          </cell>
          <cell r="P215" t="str">
            <v>SWB</v>
          </cell>
          <cell r="Q215" t="str">
            <v>SUPER MASSIVE BOUND_W</v>
          </cell>
          <cell r="R215" t="str">
            <v>F</v>
          </cell>
          <cell r="S215" t="str">
            <v>3</v>
          </cell>
          <cell r="T215" t="str">
            <v>SN</v>
          </cell>
          <cell r="U215" t="str">
            <v>SNAPBACK</v>
          </cell>
          <cell r="V215" t="str">
            <v>K</v>
          </cell>
          <cell r="W215">
            <v>503</v>
          </cell>
          <cell r="X215">
            <v>503</v>
          </cell>
          <cell r="Y215" t="str">
            <v>SWBSNF3503</v>
          </cell>
          <cell r="Z215">
            <v>0.25</v>
          </cell>
          <cell r="AA215" t="str">
            <v>14FW SMB_05_FLAT_PK_F_KIDS</v>
          </cell>
          <cell r="AB215" t="str">
            <v>PK</v>
          </cell>
          <cell r="AC215" t="str">
            <v>PINK</v>
          </cell>
          <cell r="AD215" t="str">
            <v>SWBSNF3503PK</v>
          </cell>
          <cell r="AE215" t="str">
            <v/>
          </cell>
          <cell r="AF215">
            <v>0.5</v>
          </cell>
          <cell r="AG215">
            <v>0</v>
          </cell>
          <cell r="AH215">
            <v>1</v>
          </cell>
          <cell r="AI215" t="str">
            <v>OML</v>
          </cell>
        </row>
        <row r="216">
          <cell r="J216" t="str">
            <v>0</v>
          </cell>
          <cell r="K216" t="str">
            <v>0-</v>
          </cell>
          <cell r="L216">
            <v>0</v>
          </cell>
          <cell r="M216" t="str">
            <v>TTL</v>
          </cell>
          <cell r="N216" t="str">
            <v/>
          </cell>
          <cell r="O216" t="str">
            <v>SWB-QF-03 TTL</v>
          </cell>
          <cell r="Q216" t="str">
            <v/>
          </cell>
          <cell r="R216" t="str">
            <v/>
          </cell>
          <cell r="S216" t="str">
            <v/>
          </cell>
          <cell r="U216" t="str">
            <v/>
          </cell>
          <cell r="X216" t="str">
            <v/>
          </cell>
          <cell r="Y216" t="str">
            <v/>
          </cell>
          <cell r="Z216">
            <v>1</v>
          </cell>
          <cell r="AB216" t="str">
            <v/>
          </cell>
          <cell r="AD216" t="str">
            <v/>
          </cell>
          <cell r="AE216" t="str">
            <v/>
          </cell>
          <cell r="AF216">
            <v>2</v>
          </cell>
          <cell r="AG216">
            <v>0</v>
          </cell>
          <cell r="AH216">
            <v>1</v>
          </cell>
        </row>
        <row r="217">
          <cell r="J217" t="str">
            <v>SMB-캡보이2-031</v>
          </cell>
          <cell r="K217" t="str">
            <v>SMB-캡보이2-031-SMBERF5005NAVYFRE</v>
          </cell>
          <cell r="L217" t="str">
            <v>SMB의류외5</v>
          </cell>
          <cell r="M217" t="str">
            <v>SMB</v>
          </cell>
          <cell r="N217" t="str">
            <v>14FW S</v>
          </cell>
          <cell r="P217" t="str">
            <v>SMB</v>
          </cell>
          <cell r="Q217" t="str">
            <v>SUPER MASSIVE BOUND</v>
          </cell>
          <cell r="R217" t="str">
            <v>F</v>
          </cell>
          <cell r="S217">
            <v>5</v>
          </cell>
          <cell r="T217" t="str">
            <v>ER</v>
          </cell>
          <cell r="U217" t="str">
            <v>EARCAP</v>
          </cell>
          <cell r="V217" t="str">
            <v>U</v>
          </cell>
          <cell r="W217">
            <v>5</v>
          </cell>
          <cell r="X217" t="str">
            <v>005</v>
          </cell>
          <cell r="Y217" t="str">
            <v>SMBERF5005</v>
          </cell>
          <cell r="Z217">
            <v>1</v>
          </cell>
          <cell r="AA217" t="str">
            <v>14FW SMB_01_CURVED_NY_N</v>
          </cell>
          <cell r="AB217" t="str">
            <v>NY</v>
          </cell>
          <cell r="AC217" t="str">
            <v>NAVY</v>
          </cell>
          <cell r="AD217" t="str">
            <v>SMBERF5005NY</v>
          </cell>
          <cell r="AE217" t="str">
            <v/>
          </cell>
          <cell r="AF217">
            <v>1</v>
          </cell>
          <cell r="AG217">
            <v>0</v>
          </cell>
          <cell r="AH217">
            <v>1</v>
          </cell>
          <cell r="AI217" t="str">
            <v>FRE</v>
          </cell>
        </row>
        <row r="218">
          <cell r="J218" t="str">
            <v>0</v>
          </cell>
          <cell r="K218" t="str">
            <v>0-</v>
          </cell>
          <cell r="L218">
            <v>0</v>
          </cell>
          <cell r="M218" t="str">
            <v>TTL</v>
          </cell>
          <cell r="N218" t="str">
            <v/>
          </cell>
          <cell r="O218" t="str">
            <v>SMB-캡보이2-03 TTL</v>
          </cell>
          <cell r="Q218" t="str">
            <v/>
          </cell>
          <cell r="R218" t="str">
            <v/>
          </cell>
          <cell r="S218" t="str">
            <v/>
          </cell>
          <cell r="U218" t="str">
            <v/>
          </cell>
          <cell r="X218" t="str">
            <v/>
          </cell>
          <cell r="Y218" t="str">
            <v/>
          </cell>
          <cell r="Z218">
            <v>1</v>
          </cell>
          <cell r="AB218" t="str">
            <v/>
          </cell>
          <cell r="AD218" t="str">
            <v/>
          </cell>
          <cell r="AE218" t="str">
            <v/>
          </cell>
          <cell r="AF218">
            <v>1</v>
          </cell>
          <cell r="AG218">
            <v>0</v>
          </cell>
          <cell r="AH218">
            <v>1</v>
          </cell>
        </row>
        <row r="219">
          <cell r="J219" t="str">
            <v>SMB-동일모자-041</v>
          </cell>
          <cell r="K219" t="str">
            <v>SMB-동일모자-041-SMBERF5006NAVYFRE</v>
          </cell>
          <cell r="L219" t="str">
            <v>SMB의류외6</v>
          </cell>
          <cell r="M219" t="str">
            <v>SMB</v>
          </cell>
          <cell r="N219" t="str">
            <v>14FW S</v>
          </cell>
          <cell r="P219" t="str">
            <v>SMB</v>
          </cell>
          <cell r="Q219" t="str">
            <v>SUPER MASSIVE BOUND</v>
          </cell>
          <cell r="R219" t="str">
            <v>F</v>
          </cell>
          <cell r="S219">
            <v>5</v>
          </cell>
          <cell r="T219" t="str">
            <v>ER</v>
          </cell>
          <cell r="U219" t="str">
            <v>EARCAP</v>
          </cell>
          <cell r="V219" t="str">
            <v>U</v>
          </cell>
          <cell r="W219">
            <v>6</v>
          </cell>
          <cell r="X219" t="str">
            <v>006</v>
          </cell>
          <cell r="Y219" t="str">
            <v>SMBERF5006</v>
          </cell>
          <cell r="Z219">
            <v>1</v>
          </cell>
          <cell r="AA219" t="str">
            <v>14FW SMB_08_CURVED_NY_N</v>
          </cell>
          <cell r="AB219" t="str">
            <v>NY</v>
          </cell>
          <cell r="AC219" t="str">
            <v>NAVY</v>
          </cell>
          <cell r="AD219" t="str">
            <v>SMBERF5006NY</v>
          </cell>
          <cell r="AE219" t="str">
            <v/>
          </cell>
          <cell r="AF219">
            <v>1</v>
          </cell>
          <cell r="AG219">
            <v>0</v>
          </cell>
          <cell r="AH219">
            <v>1</v>
          </cell>
          <cell r="AI219" t="str">
            <v>FRE</v>
          </cell>
        </row>
        <row r="220">
          <cell r="J220" t="str">
            <v>0</v>
          </cell>
          <cell r="K220" t="str">
            <v>0-</v>
          </cell>
          <cell r="L220">
            <v>0</v>
          </cell>
          <cell r="M220" t="str">
            <v>TTL</v>
          </cell>
          <cell r="N220" t="str">
            <v/>
          </cell>
          <cell r="O220" t="str">
            <v>SMB-동일모자-04 TTL</v>
          </cell>
          <cell r="Q220" t="str">
            <v/>
          </cell>
          <cell r="R220" t="str">
            <v/>
          </cell>
          <cell r="S220" t="str">
            <v/>
          </cell>
          <cell r="U220" t="str">
            <v/>
          </cell>
          <cell r="X220" t="str">
            <v/>
          </cell>
          <cell r="Y220" t="str">
            <v/>
          </cell>
          <cell r="Z220">
            <v>1</v>
          </cell>
          <cell r="AB220" t="str">
            <v/>
          </cell>
          <cell r="AD220" t="str">
            <v/>
          </cell>
          <cell r="AE220" t="str">
            <v/>
          </cell>
          <cell r="AF220">
            <v>1</v>
          </cell>
          <cell r="AG220">
            <v>0</v>
          </cell>
          <cell r="AH220">
            <v>1</v>
          </cell>
        </row>
        <row r="221">
          <cell r="J221" t="str">
            <v>WTR-FOREMOST-151</v>
          </cell>
          <cell r="K221" t="str">
            <v>WTR-FOREMOST-151-WTRTPF5001BURGUNDYFRE</v>
          </cell>
          <cell r="L221" t="str">
            <v>WTR의류외1</v>
          </cell>
          <cell r="M221" t="str">
            <v>WTR</v>
          </cell>
          <cell r="N221" t="str">
            <v>14FW W</v>
          </cell>
          <cell r="P221" t="str">
            <v>WTR</v>
          </cell>
          <cell r="Q221" t="str">
            <v>WITAILOR</v>
          </cell>
          <cell r="R221" t="str">
            <v>F</v>
          </cell>
          <cell r="S221">
            <v>5</v>
          </cell>
          <cell r="T221" t="str">
            <v>TP</v>
          </cell>
          <cell r="U221" t="str">
            <v>TROOPER</v>
          </cell>
          <cell r="V221" t="str">
            <v>U</v>
          </cell>
          <cell r="W221">
            <v>1</v>
          </cell>
          <cell r="X221" t="str">
            <v>001</v>
          </cell>
          <cell r="Y221" t="str">
            <v>WTRTPF5001</v>
          </cell>
          <cell r="Z221">
            <v>1</v>
          </cell>
          <cell r="AA221" t="str">
            <v>14FW WITAILOR CAP-01-WN</v>
          </cell>
          <cell r="AB221" t="str">
            <v>BU</v>
          </cell>
          <cell r="AC221" t="str">
            <v>BURGUNDY</v>
          </cell>
          <cell r="AD221" t="str">
            <v>WTRTPF5001BU</v>
          </cell>
          <cell r="AE221" t="str">
            <v/>
          </cell>
          <cell r="AF221">
            <v>1</v>
          </cell>
          <cell r="AG221">
            <v>0</v>
          </cell>
          <cell r="AH221">
            <v>1</v>
          </cell>
          <cell r="AI221" t="str">
            <v>FRE</v>
          </cell>
        </row>
        <row r="222">
          <cell r="J222" t="str">
            <v>WTR-FOREMOST-152</v>
          </cell>
          <cell r="K222" t="str">
            <v>WTR-FOREMOST-152-WTRTPF5002BLACKFRE</v>
          </cell>
          <cell r="L222" t="str">
            <v>WTR의류외2</v>
          </cell>
          <cell r="M222" t="str">
            <v>WTR</v>
          </cell>
          <cell r="N222" t="str">
            <v>14FW W</v>
          </cell>
          <cell r="P222" t="str">
            <v>WTR</v>
          </cell>
          <cell r="Q222" t="str">
            <v>WITAILOR</v>
          </cell>
          <cell r="R222" t="str">
            <v>F</v>
          </cell>
          <cell r="S222">
            <v>5</v>
          </cell>
          <cell r="T222" t="str">
            <v>TP</v>
          </cell>
          <cell r="U222" t="str">
            <v>TROOPER</v>
          </cell>
          <cell r="V222" t="str">
            <v>U</v>
          </cell>
          <cell r="W222">
            <v>2</v>
          </cell>
          <cell r="X222" t="str">
            <v>002</v>
          </cell>
          <cell r="Y222" t="str">
            <v>WTRTPF5002</v>
          </cell>
          <cell r="Z222">
            <v>1</v>
          </cell>
          <cell r="AA222" t="str">
            <v>14FW WITAILOR CAP-02-BK</v>
          </cell>
          <cell r="AB222" t="str">
            <v>BK</v>
          </cell>
          <cell r="AC222" t="str">
            <v>BLACK</v>
          </cell>
          <cell r="AD222" t="str">
            <v>WTRTPF5002BK</v>
          </cell>
          <cell r="AE222" t="str">
            <v/>
          </cell>
          <cell r="AF222">
            <v>1</v>
          </cell>
          <cell r="AG222">
            <v>0</v>
          </cell>
          <cell r="AH222">
            <v>1</v>
          </cell>
          <cell r="AI222" t="str">
            <v>FRE</v>
          </cell>
        </row>
        <row r="223">
          <cell r="J223" t="str">
            <v>0</v>
          </cell>
          <cell r="K223" t="str">
            <v>0-</v>
          </cell>
          <cell r="L223">
            <v>0</v>
          </cell>
          <cell r="M223" t="str">
            <v>TTL</v>
          </cell>
          <cell r="N223" t="str">
            <v/>
          </cell>
          <cell r="O223" t="str">
            <v>WTR-FOREMOST-15 TTL</v>
          </cell>
          <cell r="Q223" t="str">
            <v/>
          </cell>
          <cell r="R223" t="str">
            <v/>
          </cell>
          <cell r="S223" t="str">
            <v/>
          </cell>
          <cell r="U223" t="str">
            <v/>
          </cell>
          <cell r="X223" t="str">
            <v/>
          </cell>
          <cell r="Y223" t="str">
            <v/>
          </cell>
          <cell r="Z223">
            <v>2</v>
          </cell>
          <cell r="AB223" t="str">
            <v/>
          </cell>
          <cell r="AD223" t="str">
            <v/>
          </cell>
          <cell r="AE223" t="str">
            <v/>
          </cell>
          <cell r="AF223">
            <v>2</v>
          </cell>
          <cell r="AG223">
            <v>0</v>
          </cell>
          <cell r="AH223">
            <v>1</v>
          </cell>
        </row>
        <row r="224">
          <cell r="J224" t="str">
            <v>WTR-동일모자-151</v>
          </cell>
          <cell r="K224" t="str">
            <v>WTR-동일모자-151-WTRBAF3003GREYFRE</v>
          </cell>
          <cell r="L224" t="str">
            <v>WTR의류외3</v>
          </cell>
          <cell r="M224" t="str">
            <v>WTR</v>
          </cell>
          <cell r="N224" t="str">
            <v>14FW W</v>
          </cell>
          <cell r="P224" t="str">
            <v>WTR</v>
          </cell>
          <cell r="Q224" t="str">
            <v>WITAILOR</v>
          </cell>
          <cell r="R224" t="str">
            <v>F</v>
          </cell>
          <cell r="S224" t="str">
            <v>3</v>
          </cell>
          <cell r="T224" t="str">
            <v>BA</v>
          </cell>
          <cell r="U224" t="str">
            <v>BASIC CAP</v>
          </cell>
          <cell r="V224" t="str">
            <v>U</v>
          </cell>
          <cell r="W224">
            <v>3</v>
          </cell>
          <cell r="X224" t="str">
            <v>003</v>
          </cell>
          <cell r="Y224" t="str">
            <v>WTRBAF3003</v>
          </cell>
          <cell r="Z224">
            <v>1</v>
          </cell>
          <cell r="AA224" t="str">
            <v>14FW WITAILOR CAP-04-GY</v>
          </cell>
          <cell r="AB224" t="str">
            <v>GY</v>
          </cell>
          <cell r="AC224" t="str">
            <v>GREY</v>
          </cell>
          <cell r="AD224" t="str">
            <v>WTRBAF3003GY</v>
          </cell>
          <cell r="AE224" t="str">
            <v/>
          </cell>
          <cell r="AF224">
            <v>1</v>
          </cell>
          <cell r="AG224">
            <v>0</v>
          </cell>
          <cell r="AH224">
            <v>1</v>
          </cell>
          <cell r="AI224" t="str">
            <v>FRE</v>
          </cell>
        </row>
        <row r="225">
          <cell r="J225" t="str">
            <v>WTR-동일모자-152</v>
          </cell>
          <cell r="K225" t="str">
            <v>WTR-동일모자-152-WTRBAF3004REDFRE</v>
          </cell>
          <cell r="L225" t="str">
            <v>WTR의류외4</v>
          </cell>
          <cell r="M225" t="str">
            <v>WTR</v>
          </cell>
          <cell r="N225" t="str">
            <v>14FW W</v>
          </cell>
          <cell r="P225" t="str">
            <v>WTR</v>
          </cell>
          <cell r="Q225" t="str">
            <v>WITAILOR</v>
          </cell>
          <cell r="R225" t="str">
            <v>F</v>
          </cell>
          <cell r="S225" t="str">
            <v>3</v>
          </cell>
          <cell r="T225" t="str">
            <v>BA</v>
          </cell>
          <cell r="U225" t="str">
            <v>BASIC CAP</v>
          </cell>
          <cell r="V225" t="str">
            <v>U</v>
          </cell>
          <cell r="W225">
            <v>4</v>
          </cell>
          <cell r="X225" t="str">
            <v>004</v>
          </cell>
          <cell r="Y225" t="str">
            <v>WTRBAF3004</v>
          </cell>
          <cell r="Z225">
            <v>1</v>
          </cell>
          <cell r="AA225" t="str">
            <v>14FW WITAILOR CAP-05-RD</v>
          </cell>
          <cell r="AB225" t="str">
            <v>RE</v>
          </cell>
          <cell r="AC225" t="str">
            <v>RED</v>
          </cell>
          <cell r="AD225" t="str">
            <v>WTRBAF3004RE</v>
          </cell>
          <cell r="AE225" t="str">
            <v/>
          </cell>
          <cell r="AF225">
            <v>1</v>
          </cell>
          <cell r="AG225">
            <v>0</v>
          </cell>
          <cell r="AH225">
            <v>1</v>
          </cell>
          <cell r="AI225" t="str">
            <v>FRE</v>
          </cell>
        </row>
        <row r="226">
          <cell r="J226" t="str">
            <v>WTR-동일모자-153</v>
          </cell>
          <cell r="K226" t="str">
            <v>WTR-동일모자-153-WTRBAF5005BROWNFRE</v>
          </cell>
          <cell r="L226" t="str">
            <v>WTR의류외5</v>
          </cell>
          <cell r="M226" t="str">
            <v>WTR</v>
          </cell>
          <cell r="N226" t="str">
            <v>14FW W</v>
          </cell>
          <cell r="P226" t="str">
            <v>WTR</v>
          </cell>
          <cell r="Q226" t="str">
            <v>WITAILOR</v>
          </cell>
          <cell r="R226" t="str">
            <v>F</v>
          </cell>
          <cell r="S226">
            <v>5</v>
          </cell>
          <cell r="T226" t="str">
            <v>BA</v>
          </cell>
          <cell r="U226" t="str">
            <v>BASIC CAP</v>
          </cell>
          <cell r="V226" t="str">
            <v>U</v>
          </cell>
          <cell r="W226">
            <v>5</v>
          </cell>
          <cell r="X226" t="str">
            <v>005</v>
          </cell>
          <cell r="Y226" t="str">
            <v>WTRBAF5005</v>
          </cell>
          <cell r="Z226">
            <v>1</v>
          </cell>
          <cell r="AA226" t="str">
            <v>14FW WITAILOR CAP-06-BR</v>
          </cell>
          <cell r="AB226" t="str">
            <v>BW</v>
          </cell>
          <cell r="AC226" t="str">
            <v>BROWN</v>
          </cell>
          <cell r="AD226" t="str">
            <v>WTRBAF5005BW</v>
          </cell>
          <cell r="AE226" t="str">
            <v/>
          </cell>
          <cell r="AF226">
            <v>1</v>
          </cell>
          <cell r="AG226">
            <v>0</v>
          </cell>
          <cell r="AH226">
            <v>1</v>
          </cell>
          <cell r="AI226" t="str">
            <v>FRE</v>
          </cell>
        </row>
        <row r="227">
          <cell r="J227" t="str">
            <v>WTR-동일모자-154</v>
          </cell>
          <cell r="K227" t="str">
            <v>WTR-동일모자-154-WTRBAF5006BEIGEFRE</v>
          </cell>
          <cell r="L227" t="str">
            <v>WTR의류외6</v>
          </cell>
          <cell r="M227" t="str">
            <v>WTR</v>
          </cell>
          <cell r="N227" t="str">
            <v>14FW W</v>
          </cell>
          <cell r="P227" t="str">
            <v>WTR</v>
          </cell>
          <cell r="Q227" t="str">
            <v>WITAILOR</v>
          </cell>
          <cell r="R227" t="str">
            <v>F</v>
          </cell>
          <cell r="S227">
            <v>5</v>
          </cell>
          <cell r="T227" t="str">
            <v>BA</v>
          </cell>
          <cell r="U227" t="str">
            <v>BASIC CAP</v>
          </cell>
          <cell r="V227" t="str">
            <v>U</v>
          </cell>
          <cell r="W227">
            <v>6</v>
          </cell>
          <cell r="X227" t="str">
            <v>006</v>
          </cell>
          <cell r="Y227" t="str">
            <v>WTRBAF5006</v>
          </cell>
          <cell r="Z227">
            <v>1</v>
          </cell>
          <cell r="AA227" t="str">
            <v>14FW WITAILOR CAP-16-BG</v>
          </cell>
          <cell r="AB227" t="str">
            <v>BG</v>
          </cell>
          <cell r="AC227" t="str">
            <v>BEIGE</v>
          </cell>
          <cell r="AD227" t="str">
            <v>WTRBAF5006BG</v>
          </cell>
          <cell r="AE227" t="str">
            <v/>
          </cell>
          <cell r="AF227">
            <v>1</v>
          </cell>
          <cell r="AG227">
            <v>0</v>
          </cell>
          <cell r="AH227">
            <v>1</v>
          </cell>
          <cell r="AI227" t="str">
            <v>FRE</v>
          </cell>
        </row>
        <row r="228">
          <cell r="J228" t="str">
            <v>WTR-동일모자-155</v>
          </cell>
          <cell r="K228" t="str">
            <v>WTR-동일모자-155-WTRBAF5007GREYFRE</v>
          </cell>
          <cell r="L228" t="str">
            <v>WTR의류외7</v>
          </cell>
          <cell r="M228" t="str">
            <v>WTR</v>
          </cell>
          <cell r="N228" t="str">
            <v>14FW W</v>
          </cell>
          <cell r="P228" t="str">
            <v>WTR</v>
          </cell>
          <cell r="Q228" t="str">
            <v>WITAILOR</v>
          </cell>
          <cell r="R228" t="str">
            <v>F</v>
          </cell>
          <cell r="S228">
            <v>5</v>
          </cell>
          <cell r="T228" t="str">
            <v>BA</v>
          </cell>
          <cell r="U228" t="str">
            <v>BASIC CAP</v>
          </cell>
          <cell r="V228" t="str">
            <v>U</v>
          </cell>
          <cell r="W228">
            <v>7</v>
          </cell>
          <cell r="X228" t="str">
            <v>007</v>
          </cell>
          <cell r="Y228" t="str">
            <v>WTRBAF5007</v>
          </cell>
          <cell r="Z228">
            <v>1</v>
          </cell>
          <cell r="AA228" t="str">
            <v>14FW WITAILOR CAP-13-GY</v>
          </cell>
          <cell r="AB228" t="str">
            <v>GY</v>
          </cell>
          <cell r="AC228" t="str">
            <v>GREY</v>
          </cell>
          <cell r="AD228" t="str">
            <v>WTRBAF5007GY</v>
          </cell>
          <cell r="AE228" t="str">
            <v/>
          </cell>
          <cell r="AF228">
            <v>1</v>
          </cell>
          <cell r="AG228">
            <v>0</v>
          </cell>
          <cell r="AH228">
            <v>1</v>
          </cell>
          <cell r="AI228" t="str">
            <v>FRE</v>
          </cell>
        </row>
        <row r="229">
          <cell r="J229" t="str">
            <v>0</v>
          </cell>
          <cell r="K229" t="str">
            <v>0-</v>
          </cell>
          <cell r="L229">
            <v>0</v>
          </cell>
          <cell r="M229" t="str">
            <v>TTL</v>
          </cell>
          <cell r="N229" t="str">
            <v/>
          </cell>
          <cell r="O229" t="str">
            <v>WTR-동일모자-15 TTL</v>
          </cell>
          <cell r="Q229" t="str">
            <v/>
          </cell>
          <cell r="R229" t="str">
            <v/>
          </cell>
          <cell r="S229" t="str">
            <v/>
          </cell>
          <cell r="U229" t="str">
            <v/>
          </cell>
          <cell r="X229" t="str">
            <v/>
          </cell>
          <cell r="Y229" t="str">
            <v/>
          </cell>
          <cell r="Z229">
            <v>5</v>
          </cell>
          <cell r="AB229" t="str">
            <v/>
          </cell>
          <cell r="AD229" t="str">
            <v/>
          </cell>
          <cell r="AE229" t="str">
            <v/>
          </cell>
          <cell r="AF229">
            <v>5</v>
          </cell>
          <cell r="AG229">
            <v>0</v>
          </cell>
          <cell r="AH229">
            <v>1</v>
          </cell>
        </row>
        <row r="230">
          <cell r="J230" t="str">
            <v>WTR-FOREMOST-201</v>
          </cell>
          <cell r="K230" t="str">
            <v>WTR-FOREMOST-201-WTRERF5008BLACKFRE</v>
          </cell>
          <cell r="L230" t="str">
            <v>WTR의류외8</v>
          </cell>
          <cell r="M230" t="str">
            <v>WTR</v>
          </cell>
          <cell r="N230" t="str">
            <v>14FW W</v>
          </cell>
          <cell r="P230" t="str">
            <v>WTR</v>
          </cell>
          <cell r="Q230" t="str">
            <v>WITAILOR</v>
          </cell>
          <cell r="R230" t="str">
            <v>F</v>
          </cell>
          <cell r="S230">
            <v>5</v>
          </cell>
          <cell r="T230" t="str">
            <v>ER</v>
          </cell>
          <cell r="U230" t="str">
            <v>EARCAP</v>
          </cell>
          <cell r="V230" t="str">
            <v>U</v>
          </cell>
          <cell r="W230">
            <v>8</v>
          </cell>
          <cell r="X230" t="str">
            <v>008</v>
          </cell>
          <cell r="Y230" t="str">
            <v>WTRERF5008</v>
          </cell>
          <cell r="Z230">
            <v>1</v>
          </cell>
          <cell r="AA230" t="str">
            <v>14FW WITAILOR CAP-09-BK</v>
          </cell>
          <cell r="AB230" t="str">
            <v>BK</v>
          </cell>
          <cell r="AC230" t="str">
            <v>BLACK</v>
          </cell>
          <cell r="AD230" t="str">
            <v>WTRERF5008BK</v>
          </cell>
          <cell r="AE230" t="str">
            <v/>
          </cell>
          <cell r="AF230">
            <v>1</v>
          </cell>
          <cell r="AG230">
            <v>0</v>
          </cell>
          <cell r="AH230">
            <v>1</v>
          </cell>
          <cell r="AI230" t="str">
            <v>FRE</v>
          </cell>
        </row>
        <row r="231">
          <cell r="J231" t="str">
            <v>WTR-FOREMOST-202</v>
          </cell>
          <cell r="K231" t="str">
            <v>WTR-FOREMOST-202-WTRERF5009KHAKIFRE</v>
          </cell>
          <cell r="L231" t="str">
            <v>WTR의류외9</v>
          </cell>
          <cell r="M231" t="str">
            <v>WTR</v>
          </cell>
          <cell r="N231" t="str">
            <v>14FW W</v>
          </cell>
          <cell r="P231" t="str">
            <v>WTR</v>
          </cell>
          <cell r="Q231" t="str">
            <v>WITAILOR</v>
          </cell>
          <cell r="R231" t="str">
            <v>F</v>
          </cell>
          <cell r="S231">
            <v>5</v>
          </cell>
          <cell r="T231" t="str">
            <v>ER</v>
          </cell>
          <cell r="U231" t="str">
            <v>EARCAP</v>
          </cell>
          <cell r="V231" t="str">
            <v>U</v>
          </cell>
          <cell r="W231">
            <v>9</v>
          </cell>
          <cell r="X231" t="str">
            <v>009</v>
          </cell>
          <cell r="Y231" t="str">
            <v>WTRERF5009</v>
          </cell>
          <cell r="Z231">
            <v>1</v>
          </cell>
          <cell r="AA231" t="str">
            <v>14FW WITAILOR CAP-10-KH</v>
          </cell>
          <cell r="AB231" t="str">
            <v>KH</v>
          </cell>
          <cell r="AC231" t="str">
            <v>KHAKI</v>
          </cell>
          <cell r="AD231" t="str">
            <v>WTRERF5009KH</v>
          </cell>
          <cell r="AE231" t="str">
            <v/>
          </cell>
          <cell r="AF231">
            <v>1</v>
          </cell>
          <cell r="AG231">
            <v>0</v>
          </cell>
          <cell r="AH231">
            <v>1</v>
          </cell>
          <cell r="AI231" t="str">
            <v>FRE</v>
          </cell>
        </row>
        <row r="232">
          <cell r="J232" t="str">
            <v>0</v>
          </cell>
          <cell r="K232" t="str">
            <v>0-</v>
          </cell>
          <cell r="L232">
            <v>0</v>
          </cell>
          <cell r="M232" t="str">
            <v>TTL</v>
          </cell>
          <cell r="N232" t="str">
            <v/>
          </cell>
          <cell r="O232" t="str">
            <v>WTR-FOREMOST-20 TTL</v>
          </cell>
          <cell r="Q232" t="str">
            <v/>
          </cell>
          <cell r="R232" t="str">
            <v/>
          </cell>
          <cell r="S232" t="str">
            <v/>
          </cell>
          <cell r="U232" t="str">
            <v/>
          </cell>
          <cell r="X232" t="str">
            <v/>
          </cell>
          <cell r="Y232" t="str">
            <v/>
          </cell>
          <cell r="Z232">
            <v>2</v>
          </cell>
          <cell r="AB232" t="str">
            <v/>
          </cell>
          <cell r="AD232" t="str">
            <v/>
          </cell>
          <cell r="AE232" t="str">
            <v/>
          </cell>
          <cell r="AF232">
            <v>2</v>
          </cell>
          <cell r="AG232">
            <v>0</v>
          </cell>
          <cell r="AH232">
            <v>1</v>
          </cell>
        </row>
        <row r="233">
          <cell r="J233" t="str">
            <v>WTR-동일모자-161</v>
          </cell>
          <cell r="K233" t="str">
            <v>WTR-동일모자-161-WTRERF5010GREYFRE</v>
          </cell>
          <cell r="L233" t="str">
            <v>WTR의류외10</v>
          </cell>
          <cell r="M233" t="str">
            <v>WTR</v>
          </cell>
          <cell r="N233" t="str">
            <v>14FW W</v>
          </cell>
          <cell r="P233" t="str">
            <v>WTR</v>
          </cell>
          <cell r="Q233" t="str">
            <v>WITAILOR</v>
          </cell>
          <cell r="R233" t="str">
            <v>F</v>
          </cell>
          <cell r="S233">
            <v>5</v>
          </cell>
          <cell r="T233" t="str">
            <v>ER</v>
          </cell>
          <cell r="U233" t="str">
            <v>EARCAP</v>
          </cell>
          <cell r="V233" t="str">
            <v>U</v>
          </cell>
          <cell r="W233">
            <v>10</v>
          </cell>
          <cell r="X233" t="str">
            <v>010</v>
          </cell>
          <cell r="Y233" t="str">
            <v>WTRERF5010</v>
          </cell>
          <cell r="Z233">
            <v>1</v>
          </cell>
          <cell r="AA233" t="str">
            <v>14FW WITAILOR CAP-11-GY</v>
          </cell>
          <cell r="AB233" t="str">
            <v>GY</v>
          </cell>
          <cell r="AC233" t="str">
            <v>GREY</v>
          </cell>
          <cell r="AD233" t="str">
            <v>WTRERF5010GY</v>
          </cell>
          <cell r="AE233" t="str">
            <v/>
          </cell>
          <cell r="AF233">
            <v>1</v>
          </cell>
          <cell r="AG233">
            <v>0</v>
          </cell>
          <cell r="AH233">
            <v>1</v>
          </cell>
          <cell r="AI233" t="str">
            <v>FRE</v>
          </cell>
        </row>
        <row r="234">
          <cell r="J234" t="str">
            <v>WTR-동일모자-162</v>
          </cell>
          <cell r="K234" t="str">
            <v>WTR-동일모자-162-WTRERF5011BEIGEFRE</v>
          </cell>
          <cell r="L234" t="str">
            <v>WTR의류외11</v>
          </cell>
          <cell r="M234" t="str">
            <v>WTR</v>
          </cell>
          <cell r="N234" t="str">
            <v>14FW W</v>
          </cell>
          <cell r="P234" t="str">
            <v>WTR</v>
          </cell>
          <cell r="Q234" t="str">
            <v>WITAILOR</v>
          </cell>
          <cell r="R234" t="str">
            <v>F</v>
          </cell>
          <cell r="S234">
            <v>5</v>
          </cell>
          <cell r="T234" t="str">
            <v>ER</v>
          </cell>
          <cell r="U234" t="str">
            <v>EARCAP</v>
          </cell>
          <cell r="V234" t="str">
            <v>U</v>
          </cell>
          <cell r="W234">
            <v>11</v>
          </cell>
          <cell r="X234" t="str">
            <v>011</v>
          </cell>
          <cell r="Y234" t="str">
            <v>WTRERF5011</v>
          </cell>
          <cell r="Z234">
            <v>1</v>
          </cell>
          <cell r="AA234" t="str">
            <v>14FW WITAILOR CAP-14-BG</v>
          </cell>
          <cell r="AB234" t="str">
            <v>BG</v>
          </cell>
          <cell r="AC234" t="str">
            <v>BEIGE</v>
          </cell>
          <cell r="AD234" t="str">
            <v>WTRERF5011BG</v>
          </cell>
          <cell r="AE234" t="str">
            <v/>
          </cell>
          <cell r="AF234">
            <v>1</v>
          </cell>
          <cell r="AG234">
            <v>0</v>
          </cell>
          <cell r="AH234">
            <v>1</v>
          </cell>
          <cell r="AI234" t="str">
            <v>FRE</v>
          </cell>
        </row>
        <row r="235">
          <cell r="J235" t="str">
            <v>WTR-동일모자-163</v>
          </cell>
          <cell r="K235" t="str">
            <v>WTR-동일모자-163-WTRERF5012PINKFRE</v>
          </cell>
          <cell r="L235" t="str">
            <v>WTR의류외12</v>
          </cell>
          <cell r="M235" t="str">
            <v>WTR</v>
          </cell>
          <cell r="N235" t="str">
            <v>14FW W</v>
          </cell>
          <cell r="P235" t="str">
            <v>WTR</v>
          </cell>
          <cell r="Q235" t="str">
            <v>WITAILOR</v>
          </cell>
          <cell r="R235" t="str">
            <v>F</v>
          </cell>
          <cell r="S235">
            <v>5</v>
          </cell>
          <cell r="T235" t="str">
            <v>ER</v>
          </cell>
          <cell r="U235" t="str">
            <v>EARCAP</v>
          </cell>
          <cell r="V235" t="str">
            <v>U</v>
          </cell>
          <cell r="W235">
            <v>12</v>
          </cell>
          <cell r="X235" t="str">
            <v>012</v>
          </cell>
          <cell r="Y235" t="str">
            <v>WTRERF5012</v>
          </cell>
          <cell r="Z235">
            <v>1</v>
          </cell>
          <cell r="AA235" t="str">
            <v>14FW WITAILOR CAP-15-PK</v>
          </cell>
          <cell r="AB235" t="str">
            <v>PK</v>
          </cell>
          <cell r="AC235" t="str">
            <v>PINK</v>
          </cell>
          <cell r="AD235" t="str">
            <v>WTRERF5012PK</v>
          </cell>
          <cell r="AE235" t="str">
            <v/>
          </cell>
          <cell r="AF235">
            <v>1</v>
          </cell>
          <cell r="AG235">
            <v>0</v>
          </cell>
          <cell r="AH235">
            <v>1</v>
          </cell>
          <cell r="AI235" t="str">
            <v>FRE</v>
          </cell>
        </row>
        <row r="236">
          <cell r="J236" t="str">
            <v>0</v>
          </cell>
          <cell r="K236" t="str">
            <v>0-</v>
          </cell>
          <cell r="L236">
            <v>0</v>
          </cell>
          <cell r="M236" t="str">
            <v>TTL</v>
          </cell>
          <cell r="N236" t="str">
            <v/>
          </cell>
          <cell r="O236" t="str">
            <v>WTR-동일모자-16 TTL</v>
          </cell>
          <cell r="Q236" t="str">
            <v/>
          </cell>
          <cell r="R236" t="str">
            <v/>
          </cell>
          <cell r="S236" t="str">
            <v/>
          </cell>
          <cell r="U236" t="str">
            <v/>
          </cell>
          <cell r="X236" t="str">
            <v/>
          </cell>
          <cell r="Y236" t="str">
            <v/>
          </cell>
          <cell r="Z236">
            <v>3</v>
          </cell>
          <cell r="AB236" t="str">
            <v/>
          </cell>
          <cell r="AD236" t="str">
            <v/>
          </cell>
          <cell r="AE236" t="str">
            <v/>
          </cell>
          <cell r="AF236">
            <v>3</v>
          </cell>
          <cell r="AG236">
            <v>0</v>
          </cell>
          <cell r="AH236">
            <v>1</v>
          </cell>
        </row>
        <row r="237">
          <cell r="J237" t="str">
            <v>SMB-FOREMOST-221</v>
          </cell>
          <cell r="K237" t="str">
            <v>SMB-FOREMOST-221-SMBBEF5507GREENFRE</v>
          </cell>
          <cell r="L237" t="str">
            <v>SMB의류외507</v>
          </cell>
          <cell r="M237" t="str">
            <v>SMB</v>
          </cell>
          <cell r="N237" t="str">
            <v>14FW S</v>
          </cell>
          <cell r="P237" t="str">
            <v>SMB</v>
          </cell>
          <cell r="Q237" t="str">
            <v>SUPER MASSIVE BOUND</v>
          </cell>
          <cell r="R237" t="str">
            <v>F</v>
          </cell>
          <cell r="S237">
            <v>5</v>
          </cell>
          <cell r="T237" t="str">
            <v>BE</v>
          </cell>
          <cell r="U237" t="str">
            <v>BEANIE</v>
          </cell>
          <cell r="V237" t="str">
            <v>K</v>
          </cell>
          <cell r="W237">
            <v>507</v>
          </cell>
          <cell r="X237">
            <v>507</v>
          </cell>
          <cell r="Y237" t="str">
            <v>SMBBEF5507</v>
          </cell>
          <cell r="Z237">
            <v>0.33333333333333331</v>
          </cell>
          <cell r="AA237" t="str">
            <v>14FW SMB_04_KNIT_N_KIDS_GR</v>
          </cell>
          <cell r="AB237" t="str">
            <v>GR</v>
          </cell>
          <cell r="AC237" t="str">
            <v>GREEN</v>
          </cell>
          <cell r="AD237" t="str">
            <v>SMBBEF5507GR</v>
          </cell>
          <cell r="AE237" t="str">
            <v/>
          </cell>
          <cell r="AF237">
            <v>1</v>
          </cell>
          <cell r="AG237">
            <v>0</v>
          </cell>
          <cell r="AH237">
            <v>1</v>
          </cell>
          <cell r="AI237" t="str">
            <v>FRE</v>
          </cell>
        </row>
        <row r="238">
          <cell r="J238" t="str">
            <v>SMB-FOREMOST-222</v>
          </cell>
          <cell r="K238" t="str">
            <v>SMB-FOREMOST-222-SMBBEF5507REDFRE</v>
          </cell>
          <cell r="L238" t="str">
            <v>SMB의류외507</v>
          </cell>
          <cell r="M238" t="str">
            <v>SMB</v>
          </cell>
          <cell r="N238" t="str">
            <v>14FW S</v>
          </cell>
          <cell r="P238" t="str">
            <v>SMB</v>
          </cell>
          <cell r="Q238" t="str">
            <v>SUPER MASSIVE BOUND</v>
          </cell>
          <cell r="R238" t="str">
            <v>F</v>
          </cell>
          <cell r="S238">
            <v>5</v>
          </cell>
          <cell r="T238" t="str">
            <v>BE</v>
          </cell>
          <cell r="U238" t="str">
            <v>BEANIE</v>
          </cell>
          <cell r="V238" t="str">
            <v>K</v>
          </cell>
          <cell r="W238">
            <v>507</v>
          </cell>
          <cell r="X238">
            <v>507</v>
          </cell>
          <cell r="Y238" t="str">
            <v>SMBBEF5507</v>
          </cell>
          <cell r="Z238">
            <v>0.33333333333333331</v>
          </cell>
          <cell r="AA238" t="str">
            <v>14FW SMB_04_KNIT_N_KIDS_RE</v>
          </cell>
          <cell r="AB238" t="str">
            <v>RE</v>
          </cell>
          <cell r="AC238" t="str">
            <v>RED</v>
          </cell>
          <cell r="AD238" t="str">
            <v>SMBBEF5507RE</v>
          </cell>
          <cell r="AE238" t="str">
            <v/>
          </cell>
          <cell r="AF238">
            <v>1</v>
          </cell>
          <cell r="AG238">
            <v>0</v>
          </cell>
          <cell r="AH238">
            <v>1</v>
          </cell>
          <cell r="AI238" t="str">
            <v>FRE</v>
          </cell>
        </row>
        <row r="239">
          <cell r="J239" t="str">
            <v>SMB-FOREMOST-223</v>
          </cell>
          <cell r="K239" t="str">
            <v>SMB-FOREMOST-223-SMBBEF5507PINKFRE</v>
          </cell>
          <cell r="L239" t="str">
            <v>SMB의류외507</v>
          </cell>
          <cell r="M239" t="str">
            <v>SMB</v>
          </cell>
          <cell r="N239" t="str">
            <v>14FW S</v>
          </cell>
          <cell r="P239" t="str">
            <v>SMB</v>
          </cell>
          <cell r="Q239" t="str">
            <v>SUPER MASSIVE BOUND</v>
          </cell>
          <cell r="R239" t="str">
            <v>F</v>
          </cell>
          <cell r="S239">
            <v>5</v>
          </cell>
          <cell r="T239" t="str">
            <v>BE</v>
          </cell>
          <cell r="U239" t="str">
            <v>BEANIE</v>
          </cell>
          <cell r="V239" t="str">
            <v>K</v>
          </cell>
          <cell r="W239">
            <v>507</v>
          </cell>
          <cell r="X239">
            <v>507</v>
          </cell>
          <cell r="Y239" t="str">
            <v>SMBBEF5507</v>
          </cell>
          <cell r="Z239">
            <v>0.33333333333333331</v>
          </cell>
          <cell r="AA239" t="str">
            <v>14FW SMB_04_KNIT_N_KIDS_PK</v>
          </cell>
          <cell r="AB239" t="str">
            <v>PK</v>
          </cell>
          <cell r="AC239" t="str">
            <v>PINK</v>
          </cell>
          <cell r="AD239" t="str">
            <v>SMBBEF5507PK</v>
          </cell>
          <cell r="AE239" t="str">
            <v/>
          </cell>
          <cell r="AF239">
            <v>1</v>
          </cell>
          <cell r="AG239">
            <v>0</v>
          </cell>
          <cell r="AH239">
            <v>1</v>
          </cell>
          <cell r="AI239" t="str">
            <v>FRE</v>
          </cell>
        </row>
        <row r="240">
          <cell r="J240" t="str">
            <v>SMB-FOREMOST-224</v>
          </cell>
          <cell r="K240" t="str">
            <v>SMB-FOREMOST-224-SMBBEF5508PINKFRE</v>
          </cell>
          <cell r="L240" t="str">
            <v>SMB의류외508</v>
          </cell>
          <cell r="M240" t="str">
            <v>SMB</v>
          </cell>
          <cell r="N240" t="str">
            <v>14FW S</v>
          </cell>
          <cell r="P240" t="str">
            <v>SMB</v>
          </cell>
          <cell r="Q240" t="str">
            <v>SUPER MASSIVE BOUND</v>
          </cell>
          <cell r="R240" t="str">
            <v>F</v>
          </cell>
          <cell r="S240">
            <v>5</v>
          </cell>
          <cell r="T240" t="str">
            <v>BE</v>
          </cell>
          <cell r="U240" t="str">
            <v>BEANIE</v>
          </cell>
          <cell r="V240" t="str">
            <v>K</v>
          </cell>
          <cell r="W240">
            <v>508</v>
          </cell>
          <cell r="X240">
            <v>508</v>
          </cell>
          <cell r="Y240" t="str">
            <v>SMBBEF5508</v>
          </cell>
          <cell r="Z240">
            <v>0.5</v>
          </cell>
          <cell r="AA240" t="str">
            <v>14FW SMB_03_KNIT_N_KIDS_PK</v>
          </cell>
          <cell r="AB240" t="str">
            <v>PK</v>
          </cell>
          <cell r="AC240" t="str">
            <v>PINK</v>
          </cell>
          <cell r="AD240" t="str">
            <v>SMBBEF5508PK</v>
          </cell>
          <cell r="AE240" t="str">
            <v/>
          </cell>
          <cell r="AF240">
            <v>1</v>
          </cell>
          <cell r="AG240">
            <v>0</v>
          </cell>
          <cell r="AH240">
            <v>1</v>
          </cell>
          <cell r="AI240" t="str">
            <v>FRE</v>
          </cell>
        </row>
        <row r="241">
          <cell r="J241" t="str">
            <v>SMB-FOREMOST-225</v>
          </cell>
          <cell r="K241" t="str">
            <v>SMB-FOREMOST-225-SMBBEF5508REDFRE</v>
          </cell>
          <cell r="L241" t="str">
            <v>SMB의류외508</v>
          </cell>
          <cell r="M241" t="str">
            <v>SMB</v>
          </cell>
          <cell r="N241" t="str">
            <v>14FW S</v>
          </cell>
          <cell r="P241" t="str">
            <v>SMB</v>
          </cell>
          <cell r="Q241" t="str">
            <v>SUPER MASSIVE BOUND</v>
          </cell>
          <cell r="R241" t="str">
            <v>F</v>
          </cell>
          <cell r="S241">
            <v>5</v>
          </cell>
          <cell r="T241" t="str">
            <v>BE</v>
          </cell>
          <cell r="U241" t="str">
            <v>BEANIE</v>
          </cell>
          <cell r="V241" t="str">
            <v>K</v>
          </cell>
          <cell r="W241">
            <v>508</v>
          </cell>
          <cell r="X241">
            <v>508</v>
          </cell>
          <cell r="Y241" t="str">
            <v>SMBBEF5508</v>
          </cell>
          <cell r="Z241">
            <v>0.5</v>
          </cell>
          <cell r="AA241" t="str">
            <v>14FW SMB_03_KNIT_N_KIDS_RE</v>
          </cell>
          <cell r="AB241" t="str">
            <v>RE</v>
          </cell>
          <cell r="AC241" t="str">
            <v>RED</v>
          </cell>
          <cell r="AD241" t="str">
            <v>SMBBEF5508RE</v>
          </cell>
          <cell r="AE241" t="str">
            <v/>
          </cell>
          <cell r="AF241">
            <v>1</v>
          </cell>
          <cell r="AG241">
            <v>0</v>
          </cell>
          <cell r="AH241">
            <v>1</v>
          </cell>
          <cell r="AI241" t="str">
            <v>FRE</v>
          </cell>
        </row>
        <row r="242">
          <cell r="J242" t="str">
            <v>0</v>
          </cell>
          <cell r="K242" t="str">
            <v>0-</v>
          </cell>
          <cell r="L242">
            <v>0</v>
          </cell>
          <cell r="M242" t="str">
            <v>TTL</v>
          </cell>
          <cell r="N242" t="str">
            <v/>
          </cell>
          <cell r="O242" t="str">
            <v>SMB-FOREMOST-22 TTL</v>
          </cell>
          <cell r="Q242" t="str">
            <v/>
          </cell>
          <cell r="R242" t="str">
            <v/>
          </cell>
          <cell r="S242" t="str">
            <v/>
          </cell>
          <cell r="U242" t="str">
            <v/>
          </cell>
          <cell r="X242" t="str">
            <v/>
          </cell>
          <cell r="Y242" t="str">
            <v/>
          </cell>
          <cell r="Z242">
            <v>2</v>
          </cell>
          <cell r="AB242" t="str">
            <v/>
          </cell>
          <cell r="AD242" t="str">
            <v/>
          </cell>
          <cell r="AE242" t="str">
            <v/>
          </cell>
          <cell r="AF242">
            <v>5</v>
          </cell>
          <cell r="AG242">
            <v>0</v>
          </cell>
          <cell r="AH242">
            <v>1</v>
          </cell>
        </row>
        <row r="243">
          <cell r="J243" t="str">
            <v>SWB-FOREMOST-231</v>
          </cell>
          <cell r="K243" t="str">
            <v>SWB-FOREMOST-231-SWBBEF5509PINKFRE</v>
          </cell>
          <cell r="L243" t="str">
            <v>SWB의류외509</v>
          </cell>
          <cell r="M243" t="str">
            <v>SWB</v>
          </cell>
          <cell r="N243" t="str">
            <v>14FW S</v>
          </cell>
          <cell r="P243" t="str">
            <v>SWB</v>
          </cell>
          <cell r="Q243" t="str">
            <v>SUPER MASSIVE BOUND_W</v>
          </cell>
          <cell r="R243" t="str">
            <v>F</v>
          </cell>
          <cell r="S243">
            <v>5</v>
          </cell>
          <cell r="T243" t="str">
            <v>BE</v>
          </cell>
          <cell r="U243" t="str">
            <v>BEANIE</v>
          </cell>
          <cell r="V243" t="str">
            <v>K</v>
          </cell>
          <cell r="W243">
            <v>509</v>
          </cell>
          <cell r="X243">
            <v>509</v>
          </cell>
          <cell r="Y243" t="str">
            <v>SWBBEF5509</v>
          </cell>
          <cell r="Z243">
            <v>0.5</v>
          </cell>
          <cell r="AA243" t="str">
            <v>14FW SMB_05_KNIT_F_KIDS_PK</v>
          </cell>
          <cell r="AB243" t="str">
            <v>PK</v>
          </cell>
          <cell r="AC243" t="str">
            <v>PINK</v>
          </cell>
          <cell r="AD243" t="str">
            <v>SWBBEF5509PK</v>
          </cell>
          <cell r="AE243" t="str">
            <v/>
          </cell>
          <cell r="AF243">
            <v>1</v>
          </cell>
          <cell r="AG243">
            <v>0</v>
          </cell>
          <cell r="AH243">
            <v>1</v>
          </cell>
          <cell r="AI243" t="str">
            <v>FRE</v>
          </cell>
        </row>
        <row r="244">
          <cell r="J244" t="str">
            <v>SWB-FOREMOST-232</v>
          </cell>
          <cell r="K244" t="str">
            <v>SWB-FOREMOST-232-SWBBEF5509BLUEFRE</v>
          </cell>
          <cell r="L244" t="str">
            <v>SWB의류외509</v>
          </cell>
          <cell r="M244" t="str">
            <v>SWB</v>
          </cell>
          <cell r="N244" t="str">
            <v>14FW S</v>
          </cell>
          <cell r="P244" t="str">
            <v>SWB</v>
          </cell>
          <cell r="Q244" t="str">
            <v>SUPER MASSIVE BOUND_W</v>
          </cell>
          <cell r="R244" t="str">
            <v>F</v>
          </cell>
          <cell r="S244">
            <v>5</v>
          </cell>
          <cell r="T244" t="str">
            <v>BE</v>
          </cell>
          <cell r="U244" t="str">
            <v>BEANIE</v>
          </cell>
          <cell r="V244" t="str">
            <v>K</v>
          </cell>
          <cell r="W244">
            <v>509</v>
          </cell>
          <cell r="X244">
            <v>509</v>
          </cell>
          <cell r="Y244" t="str">
            <v>SWBBEF5509</v>
          </cell>
          <cell r="Z244">
            <v>0.5</v>
          </cell>
          <cell r="AA244" t="str">
            <v>14FW SMB_05_KNIT_F_KIDS_BL</v>
          </cell>
          <cell r="AB244" t="str">
            <v>BL</v>
          </cell>
          <cell r="AC244" t="str">
            <v>BLUE</v>
          </cell>
          <cell r="AD244" t="str">
            <v>SWBBEF5509BL</v>
          </cell>
          <cell r="AE244" t="str">
            <v/>
          </cell>
          <cell r="AF244">
            <v>1</v>
          </cell>
          <cell r="AG244">
            <v>0</v>
          </cell>
          <cell r="AH244">
            <v>1</v>
          </cell>
          <cell r="AI244" t="str">
            <v>FRE</v>
          </cell>
        </row>
        <row r="245">
          <cell r="J245" t="str">
            <v>0</v>
          </cell>
          <cell r="K245" t="str">
            <v>0-</v>
          </cell>
          <cell r="L245">
            <v>0</v>
          </cell>
          <cell r="M245" t="str">
            <v>TTL</v>
          </cell>
          <cell r="N245" t="str">
            <v/>
          </cell>
          <cell r="O245" t="str">
            <v>SWB-FOREMOST-23 TTL</v>
          </cell>
          <cell r="Q245" t="str">
            <v/>
          </cell>
          <cell r="R245" t="str">
            <v/>
          </cell>
          <cell r="S245" t="str">
            <v/>
          </cell>
          <cell r="U245" t="str">
            <v/>
          </cell>
          <cell r="X245" t="str">
            <v/>
          </cell>
          <cell r="Y245" t="str">
            <v/>
          </cell>
          <cell r="Z245">
            <v>1</v>
          </cell>
          <cell r="AB245" t="str">
            <v/>
          </cell>
          <cell r="AD245" t="str">
            <v/>
          </cell>
          <cell r="AE245" t="str">
            <v/>
          </cell>
          <cell r="AF245">
            <v>2</v>
          </cell>
          <cell r="AG245">
            <v>0</v>
          </cell>
          <cell r="AH245">
            <v>1</v>
          </cell>
        </row>
        <row r="246">
          <cell r="J246" t="str">
            <v>SWB-QF-091</v>
          </cell>
          <cell r="K246" t="str">
            <v>SWB-QF-091-SWBSNF5004BLACKFRE</v>
          </cell>
          <cell r="L246" t="str">
            <v>SWB의류외4</v>
          </cell>
          <cell r="M246" t="str">
            <v>SWB</v>
          </cell>
          <cell r="N246" t="str">
            <v>14FW S</v>
          </cell>
          <cell r="P246" t="str">
            <v>SWB</v>
          </cell>
          <cell r="Q246" t="str">
            <v>SUPER MASSIVE BOUND_W</v>
          </cell>
          <cell r="R246" t="str">
            <v>F</v>
          </cell>
          <cell r="S246">
            <v>5</v>
          </cell>
          <cell r="T246" t="str">
            <v>SN</v>
          </cell>
          <cell r="U246" t="str">
            <v>SNAPBACK</v>
          </cell>
          <cell r="V246" t="str">
            <v>U</v>
          </cell>
          <cell r="W246">
            <v>4</v>
          </cell>
          <cell r="X246" t="str">
            <v>004</v>
          </cell>
          <cell r="Y246" t="str">
            <v>SWBSNF5004</v>
          </cell>
          <cell r="Z246">
            <v>1</v>
          </cell>
          <cell r="AA246" t="str">
            <v>14FW SMB_39_FLAT_BK_F</v>
          </cell>
          <cell r="AB246" t="str">
            <v>BK</v>
          </cell>
          <cell r="AC246" t="str">
            <v>BLACK</v>
          </cell>
          <cell r="AD246" t="str">
            <v>SWBSNF5004BK</v>
          </cell>
          <cell r="AE246" t="str">
            <v/>
          </cell>
          <cell r="AF246">
            <v>1</v>
          </cell>
          <cell r="AG246" t="str">
            <v>겉감1:폴리에스터100%
겉감2:폴리에스터100%</v>
          </cell>
          <cell r="AH246">
            <v>1</v>
          </cell>
          <cell r="AI246" t="str">
            <v>FRE</v>
          </cell>
        </row>
        <row r="247">
          <cell r="J247" t="str">
            <v>SWB-QF-092</v>
          </cell>
          <cell r="K247" t="str">
            <v>SWB-QF-092-SWBSNF5504BLACKOSM</v>
          </cell>
          <cell r="L247" t="str">
            <v>SWB의류외504</v>
          </cell>
          <cell r="M247" t="str">
            <v>SWB</v>
          </cell>
          <cell r="N247" t="str">
            <v>14FW S</v>
          </cell>
          <cell r="P247" t="str">
            <v>SWB</v>
          </cell>
          <cell r="Q247" t="str">
            <v>SUPER MASSIVE BOUND_W</v>
          </cell>
          <cell r="R247" t="str">
            <v>F</v>
          </cell>
          <cell r="S247">
            <v>5</v>
          </cell>
          <cell r="T247" t="str">
            <v>SN</v>
          </cell>
          <cell r="U247" t="str">
            <v>SNAPBACK</v>
          </cell>
          <cell r="V247" t="str">
            <v>K</v>
          </cell>
          <cell r="W247">
            <v>504</v>
          </cell>
          <cell r="X247">
            <v>504</v>
          </cell>
          <cell r="Y247" t="str">
            <v>SWBSNF5504</v>
          </cell>
          <cell r="Z247">
            <v>0.25</v>
          </cell>
          <cell r="AA247" t="str">
            <v>14FW SMB_39_FLAT_BK_F_KIDS</v>
          </cell>
          <cell r="AB247" t="str">
            <v>BK</v>
          </cell>
          <cell r="AC247" t="str">
            <v>BLACK</v>
          </cell>
          <cell r="AD247" t="str">
            <v>SWBSNF5504BK</v>
          </cell>
          <cell r="AE247" t="str">
            <v/>
          </cell>
          <cell r="AF247">
            <v>0.5</v>
          </cell>
          <cell r="AG247" t="str">
            <v>겉감1:폴리에스터100%
겉감2:면60 폴리에스터40
겉감3:폴리에스터100</v>
          </cell>
          <cell r="AH247">
            <v>1</v>
          </cell>
          <cell r="AI247" t="str">
            <v>OSM</v>
          </cell>
        </row>
        <row r="248">
          <cell r="J248" t="str">
            <v>SWB-QF-092</v>
          </cell>
          <cell r="K248" t="str">
            <v>SWB-QF-092-SWBSNF5504BLACKOML</v>
          </cell>
          <cell r="L248" t="str">
            <v>SWB의류외504</v>
          </cell>
          <cell r="M248" t="str">
            <v>SWB</v>
          </cell>
          <cell r="N248" t="str">
            <v>14FW S</v>
          </cell>
          <cell r="P248" t="str">
            <v>SWB</v>
          </cell>
          <cell r="Q248" t="str">
            <v>SUPER MASSIVE BOUND_W</v>
          </cell>
          <cell r="R248" t="str">
            <v>F</v>
          </cell>
          <cell r="S248">
            <v>5</v>
          </cell>
          <cell r="T248" t="str">
            <v>SN</v>
          </cell>
          <cell r="U248" t="str">
            <v>SNAPBACK</v>
          </cell>
          <cell r="V248" t="str">
            <v>K</v>
          </cell>
          <cell r="W248">
            <v>504</v>
          </cell>
          <cell r="X248">
            <v>504</v>
          </cell>
          <cell r="Y248" t="str">
            <v>SWBSNF5504</v>
          </cell>
          <cell r="Z248">
            <v>0.25</v>
          </cell>
          <cell r="AA248" t="str">
            <v>14FW SMB_39_FLAT_BK_F_KIDS</v>
          </cell>
          <cell r="AB248" t="str">
            <v>BK</v>
          </cell>
          <cell r="AC248" t="str">
            <v>BLACK</v>
          </cell>
          <cell r="AD248" t="str">
            <v>SWBSNF5504BK</v>
          </cell>
          <cell r="AE248" t="str">
            <v/>
          </cell>
          <cell r="AF248">
            <v>0.5</v>
          </cell>
          <cell r="AG248" t="str">
            <v>겉감1:폴리에스터100%
겉감2:면60 폴리에스터40
겉감3:폴리에스터100</v>
          </cell>
          <cell r="AH248">
            <v>1</v>
          </cell>
          <cell r="AI248" t="str">
            <v>OML</v>
          </cell>
        </row>
        <row r="249">
          <cell r="J249" t="str">
            <v>SWB-QF-093</v>
          </cell>
          <cell r="K249" t="str">
            <v>SWB-QF-093-SWBSNF5504PINKOSM</v>
          </cell>
          <cell r="L249" t="str">
            <v>SWB의류외504</v>
          </cell>
          <cell r="M249" t="str">
            <v>SWB</v>
          </cell>
          <cell r="N249" t="str">
            <v>14FW S</v>
          </cell>
          <cell r="P249" t="str">
            <v>SWB</v>
          </cell>
          <cell r="Q249" t="str">
            <v>SUPER MASSIVE BOUND_W</v>
          </cell>
          <cell r="R249" t="str">
            <v>F</v>
          </cell>
          <cell r="S249">
            <v>5</v>
          </cell>
          <cell r="T249" t="str">
            <v>SN</v>
          </cell>
          <cell r="U249" t="str">
            <v>SNAPBACK</v>
          </cell>
          <cell r="V249" t="str">
            <v>K</v>
          </cell>
          <cell r="W249">
            <v>504</v>
          </cell>
          <cell r="X249">
            <v>504</v>
          </cell>
          <cell r="Y249" t="str">
            <v>SWBSNF5504</v>
          </cell>
          <cell r="Z249">
            <v>0.25</v>
          </cell>
          <cell r="AA249" t="str">
            <v>14FW SMB_39_FLAT_PK_F_KIDS</v>
          </cell>
          <cell r="AB249" t="str">
            <v>PK</v>
          </cell>
          <cell r="AC249" t="str">
            <v>PINK</v>
          </cell>
          <cell r="AD249" t="str">
            <v>SWBSNF5504PK</v>
          </cell>
          <cell r="AE249" t="str">
            <v/>
          </cell>
          <cell r="AF249">
            <v>0.5</v>
          </cell>
          <cell r="AG249" t="str">
            <v>겉감1:폴리에스터100%
겉감2:면60 폴리에스터40
겉감3:폴리에스터100</v>
          </cell>
          <cell r="AH249">
            <v>1</v>
          </cell>
          <cell r="AI249" t="str">
            <v>OSM</v>
          </cell>
        </row>
        <row r="250">
          <cell r="J250" t="str">
            <v>SWB-QF-093</v>
          </cell>
          <cell r="K250" t="str">
            <v>SWB-QF-093-SWBSNF5504PINKOML</v>
          </cell>
          <cell r="L250" t="str">
            <v>SWB의류외504</v>
          </cell>
          <cell r="M250" t="str">
            <v>SWB</v>
          </cell>
          <cell r="N250" t="str">
            <v>14FW S</v>
          </cell>
          <cell r="P250" t="str">
            <v>SWB</v>
          </cell>
          <cell r="Q250" t="str">
            <v>SUPER MASSIVE BOUND_W</v>
          </cell>
          <cell r="R250" t="str">
            <v>F</v>
          </cell>
          <cell r="S250">
            <v>5</v>
          </cell>
          <cell r="T250" t="str">
            <v>SN</v>
          </cell>
          <cell r="U250" t="str">
            <v>SNAPBACK</v>
          </cell>
          <cell r="V250" t="str">
            <v>K</v>
          </cell>
          <cell r="W250">
            <v>504</v>
          </cell>
          <cell r="X250">
            <v>504</v>
          </cell>
          <cell r="Y250" t="str">
            <v>SWBSNF5504</v>
          </cell>
          <cell r="Z250">
            <v>0.25</v>
          </cell>
          <cell r="AA250" t="str">
            <v>14FW SMB_39_FLAT_PK_F_KIDS</v>
          </cell>
          <cell r="AB250" t="str">
            <v>PK</v>
          </cell>
          <cell r="AC250" t="str">
            <v>PINK</v>
          </cell>
          <cell r="AD250" t="str">
            <v>SWBSNF5504PK</v>
          </cell>
          <cell r="AE250" t="str">
            <v/>
          </cell>
          <cell r="AF250">
            <v>0.5</v>
          </cell>
          <cell r="AG250" t="str">
            <v>겉감1:폴리에스터100%
겉감2:면60 폴리에스터40
겉감3:폴리에스터100</v>
          </cell>
          <cell r="AH250">
            <v>1</v>
          </cell>
          <cell r="AI250" t="str">
            <v>OML</v>
          </cell>
        </row>
        <row r="251">
          <cell r="J251" t="str">
            <v>SWB-QF-094</v>
          </cell>
          <cell r="K251" t="str">
            <v>SWB-QF-094-SWBERF5013BLACKFRE</v>
          </cell>
          <cell r="L251" t="str">
            <v>SWB의류외13</v>
          </cell>
          <cell r="M251" t="str">
            <v>SWB</v>
          </cell>
          <cell r="N251" t="str">
            <v>14FW S</v>
          </cell>
          <cell r="P251" t="str">
            <v>SWB</v>
          </cell>
          <cell r="Q251" t="str">
            <v>SUPER MASSIVE BOUND_W</v>
          </cell>
          <cell r="R251" t="str">
            <v>F</v>
          </cell>
          <cell r="S251">
            <v>5</v>
          </cell>
          <cell r="T251" t="str">
            <v>ER</v>
          </cell>
          <cell r="U251" t="str">
            <v>EARCAP</v>
          </cell>
          <cell r="V251" t="str">
            <v>U</v>
          </cell>
          <cell r="W251">
            <v>13</v>
          </cell>
          <cell r="X251" t="str">
            <v>013</v>
          </cell>
          <cell r="Y251" t="str">
            <v>SWBERF5013</v>
          </cell>
          <cell r="Z251">
            <v>1</v>
          </cell>
          <cell r="AA251" t="str">
            <v>14FW SMB_45_FLAT_BK_F</v>
          </cell>
          <cell r="AB251" t="str">
            <v>BK</v>
          </cell>
          <cell r="AC251" t="str">
            <v>BLACK</v>
          </cell>
          <cell r="AD251" t="str">
            <v>SWBERF5013BK</v>
          </cell>
          <cell r="AE251" t="str">
            <v/>
          </cell>
          <cell r="AF251">
            <v>1</v>
          </cell>
          <cell r="AG251" t="str">
            <v>겉감1:폴리에스터100%
겉감2:면60 폴리에스터40
겉감3:폴리에스터100</v>
          </cell>
          <cell r="AH251">
            <v>1</v>
          </cell>
          <cell r="AI251" t="str">
            <v>FRE</v>
          </cell>
        </row>
        <row r="252">
          <cell r="J252" t="str">
            <v>SWB-QF-095</v>
          </cell>
          <cell r="K252" t="str">
            <v>SWB-QF-095-SWBERF5514PINKOSM</v>
          </cell>
          <cell r="L252" t="str">
            <v>SWB의류외514</v>
          </cell>
          <cell r="M252" t="str">
            <v>SWB</v>
          </cell>
          <cell r="N252" t="str">
            <v>14FW S</v>
          </cell>
          <cell r="P252" t="str">
            <v>SWB</v>
          </cell>
          <cell r="Q252" t="str">
            <v>SUPER MASSIVE BOUND_W</v>
          </cell>
          <cell r="R252" t="str">
            <v>F</v>
          </cell>
          <cell r="S252">
            <v>5</v>
          </cell>
          <cell r="T252" t="str">
            <v>ER</v>
          </cell>
          <cell r="U252" t="str">
            <v>EARCAP</v>
          </cell>
          <cell r="V252" t="str">
            <v>K</v>
          </cell>
          <cell r="W252">
            <v>514</v>
          </cell>
          <cell r="X252">
            <v>514</v>
          </cell>
          <cell r="Y252" t="str">
            <v>SWBERF5514</v>
          </cell>
          <cell r="Z252">
            <v>0.5</v>
          </cell>
          <cell r="AA252" t="str">
            <v>14FW SMB_40_FLAT_PK_F_KIDS</v>
          </cell>
          <cell r="AB252" t="str">
            <v>PK</v>
          </cell>
          <cell r="AC252" t="str">
            <v>PINK</v>
          </cell>
          <cell r="AD252" t="str">
            <v>SWBERF5514PK</v>
          </cell>
          <cell r="AE252" t="str">
            <v/>
          </cell>
          <cell r="AF252">
            <v>0.5</v>
          </cell>
          <cell r="AG252" t="str">
            <v>겉감1:면97 폴리에스터3
겉감2:폴리에스터100
겉감3:폴리에스터100</v>
          </cell>
          <cell r="AH252">
            <v>1</v>
          </cell>
          <cell r="AI252" t="str">
            <v>OSM</v>
          </cell>
        </row>
        <row r="253">
          <cell r="J253" t="str">
            <v>SWB-QF-095</v>
          </cell>
          <cell r="K253" t="str">
            <v>SWB-QF-095-SWBERF5514PINKOML</v>
          </cell>
          <cell r="L253" t="str">
            <v>SWB의류외514</v>
          </cell>
          <cell r="M253" t="str">
            <v>SWB</v>
          </cell>
          <cell r="N253" t="str">
            <v>14FW S</v>
          </cell>
          <cell r="P253" t="str">
            <v>SWB</v>
          </cell>
          <cell r="Q253" t="str">
            <v>SUPER MASSIVE BOUND_W</v>
          </cell>
          <cell r="R253" t="str">
            <v>F</v>
          </cell>
          <cell r="S253">
            <v>5</v>
          </cell>
          <cell r="T253" t="str">
            <v>ER</v>
          </cell>
          <cell r="U253" t="str">
            <v>EARCAP</v>
          </cell>
          <cell r="V253" t="str">
            <v>K</v>
          </cell>
          <cell r="W253">
            <v>514</v>
          </cell>
          <cell r="X253">
            <v>514</v>
          </cell>
          <cell r="Y253" t="str">
            <v>SWBERF5514</v>
          </cell>
          <cell r="Z253">
            <v>0.5</v>
          </cell>
          <cell r="AA253" t="str">
            <v>14FW SMB_40_FLAT_PK_F_KIDS</v>
          </cell>
          <cell r="AB253" t="str">
            <v>PK</v>
          </cell>
          <cell r="AC253" t="str">
            <v>PINK</v>
          </cell>
          <cell r="AD253" t="str">
            <v>SWBERF5514PK</v>
          </cell>
          <cell r="AE253" t="str">
            <v/>
          </cell>
          <cell r="AF253">
            <v>0.5</v>
          </cell>
          <cell r="AG253" t="str">
            <v>겉감1:면97 폴리에스터3
겉감2:폴리에스터100
겉감3:폴리에스터100</v>
          </cell>
          <cell r="AH253">
            <v>1</v>
          </cell>
          <cell r="AI253" t="str">
            <v>OML</v>
          </cell>
        </row>
        <row r="254">
          <cell r="J254" t="str">
            <v>0</v>
          </cell>
          <cell r="K254" t="str">
            <v>0-</v>
          </cell>
          <cell r="L254">
            <v>0</v>
          </cell>
          <cell r="M254" t="str">
            <v>TTL</v>
          </cell>
          <cell r="N254" t="str">
            <v/>
          </cell>
          <cell r="O254" t="str">
            <v>SWB-QF-09 TTL</v>
          </cell>
          <cell r="Q254" t="str">
            <v/>
          </cell>
          <cell r="R254" t="str">
            <v/>
          </cell>
          <cell r="S254" t="str">
            <v/>
          </cell>
          <cell r="U254" t="str">
            <v/>
          </cell>
          <cell r="X254" t="str">
            <v/>
          </cell>
          <cell r="Y254" t="str">
            <v/>
          </cell>
          <cell r="Z254">
            <v>4</v>
          </cell>
          <cell r="AB254" t="str">
            <v/>
          </cell>
          <cell r="AD254" t="str">
            <v/>
          </cell>
          <cell r="AE254" t="str">
            <v/>
          </cell>
          <cell r="AF254">
            <v>5</v>
          </cell>
          <cell r="AG254">
            <v>0</v>
          </cell>
          <cell r="AH254">
            <v>1</v>
          </cell>
        </row>
        <row r="255">
          <cell r="J255" t="str">
            <v>SWB-동일모자-201</v>
          </cell>
          <cell r="K255" t="str">
            <v>SWB-동일모자-201-SWBSNF5005BROWNFRE</v>
          </cell>
          <cell r="L255" t="str">
            <v>SWB의류외5</v>
          </cell>
          <cell r="M255" t="str">
            <v>SWB</v>
          </cell>
          <cell r="N255" t="str">
            <v>14FW S</v>
          </cell>
          <cell r="P255" t="str">
            <v>SWB</v>
          </cell>
          <cell r="Q255" t="str">
            <v>SUPER MASSIVE BOUND_W</v>
          </cell>
          <cell r="R255" t="str">
            <v>F</v>
          </cell>
          <cell r="S255">
            <v>5</v>
          </cell>
          <cell r="T255" t="str">
            <v>SN</v>
          </cell>
          <cell r="U255" t="str">
            <v>SNAPBACK</v>
          </cell>
          <cell r="V255" t="str">
            <v>U</v>
          </cell>
          <cell r="W255">
            <v>5</v>
          </cell>
          <cell r="X255" t="str">
            <v>005</v>
          </cell>
          <cell r="Y255" t="str">
            <v>SWBSNF5005</v>
          </cell>
          <cell r="Z255">
            <v>1</v>
          </cell>
          <cell r="AA255" t="str">
            <v>14FW SMB_20_FLAT_BW_F</v>
          </cell>
          <cell r="AB255" t="str">
            <v>BW</v>
          </cell>
          <cell r="AC255" t="str">
            <v>BROWN</v>
          </cell>
          <cell r="AD255" t="str">
            <v>SWBSNF5005BW</v>
          </cell>
          <cell r="AE255" t="str">
            <v/>
          </cell>
          <cell r="AF255">
            <v>1</v>
          </cell>
          <cell r="AG255">
            <v>0</v>
          </cell>
          <cell r="AH255">
            <v>1</v>
          </cell>
          <cell r="AI255" t="str">
            <v>FRE</v>
          </cell>
        </row>
        <row r="256">
          <cell r="J256" t="str">
            <v>SWB-동일모자-202</v>
          </cell>
          <cell r="K256" t="str">
            <v>SWB-동일모자-202-SWBSNF5505BROWNOSM</v>
          </cell>
          <cell r="L256" t="str">
            <v>SWB의류외505</v>
          </cell>
          <cell r="M256" t="str">
            <v>SWB</v>
          </cell>
          <cell r="N256" t="str">
            <v>14FW S</v>
          </cell>
          <cell r="P256" t="str">
            <v>SWB</v>
          </cell>
          <cell r="Q256" t="str">
            <v>SUPER MASSIVE BOUND_W</v>
          </cell>
          <cell r="R256" t="str">
            <v>F</v>
          </cell>
          <cell r="S256">
            <v>5</v>
          </cell>
          <cell r="T256" t="str">
            <v>SN</v>
          </cell>
          <cell r="U256" t="str">
            <v>SNAPBACK</v>
          </cell>
          <cell r="V256" t="str">
            <v>K</v>
          </cell>
          <cell r="W256">
            <v>505</v>
          </cell>
          <cell r="X256">
            <v>505</v>
          </cell>
          <cell r="Y256" t="str">
            <v>SWBSNF5505</v>
          </cell>
          <cell r="Z256">
            <v>0.5</v>
          </cell>
          <cell r="AA256" t="str">
            <v>14FW SMB_20_FLAT_BW_F_KIDS</v>
          </cell>
          <cell r="AB256" t="str">
            <v>BW</v>
          </cell>
          <cell r="AC256" t="str">
            <v>BROWN</v>
          </cell>
          <cell r="AD256" t="str">
            <v>SWBSNF5505BW</v>
          </cell>
          <cell r="AE256" t="str">
            <v/>
          </cell>
          <cell r="AF256">
            <v>0.5</v>
          </cell>
          <cell r="AG256">
            <v>0</v>
          </cell>
          <cell r="AH256">
            <v>1</v>
          </cell>
          <cell r="AI256" t="str">
            <v>OSM</v>
          </cell>
        </row>
        <row r="257">
          <cell r="J257" t="str">
            <v>SWB-동일모자-202</v>
          </cell>
          <cell r="K257" t="str">
            <v>SWB-동일모자-202-SWBSNF5505BROWNOML</v>
          </cell>
          <cell r="L257" t="str">
            <v>SWB의류외505</v>
          </cell>
          <cell r="M257" t="str">
            <v>SWB</v>
          </cell>
          <cell r="N257" t="str">
            <v>14FW S</v>
          </cell>
          <cell r="P257" t="str">
            <v>SWB</v>
          </cell>
          <cell r="Q257" t="str">
            <v>SUPER MASSIVE BOUND_W</v>
          </cell>
          <cell r="R257" t="str">
            <v>F</v>
          </cell>
          <cell r="S257">
            <v>5</v>
          </cell>
          <cell r="T257" t="str">
            <v>SN</v>
          </cell>
          <cell r="U257" t="str">
            <v>SNAPBACK</v>
          </cell>
          <cell r="V257" t="str">
            <v>K</v>
          </cell>
          <cell r="W257">
            <v>505</v>
          </cell>
          <cell r="X257">
            <v>505</v>
          </cell>
          <cell r="Y257" t="str">
            <v>SWBSNF5505</v>
          </cell>
          <cell r="Z257">
            <v>0.5</v>
          </cell>
          <cell r="AA257" t="str">
            <v>14FW SMB_20_FLAT_BW_F_KIDS</v>
          </cell>
          <cell r="AB257" t="str">
            <v>BW</v>
          </cell>
          <cell r="AC257" t="str">
            <v>BROWN</v>
          </cell>
          <cell r="AD257" t="str">
            <v>SWBSNF5505BW</v>
          </cell>
          <cell r="AE257" t="str">
            <v/>
          </cell>
          <cell r="AF257">
            <v>0.5</v>
          </cell>
          <cell r="AG257">
            <v>0</v>
          </cell>
          <cell r="AH257">
            <v>1</v>
          </cell>
          <cell r="AI257" t="str">
            <v>OML</v>
          </cell>
        </row>
        <row r="258">
          <cell r="J258" t="str">
            <v>SWB-동일모자-203</v>
          </cell>
          <cell r="K258" t="str">
            <v>SWB-동일모자-203-SWBSNF5006PINKFRE</v>
          </cell>
          <cell r="L258" t="str">
            <v>SWB의류외6</v>
          </cell>
          <cell r="M258" t="str">
            <v>SWB</v>
          </cell>
          <cell r="N258" t="str">
            <v>14FW S</v>
          </cell>
          <cell r="P258" t="str">
            <v>SWB</v>
          </cell>
          <cell r="Q258" t="str">
            <v>SUPER MASSIVE BOUND_W</v>
          </cell>
          <cell r="R258" t="str">
            <v>F</v>
          </cell>
          <cell r="S258">
            <v>5</v>
          </cell>
          <cell r="T258" t="str">
            <v>SN</v>
          </cell>
          <cell r="U258" t="str">
            <v>SNAPBACK</v>
          </cell>
          <cell r="V258" t="str">
            <v>U</v>
          </cell>
          <cell r="W258">
            <v>6</v>
          </cell>
          <cell r="X258" t="str">
            <v>006</v>
          </cell>
          <cell r="Y258" t="str">
            <v>SWBSNF5006</v>
          </cell>
          <cell r="Z258">
            <v>1</v>
          </cell>
          <cell r="AA258" t="str">
            <v>14FW SMB_44_FLAT_PK_F</v>
          </cell>
          <cell r="AB258" t="str">
            <v>PK</v>
          </cell>
          <cell r="AC258" t="str">
            <v>PINK</v>
          </cell>
          <cell r="AD258" t="str">
            <v>SWBSNF5006PK</v>
          </cell>
          <cell r="AE258" t="str">
            <v/>
          </cell>
          <cell r="AF258">
            <v>1</v>
          </cell>
          <cell r="AG258">
            <v>0</v>
          </cell>
          <cell r="AH258">
            <v>1</v>
          </cell>
          <cell r="AI258" t="str">
            <v>FRE</v>
          </cell>
        </row>
        <row r="259">
          <cell r="J259" t="str">
            <v>SWB-동일모자-204</v>
          </cell>
          <cell r="K259" t="str">
            <v>SWB-동일모자-204-SWBSNF5506PINKOSM</v>
          </cell>
          <cell r="L259" t="str">
            <v>SWB의류외506</v>
          </cell>
          <cell r="M259" t="str">
            <v>SWB</v>
          </cell>
          <cell r="N259" t="str">
            <v>14FW S</v>
          </cell>
          <cell r="P259" t="str">
            <v>SWB</v>
          </cell>
          <cell r="Q259" t="str">
            <v>SUPER MASSIVE BOUND_W</v>
          </cell>
          <cell r="R259" t="str">
            <v>F</v>
          </cell>
          <cell r="S259">
            <v>5</v>
          </cell>
          <cell r="T259" t="str">
            <v>SN</v>
          </cell>
          <cell r="U259" t="str">
            <v>SNAPBACK</v>
          </cell>
          <cell r="V259" t="str">
            <v>K</v>
          </cell>
          <cell r="W259">
            <v>506</v>
          </cell>
          <cell r="X259">
            <v>506</v>
          </cell>
          <cell r="Y259" t="str">
            <v>SWBSNF5506</v>
          </cell>
          <cell r="Z259">
            <v>0.5</v>
          </cell>
          <cell r="AA259" t="str">
            <v>14FW SMB_44_FLAT_PK_F_KIDS</v>
          </cell>
          <cell r="AB259" t="str">
            <v>PK</v>
          </cell>
          <cell r="AC259" t="str">
            <v>PINK</v>
          </cell>
          <cell r="AD259" t="str">
            <v>SWBSNF5506PK</v>
          </cell>
          <cell r="AE259" t="str">
            <v/>
          </cell>
          <cell r="AF259">
            <v>0.5</v>
          </cell>
          <cell r="AG259">
            <v>0</v>
          </cell>
          <cell r="AH259">
            <v>1</v>
          </cell>
          <cell r="AI259" t="str">
            <v>OSM</v>
          </cell>
        </row>
        <row r="260">
          <cell r="J260" t="str">
            <v>SWB-동일모자-204</v>
          </cell>
          <cell r="K260" t="str">
            <v>SWB-동일모자-204-SWBSNF5506PINKOML</v>
          </cell>
          <cell r="L260" t="str">
            <v>SWB의류외506</v>
          </cell>
          <cell r="M260" t="str">
            <v>SWB</v>
          </cell>
          <cell r="N260" t="str">
            <v>14FW S</v>
          </cell>
          <cell r="P260" t="str">
            <v>SWB</v>
          </cell>
          <cell r="Q260" t="str">
            <v>SUPER MASSIVE BOUND_W</v>
          </cell>
          <cell r="R260" t="str">
            <v>F</v>
          </cell>
          <cell r="S260">
            <v>5</v>
          </cell>
          <cell r="T260" t="str">
            <v>SN</v>
          </cell>
          <cell r="U260" t="str">
            <v>SNAPBACK</v>
          </cell>
          <cell r="V260" t="str">
            <v>K</v>
          </cell>
          <cell r="W260">
            <v>506</v>
          </cell>
          <cell r="X260">
            <v>506</v>
          </cell>
          <cell r="Y260" t="str">
            <v>SWBSNF5506</v>
          </cell>
          <cell r="Z260">
            <v>0.5</v>
          </cell>
          <cell r="AA260" t="str">
            <v>14FW SMB_44_FLAT_PK_F_KIDS</v>
          </cell>
          <cell r="AB260" t="str">
            <v>PK</v>
          </cell>
          <cell r="AC260" t="str">
            <v>PINK</v>
          </cell>
          <cell r="AD260" t="str">
            <v>SWBSNF5506PK</v>
          </cell>
          <cell r="AE260" t="str">
            <v/>
          </cell>
          <cell r="AF260">
            <v>0.5</v>
          </cell>
          <cell r="AG260">
            <v>0</v>
          </cell>
          <cell r="AH260">
            <v>1</v>
          </cell>
          <cell r="AI260" t="str">
            <v>OML</v>
          </cell>
        </row>
        <row r="261">
          <cell r="J261" t="str">
            <v>SWB-동일모자-205</v>
          </cell>
          <cell r="K261" t="str">
            <v>SWB-동일모자-205-SWBERF5015PINKFRE</v>
          </cell>
          <cell r="L261" t="str">
            <v>SWB의류외15</v>
          </cell>
          <cell r="M261" t="str">
            <v>SWB</v>
          </cell>
          <cell r="N261" t="str">
            <v>14FW S</v>
          </cell>
          <cell r="P261" t="str">
            <v>SWB</v>
          </cell>
          <cell r="Q261" t="str">
            <v>SUPER MASSIVE BOUND_W</v>
          </cell>
          <cell r="R261" t="str">
            <v>F</v>
          </cell>
          <cell r="S261">
            <v>5</v>
          </cell>
          <cell r="T261" t="str">
            <v>ER</v>
          </cell>
          <cell r="U261" t="str">
            <v>EARCAP</v>
          </cell>
          <cell r="V261" t="str">
            <v>U</v>
          </cell>
          <cell r="W261">
            <v>15</v>
          </cell>
          <cell r="X261" t="str">
            <v>015</v>
          </cell>
          <cell r="Y261" t="str">
            <v>SWBERF5015</v>
          </cell>
          <cell r="Z261">
            <v>1</v>
          </cell>
          <cell r="AA261" t="str">
            <v>14FW SMB_11_CURVED_PK_F</v>
          </cell>
          <cell r="AB261" t="str">
            <v>PK</v>
          </cell>
          <cell r="AC261" t="str">
            <v>PINK</v>
          </cell>
          <cell r="AD261" t="str">
            <v>SWBERF5015PK</v>
          </cell>
          <cell r="AE261" t="str">
            <v/>
          </cell>
          <cell r="AF261">
            <v>1</v>
          </cell>
          <cell r="AG261">
            <v>0</v>
          </cell>
          <cell r="AH261">
            <v>1</v>
          </cell>
          <cell r="AI261" t="str">
            <v>FRE</v>
          </cell>
        </row>
        <row r="262">
          <cell r="J262" t="str">
            <v>SWB-동일모자-206</v>
          </cell>
          <cell r="K262" t="str">
            <v>SWB-동일모자-206-SWBERF5515PINKOSM</v>
          </cell>
          <cell r="L262" t="str">
            <v>SWB의류외515</v>
          </cell>
          <cell r="M262" t="str">
            <v>SWB</v>
          </cell>
          <cell r="N262" t="str">
            <v>14FW S</v>
          </cell>
          <cell r="P262" t="str">
            <v>SWB</v>
          </cell>
          <cell r="Q262" t="str">
            <v>SUPER MASSIVE BOUND_W</v>
          </cell>
          <cell r="R262" t="str">
            <v>F</v>
          </cell>
          <cell r="S262">
            <v>5</v>
          </cell>
          <cell r="T262" t="str">
            <v>ER</v>
          </cell>
          <cell r="U262" t="str">
            <v>EARCAP</v>
          </cell>
          <cell r="V262" t="str">
            <v>K</v>
          </cell>
          <cell r="W262">
            <v>515</v>
          </cell>
          <cell r="X262">
            <v>515</v>
          </cell>
          <cell r="Y262" t="str">
            <v>SWBERF5515</v>
          </cell>
          <cell r="Z262">
            <v>0.5</v>
          </cell>
          <cell r="AA262" t="str">
            <v>14FW SMB_11_CURVED_PK_F_KIDS</v>
          </cell>
          <cell r="AB262" t="str">
            <v>PK</v>
          </cell>
          <cell r="AC262" t="str">
            <v>PINK</v>
          </cell>
          <cell r="AD262" t="str">
            <v>SWBERF5515PK</v>
          </cell>
          <cell r="AE262" t="str">
            <v/>
          </cell>
          <cell r="AF262">
            <v>0.5</v>
          </cell>
          <cell r="AG262">
            <v>0</v>
          </cell>
          <cell r="AH262">
            <v>1</v>
          </cell>
          <cell r="AI262" t="str">
            <v>OSM</v>
          </cell>
        </row>
        <row r="263">
          <cell r="J263" t="str">
            <v>SWB-동일모자-206</v>
          </cell>
          <cell r="K263" t="str">
            <v>SWB-동일모자-206-SWBERF5515PINKOML</v>
          </cell>
          <cell r="L263" t="str">
            <v>SWB의류외515</v>
          </cell>
          <cell r="M263" t="str">
            <v>SWB</v>
          </cell>
          <cell r="N263" t="str">
            <v>14FW S</v>
          </cell>
          <cell r="P263" t="str">
            <v>SWB</v>
          </cell>
          <cell r="Q263" t="str">
            <v>SUPER MASSIVE BOUND_W</v>
          </cell>
          <cell r="R263" t="str">
            <v>F</v>
          </cell>
          <cell r="S263">
            <v>5</v>
          </cell>
          <cell r="T263" t="str">
            <v>ER</v>
          </cell>
          <cell r="U263" t="str">
            <v>EARCAP</v>
          </cell>
          <cell r="V263" t="str">
            <v>K</v>
          </cell>
          <cell r="W263">
            <v>515</v>
          </cell>
          <cell r="X263">
            <v>515</v>
          </cell>
          <cell r="Y263" t="str">
            <v>SWBERF5515</v>
          </cell>
          <cell r="Z263">
            <v>0.5</v>
          </cell>
          <cell r="AA263" t="str">
            <v>14FW SMB_11_CURVED_PK_F_KIDS</v>
          </cell>
          <cell r="AB263" t="str">
            <v>PK</v>
          </cell>
          <cell r="AC263" t="str">
            <v>PINK</v>
          </cell>
          <cell r="AD263" t="str">
            <v>SWBERF5515PK</v>
          </cell>
          <cell r="AE263" t="str">
            <v/>
          </cell>
          <cell r="AF263">
            <v>0.5</v>
          </cell>
          <cell r="AG263">
            <v>0</v>
          </cell>
          <cell r="AH263">
            <v>1</v>
          </cell>
          <cell r="AI263" t="str">
            <v>OML</v>
          </cell>
        </row>
        <row r="264">
          <cell r="J264" t="str">
            <v>SWB-동일모자-207</v>
          </cell>
          <cell r="K264" t="str">
            <v>SWB-동일모자-207-SWBERF5516PINKOSM</v>
          </cell>
          <cell r="L264" t="str">
            <v>SWB의류외516</v>
          </cell>
          <cell r="M264" t="str">
            <v>SWB</v>
          </cell>
          <cell r="N264" t="str">
            <v>14FW S</v>
          </cell>
          <cell r="P264" t="str">
            <v>SWB</v>
          </cell>
          <cell r="Q264" t="str">
            <v>SUPER MASSIVE BOUND_W</v>
          </cell>
          <cell r="R264" t="str">
            <v>F</v>
          </cell>
          <cell r="S264">
            <v>5</v>
          </cell>
          <cell r="T264" t="str">
            <v>ER</v>
          </cell>
          <cell r="U264" t="str">
            <v>EARCAP</v>
          </cell>
          <cell r="V264" t="str">
            <v>K</v>
          </cell>
          <cell r="W264">
            <v>516</v>
          </cell>
          <cell r="X264">
            <v>516</v>
          </cell>
          <cell r="Y264" t="str">
            <v>SWBERF5516</v>
          </cell>
          <cell r="Z264">
            <v>0.5</v>
          </cell>
          <cell r="AA264" t="str">
            <v>14FW SMB_15_CURVED_PK_F_KIDS</v>
          </cell>
          <cell r="AB264" t="str">
            <v>PK</v>
          </cell>
          <cell r="AC264" t="str">
            <v>PINK</v>
          </cell>
          <cell r="AD264" t="str">
            <v>SWBERF5516PK</v>
          </cell>
          <cell r="AE264" t="str">
            <v/>
          </cell>
          <cell r="AF264">
            <v>0.5</v>
          </cell>
          <cell r="AG264">
            <v>0</v>
          </cell>
          <cell r="AH264">
            <v>1</v>
          </cell>
          <cell r="AI264" t="str">
            <v>OSM</v>
          </cell>
        </row>
        <row r="265">
          <cell r="J265" t="str">
            <v>SWB-동일모자-207</v>
          </cell>
          <cell r="K265" t="str">
            <v>SWB-동일모자-207-SWBERF5516PINKOML</v>
          </cell>
          <cell r="L265" t="str">
            <v>SWB의류외516</v>
          </cell>
          <cell r="M265" t="str">
            <v>SWB</v>
          </cell>
          <cell r="N265" t="str">
            <v>14FW S</v>
          </cell>
          <cell r="P265" t="str">
            <v>SWB</v>
          </cell>
          <cell r="Q265" t="str">
            <v>SUPER MASSIVE BOUND_W</v>
          </cell>
          <cell r="R265" t="str">
            <v>F</v>
          </cell>
          <cell r="S265">
            <v>5</v>
          </cell>
          <cell r="T265" t="str">
            <v>ER</v>
          </cell>
          <cell r="U265" t="str">
            <v>EARCAP</v>
          </cell>
          <cell r="V265" t="str">
            <v>K</v>
          </cell>
          <cell r="W265">
            <v>516</v>
          </cell>
          <cell r="X265">
            <v>516</v>
          </cell>
          <cell r="Y265" t="str">
            <v>SWBERF5516</v>
          </cell>
          <cell r="Z265">
            <v>0.5</v>
          </cell>
          <cell r="AA265" t="str">
            <v>14FW SMB_15_CURVED_PK_F_KIDS</v>
          </cell>
          <cell r="AB265" t="str">
            <v>PK</v>
          </cell>
          <cell r="AC265" t="str">
            <v>PINK</v>
          </cell>
          <cell r="AD265" t="str">
            <v>SWBERF5516PK</v>
          </cell>
          <cell r="AE265" t="str">
            <v/>
          </cell>
          <cell r="AF265">
            <v>0.5</v>
          </cell>
          <cell r="AG265">
            <v>0</v>
          </cell>
          <cell r="AH265">
            <v>1</v>
          </cell>
          <cell r="AI265" t="str">
            <v>OML</v>
          </cell>
        </row>
        <row r="266">
          <cell r="J266" t="str">
            <v>SWB-동일모자-208</v>
          </cell>
          <cell r="K266" t="str">
            <v>SWB-동일모자-208-SWBERF5536NAVYOSM</v>
          </cell>
          <cell r="L266" t="str">
            <v>SWB의류외536</v>
          </cell>
          <cell r="M266" t="str">
            <v>SWB</v>
          </cell>
          <cell r="N266" t="str">
            <v>14FW S</v>
          </cell>
          <cell r="P266" t="str">
            <v>SWB</v>
          </cell>
          <cell r="Q266" t="str">
            <v>SUPER MASSIVE BOUND_W</v>
          </cell>
          <cell r="R266" t="str">
            <v>F</v>
          </cell>
          <cell r="S266">
            <v>5</v>
          </cell>
          <cell r="T266" t="str">
            <v>ER</v>
          </cell>
          <cell r="U266" t="str">
            <v>EARCAP</v>
          </cell>
          <cell r="V266" t="str">
            <v>K</v>
          </cell>
          <cell r="W266">
            <v>536</v>
          </cell>
          <cell r="X266">
            <v>536</v>
          </cell>
          <cell r="Y266" t="str">
            <v>SWBERF5536</v>
          </cell>
          <cell r="Z266">
            <v>0.5</v>
          </cell>
          <cell r="AA266" t="str">
            <v>14FW SMB_16_CURVED_NY_F_KIDS</v>
          </cell>
          <cell r="AB266" t="str">
            <v>NY</v>
          </cell>
          <cell r="AC266" t="str">
            <v>NAVY</v>
          </cell>
          <cell r="AD266" t="str">
            <v>SWBERF5536NY</v>
          </cell>
          <cell r="AE266" t="str">
            <v/>
          </cell>
          <cell r="AF266">
            <v>0.5</v>
          </cell>
          <cell r="AG266">
            <v>0</v>
          </cell>
          <cell r="AH266">
            <v>1</v>
          </cell>
          <cell r="AI266" t="str">
            <v>OSM</v>
          </cell>
        </row>
        <row r="267">
          <cell r="J267" t="str">
            <v>SWB-동일모자-208</v>
          </cell>
          <cell r="K267" t="str">
            <v>SWB-동일모자-208-SWBERF5536NAVYOML</v>
          </cell>
          <cell r="L267" t="str">
            <v>SWB의류외536</v>
          </cell>
          <cell r="M267" t="str">
            <v>SWB</v>
          </cell>
          <cell r="N267" t="str">
            <v>14FW S</v>
          </cell>
          <cell r="P267" t="str">
            <v>SWB</v>
          </cell>
          <cell r="Q267" t="str">
            <v>SUPER MASSIVE BOUND_W</v>
          </cell>
          <cell r="R267" t="str">
            <v>F</v>
          </cell>
          <cell r="S267">
            <v>5</v>
          </cell>
          <cell r="T267" t="str">
            <v>ER</v>
          </cell>
          <cell r="U267" t="str">
            <v>EARCAP</v>
          </cell>
          <cell r="V267" t="str">
            <v>K</v>
          </cell>
          <cell r="W267">
            <v>536</v>
          </cell>
          <cell r="X267">
            <v>536</v>
          </cell>
          <cell r="Y267" t="str">
            <v>SWBERF5536</v>
          </cell>
          <cell r="Z267">
            <v>0.5</v>
          </cell>
          <cell r="AA267" t="str">
            <v>14FW SMB_16_CURVED_NY_F_KIDS</v>
          </cell>
          <cell r="AB267" t="str">
            <v>NY</v>
          </cell>
          <cell r="AC267" t="str">
            <v>NAVY</v>
          </cell>
          <cell r="AD267" t="str">
            <v>SWBERF5536NY</v>
          </cell>
          <cell r="AE267" t="str">
            <v/>
          </cell>
          <cell r="AF267">
            <v>0.5</v>
          </cell>
          <cell r="AG267">
            <v>0</v>
          </cell>
          <cell r="AH267">
            <v>1</v>
          </cell>
          <cell r="AI267" t="str">
            <v>OML</v>
          </cell>
        </row>
        <row r="268">
          <cell r="J268" t="str">
            <v>0</v>
          </cell>
          <cell r="K268" t="str">
            <v>0-</v>
          </cell>
          <cell r="L268">
            <v>0</v>
          </cell>
          <cell r="M268" t="str">
            <v>TTL</v>
          </cell>
          <cell r="N268" t="str">
            <v/>
          </cell>
          <cell r="O268" t="str">
            <v>SWB-동일모자-20 TTL</v>
          </cell>
          <cell r="Q268" t="str">
            <v/>
          </cell>
          <cell r="R268" t="str">
            <v/>
          </cell>
          <cell r="S268" t="str">
            <v/>
          </cell>
          <cell r="U268" t="str">
            <v/>
          </cell>
          <cell r="X268" t="str">
            <v/>
          </cell>
          <cell r="Y268" t="str">
            <v/>
          </cell>
          <cell r="Z268">
            <v>8</v>
          </cell>
          <cell r="AB268" t="str">
            <v/>
          </cell>
          <cell r="AD268" t="str">
            <v/>
          </cell>
          <cell r="AE268" t="str">
            <v/>
          </cell>
          <cell r="AF268">
            <v>8</v>
          </cell>
          <cell r="AG268">
            <v>0</v>
          </cell>
          <cell r="AH268">
            <v>1</v>
          </cell>
        </row>
        <row r="269">
          <cell r="J269" t="str">
            <v>SWB-성진-081</v>
          </cell>
          <cell r="K269" t="str">
            <v>SWB-성진-081-SWBSNF5507NAVYOSM</v>
          </cell>
          <cell r="L269" t="str">
            <v>SWB의류외507</v>
          </cell>
          <cell r="M269" t="str">
            <v>SWB</v>
          </cell>
          <cell r="N269" t="str">
            <v>14FW S</v>
          </cell>
          <cell r="P269" t="str">
            <v>SWB</v>
          </cell>
          <cell r="Q269" t="str">
            <v>SUPER MASSIVE BOUND_W</v>
          </cell>
          <cell r="R269" t="str">
            <v>F</v>
          </cell>
          <cell r="S269">
            <v>5</v>
          </cell>
          <cell r="T269" t="str">
            <v>SN</v>
          </cell>
          <cell r="U269" t="str">
            <v>SNAPBACK</v>
          </cell>
          <cell r="V269" t="str">
            <v>K</v>
          </cell>
          <cell r="W269">
            <v>507</v>
          </cell>
          <cell r="X269">
            <v>507</v>
          </cell>
          <cell r="Y269" t="str">
            <v>SWBSNF5507</v>
          </cell>
          <cell r="Z269">
            <v>0.25</v>
          </cell>
          <cell r="AA269" t="str">
            <v>14FW SMB_18_FLAT_NV_F_KIDS</v>
          </cell>
          <cell r="AB269" t="str">
            <v>NY</v>
          </cell>
          <cell r="AC269" t="str">
            <v>NAVY</v>
          </cell>
          <cell r="AD269" t="str">
            <v>SWBSNF5507NY</v>
          </cell>
          <cell r="AE269" t="str">
            <v/>
          </cell>
          <cell r="AF269">
            <v>0.5</v>
          </cell>
          <cell r="AG269">
            <v>0</v>
          </cell>
          <cell r="AH269">
            <v>1</v>
          </cell>
          <cell r="AI269" t="str">
            <v>OSM</v>
          </cell>
        </row>
        <row r="270">
          <cell r="J270" t="str">
            <v>SWB-성진-081</v>
          </cell>
          <cell r="K270" t="str">
            <v>SWB-성진-081-SWBSNF5507NAVYOML</v>
          </cell>
          <cell r="L270" t="str">
            <v>SWB의류외507</v>
          </cell>
          <cell r="M270" t="str">
            <v>SWB</v>
          </cell>
          <cell r="N270" t="str">
            <v>14FW S</v>
          </cell>
          <cell r="P270" t="str">
            <v>SWB</v>
          </cell>
          <cell r="Q270" t="str">
            <v>SUPER MASSIVE BOUND_W</v>
          </cell>
          <cell r="R270" t="str">
            <v>F</v>
          </cell>
          <cell r="S270">
            <v>5</v>
          </cell>
          <cell r="T270" t="str">
            <v>SN</v>
          </cell>
          <cell r="U270" t="str">
            <v>SNAPBACK</v>
          </cell>
          <cell r="V270" t="str">
            <v>K</v>
          </cell>
          <cell r="W270">
            <v>507</v>
          </cell>
          <cell r="X270">
            <v>507</v>
          </cell>
          <cell r="Y270" t="str">
            <v>SWBSNF5507</v>
          </cell>
          <cell r="Z270">
            <v>0.25</v>
          </cell>
          <cell r="AA270" t="str">
            <v>14FW SMB_18_FLAT_NV_F_KIDS</v>
          </cell>
          <cell r="AB270" t="str">
            <v>NY</v>
          </cell>
          <cell r="AC270" t="str">
            <v>NAVY</v>
          </cell>
          <cell r="AD270" t="str">
            <v>SWBSNF5507NY</v>
          </cell>
          <cell r="AE270" t="str">
            <v/>
          </cell>
          <cell r="AF270">
            <v>0.5</v>
          </cell>
          <cell r="AG270">
            <v>0</v>
          </cell>
          <cell r="AH270">
            <v>1</v>
          </cell>
          <cell r="AI270" t="str">
            <v>OML</v>
          </cell>
        </row>
        <row r="271">
          <cell r="J271" t="str">
            <v>SWB-성진-082</v>
          </cell>
          <cell r="K271" t="str">
            <v>SWB-성진-082-SWBSNF5507PINKOSM</v>
          </cell>
          <cell r="L271" t="str">
            <v>SWB의류외507</v>
          </cell>
          <cell r="M271" t="str">
            <v>SWB</v>
          </cell>
          <cell r="N271" t="str">
            <v>14FW S</v>
          </cell>
          <cell r="P271" t="str">
            <v>SWB</v>
          </cell>
          <cell r="Q271" t="str">
            <v>SUPER MASSIVE BOUND_W</v>
          </cell>
          <cell r="R271" t="str">
            <v>F</v>
          </cell>
          <cell r="S271">
            <v>5</v>
          </cell>
          <cell r="T271" t="str">
            <v>SN</v>
          </cell>
          <cell r="U271" t="str">
            <v>SNAPBACK</v>
          </cell>
          <cell r="V271" t="str">
            <v>K</v>
          </cell>
          <cell r="W271">
            <v>507</v>
          </cell>
          <cell r="X271">
            <v>507</v>
          </cell>
          <cell r="Y271" t="str">
            <v>SWBSNF5507</v>
          </cell>
          <cell r="Z271">
            <v>0.25</v>
          </cell>
          <cell r="AA271" t="str">
            <v>14FW SMB_18_FLAT_PK_F_KIDS</v>
          </cell>
          <cell r="AB271" t="str">
            <v>PK</v>
          </cell>
          <cell r="AC271" t="str">
            <v>PINK</v>
          </cell>
          <cell r="AD271" t="str">
            <v>SWBSNF5507PK</v>
          </cell>
          <cell r="AE271" t="str">
            <v/>
          </cell>
          <cell r="AF271">
            <v>0.5</v>
          </cell>
          <cell r="AG271">
            <v>0</v>
          </cell>
          <cell r="AH271">
            <v>1</v>
          </cell>
          <cell r="AI271" t="str">
            <v>OSM</v>
          </cell>
        </row>
        <row r="272">
          <cell r="J272" t="str">
            <v>SWB-성진-082</v>
          </cell>
          <cell r="K272" t="str">
            <v>SWB-성진-082-SWBSNF5507PINKOML</v>
          </cell>
          <cell r="L272" t="str">
            <v>SWB의류외507</v>
          </cell>
          <cell r="M272" t="str">
            <v>SWB</v>
          </cell>
          <cell r="N272" t="str">
            <v>14FW S</v>
          </cell>
          <cell r="P272" t="str">
            <v>SWB</v>
          </cell>
          <cell r="Q272" t="str">
            <v>SUPER MASSIVE BOUND_W</v>
          </cell>
          <cell r="R272" t="str">
            <v>F</v>
          </cell>
          <cell r="S272">
            <v>5</v>
          </cell>
          <cell r="T272" t="str">
            <v>SN</v>
          </cell>
          <cell r="U272" t="str">
            <v>SNAPBACK</v>
          </cell>
          <cell r="V272" t="str">
            <v>K</v>
          </cell>
          <cell r="W272">
            <v>507</v>
          </cell>
          <cell r="X272">
            <v>507</v>
          </cell>
          <cell r="Y272" t="str">
            <v>SWBSNF5507</v>
          </cell>
          <cell r="Z272">
            <v>0.25</v>
          </cell>
          <cell r="AA272" t="str">
            <v>14FW SMB_18_FLAT_PK_F_KIDS</v>
          </cell>
          <cell r="AB272" t="str">
            <v>PK</v>
          </cell>
          <cell r="AC272" t="str">
            <v>PINK</v>
          </cell>
          <cell r="AD272" t="str">
            <v>SWBSNF5507PK</v>
          </cell>
          <cell r="AE272" t="str">
            <v/>
          </cell>
          <cell r="AF272">
            <v>0.5</v>
          </cell>
          <cell r="AG272">
            <v>0</v>
          </cell>
          <cell r="AH272">
            <v>1</v>
          </cell>
          <cell r="AI272" t="str">
            <v>OML</v>
          </cell>
        </row>
        <row r="273">
          <cell r="J273" t="str">
            <v>SWB-성진-083</v>
          </cell>
          <cell r="K273" t="str">
            <v>SWB-성진-083-SWBSNF5508NAVYOSM</v>
          </cell>
          <cell r="L273" t="str">
            <v>SWB의류외508</v>
          </cell>
          <cell r="M273" t="str">
            <v>SWB</v>
          </cell>
          <cell r="N273" t="str">
            <v>14FW S</v>
          </cell>
          <cell r="P273" t="str">
            <v>SWB</v>
          </cell>
          <cell r="Q273" t="str">
            <v>SUPER MASSIVE BOUND_W</v>
          </cell>
          <cell r="R273" t="str">
            <v>F</v>
          </cell>
          <cell r="S273">
            <v>5</v>
          </cell>
          <cell r="T273" t="str">
            <v>SN</v>
          </cell>
          <cell r="U273" t="str">
            <v>SNAPBACK</v>
          </cell>
          <cell r="V273" t="str">
            <v>K</v>
          </cell>
          <cell r="W273">
            <v>508</v>
          </cell>
          <cell r="X273">
            <v>508</v>
          </cell>
          <cell r="Y273" t="str">
            <v>SWBSNF5508</v>
          </cell>
          <cell r="Z273">
            <v>0.25</v>
          </cell>
          <cell r="AA273" t="str">
            <v>14FW SMB_31_FLAT_NY_F_KIDS</v>
          </cell>
          <cell r="AB273" t="str">
            <v>NY</v>
          </cell>
          <cell r="AC273" t="str">
            <v>NAVY</v>
          </cell>
          <cell r="AD273" t="str">
            <v>SWBSNF5508NY</v>
          </cell>
          <cell r="AE273" t="str">
            <v/>
          </cell>
          <cell r="AF273">
            <v>0.5</v>
          </cell>
          <cell r="AG273">
            <v>0</v>
          </cell>
          <cell r="AH273">
            <v>1</v>
          </cell>
          <cell r="AI273" t="str">
            <v>OSM</v>
          </cell>
        </row>
        <row r="274">
          <cell r="J274" t="str">
            <v>SWB-성진-083</v>
          </cell>
          <cell r="K274" t="str">
            <v>SWB-성진-083-SWBSNF5508NAVYOML</v>
          </cell>
          <cell r="L274" t="str">
            <v>SWB의류외508</v>
          </cell>
          <cell r="M274" t="str">
            <v>SWB</v>
          </cell>
          <cell r="N274" t="str">
            <v>14FW S</v>
          </cell>
          <cell r="P274" t="str">
            <v>SWB</v>
          </cell>
          <cell r="Q274" t="str">
            <v>SUPER MASSIVE BOUND_W</v>
          </cell>
          <cell r="R274" t="str">
            <v>F</v>
          </cell>
          <cell r="S274">
            <v>5</v>
          </cell>
          <cell r="T274" t="str">
            <v>SN</v>
          </cell>
          <cell r="U274" t="str">
            <v>SNAPBACK</v>
          </cell>
          <cell r="V274" t="str">
            <v>K</v>
          </cell>
          <cell r="W274">
            <v>508</v>
          </cell>
          <cell r="X274">
            <v>508</v>
          </cell>
          <cell r="Y274" t="str">
            <v>SWBSNF5508</v>
          </cell>
          <cell r="Z274">
            <v>0.25</v>
          </cell>
          <cell r="AA274" t="str">
            <v>14FW SMB_31_FLAT_NY_F_KIDS</v>
          </cell>
          <cell r="AB274" t="str">
            <v>NY</v>
          </cell>
          <cell r="AC274" t="str">
            <v>NAVY</v>
          </cell>
          <cell r="AD274" t="str">
            <v>SWBSNF5508NY</v>
          </cell>
          <cell r="AE274" t="str">
            <v/>
          </cell>
          <cell r="AF274">
            <v>0.5</v>
          </cell>
          <cell r="AG274">
            <v>0</v>
          </cell>
          <cell r="AH274">
            <v>1</v>
          </cell>
          <cell r="AI274" t="str">
            <v>OML</v>
          </cell>
        </row>
        <row r="275">
          <cell r="J275" t="str">
            <v>SWB-성진-084</v>
          </cell>
          <cell r="K275" t="str">
            <v>SWB-성진-084-SWBSNF5508PINKOSM</v>
          </cell>
          <cell r="L275" t="str">
            <v>SWB의류외508</v>
          </cell>
          <cell r="M275" t="str">
            <v>SWB</v>
          </cell>
          <cell r="N275" t="str">
            <v>14FW S</v>
          </cell>
          <cell r="P275" t="str">
            <v>SWB</v>
          </cell>
          <cell r="Q275" t="str">
            <v>SUPER MASSIVE BOUND_W</v>
          </cell>
          <cell r="R275" t="str">
            <v>F</v>
          </cell>
          <cell r="S275">
            <v>5</v>
          </cell>
          <cell r="T275" t="str">
            <v>SN</v>
          </cell>
          <cell r="U275" t="str">
            <v>SNAPBACK</v>
          </cell>
          <cell r="V275" t="str">
            <v>K</v>
          </cell>
          <cell r="W275">
            <v>508</v>
          </cell>
          <cell r="X275">
            <v>508</v>
          </cell>
          <cell r="Y275" t="str">
            <v>SWBSNF5508</v>
          </cell>
          <cell r="Z275">
            <v>0.25</v>
          </cell>
          <cell r="AA275" t="str">
            <v>14FW SMB_31_FLAT_PK_F_KIDS</v>
          </cell>
          <cell r="AB275" t="str">
            <v>PK</v>
          </cell>
          <cell r="AC275" t="str">
            <v>PINK</v>
          </cell>
          <cell r="AD275" t="str">
            <v>SWBSNF5508PK</v>
          </cell>
          <cell r="AE275" t="str">
            <v/>
          </cell>
          <cell r="AF275">
            <v>0.5</v>
          </cell>
          <cell r="AG275">
            <v>0</v>
          </cell>
          <cell r="AH275">
            <v>1</v>
          </cell>
          <cell r="AI275" t="str">
            <v>OSM</v>
          </cell>
        </row>
        <row r="276">
          <cell r="J276" t="str">
            <v>SWB-성진-084</v>
          </cell>
          <cell r="K276" t="str">
            <v>SWB-성진-084-SWBSNF5508PINKOML</v>
          </cell>
          <cell r="L276" t="str">
            <v>SWB의류외508</v>
          </cell>
          <cell r="M276" t="str">
            <v>SWB</v>
          </cell>
          <cell r="N276" t="str">
            <v>14FW S</v>
          </cell>
          <cell r="P276" t="str">
            <v>SWB</v>
          </cell>
          <cell r="Q276" t="str">
            <v>SUPER MASSIVE BOUND_W</v>
          </cell>
          <cell r="R276" t="str">
            <v>F</v>
          </cell>
          <cell r="S276">
            <v>5</v>
          </cell>
          <cell r="T276" t="str">
            <v>SN</v>
          </cell>
          <cell r="U276" t="str">
            <v>SNAPBACK</v>
          </cell>
          <cell r="V276" t="str">
            <v>K</v>
          </cell>
          <cell r="W276">
            <v>508</v>
          </cell>
          <cell r="X276">
            <v>508</v>
          </cell>
          <cell r="Y276" t="str">
            <v>SWBSNF5508</v>
          </cell>
          <cell r="Z276">
            <v>0.25</v>
          </cell>
          <cell r="AA276" t="str">
            <v>14FW SMB_31_FLAT_PK_F_KIDS</v>
          </cell>
          <cell r="AB276" t="str">
            <v>PK</v>
          </cell>
          <cell r="AC276" t="str">
            <v>PINK</v>
          </cell>
          <cell r="AD276" t="str">
            <v>SWBSNF5508PK</v>
          </cell>
          <cell r="AE276" t="str">
            <v/>
          </cell>
          <cell r="AF276">
            <v>0.5</v>
          </cell>
          <cell r="AG276">
            <v>0</v>
          </cell>
          <cell r="AH276">
            <v>1</v>
          </cell>
          <cell r="AI276" t="str">
            <v>OML</v>
          </cell>
        </row>
        <row r="277">
          <cell r="J277" t="str">
            <v>0</v>
          </cell>
          <cell r="K277" t="str">
            <v>0-</v>
          </cell>
          <cell r="L277">
            <v>0</v>
          </cell>
          <cell r="M277" t="str">
            <v>TTL</v>
          </cell>
          <cell r="N277" t="str">
            <v/>
          </cell>
          <cell r="O277" t="str">
            <v>SWB-성진-08 TTL</v>
          </cell>
          <cell r="Q277" t="str">
            <v/>
          </cell>
          <cell r="R277" t="str">
            <v/>
          </cell>
          <cell r="S277" t="str">
            <v/>
          </cell>
          <cell r="U277" t="str">
            <v/>
          </cell>
          <cell r="X277" t="str">
            <v/>
          </cell>
          <cell r="Y277" t="str">
            <v/>
          </cell>
          <cell r="Z277">
            <v>2</v>
          </cell>
          <cell r="AB277" t="str">
            <v/>
          </cell>
          <cell r="AD277" t="str">
            <v/>
          </cell>
          <cell r="AE277" t="str">
            <v/>
          </cell>
          <cell r="AF277">
            <v>4</v>
          </cell>
          <cell r="AG277">
            <v>0</v>
          </cell>
          <cell r="AH277">
            <v>1</v>
          </cell>
        </row>
        <row r="278">
          <cell r="J278" t="str">
            <v>SWB-성진-091</v>
          </cell>
          <cell r="K278" t="str">
            <v>SWB-성진-091-SWBERF5517PINKOSM</v>
          </cell>
          <cell r="L278" t="str">
            <v>SWB의류외517</v>
          </cell>
          <cell r="M278" t="str">
            <v>SWB</v>
          </cell>
          <cell r="N278" t="str">
            <v>14FW S</v>
          </cell>
          <cell r="P278" t="str">
            <v>SWB</v>
          </cell>
          <cell r="Q278" t="str">
            <v>SUPER MASSIVE BOUND_W</v>
          </cell>
          <cell r="R278" t="str">
            <v>F</v>
          </cell>
          <cell r="S278">
            <v>5</v>
          </cell>
          <cell r="T278" t="str">
            <v>ER</v>
          </cell>
          <cell r="U278" t="str">
            <v>EARCAP</v>
          </cell>
          <cell r="V278" t="str">
            <v>K</v>
          </cell>
          <cell r="W278">
            <v>517</v>
          </cell>
          <cell r="X278">
            <v>517</v>
          </cell>
          <cell r="Y278" t="str">
            <v>SWBERF5517</v>
          </cell>
          <cell r="Z278">
            <v>0.5</v>
          </cell>
          <cell r="AA278" t="str">
            <v>14FW SMB_17_FLAT_PK_F_KIDS</v>
          </cell>
          <cell r="AB278" t="str">
            <v>PK</v>
          </cell>
          <cell r="AC278" t="str">
            <v>PINK</v>
          </cell>
          <cell r="AD278" t="str">
            <v>SWBERF5517PK</v>
          </cell>
          <cell r="AE278" t="str">
            <v/>
          </cell>
          <cell r="AF278">
            <v>0.5</v>
          </cell>
          <cell r="AG278">
            <v>0</v>
          </cell>
          <cell r="AH278">
            <v>1</v>
          </cell>
          <cell r="AI278" t="str">
            <v>OSM</v>
          </cell>
        </row>
        <row r="279">
          <cell r="J279" t="str">
            <v>SWB-성진-091</v>
          </cell>
          <cell r="K279" t="str">
            <v>SWB-성진-091-SWBERF5517PINKOML</v>
          </cell>
          <cell r="L279" t="str">
            <v>SWB의류외517</v>
          </cell>
          <cell r="M279" t="str">
            <v>SWB</v>
          </cell>
          <cell r="N279" t="str">
            <v>14FW S</v>
          </cell>
          <cell r="P279" t="str">
            <v>SWB</v>
          </cell>
          <cell r="Q279" t="str">
            <v>SUPER MASSIVE BOUND_W</v>
          </cell>
          <cell r="R279" t="str">
            <v>F</v>
          </cell>
          <cell r="S279">
            <v>5</v>
          </cell>
          <cell r="T279" t="str">
            <v>ER</v>
          </cell>
          <cell r="U279" t="str">
            <v>EARCAP</v>
          </cell>
          <cell r="V279" t="str">
            <v>K</v>
          </cell>
          <cell r="W279">
            <v>517</v>
          </cell>
          <cell r="X279">
            <v>517</v>
          </cell>
          <cell r="Y279" t="str">
            <v>SWBERF5517</v>
          </cell>
          <cell r="Z279">
            <v>0.5</v>
          </cell>
          <cell r="AA279" t="str">
            <v>14FW SMB_17_FLAT_PK_F_KIDS</v>
          </cell>
          <cell r="AB279" t="str">
            <v>PK</v>
          </cell>
          <cell r="AC279" t="str">
            <v>PINK</v>
          </cell>
          <cell r="AD279" t="str">
            <v>SWBERF5517PK</v>
          </cell>
          <cell r="AE279" t="str">
            <v/>
          </cell>
          <cell r="AF279">
            <v>0.5</v>
          </cell>
          <cell r="AG279">
            <v>0</v>
          </cell>
          <cell r="AH279">
            <v>1</v>
          </cell>
          <cell r="AI279" t="str">
            <v>OML</v>
          </cell>
        </row>
        <row r="280">
          <cell r="J280" t="str">
            <v>0</v>
          </cell>
          <cell r="K280" t="str">
            <v>0-</v>
          </cell>
          <cell r="L280">
            <v>0</v>
          </cell>
          <cell r="M280" t="str">
            <v>TTL</v>
          </cell>
          <cell r="N280" t="str">
            <v/>
          </cell>
          <cell r="O280" t="str">
            <v>SWB-성진-09 TTL</v>
          </cell>
          <cell r="Q280" t="str">
            <v/>
          </cell>
          <cell r="R280" t="str">
            <v/>
          </cell>
          <cell r="S280" t="str">
            <v/>
          </cell>
          <cell r="U280" t="str">
            <v/>
          </cell>
          <cell r="X280" t="str">
            <v/>
          </cell>
          <cell r="Y280" t="str">
            <v/>
          </cell>
          <cell r="Z280">
            <v>1</v>
          </cell>
          <cell r="AB280" t="str">
            <v/>
          </cell>
          <cell r="AD280" t="str">
            <v/>
          </cell>
          <cell r="AE280" t="str">
            <v/>
          </cell>
          <cell r="AF280">
            <v>1</v>
          </cell>
          <cell r="AG280">
            <v>0</v>
          </cell>
          <cell r="AH280">
            <v>1</v>
          </cell>
        </row>
        <row r="281">
          <cell r="J281" t="str">
            <v>SMB-QF-101</v>
          </cell>
          <cell r="K281" t="str">
            <v>SMB-QF-101-SMBFIF3402BLACKXSS</v>
          </cell>
          <cell r="L281" t="str">
            <v>SMB의류외402</v>
          </cell>
          <cell r="M281" t="str">
            <v>SMB</v>
          </cell>
          <cell r="N281" t="str">
            <v>14SS S</v>
          </cell>
          <cell r="P281" t="str">
            <v>SMB</v>
          </cell>
          <cell r="Q281" t="str">
            <v>SUPER MASSIVE BOUND</v>
          </cell>
          <cell r="R281" t="str">
            <v>F</v>
          </cell>
          <cell r="S281" t="str">
            <v>3</v>
          </cell>
          <cell r="T281" t="str">
            <v>FI</v>
          </cell>
          <cell r="U281" t="str">
            <v>FITTED CAP</v>
          </cell>
          <cell r="V281" t="str">
            <v>U</v>
          </cell>
          <cell r="W281">
            <v>402</v>
          </cell>
          <cell r="X281">
            <v>402</v>
          </cell>
          <cell r="Y281" t="str">
            <v>SMBFIF3402</v>
          </cell>
          <cell r="Z281">
            <v>0.25</v>
          </cell>
          <cell r="AA281" t="str">
            <v>14SS SMB_17_FLAT_BK_N(5950)</v>
          </cell>
          <cell r="AB281" t="str">
            <v>BK</v>
          </cell>
          <cell r="AC281" t="str">
            <v>BLACK</v>
          </cell>
          <cell r="AD281" t="str">
            <v>SMBFIF3402BK</v>
          </cell>
          <cell r="AE281" t="str">
            <v>R1</v>
          </cell>
          <cell r="AF281">
            <v>0.25</v>
          </cell>
          <cell r="AG281">
            <v>0</v>
          </cell>
          <cell r="AH281">
            <v>1</v>
          </cell>
          <cell r="AI281" t="str">
            <v>XSS</v>
          </cell>
        </row>
        <row r="282">
          <cell r="J282" t="str">
            <v>SMB-QF-101</v>
          </cell>
          <cell r="K282" t="str">
            <v>SMB-QF-101-SMBFIF3402BLACKOSM</v>
          </cell>
          <cell r="L282" t="str">
            <v>SMB의류외402</v>
          </cell>
          <cell r="M282" t="str">
            <v>SMB</v>
          </cell>
          <cell r="N282" t="str">
            <v>14SS S</v>
          </cell>
          <cell r="P282" t="str">
            <v>SMB</v>
          </cell>
          <cell r="Q282" t="str">
            <v>SUPER MASSIVE BOUND</v>
          </cell>
          <cell r="R282" t="str">
            <v>F</v>
          </cell>
          <cell r="S282" t="str">
            <v>3</v>
          </cell>
          <cell r="T282" t="str">
            <v>FI</v>
          </cell>
          <cell r="U282" t="str">
            <v>FITTED CAP</v>
          </cell>
          <cell r="V282" t="str">
            <v>U</v>
          </cell>
          <cell r="W282">
            <v>402</v>
          </cell>
          <cell r="X282">
            <v>402</v>
          </cell>
          <cell r="Y282" t="str">
            <v>SMBFIF3402</v>
          </cell>
          <cell r="Z282">
            <v>0.25</v>
          </cell>
          <cell r="AA282" t="str">
            <v>14SS SMB_17_FLAT_BK_N(5950)</v>
          </cell>
          <cell r="AB282" t="str">
            <v>BK</v>
          </cell>
          <cell r="AC282" t="str">
            <v>BLACK</v>
          </cell>
          <cell r="AD282" t="str">
            <v>SMBFIF3402BK</v>
          </cell>
          <cell r="AE282" t="str">
            <v>R1</v>
          </cell>
          <cell r="AF282">
            <v>0.25</v>
          </cell>
          <cell r="AG282">
            <v>0</v>
          </cell>
          <cell r="AH282">
            <v>1</v>
          </cell>
          <cell r="AI282" t="str">
            <v>OSM</v>
          </cell>
        </row>
        <row r="283">
          <cell r="J283" t="str">
            <v>SMB-QF-101</v>
          </cell>
          <cell r="K283" t="str">
            <v>SMB-QF-101-SMBFIF3402BLACKOML</v>
          </cell>
          <cell r="L283" t="str">
            <v>SMB의류외402</v>
          </cell>
          <cell r="M283" t="str">
            <v>SMB</v>
          </cell>
          <cell r="N283" t="str">
            <v>14SS S</v>
          </cell>
          <cell r="P283" t="str">
            <v>SMB</v>
          </cell>
          <cell r="Q283" t="str">
            <v>SUPER MASSIVE BOUND</v>
          </cell>
          <cell r="R283" t="str">
            <v>F</v>
          </cell>
          <cell r="S283" t="str">
            <v>3</v>
          </cell>
          <cell r="T283" t="str">
            <v>FI</v>
          </cell>
          <cell r="U283" t="str">
            <v>FITTED CAP</v>
          </cell>
          <cell r="V283" t="str">
            <v>U</v>
          </cell>
          <cell r="W283">
            <v>402</v>
          </cell>
          <cell r="X283">
            <v>402</v>
          </cell>
          <cell r="Y283" t="str">
            <v>SMBFIF3402</v>
          </cell>
          <cell r="Z283">
            <v>0.25</v>
          </cell>
          <cell r="AA283" t="str">
            <v>14SS SMB_17_FLAT_BK_N(5950)</v>
          </cell>
          <cell r="AB283" t="str">
            <v>BK</v>
          </cell>
          <cell r="AC283" t="str">
            <v>BLACK</v>
          </cell>
          <cell r="AD283" t="str">
            <v>SMBFIF3402BK</v>
          </cell>
          <cell r="AE283" t="str">
            <v>R1</v>
          </cell>
          <cell r="AF283">
            <v>0.25</v>
          </cell>
          <cell r="AG283">
            <v>0</v>
          </cell>
          <cell r="AH283">
            <v>1</v>
          </cell>
          <cell r="AI283" t="str">
            <v>OML</v>
          </cell>
        </row>
        <row r="284">
          <cell r="J284" t="str">
            <v>SMB-QF-101</v>
          </cell>
          <cell r="K284" t="str">
            <v>SMB-QF-101-SMBFIF3402BLACKLXL</v>
          </cell>
          <cell r="L284" t="str">
            <v>SMB의류외402</v>
          </cell>
          <cell r="M284" t="str">
            <v>SMB</v>
          </cell>
          <cell r="N284" t="str">
            <v>14SS S</v>
          </cell>
          <cell r="P284" t="str">
            <v>SMB</v>
          </cell>
          <cell r="Q284" t="str">
            <v>SUPER MASSIVE BOUND</v>
          </cell>
          <cell r="R284" t="str">
            <v>F</v>
          </cell>
          <cell r="S284" t="str">
            <v>3</v>
          </cell>
          <cell r="T284" t="str">
            <v>FI</v>
          </cell>
          <cell r="U284" t="str">
            <v>FITTED CAP</v>
          </cell>
          <cell r="V284" t="str">
            <v>U</v>
          </cell>
          <cell r="W284">
            <v>402</v>
          </cell>
          <cell r="X284">
            <v>402</v>
          </cell>
          <cell r="Y284" t="str">
            <v>SMBFIF3402</v>
          </cell>
          <cell r="Z284">
            <v>0.25</v>
          </cell>
          <cell r="AA284" t="str">
            <v>14SS SMB_17_FLAT_BK_N(5950)</v>
          </cell>
          <cell r="AB284" t="str">
            <v>BK</v>
          </cell>
          <cell r="AC284" t="str">
            <v>BLACK</v>
          </cell>
          <cell r="AD284" t="str">
            <v>SMBFIF3402BK</v>
          </cell>
          <cell r="AE284" t="str">
            <v>R1</v>
          </cell>
          <cell r="AF284">
            <v>0.25</v>
          </cell>
          <cell r="AG284">
            <v>0</v>
          </cell>
          <cell r="AH284">
            <v>1</v>
          </cell>
          <cell r="AI284" t="str">
            <v>LXL</v>
          </cell>
        </row>
        <row r="285">
          <cell r="J285" t="str">
            <v>SMB-QF-102</v>
          </cell>
          <cell r="K285" t="str">
            <v>SMB-QF-102-SMBFIF3018BLACKXSS</v>
          </cell>
          <cell r="L285" t="str">
            <v>SMB의류외18</v>
          </cell>
          <cell r="M285" t="str">
            <v>SMB</v>
          </cell>
          <cell r="N285" t="str">
            <v>14FW S</v>
          </cell>
          <cell r="P285" t="str">
            <v>SMB</v>
          </cell>
          <cell r="Q285" t="str">
            <v>SUPER MASSIVE BOUND</v>
          </cell>
          <cell r="R285" t="str">
            <v>F</v>
          </cell>
          <cell r="S285" t="str">
            <v>3</v>
          </cell>
          <cell r="T285" t="str">
            <v>FI</v>
          </cell>
          <cell r="U285" t="str">
            <v>FITTED CAP</v>
          </cell>
          <cell r="V285" t="str">
            <v>U</v>
          </cell>
          <cell r="W285">
            <v>18</v>
          </cell>
          <cell r="X285" t="str">
            <v>018</v>
          </cell>
          <cell r="Y285" t="str">
            <v>SMBFIF3018</v>
          </cell>
          <cell r="Z285">
            <v>0.25</v>
          </cell>
          <cell r="AA285" t="str">
            <v>14FW SMB_47_FLAT_BK_N</v>
          </cell>
          <cell r="AB285" t="str">
            <v>BK</v>
          </cell>
          <cell r="AC285" t="str">
            <v>BLACK</v>
          </cell>
          <cell r="AD285" t="str">
            <v>SMBFIF3018BK</v>
          </cell>
          <cell r="AE285" t="str">
            <v/>
          </cell>
          <cell r="AF285">
            <v>0.25</v>
          </cell>
          <cell r="AG285">
            <v>0</v>
          </cell>
          <cell r="AH285">
            <v>1</v>
          </cell>
          <cell r="AI285" t="str">
            <v>XSS</v>
          </cell>
        </row>
        <row r="286">
          <cell r="J286" t="str">
            <v>SMB-QF-102</v>
          </cell>
          <cell r="K286" t="str">
            <v>SMB-QF-102-SMBFIF3018BLACKOSM</v>
          </cell>
          <cell r="L286" t="str">
            <v>SMB의류외18</v>
          </cell>
          <cell r="M286" t="str">
            <v>SMB</v>
          </cell>
          <cell r="N286" t="str">
            <v>14FW S</v>
          </cell>
          <cell r="P286" t="str">
            <v>SMB</v>
          </cell>
          <cell r="Q286" t="str">
            <v>SUPER MASSIVE BOUND</v>
          </cell>
          <cell r="R286" t="str">
            <v>F</v>
          </cell>
          <cell r="S286" t="str">
            <v>3</v>
          </cell>
          <cell r="T286" t="str">
            <v>FI</v>
          </cell>
          <cell r="U286" t="str">
            <v>FITTED CAP</v>
          </cell>
          <cell r="V286" t="str">
            <v>U</v>
          </cell>
          <cell r="W286">
            <v>18</v>
          </cell>
          <cell r="X286" t="str">
            <v>018</v>
          </cell>
          <cell r="Y286" t="str">
            <v>SMBFIF3018</v>
          </cell>
          <cell r="Z286">
            <v>0.25</v>
          </cell>
          <cell r="AA286" t="str">
            <v>14FW SMB_47_FLAT_BK_N</v>
          </cell>
          <cell r="AB286" t="str">
            <v>BK</v>
          </cell>
          <cell r="AC286" t="str">
            <v>BLACK</v>
          </cell>
          <cell r="AD286" t="str">
            <v>SMBFIF3018BK</v>
          </cell>
          <cell r="AE286" t="str">
            <v/>
          </cell>
          <cell r="AF286">
            <v>0.25</v>
          </cell>
          <cell r="AG286">
            <v>0</v>
          </cell>
          <cell r="AH286">
            <v>1</v>
          </cell>
          <cell r="AI286" t="str">
            <v>OSM</v>
          </cell>
        </row>
        <row r="287">
          <cell r="J287" t="str">
            <v>SMB-QF-102</v>
          </cell>
          <cell r="K287" t="str">
            <v>SMB-QF-102-SMBFIF3018BLACKOML</v>
          </cell>
          <cell r="L287" t="str">
            <v>SMB의류외18</v>
          </cell>
          <cell r="M287" t="str">
            <v>SMB</v>
          </cell>
          <cell r="N287" t="str">
            <v>14FW S</v>
          </cell>
          <cell r="P287" t="str">
            <v>SMB</v>
          </cell>
          <cell r="Q287" t="str">
            <v>SUPER MASSIVE BOUND</v>
          </cell>
          <cell r="R287" t="str">
            <v>F</v>
          </cell>
          <cell r="S287" t="str">
            <v>3</v>
          </cell>
          <cell r="T287" t="str">
            <v>FI</v>
          </cell>
          <cell r="U287" t="str">
            <v>FITTED CAP</v>
          </cell>
          <cell r="V287" t="str">
            <v>U</v>
          </cell>
          <cell r="W287">
            <v>18</v>
          </cell>
          <cell r="X287" t="str">
            <v>018</v>
          </cell>
          <cell r="Y287" t="str">
            <v>SMBFIF3018</v>
          </cell>
          <cell r="Z287">
            <v>0.25</v>
          </cell>
          <cell r="AA287" t="str">
            <v>14FW SMB_47_FLAT_BK_N</v>
          </cell>
          <cell r="AB287" t="str">
            <v>BK</v>
          </cell>
          <cell r="AC287" t="str">
            <v>BLACK</v>
          </cell>
          <cell r="AD287" t="str">
            <v>SMBFIF3018BK</v>
          </cell>
          <cell r="AE287" t="str">
            <v/>
          </cell>
          <cell r="AF287">
            <v>0.25</v>
          </cell>
          <cell r="AG287">
            <v>0</v>
          </cell>
          <cell r="AH287">
            <v>1</v>
          </cell>
          <cell r="AI287" t="str">
            <v>OML</v>
          </cell>
        </row>
        <row r="288">
          <cell r="J288" t="str">
            <v>SMB-QF-102</v>
          </cell>
          <cell r="K288" t="str">
            <v>SMB-QF-102-SMBFIF3018BLACKLXL</v>
          </cell>
          <cell r="L288" t="str">
            <v>SMB의류외18</v>
          </cell>
          <cell r="M288" t="str">
            <v>SMB</v>
          </cell>
          <cell r="N288" t="str">
            <v>14FW S</v>
          </cell>
          <cell r="P288" t="str">
            <v>SMB</v>
          </cell>
          <cell r="Q288" t="str">
            <v>SUPER MASSIVE BOUND</v>
          </cell>
          <cell r="R288" t="str">
            <v>F</v>
          </cell>
          <cell r="S288" t="str">
            <v>3</v>
          </cell>
          <cell r="T288" t="str">
            <v>FI</v>
          </cell>
          <cell r="U288" t="str">
            <v>FITTED CAP</v>
          </cell>
          <cell r="V288" t="str">
            <v>U</v>
          </cell>
          <cell r="W288">
            <v>18</v>
          </cell>
          <cell r="X288" t="str">
            <v>018</v>
          </cell>
          <cell r="Y288" t="str">
            <v>SMBFIF3018</v>
          </cell>
          <cell r="Z288">
            <v>0.25</v>
          </cell>
          <cell r="AA288" t="str">
            <v>14FW SMB_47_FLAT_BK_N</v>
          </cell>
          <cell r="AB288" t="str">
            <v>BK</v>
          </cell>
          <cell r="AC288" t="str">
            <v>BLACK</v>
          </cell>
          <cell r="AD288" t="str">
            <v>SMBFIF3018BK</v>
          </cell>
          <cell r="AE288" t="str">
            <v/>
          </cell>
          <cell r="AF288">
            <v>0.25</v>
          </cell>
          <cell r="AG288">
            <v>0</v>
          </cell>
          <cell r="AH288">
            <v>1</v>
          </cell>
          <cell r="AI288" t="str">
            <v>LXL</v>
          </cell>
        </row>
        <row r="289">
          <cell r="J289" t="str">
            <v>SMB-QF-103</v>
          </cell>
          <cell r="K289" t="str">
            <v>SMB-QF-103-SMBFIF3019BLACKXSS</v>
          </cell>
          <cell r="L289" t="str">
            <v>SMB의류외19</v>
          </cell>
          <cell r="M289" t="str">
            <v>SMB</v>
          </cell>
          <cell r="N289" t="str">
            <v>14FW S</v>
          </cell>
          <cell r="P289" t="str">
            <v>SMB</v>
          </cell>
          <cell r="Q289" t="str">
            <v>SUPER MASSIVE BOUND</v>
          </cell>
          <cell r="R289" t="str">
            <v>F</v>
          </cell>
          <cell r="S289" t="str">
            <v>3</v>
          </cell>
          <cell r="T289" t="str">
            <v>FI</v>
          </cell>
          <cell r="U289" t="str">
            <v>FITTED CAP</v>
          </cell>
          <cell r="V289" t="str">
            <v>U</v>
          </cell>
          <cell r="W289">
            <v>19</v>
          </cell>
          <cell r="X289" t="str">
            <v>019</v>
          </cell>
          <cell r="Y289" t="str">
            <v>SMBFIF3019</v>
          </cell>
          <cell r="Z289">
            <v>0.25</v>
          </cell>
          <cell r="AA289" t="str">
            <v>14FW SMB_48_FLAT_BK_N</v>
          </cell>
          <cell r="AB289" t="str">
            <v>BK</v>
          </cell>
          <cell r="AC289" t="str">
            <v>BLACK</v>
          </cell>
          <cell r="AD289" t="str">
            <v>SMBFIF3019BK</v>
          </cell>
          <cell r="AE289" t="str">
            <v/>
          </cell>
          <cell r="AF289">
            <v>0.25</v>
          </cell>
          <cell r="AG289">
            <v>0</v>
          </cell>
          <cell r="AH289">
            <v>1</v>
          </cell>
          <cell r="AI289" t="str">
            <v>XSS</v>
          </cell>
        </row>
        <row r="290">
          <cell r="J290" t="str">
            <v>SMB-QF-103</v>
          </cell>
          <cell r="K290" t="str">
            <v>SMB-QF-103-SMBFIF3019BLACKOSM</v>
          </cell>
          <cell r="L290" t="str">
            <v>SMB의류외19</v>
          </cell>
          <cell r="M290" t="str">
            <v>SMB</v>
          </cell>
          <cell r="N290" t="str">
            <v>14FW S</v>
          </cell>
          <cell r="P290" t="str">
            <v>SMB</v>
          </cell>
          <cell r="Q290" t="str">
            <v>SUPER MASSIVE BOUND</v>
          </cell>
          <cell r="R290" t="str">
            <v>F</v>
          </cell>
          <cell r="S290" t="str">
            <v>3</v>
          </cell>
          <cell r="T290" t="str">
            <v>FI</v>
          </cell>
          <cell r="U290" t="str">
            <v>FITTED CAP</v>
          </cell>
          <cell r="V290" t="str">
            <v>U</v>
          </cell>
          <cell r="W290">
            <v>19</v>
          </cell>
          <cell r="X290" t="str">
            <v>019</v>
          </cell>
          <cell r="Y290" t="str">
            <v>SMBFIF3019</v>
          </cell>
          <cell r="Z290">
            <v>0.25</v>
          </cell>
          <cell r="AA290" t="str">
            <v>14FW SMB_48_FLAT_BK_N</v>
          </cell>
          <cell r="AB290" t="str">
            <v>BK</v>
          </cell>
          <cell r="AC290" t="str">
            <v>BLACK</v>
          </cell>
          <cell r="AD290" t="str">
            <v>SMBFIF3019BK</v>
          </cell>
          <cell r="AE290" t="str">
            <v/>
          </cell>
          <cell r="AF290">
            <v>0.25</v>
          </cell>
          <cell r="AG290">
            <v>0</v>
          </cell>
          <cell r="AH290">
            <v>1</v>
          </cell>
          <cell r="AI290" t="str">
            <v>OSM</v>
          </cell>
        </row>
        <row r="291">
          <cell r="J291" t="str">
            <v>SMB-QF-103</v>
          </cell>
          <cell r="K291" t="str">
            <v>SMB-QF-103-SMBFIF3019BLACKOML</v>
          </cell>
          <cell r="L291" t="str">
            <v>SMB의류외19</v>
          </cell>
          <cell r="M291" t="str">
            <v>SMB</v>
          </cell>
          <cell r="N291" t="str">
            <v>14FW S</v>
          </cell>
          <cell r="P291" t="str">
            <v>SMB</v>
          </cell>
          <cell r="Q291" t="str">
            <v>SUPER MASSIVE BOUND</v>
          </cell>
          <cell r="R291" t="str">
            <v>F</v>
          </cell>
          <cell r="S291" t="str">
            <v>3</v>
          </cell>
          <cell r="T291" t="str">
            <v>FI</v>
          </cell>
          <cell r="U291" t="str">
            <v>FITTED CAP</v>
          </cell>
          <cell r="V291" t="str">
            <v>U</v>
          </cell>
          <cell r="W291">
            <v>19</v>
          </cell>
          <cell r="X291" t="str">
            <v>019</v>
          </cell>
          <cell r="Y291" t="str">
            <v>SMBFIF3019</v>
          </cell>
          <cell r="Z291">
            <v>0.25</v>
          </cell>
          <cell r="AA291" t="str">
            <v>14FW SMB_48_FLAT_BK_N</v>
          </cell>
          <cell r="AB291" t="str">
            <v>BK</v>
          </cell>
          <cell r="AC291" t="str">
            <v>BLACK</v>
          </cell>
          <cell r="AD291" t="str">
            <v>SMBFIF3019BK</v>
          </cell>
          <cell r="AE291" t="str">
            <v/>
          </cell>
          <cell r="AF291">
            <v>0.25</v>
          </cell>
          <cell r="AG291">
            <v>0</v>
          </cell>
          <cell r="AH291">
            <v>1</v>
          </cell>
          <cell r="AI291" t="str">
            <v>OML</v>
          </cell>
        </row>
        <row r="292">
          <cell r="J292" t="str">
            <v>SMB-QF-103</v>
          </cell>
          <cell r="K292" t="str">
            <v>SMB-QF-103-SMBFIF3019BLACKLXL</v>
          </cell>
          <cell r="L292" t="str">
            <v>SMB의류외19</v>
          </cell>
          <cell r="M292" t="str">
            <v>SMB</v>
          </cell>
          <cell r="N292" t="str">
            <v>14FW S</v>
          </cell>
          <cell r="P292" t="str">
            <v>SMB</v>
          </cell>
          <cell r="Q292" t="str">
            <v>SUPER MASSIVE BOUND</v>
          </cell>
          <cell r="R292" t="str">
            <v>F</v>
          </cell>
          <cell r="S292" t="str">
            <v>3</v>
          </cell>
          <cell r="T292" t="str">
            <v>FI</v>
          </cell>
          <cell r="U292" t="str">
            <v>FITTED CAP</v>
          </cell>
          <cell r="V292" t="str">
            <v>U</v>
          </cell>
          <cell r="W292">
            <v>19</v>
          </cell>
          <cell r="X292" t="str">
            <v>019</v>
          </cell>
          <cell r="Y292" t="str">
            <v>SMBFIF3019</v>
          </cell>
          <cell r="Z292">
            <v>0.25</v>
          </cell>
          <cell r="AA292" t="str">
            <v>14FW SMB_48_FLAT_BK_N</v>
          </cell>
          <cell r="AB292" t="str">
            <v>BK</v>
          </cell>
          <cell r="AC292" t="str">
            <v>BLACK</v>
          </cell>
          <cell r="AD292" t="str">
            <v>SMBFIF3019BK</v>
          </cell>
          <cell r="AE292" t="str">
            <v/>
          </cell>
          <cell r="AF292">
            <v>0.25</v>
          </cell>
          <cell r="AG292">
            <v>0</v>
          </cell>
          <cell r="AH292">
            <v>1</v>
          </cell>
          <cell r="AI292" t="str">
            <v>LXL</v>
          </cell>
        </row>
        <row r="293">
          <cell r="J293" t="str">
            <v>SMB-QF-104</v>
          </cell>
          <cell r="K293" t="str">
            <v>SMB-QF-104-SMBSNF3009BLACKFRE</v>
          </cell>
          <cell r="L293" t="str">
            <v>SMB의류외9</v>
          </cell>
          <cell r="M293" t="str">
            <v>SMB</v>
          </cell>
          <cell r="N293" t="str">
            <v>14FW S</v>
          </cell>
          <cell r="P293" t="str">
            <v>SMB</v>
          </cell>
          <cell r="Q293" t="str">
            <v>SUPER MASSIVE BOUND</v>
          </cell>
          <cell r="R293" t="str">
            <v>F</v>
          </cell>
          <cell r="S293" t="str">
            <v>3</v>
          </cell>
          <cell r="T293" t="str">
            <v>SN</v>
          </cell>
          <cell r="U293" t="str">
            <v>SNAPBACK</v>
          </cell>
          <cell r="V293" t="str">
            <v>U</v>
          </cell>
          <cell r="W293">
            <v>9</v>
          </cell>
          <cell r="X293" t="str">
            <v>009</v>
          </cell>
          <cell r="Y293" t="str">
            <v>SMBSNF3009</v>
          </cell>
          <cell r="Z293">
            <v>0.5</v>
          </cell>
          <cell r="AA293" t="str">
            <v>14FW SMB_09_FLAT_BK_N</v>
          </cell>
          <cell r="AB293" t="str">
            <v>BK</v>
          </cell>
          <cell r="AC293" t="str">
            <v>BLACK</v>
          </cell>
          <cell r="AD293" t="str">
            <v>SMBSNF3009BK</v>
          </cell>
          <cell r="AE293" t="str">
            <v/>
          </cell>
          <cell r="AF293">
            <v>1</v>
          </cell>
          <cell r="AG293" t="str">
            <v>겉감1:폴리에스터100%
겉감2:면60 폴리에스터40
겉감3:폴리에스터100</v>
          </cell>
          <cell r="AH293">
            <v>1</v>
          </cell>
          <cell r="AI293" t="str">
            <v>FRE</v>
          </cell>
        </row>
        <row r="294">
          <cell r="J294" t="str">
            <v>SMB-QF-105</v>
          </cell>
          <cell r="K294" t="str">
            <v>SMB-QF-105-SMBSNF3009REDFRE</v>
          </cell>
          <cell r="L294" t="str">
            <v>SMB의류외9</v>
          </cell>
          <cell r="M294" t="str">
            <v>SMB</v>
          </cell>
          <cell r="N294" t="str">
            <v>14FW S</v>
          </cell>
          <cell r="P294" t="str">
            <v>SMB</v>
          </cell>
          <cell r="Q294" t="str">
            <v>SUPER MASSIVE BOUND</v>
          </cell>
          <cell r="R294" t="str">
            <v>F</v>
          </cell>
          <cell r="S294" t="str">
            <v>3</v>
          </cell>
          <cell r="T294" t="str">
            <v>SN</v>
          </cell>
          <cell r="U294" t="str">
            <v>SNAPBACK</v>
          </cell>
          <cell r="V294" t="str">
            <v>U</v>
          </cell>
          <cell r="W294">
            <v>9</v>
          </cell>
          <cell r="X294" t="str">
            <v>009</v>
          </cell>
          <cell r="Y294" t="str">
            <v>SMBSNF3009</v>
          </cell>
          <cell r="Z294">
            <v>0.5</v>
          </cell>
          <cell r="AA294" t="str">
            <v>14FW SMB_09_FLAT_RE_N</v>
          </cell>
          <cell r="AB294" t="str">
            <v>RE</v>
          </cell>
          <cell r="AC294" t="str">
            <v>RED</v>
          </cell>
          <cell r="AD294" t="str">
            <v>SMBSNF3009RE</v>
          </cell>
          <cell r="AE294" t="str">
            <v/>
          </cell>
          <cell r="AF294">
            <v>1</v>
          </cell>
          <cell r="AG294" t="str">
            <v>겉감1:폴리에스터100%
겉감2:면60 폴리에스터40
겉감3:폴리에스터100</v>
          </cell>
          <cell r="AH294">
            <v>1</v>
          </cell>
          <cell r="AI294" t="str">
            <v>FRE</v>
          </cell>
        </row>
        <row r="295">
          <cell r="J295" t="str">
            <v>0</v>
          </cell>
          <cell r="K295" t="str">
            <v>0-</v>
          </cell>
          <cell r="L295">
            <v>0</v>
          </cell>
          <cell r="M295" t="str">
            <v>TTL</v>
          </cell>
          <cell r="N295" t="str">
            <v/>
          </cell>
          <cell r="O295" t="str">
            <v>SMB-QF-10 TTL</v>
          </cell>
          <cell r="Q295" t="str">
            <v/>
          </cell>
          <cell r="R295" t="str">
            <v/>
          </cell>
          <cell r="S295" t="str">
            <v/>
          </cell>
          <cell r="U295" t="str">
            <v/>
          </cell>
          <cell r="X295" t="str">
            <v/>
          </cell>
          <cell r="Y295" t="str">
            <v/>
          </cell>
          <cell r="Z295">
            <v>4</v>
          </cell>
          <cell r="AB295" t="str">
            <v/>
          </cell>
          <cell r="AD295" t="str">
            <v/>
          </cell>
          <cell r="AE295" t="str">
            <v/>
          </cell>
          <cell r="AF295">
            <v>5</v>
          </cell>
          <cell r="AG295">
            <v>0</v>
          </cell>
          <cell r="AH295">
            <v>1</v>
          </cell>
        </row>
        <row r="296">
          <cell r="J296" t="str">
            <v>SMB-QF-111</v>
          </cell>
          <cell r="K296" t="str">
            <v>SMB-QF-111-SMBERF5018BLACKFRE</v>
          </cell>
          <cell r="L296" t="str">
            <v>SMB의류외18</v>
          </cell>
          <cell r="M296" t="str">
            <v>SMB</v>
          </cell>
          <cell r="N296" t="str">
            <v>14FW S</v>
          </cell>
          <cell r="P296" t="str">
            <v>SMB</v>
          </cell>
          <cell r="Q296" t="str">
            <v>SUPER MASSIVE BOUND</v>
          </cell>
          <cell r="R296" t="str">
            <v>F</v>
          </cell>
          <cell r="S296">
            <v>5</v>
          </cell>
          <cell r="T296" t="str">
            <v>ER</v>
          </cell>
          <cell r="U296" t="str">
            <v>EARCAP</v>
          </cell>
          <cell r="V296" t="str">
            <v>U</v>
          </cell>
          <cell r="W296">
            <v>18</v>
          </cell>
          <cell r="X296" t="str">
            <v>018</v>
          </cell>
          <cell r="Y296" t="str">
            <v>SMBERF5018</v>
          </cell>
          <cell r="Z296">
            <v>1</v>
          </cell>
          <cell r="AA296" t="str">
            <v>14FW SMB_14_FLAT_BK_N</v>
          </cell>
          <cell r="AB296" t="str">
            <v>BK</v>
          </cell>
          <cell r="AC296" t="str">
            <v>BLACK</v>
          </cell>
          <cell r="AD296" t="str">
            <v>SMBERF5018BK</v>
          </cell>
          <cell r="AE296" t="str">
            <v/>
          </cell>
          <cell r="AF296">
            <v>1</v>
          </cell>
          <cell r="AG296" t="str">
            <v>겉감1,2:면97 폴리에스터3
겉감3:폴리에스터100</v>
          </cell>
          <cell r="AH296">
            <v>1</v>
          </cell>
          <cell r="AI296" t="str">
            <v>FRE</v>
          </cell>
        </row>
        <row r="297">
          <cell r="J297" t="str">
            <v>SMB-QF-112</v>
          </cell>
          <cell r="K297" t="str">
            <v>SMB-QF-112-SMBERF5019BLACKFRE</v>
          </cell>
          <cell r="L297" t="str">
            <v>SMB의류외19</v>
          </cell>
          <cell r="M297" t="str">
            <v>SMB</v>
          </cell>
          <cell r="N297" t="str">
            <v>14FW S</v>
          </cell>
          <cell r="P297" t="str">
            <v>SMB</v>
          </cell>
          <cell r="Q297" t="str">
            <v>SUPER MASSIVE BOUND</v>
          </cell>
          <cell r="R297" t="str">
            <v>F</v>
          </cell>
          <cell r="S297">
            <v>5</v>
          </cell>
          <cell r="T297" t="str">
            <v>ER</v>
          </cell>
          <cell r="U297" t="str">
            <v>EARCAP</v>
          </cell>
          <cell r="V297" t="str">
            <v>U</v>
          </cell>
          <cell r="W297">
            <v>19</v>
          </cell>
          <cell r="X297" t="str">
            <v>019</v>
          </cell>
          <cell r="Y297" t="str">
            <v>SMBERF5019</v>
          </cell>
          <cell r="Z297">
            <v>1</v>
          </cell>
          <cell r="AA297" t="str">
            <v>14FW SMB_32_FLAT_BK_N</v>
          </cell>
          <cell r="AB297" t="str">
            <v>BK</v>
          </cell>
          <cell r="AC297" t="str">
            <v>BLACK</v>
          </cell>
          <cell r="AD297" t="str">
            <v>SMBERF5019BK</v>
          </cell>
          <cell r="AE297" t="str">
            <v/>
          </cell>
          <cell r="AF297">
            <v>1</v>
          </cell>
          <cell r="AG297" t="str">
            <v>겉감1,2:울50 폴리에스터50
겉감3:폴리에스터100</v>
          </cell>
          <cell r="AH297">
            <v>1</v>
          </cell>
          <cell r="AI297" t="str">
            <v>FRE</v>
          </cell>
        </row>
        <row r="298">
          <cell r="J298" t="str">
            <v>SMB-QF-113</v>
          </cell>
          <cell r="K298" t="str">
            <v>SMB-QF-113-SMBERF5020BLACKFRE</v>
          </cell>
          <cell r="L298" t="str">
            <v>SMB의류외20</v>
          </cell>
          <cell r="M298" t="str">
            <v>SMB</v>
          </cell>
          <cell r="N298" t="str">
            <v>14FW S</v>
          </cell>
          <cell r="P298" t="str">
            <v>SMB</v>
          </cell>
          <cell r="Q298" t="str">
            <v>SUPER MASSIVE BOUND</v>
          </cell>
          <cell r="R298" t="str">
            <v>F</v>
          </cell>
          <cell r="S298">
            <v>5</v>
          </cell>
          <cell r="T298" t="str">
            <v>ER</v>
          </cell>
          <cell r="U298" t="str">
            <v>EARCAP</v>
          </cell>
          <cell r="V298" t="str">
            <v>U</v>
          </cell>
          <cell r="W298">
            <v>20</v>
          </cell>
          <cell r="X298" t="str">
            <v>020</v>
          </cell>
          <cell r="Y298" t="str">
            <v>SMBERF5020</v>
          </cell>
          <cell r="Z298">
            <v>1</v>
          </cell>
          <cell r="AA298" t="str">
            <v>14FW SMB_33_FLAT_BK_N</v>
          </cell>
          <cell r="AB298" t="str">
            <v>BK</v>
          </cell>
          <cell r="AC298" t="str">
            <v>BLACK</v>
          </cell>
          <cell r="AD298" t="str">
            <v>SMBERF5020BK</v>
          </cell>
          <cell r="AE298" t="str">
            <v/>
          </cell>
          <cell r="AF298">
            <v>1</v>
          </cell>
          <cell r="AG298" t="str">
            <v>겉감1,2,3: 폴리에스터100</v>
          </cell>
          <cell r="AH298">
            <v>1</v>
          </cell>
          <cell r="AI298" t="str">
            <v>FRE</v>
          </cell>
        </row>
        <row r="299">
          <cell r="J299" t="str">
            <v>SMB-QF-114</v>
          </cell>
          <cell r="K299" t="str">
            <v>SMB-QF-114-SMBERF5021NAVYFRE</v>
          </cell>
          <cell r="L299" t="str">
            <v>SMB의류외21</v>
          </cell>
          <cell r="M299" t="str">
            <v>SMB</v>
          </cell>
          <cell r="N299" t="str">
            <v>14FW S</v>
          </cell>
          <cell r="P299" t="str">
            <v>SMB</v>
          </cell>
          <cell r="Q299" t="str">
            <v>SUPER MASSIVE BOUND</v>
          </cell>
          <cell r="R299" t="str">
            <v>F</v>
          </cell>
          <cell r="S299">
            <v>5</v>
          </cell>
          <cell r="T299" t="str">
            <v>ER</v>
          </cell>
          <cell r="U299" t="str">
            <v>EARCAP</v>
          </cell>
          <cell r="V299" t="str">
            <v>U</v>
          </cell>
          <cell r="W299">
            <v>21</v>
          </cell>
          <cell r="X299" t="str">
            <v>021</v>
          </cell>
          <cell r="Y299" t="str">
            <v>SMBERF5021</v>
          </cell>
          <cell r="Z299">
            <v>1</v>
          </cell>
          <cell r="AA299" t="str">
            <v>14FW SMB_25_FLAT_NV_N</v>
          </cell>
          <cell r="AB299" t="str">
            <v>NY</v>
          </cell>
          <cell r="AC299" t="str">
            <v>NAVY</v>
          </cell>
          <cell r="AD299" t="str">
            <v>SMBERF5021NY</v>
          </cell>
          <cell r="AE299" t="str">
            <v/>
          </cell>
          <cell r="AF299">
            <v>1</v>
          </cell>
          <cell r="AG299" t="str">
            <v>겉감1:울60 폴리에스터40
겉감2,3:폴리100</v>
          </cell>
          <cell r="AH299">
            <v>1</v>
          </cell>
          <cell r="AI299" t="str">
            <v>FRE</v>
          </cell>
        </row>
        <row r="300">
          <cell r="J300" t="str">
            <v>SMB-QF-115</v>
          </cell>
          <cell r="K300" t="str">
            <v>SMB-QF-115-SMBERF5521NAVYOSM</v>
          </cell>
          <cell r="L300" t="str">
            <v>SMB의류외521</v>
          </cell>
          <cell r="M300" t="str">
            <v>SMB</v>
          </cell>
          <cell r="N300" t="str">
            <v>14FW S</v>
          </cell>
          <cell r="P300" t="str">
            <v>SMB</v>
          </cell>
          <cell r="Q300" t="str">
            <v>SUPER MASSIVE BOUND</v>
          </cell>
          <cell r="R300" t="str">
            <v>F</v>
          </cell>
          <cell r="S300">
            <v>5</v>
          </cell>
          <cell r="T300" t="str">
            <v>ER</v>
          </cell>
          <cell r="U300" t="str">
            <v>EARCAP</v>
          </cell>
          <cell r="V300" t="str">
            <v>K</v>
          </cell>
          <cell r="W300">
            <v>521</v>
          </cell>
          <cell r="X300">
            <v>521</v>
          </cell>
          <cell r="Y300" t="str">
            <v>SMBERF5521</v>
          </cell>
          <cell r="Z300">
            <v>0.5</v>
          </cell>
          <cell r="AA300" t="str">
            <v>14FW SMB_25_FLAT_NV_N_KIDS</v>
          </cell>
          <cell r="AB300" t="str">
            <v>NY</v>
          </cell>
          <cell r="AC300" t="str">
            <v>NAVY</v>
          </cell>
          <cell r="AD300" t="str">
            <v>SMBERF5521NY</v>
          </cell>
          <cell r="AE300" t="str">
            <v/>
          </cell>
          <cell r="AF300">
            <v>0.5</v>
          </cell>
          <cell r="AG300" t="str">
            <v>겉감1:울60 폴리에스터40
겉감2,3:폴리100</v>
          </cell>
          <cell r="AH300">
            <v>1</v>
          </cell>
          <cell r="AI300" t="str">
            <v>OSM</v>
          </cell>
        </row>
        <row r="301">
          <cell r="J301" t="str">
            <v>SMB-QF-115</v>
          </cell>
          <cell r="K301" t="str">
            <v>SMB-QF-115-SMBERF5521NAVYOML</v>
          </cell>
          <cell r="L301" t="str">
            <v>SMB의류외521</v>
          </cell>
          <cell r="M301" t="str">
            <v>SMB</v>
          </cell>
          <cell r="N301" t="str">
            <v>14FW S</v>
          </cell>
          <cell r="P301" t="str">
            <v>SMB</v>
          </cell>
          <cell r="Q301" t="str">
            <v>SUPER MASSIVE BOUND</v>
          </cell>
          <cell r="R301" t="str">
            <v>F</v>
          </cell>
          <cell r="S301">
            <v>5</v>
          </cell>
          <cell r="T301" t="str">
            <v>ER</v>
          </cell>
          <cell r="U301" t="str">
            <v>EARCAP</v>
          </cell>
          <cell r="V301" t="str">
            <v>K</v>
          </cell>
          <cell r="W301">
            <v>521</v>
          </cell>
          <cell r="X301">
            <v>521</v>
          </cell>
          <cell r="Y301" t="str">
            <v>SMBERF5521</v>
          </cell>
          <cell r="Z301">
            <v>0.5</v>
          </cell>
          <cell r="AA301" t="str">
            <v>14FW SMB_25_FLAT_NV_N_KIDS</v>
          </cell>
          <cell r="AB301" t="str">
            <v>NY</v>
          </cell>
          <cell r="AC301" t="str">
            <v>NAVY</v>
          </cell>
          <cell r="AD301" t="str">
            <v>SMBERF5521NY</v>
          </cell>
          <cell r="AE301" t="str">
            <v/>
          </cell>
          <cell r="AF301">
            <v>0.5</v>
          </cell>
          <cell r="AG301" t="str">
            <v>겉감1:울60 폴리에스터40
겉감2,3:폴리100</v>
          </cell>
          <cell r="AH301">
            <v>1</v>
          </cell>
          <cell r="AI301" t="str">
            <v>OML</v>
          </cell>
        </row>
        <row r="302">
          <cell r="J302" t="str">
            <v>SMB-QF-116</v>
          </cell>
          <cell r="K302" t="str">
            <v>SMB-QF-116-SMBERF5022REDFRE</v>
          </cell>
          <cell r="L302" t="str">
            <v>SMB의류외22</v>
          </cell>
          <cell r="M302" t="str">
            <v>SMB</v>
          </cell>
          <cell r="N302" t="str">
            <v>14FW S</v>
          </cell>
          <cell r="P302" t="str">
            <v>SMB</v>
          </cell>
          <cell r="Q302" t="str">
            <v>SUPER MASSIVE BOUND</v>
          </cell>
          <cell r="R302" t="str">
            <v>F</v>
          </cell>
          <cell r="S302">
            <v>5</v>
          </cell>
          <cell r="T302" t="str">
            <v>ER</v>
          </cell>
          <cell r="U302" t="str">
            <v>EARCAP</v>
          </cell>
          <cell r="V302" t="str">
            <v>U</v>
          </cell>
          <cell r="W302">
            <v>22</v>
          </cell>
          <cell r="X302" t="str">
            <v>022</v>
          </cell>
          <cell r="Y302" t="str">
            <v>SMBERF5022</v>
          </cell>
          <cell r="Z302">
            <v>1</v>
          </cell>
          <cell r="AA302" t="str">
            <v>14FW SMB_26_FLAT_RD_N</v>
          </cell>
          <cell r="AB302" t="str">
            <v>RE</v>
          </cell>
          <cell r="AC302" t="str">
            <v>RED</v>
          </cell>
          <cell r="AD302" t="str">
            <v>SMBERF5022RE</v>
          </cell>
          <cell r="AE302" t="str">
            <v/>
          </cell>
          <cell r="AF302">
            <v>1</v>
          </cell>
          <cell r="AG302" t="str">
            <v>겉감1:울60 폴리에스터40
겉감2:폴리에스터100
겉감3:폴리에스터100</v>
          </cell>
          <cell r="AH302">
            <v>1</v>
          </cell>
          <cell r="AI302" t="str">
            <v>FRE</v>
          </cell>
        </row>
        <row r="303">
          <cell r="J303" t="str">
            <v>SMB-QF-117</v>
          </cell>
          <cell r="K303" t="str">
            <v>SMB-QF-117-SMBERF5522REDOSM</v>
          </cell>
          <cell r="L303" t="str">
            <v>SMB의류외522</v>
          </cell>
          <cell r="M303" t="str">
            <v>SMB</v>
          </cell>
          <cell r="N303" t="str">
            <v>14FW S</v>
          </cell>
          <cell r="P303" t="str">
            <v>SMB</v>
          </cell>
          <cell r="Q303" t="str">
            <v>SUPER MASSIVE BOUND</v>
          </cell>
          <cell r="R303" t="str">
            <v>F</v>
          </cell>
          <cell r="S303">
            <v>5</v>
          </cell>
          <cell r="T303" t="str">
            <v>ER</v>
          </cell>
          <cell r="U303" t="str">
            <v>EARCAP</v>
          </cell>
          <cell r="V303" t="str">
            <v>K</v>
          </cell>
          <cell r="W303">
            <v>522</v>
          </cell>
          <cell r="X303">
            <v>522</v>
          </cell>
          <cell r="Y303" t="str">
            <v>SMBERF5522</v>
          </cell>
          <cell r="Z303">
            <v>0.5</v>
          </cell>
          <cell r="AA303" t="str">
            <v>14FW SMB_26_FLAT_RD_N_KIDS</v>
          </cell>
          <cell r="AB303" t="str">
            <v>RE</v>
          </cell>
          <cell r="AC303" t="str">
            <v>RED</v>
          </cell>
          <cell r="AD303" t="str">
            <v>SMBERF5522RE</v>
          </cell>
          <cell r="AE303" t="str">
            <v/>
          </cell>
          <cell r="AF303">
            <v>0.5</v>
          </cell>
          <cell r="AG303" t="str">
            <v>겉감1:울60 폴리에스터40
겉감2:폴리에스터100
겉감3:폴리에스터100</v>
          </cell>
          <cell r="AH303">
            <v>1</v>
          </cell>
          <cell r="AI303" t="str">
            <v>OSM</v>
          </cell>
        </row>
        <row r="304">
          <cell r="J304" t="str">
            <v>SMB-QF-117</v>
          </cell>
          <cell r="K304" t="str">
            <v>SMB-QF-117-SMBERF5522REDOML</v>
          </cell>
          <cell r="L304" t="str">
            <v>SMB의류외522</v>
          </cell>
          <cell r="M304" t="str">
            <v>SMB</v>
          </cell>
          <cell r="N304" t="str">
            <v>14FW S</v>
          </cell>
          <cell r="P304" t="str">
            <v>SMB</v>
          </cell>
          <cell r="Q304" t="str">
            <v>SUPER MASSIVE BOUND</v>
          </cell>
          <cell r="R304" t="str">
            <v>F</v>
          </cell>
          <cell r="S304">
            <v>5</v>
          </cell>
          <cell r="T304" t="str">
            <v>ER</v>
          </cell>
          <cell r="U304" t="str">
            <v>EARCAP</v>
          </cell>
          <cell r="V304" t="str">
            <v>K</v>
          </cell>
          <cell r="W304">
            <v>522</v>
          </cell>
          <cell r="X304">
            <v>522</v>
          </cell>
          <cell r="Y304" t="str">
            <v>SMBERF5522</v>
          </cell>
          <cell r="Z304">
            <v>0.5</v>
          </cell>
          <cell r="AA304" t="str">
            <v>14FW SMB_26_FLAT_RD_N_KIDS</v>
          </cell>
          <cell r="AB304" t="str">
            <v>RE</v>
          </cell>
          <cell r="AC304" t="str">
            <v>RED</v>
          </cell>
          <cell r="AD304" t="str">
            <v>SMBERF5522RE</v>
          </cell>
          <cell r="AE304" t="str">
            <v/>
          </cell>
          <cell r="AF304">
            <v>0.5</v>
          </cell>
          <cell r="AG304" t="str">
            <v>겉감1:울60 폴리에스터40
겉감2:폴리에스터100
겉감3:폴리에스터100</v>
          </cell>
          <cell r="AH304">
            <v>1</v>
          </cell>
          <cell r="AI304" t="str">
            <v>OML</v>
          </cell>
        </row>
        <row r="305">
          <cell r="J305" t="str">
            <v>SMB-QF-118</v>
          </cell>
          <cell r="K305" t="str">
            <v>SMB-QF-118-SMBERF5023BLUEOSM</v>
          </cell>
          <cell r="L305" t="str">
            <v>SMB의류외23</v>
          </cell>
          <cell r="M305" t="str">
            <v>SMB</v>
          </cell>
          <cell r="N305" t="str">
            <v>14FW S</v>
          </cell>
          <cell r="P305" t="str">
            <v>SMB</v>
          </cell>
          <cell r="Q305" t="str">
            <v>SUPER MASSIVE BOUND</v>
          </cell>
          <cell r="R305" t="str">
            <v>F</v>
          </cell>
          <cell r="S305">
            <v>5</v>
          </cell>
          <cell r="T305" t="str">
            <v>ER</v>
          </cell>
          <cell r="U305" t="str">
            <v>EARCAP</v>
          </cell>
          <cell r="V305" t="str">
            <v>U</v>
          </cell>
          <cell r="W305">
            <v>23</v>
          </cell>
          <cell r="X305" t="str">
            <v>023</v>
          </cell>
          <cell r="Y305" t="str">
            <v>SMBERF5023</v>
          </cell>
          <cell r="Z305">
            <v>0.33333333333333331</v>
          </cell>
          <cell r="AA305" t="str">
            <v>14FW SMB_27_FLAT_BL_N</v>
          </cell>
          <cell r="AB305" t="str">
            <v>BL</v>
          </cell>
          <cell r="AC305" t="str">
            <v>BLUE</v>
          </cell>
          <cell r="AD305" t="str">
            <v>SMBERF5023BL</v>
          </cell>
          <cell r="AE305" t="str">
            <v/>
          </cell>
          <cell r="AF305">
            <v>0.33333333333333331</v>
          </cell>
          <cell r="AG305">
            <v>0</v>
          </cell>
          <cell r="AH305">
            <v>1</v>
          </cell>
          <cell r="AI305" t="str">
            <v>OSM</v>
          </cell>
        </row>
        <row r="306">
          <cell r="J306" t="str">
            <v>SMB-QF-118</v>
          </cell>
          <cell r="K306" t="str">
            <v>SMB-QF-118-SMBERF5023BLUEOML</v>
          </cell>
          <cell r="L306" t="str">
            <v>SMB의류외23</v>
          </cell>
          <cell r="M306" t="str">
            <v>SMB</v>
          </cell>
          <cell r="N306" t="str">
            <v>14FW S</v>
          </cell>
          <cell r="P306" t="str">
            <v>SMB</v>
          </cell>
          <cell r="Q306" t="str">
            <v>SUPER MASSIVE BOUND</v>
          </cell>
          <cell r="R306" t="str">
            <v>F</v>
          </cell>
          <cell r="S306">
            <v>5</v>
          </cell>
          <cell r="T306" t="str">
            <v>ER</v>
          </cell>
          <cell r="U306" t="str">
            <v>EARCAP</v>
          </cell>
          <cell r="V306" t="str">
            <v>U</v>
          </cell>
          <cell r="W306">
            <v>23</v>
          </cell>
          <cell r="X306" t="str">
            <v>023</v>
          </cell>
          <cell r="Y306" t="str">
            <v>SMBERF5023</v>
          </cell>
          <cell r="Z306">
            <v>0.33333333333333331</v>
          </cell>
          <cell r="AA306" t="str">
            <v>14FW SMB_27_FLAT_BL_N</v>
          </cell>
          <cell r="AB306" t="str">
            <v>BL</v>
          </cell>
          <cell r="AC306" t="str">
            <v>BLUE</v>
          </cell>
          <cell r="AD306" t="str">
            <v>SMBERF5023BL</v>
          </cell>
          <cell r="AE306" t="str">
            <v/>
          </cell>
          <cell r="AF306">
            <v>0.33333333333333331</v>
          </cell>
          <cell r="AG306">
            <v>0</v>
          </cell>
          <cell r="AH306">
            <v>1</v>
          </cell>
          <cell r="AI306" t="str">
            <v>OML</v>
          </cell>
        </row>
        <row r="307">
          <cell r="J307" t="str">
            <v>SMB-QF-118</v>
          </cell>
          <cell r="K307" t="str">
            <v>SMB-QF-118-SMBERF5023BLUELXL</v>
          </cell>
          <cell r="L307" t="str">
            <v>SMB의류외23</v>
          </cell>
          <cell r="M307" t="str">
            <v>SMB</v>
          </cell>
          <cell r="N307" t="str">
            <v>14FW S</v>
          </cell>
          <cell r="P307" t="str">
            <v>SMB</v>
          </cell>
          <cell r="Q307" t="str">
            <v>SUPER MASSIVE BOUND</v>
          </cell>
          <cell r="R307" t="str">
            <v>F</v>
          </cell>
          <cell r="S307">
            <v>5</v>
          </cell>
          <cell r="T307" t="str">
            <v>ER</v>
          </cell>
          <cell r="U307" t="str">
            <v>EARCAP</v>
          </cell>
          <cell r="V307" t="str">
            <v>U</v>
          </cell>
          <cell r="W307">
            <v>23</v>
          </cell>
          <cell r="X307" t="str">
            <v>023</v>
          </cell>
          <cell r="Y307" t="str">
            <v>SMBERF5023</v>
          </cell>
          <cell r="Z307">
            <v>0.33333333333333331</v>
          </cell>
          <cell r="AA307" t="str">
            <v>14FW SMB_27_FLAT_BL_N</v>
          </cell>
          <cell r="AB307" t="str">
            <v>BL</v>
          </cell>
          <cell r="AC307" t="str">
            <v>BLUE</v>
          </cell>
          <cell r="AD307" t="str">
            <v>SMBERF5023BL</v>
          </cell>
          <cell r="AE307" t="str">
            <v/>
          </cell>
          <cell r="AF307">
            <v>0.33333333333333331</v>
          </cell>
          <cell r="AG307">
            <v>0</v>
          </cell>
          <cell r="AH307">
            <v>1</v>
          </cell>
          <cell r="AI307" t="str">
            <v>LXL</v>
          </cell>
        </row>
        <row r="308">
          <cell r="J308" t="str">
            <v>SMB-QF-119</v>
          </cell>
          <cell r="K308" t="str">
            <v>SMB-QF-119-SMBERF5024BEIGEOSM</v>
          </cell>
          <cell r="L308" t="str">
            <v>SMB의류외24</v>
          </cell>
          <cell r="M308" t="str">
            <v>SMB</v>
          </cell>
          <cell r="N308" t="str">
            <v>14FW S</v>
          </cell>
          <cell r="P308" t="str">
            <v>SMB</v>
          </cell>
          <cell r="Q308" t="str">
            <v>SUPER MASSIVE BOUND</v>
          </cell>
          <cell r="R308" t="str">
            <v>F</v>
          </cell>
          <cell r="S308">
            <v>5</v>
          </cell>
          <cell r="T308" t="str">
            <v>ER</v>
          </cell>
          <cell r="U308" t="str">
            <v>EARCAP</v>
          </cell>
          <cell r="V308" t="str">
            <v>U</v>
          </cell>
          <cell r="W308">
            <v>24</v>
          </cell>
          <cell r="X308" t="str">
            <v>024</v>
          </cell>
          <cell r="Y308" t="str">
            <v>SMBERF5024</v>
          </cell>
          <cell r="Z308">
            <v>0.33333333333333331</v>
          </cell>
          <cell r="AA308" t="str">
            <v>14FW SMB_28_FLAT_BG_N</v>
          </cell>
          <cell r="AB308" t="str">
            <v>BG</v>
          </cell>
          <cell r="AC308" t="str">
            <v>BEIGE</v>
          </cell>
          <cell r="AD308" t="str">
            <v>SMBERF5024BG</v>
          </cell>
          <cell r="AE308" t="str">
            <v/>
          </cell>
          <cell r="AF308">
            <v>0.33333333333333331</v>
          </cell>
          <cell r="AG308">
            <v>0</v>
          </cell>
          <cell r="AH308">
            <v>1</v>
          </cell>
          <cell r="AI308" t="str">
            <v>OSM</v>
          </cell>
        </row>
        <row r="309">
          <cell r="J309" t="str">
            <v>SMB-QF-119</v>
          </cell>
          <cell r="K309" t="str">
            <v>SMB-QF-119-SMBERF5024BEIGEOML</v>
          </cell>
          <cell r="L309" t="str">
            <v>SMB의류외24</v>
          </cell>
          <cell r="M309" t="str">
            <v>SMB</v>
          </cell>
          <cell r="N309" t="str">
            <v>14FW S</v>
          </cell>
          <cell r="P309" t="str">
            <v>SMB</v>
          </cell>
          <cell r="Q309" t="str">
            <v>SUPER MASSIVE BOUND</v>
          </cell>
          <cell r="R309" t="str">
            <v>F</v>
          </cell>
          <cell r="S309">
            <v>5</v>
          </cell>
          <cell r="T309" t="str">
            <v>ER</v>
          </cell>
          <cell r="U309" t="str">
            <v>EARCAP</v>
          </cell>
          <cell r="V309" t="str">
            <v>U</v>
          </cell>
          <cell r="W309">
            <v>24</v>
          </cell>
          <cell r="X309" t="str">
            <v>024</v>
          </cell>
          <cell r="Y309" t="str">
            <v>SMBERF5024</v>
          </cell>
          <cell r="Z309">
            <v>0.33333333333333331</v>
          </cell>
          <cell r="AA309" t="str">
            <v>14FW SMB_28_FLAT_BG_N</v>
          </cell>
          <cell r="AB309" t="str">
            <v>BG</v>
          </cell>
          <cell r="AC309" t="str">
            <v>BEIGE</v>
          </cell>
          <cell r="AD309" t="str">
            <v>SMBERF5024BG</v>
          </cell>
          <cell r="AE309" t="str">
            <v/>
          </cell>
          <cell r="AF309">
            <v>0.33333333333333331</v>
          </cell>
          <cell r="AG309">
            <v>0</v>
          </cell>
          <cell r="AH309">
            <v>1</v>
          </cell>
          <cell r="AI309" t="str">
            <v>OML</v>
          </cell>
        </row>
        <row r="310">
          <cell r="J310" t="str">
            <v>SMB-QF-119</v>
          </cell>
          <cell r="K310" t="str">
            <v>SMB-QF-119-SMBERF5024BEIGELXL</v>
          </cell>
          <cell r="L310" t="str">
            <v>SMB의류외24</v>
          </cell>
          <cell r="M310" t="str">
            <v>SMB</v>
          </cell>
          <cell r="N310" t="str">
            <v>14FW S</v>
          </cell>
          <cell r="P310" t="str">
            <v>SMB</v>
          </cell>
          <cell r="Q310" t="str">
            <v>SUPER MASSIVE BOUND</v>
          </cell>
          <cell r="R310" t="str">
            <v>F</v>
          </cell>
          <cell r="S310">
            <v>5</v>
          </cell>
          <cell r="T310" t="str">
            <v>ER</v>
          </cell>
          <cell r="U310" t="str">
            <v>EARCAP</v>
          </cell>
          <cell r="V310" t="str">
            <v>U</v>
          </cell>
          <cell r="W310">
            <v>24</v>
          </cell>
          <cell r="X310" t="str">
            <v>024</v>
          </cell>
          <cell r="Y310" t="str">
            <v>SMBERF5024</v>
          </cell>
          <cell r="Z310">
            <v>0.33333333333333331</v>
          </cell>
          <cell r="AA310" t="str">
            <v>14FW SMB_28_FLAT_BG_N</v>
          </cell>
          <cell r="AB310" t="str">
            <v>BG</v>
          </cell>
          <cell r="AC310" t="str">
            <v>BEIGE</v>
          </cell>
          <cell r="AD310" t="str">
            <v>SMBERF5024BG</v>
          </cell>
          <cell r="AE310" t="str">
            <v/>
          </cell>
          <cell r="AF310">
            <v>0.33333333333333331</v>
          </cell>
          <cell r="AG310">
            <v>0</v>
          </cell>
          <cell r="AH310">
            <v>1</v>
          </cell>
          <cell r="AI310" t="str">
            <v>LXL</v>
          </cell>
        </row>
        <row r="311">
          <cell r="J311" t="str">
            <v>SMB-QF-1110</v>
          </cell>
          <cell r="K311" t="str">
            <v>SMB-QF-1110-SMBERF5025BLACKOSM</v>
          </cell>
          <cell r="L311" t="str">
            <v>SMB의류외25</v>
          </cell>
          <cell r="M311" t="str">
            <v>SMB</v>
          </cell>
          <cell r="N311" t="str">
            <v>14FW S</v>
          </cell>
          <cell r="P311" t="str">
            <v>SMB</v>
          </cell>
          <cell r="Q311" t="str">
            <v>SUPER MASSIVE BOUND</v>
          </cell>
          <cell r="R311" t="str">
            <v>F</v>
          </cell>
          <cell r="S311">
            <v>5</v>
          </cell>
          <cell r="T311" t="str">
            <v>ER</v>
          </cell>
          <cell r="U311" t="str">
            <v>EARCAP</v>
          </cell>
          <cell r="V311" t="str">
            <v>U</v>
          </cell>
          <cell r="W311">
            <v>25</v>
          </cell>
          <cell r="X311" t="str">
            <v>025</v>
          </cell>
          <cell r="Y311" t="str">
            <v>SMBERF5025</v>
          </cell>
          <cell r="Z311">
            <v>0.5</v>
          </cell>
          <cell r="AA311" t="str">
            <v>14FW SMB_46_FLAT_BK_N</v>
          </cell>
          <cell r="AB311" t="str">
            <v>BK</v>
          </cell>
          <cell r="AC311" t="str">
            <v>BLACK</v>
          </cell>
          <cell r="AD311" t="str">
            <v>SMBERF5025BK</v>
          </cell>
          <cell r="AE311" t="str">
            <v/>
          </cell>
          <cell r="AF311">
            <v>0.5</v>
          </cell>
          <cell r="AG311" t="str">
            <v>겉감1:울60 폴리에스터40
겉감2:폴리에스터100
겉감3:폴리에스터100</v>
          </cell>
          <cell r="AH311">
            <v>1</v>
          </cell>
          <cell r="AI311" t="str">
            <v>OSM</v>
          </cell>
        </row>
        <row r="312">
          <cell r="J312" t="str">
            <v>SMB-QF-1110</v>
          </cell>
          <cell r="K312" t="str">
            <v>SMB-QF-1110-SMBERF5025BLACKOML</v>
          </cell>
          <cell r="L312" t="str">
            <v>SMB의류외25</v>
          </cell>
          <cell r="M312" t="str">
            <v>SMB</v>
          </cell>
          <cell r="N312" t="str">
            <v>14FW S</v>
          </cell>
          <cell r="P312" t="str">
            <v>SMB</v>
          </cell>
          <cell r="Q312" t="str">
            <v>SUPER MASSIVE BOUND</v>
          </cell>
          <cell r="R312" t="str">
            <v>F</v>
          </cell>
          <cell r="S312">
            <v>5</v>
          </cell>
          <cell r="T312" t="str">
            <v>ER</v>
          </cell>
          <cell r="U312" t="str">
            <v>EARCAP</v>
          </cell>
          <cell r="V312" t="str">
            <v>U</v>
          </cell>
          <cell r="W312">
            <v>25</v>
          </cell>
          <cell r="X312" t="str">
            <v>025</v>
          </cell>
          <cell r="Y312" t="str">
            <v>SMBERF5025</v>
          </cell>
          <cell r="Z312">
            <v>0.5</v>
          </cell>
          <cell r="AA312" t="str">
            <v>14FW SMB_46_FLAT_BK_N</v>
          </cell>
          <cell r="AB312" t="str">
            <v>BK</v>
          </cell>
          <cell r="AC312" t="str">
            <v>BLACK</v>
          </cell>
          <cell r="AD312" t="str">
            <v>SMBERF5025BK</v>
          </cell>
          <cell r="AE312" t="str">
            <v/>
          </cell>
          <cell r="AF312">
            <v>0.5</v>
          </cell>
          <cell r="AG312" t="str">
            <v>겉감1:울60 폴리에스터40
겉감2:폴리에스터100
겉감3:폴리에스터100</v>
          </cell>
          <cell r="AH312">
            <v>1</v>
          </cell>
          <cell r="AI312" t="str">
            <v>OML</v>
          </cell>
        </row>
        <row r="313">
          <cell r="J313" t="str">
            <v>0</v>
          </cell>
          <cell r="K313" t="str">
            <v>0-</v>
          </cell>
          <cell r="L313">
            <v>0</v>
          </cell>
          <cell r="M313" t="str">
            <v>TTL</v>
          </cell>
          <cell r="N313" t="str">
            <v/>
          </cell>
          <cell r="O313" t="str">
            <v>SMB-QF-11 TTL</v>
          </cell>
          <cell r="Q313" t="str">
            <v/>
          </cell>
          <cell r="R313" t="str">
            <v/>
          </cell>
          <cell r="S313" t="str">
            <v/>
          </cell>
          <cell r="U313" t="str">
            <v/>
          </cell>
          <cell r="X313" t="str">
            <v/>
          </cell>
          <cell r="Y313" t="str">
            <v/>
          </cell>
          <cell r="Z313">
            <v>10</v>
          </cell>
          <cell r="AB313" t="str">
            <v/>
          </cell>
          <cell r="AD313" t="str">
            <v/>
          </cell>
          <cell r="AE313" t="str">
            <v/>
          </cell>
          <cell r="AF313">
            <v>10</v>
          </cell>
          <cell r="AG313">
            <v>0</v>
          </cell>
          <cell r="AH313">
            <v>1</v>
          </cell>
        </row>
        <row r="314">
          <cell r="J314" t="str">
            <v>SMB-동일모자-211</v>
          </cell>
          <cell r="K314" t="str">
            <v>SMB-동일모자-211-SMBBAF5026GREYFRE</v>
          </cell>
          <cell r="L314" t="str">
            <v>SMB의류외26</v>
          </cell>
          <cell r="M314" t="str">
            <v>SMB</v>
          </cell>
          <cell r="N314" t="str">
            <v>14FW S</v>
          </cell>
          <cell r="P314" t="str">
            <v>SMB</v>
          </cell>
          <cell r="Q314" t="str">
            <v>SUPER MASSIVE BOUND</v>
          </cell>
          <cell r="R314" t="str">
            <v>F</v>
          </cell>
          <cell r="S314">
            <v>5</v>
          </cell>
          <cell r="T314" t="str">
            <v>BA</v>
          </cell>
          <cell r="U314" t="str">
            <v>BASIC CAP</v>
          </cell>
          <cell r="V314" t="str">
            <v>U</v>
          </cell>
          <cell r="W314">
            <v>26</v>
          </cell>
          <cell r="X314" t="str">
            <v>026</v>
          </cell>
          <cell r="Y314" t="str">
            <v>SMBBAF5026</v>
          </cell>
          <cell r="Z314">
            <v>1</v>
          </cell>
          <cell r="AA314" t="str">
            <v>14FW SMB_20_CURVED_GY_N</v>
          </cell>
          <cell r="AB314" t="str">
            <v>GY</v>
          </cell>
          <cell r="AC314" t="str">
            <v>GREY</v>
          </cell>
          <cell r="AD314" t="str">
            <v>SMBBAF5026GY</v>
          </cell>
          <cell r="AE314" t="str">
            <v/>
          </cell>
          <cell r="AF314">
            <v>1</v>
          </cell>
          <cell r="AG314">
            <v>0</v>
          </cell>
          <cell r="AH314">
            <v>1</v>
          </cell>
          <cell r="AI314" t="str">
            <v>FRE</v>
          </cell>
        </row>
        <row r="315">
          <cell r="J315" t="str">
            <v>SMB-동일모자-212</v>
          </cell>
          <cell r="K315" t="str">
            <v>SMB-동일모자-212-SMBBAF5526GREYOSM</v>
          </cell>
          <cell r="L315" t="str">
            <v>SMB의류외526</v>
          </cell>
          <cell r="M315" t="str">
            <v>SMB</v>
          </cell>
          <cell r="N315" t="str">
            <v>14FW S</v>
          </cell>
          <cell r="P315" t="str">
            <v>SMB</v>
          </cell>
          <cell r="Q315" t="str">
            <v>SUPER MASSIVE BOUND</v>
          </cell>
          <cell r="R315" t="str">
            <v>F</v>
          </cell>
          <cell r="S315">
            <v>5</v>
          </cell>
          <cell r="T315" t="str">
            <v>BA</v>
          </cell>
          <cell r="U315" t="str">
            <v>BASIC CAP</v>
          </cell>
          <cell r="V315" t="str">
            <v>K</v>
          </cell>
          <cell r="W315">
            <v>526</v>
          </cell>
          <cell r="X315">
            <v>526</v>
          </cell>
          <cell r="Y315" t="str">
            <v>SMBBAF5526</v>
          </cell>
          <cell r="Z315">
            <v>0.5</v>
          </cell>
          <cell r="AA315" t="str">
            <v>14FW SMB_20_CURVED_GY_N_KIDS</v>
          </cell>
          <cell r="AB315" t="str">
            <v>GY</v>
          </cell>
          <cell r="AC315" t="str">
            <v>GREY</v>
          </cell>
          <cell r="AD315" t="str">
            <v>SMBBAF5526GY</v>
          </cell>
          <cell r="AE315" t="str">
            <v/>
          </cell>
          <cell r="AF315">
            <v>0.5</v>
          </cell>
          <cell r="AG315">
            <v>0</v>
          </cell>
          <cell r="AH315">
            <v>1</v>
          </cell>
          <cell r="AI315" t="str">
            <v>OSM</v>
          </cell>
        </row>
        <row r="316">
          <cell r="J316" t="str">
            <v>SMB-동일모자-212</v>
          </cell>
          <cell r="K316" t="str">
            <v>SMB-동일모자-212-SMBBAF5526GREYOML</v>
          </cell>
          <cell r="L316" t="str">
            <v>SMB의류외526</v>
          </cell>
          <cell r="M316" t="str">
            <v>SMB</v>
          </cell>
          <cell r="N316" t="str">
            <v>14FW S</v>
          </cell>
          <cell r="P316" t="str">
            <v>SMB</v>
          </cell>
          <cell r="Q316" t="str">
            <v>SUPER MASSIVE BOUND</v>
          </cell>
          <cell r="R316" t="str">
            <v>F</v>
          </cell>
          <cell r="S316">
            <v>5</v>
          </cell>
          <cell r="T316" t="str">
            <v>BA</v>
          </cell>
          <cell r="U316" t="str">
            <v>BASIC CAP</v>
          </cell>
          <cell r="V316" t="str">
            <v>K</v>
          </cell>
          <cell r="W316">
            <v>526</v>
          </cell>
          <cell r="X316">
            <v>526</v>
          </cell>
          <cell r="Y316" t="str">
            <v>SMBBAF5526</v>
          </cell>
          <cell r="Z316">
            <v>0.5</v>
          </cell>
          <cell r="AA316" t="str">
            <v>14FW SMB_20_CURVED_GY_N_KIDS</v>
          </cell>
          <cell r="AB316" t="str">
            <v>GY</v>
          </cell>
          <cell r="AC316" t="str">
            <v>GREY</v>
          </cell>
          <cell r="AD316" t="str">
            <v>SMBBAF5526GY</v>
          </cell>
          <cell r="AE316" t="str">
            <v/>
          </cell>
          <cell r="AF316">
            <v>0.5</v>
          </cell>
          <cell r="AG316">
            <v>0</v>
          </cell>
          <cell r="AH316">
            <v>1</v>
          </cell>
          <cell r="AI316" t="str">
            <v>OML</v>
          </cell>
        </row>
        <row r="317">
          <cell r="J317" t="str">
            <v>SMB-동일모자-213</v>
          </cell>
          <cell r="K317" t="str">
            <v>SMB-동일모자-213-SMBBAF5027BLACKFRE</v>
          </cell>
          <cell r="L317" t="str">
            <v>SMB의류외27</v>
          </cell>
          <cell r="M317" t="str">
            <v>SMB</v>
          </cell>
          <cell r="N317" t="str">
            <v>14FW S</v>
          </cell>
          <cell r="P317" t="str">
            <v>SMB</v>
          </cell>
          <cell r="Q317" t="str">
            <v>SUPER MASSIVE BOUND</v>
          </cell>
          <cell r="R317" t="str">
            <v>F</v>
          </cell>
          <cell r="S317">
            <v>5</v>
          </cell>
          <cell r="T317" t="str">
            <v>BA</v>
          </cell>
          <cell r="U317" t="str">
            <v>BASIC CAP</v>
          </cell>
          <cell r="V317" t="str">
            <v>U</v>
          </cell>
          <cell r="W317">
            <v>27</v>
          </cell>
          <cell r="X317" t="str">
            <v>027</v>
          </cell>
          <cell r="Y317" t="str">
            <v>SMBBAF5027</v>
          </cell>
          <cell r="Z317">
            <v>1</v>
          </cell>
          <cell r="AA317" t="str">
            <v>14FW SMB_23_CURVED_BK_N</v>
          </cell>
          <cell r="AB317" t="str">
            <v>BK</v>
          </cell>
          <cell r="AC317" t="str">
            <v>BLACK</v>
          </cell>
          <cell r="AD317" t="str">
            <v>SMBBAF5027BK</v>
          </cell>
          <cell r="AE317" t="str">
            <v/>
          </cell>
          <cell r="AF317">
            <v>1</v>
          </cell>
          <cell r="AG317">
            <v>0</v>
          </cell>
          <cell r="AH317">
            <v>1</v>
          </cell>
          <cell r="AI317" t="str">
            <v>FRE</v>
          </cell>
        </row>
        <row r="318">
          <cell r="J318" t="str">
            <v>0</v>
          </cell>
          <cell r="K318" t="str">
            <v>0-</v>
          </cell>
          <cell r="L318">
            <v>0</v>
          </cell>
          <cell r="M318" t="str">
            <v>TTL</v>
          </cell>
          <cell r="N318" t="str">
            <v/>
          </cell>
          <cell r="O318" t="str">
            <v>SMB-동일모자-21 TTL</v>
          </cell>
          <cell r="Q318" t="str">
            <v/>
          </cell>
          <cell r="R318" t="str">
            <v/>
          </cell>
          <cell r="S318" t="str">
            <v/>
          </cell>
          <cell r="U318" t="str">
            <v/>
          </cell>
          <cell r="X318" t="str">
            <v/>
          </cell>
          <cell r="Y318" t="str">
            <v/>
          </cell>
          <cell r="Z318">
            <v>3</v>
          </cell>
          <cell r="AB318" t="str">
            <v/>
          </cell>
          <cell r="AD318" t="str">
            <v/>
          </cell>
          <cell r="AE318" t="str">
            <v/>
          </cell>
          <cell r="AF318">
            <v>3</v>
          </cell>
          <cell r="AG318">
            <v>0</v>
          </cell>
          <cell r="AH318">
            <v>1</v>
          </cell>
        </row>
        <row r="319">
          <cell r="J319" t="str">
            <v>SMB-동일모자-221</v>
          </cell>
          <cell r="K319" t="str">
            <v>SMB-동일모자-221-SMBERF5028NAVYFRE</v>
          </cell>
          <cell r="L319" t="str">
            <v>SMB의류외28</v>
          </cell>
          <cell r="M319" t="str">
            <v>SMB</v>
          </cell>
          <cell r="N319" t="str">
            <v>14FW S</v>
          </cell>
          <cell r="P319" t="str">
            <v>SMB</v>
          </cell>
          <cell r="Q319" t="str">
            <v>SUPER MASSIVE BOUND</v>
          </cell>
          <cell r="R319" t="str">
            <v>F</v>
          </cell>
          <cell r="S319">
            <v>5</v>
          </cell>
          <cell r="T319" t="str">
            <v>ER</v>
          </cell>
          <cell r="U319" t="str">
            <v>EARCAP</v>
          </cell>
          <cell r="V319" t="str">
            <v>U</v>
          </cell>
          <cell r="W319">
            <v>28</v>
          </cell>
          <cell r="X319" t="str">
            <v>028</v>
          </cell>
          <cell r="Y319" t="str">
            <v>SMBERF5028</v>
          </cell>
          <cell r="Z319">
            <v>1</v>
          </cell>
          <cell r="AA319" t="str">
            <v>14FW SMB_10_CURVED_NY_N</v>
          </cell>
          <cell r="AB319" t="str">
            <v>NY</v>
          </cell>
          <cell r="AC319" t="str">
            <v>NAVY</v>
          </cell>
          <cell r="AD319" t="str">
            <v>SMBERF5028NY</v>
          </cell>
          <cell r="AE319" t="str">
            <v/>
          </cell>
          <cell r="AF319">
            <v>1</v>
          </cell>
          <cell r="AG319">
            <v>0</v>
          </cell>
          <cell r="AH319">
            <v>1</v>
          </cell>
          <cell r="AI319" t="str">
            <v>FRE</v>
          </cell>
        </row>
        <row r="320">
          <cell r="J320" t="str">
            <v>SMB-동일모자-222</v>
          </cell>
          <cell r="K320" t="str">
            <v>SMB-동일모자-222-SMBERF5029NAVYFRE</v>
          </cell>
          <cell r="L320" t="str">
            <v>SMB의류외29</v>
          </cell>
          <cell r="M320" t="str">
            <v>SMB</v>
          </cell>
          <cell r="N320" t="str">
            <v>14FW S</v>
          </cell>
          <cell r="P320" t="str">
            <v>SMB</v>
          </cell>
          <cell r="Q320" t="str">
            <v>SUPER MASSIVE BOUND</v>
          </cell>
          <cell r="R320" t="str">
            <v>F</v>
          </cell>
          <cell r="S320">
            <v>5</v>
          </cell>
          <cell r="T320" t="str">
            <v>ER</v>
          </cell>
          <cell r="U320" t="str">
            <v>EARCAP</v>
          </cell>
          <cell r="V320" t="str">
            <v>U</v>
          </cell>
          <cell r="W320">
            <v>29</v>
          </cell>
          <cell r="X320" t="str">
            <v>029</v>
          </cell>
          <cell r="Y320" t="str">
            <v>SMBERF5029</v>
          </cell>
          <cell r="Z320">
            <v>1</v>
          </cell>
          <cell r="AA320" t="str">
            <v>14FW SMB_12_CURVED_NV_N</v>
          </cell>
          <cell r="AB320" t="str">
            <v>NY</v>
          </cell>
          <cell r="AC320" t="str">
            <v>NAVY</v>
          </cell>
          <cell r="AD320" t="str">
            <v>SMBERF5029NY</v>
          </cell>
          <cell r="AE320" t="str">
            <v/>
          </cell>
          <cell r="AF320">
            <v>1</v>
          </cell>
          <cell r="AG320">
            <v>0</v>
          </cell>
          <cell r="AH320">
            <v>1</v>
          </cell>
          <cell r="AI320" t="str">
            <v>FRE</v>
          </cell>
        </row>
        <row r="321">
          <cell r="J321" t="str">
            <v>SMB-동일모자-223</v>
          </cell>
          <cell r="K321" t="str">
            <v>SMB-동일모자-223-SMBERF5529NAVYOSM</v>
          </cell>
          <cell r="L321" t="str">
            <v>SMB의류외529</v>
          </cell>
          <cell r="M321" t="str">
            <v>SMB</v>
          </cell>
          <cell r="N321" t="str">
            <v>14FW S</v>
          </cell>
          <cell r="P321" t="str">
            <v>SMB</v>
          </cell>
          <cell r="Q321" t="str">
            <v>SUPER MASSIVE BOUND</v>
          </cell>
          <cell r="R321" t="str">
            <v>F</v>
          </cell>
          <cell r="S321">
            <v>5</v>
          </cell>
          <cell r="T321" t="str">
            <v>ER</v>
          </cell>
          <cell r="U321" t="str">
            <v>EARCAP</v>
          </cell>
          <cell r="V321" t="str">
            <v>K</v>
          </cell>
          <cell r="W321">
            <v>529</v>
          </cell>
          <cell r="X321">
            <v>529</v>
          </cell>
          <cell r="Y321" t="str">
            <v>SMBERF5529</v>
          </cell>
          <cell r="Z321">
            <v>0.5</v>
          </cell>
          <cell r="AA321" t="str">
            <v>14FW SMB_12_CURVED_NV_N_KIDS</v>
          </cell>
          <cell r="AB321" t="str">
            <v>NY</v>
          </cell>
          <cell r="AC321" t="str">
            <v>NAVY</v>
          </cell>
          <cell r="AD321" t="str">
            <v>SMBERF5529NY</v>
          </cell>
          <cell r="AE321" t="str">
            <v/>
          </cell>
          <cell r="AF321">
            <v>0.5</v>
          </cell>
          <cell r="AG321">
            <v>0</v>
          </cell>
          <cell r="AH321">
            <v>1</v>
          </cell>
          <cell r="AI321" t="str">
            <v>OSM</v>
          </cell>
        </row>
        <row r="322">
          <cell r="J322" t="str">
            <v>SMB-동일모자-223</v>
          </cell>
          <cell r="K322" t="str">
            <v>SMB-동일모자-223-SMBERF5529NAVYOML</v>
          </cell>
          <cell r="L322" t="str">
            <v>SMB의류외529</v>
          </cell>
          <cell r="M322" t="str">
            <v>SMB</v>
          </cell>
          <cell r="N322" t="str">
            <v>14FW S</v>
          </cell>
          <cell r="P322" t="str">
            <v>SMB</v>
          </cell>
          <cell r="Q322" t="str">
            <v>SUPER MASSIVE BOUND</v>
          </cell>
          <cell r="R322" t="str">
            <v>F</v>
          </cell>
          <cell r="S322">
            <v>5</v>
          </cell>
          <cell r="T322" t="str">
            <v>ER</v>
          </cell>
          <cell r="U322" t="str">
            <v>EARCAP</v>
          </cell>
          <cell r="V322" t="str">
            <v>K</v>
          </cell>
          <cell r="W322">
            <v>529</v>
          </cell>
          <cell r="X322">
            <v>529</v>
          </cell>
          <cell r="Y322" t="str">
            <v>SMBERF5529</v>
          </cell>
          <cell r="Z322">
            <v>0.5</v>
          </cell>
          <cell r="AA322" t="str">
            <v>14FW SMB_12_CURVED_NV_N_KIDS</v>
          </cell>
          <cell r="AB322" t="str">
            <v>NY</v>
          </cell>
          <cell r="AC322" t="str">
            <v>NAVY</v>
          </cell>
          <cell r="AD322" t="str">
            <v>SMBERF5529NY</v>
          </cell>
          <cell r="AE322" t="str">
            <v/>
          </cell>
          <cell r="AF322">
            <v>0.5</v>
          </cell>
          <cell r="AG322">
            <v>0</v>
          </cell>
          <cell r="AH322">
            <v>1</v>
          </cell>
          <cell r="AI322" t="str">
            <v>OML</v>
          </cell>
        </row>
        <row r="323">
          <cell r="J323" t="str">
            <v>SMB-동일모자-224</v>
          </cell>
          <cell r="K323" t="str">
            <v>SMB-동일모자-224-SMBERF5030GREYFRE</v>
          </cell>
          <cell r="L323" t="str">
            <v>SMB의류외30</v>
          </cell>
          <cell r="M323" t="str">
            <v>SMB</v>
          </cell>
          <cell r="N323" t="str">
            <v>14FW S</v>
          </cell>
          <cell r="P323" t="str">
            <v>SMB</v>
          </cell>
          <cell r="Q323" t="str">
            <v>SUPER MASSIVE BOUND</v>
          </cell>
          <cell r="R323" t="str">
            <v>F</v>
          </cell>
          <cell r="S323">
            <v>5</v>
          </cell>
          <cell r="T323" t="str">
            <v>ER</v>
          </cell>
          <cell r="U323" t="str">
            <v>EARCAP</v>
          </cell>
          <cell r="V323" t="str">
            <v>U</v>
          </cell>
          <cell r="W323">
            <v>30</v>
          </cell>
          <cell r="X323" t="str">
            <v>030</v>
          </cell>
          <cell r="Y323" t="str">
            <v>SMBERF5030</v>
          </cell>
          <cell r="Z323">
            <v>1</v>
          </cell>
          <cell r="AA323" t="str">
            <v>14FW SMB_14_CURVED_GY_N</v>
          </cell>
          <cell r="AB323" t="str">
            <v>GY</v>
          </cell>
          <cell r="AC323" t="str">
            <v>GREY</v>
          </cell>
          <cell r="AD323" t="str">
            <v>SMBERF5030GY</v>
          </cell>
          <cell r="AE323" t="str">
            <v/>
          </cell>
          <cell r="AF323">
            <v>1</v>
          </cell>
          <cell r="AG323">
            <v>0</v>
          </cell>
          <cell r="AH323">
            <v>1</v>
          </cell>
          <cell r="AI323" t="str">
            <v>FRE</v>
          </cell>
        </row>
        <row r="324">
          <cell r="J324" t="str">
            <v>0</v>
          </cell>
          <cell r="K324" t="str">
            <v>0-</v>
          </cell>
          <cell r="L324">
            <v>0</v>
          </cell>
          <cell r="M324" t="str">
            <v>TTL</v>
          </cell>
          <cell r="N324" t="str">
            <v/>
          </cell>
          <cell r="O324" t="str">
            <v>SMB-동일모자-22 TTL</v>
          </cell>
          <cell r="Q324" t="str">
            <v/>
          </cell>
          <cell r="R324" t="str">
            <v/>
          </cell>
          <cell r="S324" t="str">
            <v/>
          </cell>
          <cell r="U324" t="str">
            <v/>
          </cell>
          <cell r="X324" t="str">
            <v/>
          </cell>
          <cell r="Y324" t="str">
            <v/>
          </cell>
          <cell r="Z324">
            <v>4</v>
          </cell>
          <cell r="AB324" t="str">
            <v/>
          </cell>
          <cell r="AD324" t="str">
            <v/>
          </cell>
          <cell r="AE324" t="str">
            <v/>
          </cell>
          <cell r="AF324">
            <v>4</v>
          </cell>
          <cell r="AG324">
            <v>0</v>
          </cell>
          <cell r="AH324">
            <v>1</v>
          </cell>
        </row>
        <row r="325">
          <cell r="J325" t="str">
            <v>SMB-성진-101</v>
          </cell>
          <cell r="K325" t="str">
            <v>SMB-성진-101-SMBSNF3010BLACKFRE</v>
          </cell>
          <cell r="L325" t="str">
            <v>SMB의류외10</v>
          </cell>
          <cell r="M325" t="str">
            <v>SMB</v>
          </cell>
          <cell r="N325" t="str">
            <v>14FW S</v>
          </cell>
          <cell r="P325" t="str">
            <v>SMB</v>
          </cell>
          <cell r="Q325" t="str">
            <v>SUPER MASSIVE BOUND</v>
          </cell>
          <cell r="R325" t="str">
            <v>F</v>
          </cell>
          <cell r="S325" t="str">
            <v>3</v>
          </cell>
          <cell r="T325" t="str">
            <v>SN</v>
          </cell>
          <cell r="U325" t="str">
            <v>SNAPBACK</v>
          </cell>
          <cell r="V325" t="str">
            <v>U</v>
          </cell>
          <cell r="W325">
            <v>10</v>
          </cell>
          <cell r="X325" t="str">
            <v>010</v>
          </cell>
          <cell r="Y325" t="str">
            <v>SMBSNF3010</v>
          </cell>
          <cell r="Z325">
            <v>1</v>
          </cell>
          <cell r="AA325" t="str">
            <v>14FW SMB_37_FLAT_BK_N</v>
          </cell>
          <cell r="AB325" t="str">
            <v>BK</v>
          </cell>
          <cell r="AC325" t="str">
            <v>BLACK</v>
          </cell>
          <cell r="AD325" t="str">
            <v>SMBSNF3010BK</v>
          </cell>
          <cell r="AE325" t="str">
            <v/>
          </cell>
          <cell r="AF325">
            <v>1</v>
          </cell>
          <cell r="AG325">
            <v>0</v>
          </cell>
          <cell r="AH325">
            <v>1</v>
          </cell>
          <cell r="AI325" t="str">
            <v>FRE</v>
          </cell>
        </row>
        <row r="326">
          <cell r="J326" t="str">
            <v>SMB-성진-102</v>
          </cell>
          <cell r="K326" t="str">
            <v>SMB-성진-102-SMBSNF3011BLUEFRE</v>
          </cell>
          <cell r="L326" t="str">
            <v>SMB의류외11</v>
          </cell>
          <cell r="M326" t="str">
            <v>SMB</v>
          </cell>
          <cell r="N326" t="str">
            <v>14FW S</v>
          </cell>
          <cell r="P326" t="str">
            <v>SMB</v>
          </cell>
          <cell r="Q326" t="str">
            <v>SUPER MASSIVE BOUND</v>
          </cell>
          <cell r="R326" t="str">
            <v>F</v>
          </cell>
          <cell r="S326" t="str">
            <v>3</v>
          </cell>
          <cell r="T326" t="str">
            <v>SN</v>
          </cell>
          <cell r="U326" t="str">
            <v>SNAPBACK</v>
          </cell>
          <cell r="V326" t="str">
            <v>U</v>
          </cell>
          <cell r="W326">
            <v>11</v>
          </cell>
          <cell r="X326" t="str">
            <v>011</v>
          </cell>
          <cell r="Y326" t="str">
            <v>SMBSNF3011</v>
          </cell>
          <cell r="Z326">
            <v>1</v>
          </cell>
          <cell r="AA326" t="str">
            <v>14FW SMB_38_FLAT_BL_N</v>
          </cell>
          <cell r="AB326" t="str">
            <v>BL</v>
          </cell>
          <cell r="AC326" t="str">
            <v>BLUE</v>
          </cell>
          <cell r="AD326" t="str">
            <v>SMBSNF3011BL</v>
          </cell>
          <cell r="AE326" t="str">
            <v/>
          </cell>
          <cell r="AF326">
            <v>1</v>
          </cell>
          <cell r="AG326">
            <v>0</v>
          </cell>
          <cell r="AH326">
            <v>1</v>
          </cell>
          <cell r="AI326" t="str">
            <v>FRE</v>
          </cell>
        </row>
        <row r="327">
          <cell r="J327" t="str">
            <v>SMB-성진-103</v>
          </cell>
          <cell r="K327" t="str">
            <v>SMB-성진-103-SMBFIF5012GREYXSS</v>
          </cell>
          <cell r="L327" t="str">
            <v>SMB의류외12</v>
          </cell>
          <cell r="M327" t="str">
            <v>SMB</v>
          </cell>
          <cell r="N327" t="str">
            <v>14FW S</v>
          </cell>
          <cell r="P327" t="str">
            <v>SMB</v>
          </cell>
          <cell r="Q327" t="str">
            <v>SUPER MASSIVE BOUND</v>
          </cell>
          <cell r="R327" t="str">
            <v>F</v>
          </cell>
          <cell r="S327">
            <v>5</v>
          </cell>
          <cell r="T327" t="str">
            <v>FI</v>
          </cell>
          <cell r="U327" t="str">
            <v>FITTED CAP</v>
          </cell>
          <cell r="V327" t="str">
            <v>U</v>
          </cell>
          <cell r="W327">
            <v>12</v>
          </cell>
          <cell r="X327" t="str">
            <v>012</v>
          </cell>
          <cell r="Y327" t="str">
            <v>SMBFIF5012</v>
          </cell>
          <cell r="Z327">
            <v>0.125</v>
          </cell>
          <cell r="AA327" t="str">
            <v>14FW SMB_29_FLAT_GY_N</v>
          </cell>
          <cell r="AB327" t="str">
            <v>GY</v>
          </cell>
          <cell r="AC327" t="str">
            <v>GREY</v>
          </cell>
          <cell r="AD327" t="str">
            <v>SMBFIF5012GY</v>
          </cell>
          <cell r="AE327" t="str">
            <v/>
          </cell>
          <cell r="AF327">
            <v>0.25</v>
          </cell>
          <cell r="AG327">
            <v>0</v>
          </cell>
          <cell r="AH327">
            <v>1</v>
          </cell>
          <cell r="AI327" t="str">
            <v>XSS</v>
          </cell>
        </row>
        <row r="328">
          <cell r="J328" t="str">
            <v>SMB-성진-103</v>
          </cell>
          <cell r="K328" t="str">
            <v>SMB-성진-103-SMBFIF5012GREYOSM</v>
          </cell>
          <cell r="L328" t="str">
            <v>SMB의류외12</v>
          </cell>
          <cell r="M328" t="str">
            <v>SMB</v>
          </cell>
          <cell r="N328" t="str">
            <v>14FW S</v>
          </cell>
          <cell r="P328" t="str">
            <v>SMB</v>
          </cell>
          <cell r="Q328" t="str">
            <v>SUPER MASSIVE BOUND</v>
          </cell>
          <cell r="R328" t="str">
            <v>F</v>
          </cell>
          <cell r="S328">
            <v>5</v>
          </cell>
          <cell r="T328" t="str">
            <v>FI</v>
          </cell>
          <cell r="U328" t="str">
            <v>FITTED CAP</v>
          </cell>
          <cell r="V328" t="str">
            <v>U</v>
          </cell>
          <cell r="W328">
            <v>12</v>
          </cell>
          <cell r="X328" t="str">
            <v>012</v>
          </cell>
          <cell r="Y328" t="str">
            <v>SMBFIF5012</v>
          </cell>
          <cell r="Z328">
            <v>0.125</v>
          </cell>
          <cell r="AA328" t="str">
            <v>14FW SMB_29_FLAT_GY_N</v>
          </cell>
          <cell r="AB328" t="str">
            <v>GY</v>
          </cell>
          <cell r="AC328" t="str">
            <v>GREY</v>
          </cell>
          <cell r="AD328" t="str">
            <v>SMBFIF5012GY</v>
          </cell>
          <cell r="AE328" t="str">
            <v/>
          </cell>
          <cell r="AF328">
            <v>0.25</v>
          </cell>
          <cell r="AG328">
            <v>0</v>
          </cell>
          <cell r="AH328">
            <v>1</v>
          </cell>
          <cell r="AI328" t="str">
            <v>OSM</v>
          </cell>
        </row>
        <row r="329">
          <cell r="J329" t="str">
            <v>SMB-성진-103</v>
          </cell>
          <cell r="K329" t="str">
            <v>SMB-성진-103-SMBFIF5012GREYOML</v>
          </cell>
          <cell r="L329" t="str">
            <v>SMB의류외12</v>
          </cell>
          <cell r="M329" t="str">
            <v>SMB</v>
          </cell>
          <cell r="N329" t="str">
            <v>14FW S</v>
          </cell>
          <cell r="P329" t="str">
            <v>SMB</v>
          </cell>
          <cell r="Q329" t="str">
            <v>SUPER MASSIVE BOUND</v>
          </cell>
          <cell r="R329" t="str">
            <v>F</v>
          </cell>
          <cell r="S329">
            <v>5</v>
          </cell>
          <cell r="T329" t="str">
            <v>FI</v>
          </cell>
          <cell r="U329" t="str">
            <v>FITTED CAP</v>
          </cell>
          <cell r="V329" t="str">
            <v>U</v>
          </cell>
          <cell r="W329">
            <v>12</v>
          </cell>
          <cell r="X329" t="str">
            <v>012</v>
          </cell>
          <cell r="Y329" t="str">
            <v>SMBFIF5012</v>
          </cell>
          <cell r="Z329">
            <v>0.125</v>
          </cell>
          <cell r="AA329" t="str">
            <v>14FW SMB_29_FLAT_GY_N</v>
          </cell>
          <cell r="AB329" t="str">
            <v>GY</v>
          </cell>
          <cell r="AC329" t="str">
            <v>GREY</v>
          </cell>
          <cell r="AD329" t="str">
            <v>SMBFIF5012GY</v>
          </cell>
          <cell r="AE329" t="str">
            <v/>
          </cell>
          <cell r="AF329">
            <v>0.25</v>
          </cell>
          <cell r="AG329">
            <v>0</v>
          </cell>
          <cell r="AH329">
            <v>1</v>
          </cell>
          <cell r="AI329" t="str">
            <v>OML</v>
          </cell>
        </row>
        <row r="330">
          <cell r="J330" t="str">
            <v>SMB-성진-103</v>
          </cell>
          <cell r="K330" t="str">
            <v>SMB-성진-103-SMBFIF5012GREYLXL</v>
          </cell>
          <cell r="L330" t="str">
            <v>SMB의류외12</v>
          </cell>
          <cell r="M330" t="str">
            <v>SMB</v>
          </cell>
          <cell r="N330" t="str">
            <v>14FW S</v>
          </cell>
          <cell r="P330" t="str">
            <v>SMB</v>
          </cell>
          <cell r="Q330" t="str">
            <v>SUPER MASSIVE BOUND</v>
          </cell>
          <cell r="R330" t="str">
            <v>F</v>
          </cell>
          <cell r="S330">
            <v>5</v>
          </cell>
          <cell r="T330" t="str">
            <v>FI</v>
          </cell>
          <cell r="U330" t="str">
            <v>FITTED CAP</v>
          </cell>
          <cell r="V330" t="str">
            <v>U</v>
          </cell>
          <cell r="W330">
            <v>12</v>
          </cell>
          <cell r="X330" t="str">
            <v>012</v>
          </cell>
          <cell r="Y330" t="str">
            <v>SMBFIF5012</v>
          </cell>
          <cell r="Z330">
            <v>0.125</v>
          </cell>
          <cell r="AA330" t="str">
            <v>14FW SMB_29_FLAT_GY_N</v>
          </cell>
          <cell r="AB330" t="str">
            <v>GY</v>
          </cell>
          <cell r="AC330" t="str">
            <v>GREY</v>
          </cell>
          <cell r="AD330" t="str">
            <v>SMBFIF5012GY</v>
          </cell>
          <cell r="AE330" t="str">
            <v/>
          </cell>
          <cell r="AF330">
            <v>0.25</v>
          </cell>
          <cell r="AG330">
            <v>0</v>
          </cell>
          <cell r="AH330">
            <v>1</v>
          </cell>
          <cell r="AI330" t="str">
            <v>LXL</v>
          </cell>
        </row>
        <row r="331">
          <cell r="J331" t="str">
            <v>SMB-성진-104</v>
          </cell>
          <cell r="K331" t="str">
            <v>SMB-성진-104-SMBFIF5012NAVYXSS</v>
          </cell>
          <cell r="L331" t="str">
            <v>SMB의류외12</v>
          </cell>
          <cell r="M331" t="str">
            <v>SMB</v>
          </cell>
          <cell r="N331" t="str">
            <v>14FW S</v>
          </cell>
          <cell r="P331" t="str">
            <v>SMB</v>
          </cell>
          <cell r="Q331" t="str">
            <v>SUPER MASSIVE BOUND</v>
          </cell>
          <cell r="R331" t="str">
            <v>F</v>
          </cell>
          <cell r="S331">
            <v>5</v>
          </cell>
          <cell r="T331" t="str">
            <v>FI</v>
          </cell>
          <cell r="U331" t="str">
            <v>FITTED CAP</v>
          </cell>
          <cell r="V331" t="str">
            <v>U</v>
          </cell>
          <cell r="W331">
            <v>12</v>
          </cell>
          <cell r="X331" t="str">
            <v>012</v>
          </cell>
          <cell r="Y331" t="str">
            <v>SMBFIF5012</v>
          </cell>
          <cell r="Z331">
            <v>0.125</v>
          </cell>
          <cell r="AA331" t="str">
            <v>14FW SMB_29_FLAT_NY_N</v>
          </cell>
          <cell r="AB331" t="str">
            <v>NY</v>
          </cell>
          <cell r="AC331" t="str">
            <v>NAVY</v>
          </cell>
          <cell r="AD331" t="str">
            <v>SMBFIF5012NY</v>
          </cell>
          <cell r="AE331" t="str">
            <v/>
          </cell>
          <cell r="AF331">
            <v>0.25</v>
          </cell>
          <cell r="AG331">
            <v>0</v>
          </cell>
          <cell r="AH331">
            <v>1</v>
          </cell>
          <cell r="AI331" t="str">
            <v>XSS</v>
          </cell>
        </row>
        <row r="332">
          <cell r="J332" t="str">
            <v>SMB-성진-104</v>
          </cell>
          <cell r="K332" t="str">
            <v>SMB-성진-104-SMBFIF5012NAVYOSM</v>
          </cell>
          <cell r="L332" t="str">
            <v>SMB의류외12</v>
          </cell>
          <cell r="M332" t="str">
            <v>SMB</v>
          </cell>
          <cell r="N332" t="str">
            <v>14FW S</v>
          </cell>
          <cell r="P332" t="str">
            <v>SMB</v>
          </cell>
          <cell r="Q332" t="str">
            <v>SUPER MASSIVE BOUND</v>
          </cell>
          <cell r="R332" t="str">
            <v>F</v>
          </cell>
          <cell r="S332">
            <v>5</v>
          </cell>
          <cell r="T332" t="str">
            <v>FI</v>
          </cell>
          <cell r="U332" t="str">
            <v>FITTED CAP</v>
          </cell>
          <cell r="V332" t="str">
            <v>U</v>
          </cell>
          <cell r="W332">
            <v>12</v>
          </cell>
          <cell r="X332" t="str">
            <v>012</v>
          </cell>
          <cell r="Y332" t="str">
            <v>SMBFIF5012</v>
          </cell>
          <cell r="Z332">
            <v>0.125</v>
          </cell>
          <cell r="AA332" t="str">
            <v>14FW SMB_29_FLAT_NY_N</v>
          </cell>
          <cell r="AB332" t="str">
            <v>NY</v>
          </cell>
          <cell r="AC332" t="str">
            <v>NAVY</v>
          </cell>
          <cell r="AD332" t="str">
            <v>SMBFIF5012NY</v>
          </cell>
          <cell r="AE332" t="str">
            <v/>
          </cell>
          <cell r="AF332">
            <v>0.25</v>
          </cell>
          <cell r="AG332">
            <v>0</v>
          </cell>
          <cell r="AH332">
            <v>1</v>
          </cell>
          <cell r="AI332" t="str">
            <v>OSM</v>
          </cell>
        </row>
        <row r="333">
          <cell r="J333" t="str">
            <v>SMB-성진-104</v>
          </cell>
          <cell r="K333" t="str">
            <v>SMB-성진-104-SMBFIF5012NAVYOML</v>
          </cell>
          <cell r="L333" t="str">
            <v>SMB의류외12</v>
          </cell>
          <cell r="M333" t="str">
            <v>SMB</v>
          </cell>
          <cell r="N333" t="str">
            <v>14FW S</v>
          </cell>
          <cell r="P333" t="str">
            <v>SMB</v>
          </cell>
          <cell r="Q333" t="str">
            <v>SUPER MASSIVE BOUND</v>
          </cell>
          <cell r="R333" t="str">
            <v>F</v>
          </cell>
          <cell r="S333">
            <v>5</v>
          </cell>
          <cell r="T333" t="str">
            <v>FI</v>
          </cell>
          <cell r="U333" t="str">
            <v>FITTED CAP</v>
          </cell>
          <cell r="V333" t="str">
            <v>U</v>
          </cell>
          <cell r="W333">
            <v>12</v>
          </cell>
          <cell r="X333" t="str">
            <v>012</v>
          </cell>
          <cell r="Y333" t="str">
            <v>SMBFIF5012</v>
          </cell>
          <cell r="Z333">
            <v>0.125</v>
          </cell>
          <cell r="AA333" t="str">
            <v>14FW SMB_29_FLAT_NY_N</v>
          </cell>
          <cell r="AB333" t="str">
            <v>NY</v>
          </cell>
          <cell r="AC333" t="str">
            <v>NAVY</v>
          </cell>
          <cell r="AD333" t="str">
            <v>SMBFIF5012NY</v>
          </cell>
          <cell r="AE333" t="str">
            <v/>
          </cell>
          <cell r="AF333">
            <v>0.25</v>
          </cell>
          <cell r="AG333">
            <v>0</v>
          </cell>
          <cell r="AH333">
            <v>1</v>
          </cell>
          <cell r="AI333" t="str">
            <v>OML</v>
          </cell>
        </row>
        <row r="334">
          <cell r="J334" t="str">
            <v>SMB-성진-104</v>
          </cell>
          <cell r="K334" t="str">
            <v>SMB-성진-104-SMBFIF5012NAVYLXL</v>
          </cell>
          <cell r="L334" t="str">
            <v>SMB의류외12</v>
          </cell>
          <cell r="M334" t="str">
            <v>SMB</v>
          </cell>
          <cell r="N334" t="str">
            <v>14FW S</v>
          </cell>
          <cell r="P334" t="str">
            <v>SMB</v>
          </cell>
          <cell r="Q334" t="str">
            <v>SUPER MASSIVE BOUND</v>
          </cell>
          <cell r="R334" t="str">
            <v>F</v>
          </cell>
          <cell r="S334">
            <v>5</v>
          </cell>
          <cell r="T334" t="str">
            <v>FI</v>
          </cell>
          <cell r="U334" t="str">
            <v>FITTED CAP</v>
          </cell>
          <cell r="V334" t="str">
            <v>U</v>
          </cell>
          <cell r="W334">
            <v>12</v>
          </cell>
          <cell r="X334" t="str">
            <v>012</v>
          </cell>
          <cell r="Y334" t="str">
            <v>SMBFIF5012</v>
          </cell>
          <cell r="Z334">
            <v>0.125</v>
          </cell>
          <cell r="AA334" t="str">
            <v>14FW SMB_29_FLAT_NY_N</v>
          </cell>
          <cell r="AB334" t="str">
            <v>NY</v>
          </cell>
          <cell r="AC334" t="str">
            <v>NAVY</v>
          </cell>
          <cell r="AD334" t="str">
            <v>SMBFIF5012NY</v>
          </cell>
          <cell r="AE334" t="str">
            <v/>
          </cell>
          <cell r="AF334">
            <v>0.25</v>
          </cell>
          <cell r="AG334">
            <v>0</v>
          </cell>
          <cell r="AH334">
            <v>1</v>
          </cell>
          <cell r="AI334" t="str">
            <v>LXL</v>
          </cell>
        </row>
        <row r="335">
          <cell r="J335" t="str">
            <v>0</v>
          </cell>
          <cell r="K335" t="str">
            <v>0-</v>
          </cell>
          <cell r="L335">
            <v>0</v>
          </cell>
          <cell r="M335" t="str">
            <v>TTL</v>
          </cell>
          <cell r="N335" t="str">
            <v/>
          </cell>
          <cell r="O335" t="str">
            <v>SMB-성진-10 TTL</v>
          </cell>
          <cell r="Q335" t="str">
            <v/>
          </cell>
          <cell r="R335" t="str">
            <v/>
          </cell>
          <cell r="S335" t="str">
            <v/>
          </cell>
          <cell r="U335" t="str">
            <v/>
          </cell>
          <cell r="X335" t="str">
            <v/>
          </cell>
          <cell r="Y335" t="str">
            <v/>
          </cell>
          <cell r="Z335">
            <v>3</v>
          </cell>
          <cell r="AB335" t="str">
            <v/>
          </cell>
          <cell r="AD335" t="str">
            <v/>
          </cell>
          <cell r="AE335" t="str">
            <v/>
          </cell>
          <cell r="AF335">
            <v>4</v>
          </cell>
          <cell r="AG335">
            <v>0</v>
          </cell>
          <cell r="AH335">
            <v>1</v>
          </cell>
        </row>
        <row r="336">
          <cell r="J336" t="str">
            <v>SMB-성진-111</v>
          </cell>
          <cell r="K336" t="str">
            <v>SMB-성진-111-SMBERF5031GREYFRE</v>
          </cell>
          <cell r="L336" t="str">
            <v>SMB의류외31</v>
          </cell>
          <cell r="M336" t="str">
            <v>SMB</v>
          </cell>
          <cell r="N336" t="str">
            <v>14FW S</v>
          </cell>
          <cell r="P336" t="str">
            <v>SMB</v>
          </cell>
          <cell r="Q336" t="str">
            <v>SUPER MASSIVE BOUND</v>
          </cell>
          <cell r="R336" t="str">
            <v>F</v>
          </cell>
          <cell r="S336">
            <v>5</v>
          </cell>
          <cell r="T336" t="str">
            <v>ER</v>
          </cell>
          <cell r="U336" t="str">
            <v>EARCAP</v>
          </cell>
          <cell r="V336" t="str">
            <v>U</v>
          </cell>
          <cell r="W336">
            <v>31</v>
          </cell>
          <cell r="X336" t="str">
            <v>031</v>
          </cell>
          <cell r="Y336" t="str">
            <v>SMBERF5031</v>
          </cell>
          <cell r="Z336">
            <v>1</v>
          </cell>
          <cell r="AA336" t="str">
            <v>14FW SMB_30_FLAT_D.GY_N</v>
          </cell>
          <cell r="AB336" t="str">
            <v>GY</v>
          </cell>
          <cell r="AC336" t="str">
            <v>GREY</v>
          </cell>
          <cell r="AD336" t="str">
            <v>SMBERF5031GY</v>
          </cell>
          <cell r="AE336" t="str">
            <v/>
          </cell>
          <cell r="AF336">
            <v>1</v>
          </cell>
          <cell r="AG336">
            <v>0</v>
          </cell>
          <cell r="AH336">
            <v>1</v>
          </cell>
          <cell r="AI336" t="str">
            <v>FRE</v>
          </cell>
        </row>
        <row r="337">
          <cell r="J337" t="str">
            <v>0</v>
          </cell>
          <cell r="K337" t="str">
            <v>0-</v>
          </cell>
          <cell r="L337">
            <v>0</v>
          </cell>
          <cell r="M337" t="str">
            <v>TTL</v>
          </cell>
          <cell r="N337" t="str">
            <v/>
          </cell>
          <cell r="O337" t="str">
            <v>SMB-성진-11 TTL</v>
          </cell>
          <cell r="Q337" t="str">
            <v/>
          </cell>
          <cell r="R337" t="str">
            <v/>
          </cell>
          <cell r="S337" t="str">
            <v/>
          </cell>
          <cell r="U337" t="str">
            <v/>
          </cell>
          <cell r="X337" t="str">
            <v/>
          </cell>
          <cell r="Y337" t="str">
            <v/>
          </cell>
          <cell r="Z337">
            <v>1</v>
          </cell>
          <cell r="AB337" t="str">
            <v/>
          </cell>
          <cell r="AD337" t="str">
            <v/>
          </cell>
          <cell r="AE337" t="str">
            <v/>
          </cell>
          <cell r="AF337">
            <v>1</v>
          </cell>
          <cell r="AG337">
            <v>0</v>
          </cell>
          <cell r="AH337">
            <v>1</v>
          </cell>
        </row>
        <row r="338">
          <cell r="J338" t="str">
            <v>SMB-성진-121</v>
          </cell>
          <cell r="K338" t="str">
            <v>SMB-성진-121-SMBFIF3705BLACKOSM</v>
          </cell>
          <cell r="L338" t="str">
            <v>SMB의류외705</v>
          </cell>
          <cell r="M338" t="str">
            <v>SMB</v>
          </cell>
          <cell r="N338" t="str">
            <v>13SS S</v>
          </cell>
          <cell r="P338" t="str">
            <v>SMB</v>
          </cell>
          <cell r="Q338" t="str">
            <v>SUPER MASSIVE BOUND</v>
          </cell>
          <cell r="R338" t="str">
            <v>F</v>
          </cell>
          <cell r="S338" t="str">
            <v>3</v>
          </cell>
          <cell r="T338" t="str">
            <v>FI</v>
          </cell>
          <cell r="U338" t="str">
            <v>FITTED CAP</v>
          </cell>
          <cell r="V338" t="str">
            <v>K</v>
          </cell>
          <cell r="W338">
            <v>705</v>
          </cell>
          <cell r="X338">
            <v>705</v>
          </cell>
          <cell r="Y338" t="str">
            <v>SMBFIF3705</v>
          </cell>
          <cell r="Z338">
            <v>0.5</v>
          </cell>
          <cell r="AA338" t="str">
            <v>13SS SMB CAP_01_FLAT_BK_KIDS</v>
          </cell>
          <cell r="AB338" t="str">
            <v>BK</v>
          </cell>
          <cell r="AC338" t="str">
            <v>BLACK</v>
          </cell>
          <cell r="AD338" t="str">
            <v>SMBFIF3705BK</v>
          </cell>
          <cell r="AE338" t="str">
            <v>R1</v>
          </cell>
          <cell r="AF338">
            <v>0.5</v>
          </cell>
          <cell r="AG338">
            <v>0</v>
          </cell>
          <cell r="AH338">
            <v>1</v>
          </cell>
          <cell r="AI338" t="str">
            <v>OSM</v>
          </cell>
        </row>
        <row r="339">
          <cell r="J339" t="str">
            <v>SMB-성진-121</v>
          </cell>
          <cell r="K339" t="str">
            <v>SMB-성진-121-SMBFIF3705BLACKOML</v>
          </cell>
          <cell r="L339" t="str">
            <v>SMB의류외705</v>
          </cell>
          <cell r="M339" t="str">
            <v>SMB</v>
          </cell>
          <cell r="N339" t="str">
            <v>13SS S</v>
          </cell>
          <cell r="P339" t="str">
            <v>SMB</v>
          </cell>
          <cell r="Q339" t="str">
            <v>SUPER MASSIVE BOUND</v>
          </cell>
          <cell r="R339" t="str">
            <v>F</v>
          </cell>
          <cell r="S339" t="str">
            <v>3</v>
          </cell>
          <cell r="T339" t="str">
            <v>FI</v>
          </cell>
          <cell r="U339" t="str">
            <v>FITTED CAP</v>
          </cell>
          <cell r="V339" t="str">
            <v>K</v>
          </cell>
          <cell r="W339">
            <v>705</v>
          </cell>
          <cell r="X339">
            <v>705</v>
          </cell>
          <cell r="Y339" t="str">
            <v>SMBFIF3705</v>
          </cell>
          <cell r="Z339">
            <v>0.5</v>
          </cell>
          <cell r="AA339" t="str">
            <v>13SS SMB CAP_01_FLAT_BK_KIDS</v>
          </cell>
          <cell r="AB339" t="str">
            <v>BK</v>
          </cell>
          <cell r="AC339" t="str">
            <v>BLACK</v>
          </cell>
          <cell r="AD339" t="str">
            <v>SMBFIF3705BK</v>
          </cell>
          <cell r="AE339" t="str">
            <v>R1</v>
          </cell>
          <cell r="AF339">
            <v>0.5</v>
          </cell>
          <cell r="AG339">
            <v>0</v>
          </cell>
          <cell r="AH339">
            <v>1</v>
          </cell>
          <cell r="AI339" t="str">
            <v>OML</v>
          </cell>
        </row>
        <row r="340">
          <cell r="J340" t="str">
            <v>0</v>
          </cell>
          <cell r="K340" t="str">
            <v>0-</v>
          </cell>
          <cell r="L340">
            <v>0</v>
          </cell>
          <cell r="M340" t="str">
            <v>TTL</v>
          </cell>
          <cell r="N340" t="str">
            <v/>
          </cell>
          <cell r="O340" t="str">
            <v>SMB-성진-12 TTL</v>
          </cell>
          <cell r="Q340" t="str">
            <v/>
          </cell>
          <cell r="R340" t="str">
            <v/>
          </cell>
          <cell r="S340" t="str">
            <v/>
          </cell>
          <cell r="U340" t="str">
            <v/>
          </cell>
          <cell r="X340" t="str">
            <v/>
          </cell>
          <cell r="Y340" t="str">
            <v/>
          </cell>
          <cell r="Z340">
            <v>1</v>
          </cell>
          <cell r="AB340" t="str">
            <v/>
          </cell>
          <cell r="AD340" t="str">
            <v/>
          </cell>
          <cell r="AE340" t="str">
            <v/>
          </cell>
          <cell r="AF340">
            <v>1</v>
          </cell>
          <cell r="AG340">
            <v>0</v>
          </cell>
          <cell r="AH340">
            <v>1</v>
          </cell>
        </row>
        <row r="341">
          <cell r="J341" t="str">
            <v>SMB-QF-141</v>
          </cell>
          <cell r="K341" t="str">
            <v>SMB-QF-141-SMBFIF3426BLACKFRE</v>
          </cell>
          <cell r="L341" t="str">
            <v>SMB의류외426</v>
          </cell>
          <cell r="M341" t="str">
            <v>SMB</v>
          </cell>
          <cell r="N341" t="str">
            <v>14SS-S</v>
          </cell>
          <cell r="P341" t="str">
            <v>SMB</v>
          </cell>
          <cell r="Q341" t="str">
            <v>SUPER MASSIVE BOUND</v>
          </cell>
          <cell r="R341" t="str">
            <v>F</v>
          </cell>
          <cell r="S341" t="str">
            <v>3</v>
          </cell>
          <cell r="T341" t="str">
            <v>FI</v>
          </cell>
          <cell r="U341" t="str">
            <v>FITTED CAP</v>
          </cell>
          <cell r="V341" t="str">
            <v>U</v>
          </cell>
          <cell r="W341">
            <v>426</v>
          </cell>
          <cell r="X341">
            <v>426</v>
          </cell>
          <cell r="Y341" t="str">
            <v>SMBFIF3426</v>
          </cell>
          <cell r="Z341">
            <v>1</v>
          </cell>
          <cell r="AA341" t="str">
            <v>14SS-SMB_29_FLAT_BK_N</v>
          </cell>
          <cell r="AB341" t="str">
            <v>BK</v>
          </cell>
          <cell r="AC341" t="str">
            <v>BLACK</v>
          </cell>
          <cell r="AD341" t="str">
            <v>SMBFIF3426BK</v>
          </cell>
          <cell r="AE341" t="str">
            <v>R1</v>
          </cell>
          <cell r="AF341">
            <v>1</v>
          </cell>
          <cell r="AG341">
            <v>0</v>
          </cell>
          <cell r="AH341">
            <v>1</v>
          </cell>
          <cell r="AI341" t="str">
            <v>FRE</v>
          </cell>
        </row>
        <row r="342">
          <cell r="J342" t="str">
            <v>0</v>
          </cell>
          <cell r="K342" t="str">
            <v>0-</v>
          </cell>
          <cell r="L342">
            <v>0</v>
          </cell>
          <cell r="M342" t="str">
            <v>TTL</v>
          </cell>
          <cell r="N342" t="str">
            <v/>
          </cell>
          <cell r="O342" t="str">
            <v>SMB-QF-14 TTL</v>
          </cell>
          <cell r="Q342" t="str">
            <v/>
          </cell>
          <cell r="R342" t="str">
            <v/>
          </cell>
          <cell r="S342" t="str">
            <v/>
          </cell>
          <cell r="U342" t="str">
            <v/>
          </cell>
          <cell r="X342" t="str">
            <v/>
          </cell>
          <cell r="Y342" t="str">
            <v/>
          </cell>
          <cell r="Z342">
            <v>1</v>
          </cell>
          <cell r="AB342" t="str">
            <v/>
          </cell>
          <cell r="AD342" t="str">
            <v/>
          </cell>
          <cell r="AE342" t="str">
            <v/>
          </cell>
          <cell r="AF342">
            <v>1</v>
          </cell>
          <cell r="AG342">
            <v>0</v>
          </cell>
          <cell r="AH342">
            <v>1</v>
          </cell>
        </row>
        <row r="343">
          <cell r="J343" t="str">
            <v>SMB-Y&amp;Y-051</v>
          </cell>
          <cell r="K343" t="str">
            <v>SMB-Y&amp;Y-051-SMBBEF5012BLACKFRE</v>
          </cell>
          <cell r="L343" t="str">
            <v>SMB의류외12</v>
          </cell>
          <cell r="M343" t="str">
            <v>SMB</v>
          </cell>
          <cell r="N343" t="str">
            <v>14FW S</v>
          </cell>
          <cell r="P343" t="str">
            <v>SMB</v>
          </cell>
          <cell r="Q343" t="str">
            <v>SUPER MASSIVE BOUND</v>
          </cell>
          <cell r="R343" t="str">
            <v>F</v>
          </cell>
          <cell r="S343">
            <v>5</v>
          </cell>
          <cell r="T343" t="str">
            <v>BE</v>
          </cell>
          <cell r="U343" t="str">
            <v>BEANIE</v>
          </cell>
          <cell r="V343" t="str">
            <v>U</v>
          </cell>
          <cell r="W343">
            <v>12</v>
          </cell>
          <cell r="X343" t="str">
            <v>012</v>
          </cell>
          <cell r="Y343" t="str">
            <v>SMBBEF5012</v>
          </cell>
          <cell r="Z343">
            <v>0.5</v>
          </cell>
          <cell r="AA343" t="str">
            <v>14FW SMB_12_KNIT_N_BK</v>
          </cell>
          <cell r="AB343" t="str">
            <v>BK</v>
          </cell>
          <cell r="AC343" t="str">
            <v>BLACK</v>
          </cell>
          <cell r="AD343" t="str">
            <v>SMBBEF5012BK</v>
          </cell>
          <cell r="AE343" t="str">
            <v/>
          </cell>
          <cell r="AF343">
            <v>1</v>
          </cell>
          <cell r="AG343">
            <v>0</v>
          </cell>
          <cell r="AH343">
            <v>1</v>
          </cell>
          <cell r="AI343" t="str">
            <v>FRE</v>
          </cell>
        </row>
        <row r="344">
          <cell r="J344" t="str">
            <v>SMB-Y&amp;Y-052</v>
          </cell>
          <cell r="K344" t="str">
            <v>SMB-Y&amp;Y-052-SMBBEF5012REDFRE</v>
          </cell>
          <cell r="L344" t="str">
            <v>SMB의류외12</v>
          </cell>
          <cell r="M344" t="str">
            <v>SMB</v>
          </cell>
          <cell r="N344" t="str">
            <v>14FW S</v>
          </cell>
          <cell r="P344" t="str">
            <v>SMB</v>
          </cell>
          <cell r="Q344" t="str">
            <v>SUPER MASSIVE BOUND</v>
          </cell>
          <cell r="R344" t="str">
            <v>F</v>
          </cell>
          <cell r="S344">
            <v>5</v>
          </cell>
          <cell r="T344" t="str">
            <v>BE</v>
          </cell>
          <cell r="U344" t="str">
            <v>BEANIE</v>
          </cell>
          <cell r="V344" t="str">
            <v>U</v>
          </cell>
          <cell r="W344">
            <v>12</v>
          </cell>
          <cell r="X344" t="str">
            <v>012</v>
          </cell>
          <cell r="Y344" t="str">
            <v>SMBBEF5012</v>
          </cell>
          <cell r="Z344">
            <v>0.5</v>
          </cell>
          <cell r="AA344" t="str">
            <v>14FW SMB_12_KNIT_N_RE</v>
          </cell>
          <cell r="AB344" t="str">
            <v>RE</v>
          </cell>
          <cell r="AC344" t="str">
            <v>RED</v>
          </cell>
          <cell r="AD344" t="str">
            <v>SMBBEF5012RE</v>
          </cell>
          <cell r="AE344" t="str">
            <v/>
          </cell>
          <cell r="AF344">
            <v>1</v>
          </cell>
          <cell r="AG344">
            <v>0</v>
          </cell>
          <cell r="AH344">
            <v>1</v>
          </cell>
          <cell r="AI344" t="str">
            <v>FRE</v>
          </cell>
        </row>
        <row r="345">
          <cell r="J345" t="str">
            <v>0</v>
          </cell>
          <cell r="K345" t="str">
            <v>0-</v>
          </cell>
          <cell r="L345">
            <v>0</v>
          </cell>
          <cell r="M345" t="str">
            <v>TTL</v>
          </cell>
          <cell r="N345" t="str">
            <v/>
          </cell>
          <cell r="O345" t="str">
            <v>SMB-Y&amp;Y-05 TTL</v>
          </cell>
          <cell r="Q345" t="str">
            <v/>
          </cell>
          <cell r="R345" t="str">
            <v/>
          </cell>
          <cell r="S345" t="str">
            <v/>
          </cell>
          <cell r="U345" t="str">
            <v/>
          </cell>
          <cell r="X345" t="str">
            <v/>
          </cell>
          <cell r="Y345" t="str">
            <v/>
          </cell>
          <cell r="Z345">
            <v>1</v>
          </cell>
          <cell r="AB345" t="str">
            <v/>
          </cell>
          <cell r="AD345" t="str">
            <v/>
          </cell>
          <cell r="AE345" t="str">
            <v/>
          </cell>
          <cell r="AF345">
            <v>2</v>
          </cell>
          <cell r="AG345">
            <v>0</v>
          </cell>
          <cell r="AH345">
            <v>1</v>
          </cell>
        </row>
        <row r="346">
          <cell r="J346" t="str">
            <v>SMB-QF-231</v>
          </cell>
          <cell r="K346" t="str">
            <v>SMB-QF-231-SMBSNF3402BLACKFRE</v>
          </cell>
          <cell r="L346" t="str">
            <v>SMB의류외402</v>
          </cell>
          <cell r="M346" t="str">
            <v>SMB</v>
          </cell>
          <cell r="N346" t="str">
            <v>14SS S</v>
          </cell>
          <cell r="P346" t="str">
            <v>SMB</v>
          </cell>
          <cell r="Q346" t="str">
            <v>SUPER MASSIVE BOUND</v>
          </cell>
          <cell r="R346" t="str">
            <v>F</v>
          </cell>
          <cell r="S346" t="str">
            <v>3</v>
          </cell>
          <cell r="T346" t="str">
            <v>SN</v>
          </cell>
          <cell r="U346" t="str">
            <v>SNAPBACK</v>
          </cell>
          <cell r="V346" t="str">
            <v>U</v>
          </cell>
          <cell r="W346">
            <v>402</v>
          </cell>
          <cell r="X346">
            <v>402</v>
          </cell>
          <cell r="Y346" t="str">
            <v>SMBSNF3402</v>
          </cell>
          <cell r="Z346">
            <v>1</v>
          </cell>
          <cell r="AA346" t="str">
            <v>14SS SMB_17_FLAT_BK_N</v>
          </cell>
          <cell r="AB346" t="str">
            <v>BK</v>
          </cell>
          <cell r="AC346" t="str">
            <v>BLACK</v>
          </cell>
          <cell r="AD346" t="str">
            <v>SMBSNF3402BK</v>
          </cell>
          <cell r="AE346" t="str">
            <v>R1</v>
          </cell>
          <cell r="AF346">
            <v>1</v>
          </cell>
          <cell r="AG346" t="str">
            <v>아크릴100%</v>
          </cell>
          <cell r="AH346">
            <v>1</v>
          </cell>
          <cell r="AI346" t="str">
            <v>FRE</v>
          </cell>
        </row>
        <row r="347">
          <cell r="J347" t="str">
            <v>0</v>
          </cell>
          <cell r="K347" t="str">
            <v>0-</v>
          </cell>
          <cell r="L347">
            <v>0</v>
          </cell>
          <cell r="M347" t="str">
            <v>TTL</v>
          </cell>
          <cell r="N347" t="str">
            <v/>
          </cell>
          <cell r="O347" t="str">
            <v>SMB-QF-23 TTL</v>
          </cell>
          <cell r="Q347" t="str">
            <v/>
          </cell>
          <cell r="R347" t="str">
            <v/>
          </cell>
          <cell r="S347" t="str">
            <v/>
          </cell>
          <cell r="U347" t="str">
            <v/>
          </cell>
          <cell r="X347" t="str">
            <v/>
          </cell>
          <cell r="Y347" t="str">
            <v/>
          </cell>
          <cell r="Z347">
            <v>1</v>
          </cell>
          <cell r="AB347" t="str">
            <v/>
          </cell>
          <cell r="AD347" t="str">
            <v/>
          </cell>
          <cell r="AE347" t="str">
            <v/>
          </cell>
          <cell r="AF347">
            <v>1</v>
          </cell>
          <cell r="AG347">
            <v>0</v>
          </cell>
          <cell r="AH347">
            <v>1</v>
          </cell>
        </row>
        <row r="348">
          <cell r="J348" t="str">
            <v>ZZZ-캡보이-051</v>
          </cell>
          <cell r="K348" t="str">
            <v>ZZZ-캡보이-051-ZZZFIF3422WHITEFRE</v>
          </cell>
          <cell r="L348" t="str">
            <v>ZZZ의류외422</v>
          </cell>
          <cell r="M348" t="str">
            <v>ZZZ</v>
          </cell>
          <cell r="N348" t="str">
            <v>14SS J</v>
          </cell>
          <cell r="P348" t="str">
            <v>ZZZ</v>
          </cell>
          <cell r="Q348" t="str">
            <v>JAP.P</v>
          </cell>
          <cell r="R348" t="str">
            <v>F</v>
          </cell>
          <cell r="S348" t="str">
            <v>3</v>
          </cell>
          <cell r="T348" t="str">
            <v>FI</v>
          </cell>
          <cell r="U348" t="str">
            <v>FITTED CAP</v>
          </cell>
          <cell r="V348" t="str">
            <v>U</v>
          </cell>
          <cell r="W348">
            <v>422</v>
          </cell>
          <cell r="X348">
            <v>422</v>
          </cell>
          <cell r="Y348" t="str">
            <v>ZZZFIF3422</v>
          </cell>
          <cell r="Z348">
            <v>0.5</v>
          </cell>
          <cell r="AA348" t="str">
            <v>14SS JAYPARK_02_WH</v>
          </cell>
          <cell r="AB348" t="str">
            <v>WH</v>
          </cell>
          <cell r="AC348" t="str">
            <v>WHITE</v>
          </cell>
          <cell r="AD348" t="str">
            <v>ZZZFIF3422WH</v>
          </cell>
          <cell r="AE348" t="str">
            <v>R1</v>
          </cell>
          <cell r="AF348">
            <v>1</v>
          </cell>
          <cell r="AG348">
            <v>0</v>
          </cell>
          <cell r="AH348">
            <v>1</v>
          </cell>
          <cell r="AI348" t="str">
            <v>FRE</v>
          </cell>
        </row>
        <row r="349">
          <cell r="J349" t="str">
            <v>ZZZ-캡보이-052</v>
          </cell>
          <cell r="K349" t="str">
            <v>ZZZ-캡보이-052-ZZZFIF3422BLACKFRE</v>
          </cell>
          <cell r="L349" t="str">
            <v>ZZZ의류외422</v>
          </cell>
          <cell r="M349" t="str">
            <v>ZZZ</v>
          </cell>
          <cell r="N349" t="str">
            <v>14SS J</v>
          </cell>
          <cell r="P349" t="str">
            <v>ZZZ</v>
          </cell>
          <cell r="Q349" t="str">
            <v>JAP.P</v>
          </cell>
          <cell r="R349" t="str">
            <v>F</v>
          </cell>
          <cell r="S349" t="str">
            <v>3</v>
          </cell>
          <cell r="T349" t="str">
            <v>FI</v>
          </cell>
          <cell r="U349" t="str">
            <v>FITTED CAP</v>
          </cell>
          <cell r="V349" t="str">
            <v>U</v>
          </cell>
          <cell r="W349">
            <v>422</v>
          </cell>
          <cell r="X349">
            <v>422</v>
          </cell>
          <cell r="Y349" t="str">
            <v>ZZZFIF3422</v>
          </cell>
          <cell r="Z349">
            <v>0.5</v>
          </cell>
          <cell r="AA349" t="str">
            <v>14SS JAYPARK_02_BK</v>
          </cell>
          <cell r="AB349" t="str">
            <v>BK</v>
          </cell>
          <cell r="AC349" t="str">
            <v>BLACK</v>
          </cell>
          <cell r="AD349" t="str">
            <v>ZZZFIF3422BK</v>
          </cell>
          <cell r="AE349" t="str">
            <v>R1</v>
          </cell>
          <cell r="AF349">
            <v>1</v>
          </cell>
          <cell r="AG349">
            <v>0</v>
          </cell>
          <cell r="AH349">
            <v>1</v>
          </cell>
          <cell r="AI349" t="str">
            <v>FRE</v>
          </cell>
        </row>
        <row r="350">
          <cell r="J350" t="str">
            <v>0</v>
          </cell>
          <cell r="K350" t="str">
            <v>0-</v>
          </cell>
          <cell r="L350">
            <v>0</v>
          </cell>
          <cell r="M350" t="str">
            <v>TTL</v>
          </cell>
          <cell r="N350" t="str">
            <v/>
          </cell>
          <cell r="O350" t="str">
            <v>ZZZ-캡보이-05 TTL</v>
          </cell>
          <cell r="Q350" t="str">
            <v/>
          </cell>
          <cell r="R350" t="str">
            <v/>
          </cell>
          <cell r="S350" t="str">
            <v/>
          </cell>
          <cell r="U350" t="str">
            <v/>
          </cell>
          <cell r="X350" t="str">
            <v/>
          </cell>
          <cell r="Y350" t="str">
            <v/>
          </cell>
          <cell r="Z350">
            <v>1</v>
          </cell>
          <cell r="AB350" t="str">
            <v/>
          </cell>
          <cell r="AD350" t="str">
            <v/>
          </cell>
          <cell r="AE350" t="str">
            <v/>
          </cell>
          <cell r="AF350">
            <v>2</v>
          </cell>
          <cell r="AG350">
            <v>0</v>
          </cell>
          <cell r="AH350">
            <v>1</v>
          </cell>
        </row>
        <row r="351">
          <cell r="J351" t="str">
            <v>ZZZ-캡보이-061</v>
          </cell>
          <cell r="K351" t="str">
            <v>ZZZ-캡보이-061-ZZZSNF3001REDFRE</v>
          </cell>
          <cell r="L351" t="str">
            <v>ZZZ의류외1</v>
          </cell>
          <cell r="M351" t="str">
            <v>ZZZ</v>
          </cell>
          <cell r="N351" t="str">
            <v>14FW J</v>
          </cell>
          <cell r="P351" t="str">
            <v>ZZZ</v>
          </cell>
          <cell r="Q351" t="str">
            <v>JAP.P</v>
          </cell>
          <cell r="R351" t="str">
            <v>F</v>
          </cell>
          <cell r="S351" t="str">
            <v>3</v>
          </cell>
          <cell r="T351" t="str">
            <v>SN</v>
          </cell>
          <cell r="U351" t="str">
            <v>SNAPBACK</v>
          </cell>
          <cell r="V351" t="str">
            <v>U</v>
          </cell>
          <cell r="W351">
            <v>1</v>
          </cell>
          <cell r="X351" t="str">
            <v>001</v>
          </cell>
          <cell r="Y351" t="str">
            <v>ZZZSNF3001</v>
          </cell>
          <cell r="Z351">
            <v>1</v>
          </cell>
          <cell r="AA351" t="str">
            <v>14FW JAYPARK_01_RD</v>
          </cell>
          <cell r="AB351" t="str">
            <v>RE</v>
          </cell>
          <cell r="AC351" t="str">
            <v>RED</v>
          </cell>
          <cell r="AD351" t="str">
            <v>ZZZSNF3001RE</v>
          </cell>
          <cell r="AE351" t="str">
            <v/>
          </cell>
          <cell r="AF351">
            <v>1</v>
          </cell>
          <cell r="AG351">
            <v>0</v>
          </cell>
          <cell r="AH351">
            <v>1</v>
          </cell>
          <cell r="AI351" t="str">
            <v>FRE</v>
          </cell>
        </row>
        <row r="352">
          <cell r="J352" t="str">
            <v>ZZZ-캡보이-062</v>
          </cell>
          <cell r="K352" t="str">
            <v>ZZZ-캡보이-062-ZZZSNF3002BLACKFRE</v>
          </cell>
          <cell r="L352" t="str">
            <v>ZZZ의류외2</v>
          </cell>
          <cell r="M352" t="str">
            <v>ZZZ</v>
          </cell>
          <cell r="N352" t="str">
            <v>14FW J</v>
          </cell>
          <cell r="P352" t="str">
            <v>ZZZ</v>
          </cell>
          <cell r="Q352" t="str">
            <v>JAP.P</v>
          </cell>
          <cell r="R352" t="str">
            <v>F</v>
          </cell>
          <cell r="S352" t="str">
            <v>3</v>
          </cell>
          <cell r="T352" t="str">
            <v>SN</v>
          </cell>
          <cell r="U352" t="str">
            <v>SNAPBACK</v>
          </cell>
          <cell r="V352" t="str">
            <v>U</v>
          </cell>
          <cell r="W352">
            <v>2</v>
          </cell>
          <cell r="X352" t="str">
            <v>002</v>
          </cell>
          <cell r="Y352" t="str">
            <v>ZZZSNF3002</v>
          </cell>
          <cell r="Z352">
            <v>1</v>
          </cell>
          <cell r="AA352" t="str">
            <v>14FW JAYPARK_02_BK</v>
          </cell>
          <cell r="AB352" t="str">
            <v>BK</v>
          </cell>
          <cell r="AC352" t="str">
            <v>BLACK</v>
          </cell>
          <cell r="AD352" t="str">
            <v>ZZZSNF3002BK</v>
          </cell>
          <cell r="AE352" t="str">
            <v/>
          </cell>
          <cell r="AF352">
            <v>1</v>
          </cell>
          <cell r="AG352">
            <v>0</v>
          </cell>
          <cell r="AH352">
            <v>1</v>
          </cell>
          <cell r="AI352" t="str">
            <v>FRE</v>
          </cell>
        </row>
        <row r="353">
          <cell r="J353" t="str">
            <v>ZZZ-캡보이-063</v>
          </cell>
          <cell r="K353" t="str">
            <v>ZZZ-캡보이-063-ZZZSNF3003BLACKFRE</v>
          </cell>
          <cell r="L353" t="str">
            <v>ZZZ의류외3</v>
          </cell>
          <cell r="M353" t="str">
            <v>ZZZ</v>
          </cell>
          <cell r="N353" t="str">
            <v>14FW J</v>
          </cell>
          <cell r="P353" t="str">
            <v>ZZZ</v>
          </cell>
          <cell r="Q353" t="str">
            <v>JAP.P</v>
          </cell>
          <cell r="R353" t="str">
            <v>F</v>
          </cell>
          <cell r="S353" t="str">
            <v>3</v>
          </cell>
          <cell r="T353" t="str">
            <v>SN</v>
          </cell>
          <cell r="U353" t="str">
            <v>SNAPBACK</v>
          </cell>
          <cell r="V353" t="str">
            <v>U</v>
          </cell>
          <cell r="W353">
            <v>3</v>
          </cell>
          <cell r="X353" t="str">
            <v>003</v>
          </cell>
          <cell r="Y353" t="str">
            <v>ZZZSNF3003</v>
          </cell>
          <cell r="Z353">
            <v>1</v>
          </cell>
          <cell r="AA353" t="str">
            <v>14FW JAYPARK_03_BK</v>
          </cell>
          <cell r="AB353" t="str">
            <v>BK</v>
          </cell>
          <cell r="AC353" t="str">
            <v>BLACK</v>
          </cell>
          <cell r="AD353" t="str">
            <v>ZZZSNF3003BK</v>
          </cell>
          <cell r="AE353" t="str">
            <v/>
          </cell>
          <cell r="AF353">
            <v>1</v>
          </cell>
          <cell r="AG353">
            <v>0</v>
          </cell>
          <cell r="AH353">
            <v>1</v>
          </cell>
          <cell r="AI353" t="str">
            <v>FRE</v>
          </cell>
        </row>
        <row r="354">
          <cell r="J354" t="str">
            <v>0</v>
          </cell>
          <cell r="K354" t="str">
            <v>0-</v>
          </cell>
          <cell r="L354">
            <v>0</v>
          </cell>
          <cell r="M354" t="str">
            <v>TTL</v>
          </cell>
          <cell r="N354" t="str">
            <v/>
          </cell>
          <cell r="O354" t="str">
            <v>ZZZ-캡보이-06 TTL</v>
          </cell>
          <cell r="Q354" t="str">
            <v/>
          </cell>
          <cell r="R354" t="str">
            <v/>
          </cell>
          <cell r="S354" t="str">
            <v/>
          </cell>
          <cell r="U354" t="str">
            <v/>
          </cell>
          <cell r="X354" t="str">
            <v/>
          </cell>
          <cell r="Y354" t="str">
            <v/>
          </cell>
          <cell r="Z354">
            <v>3</v>
          </cell>
          <cell r="AB354" t="str">
            <v/>
          </cell>
          <cell r="AD354" t="str">
            <v/>
          </cell>
          <cell r="AE354" t="str">
            <v/>
          </cell>
          <cell r="AF354">
            <v>3</v>
          </cell>
          <cell r="AG354">
            <v>0</v>
          </cell>
          <cell r="AH354">
            <v>1</v>
          </cell>
        </row>
        <row r="355">
          <cell r="J355" t="str">
            <v>SMB-Y&amp;Y-061</v>
          </cell>
          <cell r="K355" t="str">
            <v>SMB-Y&amp;Y-061-SMBBEF5012BLACKFRE</v>
          </cell>
          <cell r="L355" t="str">
            <v>SMB의류외12</v>
          </cell>
          <cell r="M355" t="str">
            <v>SMB</v>
          </cell>
          <cell r="N355" t="str">
            <v>14FW S</v>
          </cell>
          <cell r="P355" t="str">
            <v>SMB</v>
          </cell>
          <cell r="Q355" t="str">
            <v>SUPER MASSIVE BOUND</v>
          </cell>
          <cell r="R355" t="str">
            <v>F</v>
          </cell>
          <cell r="S355">
            <v>5</v>
          </cell>
          <cell r="T355" t="str">
            <v>BE</v>
          </cell>
          <cell r="U355" t="str">
            <v>BEANIE</v>
          </cell>
          <cell r="V355" t="str">
            <v>U</v>
          </cell>
          <cell r="W355">
            <v>12</v>
          </cell>
          <cell r="X355" t="str">
            <v>012</v>
          </cell>
          <cell r="Y355" t="str">
            <v>SMBBEF5012</v>
          </cell>
          <cell r="Z355">
            <v>0</v>
          </cell>
          <cell r="AA355" t="str">
            <v>14FW SMB_12_KNIT_N_BK</v>
          </cell>
          <cell r="AB355" t="str">
            <v>BK</v>
          </cell>
          <cell r="AC355" t="str">
            <v>BLACK</v>
          </cell>
          <cell r="AD355" t="str">
            <v>SMBBEF5012BK</v>
          </cell>
          <cell r="AE355" t="str">
            <v>R1</v>
          </cell>
          <cell r="AF355">
            <v>0</v>
          </cell>
          <cell r="AG355">
            <v>0</v>
          </cell>
          <cell r="AH355">
            <v>1</v>
          </cell>
          <cell r="AI355" t="str">
            <v>FRE</v>
          </cell>
        </row>
        <row r="356">
          <cell r="J356" t="str">
            <v>SMB-Y&amp;Y-062</v>
          </cell>
          <cell r="K356" t="str">
            <v>SMB-Y&amp;Y-062-SMBBEF5012REDFRE</v>
          </cell>
          <cell r="L356" t="str">
            <v>SMB의류외12</v>
          </cell>
          <cell r="M356" t="str">
            <v>SMB</v>
          </cell>
          <cell r="N356" t="str">
            <v>14FW S</v>
          </cell>
          <cell r="P356" t="str">
            <v>SMB</v>
          </cell>
          <cell r="Q356" t="str">
            <v>SUPER MASSIVE BOUND</v>
          </cell>
          <cell r="R356" t="str">
            <v>F</v>
          </cell>
          <cell r="S356">
            <v>5</v>
          </cell>
          <cell r="T356" t="str">
            <v>BE</v>
          </cell>
          <cell r="U356" t="str">
            <v>BEANIE</v>
          </cell>
          <cell r="V356" t="str">
            <v>U</v>
          </cell>
          <cell r="W356">
            <v>12</v>
          </cell>
          <cell r="X356" t="str">
            <v>012</v>
          </cell>
          <cell r="Y356" t="str">
            <v>SMBBEF5012</v>
          </cell>
          <cell r="Z356">
            <v>0</v>
          </cell>
          <cell r="AA356" t="str">
            <v>14FW SMB_12_KNIT_N_RE</v>
          </cell>
          <cell r="AB356" t="str">
            <v>RE</v>
          </cell>
          <cell r="AC356" t="str">
            <v>RED</v>
          </cell>
          <cell r="AD356" t="str">
            <v>SMBBEF5012RE</v>
          </cell>
          <cell r="AE356" t="str">
            <v>R1</v>
          </cell>
          <cell r="AF356">
            <v>0</v>
          </cell>
          <cell r="AG356">
            <v>0</v>
          </cell>
          <cell r="AH356">
            <v>1</v>
          </cell>
          <cell r="AI356" t="str">
            <v>FRE</v>
          </cell>
        </row>
        <row r="357">
          <cell r="J357" t="str">
            <v>0</v>
          </cell>
          <cell r="K357" t="str">
            <v>0-</v>
          </cell>
          <cell r="L357">
            <v>0</v>
          </cell>
          <cell r="M357" t="str">
            <v>TTL</v>
          </cell>
          <cell r="N357" t="str">
            <v/>
          </cell>
          <cell r="O357" t="str">
            <v>SMB-Y&amp;Y-06 TTL</v>
          </cell>
          <cell r="Q357" t="str">
            <v/>
          </cell>
          <cell r="R357" t="str">
            <v/>
          </cell>
          <cell r="S357" t="str">
            <v/>
          </cell>
          <cell r="U357" t="str">
            <v/>
          </cell>
          <cell r="X357" t="str">
            <v/>
          </cell>
          <cell r="Y357" t="str">
            <v/>
          </cell>
          <cell r="Z357">
            <v>0</v>
          </cell>
          <cell r="AB357" t="str">
            <v/>
          </cell>
          <cell r="AD357" t="str">
            <v/>
          </cell>
          <cell r="AE357" t="str">
            <v/>
          </cell>
          <cell r="AF357">
            <v>0</v>
          </cell>
          <cell r="AG357">
            <v>0</v>
          </cell>
          <cell r="AH357">
            <v>1</v>
          </cell>
        </row>
        <row r="358">
          <cell r="J358" t="str">
            <v>SMB-동일모자-321</v>
          </cell>
          <cell r="K358" t="str">
            <v>SMB-동일모자-321-SMBBAF5026GREYFRE</v>
          </cell>
          <cell r="L358" t="str">
            <v>SMB의류외26</v>
          </cell>
          <cell r="M358" t="str">
            <v>SMB</v>
          </cell>
          <cell r="N358" t="str">
            <v>14FW S</v>
          </cell>
          <cell r="P358" t="str">
            <v>SMB</v>
          </cell>
          <cell r="Q358" t="str">
            <v>SUPER MASSIVE BOUND</v>
          </cell>
          <cell r="R358" t="str">
            <v>F</v>
          </cell>
          <cell r="S358">
            <v>5</v>
          </cell>
          <cell r="T358" t="str">
            <v>BA</v>
          </cell>
          <cell r="U358" t="str">
            <v>BASIC CAP</v>
          </cell>
          <cell r="V358" t="str">
            <v>U</v>
          </cell>
          <cell r="W358">
            <v>26</v>
          </cell>
          <cell r="X358" t="str">
            <v>026</v>
          </cell>
          <cell r="Y358" t="str">
            <v>SMBBAF5026</v>
          </cell>
          <cell r="Z358">
            <v>0</v>
          </cell>
          <cell r="AA358" t="str">
            <v>14FW SMB_20_CURVED_GY_N</v>
          </cell>
          <cell r="AB358" t="str">
            <v>GY</v>
          </cell>
          <cell r="AC358" t="str">
            <v>GREY</v>
          </cell>
          <cell r="AD358" t="str">
            <v>SMBBAF5026GY</v>
          </cell>
          <cell r="AE358" t="str">
            <v>R1</v>
          </cell>
          <cell r="AF358">
            <v>0</v>
          </cell>
          <cell r="AG358">
            <v>0</v>
          </cell>
          <cell r="AH358">
            <v>1</v>
          </cell>
          <cell r="AI358" t="str">
            <v>FRE</v>
          </cell>
        </row>
        <row r="359">
          <cell r="J359" t="str">
            <v>SMB-동일모자-322</v>
          </cell>
          <cell r="K359" t="str">
            <v>SMB-동일모자-322-SMBBAF5526GREYOML</v>
          </cell>
          <cell r="L359" t="str">
            <v>SMB의류외526</v>
          </cell>
          <cell r="M359" t="str">
            <v>SMB</v>
          </cell>
          <cell r="N359" t="str">
            <v>14FW S</v>
          </cell>
          <cell r="P359" t="str">
            <v>SMB</v>
          </cell>
          <cell r="Q359" t="str">
            <v>SUPER MASSIVE BOUND</v>
          </cell>
          <cell r="R359" t="str">
            <v>F</v>
          </cell>
          <cell r="S359">
            <v>5</v>
          </cell>
          <cell r="T359" t="str">
            <v>BA</v>
          </cell>
          <cell r="U359" t="str">
            <v>BASIC CAP</v>
          </cell>
          <cell r="V359" t="str">
            <v>K</v>
          </cell>
          <cell r="W359">
            <v>526</v>
          </cell>
          <cell r="X359">
            <v>526</v>
          </cell>
          <cell r="Y359" t="str">
            <v>SMBBAF5526</v>
          </cell>
          <cell r="Z359">
            <v>0</v>
          </cell>
          <cell r="AA359" t="str">
            <v>14FW SMB_20_CURVED_GY_N_KIDS</v>
          </cell>
          <cell r="AB359" t="str">
            <v>GY</v>
          </cell>
          <cell r="AC359" t="str">
            <v>GREY</v>
          </cell>
          <cell r="AD359" t="str">
            <v>SMBBAF5526GY</v>
          </cell>
          <cell r="AE359" t="str">
            <v>R1</v>
          </cell>
          <cell r="AF359">
            <v>0</v>
          </cell>
          <cell r="AG359">
            <v>0</v>
          </cell>
          <cell r="AH359">
            <v>1</v>
          </cell>
          <cell r="AI359" t="str">
            <v>OML</v>
          </cell>
        </row>
        <row r="360">
          <cell r="J360" t="str">
            <v>0</v>
          </cell>
          <cell r="K360" t="str">
            <v>0-</v>
          </cell>
          <cell r="L360">
            <v>0</v>
          </cell>
          <cell r="M360" t="str">
            <v>TTL</v>
          </cell>
          <cell r="N360" t="str">
            <v/>
          </cell>
          <cell r="O360" t="str">
            <v>SMB-동일모자-32 TTL</v>
          </cell>
          <cell r="Q360" t="str">
            <v/>
          </cell>
          <cell r="R360" t="str">
            <v/>
          </cell>
          <cell r="S360" t="str">
            <v/>
          </cell>
          <cell r="U360" t="str">
            <v/>
          </cell>
          <cell r="X360" t="str">
            <v/>
          </cell>
          <cell r="Y360" t="str">
            <v/>
          </cell>
          <cell r="Z360">
            <v>0</v>
          </cell>
          <cell r="AB360" t="str">
            <v/>
          </cell>
          <cell r="AD360" t="str">
            <v/>
          </cell>
          <cell r="AE360" t="str">
            <v/>
          </cell>
          <cell r="AF360">
            <v>0</v>
          </cell>
          <cell r="AG360">
            <v>0</v>
          </cell>
          <cell r="AH360">
            <v>1</v>
          </cell>
        </row>
        <row r="361">
          <cell r="J361" t="str">
            <v>PLA-성진-021</v>
          </cell>
          <cell r="K361" t="str">
            <v>PLA-성진-021-PLAUMF5001REDFRE</v>
          </cell>
          <cell r="L361" t="str">
            <v>PLA의류외1</v>
          </cell>
          <cell r="M361" t="str">
            <v>PLA</v>
          </cell>
          <cell r="N361" t="str">
            <v>14FWPB</v>
          </cell>
          <cell r="P361" t="str">
            <v>PLA</v>
          </cell>
          <cell r="Q361" t="str">
            <v>PLAYBOY</v>
          </cell>
          <cell r="R361" t="str">
            <v>F</v>
          </cell>
          <cell r="S361">
            <v>5</v>
          </cell>
          <cell r="T361" t="str">
            <v>UM</v>
          </cell>
          <cell r="U361" t="str">
            <v>UMPIRE</v>
          </cell>
          <cell r="V361" t="str">
            <v>U</v>
          </cell>
          <cell r="W361">
            <v>1</v>
          </cell>
          <cell r="X361" t="str">
            <v>001</v>
          </cell>
          <cell r="Y361" t="str">
            <v>PLAUMF5001</v>
          </cell>
          <cell r="Z361">
            <v>0.25</v>
          </cell>
          <cell r="AA361" t="str">
            <v>14FWPB 06_FLAT_RE</v>
          </cell>
          <cell r="AB361" t="str">
            <v>RE</v>
          </cell>
          <cell r="AC361" t="str">
            <v>RED</v>
          </cell>
          <cell r="AD361" t="str">
            <v>PLAUMF5001RE</v>
          </cell>
          <cell r="AE361" t="str">
            <v/>
          </cell>
          <cell r="AF361">
            <v>1</v>
          </cell>
          <cell r="AG361">
            <v>0</v>
          </cell>
          <cell r="AH361">
            <v>1</v>
          </cell>
          <cell r="AI361" t="str">
            <v>FRE</v>
          </cell>
        </row>
        <row r="362">
          <cell r="J362" t="str">
            <v>PLA-성진-022</v>
          </cell>
          <cell r="K362" t="str">
            <v>PLA-성진-022-PLAUMF5001GREYFRE</v>
          </cell>
          <cell r="L362" t="str">
            <v>PLA의류외1</v>
          </cell>
          <cell r="M362" t="str">
            <v>PLA</v>
          </cell>
          <cell r="N362" t="str">
            <v>14FWPB</v>
          </cell>
          <cell r="P362" t="str">
            <v>PLA</v>
          </cell>
          <cell r="Q362" t="str">
            <v>PLAYBOY</v>
          </cell>
          <cell r="R362" t="str">
            <v>F</v>
          </cell>
          <cell r="S362">
            <v>5</v>
          </cell>
          <cell r="T362" t="str">
            <v>UM</v>
          </cell>
          <cell r="U362" t="str">
            <v>UMPIRE</v>
          </cell>
          <cell r="V362" t="str">
            <v>U</v>
          </cell>
          <cell r="W362">
            <v>1</v>
          </cell>
          <cell r="X362" t="str">
            <v>001</v>
          </cell>
          <cell r="Y362" t="str">
            <v>PLAUMF5001</v>
          </cell>
          <cell r="Z362">
            <v>0.25</v>
          </cell>
          <cell r="AA362" t="str">
            <v>14FWPB 01_FLAT_GY</v>
          </cell>
          <cell r="AB362" t="str">
            <v>GY</v>
          </cell>
          <cell r="AC362" t="str">
            <v>GREY</v>
          </cell>
          <cell r="AD362" t="str">
            <v>PLAUMF5001GY</v>
          </cell>
          <cell r="AE362" t="str">
            <v/>
          </cell>
          <cell r="AF362">
            <v>1</v>
          </cell>
          <cell r="AG362">
            <v>0</v>
          </cell>
          <cell r="AH362">
            <v>1</v>
          </cell>
          <cell r="AI362" t="str">
            <v>FRE</v>
          </cell>
        </row>
        <row r="363">
          <cell r="J363" t="str">
            <v>PLA-성진-023</v>
          </cell>
          <cell r="K363" t="str">
            <v>PLA-성진-023-PLAUMF5001NAVYFRE</v>
          </cell>
          <cell r="L363" t="str">
            <v>PLA의류외1</v>
          </cell>
          <cell r="M363" t="str">
            <v>PLA</v>
          </cell>
          <cell r="N363" t="str">
            <v>14FWPB</v>
          </cell>
          <cell r="P363" t="str">
            <v>PLA</v>
          </cell>
          <cell r="Q363" t="str">
            <v>PLAYBOY</v>
          </cell>
          <cell r="R363" t="str">
            <v>F</v>
          </cell>
          <cell r="S363">
            <v>5</v>
          </cell>
          <cell r="T363" t="str">
            <v>UM</v>
          </cell>
          <cell r="U363" t="str">
            <v>UMPIRE</v>
          </cell>
          <cell r="V363" t="str">
            <v>U</v>
          </cell>
          <cell r="W363">
            <v>1</v>
          </cell>
          <cell r="X363" t="str">
            <v>001</v>
          </cell>
          <cell r="Y363" t="str">
            <v>PLAUMF5001</v>
          </cell>
          <cell r="Z363">
            <v>0.25</v>
          </cell>
          <cell r="AA363" t="str">
            <v>14FWPB 02_FLAT_NY</v>
          </cell>
          <cell r="AB363" t="str">
            <v>NY</v>
          </cell>
          <cell r="AC363" t="str">
            <v>NAVY</v>
          </cell>
          <cell r="AD363" t="str">
            <v>PLAUMF5001NY</v>
          </cell>
          <cell r="AE363" t="str">
            <v/>
          </cell>
          <cell r="AF363">
            <v>1</v>
          </cell>
          <cell r="AG363">
            <v>0</v>
          </cell>
          <cell r="AH363">
            <v>1</v>
          </cell>
          <cell r="AI363" t="str">
            <v>FRE</v>
          </cell>
        </row>
        <row r="364">
          <cell r="J364" t="str">
            <v>PLA-성진-024</v>
          </cell>
          <cell r="K364" t="str">
            <v>PLA-성진-024-PLAUMF5001BLACKFRE</v>
          </cell>
          <cell r="L364" t="str">
            <v>PLA의류외1</v>
          </cell>
          <cell r="M364" t="str">
            <v>PLA</v>
          </cell>
          <cell r="N364" t="str">
            <v>14FWPB</v>
          </cell>
          <cell r="P364" t="str">
            <v>PLA</v>
          </cell>
          <cell r="Q364" t="str">
            <v>PLAYBOY</v>
          </cell>
          <cell r="R364" t="str">
            <v>F</v>
          </cell>
          <cell r="S364">
            <v>5</v>
          </cell>
          <cell r="T364" t="str">
            <v>UM</v>
          </cell>
          <cell r="U364" t="str">
            <v>UMPIRE</v>
          </cell>
          <cell r="V364" t="str">
            <v>U</v>
          </cell>
          <cell r="W364">
            <v>1</v>
          </cell>
          <cell r="X364" t="str">
            <v>001</v>
          </cell>
          <cell r="Y364" t="str">
            <v>PLAUMF5001</v>
          </cell>
          <cell r="Z364">
            <v>0.25</v>
          </cell>
          <cell r="AA364" t="str">
            <v>14FWPB 03_FLAT_BK</v>
          </cell>
          <cell r="AB364" t="str">
            <v>BK</v>
          </cell>
          <cell r="AC364" t="str">
            <v>BLACK</v>
          </cell>
          <cell r="AD364" t="str">
            <v>PLAUMF5001BK</v>
          </cell>
          <cell r="AE364" t="str">
            <v/>
          </cell>
          <cell r="AF364">
            <v>1</v>
          </cell>
          <cell r="AG364">
            <v>0</v>
          </cell>
          <cell r="AH364">
            <v>1</v>
          </cell>
          <cell r="AI364" t="str">
            <v>FRE</v>
          </cell>
        </row>
        <row r="365">
          <cell r="J365" t="str">
            <v>0</v>
          </cell>
          <cell r="K365" t="str">
            <v>0-</v>
          </cell>
          <cell r="L365">
            <v>0</v>
          </cell>
          <cell r="M365" t="str">
            <v>TTL</v>
          </cell>
          <cell r="N365" t="str">
            <v/>
          </cell>
          <cell r="O365" t="str">
            <v>PLA-성진-02 TTL</v>
          </cell>
          <cell r="Q365" t="str">
            <v/>
          </cell>
          <cell r="R365" t="str">
            <v/>
          </cell>
          <cell r="S365" t="str">
            <v/>
          </cell>
          <cell r="U365" t="str">
            <v/>
          </cell>
          <cell r="X365" t="str">
            <v/>
          </cell>
          <cell r="Y365" t="str">
            <v/>
          </cell>
          <cell r="Z365">
            <v>1</v>
          </cell>
          <cell r="AB365" t="str">
            <v/>
          </cell>
          <cell r="AD365" t="str">
            <v/>
          </cell>
          <cell r="AE365" t="str">
            <v/>
          </cell>
          <cell r="AF365">
            <v>4</v>
          </cell>
          <cell r="AG365">
            <v>0</v>
          </cell>
          <cell r="AH365">
            <v>1</v>
          </cell>
        </row>
        <row r="366">
          <cell r="J366" t="str">
            <v>PLA-성진-031</v>
          </cell>
          <cell r="K366" t="str">
            <v>PLA-성진-031-PLAUMF5002GREENFRE</v>
          </cell>
          <cell r="L366" t="str">
            <v>PLA의류외2</v>
          </cell>
          <cell r="M366" t="str">
            <v>PLA</v>
          </cell>
          <cell r="N366" t="str">
            <v>14FWPB</v>
          </cell>
          <cell r="P366" t="str">
            <v>PLA</v>
          </cell>
          <cell r="Q366" t="str">
            <v>PLAYBOY</v>
          </cell>
          <cell r="R366" t="str">
            <v>F</v>
          </cell>
          <cell r="S366">
            <v>5</v>
          </cell>
          <cell r="T366" t="str">
            <v>UM</v>
          </cell>
          <cell r="U366" t="str">
            <v>UMPIRE</v>
          </cell>
          <cell r="V366" t="str">
            <v>U</v>
          </cell>
          <cell r="W366">
            <v>2</v>
          </cell>
          <cell r="X366" t="str">
            <v>002</v>
          </cell>
          <cell r="Y366" t="str">
            <v>PLAUMF5002</v>
          </cell>
          <cell r="Z366">
            <v>0.5</v>
          </cell>
          <cell r="AA366" t="str">
            <v>14FWPB 04_FLAT_GR</v>
          </cell>
          <cell r="AB366" t="str">
            <v>GR</v>
          </cell>
          <cell r="AC366" t="str">
            <v>GREEN</v>
          </cell>
          <cell r="AD366" t="str">
            <v>PLAUMF5002GR</v>
          </cell>
          <cell r="AE366" t="str">
            <v/>
          </cell>
          <cell r="AF366">
            <v>1</v>
          </cell>
          <cell r="AG366">
            <v>0</v>
          </cell>
          <cell r="AH366">
            <v>1</v>
          </cell>
          <cell r="AI366" t="str">
            <v>FRE</v>
          </cell>
        </row>
        <row r="367">
          <cell r="J367" t="str">
            <v>PLA-성진-032</v>
          </cell>
          <cell r="K367" t="str">
            <v>PLA-성진-032-PLAUMF5002ORANGEFRE</v>
          </cell>
          <cell r="L367" t="str">
            <v>PLA의류외2</v>
          </cell>
          <cell r="M367" t="str">
            <v>PLA</v>
          </cell>
          <cell r="N367" t="str">
            <v>14FWPB</v>
          </cell>
          <cell r="P367" t="str">
            <v>PLA</v>
          </cell>
          <cell r="Q367" t="str">
            <v>PLAYBOY</v>
          </cell>
          <cell r="R367" t="str">
            <v>F</v>
          </cell>
          <cell r="S367">
            <v>5</v>
          </cell>
          <cell r="T367" t="str">
            <v>UM</v>
          </cell>
          <cell r="U367" t="str">
            <v>UMPIRE</v>
          </cell>
          <cell r="V367" t="str">
            <v>U</v>
          </cell>
          <cell r="W367">
            <v>2</v>
          </cell>
          <cell r="X367" t="str">
            <v>002</v>
          </cell>
          <cell r="Y367" t="str">
            <v>PLAUMF5002</v>
          </cell>
          <cell r="Z367">
            <v>0.5</v>
          </cell>
          <cell r="AA367" t="str">
            <v>14FWPB 04_FLAT_OR</v>
          </cell>
          <cell r="AB367" t="str">
            <v>OR</v>
          </cell>
          <cell r="AC367" t="str">
            <v>ORANGE</v>
          </cell>
          <cell r="AD367" t="str">
            <v>PLAUMF5002OR</v>
          </cell>
          <cell r="AE367" t="str">
            <v/>
          </cell>
          <cell r="AF367">
            <v>1</v>
          </cell>
          <cell r="AG367">
            <v>0</v>
          </cell>
          <cell r="AH367">
            <v>1</v>
          </cell>
          <cell r="AI367" t="str">
            <v>FRE</v>
          </cell>
        </row>
        <row r="368">
          <cell r="J368" t="str">
            <v>0</v>
          </cell>
          <cell r="K368" t="str">
            <v>0-</v>
          </cell>
          <cell r="L368">
            <v>0</v>
          </cell>
          <cell r="M368" t="str">
            <v>TTL</v>
          </cell>
          <cell r="N368" t="str">
            <v/>
          </cell>
          <cell r="O368" t="str">
            <v>PLA-성진-03 TTL</v>
          </cell>
          <cell r="Q368" t="str">
            <v/>
          </cell>
          <cell r="R368" t="str">
            <v/>
          </cell>
          <cell r="S368" t="str">
            <v/>
          </cell>
          <cell r="U368" t="str">
            <v/>
          </cell>
          <cell r="X368" t="str">
            <v/>
          </cell>
          <cell r="Y368" t="str">
            <v/>
          </cell>
          <cell r="Z368">
            <v>1</v>
          </cell>
          <cell r="AB368" t="str">
            <v/>
          </cell>
          <cell r="AD368" t="str">
            <v/>
          </cell>
          <cell r="AE368" t="str">
            <v/>
          </cell>
          <cell r="AF368">
            <v>2</v>
          </cell>
          <cell r="AG368">
            <v>0</v>
          </cell>
          <cell r="AH368">
            <v>1</v>
          </cell>
        </row>
        <row r="369">
          <cell r="J369" t="str">
            <v>PLA-동일모자-071</v>
          </cell>
          <cell r="K369" t="str">
            <v>PLA-동일모자-071-PLAERF5003BLACKOSM</v>
          </cell>
          <cell r="L369" t="str">
            <v>PLA의류외3</v>
          </cell>
          <cell r="M369" t="str">
            <v>PLA</v>
          </cell>
          <cell r="N369" t="str">
            <v>14FWPB</v>
          </cell>
          <cell r="P369" t="str">
            <v>PLA</v>
          </cell>
          <cell r="Q369" t="str">
            <v>PLAYBOY</v>
          </cell>
          <cell r="R369" t="str">
            <v>F</v>
          </cell>
          <cell r="S369">
            <v>5</v>
          </cell>
          <cell r="T369" t="str">
            <v>ER</v>
          </cell>
          <cell r="U369" t="str">
            <v>EARCAP</v>
          </cell>
          <cell r="V369" t="str">
            <v>U</v>
          </cell>
          <cell r="W369">
            <v>3</v>
          </cell>
          <cell r="X369" t="str">
            <v>003</v>
          </cell>
          <cell r="Y369" t="str">
            <v>PLAERF5003</v>
          </cell>
          <cell r="Z369">
            <v>0.25</v>
          </cell>
          <cell r="AA369" t="str">
            <v>14FWPB 05_FLAT_BK</v>
          </cell>
          <cell r="AB369" t="str">
            <v>BK</v>
          </cell>
          <cell r="AC369" t="str">
            <v>BLACK</v>
          </cell>
          <cell r="AD369" t="str">
            <v>PLAERF5003BK</v>
          </cell>
          <cell r="AE369" t="str">
            <v/>
          </cell>
          <cell r="AF369">
            <v>0.5</v>
          </cell>
          <cell r="AG369">
            <v>0</v>
          </cell>
          <cell r="AH369">
            <v>1</v>
          </cell>
          <cell r="AI369" t="str">
            <v>OSM</v>
          </cell>
        </row>
        <row r="370">
          <cell r="J370" t="str">
            <v>PLA-동일모자-071</v>
          </cell>
          <cell r="K370" t="str">
            <v>PLA-동일모자-071-PLAERF5003BLACKOML</v>
          </cell>
          <cell r="L370" t="str">
            <v>PLA의류외3</v>
          </cell>
          <cell r="M370" t="str">
            <v>PLA</v>
          </cell>
          <cell r="N370" t="str">
            <v>14FWPB</v>
          </cell>
          <cell r="P370" t="str">
            <v>PLA</v>
          </cell>
          <cell r="Q370" t="str">
            <v>PLAYBOY</v>
          </cell>
          <cell r="R370" t="str">
            <v>F</v>
          </cell>
          <cell r="S370">
            <v>5</v>
          </cell>
          <cell r="T370" t="str">
            <v>ER</v>
          </cell>
          <cell r="U370" t="str">
            <v>EARCAP</v>
          </cell>
          <cell r="V370" t="str">
            <v>U</v>
          </cell>
          <cell r="W370">
            <v>3</v>
          </cell>
          <cell r="X370" t="str">
            <v>003</v>
          </cell>
          <cell r="Y370" t="str">
            <v>PLAERF5003</v>
          </cell>
          <cell r="Z370">
            <v>0.25</v>
          </cell>
          <cell r="AA370" t="str">
            <v>14FWPB 05_FLAT_BK</v>
          </cell>
          <cell r="AB370" t="str">
            <v>BK</v>
          </cell>
          <cell r="AC370" t="str">
            <v>BLACK</v>
          </cell>
          <cell r="AD370" t="str">
            <v>PLAERF5003BK</v>
          </cell>
          <cell r="AE370" t="str">
            <v/>
          </cell>
          <cell r="AF370">
            <v>0.5</v>
          </cell>
          <cell r="AG370">
            <v>0</v>
          </cell>
          <cell r="AH370">
            <v>1</v>
          </cell>
          <cell r="AI370" t="str">
            <v>OML</v>
          </cell>
        </row>
        <row r="371">
          <cell r="J371" t="str">
            <v>PLA-동일모자-072</v>
          </cell>
          <cell r="K371" t="str">
            <v>PLA-동일모자-072-PLAERF5003NAVYOSM</v>
          </cell>
          <cell r="L371" t="str">
            <v>PLA의류외3</v>
          </cell>
          <cell r="M371" t="str">
            <v>PLA</v>
          </cell>
          <cell r="N371" t="str">
            <v>14FWPB</v>
          </cell>
          <cell r="P371" t="str">
            <v>PLA</v>
          </cell>
          <cell r="Q371" t="str">
            <v>PLAYBOY</v>
          </cell>
          <cell r="R371" t="str">
            <v>F</v>
          </cell>
          <cell r="S371">
            <v>5</v>
          </cell>
          <cell r="T371" t="str">
            <v>ER</v>
          </cell>
          <cell r="U371" t="str">
            <v>EARCAP</v>
          </cell>
          <cell r="V371" t="str">
            <v>U</v>
          </cell>
          <cell r="W371">
            <v>3</v>
          </cell>
          <cell r="X371" t="str">
            <v>003</v>
          </cell>
          <cell r="Y371" t="str">
            <v>PLAERF5003</v>
          </cell>
          <cell r="Z371">
            <v>0.25</v>
          </cell>
          <cell r="AA371" t="str">
            <v>14FWPB 05_FLAT_NY</v>
          </cell>
          <cell r="AB371" t="str">
            <v>NY</v>
          </cell>
          <cell r="AC371" t="str">
            <v>NAVY</v>
          </cell>
          <cell r="AD371" t="str">
            <v>PLAERF5003NY</v>
          </cell>
          <cell r="AE371" t="str">
            <v/>
          </cell>
          <cell r="AF371">
            <v>0.5</v>
          </cell>
          <cell r="AG371">
            <v>0</v>
          </cell>
          <cell r="AH371">
            <v>1</v>
          </cell>
          <cell r="AI371" t="str">
            <v>OSM</v>
          </cell>
        </row>
        <row r="372">
          <cell r="J372" t="str">
            <v>PLA-동일모자-072</v>
          </cell>
          <cell r="K372" t="str">
            <v>PLA-동일모자-072-PLAERF5003NAVYOML</v>
          </cell>
          <cell r="L372" t="str">
            <v>PLA의류외3</v>
          </cell>
          <cell r="M372" t="str">
            <v>PLA</v>
          </cell>
          <cell r="N372" t="str">
            <v>14FWPB</v>
          </cell>
          <cell r="P372" t="str">
            <v>PLA</v>
          </cell>
          <cell r="Q372" t="str">
            <v>PLAYBOY</v>
          </cell>
          <cell r="R372" t="str">
            <v>F</v>
          </cell>
          <cell r="S372">
            <v>5</v>
          </cell>
          <cell r="T372" t="str">
            <v>ER</v>
          </cell>
          <cell r="U372" t="str">
            <v>EARCAP</v>
          </cell>
          <cell r="V372" t="str">
            <v>U</v>
          </cell>
          <cell r="W372">
            <v>3</v>
          </cell>
          <cell r="X372" t="str">
            <v>003</v>
          </cell>
          <cell r="Y372" t="str">
            <v>PLAERF5003</v>
          </cell>
          <cell r="Z372">
            <v>0.25</v>
          </cell>
          <cell r="AA372" t="str">
            <v>14FWPB 05_FLAT_NY</v>
          </cell>
          <cell r="AB372" t="str">
            <v>NY</v>
          </cell>
          <cell r="AC372" t="str">
            <v>NAVY</v>
          </cell>
          <cell r="AD372" t="str">
            <v>PLAERF5003NY</v>
          </cell>
          <cell r="AE372" t="str">
            <v/>
          </cell>
          <cell r="AF372">
            <v>0.5</v>
          </cell>
          <cell r="AG372">
            <v>0</v>
          </cell>
          <cell r="AH372">
            <v>1</v>
          </cell>
          <cell r="AI372" t="str">
            <v>OML</v>
          </cell>
        </row>
        <row r="373">
          <cell r="J373" t="str">
            <v>0</v>
          </cell>
          <cell r="K373" t="str">
            <v>0-</v>
          </cell>
          <cell r="L373">
            <v>0</v>
          </cell>
          <cell r="M373" t="str">
            <v>TTL</v>
          </cell>
          <cell r="N373" t="str">
            <v/>
          </cell>
          <cell r="O373" t="str">
            <v>PLA-동일모자-07 TTL</v>
          </cell>
          <cell r="Q373" t="str">
            <v/>
          </cell>
          <cell r="R373" t="str">
            <v/>
          </cell>
          <cell r="S373" t="str">
            <v/>
          </cell>
          <cell r="U373" t="str">
            <v/>
          </cell>
          <cell r="X373" t="str">
            <v/>
          </cell>
          <cell r="Y373" t="str">
            <v/>
          </cell>
          <cell r="Z373">
            <v>1</v>
          </cell>
          <cell r="AB373" t="str">
            <v/>
          </cell>
          <cell r="AD373" t="str">
            <v/>
          </cell>
          <cell r="AE373" t="str">
            <v/>
          </cell>
          <cell r="AF373">
            <v>2</v>
          </cell>
          <cell r="AG373">
            <v>0</v>
          </cell>
          <cell r="AH373">
            <v>1</v>
          </cell>
        </row>
        <row r="374">
          <cell r="J374" t="str">
            <v>BLL-5WORKS-011</v>
          </cell>
          <cell r="K374" t="str">
            <v>BLL-5WORKS-011-BLLCTF5001NAVYFRE</v>
          </cell>
          <cell r="L374" t="str">
            <v>BLL의류외1</v>
          </cell>
          <cell r="M374" t="str">
            <v>BLL</v>
          </cell>
          <cell r="N374" t="str">
            <v>14-FW-</v>
          </cell>
          <cell r="P374" t="str">
            <v>BLL</v>
          </cell>
          <cell r="Q374" t="str">
            <v>BELLOPOLLY</v>
          </cell>
          <cell r="R374" t="str">
            <v>F</v>
          </cell>
          <cell r="S374">
            <v>5</v>
          </cell>
          <cell r="T374" t="str">
            <v>CT</v>
          </cell>
          <cell r="U374" t="str">
            <v>CASQUETTE</v>
          </cell>
          <cell r="V374" t="str">
            <v>U</v>
          </cell>
          <cell r="W374">
            <v>1</v>
          </cell>
          <cell r="X374" t="str">
            <v>001</v>
          </cell>
          <cell r="Y374" t="str">
            <v>BLLCTF5001</v>
          </cell>
          <cell r="Z374">
            <v>1</v>
          </cell>
          <cell r="AA374" t="str">
            <v>14-FW-SP-25_NY</v>
          </cell>
          <cell r="AB374" t="str">
            <v>NY</v>
          </cell>
          <cell r="AC374" t="str">
            <v>NAVY</v>
          </cell>
          <cell r="AD374" t="str">
            <v>BLLCTF5001NY</v>
          </cell>
          <cell r="AE374" t="str">
            <v/>
          </cell>
          <cell r="AF374">
            <v>1</v>
          </cell>
          <cell r="AG374" t="str">
            <v>겉감1: 아크릴 90 올 5 면 5%
겉감2: 폴리에스터 100%</v>
          </cell>
          <cell r="AH374">
            <v>1</v>
          </cell>
          <cell r="AI374" t="str">
            <v>FRE</v>
          </cell>
        </row>
        <row r="375">
          <cell r="J375" t="str">
            <v>0</v>
          </cell>
          <cell r="K375" t="str">
            <v>0-</v>
          </cell>
          <cell r="L375">
            <v>0</v>
          </cell>
          <cell r="M375" t="str">
            <v>TTL</v>
          </cell>
          <cell r="N375" t="str">
            <v/>
          </cell>
          <cell r="O375" t="str">
            <v>BLL-5WORKS-01 TTL</v>
          </cell>
          <cell r="Q375" t="str">
            <v/>
          </cell>
          <cell r="R375" t="str">
            <v/>
          </cell>
          <cell r="S375" t="str">
            <v/>
          </cell>
          <cell r="U375" t="str">
            <v/>
          </cell>
          <cell r="X375" t="str">
            <v/>
          </cell>
          <cell r="Y375" t="str">
            <v/>
          </cell>
          <cell r="Z375">
            <v>1</v>
          </cell>
          <cell r="AB375" t="str">
            <v/>
          </cell>
          <cell r="AD375" t="str">
            <v/>
          </cell>
          <cell r="AE375" t="str">
            <v/>
          </cell>
          <cell r="AF375">
            <v>1</v>
          </cell>
          <cell r="AG375">
            <v>0</v>
          </cell>
          <cell r="AH375">
            <v>1</v>
          </cell>
        </row>
        <row r="376">
          <cell r="J376" t="str">
            <v>BLL-FOREMOST-241</v>
          </cell>
          <cell r="K376" t="str">
            <v>BLL-FOREMOST-241-BLLFAF5002BLACKFRE</v>
          </cell>
          <cell r="L376" t="str">
            <v>BLL의류외2</v>
          </cell>
          <cell r="M376" t="str">
            <v>BLL</v>
          </cell>
          <cell r="N376" t="str">
            <v>14-FW-</v>
          </cell>
          <cell r="P376" t="str">
            <v>BLL</v>
          </cell>
          <cell r="Q376" t="str">
            <v>BELLOPOLLY</v>
          </cell>
          <cell r="R376" t="str">
            <v>F</v>
          </cell>
          <cell r="S376">
            <v>5</v>
          </cell>
          <cell r="T376" t="str">
            <v>FA</v>
          </cell>
          <cell r="U376" t="str">
            <v>FASHION HAT</v>
          </cell>
          <cell r="V376" t="str">
            <v>U</v>
          </cell>
          <cell r="W376">
            <v>2</v>
          </cell>
          <cell r="X376" t="str">
            <v>002</v>
          </cell>
          <cell r="Y376" t="str">
            <v>BLLFAF5002</v>
          </cell>
          <cell r="Z376">
            <v>1</v>
          </cell>
          <cell r="AA376" t="str">
            <v>14-FW-SP-38_BK</v>
          </cell>
          <cell r="AB376" t="str">
            <v>BK</v>
          </cell>
          <cell r="AC376" t="str">
            <v>BLACK</v>
          </cell>
          <cell r="AD376" t="str">
            <v>BLLFAF5002BK</v>
          </cell>
          <cell r="AE376" t="str">
            <v/>
          </cell>
          <cell r="AF376">
            <v>1</v>
          </cell>
          <cell r="AG376" t="str">
            <v>겉감: 울 100%</v>
          </cell>
          <cell r="AH376">
            <v>1</v>
          </cell>
          <cell r="AI376" t="str">
            <v>FRE</v>
          </cell>
        </row>
        <row r="377">
          <cell r="J377" t="str">
            <v>BLL-FOREMOST-242</v>
          </cell>
          <cell r="K377" t="str">
            <v>BLL-FOREMOST-242-BLLFEF5003BLACKFRE</v>
          </cell>
          <cell r="L377" t="str">
            <v>BLL의류외3</v>
          </cell>
          <cell r="M377" t="str">
            <v>BLL</v>
          </cell>
          <cell r="N377" t="str">
            <v>14-FW-</v>
          </cell>
          <cell r="P377" t="str">
            <v>BLL</v>
          </cell>
          <cell r="Q377" t="str">
            <v>BELLOPOLLY</v>
          </cell>
          <cell r="R377" t="str">
            <v>F</v>
          </cell>
          <cell r="S377">
            <v>5</v>
          </cell>
          <cell r="T377" t="str">
            <v>FE</v>
          </cell>
          <cell r="U377" t="str">
            <v>FEDORA</v>
          </cell>
          <cell r="V377" t="str">
            <v>U</v>
          </cell>
          <cell r="W377">
            <v>3</v>
          </cell>
          <cell r="X377" t="str">
            <v>003</v>
          </cell>
          <cell r="Y377" t="str">
            <v>BLLFEF5003</v>
          </cell>
          <cell r="Z377">
            <v>1</v>
          </cell>
          <cell r="AA377" t="str">
            <v>14-FW-SP-46_BK</v>
          </cell>
          <cell r="AB377" t="str">
            <v>BK</v>
          </cell>
          <cell r="AC377" t="str">
            <v>BLACK</v>
          </cell>
          <cell r="AD377" t="str">
            <v>BLLFEF5003BK</v>
          </cell>
          <cell r="AE377" t="str">
            <v/>
          </cell>
          <cell r="AF377">
            <v>1</v>
          </cell>
          <cell r="AG377" t="str">
            <v>겉감: 울 100%</v>
          </cell>
          <cell r="AH377">
            <v>1</v>
          </cell>
          <cell r="AI377" t="str">
            <v>FRE</v>
          </cell>
        </row>
        <row r="378">
          <cell r="J378" t="str">
            <v>BLL-FOREMOST-243</v>
          </cell>
          <cell r="K378" t="str">
            <v>BLL-FOREMOST-243-BLLCTF5004BEIGEFRE</v>
          </cell>
          <cell r="L378" t="str">
            <v>BLL의류외4</v>
          </cell>
          <cell r="M378" t="str">
            <v>BLL</v>
          </cell>
          <cell r="N378" t="str">
            <v>14-FW-</v>
          </cell>
          <cell r="P378" t="str">
            <v>BLL</v>
          </cell>
          <cell r="Q378" t="str">
            <v>BELLOPOLLY</v>
          </cell>
          <cell r="R378" t="str">
            <v>F</v>
          </cell>
          <cell r="S378">
            <v>5</v>
          </cell>
          <cell r="T378" t="str">
            <v>CT</v>
          </cell>
          <cell r="U378" t="str">
            <v>CASQUETTE</v>
          </cell>
          <cell r="V378" t="str">
            <v>U</v>
          </cell>
          <cell r="W378">
            <v>4</v>
          </cell>
          <cell r="X378" t="str">
            <v>004</v>
          </cell>
          <cell r="Y378" t="str">
            <v>BLLCTF5004</v>
          </cell>
          <cell r="Z378">
            <v>1</v>
          </cell>
          <cell r="AA378" t="str">
            <v>14-FW-SP-41_BG</v>
          </cell>
          <cell r="AB378" t="str">
            <v>BG</v>
          </cell>
          <cell r="AC378" t="str">
            <v>BEIGE</v>
          </cell>
          <cell r="AD378" t="str">
            <v>BLLCTF5004BG</v>
          </cell>
          <cell r="AE378" t="str">
            <v/>
          </cell>
          <cell r="AF378">
            <v>1</v>
          </cell>
          <cell r="AG378" t="str">
            <v>겉감: 아크릴 80%, 울 15%, 폴리에스터 5%</v>
          </cell>
          <cell r="AH378">
            <v>1</v>
          </cell>
          <cell r="AI378" t="str">
            <v>FRE</v>
          </cell>
        </row>
        <row r="379">
          <cell r="J379" t="str">
            <v>BLL-FOREMOST-244</v>
          </cell>
          <cell r="K379" t="str">
            <v>BLL-FOREMOST-244-BLLFEF5005BEIGEFRE</v>
          </cell>
          <cell r="L379" t="str">
            <v>BLL의류외5</v>
          </cell>
          <cell r="M379" t="str">
            <v>BLL</v>
          </cell>
          <cell r="N379" t="str">
            <v>14-FW-</v>
          </cell>
          <cell r="P379" t="str">
            <v>BLL</v>
          </cell>
          <cell r="Q379" t="str">
            <v>BELLOPOLLY</v>
          </cell>
          <cell r="R379" t="str">
            <v>F</v>
          </cell>
          <cell r="S379">
            <v>5</v>
          </cell>
          <cell r="T379" t="str">
            <v>FE</v>
          </cell>
          <cell r="U379" t="str">
            <v>FEDORA</v>
          </cell>
          <cell r="V379" t="str">
            <v>U</v>
          </cell>
          <cell r="W379">
            <v>5</v>
          </cell>
          <cell r="X379" t="str">
            <v>005</v>
          </cell>
          <cell r="Y379" t="str">
            <v>BLLFEF5005</v>
          </cell>
          <cell r="Z379">
            <v>0.5</v>
          </cell>
          <cell r="AA379" t="str">
            <v>14-FW-SP-53_BG</v>
          </cell>
          <cell r="AB379" t="str">
            <v>BG</v>
          </cell>
          <cell r="AC379" t="str">
            <v>BEIGE</v>
          </cell>
          <cell r="AD379" t="str">
            <v>BLLFEF5005BG</v>
          </cell>
          <cell r="AE379" t="str">
            <v/>
          </cell>
          <cell r="AF379">
            <v>1</v>
          </cell>
          <cell r="AG379" t="str">
            <v>겉감: 울 100%</v>
          </cell>
          <cell r="AH379">
            <v>1</v>
          </cell>
          <cell r="AI379" t="str">
            <v>FRE</v>
          </cell>
        </row>
        <row r="380">
          <cell r="J380" t="str">
            <v>BLL-FOREMOST-245</v>
          </cell>
          <cell r="K380" t="str">
            <v>BLL-FOREMOST-245-BLLFEF5005BLACKFRE</v>
          </cell>
          <cell r="L380" t="str">
            <v>BLL의류외5</v>
          </cell>
          <cell r="M380" t="str">
            <v>BLL</v>
          </cell>
          <cell r="N380" t="str">
            <v>14-FW-</v>
          </cell>
          <cell r="P380" t="str">
            <v>BLL</v>
          </cell>
          <cell r="Q380" t="str">
            <v>BELLOPOLLY</v>
          </cell>
          <cell r="R380" t="str">
            <v>F</v>
          </cell>
          <cell r="S380">
            <v>5</v>
          </cell>
          <cell r="T380" t="str">
            <v>FE</v>
          </cell>
          <cell r="U380" t="str">
            <v>FEDORA</v>
          </cell>
          <cell r="V380" t="str">
            <v>U</v>
          </cell>
          <cell r="W380">
            <v>5</v>
          </cell>
          <cell r="X380" t="str">
            <v>005</v>
          </cell>
          <cell r="Y380" t="str">
            <v>BLLFEF5005</v>
          </cell>
          <cell r="Z380">
            <v>0.5</v>
          </cell>
          <cell r="AA380" t="str">
            <v>14-FW-SP-53_BK</v>
          </cell>
          <cell r="AB380" t="str">
            <v>BK</v>
          </cell>
          <cell r="AC380" t="str">
            <v>BLACK</v>
          </cell>
          <cell r="AD380" t="str">
            <v>BLLFEF5005BK</v>
          </cell>
          <cell r="AE380" t="str">
            <v/>
          </cell>
          <cell r="AF380">
            <v>1</v>
          </cell>
          <cell r="AG380" t="str">
            <v>겉감: 울 100%</v>
          </cell>
          <cell r="AH380">
            <v>1</v>
          </cell>
          <cell r="AI380" t="str">
            <v>FRE</v>
          </cell>
        </row>
        <row r="381">
          <cell r="J381" t="str">
            <v>BLL-FOREMOST-246</v>
          </cell>
          <cell r="K381" t="str">
            <v>BLL-FOREMOST-246-BLLFEF5006GREYFRE</v>
          </cell>
          <cell r="L381" t="str">
            <v>BLL의류외6</v>
          </cell>
          <cell r="M381" t="str">
            <v>BLL</v>
          </cell>
          <cell r="N381" t="str">
            <v>14-FW-</v>
          </cell>
          <cell r="P381" t="str">
            <v>BLL</v>
          </cell>
          <cell r="Q381" t="str">
            <v>BELLOPOLLY</v>
          </cell>
          <cell r="R381" t="str">
            <v>F</v>
          </cell>
          <cell r="S381">
            <v>5</v>
          </cell>
          <cell r="T381" t="str">
            <v>FE</v>
          </cell>
          <cell r="U381" t="str">
            <v>FEDORA</v>
          </cell>
          <cell r="V381" t="str">
            <v>U</v>
          </cell>
          <cell r="W381">
            <v>6</v>
          </cell>
          <cell r="X381" t="str">
            <v>006</v>
          </cell>
          <cell r="Y381" t="str">
            <v>BLLFEF5006</v>
          </cell>
          <cell r="Z381">
            <v>1</v>
          </cell>
          <cell r="AA381" t="str">
            <v>14-FW-SP-59_GY</v>
          </cell>
          <cell r="AB381" t="str">
            <v>GY</v>
          </cell>
          <cell r="AC381" t="str">
            <v>GREY</v>
          </cell>
          <cell r="AD381" t="str">
            <v>BLLFEF5006GY</v>
          </cell>
          <cell r="AE381" t="str">
            <v/>
          </cell>
          <cell r="AF381">
            <v>1</v>
          </cell>
          <cell r="AG381" t="str">
            <v xml:space="preserve">겉감1: 폴리에스터 50, 아크릴 50%
겉감2: 폴리에스터 100% </v>
          </cell>
          <cell r="AH381">
            <v>1</v>
          </cell>
          <cell r="AI381" t="str">
            <v>FRE</v>
          </cell>
        </row>
        <row r="382">
          <cell r="J382" t="str">
            <v>BLL-FOREMOST-247</v>
          </cell>
          <cell r="K382" t="str">
            <v>BLL-FOREMOST-247-BLLCTF5007KHAKIFRE</v>
          </cell>
          <cell r="L382" t="str">
            <v>BLL의류외7</v>
          </cell>
          <cell r="M382" t="str">
            <v>BLL</v>
          </cell>
          <cell r="N382" t="str">
            <v>14-FW-</v>
          </cell>
          <cell r="P382" t="str">
            <v>BLL</v>
          </cell>
          <cell r="Q382" t="str">
            <v>BELLOPOLLY</v>
          </cell>
          <cell r="R382" t="str">
            <v>F</v>
          </cell>
          <cell r="S382">
            <v>5</v>
          </cell>
          <cell r="T382" t="str">
            <v>CT</v>
          </cell>
          <cell r="U382" t="str">
            <v>CASQUETTE</v>
          </cell>
          <cell r="V382" t="str">
            <v>U</v>
          </cell>
          <cell r="W382">
            <v>7</v>
          </cell>
          <cell r="X382" t="str">
            <v>007</v>
          </cell>
          <cell r="Y382" t="str">
            <v>BLLCTF5007</v>
          </cell>
          <cell r="Z382">
            <v>1</v>
          </cell>
          <cell r="AA382" t="str">
            <v>14-FW-SP-03_KH</v>
          </cell>
          <cell r="AB382" t="str">
            <v>KH</v>
          </cell>
          <cell r="AC382" t="str">
            <v>KHAKI</v>
          </cell>
          <cell r="AD382" t="str">
            <v>BLLCTF5007KH</v>
          </cell>
          <cell r="AE382" t="str">
            <v/>
          </cell>
          <cell r="AF382">
            <v>1</v>
          </cell>
          <cell r="AG382" t="str">
            <v>겉감: 폴리에스터 80, 울24, 아크릴 8, 나이론4%</v>
          </cell>
          <cell r="AH382">
            <v>1</v>
          </cell>
          <cell r="AI382" t="str">
            <v>FRE</v>
          </cell>
        </row>
        <row r="383">
          <cell r="J383" t="str">
            <v>BLL-FOREMOST-248</v>
          </cell>
          <cell r="K383" t="str">
            <v>BLL-FOREMOST-248-BLLHUF5008BLACKOSM</v>
          </cell>
          <cell r="L383" t="str">
            <v>BLL의류외8</v>
          </cell>
          <cell r="M383" t="str">
            <v>BLL</v>
          </cell>
          <cell r="N383" t="str">
            <v>14FW J</v>
          </cell>
          <cell r="P383" t="str">
            <v>BLL</v>
          </cell>
          <cell r="Q383" t="str">
            <v>BELLOPOLLY</v>
          </cell>
          <cell r="R383" t="str">
            <v>F</v>
          </cell>
          <cell r="S383">
            <v>5</v>
          </cell>
          <cell r="T383" t="str">
            <v>HU</v>
          </cell>
          <cell r="U383" t="str">
            <v>HUNTING CAP</v>
          </cell>
          <cell r="V383" t="str">
            <v>U</v>
          </cell>
          <cell r="W383">
            <v>8</v>
          </cell>
          <cell r="X383" t="str">
            <v>008</v>
          </cell>
          <cell r="Y383" t="str">
            <v>BLLHUF5008</v>
          </cell>
          <cell r="Z383">
            <v>0.16666666666666666</v>
          </cell>
          <cell r="AA383" t="str">
            <v>14FW JILL BY_16_BK</v>
          </cell>
          <cell r="AB383" t="str">
            <v>BK</v>
          </cell>
          <cell r="AC383" t="str">
            <v>BLACK</v>
          </cell>
          <cell r="AD383" t="str">
            <v>BLLHUF5008BK</v>
          </cell>
          <cell r="AE383" t="str">
            <v/>
          </cell>
          <cell r="AF383">
            <v>0.5</v>
          </cell>
          <cell r="AG383" t="str">
            <v>겉감: 울 40% 폴리에스터 40%,아크릴 20%
안감: 폴리에스터 100</v>
          </cell>
          <cell r="AH383">
            <v>1</v>
          </cell>
          <cell r="AI383" t="str">
            <v>OSM</v>
          </cell>
        </row>
        <row r="384">
          <cell r="J384" t="str">
            <v>BLL-FOREMOST-248</v>
          </cell>
          <cell r="K384" t="str">
            <v>BLL-FOREMOST-248-BLLHUF5008BLACKOML</v>
          </cell>
          <cell r="L384" t="str">
            <v>BLL의류외8</v>
          </cell>
          <cell r="M384" t="str">
            <v>BLL</v>
          </cell>
          <cell r="N384" t="str">
            <v>14FW J</v>
          </cell>
          <cell r="P384" t="str">
            <v>BLL</v>
          </cell>
          <cell r="Q384" t="str">
            <v>BELLOPOLLY</v>
          </cell>
          <cell r="R384" t="str">
            <v>F</v>
          </cell>
          <cell r="S384">
            <v>5</v>
          </cell>
          <cell r="T384" t="str">
            <v>HU</v>
          </cell>
          <cell r="U384" t="str">
            <v>HUNTING CAP</v>
          </cell>
          <cell r="V384" t="str">
            <v>U</v>
          </cell>
          <cell r="W384">
            <v>8</v>
          </cell>
          <cell r="X384" t="str">
            <v>008</v>
          </cell>
          <cell r="Y384" t="str">
            <v>BLLHUF5008</v>
          </cell>
          <cell r="Z384">
            <v>0.16666666666666666</v>
          </cell>
          <cell r="AA384" t="str">
            <v>14FW JILL BY_16_BK</v>
          </cell>
          <cell r="AB384" t="str">
            <v>BK</v>
          </cell>
          <cell r="AC384" t="str">
            <v>BLACK</v>
          </cell>
          <cell r="AD384" t="str">
            <v>BLLHUF5008BK</v>
          </cell>
          <cell r="AE384" t="str">
            <v/>
          </cell>
          <cell r="AF384">
            <v>0.5</v>
          </cell>
          <cell r="AG384" t="str">
            <v>겉감: 울 40% 폴리에스터 40%,아크릴 20%
안감: 폴리에스터 100</v>
          </cell>
          <cell r="AH384">
            <v>1</v>
          </cell>
          <cell r="AI384" t="str">
            <v>OML</v>
          </cell>
        </row>
        <row r="385">
          <cell r="J385" t="str">
            <v>BLL-FOREMOST-249</v>
          </cell>
          <cell r="K385" t="str">
            <v>BLL-FOREMOST-249-BLLHUF5008REDOSM</v>
          </cell>
          <cell r="L385" t="str">
            <v>BLL의류외8</v>
          </cell>
          <cell r="M385" t="str">
            <v>BLL</v>
          </cell>
          <cell r="N385" t="str">
            <v>14FW J</v>
          </cell>
          <cell r="P385" t="str">
            <v>BLL</v>
          </cell>
          <cell r="Q385" t="str">
            <v>BELLOPOLLY</v>
          </cell>
          <cell r="R385" t="str">
            <v>F</v>
          </cell>
          <cell r="S385">
            <v>5</v>
          </cell>
          <cell r="T385" t="str">
            <v>HU</v>
          </cell>
          <cell r="U385" t="str">
            <v>HUNTING CAP</v>
          </cell>
          <cell r="V385" t="str">
            <v>U</v>
          </cell>
          <cell r="W385">
            <v>8</v>
          </cell>
          <cell r="X385" t="str">
            <v>008</v>
          </cell>
          <cell r="Y385" t="str">
            <v>BLLHUF5008</v>
          </cell>
          <cell r="Z385">
            <v>0.16666666666666666</v>
          </cell>
          <cell r="AA385" t="str">
            <v>14FW JILL BY_16_RE</v>
          </cell>
          <cell r="AB385" t="str">
            <v>RE</v>
          </cell>
          <cell r="AC385" t="str">
            <v>RED</v>
          </cell>
          <cell r="AD385" t="str">
            <v>BLLHUF5008RE</v>
          </cell>
          <cell r="AE385" t="str">
            <v/>
          </cell>
          <cell r="AF385">
            <v>0.5</v>
          </cell>
          <cell r="AG385" t="str">
            <v>겉감: 울 40% 폴리에스터 40%,아크릴 20%
안감: 폴리에스터 100</v>
          </cell>
          <cell r="AH385">
            <v>1</v>
          </cell>
          <cell r="AI385" t="str">
            <v>OSM</v>
          </cell>
        </row>
        <row r="386">
          <cell r="J386" t="str">
            <v>BLL-FOREMOST-249</v>
          </cell>
          <cell r="K386" t="str">
            <v>BLL-FOREMOST-249-BLLHUF5008REDOML</v>
          </cell>
          <cell r="L386" t="str">
            <v>BLL의류외8</v>
          </cell>
          <cell r="M386" t="str">
            <v>BLL</v>
          </cell>
          <cell r="N386" t="str">
            <v>14FW J</v>
          </cell>
          <cell r="P386" t="str">
            <v>BLL</v>
          </cell>
          <cell r="Q386" t="str">
            <v>BELLOPOLLY</v>
          </cell>
          <cell r="R386" t="str">
            <v>F</v>
          </cell>
          <cell r="S386">
            <v>5</v>
          </cell>
          <cell r="T386" t="str">
            <v>HU</v>
          </cell>
          <cell r="U386" t="str">
            <v>HUNTING CAP</v>
          </cell>
          <cell r="V386" t="str">
            <v>U</v>
          </cell>
          <cell r="W386">
            <v>8</v>
          </cell>
          <cell r="X386" t="str">
            <v>008</v>
          </cell>
          <cell r="Y386" t="str">
            <v>BLLHUF5008</v>
          </cell>
          <cell r="Z386">
            <v>0.16666666666666666</v>
          </cell>
          <cell r="AA386" t="str">
            <v>14FW JILL BY_16_RE</v>
          </cell>
          <cell r="AB386" t="str">
            <v>RE</v>
          </cell>
          <cell r="AC386" t="str">
            <v>RED</v>
          </cell>
          <cell r="AD386" t="str">
            <v>BLLHUF5008RE</v>
          </cell>
          <cell r="AE386" t="str">
            <v/>
          </cell>
          <cell r="AF386">
            <v>0.5</v>
          </cell>
          <cell r="AG386" t="str">
            <v>겉감: 울 40% 폴리에스터 40%,아크릴 20%
안감: 폴리에스터 100</v>
          </cell>
          <cell r="AH386">
            <v>1</v>
          </cell>
          <cell r="AI386" t="str">
            <v>OML</v>
          </cell>
        </row>
        <row r="387">
          <cell r="J387" t="str">
            <v>BLL-FOREMOST-2410</v>
          </cell>
          <cell r="K387" t="str">
            <v>BLL-FOREMOST-2410-BLLHUF5008BEIGEOSM</v>
          </cell>
          <cell r="L387" t="str">
            <v>BLL의류외8</v>
          </cell>
          <cell r="M387" t="str">
            <v>BLL</v>
          </cell>
          <cell r="N387" t="str">
            <v>14FW J</v>
          </cell>
          <cell r="P387" t="str">
            <v>BLL</v>
          </cell>
          <cell r="Q387" t="str">
            <v>BELLOPOLLY</v>
          </cell>
          <cell r="R387" t="str">
            <v>F</v>
          </cell>
          <cell r="S387">
            <v>5</v>
          </cell>
          <cell r="T387" t="str">
            <v>HU</v>
          </cell>
          <cell r="U387" t="str">
            <v>HUNTING CAP</v>
          </cell>
          <cell r="V387" t="str">
            <v>U</v>
          </cell>
          <cell r="W387">
            <v>8</v>
          </cell>
          <cell r="X387" t="str">
            <v>008</v>
          </cell>
          <cell r="Y387" t="str">
            <v>BLLHUF5008</v>
          </cell>
          <cell r="Z387">
            <v>0.16666666666666666</v>
          </cell>
          <cell r="AA387" t="str">
            <v>14FW JILL BY_16_BG</v>
          </cell>
          <cell r="AB387" t="str">
            <v>BG</v>
          </cell>
          <cell r="AC387" t="str">
            <v>BEIGE</v>
          </cell>
          <cell r="AD387" t="str">
            <v>BLLHUF5008BG</v>
          </cell>
          <cell r="AE387" t="str">
            <v/>
          </cell>
          <cell r="AF387">
            <v>0.5</v>
          </cell>
          <cell r="AG387" t="str">
            <v>겉감: 울 40% 폴리에스터 40%,아크릴 20%
안감: 폴리에스터 100</v>
          </cell>
          <cell r="AH387">
            <v>1</v>
          </cell>
          <cell r="AI387" t="str">
            <v>OSM</v>
          </cell>
        </row>
        <row r="388">
          <cell r="J388" t="str">
            <v>BLL-FOREMOST-2410</v>
          </cell>
          <cell r="K388" t="str">
            <v>BLL-FOREMOST-2410-BLLHUF5008BEIGEOML</v>
          </cell>
          <cell r="L388" t="str">
            <v>BLL의류외8</v>
          </cell>
          <cell r="M388" t="str">
            <v>BLL</v>
          </cell>
          <cell r="N388" t="str">
            <v>14FW J</v>
          </cell>
          <cell r="P388" t="str">
            <v>BLL</v>
          </cell>
          <cell r="Q388" t="str">
            <v>BELLOPOLLY</v>
          </cell>
          <cell r="R388" t="str">
            <v>F</v>
          </cell>
          <cell r="S388">
            <v>5</v>
          </cell>
          <cell r="T388" t="str">
            <v>HU</v>
          </cell>
          <cell r="U388" t="str">
            <v>HUNTING CAP</v>
          </cell>
          <cell r="V388" t="str">
            <v>U</v>
          </cell>
          <cell r="W388">
            <v>8</v>
          </cell>
          <cell r="X388" t="str">
            <v>008</v>
          </cell>
          <cell r="Y388" t="str">
            <v>BLLHUF5008</v>
          </cell>
          <cell r="Z388">
            <v>0.16666666666666666</v>
          </cell>
          <cell r="AA388" t="str">
            <v>14FW JILL BY_16_BG</v>
          </cell>
          <cell r="AB388" t="str">
            <v>BG</v>
          </cell>
          <cell r="AC388" t="str">
            <v>BEIGE</v>
          </cell>
          <cell r="AD388" t="str">
            <v>BLLHUF5008BG</v>
          </cell>
          <cell r="AE388" t="str">
            <v/>
          </cell>
          <cell r="AF388">
            <v>0.5</v>
          </cell>
          <cell r="AG388" t="str">
            <v>겉감: 울 40% 폴리에스터 40%,아크릴 20%
안감: 폴리에스터 100</v>
          </cell>
          <cell r="AH388">
            <v>1</v>
          </cell>
          <cell r="AI388" t="str">
            <v>OML</v>
          </cell>
        </row>
        <row r="389">
          <cell r="J389" t="str">
            <v>0</v>
          </cell>
          <cell r="K389" t="str">
            <v>0-</v>
          </cell>
          <cell r="L389">
            <v>0</v>
          </cell>
          <cell r="M389" t="str">
            <v>TTL</v>
          </cell>
          <cell r="N389" t="str">
            <v/>
          </cell>
          <cell r="O389" t="str">
            <v>BLL-FOREMOST-24 TTL</v>
          </cell>
          <cell r="Q389" t="str">
            <v/>
          </cell>
          <cell r="R389" t="str">
            <v/>
          </cell>
          <cell r="S389" t="str">
            <v/>
          </cell>
          <cell r="U389" t="str">
            <v/>
          </cell>
          <cell r="X389" t="str">
            <v/>
          </cell>
          <cell r="Y389" t="str">
            <v/>
          </cell>
          <cell r="Z389">
            <v>7.0000000000000018</v>
          </cell>
          <cell r="AB389" t="str">
            <v/>
          </cell>
          <cell r="AD389" t="str">
            <v/>
          </cell>
          <cell r="AE389" t="str">
            <v/>
          </cell>
          <cell r="AF389">
            <v>10</v>
          </cell>
          <cell r="AG389">
            <v>0</v>
          </cell>
          <cell r="AH389">
            <v>1</v>
          </cell>
        </row>
        <row r="390">
          <cell r="J390" t="str">
            <v>BLL-FOREMOST-271</v>
          </cell>
          <cell r="K390" t="str">
            <v>BLL-FOREMOST-271-BLLFAF5009GREYFRE</v>
          </cell>
          <cell r="L390" t="str">
            <v>BLL의류외9</v>
          </cell>
          <cell r="M390" t="str">
            <v>BLL</v>
          </cell>
          <cell r="N390" t="str">
            <v>14-FW-</v>
          </cell>
          <cell r="P390" t="str">
            <v>BLL</v>
          </cell>
          <cell r="Q390" t="str">
            <v>BELLOPOLLY</v>
          </cell>
          <cell r="R390" t="str">
            <v>F</v>
          </cell>
          <cell r="S390">
            <v>5</v>
          </cell>
          <cell r="T390" t="str">
            <v>FA</v>
          </cell>
          <cell r="U390" t="str">
            <v>FASHION HAT</v>
          </cell>
          <cell r="V390" t="str">
            <v>U</v>
          </cell>
          <cell r="W390">
            <v>9</v>
          </cell>
          <cell r="X390" t="str">
            <v>009</v>
          </cell>
          <cell r="Y390" t="str">
            <v>BLLFAF5009</v>
          </cell>
          <cell r="Z390">
            <v>1</v>
          </cell>
          <cell r="AA390" t="str">
            <v>14-FW-SP-45</v>
          </cell>
          <cell r="AB390" t="str">
            <v>GY</v>
          </cell>
          <cell r="AC390" t="str">
            <v>GREY</v>
          </cell>
          <cell r="AD390" t="str">
            <v>BLLFAF5009GY</v>
          </cell>
          <cell r="AE390" t="str">
            <v/>
          </cell>
          <cell r="AF390">
            <v>1</v>
          </cell>
          <cell r="AG390" t="str">
            <v>겉감1: 100% 울
겉감2: 100% 아크릴</v>
          </cell>
          <cell r="AH390">
            <v>1</v>
          </cell>
          <cell r="AI390" t="str">
            <v>FRE</v>
          </cell>
        </row>
        <row r="391">
          <cell r="J391" t="str">
            <v>BLL-FOREMOST-272</v>
          </cell>
          <cell r="K391" t="str">
            <v>BLL-FOREMOST-272-BLLFEF5010BROWNFRE</v>
          </cell>
          <cell r="L391" t="str">
            <v>BLL의류외10</v>
          </cell>
          <cell r="M391" t="str">
            <v>BLL</v>
          </cell>
          <cell r="N391" t="str">
            <v>14-FW-</v>
          </cell>
          <cell r="P391" t="str">
            <v>BLL</v>
          </cell>
          <cell r="Q391" t="str">
            <v>BELLOPOLLY</v>
          </cell>
          <cell r="R391" t="str">
            <v>F</v>
          </cell>
          <cell r="S391">
            <v>5</v>
          </cell>
          <cell r="T391" t="str">
            <v>FE</v>
          </cell>
          <cell r="U391" t="str">
            <v>FEDORA</v>
          </cell>
          <cell r="V391" t="str">
            <v>U</v>
          </cell>
          <cell r="W391">
            <v>10</v>
          </cell>
          <cell r="X391" t="str">
            <v>010</v>
          </cell>
          <cell r="Y391" t="str">
            <v>BLLFEF5010</v>
          </cell>
          <cell r="Z391">
            <v>1</v>
          </cell>
          <cell r="AA391" t="str">
            <v>14-FW-SP-56</v>
          </cell>
          <cell r="AB391" t="str">
            <v>BW</v>
          </cell>
          <cell r="AC391" t="str">
            <v>BROWN</v>
          </cell>
          <cell r="AD391" t="str">
            <v>BLLFEF5010BW</v>
          </cell>
          <cell r="AE391" t="str">
            <v/>
          </cell>
          <cell r="AF391">
            <v>1</v>
          </cell>
          <cell r="AG391" t="str">
            <v>겉감1: 100% 울
겉감2: 100% 아크릴</v>
          </cell>
          <cell r="AH391">
            <v>1</v>
          </cell>
          <cell r="AI391" t="str">
            <v>FRE</v>
          </cell>
        </row>
        <row r="392">
          <cell r="J392" t="str">
            <v>BLL-FOREMOST-273</v>
          </cell>
          <cell r="K392" t="str">
            <v>BLL-FOREMOST-273-BLLFEF5011PURPLEFRE</v>
          </cell>
          <cell r="L392" t="str">
            <v>BLL의류외11</v>
          </cell>
          <cell r="M392" t="str">
            <v>BLL</v>
          </cell>
          <cell r="N392" t="str">
            <v>14-FW-</v>
          </cell>
          <cell r="P392" t="str">
            <v>BLL</v>
          </cell>
          <cell r="Q392" t="str">
            <v>BELLOPOLLY</v>
          </cell>
          <cell r="R392" t="str">
            <v>F</v>
          </cell>
          <cell r="S392">
            <v>5</v>
          </cell>
          <cell r="T392" t="str">
            <v>FE</v>
          </cell>
          <cell r="U392" t="str">
            <v>FEDORA</v>
          </cell>
          <cell r="V392" t="str">
            <v>U</v>
          </cell>
          <cell r="W392">
            <v>11</v>
          </cell>
          <cell r="X392" t="str">
            <v>011</v>
          </cell>
          <cell r="Y392" t="str">
            <v>BLLFEF5011</v>
          </cell>
          <cell r="Z392">
            <v>1</v>
          </cell>
          <cell r="AA392" t="str">
            <v>14-FW-SP-42</v>
          </cell>
          <cell r="AB392" t="str">
            <v>PP</v>
          </cell>
          <cell r="AC392" t="str">
            <v>PURPLE</v>
          </cell>
          <cell r="AD392" t="str">
            <v>BLLFEF5011PP</v>
          </cell>
          <cell r="AE392" t="str">
            <v/>
          </cell>
          <cell r="AF392">
            <v>1</v>
          </cell>
          <cell r="AG392" t="str">
            <v>겉감: 아크릴 70%, 폴리에스터 20% 울 10%</v>
          </cell>
          <cell r="AH392">
            <v>1</v>
          </cell>
          <cell r="AI392" t="str">
            <v>FRE</v>
          </cell>
        </row>
        <row r="393">
          <cell r="J393" t="str">
            <v>0</v>
          </cell>
          <cell r="K393" t="str">
            <v>0-</v>
          </cell>
          <cell r="L393">
            <v>0</v>
          </cell>
          <cell r="M393" t="str">
            <v>TTL</v>
          </cell>
          <cell r="N393" t="str">
            <v/>
          </cell>
          <cell r="O393" t="str">
            <v>BLL-FOREMOST-27 TTL</v>
          </cell>
          <cell r="Q393" t="str">
            <v/>
          </cell>
          <cell r="R393" t="str">
            <v/>
          </cell>
          <cell r="S393" t="str">
            <v/>
          </cell>
          <cell r="U393" t="str">
            <v/>
          </cell>
          <cell r="X393" t="str">
            <v/>
          </cell>
          <cell r="Y393" t="str">
            <v/>
          </cell>
          <cell r="Z393">
            <v>3</v>
          </cell>
          <cell r="AB393" t="str">
            <v/>
          </cell>
          <cell r="AD393" t="str">
            <v/>
          </cell>
          <cell r="AE393" t="str">
            <v/>
          </cell>
          <cell r="AF393">
            <v>3</v>
          </cell>
          <cell r="AG393">
            <v>0</v>
          </cell>
          <cell r="AH393">
            <v>1</v>
          </cell>
        </row>
        <row r="394">
          <cell r="J394" t="str">
            <v>PLA-성진-151</v>
          </cell>
          <cell r="K394" t="str">
            <v>PLA-성진-151-PLAUMF3407BLACKFRE</v>
          </cell>
          <cell r="L394" t="str">
            <v>PLA의류외407</v>
          </cell>
          <cell r="M394" t="str">
            <v>PLA</v>
          </cell>
          <cell r="N394" t="str">
            <v>14SS P</v>
          </cell>
          <cell r="P394" t="str">
            <v>PLA</v>
          </cell>
          <cell r="Q394" t="str">
            <v>PLAYBOY</v>
          </cell>
          <cell r="R394" t="str">
            <v>F</v>
          </cell>
          <cell r="S394" t="str">
            <v>3</v>
          </cell>
          <cell r="T394" t="str">
            <v>UM</v>
          </cell>
          <cell r="U394" t="str">
            <v>UMPIRE</v>
          </cell>
          <cell r="V394" t="str">
            <v>U</v>
          </cell>
          <cell r="W394">
            <v>407</v>
          </cell>
          <cell r="X394">
            <v>407</v>
          </cell>
          <cell r="Y394" t="str">
            <v>PLAUMF3407</v>
          </cell>
          <cell r="Z394">
            <v>1</v>
          </cell>
          <cell r="AA394" t="str">
            <v>14SS PB 01_FLAT_BK</v>
          </cell>
          <cell r="AB394" t="str">
            <v>BK</v>
          </cell>
          <cell r="AC394" t="str">
            <v>BLACK</v>
          </cell>
          <cell r="AD394" t="str">
            <v>PLAUMF3407BK</v>
          </cell>
          <cell r="AE394" t="str">
            <v>R1</v>
          </cell>
          <cell r="AF394">
            <v>1</v>
          </cell>
          <cell r="AG394">
            <v>0</v>
          </cell>
          <cell r="AH394">
            <v>1</v>
          </cell>
          <cell r="AI394" t="str">
            <v>FRE</v>
          </cell>
        </row>
        <row r="395">
          <cell r="J395" t="str">
            <v>0</v>
          </cell>
          <cell r="K395" t="str">
            <v>0-</v>
          </cell>
          <cell r="L395">
            <v>0</v>
          </cell>
          <cell r="M395" t="str">
            <v>TTL</v>
          </cell>
          <cell r="N395" t="str">
            <v/>
          </cell>
          <cell r="O395" t="str">
            <v>PLA-성진-15 TTL</v>
          </cell>
          <cell r="Q395" t="str">
            <v/>
          </cell>
          <cell r="R395" t="str">
            <v/>
          </cell>
          <cell r="S395" t="str">
            <v/>
          </cell>
          <cell r="U395" t="str">
            <v/>
          </cell>
          <cell r="X395" t="str">
            <v/>
          </cell>
          <cell r="Y395" t="str">
            <v/>
          </cell>
          <cell r="Z395">
            <v>1</v>
          </cell>
          <cell r="AB395" t="str">
            <v/>
          </cell>
          <cell r="AD395" t="str">
            <v/>
          </cell>
          <cell r="AE395" t="str">
            <v/>
          </cell>
          <cell r="AF395">
            <v>1</v>
          </cell>
          <cell r="AG395">
            <v>0</v>
          </cell>
          <cell r="AH395">
            <v>1</v>
          </cell>
        </row>
        <row r="396">
          <cell r="J396" t="str">
            <v>PLA-바이칼-021</v>
          </cell>
          <cell r="K396" t="str">
            <v>PLA-바이칼-021-PLABPF3404BLACKFRE</v>
          </cell>
          <cell r="L396" t="str">
            <v>PLA의류외404</v>
          </cell>
          <cell r="M396" t="str">
            <v>PLA</v>
          </cell>
          <cell r="N396" t="str">
            <v>14SS P</v>
          </cell>
          <cell r="P396" t="str">
            <v>PLA</v>
          </cell>
          <cell r="Q396" t="str">
            <v>PLAYBOY</v>
          </cell>
          <cell r="R396" t="str">
            <v>F</v>
          </cell>
          <cell r="S396" t="str">
            <v>3</v>
          </cell>
          <cell r="T396" t="str">
            <v>BP</v>
          </cell>
          <cell r="U396" t="str">
            <v>BACK PACK</v>
          </cell>
          <cell r="V396" t="str">
            <v>U</v>
          </cell>
          <cell r="W396">
            <v>404</v>
          </cell>
          <cell r="X396">
            <v>404</v>
          </cell>
          <cell r="Y396" t="str">
            <v>PLABPF3404</v>
          </cell>
          <cell r="Z396">
            <v>1</v>
          </cell>
          <cell r="AA396" t="str">
            <v xml:space="preserve">14SS PB BACKPACK_06_BK </v>
          </cell>
          <cell r="AB396" t="str">
            <v>BK</v>
          </cell>
          <cell r="AC396" t="str">
            <v>BLACK</v>
          </cell>
          <cell r="AD396" t="str">
            <v>PLABPF3404BK</v>
          </cell>
          <cell r="AE396" t="str">
            <v>R1</v>
          </cell>
          <cell r="AF396">
            <v>1</v>
          </cell>
          <cell r="AG396">
            <v>0</v>
          </cell>
          <cell r="AH396">
            <v>1</v>
          </cell>
          <cell r="AI396" t="str">
            <v>FRE</v>
          </cell>
        </row>
        <row r="397">
          <cell r="J397" t="str">
            <v>0</v>
          </cell>
          <cell r="K397" t="str">
            <v>0-</v>
          </cell>
          <cell r="L397">
            <v>0</v>
          </cell>
          <cell r="M397" t="str">
            <v>TTL</v>
          </cell>
          <cell r="N397" t="str">
            <v/>
          </cell>
          <cell r="O397" t="str">
            <v>PLA-바이칼-02 TTL</v>
          </cell>
          <cell r="Q397" t="str">
            <v/>
          </cell>
          <cell r="R397" t="str">
            <v/>
          </cell>
          <cell r="S397" t="str">
            <v/>
          </cell>
          <cell r="U397" t="str">
            <v/>
          </cell>
          <cell r="X397" t="str">
            <v/>
          </cell>
          <cell r="Y397" t="str">
            <v/>
          </cell>
          <cell r="Z397">
            <v>1</v>
          </cell>
          <cell r="AB397" t="str">
            <v/>
          </cell>
          <cell r="AD397" t="str">
            <v/>
          </cell>
          <cell r="AE397" t="str">
            <v/>
          </cell>
          <cell r="AF397">
            <v>1</v>
          </cell>
          <cell r="AG397">
            <v>0</v>
          </cell>
          <cell r="AH397">
            <v>1</v>
          </cell>
        </row>
        <row r="398">
          <cell r="J398" t="str">
            <v>PLA-바이칼-041</v>
          </cell>
          <cell r="K398" t="str">
            <v>PLA-바이칼-041-PLABPF3001BROWNFRE</v>
          </cell>
          <cell r="L398" t="str">
            <v>PLA의류외1</v>
          </cell>
          <cell r="M398" t="str">
            <v>PLA</v>
          </cell>
          <cell r="N398" t="str">
            <v>14FW P</v>
          </cell>
          <cell r="P398" t="str">
            <v>PLA</v>
          </cell>
          <cell r="Q398" t="str">
            <v>PLAYBOY</v>
          </cell>
          <cell r="R398" t="str">
            <v>F</v>
          </cell>
          <cell r="S398" t="str">
            <v>3</v>
          </cell>
          <cell r="T398" t="str">
            <v>BP</v>
          </cell>
          <cell r="U398" t="str">
            <v>BACK PACK</v>
          </cell>
          <cell r="V398" t="str">
            <v>U</v>
          </cell>
          <cell r="W398">
            <v>1</v>
          </cell>
          <cell r="X398" t="str">
            <v>001</v>
          </cell>
          <cell r="Y398" t="str">
            <v>PLABPF3001</v>
          </cell>
          <cell r="Z398">
            <v>1</v>
          </cell>
          <cell r="AA398" t="str">
            <v>14FW PB BACKPACK_01_LEO</v>
          </cell>
          <cell r="AB398" t="str">
            <v>BW</v>
          </cell>
          <cell r="AC398" t="str">
            <v>BROWN</v>
          </cell>
          <cell r="AD398" t="str">
            <v>PLABPF3001BW</v>
          </cell>
          <cell r="AE398" t="str">
            <v/>
          </cell>
          <cell r="AF398">
            <v>1</v>
          </cell>
          <cell r="AG398">
            <v>0</v>
          </cell>
          <cell r="AH398">
            <v>1</v>
          </cell>
          <cell r="AI398" t="str">
            <v>FRE</v>
          </cell>
        </row>
        <row r="399">
          <cell r="J399" t="str">
            <v>0</v>
          </cell>
          <cell r="K399" t="str">
            <v>0-</v>
          </cell>
          <cell r="L399">
            <v>0</v>
          </cell>
          <cell r="M399" t="str">
            <v>TTL</v>
          </cell>
          <cell r="N399" t="str">
            <v/>
          </cell>
          <cell r="O399" t="str">
            <v>PLA-바이칼-04 TTL</v>
          </cell>
          <cell r="Q399" t="str">
            <v/>
          </cell>
          <cell r="R399" t="str">
            <v/>
          </cell>
          <cell r="S399" t="str">
            <v/>
          </cell>
          <cell r="U399" t="str">
            <v/>
          </cell>
          <cell r="X399" t="str">
            <v/>
          </cell>
          <cell r="Y399" t="str">
            <v/>
          </cell>
          <cell r="Z399">
            <v>1</v>
          </cell>
          <cell r="AB399" t="str">
            <v/>
          </cell>
          <cell r="AD399" t="str">
            <v/>
          </cell>
          <cell r="AE399" t="str">
            <v/>
          </cell>
          <cell r="AF399">
            <v>1</v>
          </cell>
          <cell r="AG399">
            <v>0</v>
          </cell>
          <cell r="AH399">
            <v>1</v>
          </cell>
        </row>
        <row r="400">
          <cell r="J400" t="str">
            <v>PNY-바이칼-051</v>
          </cell>
          <cell r="K400" t="str">
            <v>PNY-바이칼-051-PNYBPF3001BLACKFRE</v>
          </cell>
          <cell r="L400" t="str">
            <v>PNY의류외1</v>
          </cell>
          <cell r="M400" t="str">
            <v>PNY</v>
          </cell>
          <cell r="N400" t="str">
            <v>14FW P</v>
          </cell>
          <cell r="P400" t="str">
            <v>PNY</v>
          </cell>
          <cell r="Q400" t="str">
            <v>PLAY NEWYORK</v>
          </cell>
          <cell r="R400" t="str">
            <v>F</v>
          </cell>
          <cell r="S400" t="str">
            <v>3</v>
          </cell>
          <cell r="T400" t="str">
            <v>BP</v>
          </cell>
          <cell r="U400" t="str">
            <v>BACK PACK</v>
          </cell>
          <cell r="V400" t="str">
            <v>U</v>
          </cell>
          <cell r="W400">
            <v>1</v>
          </cell>
          <cell r="X400" t="str">
            <v>001</v>
          </cell>
          <cell r="Y400" t="str">
            <v>PNYBPF3001</v>
          </cell>
          <cell r="Z400">
            <v>1</v>
          </cell>
          <cell r="AA400" t="str">
            <v>14FW PB BACKPACK_03_BK</v>
          </cell>
          <cell r="AB400" t="str">
            <v>BK</v>
          </cell>
          <cell r="AC400" t="str">
            <v>BLACK</v>
          </cell>
          <cell r="AD400" t="str">
            <v>PNYBPF3001BK</v>
          </cell>
          <cell r="AE400" t="str">
            <v/>
          </cell>
          <cell r="AF400">
            <v>1</v>
          </cell>
          <cell r="AG400">
            <v>0</v>
          </cell>
          <cell r="AH400">
            <v>1</v>
          </cell>
          <cell r="AI400" t="str">
            <v>FRE</v>
          </cell>
        </row>
        <row r="401">
          <cell r="J401" t="str">
            <v>PNY-바이칼-052</v>
          </cell>
          <cell r="K401" t="str">
            <v>PNY-바이칼-052-PNYBPF3002BLACKFRE</v>
          </cell>
          <cell r="L401" t="str">
            <v>PNY의류외2</v>
          </cell>
          <cell r="M401" t="str">
            <v>PNY</v>
          </cell>
          <cell r="N401" t="str">
            <v>14SS P</v>
          </cell>
          <cell r="P401" t="str">
            <v>PNY</v>
          </cell>
          <cell r="Q401" t="str">
            <v>PLAY NEWYORK</v>
          </cell>
          <cell r="R401" t="str">
            <v>F</v>
          </cell>
          <cell r="S401" t="str">
            <v>3</v>
          </cell>
          <cell r="T401" t="str">
            <v>BP</v>
          </cell>
          <cell r="U401" t="str">
            <v>BACK PACK</v>
          </cell>
          <cell r="V401" t="str">
            <v>U</v>
          </cell>
          <cell r="W401">
            <v>2</v>
          </cell>
          <cell r="X401" t="str">
            <v>002</v>
          </cell>
          <cell r="Y401" t="str">
            <v>PNYBPF3002</v>
          </cell>
          <cell r="Z401">
            <v>1</v>
          </cell>
          <cell r="AA401" t="str">
            <v>14SS PB BACKPACK_03_BK</v>
          </cell>
          <cell r="AB401" t="str">
            <v>BK</v>
          </cell>
          <cell r="AC401" t="str">
            <v>BLACK</v>
          </cell>
          <cell r="AD401" t="str">
            <v>PNYBPF3002BK</v>
          </cell>
          <cell r="AE401" t="str">
            <v/>
          </cell>
          <cell r="AF401">
            <v>1</v>
          </cell>
          <cell r="AG401">
            <v>0</v>
          </cell>
          <cell r="AH401">
            <v>1</v>
          </cell>
          <cell r="AI401" t="str">
            <v>FRE</v>
          </cell>
        </row>
        <row r="402">
          <cell r="J402" t="str">
            <v>0</v>
          </cell>
          <cell r="K402" t="str">
            <v>0-</v>
          </cell>
          <cell r="L402">
            <v>0</v>
          </cell>
          <cell r="M402" t="str">
            <v>TTL</v>
          </cell>
          <cell r="N402" t="str">
            <v/>
          </cell>
          <cell r="O402" t="str">
            <v>PNY-바이칼-05 TTL</v>
          </cell>
          <cell r="Q402" t="str">
            <v/>
          </cell>
          <cell r="R402" t="str">
            <v/>
          </cell>
          <cell r="S402" t="str">
            <v/>
          </cell>
          <cell r="U402" t="str">
            <v/>
          </cell>
          <cell r="X402" t="str">
            <v/>
          </cell>
          <cell r="Y402" t="str">
            <v/>
          </cell>
          <cell r="Z402">
            <v>2</v>
          </cell>
          <cell r="AB402" t="str">
            <v/>
          </cell>
          <cell r="AD402" t="str">
            <v/>
          </cell>
          <cell r="AE402" t="str">
            <v/>
          </cell>
          <cell r="AF402">
            <v>2</v>
          </cell>
          <cell r="AG402">
            <v>0</v>
          </cell>
          <cell r="AH402">
            <v>1</v>
          </cell>
        </row>
        <row r="403">
          <cell r="J403" t="str">
            <v>PNY-성진-161</v>
          </cell>
          <cell r="K403" t="str">
            <v>PNY-성진-161-PNYUMF5501REDOSM</v>
          </cell>
          <cell r="L403" t="str">
            <v>PNY의류외501</v>
          </cell>
          <cell r="M403" t="str">
            <v>PNY</v>
          </cell>
          <cell r="N403" t="str">
            <v>14FWPB</v>
          </cell>
          <cell r="P403" t="str">
            <v>PNY</v>
          </cell>
          <cell r="Q403" t="str">
            <v>PLAY NEWYORK</v>
          </cell>
          <cell r="R403" t="str">
            <v>F</v>
          </cell>
          <cell r="S403">
            <v>5</v>
          </cell>
          <cell r="T403" t="str">
            <v>UM</v>
          </cell>
          <cell r="U403" t="str">
            <v>UMPIRE</v>
          </cell>
          <cell r="V403" t="str">
            <v>K</v>
          </cell>
          <cell r="W403">
            <v>501</v>
          </cell>
          <cell r="X403">
            <v>501</v>
          </cell>
          <cell r="Y403" t="str">
            <v>PNYUMF5501</v>
          </cell>
          <cell r="Z403">
            <v>0.5</v>
          </cell>
          <cell r="AA403" t="str">
            <v>14FWPB 06_FLAT_RE_KIDS</v>
          </cell>
          <cell r="AB403" t="str">
            <v>RE</v>
          </cell>
          <cell r="AC403" t="str">
            <v>RED</v>
          </cell>
          <cell r="AD403" t="str">
            <v>PNYUMF5501RE</v>
          </cell>
          <cell r="AE403" t="str">
            <v/>
          </cell>
          <cell r="AF403">
            <v>0.5</v>
          </cell>
          <cell r="AG403">
            <v>0</v>
          </cell>
          <cell r="AH403">
            <v>1</v>
          </cell>
          <cell r="AI403" t="str">
            <v>OSM</v>
          </cell>
        </row>
        <row r="404">
          <cell r="J404" t="str">
            <v>PNY-성진-161</v>
          </cell>
          <cell r="K404" t="str">
            <v>PNY-성진-161-PNYUMF5501REDOML</v>
          </cell>
          <cell r="L404" t="str">
            <v>PNY의류외501</v>
          </cell>
          <cell r="M404" t="str">
            <v>PNY</v>
          </cell>
          <cell r="N404" t="str">
            <v>14FWPB</v>
          </cell>
          <cell r="P404" t="str">
            <v>PNY</v>
          </cell>
          <cell r="Q404" t="str">
            <v>PLAY NEWYORK</v>
          </cell>
          <cell r="R404" t="str">
            <v>F</v>
          </cell>
          <cell r="S404">
            <v>5</v>
          </cell>
          <cell r="T404" t="str">
            <v>UM</v>
          </cell>
          <cell r="U404" t="str">
            <v>UMPIRE</v>
          </cell>
          <cell r="V404" t="str">
            <v>K</v>
          </cell>
          <cell r="W404">
            <v>501</v>
          </cell>
          <cell r="X404">
            <v>501</v>
          </cell>
          <cell r="Y404" t="str">
            <v>PNYUMF5501</v>
          </cell>
          <cell r="Z404">
            <v>0.5</v>
          </cell>
          <cell r="AA404" t="str">
            <v>14FWPB 06_FLAT_RE_KIDS</v>
          </cell>
          <cell r="AB404" t="str">
            <v>RE</v>
          </cell>
          <cell r="AC404" t="str">
            <v>RED</v>
          </cell>
          <cell r="AD404" t="str">
            <v>PNYUMF5501RE</v>
          </cell>
          <cell r="AE404" t="str">
            <v/>
          </cell>
          <cell r="AF404">
            <v>0.5</v>
          </cell>
          <cell r="AG404">
            <v>0</v>
          </cell>
          <cell r="AH404">
            <v>1</v>
          </cell>
          <cell r="AI404" t="str">
            <v>OML</v>
          </cell>
        </row>
        <row r="405">
          <cell r="J405" t="str">
            <v>0</v>
          </cell>
          <cell r="K405" t="str">
            <v>0-</v>
          </cell>
          <cell r="L405">
            <v>0</v>
          </cell>
          <cell r="M405" t="str">
            <v>TTL</v>
          </cell>
          <cell r="N405" t="str">
            <v/>
          </cell>
          <cell r="O405" t="str">
            <v>PNY-성진-16 TTL</v>
          </cell>
          <cell r="Q405" t="str">
            <v/>
          </cell>
          <cell r="R405" t="str">
            <v/>
          </cell>
          <cell r="S405" t="str">
            <v/>
          </cell>
          <cell r="U405" t="str">
            <v/>
          </cell>
          <cell r="X405" t="str">
            <v/>
          </cell>
          <cell r="Y405" t="str">
            <v/>
          </cell>
          <cell r="Z405">
            <v>1</v>
          </cell>
          <cell r="AB405" t="str">
            <v/>
          </cell>
          <cell r="AD405" t="str">
            <v/>
          </cell>
          <cell r="AE405" t="str">
            <v/>
          </cell>
          <cell r="AF405">
            <v>1</v>
          </cell>
          <cell r="AG405">
            <v>0</v>
          </cell>
          <cell r="AH405">
            <v>1</v>
          </cell>
        </row>
        <row r="406">
          <cell r="J406" t="str">
            <v>PLA-성진-171</v>
          </cell>
          <cell r="K406" t="str">
            <v>PLA-성진-171-PLAUMF3409BLACKFRE</v>
          </cell>
          <cell r="L406" t="str">
            <v>PLA의류외409</v>
          </cell>
          <cell r="M406" t="str">
            <v>PLA</v>
          </cell>
          <cell r="N406" t="str">
            <v>14SS P</v>
          </cell>
          <cell r="P406" t="str">
            <v>PLA</v>
          </cell>
          <cell r="Q406" t="str">
            <v>PLAYBOY</v>
          </cell>
          <cell r="R406" t="str">
            <v>F</v>
          </cell>
          <cell r="S406" t="str">
            <v>3</v>
          </cell>
          <cell r="T406" t="str">
            <v>UM</v>
          </cell>
          <cell r="U406" t="str">
            <v>UMPIRE</v>
          </cell>
          <cell r="V406" t="str">
            <v>U</v>
          </cell>
          <cell r="W406">
            <v>409</v>
          </cell>
          <cell r="X406">
            <v>409</v>
          </cell>
          <cell r="Y406" t="str">
            <v>PLAUMF3409</v>
          </cell>
          <cell r="Z406">
            <v>1</v>
          </cell>
          <cell r="AA406" t="str">
            <v>14SS PB 13_FLAT_BK</v>
          </cell>
          <cell r="AB406" t="str">
            <v>BK</v>
          </cell>
          <cell r="AC406" t="str">
            <v>BLACK</v>
          </cell>
          <cell r="AD406" t="str">
            <v>PLAUMF3409BK</v>
          </cell>
          <cell r="AE406" t="str">
            <v>R1</v>
          </cell>
          <cell r="AF406">
            <v>1</v>
          </cell>
          <cell r="AG406">
            <v>0</v>
          </cell>
          <cell r="AH406">
            <v>1</v>
          </cell>
          <cell r="AI406" t="str">
            <v>FRE</v>
          </cell>
        </row>
        <row r="407">
          <cell r="J407" t="str">
            <v>0</v>
          </cell>
          <cell r="K407" t="str">
            <v>0-</v>
          </cell>
          <cell r="L407">
            <v>0</v>
          </cell>
          <cell r="M407" t="str">
            <v>TTL</v>
          </cell>
          <cell r="N407" t="str">
            <v/>
          </cell>
          <cell r="O407" t="str">
            <v>PLA-성진-17 TTL</v>
          </cell>
          <cell r="Q407" t="str">
            <v/>
          </cell>
          <cell r="R407" t="str">
            <v/>
          </cell>
          <cell r="S407" t="str">
            <v/>
          </cell>
          <cell r="U407" t="str">
            <v/>
          </cell>
          <cell r="X407" t="str">
            <v/>
          </cell>
          <cell r="Y407" t="str">
            <v/>
          </cell>
          <cell r="Z407">
            <v>1</v>
          </cell>
          <cell r="AB407" t="str">
            <v/>
          </cell>
          <cell r="AD407" t="str">
            <v/>
          </cell>
          <cell r="AE407" t="str">
            <v/>
          </cell>
          <cell r="AF407">
            <v>1</v>
          </cell>
          <cell r="AG407">
            <v>0</v>
          </cell>
          <cell r="AH407">
            <v>1</v>
          </cell>
        </row>
        <row r="408">
          <cell r="J408" t="str">
            <v>PLA-성진-181</v>
          </cell>
          <cell r="K408" t="str">
            <v>PLA-성진-181-PLAUMF3004BROWNFRE</v>
          </cell>
          <cell r="L408" t="str">
            <v>PLA의류외4</v>
          </cell>
          <cell r="M408" t="str">
            <v>PLA</v>
          </cell>
          <cell r="N408" t="str">
            <v>14FW P</v>
          </cell>
          <cell r="P408" t="str">
            <v>PLA</v>
          </cell>
          <cell r="Q408" t="str">
            <v>PLAYBOY</v>
          </cell>
          <cell r="R408" t="str">
            <v>F</v>
          </cell>
          <cell r="S408" t="str">
            <v>3</v>
          </cell>
          <cell r="T408" t="str">
            <v>UM</v>
          </cell>
          <cell r="U408" t="str">
            <v>UMPIRE</v>
          </cell>
          <cell r="V408" t="str">
            <v>U</v>
          </cell>
          <cell r="W408">
            <v>4</v>
          </cell>
          <cell r="X408" t="str">
            <v>004</v>
          </cell>
          <cell r="Y408" t="str">
            <v>PLAUMF3004</v>
          </cell>
          <cell r="Z408">
            <v>1</v>
          </cell>
          <cell r="AA408" t="str">
            <v>14FW PB 12_FLAT_BW</v>
          </cell>
          <cell r="AB408" t="str">
            <v>BW</v>
          </cell>
          <cell r="AC408" t="str">
            <v>BROWN</v>
          </cell>
          <cell r="AD408" t="str">
            <v>PLAUMF3004BW</v>
          </cell>
          <cell r="AE408" t="str">
            <v/>
          </cell>
          <cell r="AF408">
            <v>1</v>
          </cell>
          <cell r="AG408">
            <v>0</v>
          </cell>
          <cell r="AH408">
            <v>1</v>
          </cell>
          <cell r="AI408" t="str">
            <v>FRE</v>
          </cell>
        </row>
        <row r="409">
          <cell r="J409" t="str">
            <v>0</v>
          </cell>
          <cell r="K409" t="str">
            <v>0-</v>
          </cell>
          <cell r="L409">
            <v>0</v>
          </cell>
          <cell r="M409" t="str">
            <v>TTL</v>
          </cell>
          <cell r="N409" t="str">
            <v/>
          </cell>
          <cell r="O409" t="str">
            <v>PLA-성진-18 TTL</v>
          </cell>
          <cell r="Q409" t="str">
            <v/>
          </cell>
          <cell r="R409" t="str">
            <v/>
          </cell>
          <cell r="S409" t="str">
            <v/>
          </cell>
          <cell r="U409" t="str">
            <v/>
          </cell>
          <cell r="X409" t="str">
            <v/>
          </cell>
          <cell r="Y409" t="str">
            <v/>
          </cell>
          <cell r="Z409">
            <v>1</v>
          </cell>
          <cell r="AB409" t="str">
            <v/>
          </cell>
          <cell r="AD409" t="str">
            <v/>
          </cell>
          <cell r="AE409" t="str">
            <v/>
          </cell>
          <cell r="AF409">
            <v>1</v>
          </cell>
          <cell r="AG409">
            <v>0</v>
          </cell>
          <cell r="AH409">
            <v>1</v>
          </cell>
        </row>
        <row r="410">
          <cell r="J410" t="str">
            <v>PLA-성진-201</v>
          </cell>
          <cell r="K410" t="str">
            <v>PLA-성진-201-PLAUMF3407BLACKFRE</v>
          </cell>
          <cell r="L410" t="str">
            <v>PLA의류외407</v>
          </cell>
          <cell r="M410" t="str">
            <v>PLA</v>
          </cell>
          <cell r="N410" t="str">
            <v>14SS P</v>
          </cell>
          <cell r="P410" t="str">
            <v>PLA</v>
          </cell>
          <cell r="Q410" t="str">
            <v>PLAYBOY</v>
          </cell>
          <cell r="R410" t="str">
            <v>F</v>
          </cell>
          <cell r="S410" t="str">
            <v>3</v>
          </cell>
          <cell r="T410" t="str">
            <v>UM</v>
          </cell>
          <cell r="U410" t="str">
            <v>UMPIRE</v>
          </cell>
          <cell r="V410" t="str">
            <v>U</v>
          </cell>
          <cell r="W410">
            <v>407</v>
          </cell>
          <cell r="X410">
            <v>407</v>
          </cell>
          <cell r="Y410" t="str">
            <v>PLAUMF3407</v>
          </cell>
          <cell r="Z410">
            <v>0</v>
          </cell>
          <cell r="AA410" t="str">
            <v>14SS PB 01_FLAT_BK</v>
          </cell>
          <cell r="AB410" t="str">
            <v>BK</v>
          </cell>
          <cell r="AC410" t="str">
            <v>BLACK</v>
          </cell>
          <cell r="AD410" t="str">
            <v>PLAUMF3407BK</v>
          </cell>
          <cell r="AE410" t="str">
            <v>R2</v>
          </cell>
          <cell r="AF410">
            <v>0</v>
          </cell>
          <cell r="AG410">
            <v>0</v>
          </cell>
          <cell r="AH410">
            <v>1</v>
          </cell>
          <cell r="AI410" t="str">
            <v>FRE</v>
          </cell>
        </row>
        <row r="411">
          <cell r="J411" t="str">
            <v>0</v>
          </cell>
          <cell r="K411" t="str">
            <v>0-</v>
          </cell>
          <cell r="L411">
            <v>0</v>
          </cell>
          <cell r="M411" t="str">
            <v>TTL</v>
          </cell>
          <cell r="N411" t="str">
            <v/>
          </cell>
          <cell r="O411" t="str">
            <v>PLA-성진-20 TTL</v>
          </cell>
          <cell r="Q411" t="str">
            <v/>
          </cell>
          <cell r="R411" t="str">
            <v/>
          </cell>
          <cell r="S411" t="str">
            <v/>
          </cell>
          <cell r="U411" t="str">
            <v/>
          </cell>
          <cell r="X411" t="str">
            <v/>
          </cell>
          <cell r="Y411" t="str">
            <v/>
          </cell>
          <cell r="Z411">
            <v>0</v>
          </cell>
          <cell r="AB411" t="str">
            <v/>
          </cell>
          <cell r="AD411" t="str">
            <v/>
          </cell>
          <cell r="AE411" t="str">
            <v/>
          </cell>
          <cell r="AF411">
            <v>0</v>
          </cell>
          <cell r="AG411">
            <v>0</v>
          </cell>
          <cell r="AH411">
            <v>1</v>
          </cell>
        </row>
        <row r="412">
          <cell r="J412" t="str">
            <v>PLA-성진-221</v>
          </cell>
          <cell r="K412" t="str">
            <v>PLA-성진-221-PLAUMF3411BLACKFRE</v>
          </cell>
          <cell r="L412" t="str">
            <v>PLA의류외411</v>
          </cell>
          <cell r="M412" t="str">
            <v>PLA</v>
          </cell>
          <cell r="N412" t="str">
            <v>14SS P</v>
          </cell>
          <cell r="P412" t="str">
            <v>PLA</v>
          </cell>
          <cell r="Q412" t="str">
            <v>PLAYBOY</v>
          </cell>
          <cell r="R412" t="str">
            <v>F</v>
          </cell>
          <cell r="S412" t="str">
            <v>3</v>
          </cell>
          <cell r="T412" t="str">
            <v>UM</v>
          </cell>
          <cell r="U412" t="str">
            <v>UMPIRE</v>
          </cell>
          <cell r="V412" t="str">
            <v>U</v>
          </cell>
          <cell r="W412">
            <v>411</v>
          </cell>
          <cell r="X412">
            <v>411</v>
          </cell>
          <cell r="Y412" t="str">
            <v>PLAUMF3411</v>
          </cell>
          <cell r="Z412">
            <v>1</v>
          </cell>
          <cell r="AA412" t="str">
            <v>14SS PB 16_PLAT_BK</v>
          </cell>
          <cell r="AB412" t="str">
            <v>BK</v>
          </cell>
          <cell r="AC412" t="str">
            <v>BLACK</v>
          </cell>
          <cell r="AD412" t="str">
            <v>PLAUMF3411BK</v>
          </cell>
          <cell r="AE412" t="str">
            <v>R1</v>
          </cell>
          <cell r="AF412">
            <v>1</v>
          </cell>
          <cell r="AG412">
            <v>0</v>
          </cell>
          <cell r="AH412">
            <v>1</v>
          </cell>
          <cell r="AI412" t="str">
            <v>FRE</v>
          </cell>
        </row>
        <row r="413">
          <cell r="J413" t="str">
            <v>0</v>
          </cell>
          <cell r="K413" t="str">
            <v>0-</v>
          </cell>
          <cell r="L413">
            <v>0</v>
          </cell>
          <cell r="M413" t="str">
            <v>TTL</v>
          </cell>
          <cell r="N413" t="str">
            <v/>
          </cell>
          <cell r="O413" t="str">
            <v>PLA-성진-22 TTL</v>
          </cell>
          <cell r="Q413" t="str">
            <v/>
          </cell>
          <cell r="R413" t="str">
            <v/>
          </cell>
          <cell r="S413" t="str">
            <v/>
          </cell>
          <cell r="U413" t="str">
            <v/>
          </cell>
          <cell r="X413" t="str">
            <v/>
          </cell>
          <cell r="Y413" t="str">
            <v/>
          </cell>
          <cell r="Z413">
            <v>1</v>
          </cell>
          <cell r="AB413" t="str">
            <v/>
          </cell>
          <cell r="AD413" t="str">
            <v/>
          </cell>
          <cell r="AE413" t="str">
            <v/>
          </cell>
          <cell r="AF413">
            <v>1</v>
          </cell>
          <cell r="AG413">
            <v>0</v>
          </cell>
          <cell r="AH413">
            <v>1</v>
          </cell>
        </row>
        <row r="414">
          <cell r="J414" t="str">
            <v>BLL-FOREMOST-411</v>
          </cell>
          <cell r="K414" t="str">
            <v>BLL-FOREMOST-411-BLLFEF5003BLACKFRE</v>
          </cell>
          <cell r="L414" t="str">
            <v>BLL의류외3</v>
          </cell>
          <cell r="M414" t="str">
            <v>BLL</v>
          </cell>
          <cell r="N414" t="str">
            <v>14-FW-</v>
          </cell>
          <cell r="P414" t="str">
            <v>BLL</v>
          </cell>
          <cell r="Q414" t="str">
            <v>BELLOPOLLY</v>
          </cell>
          <cell r="R414" t="str">
            <v>F</v>
          </cell>
          <cell r="S414">
            <v>5</v>
          </cell>
          <cell r="T414" t="str">
            <v>FE</v>
          </cell>
          <cell r="U414" t="str">
            <v>FEDORA</v>
          </cell>
          <cell r="V414" t="str">
            <v>U</v>
          </cell>
          <cell r="W414">
            <v>3</v>
          </cell>
          <cell r="X414" t="str">
            <v>003</v>
          </cell>
          <cell r="Y414" t="str">
            <v>BLLFEF5003</v>
          </cell>
          <cell r="Z414">
            <v>0</v>
          </cell>
          <cell r="AA414" t="str">
            <v>14-FW-SP-46_BK</v>
          </cell>
          <cell r="AB414" t="str">
            <v>BK</v>
          </cell>
          <cell r="AC414" t="str">
            <v>BLACK</v>
          </cell>
          <cell r="AD414" t="str">
            <v>BLLFEF5003BK</v>
          </cell>
          <cell r="AE414" t="str">
            <v>R1</v>
          </cell>
          <cell r="AF414">
            <v>0</v>
          </cell>
          <cell r="AG414" t="str">
            <v>겉감: 울 100%</v>
          </cell>
          <cell r="AH414">
            <v>1</v>
          </cell>
          <cell r="AI414" t="str">
            <v>FRE</v>
          </cell>
        </row>
        <row r="415">
          <cell r="J415" t="str">
            <v>0</v>
          </cell>
          <cell r="K415" t="str">
            <v>0-</v>
          </cell>
          <cell r="L415">
            <v>0</v>
          </cell>
          <cell r="M415" t="str">
            <v>TTL</v>
          </cell>
          <cell r="N415" t="str">
            <v/>
          </cell>
          <cell r="O415" t="str">
            <v>BLL-FOREMOST-41 TTL</v>
          </cell>
          <cell r="Q415" t="str">
            <v/>
          </cell>
          <cell r="R415" t="str">
            <v/>
          </cell>
          <cell r="S415" t="str">
            <v/>
          </cell>
          <cell r="U415" t="str">
            <v/>
          </cell>
          <cell r="X415" t="str">
            <v/>
          </cell>
          <cell r="Y415" t="str">
            <v/>
          </cell>
          <cell r="Z415">
            <v>0</v>
          </cell>
          <cell r="AB415" t="str">
            <v/>
          </cell>
          <cell r="AD415" t="str">
            <v/>
          </cell>
          <cell r="AE415" t="str">
            <v/>
          </cell>
          <cell r="AF415">
            <v>0</v>
          </cell>
          <cell r="AG415">
            <v>0</v>
          </cell>
          <cell r="AH415">
            <v>1</v>
          </cell>
        </row>
        <row r="416">
          <cell r="J416" t="str">
            <v>PLA-바이칼-101</v>
          </cell>
          <cell r="K416" t="str">
            <v>PLA-바이칼-101-PLABPF3001BROWNFRE</v>
          </cell>
          <cell r="L416" t="str">
            <v>PLA의류외1</v>
          </cell>
          <cell r="M416" t="str">
            <v>PLA</v>
          </cell>
          <cell r="N416" t="str">
            <v>14FW P</v>
          </cell>
          <cell r="P416" t="str">
            <v>PLA</v>
          </cell>
          <cell r="Q416" t="str">
            <v>PLAYBOY</v>
          </cell>
          <cell r="R416" t="str">
            <v>F</v>
          </cell>
          <cell r="S416" t="str">
            <v>3</v>
          </cell>
          <cell r="T416" t="str">
            <v>BP</v>
          </cell>
          <cell r="U416" t="str">
            <v>BACK PACK</v>
          </cell>
          <cell r="V416" t="str">
            <v>U</v>
          </cell>
          <cell r="W416">
            <v>1</v>
          </cell>
          <cell r="X416" t="str">
            <v>001</v>
          </cell>
          <cell r="Y416" t="str">
            <v>PLABPF3001</v>
          </cell>
          <cell r="Z416">
            <v>0</v>
          </cell>
          <cell r="AA416" t="str">
            <v>14FW PB BACKPACK_01_LEO</v>
          </cell>
          <cell r="AB416" t="str">
            <v>BW</v>
          </cell>
          <cell r="AC416" t="str">
            <v>BROWN</v>
          </cell>
          <cell r="AD416" t="str">
            <v>PLABPF3001BW</v>
          </cell>
          <cell r="AE416" t="str">
            <v>R1</v>
          </cell>
          <cell r="AF416">
            <v>0</v>
          </cell>
          <cell r="AG416">
            <v>0</v>
          </cell>
          <cell r="AH416">
            <v>1</v>
          </cell>
          <cell r="AI416" t="str">
            <v>FRE</v>
          </cell>
        </row>
        <row r="417">
          <cell r="J417" t="str">
            <v>0</v>
          </cell>
          <cell r="K417" t="str">
            <v>0-</v>
          </cell>
          <cell r="L417">
            <v>0</v>
          </cell>
          <cell r="M417" t="str">
            <v>TTL</v>
          </cell>
          <cell r="N417" t="str">
            <v/>
          </cell>
          <cell r="O417" t="str">
            <v>PLA-바이칼-10 TTL</v>
          </cell>
          <cell r="Q417" t="str">
            <v/>
          </cell>
          <cell r="R417" t="str">
            <v/>
          </cell>
          <cell r="S417" t="str">
            <v/>
          </cell>
          <cell r="U417" t="str">
            <v/>
          </cell>
          <cell r="X417" t="str">
            <v/>
          </cell>
          <cell r="Y417" t="str">
            <v/>
          </cell>
          <cell r="Z417">
            <v>0</v>
          </cell>
          <cell r="AB417" t="str">
            <v/>
          </cell>
          <cell r="AD417" t="str">
            <v/>
          </cell>
          <cell r="AE417" t="str">
            <v/>
          </cell>
          <cell r="AF417">
            <v>0</v>
          </cell>
          <cell r="AG417">
            <v>0</v>
          </cell>
          <cell r="AH417">
            <v>1</v>
          </cell>
        </row>
        <row r="418">
          <cell r="J418" t="str">
            <v>PLA-바이칼-111</v>
          </cell>
          <cell r="K418" t="str">
            <v>PLA-바이칼-111-PLABPF3404BLACKFRE</v>
          </cell>
          <cell r="L418" t="str">
            <v>PLA의류외404</v>
          </cell>
          <cell r="M418" t="str">
            <v>PLA</v>
          </cell>
          <cell r="N418" t="str">
            <v>14SS P</v>
          </cell>
          <cell r="P418" t="str">
            <v>PLA</v>
          </cell>
          <cell r="Q418" t="str">
            <v>PLAYBOY</v>
          </cell>
          <cell r="R418" t="str">
            <v>F</v>
          </cell>
          <cell r="S418" t="str">
            <v>3</v>
          </cell>
          <cell r="T418" t="str">
            <v>BP</v>
          </cell>
          <cell r="U418" t="str">
            <v>BACK PACK</v>
          </cell>
          <cell r="V418" t="str">
            <v>U</v>
          </cell>
          <cell r="W418">
            <v>404</v>
          </cell>
          <cell r="X418">
            <v>404</v>
          </cell>
          <cell r="Y418" t="str">
            <v>PLABPF3404</v>
          </cell>
          <cell r="Z418">
            <v>0</v>
          </cell>
          <cell r="AA418" t="str">
            <v xml:space="preserve">14SS PB BACKPACK_06_BK </v>
          </cell>
          <cell r="AB418" t="str">
            <v>BK</v>
          </cell>
          <cell r="AC418" t="str">
            <v>BLACK</v>
          </cell>
          <cell r="AD418" t="str">
            <v>PLABPF3404BK</v>
          </cell>
          <cell r="AE418" t="str">
            <v>R2</v>
          </cell>
          <cell r="AF418">
            <v>0</v>
          </cell>
          <cell r="AG418">
            <v>0</v>
          </cell>
          <cell r="AH418">
            <v>1</v>
          </cell>
          <cell r="AI418" t="str">
            <v>FRE</v>
          </cell>
        </row>
        <row r="419">
          <cell r="J419" t="str">
            <v>0</v>
          </cell>
          <cell r="K419" t="str">
            <v>0-</v>
          </cell>
          <cell r="L419">
            <v>0</v>
          </cell>
          <cell r="M419" t="str">
            <v>TTL</v>
          </cell>
          <cell r="N419" t="str">
            <v/>
          </cell>
          <cell r="O419" t="str">
            <v>PLA-바이칼-11 TTL</v>
          </cell>
          <cell r="Q419" t="str">
            <v/>
          </cell>
          <cell r="R419" t="str">
            <v/>
          </cell>
          <cell r="S419" t="str">
            <v/>
          </cell>
          <cell r="U419" t="str">
            <v/>
          </cell>
          <cell r="X419" t="str">
            <v/>
          </cell>
          <cell r="Y419" t="str">
            <v/>
          </cell>
          <cell r="Z419">
            <v>0</v>
          </cell>
          <cell r="AB419" t="str">
            <v/>
          </cell>
          <cell r="AD419" t="str">
            <v/>
          </cell>
          <cell r="AE419" t="str">
            <v/>
          </cell>
          <cell r="AF419">
            <v>0</v>
          </cell>
          <cell r="AG419">
            <v>0</v>
          </cell>
          <cell r="AH419">
            <v>1</v>
          </cell>
        </row>
        <row r="420">
          <cell r="J420" t="str">
            <v>DPS-캡보이-021</v>
          </cell>
          <cell r="K420" t="str">
            <v>DPS-캡보이-021-DPSSNF3501PINKOSM</v>
          </cell>
          <cell r="L420" t="str">
            <v>DPS의류외501</v>
          </cell>
          <cell r="M420" t="str">
            <v>DPS</v>
          </cell>
          <cell r="N420" t="str">
            <v>14SS F</v>
          </cell>
          <cell r="P420" t="str">
            <v>DPS</v>
          </cell>
          <cell r="Q420" t="str">
            <v>DISNEY PRINCESS</v>
          </cell>
          <cell r="R420" t="str">
            <v>F</v>
          </cell>
          <cell r="S420" t="str">
            <v>3</v>
          </cell>
          <cell r="T420" t="str">
            <v>SN</v>
          </cell>
          <cell r="U420" t="str">
            <v>SNAPBACK</v>
          </cell>
          <cell r="V420" t="str">
            <v>K</v>
          </cell>
          <cell r="W420">
            <v>501</v>
          </cell>
          <cell r="X420">
            <v>501</v>
          </cell>
          <cell r="Y420" t="str">
            <v>DPSSNF3501</v>
          </cell>
          <cell r="Z420">
            <v>0.5</v>
          </cell>
          <cell r="AA420" t="str">
            <v>14SS FROZEN SNAP_01_PK_KIDS</v>
          </cell>
          <cell r="AB420" t="str">
            <v>PK</v>
          </cell>
          <cell r="AC420" t="str">
            <v>PINK</v>
          </cell>
          <cell r="AD420" t="str">
            <v>DPSSNF3501PK</v>
          </cell>
          <cell r="AE420" t="str">
            <v/>
          </cell>
          <cell r="AF420">
            <v>0.5</v>
          </cell>
          <cell r="AG420">
            <v>0</v>
          </cell>
          <cell r="AH420">
            <v>1</v>
          </cell>
          <cell r="AI420" t="str">
            <v>OSM</v>
          </cell>
        </row>
        <row r="421">
          <cell r="J421" t="str">
            <v>DPS-캡보이-021</v>
          </cell>
          <cell r="K421" t="str">
            <v>DPS-캡보이-021-DPSSNF3501PINKOML</v>
          </cell>
          <cell r="L421" t="str">
            <v>DPS의류외501</v>
          </cell>
          <cell r="M421" t="str">
            <v>DPS</v>
          </cell>
          <cell r="N421" t="str">
            <v>14SS F</v>
          </cell>
          <cell r="P421" t="str">
            <v>DPS</v>
          </cell>
          <cell r="Q421" t="str">
            <v>DISNEY PRINCESS</v>
          </cell>
          <cell r="R421" t="str">
            <v>F</v>
          </cell>
          <cell r="S421" t="str">
            <v>3</v>
          </cell>
          <cell r="T421" t="str">
            <v>SN</v>
          </cell>
          <cell r="U421" t="str">
            <v>SNAPBACK</v>
          </cell>
          <cell r="V421" t="str">
            <v>K</v>
          </cell>
          <cell r="W421">
            <v>501</v>
          </cell>
          <cell r="X421">
            <v>501</v>
          </cell>
          <cell r="Y421" t="str">
            <v>DPSSNF3501</v>
          </cell>
          <cell r="Z421">
            <v>0.5</v>
          </cell>
          <cell r="AA421" t="str">
            <v>14SS FROZEN SNAP_01_PK_KIDS</v>
          </cell>
          <cell r="AB421" t="str">
            <v>PK</v>
          </cell>
          <cell r="AC421" t="str">
            <v>PINK</v>
          </cell>
          <cell r="AD421" t="str">
            <v>DPSSNF3501PK</v>
          </cell>
          <cell r="AE421" t="str">
            <v/>
          </cell>
          <cell r="AF421">
            <v>0.5</v>
          </cell>
          <cell r="AG421">
            <v>0</v>
          </cell>
          <cell r="AH421">
            <v>1</v>
          </cell>
          <cell r="AI421" t="str">
            <v>OML</v>
          </cell>
        </row>
        <row r="422">
          <cell r="J422" t="str">
            <v>DPS-캡보이-022</v>
          </cell>
          <cell r="K422" t="str">
            <v>DPS-캡보이-022-DPSSNF3502BLUEOSM</v>
          </cell>
          <cell r="L422" t="str">
            <v>DPS의류외502</v>
          </cell>
          <cell r="M422" t="str">
            <v>DPS</v>
          </cell>
          <cell r="N422" t="str">
            <v>14SS F</v>
          </cell>
          <cell r="P422" t="str">
            <v>DPS</v>
          </cell>
          <cell r="Q422" t="str">
            <v>DISNEY PRINCESS</v>
          </cell>
          <cell r="R422" t="str">
            <v>F</v>
          </cell>
          <cell r="S422" t="str">
            <v>3</v>
          </cell>
          <cell r="T422" t="str">
            <v>SN</v>
          </cell>
          <cell r="U422" t="str">
            <v>SNAPBACK</v>
          </cell>
          <cell r="V422" t="str">
            <v>K</v>
          </cell>
          <cell r="W422">
            <v>502</v>
          </cell>
          <cell r="X422">
            <v>502</v>
          </cell>
          <cell r="Y422" t="str">
            <v>DPSSNF3502</v>
          </cell>
          <cell r="Z422">
            <v>0.5</v>
          </cell>
          <cell r="AA422" t="str">
            <v>14SS FROZEN SNAP_02_BL_KIDS</v>
          </cell>
          <cell r="AB422" t="str">
            <v>BL</v>
          </cell>
          <cell r="AC422" t="str">
            <v>BLUE</v>
          </cell>
          <cell r="AD422" t="str">
            <v>DPSSNF3502BL</v>
          </cell>
          <cell r="AE422" t="str">
            <v/>
          </cell>
          <cell r="AF422">
            <v>0.5</v>
          </cell>
          <cell r="AG422">
            <v>0</v>
          </cell>
          <cell r="AH422">
            <v>1</v>
          </cell>
          <cell r="AI422" t="str">
            <v>OSM</v>
          </cell>
        </row>
        <row r="423">
          <cell r="J423" t="str">
            <v>DPS-캡보이-022</v>
          </cell>
          <cell r="K423" t="str">
            <v>DPS-캡보이-022-DPSSNF3502BLUEOML</v>
          </cell>
          <cell r="L423" t="str">
            <v>DPS의류외502</v>
          </cell>
          <cell r="M423" t="str">
            <v>DPS</v>
          </cell>
          <cell r="N423" t="str">
            <v>14SS F</v>
          </cell>
          <cell r="P423" t="str">
            <v>DPS</v>
          </cell>
          <cell r="Q423" t="str">
            <v>DISNEY PRINCESS</v>
          </cell>
          <cell r="R423" t="str">
            <v>F</v>
          </cell>
          <cell r="S423" t="str">
            <v>3</v>
          </cell>
          <cell r="T423" t="str">
            <v>SN</v>
          </cell>
          <cell r="U423" t="str">
            <v>SNAPBACK</v>
          </cell>
          <cell r="V423" t="str">
            <v>K</v>
          </cell>
          <cell r="W423">
            <v>502</v>
          </cell>
          <cell r="X423">
            <v>502</v>
          </cell>
          <cell r="Y423" t="str">
            <v>DPSSNF3502</v>
          </cell>
          <cell r="Z423">
            <v>0.5</v>
          </cell>
          <cell r="AA423" t="str">
            <v>14SS FROZEN SNAP_02_BL_KIDS</v>
          </cell>
          <cell r="AB423" t="str">
            <v>BL</v>
          </cell>
          <cell r="AC423" t="str">
            <v>BLUE</v>
          </cell>
          <cell r="AD423" t="str">
            <v>DPSSNF3502BL</v>
          </cell>
          <cell r="AE423" t="str">
            <v/>
          </cell>
          <cell r="AF423">
            <v>0.5</v>
          </cell>
          <cell r="AG423">
            <v>0</v>
          </cell>
          <cell r="AH423">
            <v>1</v>
          </cell>
          <cell r="AI423" t="str">
            <v>OML</v>
          </cell>
        </row>
        <row r="424">
          <cell r="J424" t="str">
            <v>DPS-캡보이-023</v>
          </cell>
          <cell r="K424" t="str">
            <v>DPS-캡보이-023-DPSSNF3003PURPLEFRE</v>
          </cell>
          <cell r="L424" t="str">
            <v>DPS의류외3</v>
          </cell>
          <cell r="M424" t="str">
            <v>DPS</v>
          </cell>
          <cell r="N424" t="str">
            <v>14SS F</v>
          </cell>
          <cell r="P424" t="str">
            <v>DPS</v>
          </cell>
          <cell r="Q424" t="str">
            <v>DISNEY PRINCESS</v>
          </cell>
          <cell r="R424" t="str">
            <v>F</v>
          </cell>
          <cell r="S424" t="str">
            <v>3</v>
          </cell>
          <cell r="T424" t="str">
            <v>SN</v>
          </cell>
          <cell r="U424" t="str">
            <v>SNAPBACK</v>
          </cell>
          <cell r="V424" t="str">
            <v>U</v>
          </cell>
          <cell r="W424">
            <v>3</v>
          </cell>
          <cell r="X424" t="str">
            <v>003</v>
          </cell>
          <cell r="Y424" t="str">
            <v>DPSSNF3003</v>
          </cell>
          <cell r="Z424">
            <v>1</v>
          </cell>
          <cell r="AA424" t="str">
            <v>14SS FROZEN SNAP_04_PP</v>
          </cell>
          <cell r="AB424" t="str">
            <v>PP</v>
          </cell>
          <cell r="AC424" t="str">
            <v>PURPLE</v>
          </cell>
          <cell r="AD424" t="str">
            <v>DPSSNF3003PP</v>
          </cell>
          <cell r="AE424" t="str">
            <v/>
          </cell>
          <cell r="AF424">
            <v>1</v>
          </cell>
          <cell r="AG424">
            <v>0</v>
          </cell>
          <cell r="AH424">
            <v>1</v>
          </cell>
          <cell r="AI424" t="str">
            <v>FRE</v>
          </cell>
        </row>
        <row r="425">
          <cell r="J425" t="str">
            <v>DPS-캡보이-024</v>
          </cell>
          <cell r="K425" t="str">
            <v>DPS-캡보이-024-DPSSNF3503PURPLEOSM</v>
          </cell>
          <cell r="L425" t="str">
            <v>DPS의류외503</v>
          </cell>
          <cell r="M425" t="str">
            <v>DPS</v>
          </cell>
          <cell r="N425" t="str">
            <v>14SS F</v>
          </cell>
          <cell r="P425" t="str">
            <v>DPS</v>
          </cell>
          <cell r="Q425" t="str">
            <v>DISNEY PRINCESS</v>
          </cell>
          <cell r="R425" t="str">
            <v>F</v>
          </cell>
          <cell r="S425" t="str">
            <v>3</v>
          </cell>
          <cell r="T425" t="str">
            <v>SN</v>
          </cell>
          <cell r="U425" t="str">
            <v>SNAPBACK</v>
          </cell>
          <cell r="V425" t="str">
            <v>K</v>
          </cell>
          <cell r="W425">
            <v>503</v>
          </cell>
          <cell r="X425">
            <v>503</v>
          </cell>
          <cell r="Y425" t="str">
            <v>DPSSNF3503</v>
          </cell>
          <cell r="Z425">
            <v>0.5</v>
          </cell>
          <cell r="AA425" t="str">
            <v>14SS FROZEN SNAP_04_PP_KIDS</v>
          </cell>
          <cell r="AB425" t="str">
            <v>PP</v>
          </cell>
          <cell r="AC425" t="str">
            <v>PURPLE</v>
          </cell>
          <cell r="AD425" t="str">
            <v>DPSSNF3503PP</v>
          </cell>
          <cell r="AE425" t="str">
            <v/>
          </cell>
          <cell r="AF425">
            <v>0.5</v>
          </cell>
          <cell r="AG425">
            <v>0</v>
          </cell>
          <cell r="AH425">
            <v>1</v>
          </cell>
          <cell r="AI425" t="str">
            <v>OSM</v>
          </cell>
        </row>
        <row r="426">
          <cell r="J426" t="str">
            <v>DPS-캡보이-024</v>
          </cell>
          <cell r="K426" t="str">
            <v>DPS-캡보이-024-DPSSNF3503PURPLEOML</v>
          </cell>
          <cell r="L426" t="str">
            <v>DPS의류외503</v>
          </cell>
          <cell r="M426" t="str">
            <v>DPS</v>
          </cell>
          <cell r="N426" t="str">
            <v>14SS F</v>
          </cell>
          <cell r="P426" t="str">
            <v>DPS</v>
          </cell>
          <cell r="Q426" t="str">
            <v>DISNEY PRINCESS</v>
          </cell>
          <cell r="R426" t="str">
            <v>F</v>
          </cell>
          <cell r="S426" t="str">
            <v>3</v>
          </cell>
          <cell r="T426" t="str">
            <v>SN</v>
          </cell>
          <cell r="U426" t="str">
            <v>SNAPBACK</v>
          </cell>
          <cell r="V426" t="str">
            <v>K</v>
          </cell>
          <cell r="W426">
            <v>503</v>
          </cell>
          <cell r="X426">
            <v>503</v>
          </cell>
          <cell r="Y426" t="str">
            <v>DPSSNF3503</v>
          </cell>
          <cell r="Z426">
            <v>0.5</v>
          </cell>
          <cell r="AA426" t="str">
            <v>14SS FROZEN SNAP_04_PP_KIDS</v>
          </cell>
          <cell r="AB426" t="str">
            <v>PP</v>
          </cell>
          <cell r="AC426" t="str">
            <v>PURPLE</v>
          </cell>
          <cell r="AD426" t="str">
            <v>DPSSNF3503PP</v>
          </cell>
          <cell r="AE426" t="str">
            <v/>
          </cell>
          <cell r="AF426">
            <v>0.5</v>
          </cell>
          <cell r="AG426">
            <v>0</v>
          </cell>
          <cell r="AH426">
            <v>1</v>
          </cell>
          <cell r="AI426" t="str">
            <v>OML</v>
          </cell>
        </row>
        <row r="427">
          <cell r="J427" t="str">
            <v>DPS-캡보이-025</v>
          </cell>
          <cell r="K427" t="str">
            <v>DPS-캡보이-025-DPSSNF3004MINTFRE</v>
          </cell>
          <cell r="L427" t="str">
            <v>DPS의류외4</v>
          </cell>
          <cell r="M427" t="str">
            <v>DPS</v>
          </cell>
          <cell r="N427" t="str">
            <v>14SS F</v>
          </cell>
          <cell r="P427" t="str">
            <v>DPS</v>
          </cell>
          <cell r="Q427" t="str">
            <v>DISNEY PRINCESS</v>
          </cell>
          <cell r="R427" t="str">
            <v>F</v>
          </cell>
          <cell r="S427" t="str">
            <v>3</v>
          </cell>
          <cell r="T427" t="str">
            <v>SN</v>
          </cell>
          <cell r="U427" t="str">
            <v>SNAPBACK</v>
          </cell>
          <cell r="V427" t="str">
            <v>U</v>
          </cell>
          <cell r="W427">
            <v>4</v>
          </cell>
          <cell r="X427" t="str">
            <v>004</v>
          </cell>
          <cell r="Y427" t="str">
            <v>DPSSNF3004</v>
          </cell>
          <cell r="Z427">
            <v>1</v>
          </cell>
          <cell r="AA427" t="str">
            <v>14SS FROZEN SNAP_05_MT</v>
          </cell>
          <cell r="AB427" t="str">
            <v>MT</v>
          </cell>
          <cell r="AC427" t="str">
            <v>MINT</v>
          </cell>
          <cell r="AD427" t="str">
            <v>DPSSNF3004MT</v>
          </cell>
          <cell r="AE427" t="str">
            <v/>
          </cell>
          <cell r="AF427">
            <v>1</v>
          </cell>
          <cell r="AG427">
            <v>0</v>
          </cell>
          <cell r="AH427">
            <v>1</v>
          </cell>
          <cell r="AI427" t="str">
            <v>FRE</v>
          </cell>
        </row>
        <row r="428">
          <cell r="J428" t="str">
            <v>DPS-캡보이-026</v>
          </cell>
          <cell r="K428" t="str">
            <v>DPS-캡보이-026-DPSSNF3504MINTOSM</v>
          </cell>
          <cell r="L428" t="str">
            <v>DPS의류외504</v>
          </cell>
          <cell r="M428" t="str">
            <v>DPS</v>
          </cell>
          <cell r="N428" t="str">
            <v>14SS F</v>
          </cell>
          <cell r="P428" t="str">
            <v>DPS</v>
          </cell>
          <cell r="Q428" t="str">
            <v>DISNEY PRINCESS</v>
          </cell>
          <cell r="R428" t="str">
            <v>F</v>
          </cell>
          <cell r="S428" t="str">
            <v>3</v>
          </cell>
          <cell r="T428" t="str">
            <v>SN</v>
          </cell>
          <cell r="U428" t="str">
            <v>SNAPBACK</v>
          </cell>
          <cell r="V428" t="str">
            <v>K</v>
          </cell>
          <cell r="W428">
            <v>504</v>
          </cell>
          <cell r="X428">
            <v>504</v>
          </cell>
          <cell r="Y428" t="str">
            <v>DPSSNF3504</v>
          </cell>
          <cell r="Z428">
            <v>0.5</v>
          </cell>
          <cell r="AA428" t="str">
            <v>14SS FROZEN SNAP_05_MT_KIDS</v>
          </cell>
          <cell r="AB428" t="str">
            <v>MT</v>
          </cell>
          <cell r="AC428" t="str">
            <v>MINT</v>
          </cell>
          <cell r="AD428" t="str">
            <v>DPSSNF3504MT</v>
          </cell>
          <cell r="AE428" t="str">
            <v/>
          </cell>
          <cell r="AF428">
            <v>0.5</v>
          </cell>
          <cell r="AG428">
            <v>0</v>
          </cell>
          <cell r="AH428">
            <v>1</v>
          </cell>
          <cell r="AI428" t="str">
            <v>OSM</v>
          </cell>
        </row>
        <row r="429">
          <cell r="J429" t="str">
            <v>DPS-캡보이-026</v>
          </cell>
          <cell r="K429" t="str">
            <v>DPS-캡보이-026-DPSSNF3504MINTOML</v>
          </cell>
          <cell r="L429" t="str">
            <v>DPS의류외504</v>
          </cell>
          <cell r="M429" t="str">
            <v>DPS</v>
          </cell>
          <cell r="N429" t="str">
            <v>14SS F</v>
          </cell>
          <cell r="P429" t="str">
            <v>DPS</v>
          </cell>
          <cell r="Q429" t="str">
            <v>DISNEY PRINCESS</v>
          </cell>
          <cell r="R429" t="str">
            <v>F</v>
          </cell>
          <cell r="S429" t="str">
            <v>3</v>
          </cell>
          <cell r="T429" t="str">
            <v>SN</v>
          </cell>
          <cell r="U429" t="str">
            <v>SNAPBACK</v>
          </cell>
          <cell r="V429" t="str">
            <v>K</v>
          </cell>
          <cell r="W429">
            <v>504</v>
          </cell>
          <cell r="X429">
            <v>504</v>
          </cell>
          <cell r="Y429" t="str">
            <v>DPSSNF3504</v>
          </cell>
          <cell r="Z429">
            <v>0.5</v>
          </cell>
          <cell r="AA429" t="str">
            <v>14SS FROZEN SNAP_05_MT_KIDS</v>
          </cell>
          <cell r="AB429" t="str">
            <v>MT</v>
          </cell>
          <cell r="AC429" t="str">
            <v>MINT</v>
          </cell>
          <cell r="AD429" t="str">
            <v>DPSSNF3504MT</v>
          </cell>
          <cell r="AE429" t="str">
            <v/>
          </cell>
          <cell r="AF429">
            <v>0.5</v>
          </cell>
          <cell r="AG429">
            <v>0</v>
          </cell>
          <cell r="AH429">
            <v>1</v>
          </cell>
          <cell r="AI429" t="str">
            <v>OML</v>
          </cell>
        </row>
        <row r="430">
          <cell r="J430" t="str">
            <v>DPS-캡보이-027</v>
          </cell>
          <cell r="K430" t="str">
            <v>DPS-캡보이-027-DPSSNF3005GREYFRE</v>
          </cell>
          <cell r="L430" t="str">
            <v>DPS의류외5</v>
          </cell>
          <cell r="M430" t="str">
            <v>DPS</v>
          </cell>
          <cell r="N430" t="str">
            <v>14SS F</v>
          </cell>
          <cell r="P430" t="str">
            <v>DPS</v>
          </cell>
          <cell r="Q430" t="str">
            <v>DISNEY PRINCESS</v>
          </cell>
          <cell r="R430" t="str">
            <v>F</v>
          </cell>
          <cell r="S430" t="str">
            <v>3</v>
          </cell>
          <cell r="T430" t="str">
            <v>SN</v>
          </cell>
          <cell r="U430" t="str">
            <v>SNAPBACK</v>
          </cell>
          <cell r="V430" t="str">
            <v>U</v>
          </cell>
          <cell r="W430">
            <v>5</v>
          </cell>
          <cell r="X430" t="str">
            <v>005</v>
          </cell>
          <cell r="Y430" t="str">
            <v>DPSSNF3005</v>
          </cell>
          <cell r="Z430">
            <v>0.5</v>
          </cell>
          <cell r="AA430" t="str">
            <v>14SS FROZEN SNAP_06_GY</v>
          </cell>
          <cell r="AB430" t="str">
            <v>GY</v>
          </cell>
          <cell r="AC430" t="str">
            <v>GREY</v>
          </cell>
          <cell r="AD430" t="str">
            <v>DPSSNF3005GY</v>
          </cell>
          <cell r="AE430" t="str">
            <v/>
          </cell>
          <cell r="AF430">
            <v>1</v>
          </cell>
          <cell r="AG430">
            <v>0</v>
          </cell>
          <cell r="AH430">
            <v>1</v>
          </cell>
          <cell r="AI430" t="str">
            <v>FRE</v>
          </cell>
        </row>
        <row r="431">
          <cell r="J431" t="str">
            <v>DPS-캡보이-028</v>
          </cell>
          <cell r="K431" t="str">
            <v>DPS-캡보이-028-DPSSNF3005BLACKFRE</v>
          </cell>
          <cell r="L431" t="str">
            <v>DPS의류외5</v>
          </cell>
          <cell r="M431" t="str">
            <v>DPS</v>
          </cell>
          <cell r="N431" t="str">
            <v>14SS F</v>
          </cell>
          <cell r="P431" t="str">
            <v>DPS</v>
          </cell>
          <cell r="Q431" t="str">
            <v>DISNEY PRINCESS</v>
          </cell>
          <cell r="R431" t="str">
            <v>F</v>
          </cell>
          <cell r="S431" t="str">
            <v>3</v>
          </cell>
          <cell r="T431" t="str">
            <v>SN</v>
          </cell>
          <cell r="U431" t="str">
            <v>SNAPBACK</v>
          </cell>
          <cell r="V431" t="str">
            <v>U</v>
          </cell>
          <cell r="W431">
            <v>5</v>
          </cell>
          <cell r="X431" t="str">
            <v>005</v>
          </cell>
          <cell r="Y431" t="str">
            <v>DPSSNF3005</v>
          </cell>
          <cell r="Z431">
            <v>0.5</v>
          </cell>
          <cell r="AA431" t="str">
            <v>14SS FROZEN SNAP_06_BK</v>
          </cell>
          <cell r="AB431" t="str">
            <v>BK</v>
          </cell>
          <cell r="AC431" t="str">
            <v>BLACK</v>
          </cell>
          <cell r="AD431" t="str">
            <v>DPSSNF3005BK</v>
          </cell>
          <cell r="AE431" t="str">
            <v/>
          </cell>
          <cell r="AF431">
            <v>1</v>
          </cell>
          <cell r="AG431">
            <v>0</v>
          </cell>
          <cell r="AH431">
            <v>1</v>
          </cell>
          <cell r="AI431" t="str">
            <v>FRE</v>
          </cell>
        </row>
        <row r="432">
          <cell r="J432" t="str">
            <v>0</v>
          </cell>
          <cell r="K432" t="str">
            <v>0-</v>
          </cell>
          <cell r="L432">
            <v>0</v>
          </cell>
          <cell r="M432" t="str">
            <v>TTL</v>
          </cell>
          <cell r="N432" t="str">
            <v/>
          </cell>
          <cell r="O432" t="str">
            <v>DPS-캡보이-02 TTL</v>
          </cell>
          <cell r="Q432" t="str">
            <v/>
          </cell>
          <cell r="R432" t="str">
            <v/>
          </cell>
          <cell r="S432" t="str">
            <v/>
          </cell>
          <cell r="U432" t="str">
            <v/>
          </cell>
          <cell r="X432" t="str">
            <v/>
          </cell>
          <cell r="Y432" t="str">
            <v/>
          </cell>
          <cell r="Z432">
            <v>7</v>
          </cell>
          <cell r="AB432" t="str">
            <v/>
          </cell>
          <cell r="AD432" t="str">
            <v/>
          </cell>
          <cell r="AE432" t="str">
            <v/>
          </cell>
          <cell r="AF432">
            <v>8</v>
          </cell>
          <cell r="AG432">
            <v>0</v>
          </cell>
          <cell r="AH432">
            <v>1</v>
          </cell>
        </row>
        <row r="433">
          <cell r="J433" t="str">
            <v>SBR-FOREMOST-111</v>
          </cell>
          <cell r="K433" t="str">
            <v>SBR-FOREMOST-111-SBRMIF3001KHAKIFRE</v>
          </cell>
          <cell r="L433" t="str">
            <v>SBR의류외1</v>
          </cell>
          <cell r="M433" t="str">
            <v>SBR</v>
          </cell>
          <cell r="N433" t="str">
            <v>12-FW-</v>
          </cell>
          <cell r="P433" t="str">
            <v>SBR</v>
          </cell>
          <cell r="Q433" t="str">
            <v>SMITH BRIDGE</v>
          </cell>
          <cell r="R433" t="str">
            <v>F</v>
          </cell>
          <cell r="S433" t="str">
            <v>3</v>
          </cell>
          <cell r="T433" t="str">
            <v>MI</v>
          </cell>
          <cell r="U433" t="str">
            <v>MILITARY CAP</v>
          </cell>
          <cell r="V433" t="str">
            <v>U</v>
          </cell>
          <cell r="W433">
            <v>1</v>
          </cell>
          <cell r="X433" t="str">
            <v>001</v>
          </cell>
          <cell r="Y433" t="str">
            <v>SBRMIF3001</v>
          </cell>
          <cell r="Z433">
            <v>0.33333333333333331</v>
          </cell>
          <cell r="AA433" t="str">
            <v>12-FW-SP115_KHAKI
(JILMIE3152KH)</v>
          </cell>
          <cell r="AB433" t="str">
            <v>KH</v>
          </cell>
          <cell r="AC433" t="str">
            <v>KHAKI</v>
          </cell>
          <cell r="AD433" t="str">
            <v>SBRMIF3001KH</v>
          </cell>
          <cell r="AE433" t="str">
            <v/>
          </cell>
          <cell r="AF433">
            <v>1</v>
          </cell>
          <cell r="AG433" t="str">
            <v>면 100</v>
          </cell>
          <cell r="AH433">
            <v>1</v>
          </cell>
          <cell r="AI433" t="str">
            <v>FRE</v>
          </cell>
        </row>
        <row r="434">
          <cell r="J434" t="str">
            <v>SBR-FOREMOST-112</v>
          </cell>
          <cell r="K434" t="str">
            <v>SBR-FOREMOST-112-SBRMIF3002BLACKFRE</v>
          </cell>
          <cell r="L434" t="str">
            <v>SBR의류외2</v>
          </cell>
          <cell r="M434" t="str">
            <v>SBR</v>
          </cell>
          <cell r="N434" t="str">
            <v>13FW-J</v>
          </cell>
          <cell r="P434" t="str">
            <v>SBR</v>
          </cell>
          <cell r="Q434" t="str">
            <v>SMITH BRIDGE</v>
          </cell>
          <cell r="R434" t="str">
            <v>F</v>
          </cell>
          <cell r="S434" t="str">
            <v>3</v>
          </cell>
          <cell r="T434" t="str">
            <v>MI</v>
          </cell>
          <cell r="U434" t="str">
            <v>MILITARY CAP</v>
          </cell>
          <cell r="V434" t="str">
            <v>U</v>
          </cell>
          <cell r="W434">
            <v>2</v>
          </cell>
          <cell r="X434" t="str">
            <v>002</v>
          </cell>
          <cell r="Y434" t="str">
            <v>SBRMIF3002</v>
          </cell>
          <cell r="Z434">
            <v>1</v>
          </cell>
          <cell r="AA434" t="str">
            <v>13FW-JILL BY-SP14_BK (JILMIE3311BK)</v>
          </cell>
          <cell r="AB434" t="str">
            <v>BK</v>
          </cell>
          <cell r="AC434" t="str">
            <v>BLACK</v>
          </cell>
          <cell r="AD434" t="str">
            <v>SBRMIF3002BK</v>
          </cell>
          <cell r="AE434" t="str">
            <v/>
          </cell>
          <cell r="AF434">
            <v>1</v>
          </cell>
          <cell r="AG434" t="str">
            <v>면 100</v>
          </cell>
          <cell r="AH434">
            <v>1</v>
          </cell>
          <cell r="AI434" t="str">
            <v>FRE</v>
          </cell>
        </row>
        <row r="435">
          <cell r="J435" t="str">
            <v>SBR-FOREMOST-113</v>
          </cell>
          <cell r="K435" t="str">
            <v>SBR-FOREMOST-113-SBRMIF3003BLACKFRE</v>
          </cell>
          <cell r="L435" t="str">
            <v>SBR의류외3</v>
          </cell>
          <cell r="M435" t="str">
            <v>SBR</v>
          </cell>
          <cell r="N435" t="str">
            <v>13SS-J</v>
          </cell>
          <cell r="P435" t="str">
            <v>SBR</v>
          </cell>
          <cell r="Q435" t="str">
            <v>SMITH BRIDGE</v>
          </cell>
          <cell r="R435" t="str">
            <v>F</v>
          </cell>
          <cell r="S435" t="str">
            <v>3</v>
          </cell>
          <cell r="T435" t="str">
            <v>MI</v>
          </cell>
          <cell r="U435" t="str">
            <v>MILITARY CAP</v>
          </cell>
          <cell r="V435" t="str">
            <v>U</v>
          </cell>
          <cell r="W435">
            <v>3</v>
          </cell>
          <cell r="X435" t="str">
            <v>003</v>
          </cell>
          <cell r="Y435" t="str">
            <v>SBRMIF3003</v>
          </cell>
          <cell r="Z435">
            <v>1</v>
          </cell>
          <cell r="AA435" t="str">
            <v>13SS-JILL BY-SP65_BK (JILMIE3314BK)</v>
          </cell>
          <cell r="AB435" t="str">
            <v>BK</v>
          </cell>
          <cell r="AC435" t="str">
            <v>BLACK</v>
          </cell>
          <cell r="AD435" t="str">
            <v>SBRMIF3003BK</v>
          </cell>
          <cell r="AE435" t="str">
            <v/>
          </cell>
          <cell r="AF435">
            <v>1</v>
          </cell>
          <cell r="AG435" t="str">
            <v>면 100</v>
          </cell>
          <cell r="AH435">
            <v>1</v>
          </cell>
          <cell r="AI435" t="str">
            <v>FRE</v>
          </cell>
        </row>
        <row r="436">
          <cell r="J436" t="str">
            <v>SBR-FOREMOST-114</v>
          </cell>
          <cell r="K436" t="str">
            <v>SBR-FOREMOST-114-SBRMIF5004BLACKOSM</v>
          </cell>
          <cell r="L436" t="str">
            <v>SBR의류외4</v>
          </cell>
          <cell r="M436" t="str">
            <v>SBR</v>
          </cell>
          <cell r="N436" t="str">
            <v>14FW-J</v>
          </cell>
          <cell r="P436" t="str">
            <v>SBR</v>
          </cell>
          <cell r="Q436" t="str">
            <v>SMITH BRIDGE</v>
          </cell>
          <cell r="R436" t="str">
            <v>F</v>
          </cell>
          <cell r="S436">
            <v>5</v>
          </cell>
          <cell r="T436" t="str">
            <v>MI</v>
          </cell>
          <cell r="U436" t="str">
            <v>MILITARY CAP</v>
          </cell>
          <cell r="V436" t="str">
            <v>U</v>
          </cell>
          <cell r="W436">
            <v>4</v>
          </cell>
          <cell r="X436" t="str">
            <v>004</v>
          </cell>
          <cell r="Y436" t="str">
            <v>SBRMIF5004</v>
          </cell>
          <cell r="Z436">
            <v>0.25</v>
          </cell>
          <cell r="AA436" t="str">
            <v>14FW-JILL-BY_02_BK</v>
          </cell>
          <cell r="AB436" t="str">
            <v>BK</v>
          </cell>
          <cell r="AC436" t="str">
            <v>BLACK</v>
          </cell>
          <cell r="AD436" t="str">
            <v>SBRMIF5004BK</v>
          </cell>
          <cell r="AE436" t="str">
            <v/>
          </cell>
          <cell r="AF436">
            <v>0.5</v>
          </cell>
          <cell r="AG436" t="str">
            <v>겉감1: 울 60% 아크릴 40%
겉감2 : 아크릴78% 폴리에스터 16% 스판 6%</v>
          </cell>
          <cell r="AH436">
            <v>1</v>
          </cell>
          <cell r="AI436" t="str">
            <v>OSM</v>
          </cell>
        </row>
        <row r="437">
          <cell r="J437" t="str">
            <v>SBR-FOREMOST-114</v>
          </cell>
          <cell r="K437" t="str">
            <v>SBR-FOREMOST-114-SBRMIF5004BLACKOML</v>
          </cell>
          <cell r="L437" t="str">
            <v>SBR의류외4</v>
          </cell>
          <cell r="M437" t="str">
            <v>SBR</v>
          </cell>
          <cell r="N437" t="str">
            <v>14FW-J</v>
          </cell>
          <cell r="P437" t="str">
            <v>SBR</v>
          </cell>
          <cell r="Q437" t="str">
            <v>SMITH BRIDGE</v>
          </cell>
          <cell r="R437" t="str">
            <v>F</v>
          </cell>
          <cell r="S437">
            <v>5</v>
          </cell>
          <cell r="T437" t="str">
            <v>MI</v>
          </cell>
          <cell r="U437" t="str">
            <v>MILITARY CAP</v>
          </cell>
          <cell r="V437" t="str">
            <v>U</v>
          </cell>
          <cell r="W437">
            <v>4</v>
          </cell>
          <cell r="X437" t="str">
            <v>004</v>
          </cell>
          <cell r="Y437" t="str">
            <v>SBRMIF5004</v>
          </cell>
          <cell r="Z437">
            <v>0.25</v>
          </cell>
          <cell r="AA437" t="str">
            <v>14FW-JILL-BY_02_BK</v>
          </cell>
          <cell r="AB437" t="str">
            <v>BK</v>
          </cell>
          <cell r="AC437" t="str">
            <v>BLACK</v>
          </cell>
          <cell r="AD437" t="str">
            <v>SBRMIF5004BK</v>
          </cell>
          <cell r="AE437" t="str">
            <v/>
          </cell>
          <cell r="AF437">
            <v>0.5</v>
          </cell>
          <cell r="AG437" t="str">
            <v>겉감1: 울 60% 아크릴 40%
겉감2 : 아크릴78% 폴리에스터 16% 스판 6%</v>
          </cell>
          <cell r="AH437">
            <v>1</v>
          </cell>
          <cell r="AI437" t="str">
            <v>OML</v>
          </cell>
        </row>
        <row r="438">
          <cell r="J438" t="str">
            <v>SBR-FOREMOST-115</v>
          </cell>
          <cell r="K438" t="str">
            <v>SBR-FOREMOST-115-SBRMIF5004GREYOSM</v>
          </cell>
          <cell r="L438" t="str">
            <v>SBR의류외4</v>
          </cell>
          <cell r="M438" t="str">
            <v>SBR</v>
          </cell>
          <cell r="N438" t="str">
            <v>14FW-J</v>
          </cell>
          <cell r="P438" t="str">
            <v>SBR</v>
          </cell>
          <cell r="Q438" t="str">
            <v>SMITH BRIDGE</v>
          </cell>
          <cell r="R438" t="str">
            <v>F</v>
          </cell>
          <cell r="S438">
            <v>5</v>
          </cell>
          <cell r="T438" t="str">
            <v>MI</v>
          </cell>
          <cell r="U438" t="str">
            <v>MILITARY CAP</v>
          </cell>
          <cell r="V438" t="str">
            <v>U</v>
          </cell>
          <cell r="W438">
            <v>4</v>
          </cell>
          <cell r="X438" t="str">
            <v>004</v>
          </cell>
          <cell r="Y438" t="str">
            <v>SBRMIF5004</v>
          </cell>
          <cell r="Z438">
            <v>0.25</v>
          </cell>
          <cell r="AA438" t="str">
            <v>14FW-JILL-BY_02_GY</v>
          </cell>
          <cell r="AB438" t="str">
            <v>GY</v>
          </cell>
          <cell r="AC438" t="str">
            <v>GREY</v>
          </cell>
          <cell r="AD438" t="str">
            <v>SBRMIF5004GY</v>
          </cell>
          <cell r="AE438" t="str">
            <v/>
          </cell>
          <cell r="AF438">
            <v>0.5</v>
          </cell>
          <cell r="AG438" t="str">
            <v>겉감1: 울 60% 아크릴 40%
겉감2 : 아크릴78% 폴리에스터 16% 스판 6%</v>
          </cell>
          <cell r="AH438">
            <v>1</v>
          </cell>
          <cell r="AI438" t="str">
            <v>OSM</v>
          </cell>
        </row>
        <row r="439">
          <cell r="J439" t="str">
            <v>SBR-FOREMOST-115</v>
          </cell>
          <cell r="K439" t="str">
            <v>SBR-FOREMOST-115-SBRMIF5004GREYOML</v>
          </cell>
          <cell r="L439" t="str">
            <v>SBR의류외4</v>
          </cell>
          <cell r="M439" t="str">
            <v>SBR</v>
          </cell>
          <cell r="N439" t="str">
            <v>14FW-J</v>
          </cell>
          <cell r="P439" t="str">
            <v>SBR</v>
          </cell>
          <cell r="Q439" t="str">
            <v>SMITH BRIDGE</v>
          </cell>
          <cell r="R439" t="str">
            <v>F</v>
          </cell>
          <cell r="S439">
            <v>5</v>
          </cell>
          <cell r="T439" t="str">
            <v>MI</v>
          </cell>
          <cell r="U439" t="str">
            <v>MILITARY CAP</v>
          </cell>
          <cell r="V439" t="str">
            <v>U</v>
          </cell>
          <cell r="W439">
            <v>4</v>
          </cell>
          <cell r="X439" t="str">
            <v>004</v>
          </cell>
          <cell r="Y439" t="str">
            <v>SBRMIF5004</v>
          </cell>
          <cell r="Z439">
            <v>0.25</v>
          </cell>
          <cell r="AA439" t="str">
            <v>14FW-JILL-BY_02_GY</v>
          </cell>
          <cell r="AB439" t="str">
            <v>GY</v>
          </cell>
          <cell r="AC439" t="str">
            <v>GREY</v>
          </cell>
          <cell r="AD439" t="str">
            <v>SBRMIF5004GY</v>
          </cell>
          <cell r="AE439" t="str">
            <v/>
          </cell>
          <cell r="AF439">
            <v>0.5</v>
          </cell>
          <cell r="AG439" t="str">
            <v>겉감1: 울 60% 아크릴 40%
겉감2 : 아크릴78% 폴리에스터 16% 스판 6%</v>
          </cell>
          <cell r="AH439">
            <v>1</v>
          </cell>
          <cell r="AI439" t="str">
            <v>OML</v>
          </cell>
        </row>
        <row r="440">
          <cell r="J440" t="str">
            <v>SBR-FOREMOST-116</v>
          </cell>
          <cell r="K440" t="str">
            <v>SBR-FOREMOST-116-SBRMIF5005BLACKOSM</v>
          </cell>
          <cell r="L440" t="str">
            <v>SBR의류외5</v>
          </cell>
          <cell r="M440" t="str">
            <v>SBR</v>
          </cell>
          <cell r="N440" t="str">
            <v>14-FW-</v>
          </cell>
          <cell r="P440" t="str">
            <v>SBR</v>
          </cell>
          <cell r="Q440" t="str">
            <v>SMITH BRIDGE</v>
          </cell>
          <cell r="R440" t="str">
            <v>F</v>
          </cell>
          <cell r="S440">
            <v>5</v>
          </cell>
          <cell r="T440" t="str">
            <v>MI</v>
          </cell>
          <cell r="U440" t="str">
            <v>MILITARY CAP</v>
          </cell>
          <cell r="V440" t="str">
            <v>U</v>
          </cell>
          <cell r="W440">
            <v>5</v>
          </cell>
          <cell r="X440" t="str">
            <v>005</v>
          </cell>
          <cell r="Y440" t="str">
            <v>SBRMIF5005</v>
          </cell>
          <cell r="Z440">
            <v>0.5</v>
          </cell>
          <cell r="AA440" t="str">
            <v>14-FW-SP-48</v>
          </cell>
          <cell r="AB440" t="str">
            <v>BK</v>
          </cell>
          <cell r="AC440" t="str">
            <v>BLACK</v>
          </cell>
          <cell r="AD440" t="str">
            <v>SBRMIF5005BK</v>
          </cell>
          <cell r="AE440" t="str">
            <v/>
          </cell>
          <cell r="AF440">
            <v>0.5</v>
          </cell>
          <cell r="AG440" t="str">
            <v>울 30% 폴리에스터 70%</v>
          </cell>
          <cell r="AH440">
            <v>1</v>
          </cell>
          <cell r="AI440" t="str">
            <v>OSM</v>
          </cell>
        </row>
        <row r="441">
          <cell r="J441" t="str">
            <v>SBR-FOREMOST-116</v>
          </cell>
          <cell r="K441" t="str">
            <v>SBR-FOREMOST-116-SBRMIF5005BLACKOML</v>
          </cell>
          <cell r="L441" t="str">
            <v>SBR의류외5</v>
          </cell>
          <cell r="M441" t="str">
            <v>SBR</v>
          </cell>
          <cell r="N441" t="str">
            <v>14-FW-</v>
          </cell>
          <cell r="P441" t="str">
            <v>SBR</v>
          </cell>
          <cell r="Q441" t="str">
            <v>SMITH BRIDGE</v>
          </cell>
          <cell r="R441" t="str">
            <v>F</v>
          </cell>
          <cell r="S441">
            <v>5</v>
          </cell>
          <cell r="T441" t="str">
            <v>MI</v>
          </cell>
          <cell r="U441" t="str">
            <v>MILITARY CAP</v>
          </cell>
          <cell r="V441" t="str">
            <v>U</v>
          </cell>
          <cell r="W441">
            <v>5</v>
          </cell>
          <cell r="X441" t="str">
            <v>005</v>
          </cell>
          <cell r="Y441" t="str">
            <v>SBRMIF5005</v>
          </cell>
          <cell r="Z441">
            <v>0.5</v>
          </cell>
          <cell r="AA441" t="str">
            <v>14-FW-SP-48</v>
          </cell>
          <cell r="AB441" t="str">
            <v>BK</v>
          </cell>
          <cell r="AC441" t="str">
            <v>BLACK</v>
          </cell>
          <cell r="AD441" t="str">
            <v>SBRMIF5005BK</v>
          </cell>
          <cell r="AE441" t="str">
            <v/>
          </cell>
          <cell r="AF441">
            <v>0.5</v>
          </cell>
          <cell r="AG441" t="str">
            <v>울 30% 폴리에스터 70%</v>
          </cell>
          <cell r="AH441">
            <v>1</v>
          </cell>
          <cell r="AI441" t="str">
            <v>OML</v>
          </cell>
        </row>
        <row r="442">
          <cell r="J442" t="str">
            <v>0</v>
          </cell>
          <cell r="K442" t="str">
            <v>0-</v>
          </cell>
          <cell r="L442">
            <v>0</v>
          </cell>
          <cell r="M442" t="str">
            <v>TTL</v>
          </cell>
          <cell r="N442" t="str">
            <v/>
          </cell>
          <cell r="O442" t="str">
            <v>SBR-FOREMOST-11 TTL</v>
          </cell>
          <cell r="Q442" t="str">
            <v/>
          </cell>
          <cell r="R442" t="str">
            <v/>
          </cell>
          <cell r="S442" t="str">
            <v/>
          </cell>
          <cell r="U442" t="str">
            <v/>
          </cell>
          <cell r="X442" t="str">
            <v/>
          </cell>
          <cell r="Y442" t="str">
            <v/>
          </cell>
          <cell r="Z442">
            <v>4.333333333333333</v>
          </cell>
          <cell r="AB442" t="str">
            <v/>
          </cell>
          <cell r="AD442" t="str">
            <v/>
          </cell>
          <cell r="AE442" t="str">
            <v/>
          </cell>
          <cell r="AF442">
            <v>6</v>
          </cell>
          <cell r="AG442">
            <v>0</v>
          </cell>
          <cell r="AH442">
            <v>1</v>
          </cell>
        </row>
        <row r="443">
          <cell r="J443" t="str">
            <v>SBR-동일모자-111</v>
          </cell>
          <cell r="K443" t="str">
            <v>SBR-동일모자-111-SBRMIF5006BLACKOSM</v>
          </cell>
          <cell r="L443" t="str">
            <v>SBR의류외6</v>
          </cell>
          <cell r="M443" t="str">
            <v>SBR</v>
          </cell>
          <cell r="N443" t="str">
            <v>14FW-J</v>
          </cell>
          <cell r="P443" t="str">
            <v>SBR</v>
          </cell>
          <cell r="Q443" t="str">
            <v>SMITH BRIDGE</v>
          </cell>
          <cell r="R443" t="str">
            <v>F</v>
          </cell>
          <cell r="S443">
            <v>5</v>
          </cell>
          <cell r="T443" t="str">
            <v>MI</v>
          </cell>
          <cell r="U443" t="str">
            <v>MILITARY CAP</v>
          </cell>
          <cell r="V443" t="str">
            <v>U</v>
          </cell>
          <cell r="W443">
            <v>6</v>
          </cell>
          <cell r="X443" t="str">
            <v>006</v>
          </cell>
          <cell r="Y443" t="str">
            <v>SBRMIF5006</v>
          </cell>
          <cell r="Z443">
            <v>0.25</v>
          </cell>
          <cell r="AA443" t="str">
            <v>14FW-JILL-BY_01_BK</v>
          </cell>
          <cell r="AB443" t="str">
            <v>BK</v>
          </cell>
          <cell r="AC443" t="str">
            <v>BLACK</v>
          </cell>
          <cell r="AD443" t="str">
            <v>SBRMIF5006BK</v>
          </cell>
          <cell r="AE443" t="str">
            <v/>
          </cell>
          <cell r="AF443">
            <v>0.5</v>
          </cell>
          <cell r="AG443" t="str">
            <v>아크릴 25% 울 45% 나이론 15% 폴리에스터 15%</v>
          </cell>
          <cell r="AH443">
            <v>1</v>
          </cell>
          <cell r="AI443" t="str">
            <v>OSM</v>
          </cell>
        </row>
        <row r="444">
          <cell r="J444" t="str">
            <v>SBR-동일모자-111</v>
          </cell>
          <cell r="K444" t="str">
            <v>SBR-동일모자-111-SBRMIF5006BLACKOML</v>
          </cell>
          <cell r="L444" t="str">
            <v>SBR의류외6</v>
          </cell>
          <cell r="M444" t="str">
            <v>SBR</v>
          </cell>
          <cell r="N444" t="str">
            <v>14FW-J</v>
          </cell>
          <cell r="P444" t="str">
            <v>SBR</v>
          </cell>
          <cell r="Q444" t="str">
            <v>SMITH BRIDGE</v>
          </cell>
          <cell r="R444" t="str">
            <v>F</v>
          </cell>
          <cell r="S444">
            <v>5</v>
          </cell>
          <cell r="T444" t="str">
            <v>MI</v>
          </cell>
          <cell r="U444" t="str">
            <v>MILITARY CAP</v>
          </cell>
          <cell r="V444" t="str">
            <v>U</v>
          </cell>
          <cell r="W444">
            <v>6</v>
          </cell>
          <cell r="X444" t="str">
            <v>006</v>
          </cell>
          <cell r="Y444" t="str">
            <v>SBRMIF5006</v>
          </cell>
          <cell r="Z444">
            <v>0.25</v>
          </cell>
          <cell r="AA444" t="str">
            <v>14FW-JILL-BY_01_BK</v>
          </cell>
          <cell r="AB444" t="str">
            <v>BK</v>
          </cell>
          <cell r="AC444" t="str">
            <v>BLACK</v>
          </cell>
          <cell r="AD444" t="str">
            <v>SBRMIF5006BK</v>
          </cell>
          <cell r="AE444" t="str">
            <v/>
          </cell>
          <cell r="AF444">
            <v>0.5</v>
          </cell>
          <cell r="AG444" t="str">
            <v>아크릴 25% 울 45% 나이론 15% 폴리에스터 15%</v>
          </cell>
          <cell r="AH444">
            <v>1</v>
          </cell>
          <cell r="AI444" t="str">
            <v>OML</v>
          </cell>
        </row>
        <row r="445">
          <cell r="J445" t="str">
            <v>SBR-동일모자-112</v>
          </cell>
          <cell r="K445" t="str">
            <v>SBR-동일모자-112-SBRMIF5006NAVYOSM</v>
          </cell>
          <cell r="L445" t="str">
            <v>SBR의류외6</v>
          </cell>
          <cell r="M445" t="str">
            <v>SBR</v>
          </cell>
          <cell r="N445" t="str">
            <v>14FW-J</v>
          </cell>
          <cell r="P445" t="str">
            <v>SBR</v>
          </cell>
          <cell r="Q445" t="str">
            <v>SMITH BRIDGE</v>
          </cell>
          <cell r="R445" t="str">
            <v>F</v>
          </cell>
          <cell r="S445">
            <v>5</v>
          </cell>
          <cell r="T445" t="str">
            <v>MI</v>
          </cell>
          <cell r="U445" t="str">
            <v>MILITARY CAP</v>
          </cell>
          <cell r="V445" t="str">
            <v>U</v>
          </cell>
          <cell r="W445">
            <v>6</v>
          </cell>
          <cell r="X445" t="str">
            <v>006</v>
          </cell>
          <cell r="Y445" t="str">
            <v>SBRMIF5006</v>
          </cell>
          <cell r="Z445">
            <v>0.25</v>
          </cell>
          <cell r="AA445" t="str">
            <v>14FW-JILL-BY_01_NV</v>
          </cell>
          <cell r="AB445" t="str">
            <v>NY</v>
          </cell>
          <cell r="AC445" t="str">
            <v>NAVY</v>
          </cell>
          <cell r="AD445" t="str">
            <v>SBRMIF5006NY</v>
          </cell>
          <cell r="AE445" t="str">
            <v/>
          </cell>
          <cell r="AF445">
            <v>0.5</v>
          </cell>
          <cell r="AG445" t="str">
            <v>아크릴 25% 울 45% 나이론 15% 폴리에스터 15%</v>
          </cell>
          <cell r="AH445">
            <v>1</v>
          </cell>
          <cell r="AI445" t="str">
            <v>OSM</v>
          </cell>
        </row>
        <row r="446">
          <cell r="J446" t="str">
            <v>SBR-동일모자-112</v>
          </cell>
          <cell r="K446" t="str">
            <v>SBR-동일모자-112-SBRMIF5006NAVYOML</v>
          </cell>
          <cell r="L446" t="str">
            <v>SBR의류외6</v>
          </cell>
          <cell r="M446" t="str">
            <v>SBR</v>
          </cell>
          <cell r="N446" t="str">
            <v>14FW-J</v>
          </cell>
          <cell r="P446" t="str">
            <v>SBR</v>
          </cell>
          <cell r="Q446" t="str">
            <v>SMITH BRIDGE</v>
          </cell>
          <cell r="R446" t="str">
            <v>F</v>
          </cell>
          <cell r="S446">
            <v>5</v>
          </cell>
          <cell r="T446" t="str">
            <v>MI</v>
          </cell>
          <cell r="U446" t="str">
            <v>MILITARY CAP</v>
          </cell>
          <cell r="V446" t="str">
            <v>U</v>
          </cell>
          <cell r="W446">
            <v>6</v>
          </cell>
          <cell r="X446" t="str">
            <v>006</v>
          </cell>
          <cell r="Y446" t="str">
            <v>SBRMIF5006</v>
          </cell>
          <cell r="Z446">
            <v>0.25</v>
          </cell>
          <cell r="AA446" t="str">
            <v>14FW-JILL-BY_01_NV</v>
          </cell>
          <cell r="AB446" t="str">
            <v>NY</v>
          </cell>
          <cell r="AC446" t="str">
            <v>NAVY</v>
          </cell>
          <cell r="AD446" t="str">
            <v>SBRMIF5006NY</v>
          </cell>
          <cell r="AE446" t="str">
            <v/>
          </cell>
          <cell r="AF446">
            <v>0.5</v>
          </cell>
          <cell r="AG446" t="str">
            <v>아크릴 25% 울 45% 나이론 15% 폴리에스터 15%</v>
          </cell>
          <cell r="AH446">
            <v>1</v>
          </cell>
          <cell r="AI446" t="str">
            <v>OML</v>
          </cell>
        </row>
        <row r="447">
          <cell r="J447" t="str">
            <v>SBR-동일모자-113</v>
          </cell>
          <cell r="K447" t="str">
            <v>SBR-동일모자-113-SBRMIF5007BLACKOSM</v>
          </cell>
          <cell r="L447" t="str">
            <v>SBR의류외7</v>
          </cell>
          <cell r="M447" t="str">
            <v>SBR</v>
          </cell>
          <cell r="N447" t="str">
            <v>14FW-J</v>
          </cell>
          <cell r="P447" t="str">
            <v>SBR</v>
          </cell>
          <cell r="Q447" t="str">
            <v>SMITH BRIDGE</v>
          </cell>
          <cell r="R447" t="str">
            <v>F</v>
          </cell>
          <cell r="S447">
            <v>5</v>
          </cell>
          <cell r="T447" t="str">
            <v>MI</v>
          </cell>
          <cell r="U447" t="str">
            <v>MILITARY CAP</v>
          </cell>
          <cell r="V447" t="str">
            <v>U</v>
          </cell>
          <cell r="W447">
            <v>7</v>
          </cell>
          <cell r="X447" t="str">
            <v>007</v>
          </cell>
          <cell r="Y447" t="str">
            <v>SBRMIF5007</v>
          </cell>
          <cell r="Z447">
            <v>0.25</v>
          </cell>
          <cell r="AA447" t="str">
            <v>14FW-JILL-BY_10_BK</v>
          </cell>
          <cell r="AB447" t="str">
            <v>BK</v>
          </cell>
          <cell r="AC447" t="str">
            <v>BLACK</v>
          </cell>
          <cell r="AD447" t="str">
            <v>SBRMIF5007BK</v>
          </cell>
          <cell r="AE447" t="str">
            <v/>
          </cell>
          <cell r="AF447">
            <v>0.5</v>
          </cell>
          <cell r="AG447" t="str">
            <v>울 55% 나이론 20% 폴리에스터 20% 아크릴 5%</v>
          </cell>
          <cell r="AH447">
            <v>1</v>
          </cell>
          <cell r="AI447" t="str">
            <v>OSM</v>
          </cell>
        </row>
        <row r="448">
          <cell r="J448" t="str">
            <v>SBR-동일모자-113</v>
          </cell>
          <cell r="K448" t="str">
            <v>SBR-동일모자-113-SBRMIF5007BLACKOML</v>
          </cell>
          <cell r="L448" t="str">
            <v>SBR의류외7</v>
          </cell>
          <cell r="M448" t="str">
            <v>SBR</v>
          </cell>
          <cell r="N448" t="str">
            <v>14FW-J</v>
          </cell>
          <cell r="P448" t="str">
            <v>SBR</v>
          </cell>
          <cell r="Q448" t="str">
            <v>SMITH BRIDGE</v>
          </cell>
          <cell r="R448" t="str">
            <v>F</v>
          </cell>
          <cell r="S448">
            <v>5</v>
          </cell>
          <cell r="T448" t="str">
            <v>MI</v>
          </cell>
          <cell r="U448" t="str">
            <v>MILITARY CAP</v>
          </cell>
          <cell r="V448" t="str">
            <v>U</v>
          </cell>
          <cell r="W448">
            <v>7</v>
          </cell>
          <cell r="X448" t="str">
            <v>007</v>
          </cell>
          <cell r="Y448" t="str">
            <v>SBRMIF5007</v>
          </cell>
          <cell r="Z448">
            <v>0.25</v>
          </cell>
          <cell r="AA448" t="str">
            <v>14FW-JILL-BY_10_BK</v>
          </cell>
          <cell r="AB448" t="str">
            <v>BK</v>
          </cell>
          <cell r="AC448" t="str">
            <v>BLACK</v>
          </cell>
          <cell r="AD448" t="str">
            <v>SBRMIF5007BK</v>
          </cell>
          <cell r="AE448" t="str">
            <v/>
          </cell>
          <cell r="AF448">
            <v>0.5</v>
          </cell>
          <cell r="AG448" t="str">
            <v>울 55% 나이론 20% 폴리에스터 20% 아크릴 5%</v>
          </cell>
          <cell r="AH448">
            <v>1</v>
          </cell>
          <cell r="AI448" t="str">
            <v>OML</v>
          </cell>
        </row>
        <row r="449">
          <cell r="J449" t="str">
            <v>SBR-동일모자-114</v>
          </cell>
          <cell r="K449" t="str">
            <v>SBR-동일모자-114-SBRMIF5007GREYOSM</v>
          </cell>
          <cell r="L449" t="str">
            <v>SBR의류외7</v>
          </cell>
          <cell r="M449" t="str">
            <v>SBR</v>
          </cell>
          <cell r="N449" t="str">
            <v>14FW-J</v>
          </cell>
          <cell r="P449" t="str">
            <v>SBR</v>
          </cell>
          <cell r="Q449" t="str">
            <v>SMITH BRIDGE</v>
          </cell>
          <cell r="R449" t="str">
            <v>F</v>
          </cell>
          <cell r="S449">
            <v>5</v>
          </cell>
          <cell r="T449" t="str">
            <v>MI</v>
          </cell>
          <cell r="U449" t="str">
            <v>MILITARY CAP</v>
          </cell>
          <cell r="V449" t="str">
            <v>U</v>
          </cell>
          <cell r="W449">
            <v>7</v>
          </cell>
          <cell r="X449" t="str">
            <v>007</v>
          </cell>
          <cell r="Y449" t="str">
            <v>SBRMIF5007</v>
          </cell>
          <cell r="Z449">
            <v>0.25</v>
          </cell>
          <cell r="AA449" t="str">
            <v>14FW-JILL-BY_10_GY</v>
          </cell>
          <cell r="AB449" t="str">
            <v>GY</v>
          </cell>
          <cell r="AC449" t="str">
            <v>GREY</v>
          </cell>
          <cell r="AD449" t="str">
            <v>SBRMIF5007GY</v>
          </cell>
          <cell r="AE449" t="str">
            <v/>
          </cell>
          <cell r="AF449">
            <v>0.5</v>
          </cell>
          <cell r="AG449" t="str">
            <v>울 55% 나이론 20% 폴리에스터 20% 아크릴 5%</v>
          </cell>
          <cell r="AH449">
            <v>1</v>
          </cell>
          <cell r="AI449" t="str">
            <v>OSM</v>
          </cell>
        </row>
        <row r="450">
          <cell r="J450" t="str">
            <v>SBR-동일모자-114</v>
          </cell>
          <cell r="K450" t="str">
            <v>SBR-동일모자-114-SBRMIF5007GREYOML</v>
          </cell>
          <cell r="L450" t="str">
            <v>SBR의류외7</v>
          </cell>
          <cell r="M450" t="str">
            <v>SBR</v>
          </cell>
          <cell r="N450" t="str">
            <v>14FW-J</v>
          </cell>
          <cell r="P450" t="str">
            <v>SBR</v>
          </cell>
          <cell r="Q450" t="str">
            <v>SMITH BRIDGE</v>
          </cell>
          <cell r="R450" t="str">
            <v>F</v>
          </cell>
          <cell r="S450">
            <v>5</v>
          </cell>
          <cell r="T450" t="str">
            <v>MI</v>
          </cell>
          <cell r="U450" t="str">
            <v>MILITARY CAP</v>
          </cell>
          <cell r="V450" t="str">
            <v>U</v>
          </cell>
          <cell r="W450">
            <v>7</v>
          </cell>
          <cell r="X450" t="str">
            <v>007</v>
          </cell>
          <cell r="Y450" t="str">
            <v>SBRMIF5007</v>
          </cell>
          <cell r="Z450">
            <v>0.25</v>
          </cell>
          <cell r="AA450" t="str">
            <v>14FW-JILL-BY_10_GY</v>
          </cell>
          <cell r="AB450" t="str">
            <v>GY</v>
          </cell>
          <cell r="AC450" t="str">
            <v>GREY</v>
          </cell>
          <cell r="AD450" t="str">
            <v>SBRMIF5007GY</v>
          </cell>
          <cell r="AE450" t="str">
            <v/>
          </cell>
          <cell r="AF450">
            <v>0.5</v>
          </cell>
          <cell r="AG450" t="str">
            <v>울 55% 나이론 20% 폴리에스터 20% 아크릴 5%</v>
          </cell>
          <cell r="AH450">
            <v>1</v>
          </cell>
          <cell r="AI450" t="str">
            <v>OML</v>
          </cell>
        </row>
        <row r="451">
          <cell r="J451" t="str">
            <v>0</v>
          </cell>
          <cell r="K451" t="str">
            <v>0-</v>
          </cell>
          <cell r="L451">
            <v>0</v>
          </cell>
          <cell r="M451" t="str">
            <v>TTL</v>
          </cell>
          <cell r="N451" t="str">
            <v/>
          </cell>
          <cell r="O451" t="str">
            <v>SBR-동일모자-11 TTL</v>
          </cell>
          <cell r="Q451" t="str">
            <v/>
          </cell>
          <cell r="R451" t="str">
            <v/>
          </cell>
          <cell r="S451" t="str">
            <v/>
          </cell>
          <cell r="U451" t="str">
            <v/>
          </cell>
          <cell r="X451" t="str">
            <v/>
          </cell>
          <cell r="Y451" t="str">
            <v/>
          </cell>
          <cell r="Z451">
            <v>2</v>
          </cell>
          <cell r="AB451" t="str">
            <v/>
          </cell>
          <cell r="AD451" t="str">
            <v/>
          </cell>
          <cell r="AE451" t="str">
            <v/>
          </cell>
          <cell r="AF451">
            <v>4</v>
          </cell>
          <cell r="AG451">
            <v>0</v>
          </cell>
          <cell r="AH451">
            <v>1</v>
          </cell>
        </row>
        <row r="452">
          <cell r="J452" t="str">
            <v>SBR-FOREMOST-121</v>
          </cell>
          <cell r="K452" t="str">
            <v>SBR-FOREMOST-121-SBRBAF5008BEIGEFRE</v>
          </cell>
          <cell r="L452" t="str">
            <v>SBR의류외8</v>
          </cell>
          <cell r="M452" t="str">
            <v>SBR</v>
          </cell>
          <cell r="N452" t="str">
            <v>11-FW-</v>
          </cell>
          <cell r="P452" t="str">
            <v>SBR</v>
          </cell>
          <cell r="Q452" t="str">
            <v>SMITH BRIDGE</v>
          </cell>
          <cell r="R452" t="str">
            <v>F</v>
          </cell>
          <cell r="S452">
            <v>5</v>
          </cell>
          <cell r="T452" t="str">
            <v>BA</v>
          </cell>
          <cell r="U452" t="str">
            <v>BASIC CAP</v>
          </cell>
          <cell r="V452" t="str">
            <v>U</v>
          </cell>
          <cell r="W452">
            <v>8</v>
          </cell>
          <cell r="X452" t="str">
            <v>008</v>
          </cell>
          <cell r="Y452" t="str">
            <v>SBRBAF5008</v>
          </cell>
          <cell r="Z452">
            <v>1</v>
          </cell>
          <cell r="AA452" t="str">
            <v>11-FW-SP06 (JILBAE5022BG)</v>
          </cell>
          <cell r="AB452" t="str">
            <v>BG</v>
          </cell>
          <cell r="AC452" t="str">
            <v>BEIGE</v>
          </cell>
          <cell r="AD452" t="str">
            <v>SBRBAF5008BG</v>
          </cell>
          <cell r="AE452" t="str">
            <v/>
          </cell>
          <cell r="AF452">
            <v>1</v>
          </cell>
          <cell r="AG452" t="str">
            <v>폴리에스터 65% 아크릴30% 나일론5%</v>
          </cell>
          <cell r="AH452">
            <v>1</v>
          </cell>
          <cell r="AI452" t="str">
            <v>FRE</v>
          </cell>
        </row>
        <row r="453">
          <cell r="J453" t="str">
            <v>SBR-FOREMOST-122</v>
          </cell>
          <cell r="K453" t="str">
            <v>SBR-FOREMOST-122-SBRMIF5009KHAKIFRE</v>
          </cell>
          <cell r="L453" t="str">
            <v>SBR의류외9</v>
          </cell>
          <cell r="M453" t="str">
            <v>SBR</v>
          </cell>
          <cell r="N453" t="str">
            <v>13FW-J</v>
          </cell>
          <cell r="P453" t="str">
            <v>SBR</v>
          </cell>
          <cell r="Q453" t="str">
            <v>SMITH BRIDGE</v>
          </cell>
          <cell r="R453" t="str">
            <v>F</v>
          </cell>
          <cell r="S453">
            <v>5</v>
          </cell>
          <cell r="T453" t="str">
            <v>MI</v>
          </cell>
          <cell r="U453" t="str">
            <v>MILITARY CAP</v>
          </cell>
          <cell r="V453" t="str">
            <v>U</v>
          </cell>
          <cell r="W453">
            <v>9</v>
          </cell>
          <cell r="X453" t="str">
            <v>009</v>
          </cell>
          <cell r="Y453" t="str">
            <v>SBRMIF5009</v>
          </cell>
          <cell r="Z453">
            <v>1</v>
          </cell>
          <cell r="AA453" t="str">
            <v>13FW-JILLBY-31_KH (JILMIE5318KH)</v>
          </cell>
          <cell r="AB453" t="str">
            <v>KH</v>
          </cell>
          <cell r="AC453" t="str">
            <v>KHAKI</v>
          </cell>
          <cell r="AD453" t="str">
            <v>SBRMIF5009KH</v>
          </cell>
          <cell r="AE453" t="str">
            <v/>
          </cell>
          <cell r="AF453">
            <v>1</v>
          </cell>
          <cell r="AG453" t="str">
            <v>폴리에스터 40% 아크릴 20% 레이온 20% 울 20%</v>
          </cell>
          <cell r="AH453">
            <v>1</v>
          </cell>
          <cell r="AI453" t="str">
            <v>FRE</v>
          </cell>
        </row>
        <row r="454">
          <cell r="J454" t="str">
            <v>SBR-FOREMOST-123</v>
          </cell>
          <cell r="K454" t="str">
            <v>SBR-FOREMOST-123-SBRBAF5010BEIGEFRE</v>
          </cell>
          <cell r="L454" t="str">
            <v>SBR의류외10</v>
          </cell>
          <cell r="M454" t="str">
            <v>SBR</v>
          </cell>
          <cell r="N454" t="str">
            <v>14FW-J</v>
          </cell>
          <cell r="P454" t="str">
            <v>SBR</v>
          </cell>
          <cell r="Q454" t="str">
            <v>SMITH BRIDGE</v>
          </cell>
          <cell r="R454" t="str">
            <v>F</v>
          </cell>
          <cell r="S454">
            <v>5</v>
          </cell>
          <cell r="T454" t="str">
            <v>BA</v>
          </cell>
          <cell r="U454" t="str">
            <v>BASIC CAP</v>
          </cell>
          <cell r="V454" t="str">
            <v>U</v>
          </cell>
          <cell r="W454">
            <v>10</v>
          </cell>
          <cell r="X454" t="str">
            <v>010</v>
          </cell>
          <cell r="Y454" t="str">
            <v>SBRBAF5010</v>
          </cell>
          <cell r="Z454">
            <v>0.5</v>
          </cell>
          <cell r="AA454" t="str">
            <v>14FW-JILL-BY_03_BG</v>
          </cell>
          <cell r="AB454" t="str">
            <v>BG</v>
          </cell>
          <cell r="AC454" t="str">
            <v>BEIGE</v>
          </cell>
          <cell r="AD454" t="str">
            <v>SBRBAF5010BG</v>
          </cell>
          <cell r="AE454" t="str">
            <v/>
          </cell>
          <cell r="AF454">
            <v>1</v>
          </cell>
          <cell r="AG454" t="str">
            <v>겉감1:아크릴85%  폴리에스터  15% 겉감2 : 울 50% 폴리에스터 50%</v>
          </cell>
          <cell r="AH454">
            <v>1</v>
          </cell>
          <cell r="AI454" t="str">
            <v>FRE</v>
          </cell>
        </row>
        <row r="455">
          <cell r="J455" t="str">
            <v>SBR-FOREMOST-124</v>
          </cell>
          <cell r="K455" t="str">
            <v>SBR-FOREMOST-124-SBRBAF5010BLACKFRE</v>
          </cell>
          <cell r="L455" t="str">
            <v>SBR의류외10</v>
          </cell>
          <cell r="M455" t="str">
            <v>SBR</v>
          </cell>
          <cell r="N455" t="str">
            <v>14FW-J</v>
          </cell>
          <cell r="P455" t="str">
            <v>SBR</v>
          </cell>
          <cell r="Q455" t="str">
            <v>SMITH BRIDGE</v>
          </cell>
          <cell r="R455" t="str">
            <v>F</v>
          </cell>
          <cell r="S455">
            <v>5</v>
          </cell>
          <cell r="T455" t="str">
            <v>BA</v>
          </cell>
          <cell r="U455" t="str">
            <v>BASIC CAP</v>
          </cell>
          <cell r="V455" t="str">
            <v>U</v>
          </cell>
          <cell r="W455">
            <v>10</v>
          </cell>
          <cell r="X455" t="str">
            <v>010</v>
          </cell>
          <cell r="Y455" t="str">
            <v>SBRBAF5010</v>
          </cell>
          <cell r="Z455">
            <v>0.5</v>
          </cell>
          <cell r="AA455" t="str">
            <v>14FW-JILL-BY_03_BK</v>
          </cell>
          <cell r="AB455" t="str">
            <v>BK</v>
          </cell>
          <cell r="AC455" t="str">
            <v>BLACK</v>
          </cell>
          <cell r="AD455" t="str">
            <v>SBRBAF5010BK</v>
          </cell>
          <cell r="AE455" t="str">
            <v/>
          </cell>
          <cell r="AF455">
            <v>1</v>
          </cell>
          <cell r="AG455" t="str">
            <v>겉감1:아크릴85%  폴리에스터  15% 겉감2 : 울 50% 폴리에스터 50%</v>
          </cell>
          <cell r="AH455">
            <v>1</v>
          </cell>
          <cell r="AI455" t="str">
            <v>FRE</v>
          </cell>
        </row>
        <row r="456">
          <cell r="J456" t="str">
            <v>SBR-FOREMOST-125</v>
          </cell>
          <cell r="K456" t="str">
            <v>SBR-FOREMOST-125-SBRBAF5011GREYFRE</v>
          </cell>
          <cell r="L456" t="str">
            <v>SBR의류외11</v>
          </cell>
          <cell r="M456" t="str">
            <v>SBR</v>
          </cell>
          <cell r="N456" t="str">
            <v>14FW-J</v>
          </cell>
          <cell r="P456" t="str">
            <v>SBR</v>
          </cell>
          <cell r="Q456" t="str">
            <v>SMITH BRIDGE</v>
          </cell>
          <cell r="R456" t="str">
            <v>F</v>
          </cell>
          <cell r="S456">
            <v>5</v>
          </cell>
          <cell r="T456" t="str">
            <v>BA</v>
          </cell>
          <cell r="U456" t="str">
            <v>BASIC CAP</v>
          </cell>
          <cell r="V456" t="str">
            <v>U</v>
          </cell>
          <cell r="W456">
            <v>11</v>
          </cell>
          <cell r="X456" t="str">
            <v>011</v>
          </cell>
          <cell r="Y456" t="str">
            <v>SBRBAF5011</v>
          </cell>
          <cell r="Z456">
            <v>1</v>
          </cell>
          <cell r="AA456" t="str">
            <v>14FW-JILL-BY_11_GY</v>
          </cell>
          <cell r="AB456" t="str">
            <v>GY</v>
          </cell>
          <cell r="AC456" t="str">
            <v>GREY</v>
          </cell>
          <cell r="AD456" t="str">
            <v>SBRBAF5011GY</v>
          </cell>
          <cell r="AE456" t="str">
            <v/>
          </cell>
          <cell r="AF456">
            <v>1</v>
          </cell>
          <cell r="AG456" t="str">
            <v>겉감: 울50%   폴리에스터 50%</v>
          </cell>
          <cell r="AH456">
            <v>1</v>
          </cell>
          <cell r="AI456" t="str">
            <v>FRE</v>
          </cell>
        </row>
        <row r="457">
          <cell r="J457" t="str">
            <v>SBR-FOREMOST-126</v>
          </cell>
          <cell r="K457" t="str">
            <v>SBR-FOREMOST-126-SBRBAF5511GREYOSM</v>
          </cell>
          <cell r="L457" t="str">
            <v>SBR의류외511</v>
          </cell>
          <cell r="M457" t="str">
            <v>SBR</v>
          </cell>
          <cell r="N457" t="str">
            <v>14FW-J</v>
          </cell>
          <cell r="P457" t="str">
            <v>SBR</v>
          </cell>
          <cell r="Q457" t="str">
            <v>SMITH BRIDGE</v>
          </cell>
          <cell r="R457" t="str">
            <v>F</v>
          </cell>
          <cell r="S457">
            <v>5</v>
          </cell>
          <cell r="T457" t="str">
            <v>BA</v>
          </cell>
          <cell r="U457" t="str">
            <v>BASIC CAP</v>
          </cell>
          <cell r="V457" t="str">
            <v>K</v>
          </cell>
          <cell r="W457">
            <v>511</v>
          </cell>
          <cell r="X457">
            <v>511</v>
          </cell>
          <cell r="Y457" t="str">
            <v>SBRBAF5511</v>
          </cell>
          <cell r="Z457">
            <v>0.5</v>
          </cell>
          <cell r="AA457" t="str">
            <v>14FW-JILL-BY_11_GY_KIDS</v>
          </cell>
          <cell r="AB457" t="str">
            <v>GY</v>
          </cell>
          <cell r="AC457" t="str">
            <v>GREY</v>
          </cell>
          <cell r="AD457" t="str">
            <v>SBRBAF5511GY</v>
          </cell>
          <cell r="AE457" t="str">
            <v/>
          </cell>
          <cell r="AF457">
            <v>0.5</v>
          </cell>
          <cell r="AG457" t="str">
            <v>겉감: 울50%   폴리에스터 50%</v>
          </cell>
          <cell r="AH457">
            <v>1</v>
          </cell>
          <cell r="AI457" t="str">
            <v>OSM</v>
          </cell>
        </row>
        <row r="458">
          <cell r="J458" t="str">
            <v>SBR-FOREMOST-126</v>
          </cell>
          <cell r="K458" t="str">
            <v>SBR-FOREMOST-126-SBRBAF5511GREYOML</v>
          </cell>
          <cell r="L458" t="str">
            <v>SBR의류외511</v>
          </cell>
          <cell r="M458" t="str">
            <v>SBR</v>
          </cell>
          <cell r="N458" t="str">
            <v>14FW-J</v>
          </cell>
          <cell r="P458" t="str">
            <v>SBR</v>
          </cell>
          <cell r="Q458" t="str">
            <v>SMITH BRIDGE</v>
          </cell>
          <cell r="R458" t="str">
            <v>F</v>
          </cell>
          <cell r="S458">
            <v>5</v>
          </cell>
          <cell r="T458" t="str">
            <v>BA</v>
          </cell>
          <cell r="U458" t="str">
            <v>BASIC CAP</v>
          </cell>
          <cell r="V458" t="str">
            <v>K</v>
          </cell>
          <cell r="W458">
            <v>511</v>
          </cell>
          <cell r="X458">
            <v>511</v>
          </cell>
          <cell r="Y458" t="str">
            <v>SBRBAF5511</v>
          </cell>
          <cell r="Z458">
            <v>0.5</v>
          </cell>
          <cell r="AA458" t="str">
            <v>14FW-JILL-BY_11_GY_KIDS</v>
          </cell>
          <cell r="AB458" t="str">
            <v>GY</v>
          </cell>
          <cell r="AC458" t="str">
            <v>GREY</v>
          </cell>
          <cell r="AD458" t="str">
            <v>SBRBAF5511GY</v>
          </cell>
          <cell r="AE458" t="str">
            <v/>
          </cell>
          <cell r="AF458">
            <v>0.5</v>
          </cell>
          <cell r="AG458" t="str">
            <v>겉감: 울50%   폴리에스터 50%</v>
          </cell>
          <cell r="AH458">
            <v>1</v>
          </cell>
          <cell r="AI458" t="str">
            <v>OML</v>
          </cell>
        </row>
        <row r="459">
          <cell r="J459" t="str">
            <v>SBR-FOREMOST-127</v>
          </cell>
          <cell r="K459" t="str">
            <v>SBR-FOREMOST-127-SBRBAF5012BEIGEFRE</v>
          </cell>
          <cell r="L459" t="str">
            <v>SBR의류외12</v>
          </cell>
          <cell r="M459" t="str">
            <v>SBR</v>
          </cell>
          <cell r="N459" t="str">
            <v>14FW-J</v>
          </cell>
          <cell r="P459" t="str">
            <v>SBR</v>
          </cell>
          <cell r="Q459" t="str">
            <v>SMITH BRIDGE</v>
          </cell>
          <cell r="R459" t="str">
            <v>F</v>
          </cell>
          <cell r="S459">
            <v>5</v>
          </cell>
          <cell r="T459" t="str">
            <v>BA</v>
          </cell>
          <cell r="U459" t="str">
            <v>BASIC CAP</v>
          </cell>
          <cell r="V459" t="str">
            <v>U</v>
          </cell>
          <cell r="W459">
            <v>12</v>
          </cell>
          <cell r="X459" t="str">
            <v>012</v>
          </cell>
          <cell r="Y459" t="str">
            <v>SBRBAF5012</v>
          </cell>
          <cell r="Z459">
            <v>0.5</v>
          </cell>
          <cell r="AA459" t="str">
            <v>14FW-JILL-BY_04_BG</v>
          </cell>
          <cell r="AB459" t="str">
            <v>BG</v>
          </cell>
          <cell r="AC459" t="str">
            <v>BEIGE</v>
          </cell>
          <cell r="AD459" t="str">
            <v>SBRBAF5012BG</v>
          </cell>
          <cell r="AE459" t="str">
            <v/>
          </cell>
          <cell r="AF459">
            <v>1</v>
          </cell>
          <cell r="AG459" t="str">
            <v>겉감1:  울 20% 폴리에스터  80%     겉감2:  면  98 % 스판 2%</v>
          </cell>
          <cell r="AH459">
            <v>1</v>
          </cell>
          <cell r="AI459" t="str">
            <v>FRE</v>
          </cell>
        </row>
        <row r="460">
          <cell r="J460" t="str">
            <v>SBR-FOREMOST-128</v>
          </cell>
          <cell r="K460" t="str">
            <v>SBR-FOREMOST-128-SBRBAF5512BEIGEOSM</v>
          </cell>
          <cell r="L460" t="str">
            <v>SBR의류외512</v>
          </cell>
          <cell r="M460" t="str">
            <v>SBR</v>
          </cell>
          <cell r="N460" t="str">
            <v>14FW-J</v>
          </cell>
          <cell r="P460" t="str">
            <v>SBR</v>
          </cell>
          <cell r="Q460" t="str">
            <v>SMITH BRIDGE</v>
          </cell>
          <cell r="R460" t="str">
            <v>F</v>
          </cell>
          <cell r="S460">
            <v>5</v>
          </cell>
          <cell r="T460" t="str">
            <v>BA</v>
          </cell>
          <cell r="U460" t="str">
            <v>BASIC CAP</v>
          </cell>
          <cell r="V460" t="str">
            <v>K</v>
          </cell>
          <cell r="W460">
            <v>512</v>
          </cell>
          <cell r="X460">
            <v>512</v>
          </cell>
          <cell r="Y460" t="str">
            <v>SBRBAF5512</v>
          </cell>
          <cell r="Z460">
            <v>0.5</v>
          </cell>
          <cell r="AA460" t="str">
            <v>14FW-JILL-BY_04_BG_KIDS</v>
          </cell>
          <cell r="AB460" t="str">
            <v>BG</v>
          </cell>
          <cell r="AC460" t="str">
            <v>BEIGE</v>
          </cell>
          <cell r="AD460" t="str">
            <v>SBRBAF5512BG</v>
          </cell>
          <cell r="AE460" t="str">
            <v/>
          </cell>
          <cell r="AF460">
            <v>0.5</v>
          </cell>
          <cell r="AG460" t="str">
            <v>겉감1:  울 20% 폴리에스터  80%     겉감2:  면  98 % 스판 2%</v>
          </cell>
          <cell r="AH460">
            <v>1</v>
          </cell>
          <cell r="AI460" t="str">
            <v>OSM</v>
          </cell>
        </row>
        <row r="461">
          <cell r="J461" t="str">
            <v>SBR-FOREMOST-128</v>
          </cell>
          <cell r="K461" t="str">
            <v>SBR-FOREMOST-128-SBRBAF5512BEIGEOML</v>
          </cell>
          <cell r="L461" t="str">
            <v>SBR의류외512</v>
          </cell>
          <cell r="M461" t="str">
            <v>SBR</v>
          </cell>
          <cell r="N461" t="str">
            <v>14FW-J</v>
          </cell>
          <cell r="P461" t="str">
            <v>SBR</v>
          </cell>
          <cell r="Q461" t="str">
            <v>SMITH BRIDGE</v>
          </cell>
          <cell r="R461" t="str">
            <v>F</v>
          </cell>
          <cell r="S461">
            <v>5</v>
          </cell>
          <cell r="T461" t="str">
            <v>BA</v>
          </cell>
          <cell r="U461" t="str">
            <v>BASIC CAP</v>
          </cell>
          <cell r="V461" t="str">
            <v>K</v>
          </cell>
          <cell r="W461">
            <v>512</v>
          </cell>
          <cell r="X461">
            <v>512</v>
          </cell>
          <cell r="Y461" t="str">
            <v>SBRBAF5512</v>
          </cell>
          <cell r="Z461">
            <v>0.5</v>
          </cell>
          <cell r="AA461" t="str">
            <v>14FW-JILL-BY_04_BG_KIDS</v>
          </cell>
          <cell r="AB461" t="str">
            <v>BG</v>
          </cell>
          <cell r="AC461" t="str">
            <v>BEIGE</v>
          </cell>
          <cell r="AD461" t="str">
            <v>SBRBAF5512BG</v>
          </cell>
          <cell r="AE461" t="str">
            <v/>
          </cell>
          <cell r="AF461">
            <v>0.5</v>
          </cell>
          <cell r="AG461" t="str">
            <v>겉감1:  울 20% 폴리에스터  80%     겉감2:  면  98 % 스판 2%</v>
          </cell>
          <cell r="AH461">
            <v>1</v>
          </cell>
          <cell r="AI461" t="str">
            <v>OML</v>
          </cell>
        </row>
        <row r="462">
          <cell r="J462" t="str">
            <v>SBR-FOREMOST-129</v>
          </cell>
          <cell r="K462" t="str">
            <v>SBR-FOREMOST-129-SBRBAF5012GREYFRE</v>
          </cell>
          <cell r="L462" t="str">
            <v>SBR의류외12</v>
          </cell>
          <cell r="M462" t="str">
            <v>SBR</v>
          </cell>
          <cell r="N462" t="str">
            <v>14FW-J</v>
          </cell>
          <cell r="P462" t="str">
            <v>SBR</v>
          </cell>
          <cell r="Q462" t="str">
            <v>SMITH BRIDGE</v>
          </cell>
          <cell r="R462" t="str">
            <v>F</v>
          </cell>
          <cell r="S462">
            <v>5</v>
          </cell>
          <cell r="T462" t="str">
            <v>BA</v>
          </cell>
          <cell r="U462" t="str">
            <v>BASIC CAP</v>
          </cell>
          <cell r="V462" t="str">
            <v>U</v>
          </cell>
          <cell r="W462">
            <v>12</v>
          </cell>
          <cell r="X462" t="str">
            <v>012</v>
          </cell>
          <cell r="Y462" t="str">
            <v>SBRBAF5012</v>
          </cell>
          <cell r="Z462">
            <v>0.5</v>
          </cell>
          <cell r="AA462" t="str">
            <v>14FW-JILL-BY_04_GY</v>
          </cell>
          <cell r="AB462" t="str">
            <v>GY</v>
          </cell>
          <cell r="AC462" t="str">
            <v>GREY</v>
          </cell>
          <cell r="AD462" t="str">
            <v>SBRBAF5012GY</v>
          </cell>
          <cell r="AE462" t="str">
            <v/>
          </cell>
          <cell r="AF462">
            <v>1</v>
          </cell>
          <cell r="AG462" t="str">
            <v>겉감1:  울 20% 폴리에스터  80%     겉감2:  면  98 % 스판 2%</v>
          </cell>
          <cell r="AH462">
            <v>1</v>
          </cell>
          <cell r="AI462" t="str">
            <v>FRE</v>
          </cell>
        </row>
        <row r="463">
          <cell r="J463" t="str">
            <v>SBR-FOREMOST-1210</v>
          </cell>
          <cell r="K463" t="str">
            <v>SBR-FOREMOST-1210-SBRBAF5013KHAKIFRE</v>
          </cell>
          <cell r="L463" t="str">
            <v>SBR의류외13</v>
          </cell>
          <cell r="M463" t="str">
            <v>SBR</v>
          </cell>
          <cell r="N463" t="str">
            <v>14FW-J</v>
          </cell>
          <cell r="P463" t="str">
            <v>SBR</v>
          </cell>
          <cell r="Q463" t="str">
            <v>SMITH BRIDGE</v>
          </cell>
          <cell r="R463" t="str">
            <v>F</v>
          </cell>
          <cell r="S463">
            <v>5</v>
          </cell>
          <cell r="T463" t="str">
            <v>BA</v>
          </cell>
          <cell r="U463" t="str">
            <v>BASIC CAP</v>
          </cell>
          <cell r="V463" t="str">
            <v>U</v>
          </cell>
          <cell r="W463">
            <v>13</v>
          </cell>
          <cell r="X463" t="str">
            <v>013</v>
          </cell>
          <cell r="Y463" t="str">
            <v>SBRBAF5013</v>
          </cell>
          <cell r="Z463">
            <v>0.5</v>
          </cell>
          <cell r="AA463" t="str">
            <v>14FW-JILL-BY_34_KH</v>
          </cell>
          <cell r="AB463" t="str">
            <v>KH</v>
          </cell>
          <cell r="AC463" t="str">
            <v>KHAKI</v>
          </cell>
          <cell r="AD463" t="str">
            <v>SBRBAF5013KH</v>
          </cell>
          <cell r="AE463" t="str">
            <v/>
          </cell>
          <cell r="AF463">
            <v>1</v>
          </cell>
          <cell r="AG463" t="str">
            <v xml:space="preserve">겉감1 : 폴리에스터  100%  겉감2 : 100% 면 </v>
          </cell>
          <cell r="AH463">
            <v>1</v>
          </cell>
          <cell r="AI463" t="str">
            <v>FRE</v>
          </cell>
        </row>
        <row r="464">
          <cell r="J464" t="str">
            <v>SBR-FOREMOST-1211</v>
          </cell>
          <cell r="K464" t="str">
            <v>SBR-FOREMOST-1211-SBRBAF5013GREYFRE</v>
          </cell>
          <cell r="L464" t="str">
            <v>SBR의류외13</v>
          </cell>
          <cell r="M464" t="str">
            <v>SBR</v>
          </cell>
          <cell r="N464" t="str">
            <v>14FW-J</v>
          </cell>
          <cell r="P464" t="str">
            <v>SBR</v>
          </cell>
          <cell r="Q464" t="str">
            <v>SMITH BRIDGE</v>
          </cell>
          <cell r="R464" t="str">
            <v>F</v>
          </cell>
          <cell r="S464">
            <v>5</v>
          </cell>
          <cell r="T464" t="str">
            <v>BA</v>
          </cell>
          <cell r="U464" t="str">
            <v>BASIC CAP</v>
          </cell>
          <cell r="V464" t="str">
            <v>U</v>
          </cell>
          <cell r="W464">
            <v>13</v>
          </cell>
          <cell r="X464" t="str">
            <v>013</v>
          </cell>
          <cell r="Y464" t="str">
            <v>SBRBAF5013</v>
          </cell>
          <cell r="Z464">
            <v>0.5</v>
          </cell>
          <cell r="AA464" t="str">
            <v>14FW-JILL-BY_34_GY</v>
          </cell>
          <cell r="AB464" t="str">
            <v>GY</v>
          </cell>
          <cell r="AC464" t="str">
            <v>GREY</v>
          </cell>
          <cell r="AD464" t="str">
            <v>SBRBAF5013GY</v>
          </cell>
          <cell r="AE464" t="str">
            <v/>
          </cell>
          <cell r="AF464">
            <v>1</v>
          </cell>
          <cell r="AG464" t="str">
            <v xml:space="preserve">겉감1 : 폴리에스터  100%  겉감2 : 100% 면 </v>
          </cell>
          <cell r="AH464">
            <v>1</v>
          </cell>
          <cell r="AI464" t="str">
            <v>FRE</v>
          </cell>
        </row>
        <row r="465">
          <cell r="J465" t="str">
            <v>SBR-FOREMOST-1212</v>
          </cell>
          <cell r="K465" t="str">
            <v>SBR-FOREMOST-1212-SBRMIF5014BLACKOSM</v>
          </cell>
          <cell r="L465" t="str">
            <v>SBR의류외14</v>
          </cell>
          <cell r="M465" t="str">
            <v>SBR</v>
          </cell>
          <cell r="N465" t="str">
            <v>14FW-J</v>
          </cell>
          <cell r="P465" t="str">
            <v>SBR</v>
          </cell>
          <cell r="Q465" t="str">
            <v>SMITH BRIDGE</v>
          </cell>
          <cell r="R465" t="str">
            <v>F</v>
          </cell>
          <cell r="S465">
            <v>5</v>
          </cell>
          <cell r="T465" t="str">
            <v>MI</v>
          </cell>
          <cell r="U465" t="str">
            <v>MILITARY CAP</v>
          </cell>
          <cell r="V465" t="str">
            <v>U</v>
          </cell>
          <cell r="W465">
            <v>14</v>
          </cell>
          <cell r="X465" t="str">
            <v>014</v>
          </cell>
          <cell r="Y465" t="str">
            <v>SBRMIF5014</v>
          </cell>
          <cell r="Z465">
            <v>0.25</v>
          </cell>
          <cell r="AA465" t="str">
            <v>14FW-JILL-BY_31_BK</v>
          </cell>
          <cell r="AB465" t="str">
            <v>BK</v>
          </cell>
          <cell r="AC465" t="str">
            <v>BLACK</v>
          </cell>
          <cell r="AD465" t="str">
            <v>SBRMIF5014BK</v>
          </cell>
          <cell r="AE465" t="str">
            <v/>
          </cell>
          <cell r="AF465">
            <v>0.5</v>
          </cell>
          <cell r="AG465" t="str">
            <v>겉감1 : 울  20% 폴리에스터80%  겉감2: # 면 96% 스판4%</v>
          </cell>
          <cell r="AH465">
            <v>1</v>
          </cell>
          <cell r="AI465" t="str">
            <v>OSM</v>
          </cell>
        </row>
        <row r="466">
          <cell r="J466" t="str">
            <v>SBR-FOREMOST-1212</v>
          </cell>
          <cell r="K466" t="str">
            <v>SBR-FOREMOST-1212-SBRMIF5014BLACKOML</v>
          </cell>
          <cell r="L466" t="str">
            <v>SBR의류외14</v>
          </cell>
          <cell r="M466" t="str">
            <v>SBR</v>
          </cell>
          <cell r="N466" t="str">
            <v>14FW-J</v>
          </cell>
          <cell r="P466" t="str">
            <v>SBR</v>
          </cell>
          <cell r="Q466" t="str">
            <v>SMITH BRIDGE</v>
          </cell>
          <cell r="R466" t="str">
            <v>F</v>
          </cell>
          <cell r="S466">
            <v>5</v>
          </cell>
          <cell r="T466" t="str">
            <v>MI</v>
          </cell>
          <cell r="U466" t="str">
            <v>MILITARY CAP</v>
          </cell>
          <cell r="V466" t="str">
            <v>U</v>
          </cell>
          <cell r="W466">
            <v>14</v>
          </cell>
          <cell r="X466" t="str">
            <v>014</v>
          </cell>
          <cell r="Y466" t="str">
            <v>SBRMIF5014</v>
          </cell>
          <cell r="Z466">
            <v>0.25</v>
          </cell>
          <cell r="AA466" t="str">
            <v>14FW-JILL-BY_31_BK</v>
          </cell>
          <cell r="AB466" t="str">
            <v>BK</v>
          </cell>
          <cell r="AC466" t="str">
            <v>BLACK</v>
          </cell>
          <cell r="AD466" t="str">
            <v>SBRMIF5014BK</v>
          </cell>
          <cell r="AE466" t="str">
            <v/>
          </cell>
          <cell r="AF466">
            <v>0.5</v>
          </cell>
          <cell r="AG466" t="str">
            <v>겉감1 : 울  20% 폴리에스터80%  겉감2: # 면 96% 스판4%</v>
          </cell>
          <cell r="AH466">
            <v>1</v>
          </cell>
          <cell r="AI466" t="str">
            <v>OML</v>
          </cell>
        </row>
        <row r="467">
          <cell r="J467" t="str">
            <v>SBR-FOREMOST-1213</v>
          </cell>
          <cell r="K467" t="str">
            <v>SBR-FOREMOST-1213-SBRMIF5014REDOSM</v>
          </cell>
          <cell r="L467" t="str">
            <v>SBR의류외14</v>
          </cell>
          <cell r="M467" t="str">
            <v>SBR</v>
          </cell>
          <cell r="N467" t="str">
            <v>14FW-J</v>
          </cell>
          <cell r="P467" t="str">
            <v>SBR</v>
          </cell>
          <cell r="Q467" t="str">
            <v>SMITH BRIDGE</v>
          </cell>
          <cell r="R467" t="str">
            <v>F</v>
          </cell>
          <cell r="S467">
            <v>5</v>
          </cell>
          <cell r="T467" t="str">
            <v>MI</v>
          </cell>
          <cell r="U467" t="str">
            <v>MILITARY CAP</v>
          </cell>
          <cell r="V467" t="str">
            <v>U</v>
          </cell>
          <cell r="W467">
            <v>14</v>
          </cell>
          <cell r="X467" t="str">
            <v>014</v>
          </cell>
          <cell r="Y467" t="str">
            <v>SBRMIF5014</v>
          </cell>
          <cell r="Z467">
            <v>0.25</v>
          </cell>
          <cell r="AA467" t="str">
            <v>14FW-JILL-BY_31_RE</v>
          </cell>
          <cell r="AB467" t="str">
            <v>RE</v>
          </cell>
          <cell r="AC467" t="str">
            <v>RED</v>
          </cell>
          <cell r="AD467" t="str">
            <v>SBRMIF5014RE</v>
          </cell>
          <cell r="AE467" t="str">
            <v/>
          </cell>
          <cell r="AF467">
            <v>0.5</v>
          </cell>
          <cell r="AG467" t="str">
            <v>겉감1 : 울  20% 폴리에스터80%  겉감2: # 면 96% 스판4%</v>
          </cell>
          <cell r="AH467">
            <v>1</v>
          </cell>
          <cell r="AI467" t="str">
            <v>OSM</v>
          </cell>
        </row>
        <row r="468">
          <cell r="J468" t="str">
            <v>SBR-FOREMOST-1213</v>
          </cell>
          <cell r="K468" t="str">
            <v>SBR-FOREMOST-1213-SBRMIF5014REDOML</v>
          </cell>
          <cell r="L468" t="str">
            <v>SBR의류외14</v>
          </cell>
          <cell r="M468" t="str">
            <v>SBR</v>
          </cell>
          <cell r="N468" t="str">
            <v>14FW-J</v>
          </cell>
          <cell r="P468" t="str">
            <v>SBR</v>
          </cell>
          <cell r="Q468" t="str">
            <v>SMITH BRIDGE</v>
          </cell>
          <cell r="R468" t="str">
            <v>F</v>
          </cell>
          <cell r="S468">
            <v>5</v>
          </cell>
          <cell r="T468" t="str">
            <v>MI</v>
          </cell>
          <cell r="U468" t="str">
            <v>MILITARY CAP</v>
          </cell>
          <cell r="V468" t="str">
            <v>U</v>
          </cell>
          <cell r="W468">
            <v>14</v>
          </cell>
          <cell r="X468" t="str">
            <v>014</v>
          </cell>
          <cell r="Y468" t="str">
            <v>SBRMIF5014</v>
          </cell>
          <cell r="Z468">
            <v>0.25</v>
          </cell>
          <cell r="AA468" t="str">
            <v>14FW-JILL-BY_31_RE</v>
          </cell>
          <cell r="AB468" t="str">
            <v>RE</v>
          </cell>
          <cell r="AC468" t="str">
            <v>RED</v>
          </cell>
          <cell r="AD468" t="str">
            <v>SBRMIF5014RE</v>
          </cell>
          <cell r="AE468" t="str">
            <v/>
          </cell>
          <cell r="AF468">
            <v>0.5</v>
          </cell>
          <cell r="AG468" t="str">
            <v>겉감1 : 울  20% 폴리에스터80%  겉감2: # 면 96% 스판4%</v>
          </cell>
          <cell r="AH468">
            <v>1</v>
          </cell>
          <cell r="AI468" t="str">
            <v>OML</v>
          </cell>
        </row>
        <row r="469">
          <cell r="J469" t="str">
            <v>SBR-FOREMOST-1214</v>
          </cell>
          <cell r="K469" t="str">
            <v>SBR-FOREMOST-1214-SBRMIF5015NAVYOSM</v>
          </cell>
          <cell r="L469" t="str">
            <v>SBR의류외15</v>
          </cell>
          <cell r="M469" t="str">
            <v>SBR</v>
          </cell>
          <cell r="N469" t="str">
            <v>14FW-J</v>
          </cell>
          <cell r="P469" t="str">
            <v>SBR</v>
          </cell>
          <cell r="Q469" t="str">
            <v>SMITH BRIDGE</v>
          </cell>
          <cell r="R469" t="str">
            <v>F</v>
          </cell>
          <cell r="S469">
            <v>5</v>
          </cell>
          <cell r="T469" t="str">
            <v>MI</v>
          </cell>
          <cell r="U469" t="str">
            <v>MILITARY CAP</v>
          </cell>
          <cell r="V469" t="str">
            <v>U</v>
          </cell>
          <cell r="W469">
            <v>15</v>
          </cell>
          <cell r="X469" t="str">
            <v>015</v>
          </cell>
          <cell r="Y469" t="str">
            <v>SBRMIF5015</v>
          </cell>
          <cell r="Z469">
            <v>0.25</v>
          </cell>
          <cell r="AA469" t="str">
            <v>14FW-JILL-BY_19_NV</v>
          </cell>
          <cell r="AB469" t="str">
            <v>NY</v>
          </cell>
          <cell r="AC469" t="str">
            <v>NAVY</v>
          </cell>
          <cell r="AD469" t="str">
            <v>SBRMIF5015NY</v>
          </cell>
          <cell r="AE469" t="str">
            <v/>
          </cell>
          <cell r="AF469">
            <v>0.5</v>
          </cell>
          <cell r="AG469" t="str">
            <v xml:space="preserve">겉감 : 울  20%  폴리에스터 80% </v>
          </cell>
          <cell r="AH469">
            <v>1</v>
          </cell>
          <cell r="AI469" t="str">
            <v>OSM</v>
          </cell>
        </row>
        <row r="470">
          <cell r="J470" t="str">
            <v>SBR-FOREMOST-1214</v>
          </cell>
          <cell r="K470" t="str">
            <v>SBR-FOREMOST-1214-SBRMIF5015NAVYOML</v>
          </cell>
          <cell r="L470" t="str">
            <v>SBR의류외15</v>
          </cell>
          <cell r="M470" t="str">
            <v>SBR</v>
          </cell>
          <cell r="N470" t="str">
            <v>14FW-J</v>
          </cell>
          <cell r="P470" t="str">
            <v>SBR</v>
          </cell>
          <cell r="Q470" t="str">
            <v>SMITH BRIDGE</v>
          </cell>
          <cell r="R470" t="str">
            <v>F</v>
          </cell>
          <cell r="S470">
            <v>5</v>
          </cell>
          <cell r="T470" t="str">
            <v>MI</v>
          </cell>
          <cell r="U470" t="str">
            <v>MILITARY CAP</v>
          </cell>
          <cell r="V470" t="str">
            <v>U</v>
          </cell>
          <cell r="W470">
            <v>15</v>
          </cell>
          <cell r="X470" t="str">
            <v>015</v>
          </cell>
          <cell r="Y470" t="str">
            <v>SBRMIF5015</v>
          </cell>
          <cell r="Z470">
            <v>0.25</v>
          </cell>
          <cell r="AA470" t="str">
            <v>14FW-JILL-BY_19_NV</v>
          </cell>
          <cell r="AB470" t="str">
            <v>NY</v>
          </cell>
          <cell r="AC470" t="str">
            <v>NAVY</v>
          </cell>
          <cell r="AD470" t="str">
            <v>SBRMIF5015NY</v>
          </cell>
          <cell r="AE470" t="str">
            <v/>
          </cell>
          <cell r="AF470">
            <v>0.5</v>
          </cell>
          <cell r="AG470" t="str">
            <v xml:space="preserve">겉감 : 울  20%  폴리에스터 80% </v>
          </cell>
          <cell r="AH470">
            <v>1</v>
          </cell>
          <cell r="AI470" t="str">
            <v>OML</v>
          </cell>
        </row>
        <row r="471">
          <cell r="J471" t="str">
            <v>SBR-FOREMOST-1215</v>
          </cell>
          <cell r="K471" t="str">
            <v>SBR-FOREMOST-1215-SBRMIF5015BLACKOSM</v>
          </cell>
          <cell r="L471" t="str">
            <v>SBR의류외15</v>
          </cell>
          <cell r="M471" t="str">
            <v>SBR</v>
          </cell>
          <cell r="N471" t="str">
            <v>14FW-J</v>
          </cell>
          <cell r="P471" t="str">
            <v>SBR</v>
          </cell>
          <cell r="Q471" t="str">
            <v>SMITH BRIDGE</v>
          </cell>
          <cell r="R471" t="str">
            <v>F</v>
          </cell>
          <cell r="S471">
            <v>5</v>
          </cell>
          <cell r="T471" t="str">
            <v>MI</v>
          </cell>
          <cell r="U471" t="str">
            <v>MILITARY CAP</v>
          </cell>
          <cell r="V471" t="str">
            <v>U</v>
          </cell>
          <cell r="W471">
            <v>15</v>
          </cell>
          <cell r="X471" t="str">
            <v>015</v>
          </cell>
          <cell r="Y471" t="str">
            <v>SBRMIF5015</v>
          </cell>
          <cell r="Z471">
            <v>0.25</v>
          </cell>
          <cell r="AA471" t="str">
            <v>14FW-JILL-BY_18_BK</v>
          </cell>
          <cell r="AB471" t="str">
            <v>BK</v>
          </cell>
          <cell r="AC471" t="str">
            <v>BLACK</v>
          </cell>
          <cell r="AD471" t="str">
            <v>SBRMIF5015BK</v>
          </cell>
          <cell r="AE471" t="str">
            <v/>
          </cell>
          <cell r="AF471">
            <v>0.5</v>
          </cell>
          <cell r="AG471" t="str">
            <v xml:space="preserve">겉감 : 울  20%  폴리에스터 80% </v>
          </cell>
          <cell r="AH471">
            <v>1</v>
          </cell>
          <cell r="AI471" t="str">
            <v>OSM</v>
          </cell>
        </row>
        <row r="472">
          <cell r="J472" t="str">
            <v>SBR-FOREMOST-1215</v>
          </cell>
          <cell r="K472" t="str">
            <v>SBR-FOREMOST-1215-SBRMIF5015BLACKOML</v>
          </cell>
          <cell r="L472" t="str">
            <v>SBR의류외15</v>
          </cell>
          <cell r="M472" t="str">
            <v>SBR</v>
          </cell>
          <cell r="N472" t="str">
            <v>14FW-J</v>
          </cell>
          <cell r="P472" t="str">
            <v>SBR</v>
          </cell>
          <cell r="Q472" t="str">
            <v>SMITH BRIDGE</v>
          </cell>
          <cell r="R472" t="str">
            <v>F</v>
          </cell>
          <cell r="S472">
            <v>5</v>
          </cell>
          <cell r="T472" t="str">
            <v>MI</v>
          </cell>
          <cell r="U472" t="str">
            <v>MILITARY CAP</v>
          </cell>
          <cell r="V472" t="str">
            <v>U</v>
          </cell>
          <cell r="W472">
            <v>15</v>
          </cell>
          <cell r="X472" t="str">
            <v>015</v>
          </cell>
          <cell r="Y472" t="str">
            <v>SBRMIF5015</v>
          </cell>
          <cell r="Z472">
            <v>0.25</v>
          </cell>
          <cell r="AA472" t="str">
            <v>14FW-JILL-BY_18_BK</v>
          </cell>
          <cell r="AB472" t="str">
            <v>BK</v>
          </cell>
          <cell r="AC472" t="str">
            <v>BLACK</v>
          </cell>
          <cell r="AD472" t="str">
            <v>SBRMIF5015BK</v>
          </cell>
          <cell r="AE472" t="str">
            <v/>
          </cell>
          <cell r="AF472">
            <v>0.5</v>
          </cell>
          <cell r="AG472" t="str">
            <v xml:space="preserve">겉감 : 울  20%  폴리에스터 80% </v>
          </cell>
          <cell r="AH472">
            <v>1</v>
          </cell>
          <cell r="AI472" t="str">
            <v>OML</v>
          </cell>
        </row>
        <row r="473">
          <cell r="J473" t="str">
            <v>SBR-FOREMOST-1216</v>
          </cell>
          <cell r="K473" t="str">
            <v>SBR-FOREMOST-1216-SBRMIF5016GREYOSM</v>
          </cell>
          <cell r="L473" t="str">
            <v>SBR의류외16</v>
          </cell>
          <cell r="M473" t="str">
            <v>SBR</v>
          </cell>
          <cell r="N473" t="str">
            <v>14FW-J</v>
          </cell>
          <cell r="P473" t="str">
            <v>SBR</v>
          </cell>
          <cell r="Q473" t="str">
            <v>SMITH BRIDGE</v>
          </cell>
          <cell r="R473" t="str">
            <v>F</v>
          </cell>
          <cell r="S473">
            <v>5</v>
          </cell>
          <cell r="T473" t="str">
            <v>MI</v>
          </cell>
          <cell r="U473" t="str">
            <v>MILITARY CAP</v>
          </cell>
          <cell r="V473" t="str">
            <v>U</v>
          </cell>
          <cell r="W473">
            <v>16</v>
          </cell>
          <cell r="X473" t="str">
            <v>016</v>
          </cell>
          <cell r="Y473" t="str">
            <v>SBRMIF5016</v>
          </cell>
          <cell r="Z473">
            <v>0.5</v>
          </cell>
          <cell r="AA473" t="str">
            <v>14FW-JILL-BY_08_GY</v>
          </cell>
          <cell r="AB473" t="str">
            <v>GY</v>
          </cell>
          <cell r="AC473" t="str">
            <v>GREY</v>
          </cell>
          <cell r="AD473" t="str">
            <v>SBRMIF5016GY</v>
          </cell>
          <cell r="AE473" t="str">
            <v/>
          </cell>
          <cell r="AF473">
            <v>0.5</v>
          </cell>
          <cell r="AG473" t="str">
            <v xml:space="preserve">겉감1: 울  20% 폴리에스터 80% 겉감2:나일론  20% 폴리에스터 80%  </v>
          </cell>
          <cell r="AH473">
            <v>1</v>
          </cell>
          <cell r="AI473" t="str">
            <v>OSM</v>
          </cell>
        </row>
        <row r="474">
          <cell r="J474" t="str">
            <v>SBR-FOREMOST-1216</v>
          </cell>
          <cell r="K474" t="str">
            <v>SBR-FOREMOST-1216-SBRMIF5016GREYOML</v>
          </cell>
          <cell r="L474" t="str">
            <v>SBR의류외16</v>
          </cell>
          <cell r="M474" t="str">
            <v>SBR</v>
          </cell>
          <cell r="N474" t="str">
            <v>14FW-J</v>
          </cell>
          <cell r="P474" t="str">
            <v>SBR</v>
          </cell>
          <cell r="Q474" t="str">
            <v>SMITH BRIDGE</v>
          </cell>
          <cell r="R474" t="str">
            <v>F</v>
          </cell>
          <cell r="S474">
            <v>5</v>
          </cell>
          <cell r="T474" t="str">
            <v>MI</v>
          </cell>
          <cell r="U474" t="str">
            <v>MILITARY CAP</v>
          </cell>
          <cell r="V474" t="str">
            <v>U</v>
          </cell>
          <cell r="W474">
            <v>16</v>
          </cell>
          <cell r="X474" t="str">
            <v>016</v>
          </cell>
          <cell r="Y474" t="str">
            <v>SBRMIF5016</v>
          </cell>
          <cell r="Z474">
            <v>0.5</v>
          </cell>
          <cell r="AA474" t="str">
            <v>14FW-JILL-BY_08_GY</v>
          </cell>
          <cell r="AB474" t="str">
            <v>GY</v>
          </cell>
          <cell r="AC474" t="str">
            <v>GREY</v>
          </cell>
          <cell r="AD474" t="str">
            <v>SBRMIF5016GY</v>
          </cell>
          <cell r="AE474" t="str">
            <v/>
          </cell>
          <cell r="AF474">
            <v>0.5</v>
          </cell>
          <cell r="AG474" t="str">
            <v xml:space="preserve">겉감1: 울  20% 폴리에스터 80% 겉감2:나일론  20% 폴리에스터 80%  </v>
          </cell>
          <cell r="AH474">
            <v>1</v>
          </cell>
          <cell r="AI474" t="str">
            <v>OML</v>
          </cell>
        </row>
        <row r="475">
          <cell r="J475" t="str">
            <v>SBR-FOREMOST-1217</v>
          </cell>
          <cell r="K475" t="str">
            <v>SBR-FOREMOST-1217-SBRBAF5017BROWNFRE</v>
          </cell>
          <cell r="L475" t="str">
            <v>SBR의류외17</v>
          </cell>
          <cell r="M475" t="str">
            <v>SBR</v>
          </cell>
          <cell r="N475" t="str">
            <v>14FW-S</v>
          </cell>
          <cell r="P475" t="str">
            <v>SBR</v>
          </cell>
          <cell r="Q475" t="str">
            <v>SMITH BRIDGE</v>
          </cell>
          <cell r="R475" t="str">
            <v>F</v>
          </cell>
          <cell r="S475">
            <v>5</v>
          </cell>
          <cell r="T475" t="str">
            <v>BA</v>
          </cell>
          <cell r="U475" t="str">
            <v>BASIC CAP</v>
          </cell>
          <cell r="V475" t="str">
            <v>U</v>
          </cell>
          <cell r="W475">
            <v>17</v>
          </cell>
          <cell r="X475" t="str">
            <v>017</v>
          </cell>
          <cell r="Y475" t="str">
            <v>SBRBAF5017</v>
          </cell>
          <cell r="Z475">
            <v>0.5</v>
          </cell>
          <cell r="AA475" t="str">
            <v>14FW-SP-54_BR</v>
          </cell>
          <cell r="AB475" t="str">
            <v>BW</v>
          </cell>
          <cell r="AC475" t="str">
            <v>BROWN</v>
          </cell>
          <cell r="AD475" t="str">
            <v>SBRBAF5017BW</v>
          </cell>
          <cell r="AE475" t="str">
            <v/>
          </cell>
          <cell r="AF475">
            <v>1</v>
          </cell>
          <cell r="AG475" t="str">
            <v>울 60 아크릴 20 나이론 20</v>
          </cell>
          <cell r="AH475">
            <v>1</v>
          </cell>
          <cell r="AI475" t="str">
            <v>FRE</v>
          </cell>
        </row>
        <row r="476">
          <cell r="J476" t="str">
            <v>SBR-FOREMOST-1218</v>
          </cell>
          <cell r="K476" t="str">
            <v>SBR-FOREMOST-1218-SBRBAF5017BLACKFRE</v>
          </cell>
          <cell r="L476" t="str">
            <v>SBR의류외17</v>
          </cell>
          <cell r="M476" t="str">
            <v>SBR</v>
          </cell>
          <cell r="N476" t="str">
            <v>14FW-S</v>
          </cell>
          <cell r="P476" t="str">
            <v>SBR</v>
          </cell>
          <cell r="Q476" t="str">
            <v>SMITH BRIDGE</v>
          </cell>
          <cell r="R476" t="str">
            <v>F</v>
          </cell>
          <cell r="S476">
            <v>5</v>
          </cell>
          <cell r="T476" t="str">
            <v>BA</v>
          </cell>
          <cell r="U476" t="str">
            <v>BASIC CAP</v>
          </cell>
          <cell r="V476" t="str">
            <v>U</v>
          </cell>
          <cell r="W476">
            <v>17</v>
          </cell>
          <cell r="X476" t="str">
            <v>017</v>
          </cell>
          <cell r="Y476" t="str">
            <v>SBRBAF5017</v>
          </cell>
          <cell r="Z476">
            <v>0.5</v>
          </cell>
          <cell r="AA476" t="str">
            <v>14FW-SP-54_BK</v>
          </cell>
          <cell r="AB476" t="str">
            <v>BK</v>
          </cell>
          <cell r="AC476" t="str">
            <v>BLACK</v>
          </cell>
          <cell r="AD476" t="str">
            <v>SBRBAF5017BK</v>
          </cell>
          <cell r="AE476" t="str">
            <v/>
          </cell>
          <cell r="AF476">
            <v>1</v>
          </cell>
          <cell r="AG476" t="str">
            <v>울 60 아크릴 20 나이론 20</v>
          </cell>
          <cell r="AH476">
            <v>1</v>
          </cell>
          <cell r="AI476" t="str">
            <v>FRE</v>
          </cell>
        </row>
        <row r="477">
          <cell r="J477" t="str">
            <v>0</v>
          </cell>
          <cell r="K477" t="str">
            <v>0-</v>
          </cell>
          <cell r="L477">
            <v>0</v>
          </cell>
          <cell r="M477" t="str">
            <v>TTL</v>
          </cell>
          <cell r="N477" t="str">
            <v/>
          </cell>
          <cell r="O477" t="str">
            <v>SBR-FOREMOST-12 TTL</v>
          </cell>
          <cell r="Q477" t="str">
            <v/>
          </cell>
          <cell r="R477" t="str">
            <v/>
          </cell>
          <cell r="S477" t="str">
            <v/>
          </cell>
          <cell r="U477" t="str">
            <v/>
          </cell>
          <cell r="X477" t="str">
            <v/>
          </cell>
          <cell r="Y477" t="str">
            <v/>
          </cell>
          <cell r="Z477">
            <v>12</v>
          </cell>
          <cell r="AB477" t="str">
            <v/>
          </cell>
          <cell r="AD477" t="str">
            <v/>
          </cell>
          <cell r="AE477" t="str">
            <v/>
          </cell>
          <cell r="AF477">
            <v>18</v>
          </cell>
          <cell r="AG477">
            <v>0</v>
          </cell>
          <cell r="AH477">
            <v>1</v>
          </cell>
        </row>
        <row r="478">
          <cell r="J478" t="str">
            <v>SBR-FOREMOST-131</v>
          </cell>
          <cell r="K478" t="str">
            <v>SBR-FOREMOST-131-SBRERF5018BLACKFRE</v>
          </cell>
          <cell r="L478" t="str">
            <v>SBR의류외18</v>
          </cell>
          <cell r="M478" t="str">
            <v>SBR</v>
          </cell>
          <cell r="N478" t="str">
            <v>13FW-J</v>
          </cell>
          <cell r="P478" t="str">
            <v>SBR</v>
          </cell>
          <cell r="Q478" t="str">
            <v>SMITH BRIDGE</v>
          </cell>
          <cell r="R478" t="str">
            <v>F</v>
          </cell>
          <cell r="S478">
            <v>5</v>
          </cell>
          <cell r="T478" t="str">
            <v>ER</v>
          </cell>
          <cell r="U478" t="str">
            <v>EARCAP</v>
          </cell>
          <cell r="V478" t="str">
            <v>U</v>
          </cell>
          <cell r="W478">
            <v>18</v>
          </cell>
          <cell r="X478" t="str">
            <v>018</v>
          </cell>
          <cell r="Y478" t="str">
            <v>SBRERF5018</v>
          </cell>
          <cell r="Z478">
            <v>1</v>
          </cell>
          <cell r="AA478" t="str">
            <v>13FW-JILLBY-27-BK (JILERE5331BK)</v>
          </cell>
          <cell r="AB478" t="str">
            <v>BK</v>
          </cell>
          <cell r="AC478" t="str">
            <v>BLACK</v>
          </cell>
          <cell r="AD478" t="str">
            <v>SBRERF5018BK</v>
          </cell>
          <cell r="AE478" t="str">
            <v/>
          </cell>
          <cell r="AF478">
            <v>1</v>
          </cell>
          <cell r="AG478" t="str">
            <v>울 15%
아크릴 30%
폴리에스터 25% 레이온 30%</v>
          </cell>
          <cell r="AH478">
            <v>1</v>
          </cell>
          <cell r="AI478" t="str">
            <v>FRE</v>
          </cell>
        </row>
        <row r="479">
          <cell r="J479" t="str">
            <v>SBR-FOREMOST-132</v>
          </cell>
          <cell r="K479" t="str">
            <v>SBR-FOREMOST-132-SBRERF5019PINKFRE</v>
          </cell>
          <cell r="L479" t="str">
            <v>SBR의류외19</v>
          </cell>
          <cell r="M479" t="str">
            <v>SBR</v>
          </cell>
          <cell r="N479" t="str">
            <v>14FW-J</v>
          </cell>
          <cell r="P479" t="str">
            <v>SBR</v>
          </cell>
          <cell r="Q479" t="str">
            <v>SMITH BRIDGE</v>
          </cell>
          <cell r="R479" t="str">
            <v>F</v>
          </cell>
          <cell r="S479">
            <v>5</v>
          </cell>
          <cell r="T479" t="str">
            <v>ER</v>
          </cell>
          <cell r="U479" t="str">
            <v>EARCAP</v>
          </cell>
          <cell r="V479" t="str">
            <v>U</v>
          </cell>
          <cell r="W479">
            <v>19</v>
          </cell>
          <cell r="X479" t="str">
            <v>019</v>
          </cell>
          <cell r="Y479" t="str">
            <v>SBRERF5019</v>
          </cell>
          <cell r="Z479">
            <v>1</v>
          </cell>
          <cell r="AA479" t="str">
            <v>14FW-JILL-
BY_13_PK</v>
          </cell>
          <cell r="AB479" t="str">
            <v>PK</v>
          </cell>
          <cell r="AC479" t="str">
            <v>PINK</v>
          </cell>
          <cell r="AD479" t="str">
            <v>SBRERF5019PK</v>
          </cell>
          <cell r="AE479" t="str">
            <v/>
          </cell>
          <cell r="AF479">
            <v>1</v>
          </cell>
          <cell r="AG479" t="str">
            <v xml:space="preserve"> 울50%   폴리에스터 50%</v>
          </cell>
          <cell r="AH479">
            <v>1</v>
          </cell>
          <cell r="AI479" t="str">
            <v>FRE</v>
          </cell>
        </row>
        <row r="480">
          <cell r="J480" t="str">
            <v>SBR-FOREMOST-133</v>
          </cell>
          <cell r="K480" t="str">
            <v>SBR-FOREMOST-133-SBRERF5020GREYFRE</v>
          </cell>
          <cell r="L480" t="str">
            <v>SBR의류외20</v>
          </cell>
          <cell r="M480" t="str">
            <v>SBR</v>
          </cell>
          <cell r="N480" t="str">
            <v>14FW-J</v>
          </cell>
          <cell r="P480" t="str">
            <v>SBR</v>
          </cell>
          <cell r="Q480" t="str">
            <v>SMITH BRIDGE</v>
          </cell>
          <cell r="R480" t="str">
            <v>F</v>
          </cell>
          <cell r="S480">
            <v>5</v>
          </cell>
          <cell r="T480" t="str">
            <v>ER</v>
          </cell>
          <cell r="U480" t="str">
            <v>EARCAP</v>
          </cell>
          <cell r="V480" t="str">
            <v>U</v>
          </cell>
          <cell r="W480">
            <v>20</v>
          </cell>
          <cell r="X480" t="str">
            <v>020</v>
          </cell>
          <cell r="Y480" t="str">
            <v>SBRERF5020</v>
          </cell>
          <cell r="Z480">
            <v>1</v>
          </cell>
          <cell r="AA480" t="str">
            <v>14FW-JILL-BY_14_GY</v>
          </cell>
          <cell r="AB480" t="str">
            <v>GY</v>
          </cell>
          <cell r="AC480" t="str">
            <v>GREY</v>
          </cell>
          <cell r="AD480" t="str">
            <v>SBRERF5020GY</v>
          </cell>
          <cell r="AE480" t="str">
            <v/>
          </cell>
          <cell r="AF480">
            <v>1</v>
          </cell>
          <cell r="AG480" t="str">
            <v xml:space="preserve"> 울 40% 폴리에스터60%</v>
          </cell>
          <cell r="AH480">
            <v>1</v>
          </cell>
          <cell r="AI480" t="str">
            <v>FRE</v>
          </cell>
        </row>
        <row r="481">
          <cell r="J481" t="str">
            <v>SBR-FOREMOST-134</v>
          </cell>
          <cell r="K481" t="str">
            <v>SBR-FOREMOST-134-SBRERF5021NAVYFRE</v>
          </cell>
          <cell r="L481" t="str">
            <v>SBR의류외21</v>
          </cell>
          <cell r="M481" t="str">
            <v>SBR</v>
          </cell>
          <cell r="N481" t="str">
            <v>14FW-J</v>
          </cell>
          <cell r="P481" t="str">
            <v>SBR</v>
          </cell>
          <cell r="Q481" t="str">
            <v>SMITH BRIDGE</v>
          </cell>
          <cell r="R481" t="str">
            <v>F</v>
          </cell>
          <cell r="S481">
            <v>5</v>
          </cell>
          <cell r="T481" t="str">
            <v>ER</v>
          </cell>
          <cell r="U481" t="str">
            <v>EARCAP</v>
          </cell>
          <cell r="V481" t="str">
            <v>U</v>
          </cell>
          <cell r="W481">
            <v>21</v>
          </cell>
          <cell r="X481" t="str">
            <v>021</v>
          </cell>
          <cell r="Y481" t="str">
            <v>SBRERF5021</v>
          </cell>
          <cell r="Z481">
            <v>1</v>
          </cell>
          <cell r="AA481" t="str">
            <v>14FW-JILL-BY_05_MT</v>
          </cell>
          <cell r="AB481" t="str">
            <v>NY</v>
          </cell>
          <cell r="AC481" t="str">
            <v>NAVY</v>
          </cell>
          <cell r="AD481" t="str">
            <v>SBRERF5021NY</v>
          </cell>
          <cell r="AE481" t="str">
            <v/>
          </cell>
          <cell r="AF481">
            <v>1</v>
          </cell>
          <cell r="AG481" t="str">
            <v>울30% 폴리에스터60% 아크릴10%</v>
          </cell>
          <cell r="AH481">
            <v>1</v>
          </cell>
          <cell r="AI481" t="str">
            <v>FRE</v>
          </cell>
        </row>
        <row r="482">
          <cell r="J482" t="str">
            <v>SBR-FOREMOST-135</v>
          </cell>
          <cell r="K482" t="str">
            <v>SBR-FOREMOST-135-SBRERF5022IVORYFRE</v>
          </cell>
          <cell r="L482" t="str">
            <v>SBR의류외22</v>
          </cell>
          <cell r="M482" t="str">
            <v>SBR</v>
          </cell>
          <cell r="N482" t="str">
            <v>14FW J</v>
          </cell>
          <cell r="P482" t="str">
            <v>SBR</v>
          </cell>
          <cell r="Q482" t="str">
            <v>SMITH BRIDGE</v>
          </cell>
          <cell r="R482" t="str">
            <v>F</v>
          </cell>
          <cell r="S482">
            <v>5</v>
          </cell>
          <cell r="T482" t="str">
            <v>ER</v>
          </cell>
          <cell r="U482" t="str">
            <v>EARCAP</v>
          </cell>
          <cell r="V482" t="str">
            <v>U</v>
          </cell>
          <cell r="W482">
            <v>22</v>
          </cell>
          <cell r="X482" t="str">
            <v>022</v>
          </cell>
          <cell r="Y482" t="str">
            <v>SBRERF5022</v>
          </cell>
          <cell r="Z482">
            <v>1</v>
          </cell>
          <cell r="AA482" t="str">
            <v>14FW JILL BY_06_IV</v>
          </cell>
          <cell r="AB482" t="str">
            <v>IV</v>
          </cell>
          <cell r="AC482" t="str">
            <v>IVORY</v>
          </cell>
          <cell r="AD482" t="str">
            <v>SBRERF5022IV</v>
          </cell>
          <cell r="AE482" t="str">
            <v/>
          </cell>
          <cell r="AF482">
            <v>1</v>
          </cell>
          <cell r="AG482" t="str">
            <v xml:space="preserve"> 울 40%   폴리에스터  60%</v>
          </cell>
          <cell r="AH482">
            <v>1</v>
          </cell>
          <cell r="AI482" t="str">
            <v>FRE</v>
          </cell>
        </row>
        <row r="483">
          <cell r="J483" t="str">
            <v>0</v>
          </cell>
          <cell r="K483" t="str">
            <v>0-</v>
          </cell>
          <cell r="L483">
            <v>0</v>
          </cell>
          <cell r="M483" t="str">
            <v>TTL</v>
          </cell>
          <cell r="N483" t="str">
            <v/>
          </cell>
          <cell r="O483" t="str">
            <v>SBR-FOREMOST-13 TTL</v>
          </cell>
          <cell r="Q483" t="str">
            <v/>
          </cell>
          <cell r="R483" t="str">
            <v/>
          </cell>
          <cell r="S483" t="str">
            <v/>
          </cell>
          <cell r="U483" t="str">
            <v/>
          </cell>
          <cell r="X483" t="str">
            <v/>
          </cell>
          <cell r="Y483" t="str">
            <v/>
          </cell>
          <cell r="Z483">
            <v>5</v>
          </cell>
          <cell r="AB483" t="str">
            <v/>
          </cell>
          <cell r="AD483" t="str">
            <v/>
          </cell>
          <cell r="AE483" t="str">
            <v/>
          </cell>
          <cell r="AF483">
            <v>5</v>
          </cell>
          <cell r="AG483">
            <v>0</v>
          </cell>
          <cell r="AH483">
            <v>1</v>
          </cell>
        </row>
        <row r="484">
          <cell r="J484" t="str">
            <v>SBR-Y&amp;Y-011</v>
          </cell>
          <cell r="K484" t="str">
            <v>SBR-Y&amp;Y-011-SBRBEF5023BLACKFRE</v>
          </cell>
          <cell r="L484" t="str">
            <v>SBR의류외23</v>
          </cell>
          <cell r="M484" t="str">
            <v>SBR</v>
          </cell>
          <cell r="N484" t="str">
            <v>11-FW-</v>
          </cell>
          <cell r="P484" t="str">
            <v>SBR</v>
          </cell>
          <cell r="Q484" t="str">
            <v>SMITH BRIDGE</v>
          </cell>
          <cell r="R484" t="str">
            <v>F</v>
          </cell>
          <cell r="S484">
            <v>5</v>
          </cell>
          <cell r="T484" t="str">
            <v>BE</v>
          </cell>
          <cell r="U484" t="str">
            <v>BEANIE</v>
          </cell>
          <cell r="V484" t="str">
            <v>U</v>
          </cell>
          <cell r="W484">
            <v>23</v>
          </cell>
          <cell r="X484" t="str">
            <v>023</v>
          </cell>
          <cell r="Y484" t="str">
            <v>SBRBEF5023</v>
          </cell>
          <cell r="Z484">
            <v>0.5</v>
          </cell>
          <cell r="AA484" t="str">
            <v>11-FW-KNSP25_BK (JILBEE5007GY)</v>
          </cell>
          <cell r="AB484" t="str">
            <v>BK</v>
          </cell>
          <cell r="AC484" t="str">
            <v>BLACK</v>
          </cell>
          <cell r="AD484" t="str">
            <v>SBRBEF5023BK</v>
          </cell>
          <cell r="AE484" t="str">
            <v/>
          </cell>
          <cell r="AF484">
            <v>1</v>
          </cell>
          <cell r="AG484" t="str">
            <v>아크릴 100%</v>
          </cell>
          <cell r="AH484">
            <v>1</v>
          </cell>
          <cell r="AI484" t="str">
            <v>FRE</v>
          </cell>
        </row>
        <row r="485">
          <cell r="J485" t="str">
            <v>SBR-Y&amp;Y-012</v>
          </cell>
          <cell r="K485" t="str">
            <v>SBR-Y&amp;Y-012-SBRBEF5023REDFRE</v>
          </cell>
          <cell r="L485" t="str">
            <v>SBR의류외23</v>
          </cell>
          <cell r="M485" t="str">
            <v>SBR</v>
          </cell>
          <cell r="N485" t="str">
            <v>11-FW-</v>
          </cell>
          <cell r="P485" t="str">
            <v>SBR</v>
          </cell>
          <cell r="Q485" t="str">
            <v>SMITH BRIDGE</v>
          </cell>
          <cell r="R485" t="str">
            <v>F</v>
          </cell>
          <cell r="S485">
            <v>5</v>
          </cell>
          <cell r="T485" t="str">
            <v>BE</v>
          </cell>
          <cell r="U485" t="str">
            <v>BEANIE</v>
          </cell>
          <cell r="V485" t="str">
            <v>U</v>
          </cell>
          <cell r="W485">
            <v>23</v>
          </cell>
          <cell r="X485" t="str">
            <v>023</v>
          </cell>
          <cell r="Y485" t="str">
            <v>SBRBEF5023</v>
          </cell>
          <cell r="Z485">
            <v>0.5</v>
          </cell>
          <cell r="AA485" t="str">
            <v>11-FW-KNSP25_RE (JILBEE5007RE)</v>
          </cell>
          <cell r="AB485" t="str">
            <v>RE</v>
          </cell>
          <cell r="AC485" t="str">
            <v>RED</v>
          </cell>
          <cell r="AD485" t="str">
            <v>SBRBEF5023RE</v>
          </cell>
          <cell r="AE485" t="str">
            <v/>
          </cell>
          <cell r="AF485">
            <v>1</v>
          </cell>
          <cell r="AG485" t="str">
            <v>아크릴 100%</v>
          </cell>
          <cell r="AH485">
            <v>1</v>
          </cell>
          <cell r="AI485" t="str">
            <v>FRE</v>
          </cell>
        </row>
        <row r="486">
          <cell r="J486" t="str">
            <v>SBR-Y&amp;Y-013</v>
          </cell>
          <cell r="K486" t="str">
            <v>SBR-Y&amp;Y-013-SBRBEF5024NAVYFRE</v>
          </cell>
          <cell r="L486" t="str">
            <v>SBR의류외24</v>
          </cell>
          <cell r="M486" t="str">
            <v>SBR</v>
          </cell>
          <cell r="N486" t="str">
            <v>11-FW-</v>
          </cell>
          <cell r="P486" t="str">
            <v>SBR</v>
          </cell>
          <cell r="Q486" t="str">
            <v>SMITH BRIDGE</v>
          </cell>
          <cell r="R486" t="str">
            <v>F</v>
          </cell>
          <cell r="S486">
            <v>5</v>
          </cell>
          <cell r="T486" t="str">
            <v>BE</v>
          </cell>
          <cell r="U486" t="str">
            <v>BEANIE</v>
          </cell>
          <cell r="V486" t="str">
            <v>U</v>
          </cell>
          <cell r="W486">
            <v>24</v>
          </cell>
          <cell r="X486" t="str">
            <v>024</v>
          </cell>
          <cell r="Y486" t="str">
            <v>SBRBEF5024</v>
          </cell>
          <cell r="Z486">
            <v>1</v>
          </cell>
          <cell r="AA486" t="str">
            <v>11-FW-KNSP02_NY (JILBEE5008NY)</v>
          </cell>
          <cell r="AB486" t="str">
            <v>NY</v>
          </cell>
          <cell r="AC486" t="str">
            <v>NAVY</v>
          </cell>
          <cell r="AD486" t="str">
            <v>SBRBEF5024NY</v>
          </cell>
          <cell r="AE486" t="str">
            <v/>
          </cell>
          <cell r="AF486">
            <v>1</v>
          </cell>
          <cell r="AG486" t="str">
            <v>아크릴 100%</v>
          </cell>
          <cell r="AH486">
            <v>1</v>
          </cell>
          <cell r="AI486" t="str">
            <v>FRE</v>
          </cell>
        </row>
        <row r="487">
          <cell r="J487" t="str">
            <v>SBR-Y&amp;Y-014</v>
          </cell>
          <cell r="K487" t="str">
            <v>SBR-Y&amp;Y-014-SBRBEF5025BLACKFRE</v>
          </cell>
          <cell r="L487" t="str">
            <v>SBR의류외25</v>
          </cell>
          <cell r="M487" t="str">
            <v>SBR</v>
          </cell>
          <cell r="N487" t="str">
            <v>11-FW-</v>
          </cell>
          <cell r="P487" t="str">
            <v>SBR</v>
          </cell>
          <cell r="Q487" t="str">
            <v>SMITH BRIDGE</v>
          </cell>
          <cell r="R487" t="str">
            <v>F</v>
          </cell>
          <cell r="S487">
            <v>5</v>
          </cell>
          <cell r="T487" t="str">
            <v>BE</v>
          </cell>
          <cell r="U487" t="str">
            <v>BEANIE</v>
          </cell>
          <cell r="V487" t="str">
            <v>U</v>
          </cell>
          <cell r="W487">
            <v>25</v>
          </cell>
          <cell r="X487" t="str">
            <v>025</v>
          </cell>
          <cell r="Y487" t="str">
            <v>SBRBEF5025</v>
          </cell>
          <cell r="Z487">
            <v>0.5</v>
          </cell>
          <cell r="AA487" t="str">
            <v>11-FW-KNSP-22_BK
(JILBEE5042BK)</v>
          </cell>
          <cell r="AB487" t="str">
            <v>BK</v>
          </cell>
          <cell r="AC487" t="str">
            <v>BLACK</v>
          </cell>
          <cell r="AD487" t="str">
            <v>SBRBEF5025BK</v>
          </cell>
          <cell r="AE487" t="str">
            <v/>
          </cell>
          <cell r="AF487">
            <v>1</v>
          </cell>
          <cell r="AG487" t="str">
            <v>아크릴 100%</v>
          </cell>
          <cell r="AH487">
            <v>1</v>
          </cell>
          <cell r="AI487" t="str">
            <v>FRE</v>
          </cell>
        </row>
        <row r="488">
          <cell r="J488" t="str">
            <v>SBR-Y&amp;Y-015</v>
          </cell>
          <cell r="K488" t="str">
            <v>SBR-Y&amp;Y-015-SBRBEF5025KHAKIFRE</v>
          </cell>
          <cell r="L488" t="str">
            <v>SBR의류외25</v>
          </cell>
          <cell r="M488" t="str">
            <v>SBR</v>
          </cell>
          <cell r="N488" t="str">
            <v>11-FW-</v>
          </cell>
          <cell r="P488" t="str">
            <v>SBR</v>
          </cell>
          <cell r="Q488" t="str">
            <v>SMITH BRIDGE</v>
          </cell>
          <cell r="R488" t="str">
            <v>F</v>
          </cell>
          <cell r="S488">
            <v>5</v>
          </cell>
          <cell r="T488" t="str">
            <v>BE</v>
          </cell>
          <cell r="U488" t="str">
            <v>BEANIE</v>
          </cell>
          <cell r="V488" t="str">
            <v>U</v>
          </cell>
          <cell r="W488">
            <v>25</v>
          </cell>
          <cell r="X488" t="str">
            <v>025</v>
          </cell>
          <cell r="Y488" t="str">
            <v>SBRBEF5025</v>
          </cell>
          <cell r="Z488">
            <v>0.5</v>
          </cell>
          <cell r="AA488" t="str">
            <v>11-FW-KNSP-22_KH (JILBEE5042KH)</v>
          </cell>
          <cell r="AB488" t="str">
            <v>KH</v>
          </cell>
          <cell r="AC488" t="str">
            <v>KHAKI</v>
          </cell>
          <cell r="AD488" t="str">
            <v>SBRBEF5025KH</v>
          </cell>
          <cell r="AE488" t="str">
            <v/>
          </cell>
          <cell r="AF488">
            <v>1</v>
          </cell>
          <cell r="AG488" t="str">
            <v>아크릴 100%</v>
          </cell>
          <cell r="AH488">
            <v>1</v>
          </cell>
          <cell r="AI488" t="str">
            <v>FRE</v>
          </cell>
        </row>
        <row r="489">
          <cell r="J489" t="str">
            <v>SBR-Y&amp;Y-016</v>
          </cell>
          <cell r="K489" t="str">
            <v>SBR-Y&amp;Y-016-SBREBF5026CAMELFRE</v>
          </cell>
          <cell r="L489" t="str">
            <v>SBR의류외26</v>
          </cell>
          <cell r="M489" t="str">
            <v>SBR</v>
          </cell>
          <cell r="N489" t="str">
            <v>11-FW-</v>
          </cell>
          <cell r="P489" t="str">
            <v>SBR</v>
          </cell>
          <cell r="Q489" t="str">
            <v>SMITH BRIDGE</v>
          </cell>
          <cell r="R489" t="str">
            <v>F</v>
          </cell>
          <cell r="S489">
            <v>5</v>
          </cell>
          <cell r="T489" t="str">
            <v>EB</v>
          </cell>
          <cell r="U489" t="str">
            <v>EARFLAP BEANIE</v>
          </cell>
          <cell r="V489" t="str">
            <v>U</v>
          </cell>
          <cell r="W489">
            <v>26</v>
          </cell>
          <cell r="X489" t="str">
            <v>026</v>
          </cell>
          <cell r="Y489" t="str">
            <v>SBREBF5026</v>
          </cell>
          <cell r="Z489">
            <v>1</v>
          </cell>
          <cell r="AA489" t="str">
            <v>11-FW-KNSP-58_CL (JILEBE5041CL)</v>
          </cell>
          <cell r="AB489" t="str">
            <v>CL</v>
          </cell>
          <cell r="AC489" t="str">
            <v>CAMEL</v>
          </cell>
          <cell r="AD489" t="str">
            <v>SBREBF5026CL</v>
          </cell>
          <cell r="AE489" t="str">
            <v/>
          </cell>
          <cell r="AF489">
            <v>1</v>
          </cell>
          <cell r="AG489" t="str">
            <v>울 30% 아크릴 70%</v>
          </cell>
          <cell r="AH489">
            <v>1</v>
          </cell>
          <cell r="AI489" t="str">
            <v>FRE</v>
          </cell>
        </row>
        <row r="490">
          <cell r="J490" t="str">
            <v>0</v>
          </cell>
          <cell r="K490" t="str">
            <v>0-</v>
          </cell>
          <cell r="L490">
            <v>0</v>
          </cell>
          <cell r="M490" t="str">
            <v>TTL</v>
          </cell>
          <cell r="N490" t="str">
            <v/>
          </cell>
          <cell r="O490" t="str">
            <v>SBR-Y&amp;Y-01 TTL</v>
          </cell>
          <cell r="Q490" t="str">
            <v/>
          </cell>
          <cell r="R490" t="str">
            <v/>
          </cell>
          <cell r="S490" t="str">
            <v/>
          </cell>
          <cell r="U490" t="str">
            <v/>
          </cell>
          <cell r="X490" t="str">
            <v/>
          </cell>
          <cell r="Y490" t="str">
            <v/>
          </cell>
          <cell r="Z490">
            <v>4</v>
          </cell>
          <cell r="AB490" t="str">
            <v/>
          </cell>
          <cell r="AD490" t="str">
            <v/>
          </cell>
          <cell r="AE490" t="str">
            <v/>
          </cell>
          <cell r="AF490">
            <v>6</v>
          </cell>
          <cell r="AG490">
            <v>0</v>
          </cell>
          <cell r="AH490">
            <v>1</v>
          </cell>
        </row>
        <row r="491">
          <cell r="J491" t="str">
            <v>SBR-FOREMOST-141</v>
          </cell>
          <cell r="K491" t="str">
            <v>SBR-FOREMOST-141-SBREBF5027BLACKFRE</v>
          </cell>
          <cell r="L491" t="str">
            <v>SBR의류외27</v>
          </cell>
          <cell r="M491" t="str">
            <v>SBR</v>
          </cell>
          <cell r="N491" t="str">
            <v>13FW J</v>
          </cell>
          <cell r="P491" t="str">
            <v>SBR</v>
          </cell>
          <cell r="Q491" t="str">
            <v>SMITH BRIDGE</v>
          </cell>
          <cell r="R491" t="str">
            <v>F</v>
          </cell>
          <cell r="S491">
            <v>5</v>
          </cell>
          <cell r="T491" t="str">
            <v>EB</v>
          </cell>
          <cell r="U491" t="str">
            <v>EARFLAP BEANIE</v>
          </cell>
          <cell r="V491" t="str">
            <v>U</v>
          </cell>
          <cell r="W491">
            <v>27</v>
          </cell>
          <cell r="X491" t="str">
            <v>027</v>
          </cell>
          <cell r="Y491" t="str">
            <v>SBREBF5027</v>
          </cell>
          <cell r="Z491">
            <v>1</v>
          </cell>
          <cell r="AA491" t="str">
            <v>13FW JILL BY_25_BK (JILEBE5358BK)</v>
          </cell>
          <cell r="AB491" t="str">
            <v>BK</v>
          </cell>
          <cell r="AC491" t="str">
            <v>BLACK</v>
          </cell>
          <cell r="AD491" t="str">
            <v>SBREBF5027BK</v>
          </cell>
          <cell r="AE491" t="str">
            <v/>
          </cell>
          <cell r="AF491">
            <v>1</v>
          </cell>
          <cell r="AG491" t="str">
            <v>아크릴 100%</v>
          </cell>
          <cell r="AH491">
            <v>1</v>
          </cell>
          <cell r="AI491" t="str">
            <v>FRE</v>
          </cell>
        </row>
        <row r="492">
          <cell r="J492" t="str">
            <v>SBR-FOREMOST-142</v>
          </cell>
          <cell r="K492" t="str">
            <v>SBR-FOREMOST-142-SBREBF5028GREYFRE</v>
          </cell>
          <cell r="L492" t="str">
            <v>SBR의류외28</v>
          </cell>
          <cell r="M492" t="str">
            <v>SBR</v>
          </cell>
          <cell r="N492" t="str">
            <v>13FW J</v>
          </cell>
          <cell r="P492" t="str">
            <v>SBR</v>
          </cell>
          <cell r="Q492" t="str">
            <v>SMITH BRIDGE</v>
          </cell>
          <cell r="R492" t="str">
            <v>F</v>
          </cell>
          <cell r="S492">
            <v>5</v>
          </cell>
          <cell r="T492" t="str">
            <v>EB</v>
          </cell>
          <cell r="U492" t="str">
            <v>EARFLAP BEANIE</v>
          </cell>
          <cell r="V492" t="str">
            <v>U</v>
          </cell>
          <cell r="W492">
            <v>28</v>
          </cell>
          <cell r="X492" t="str">
            <v>028</v>
          </cell>
          <cell r="Y492" t="str">
            <v>SBREBF5028</v>
          </cell>
          <cell r="Z492">
            <v>0.5</v>
          </cell>
          <cell r="AA492" t="str">
            <v>13FW JILL BY KNIT_02_GY (JILEBE5369GY)</v>
          </cell>
          <cell r="AB492" t="str">
            <v>GY</v>
          </cell>
          <cell r="AC492" t="str">
            <v>GREY</v>
          </cell>
          <cell r="AD492" t="str">
            <v>SBREBF5028GY</v>
          </cell>
          <cell r="AE492" t="str">
            <v/>
          </cell>
          <cell r="AF492">
            <v>1</v>
          </cell>
          <cell r="AG492" t="str">
            <v>울 30% 아크릴 70%</v>
          </cell>
          <cell r="AH492">
            <v>1</v>
          </cell>
          <cell r="AI492" t="str">
            <v>FRE</v>
          </cell>
        </row>
        <row r="493">
          <cell r="J493" t="str">
            <v>SBR-FOREMOST-143</v>
          </cell>
          <cell r="K493" t="str">
            <v>SBR-FOREMOST-143-SBREBF5028NAVYFRE</v>
          </cell>
          <cell r="L493" t="str">
            <v>SBR의류외28</v>
          </cell>
          <cell r="M493" t="str">
            <v>SBR</v>
          </cell>
          <cell r="N493" t="str">
            <v>13FW J</v>
          </cell>
          <cell r="P493" t="str">
            <v>SBR</v>
          </cell>
          <cell r="Q493" t="str">
            <v>SMITH BRIDGE</v>
          </cell>
          <cell r="R493" t="str">
            <v>F</v>
          </cell>
          <cell r="S493">
            <v>5</v>
          </cell>
          <cell r="T493" t="str">
            <v>EB</v>
          </cell>
          <cell r="U493" t="str">
            <v>EARFLAP BEANIE</v>
          </cell>
          <cell r="V493" t="str">
            <v>U</v>
          </cell>
          <cell r="W493">
            <v>28</v>
          </cell>
          <cell r="X493" t="str">
            <v>028</v>
          </cell>
          <cell r="Y493" t="str">
            <v>SBREBF5028</v>
          </cell>
          <cell r="Z493">
            <v>0.5</v>
          </cell>
          <cell r="AA493" t="str">
            <v>13FW JILL BY KNIT_02_NY (JILEBE5369NY)</v>
          </cell>
          <cell r="AB493" t="str">
            <v>NY</v>
          </cell>
          <cell r="AC493" t="str">
            <v>NAVY</v>
          </cell>
          <cell r="AD493" t="str">
            <v>SBREBF5028NY</v>
          </cell>
          <cell r="AE493" t="str">
            <v/>
          </cell>
          <cell r="AF493">
            <v>1</v>
          </cell>
          <cell r="AG493" t="str">
            <v>울 30% 아크릴 70%</v>
          </cell>
          <cell r="AH493">
            <v>1</v>
          </cell>
          <cell r="AI493" t="str">
            <v>FRE</v>
          </cell>
        </row>
        <row r="494">
          <cell r="J494" t="str">
            <v>SBR-FOREMOST-144</v>
          </cell>
          <cell r="K494" t="str">
            <v>SBR-FOREMOST-144-SBRTPF5029BLACKFRE</v>
          </cell>
          <cell r="L494" t="str">
            <v>SBR의류외29</v>
          </cell>
          <cell r="M494" t="str">
            <v>SBR</v>
          </cell>
          <cell r="N494" t="str">
            <v>11-FW-</v>
          </cell>
          <cell r="P494" t="str">
            <v>SBR</v>
          </cell>
          <cell r="Q494" t="str">
            <v>SMITH BRIDGE</v>
          </cell>
          <cell r="R494" t="str">
            <v>F</v>
          </cell>
          <cell r="S494">
            <v>5</v>
          </cell>
          <cell r="T494" t="str">
            <v>TP</v>
          </cell>
          <cell r="U494" t="str">
            <v>TROOPER</v>
          </cell>
          <cell r="V494" t="str">
            <v>U</v>
          </cell>
          <cell r="W494">
            <v>29</v>
          </cell>
          <cell r="X494" t="str">
            <v>029</v>
          </cell>
          <cell r="Y494" t="str">
            <v>SBRTPF5029</v>
          </cell>
          <cell r="Z494">
            <v>0.5</v>
          </cell>
          <cell r="AA494" t="str">
            <v>11-FW-SP17_BK (JILTPE5021BK)</v>
          </cell>
          <cell r="AB494" t="str">
            <v>BK</v>
          </cell>
          <cell r="AC494" t="str">
            <v>BLACK</v>
          </cell>
          <cell r="AD494" t="str">
            <v>SBRTPF5029BK</v>
          </cell>
          <cell r="AE494" t="str">
            <v/>
          </cell>
          <cell r="AF494">
            <v>1</v>
          </cell>
          <cell r="AG494" t="str">
            <v>면 50%, 아크릴 40%, 울 10%</v>
          </cell>
          <cell r="AH494">
            <v>1</v>
          </cell>
          <cell r="AI494" t="str">
            <v>FRE</v>
          </cell>
        </row>
        <row r="495">
          <cell r="J495" t="str">
            <v>SBR-FOREMOST-145</v>
          </cell>
          <cell r="K495" t="str">
            <v>SBR-FOREMOST-145-SBRTPF5029REDFRE</v>
          </cell>
          <cell r="L495" t="str">
            <v>SBR의류외29</v>
          </cell>
          <cell r="M495" t="str">
            <v>SBR</v>
          </cell>
          <cell r="N495" t="str">
            <v>11-FW-</v>
          </cell>
          <cell r="P495" t="str">
            <v>SBR</v>
          </cell>
          <cell r="Q495" t="str">
            <v>SMITH BRIDGE</v>
          </cell>
          <cell r="R495" t="str">
            <v>F</v>
          </cell>
          <cell r="S495">
            <v>5</v>
          </cell>
          <cell r="T495" t="str">
            <v>TP</v>
          </cell>
          <cell r="U495" t="str">
            <v>TROOPER</v>
          </cell>
          <cell r="V495" t="str">
            <v>U</v>
          </cell>
          <cell r="W495">
            <v>29</v>
          </cell>
          <cell r="X495" t="str">
            <v>029</v>
          </cell>
          <cell r="Y495" t="str">
            <v>SBRTPF5029</v>
          </cell>
          <cell r="Z495">
            <v>0.5</v>
          </cell>
          <cell r="AA495" t="str">
            <v>11-FW-SP17)RE (JILTPE5021RE)</v>
          </cell>
          <cell r="AB495" t="str">
            <v>RE</v>
          </cell>
          <cell r="AC495" t="str">
            <v>RED</v>
          </cell>
          <cell r="AD495" t="str">
            <v>SBRTPF5029RE</v>
          </cell>
          <cell r="AE495" t="str">
            <v/>
          </cell>
          <cell r="AF495">
            <v>1</v>
          </cell>
          <cell r="AG495" t="str">
            <v>면 50%, 아크릴 40%, 울 10%</v>
          </cell>
          <cell r="AH495">
            <v>1</v>
          </cell>
          <cell r="AI495" t="str">
            <v>FRE</v>
          </cell>
        </row>
        <row r="496">
          <cell r="J496" t="str">
            <v>SBR-FOREMOST-146</v>
          </cell>
          <cell r="K496" t="str">
            <v>SBR-FOREMOST-146-SBRTPF5030GREYFRE</v>
          </cell>
          <cell r="L496" t="str">
            <v>SBR의류외30</v>
          </cell>
          <cell r="M496" t="str">
            <v>SBR</v>
          </cell>
          <cell r="N496" t="str">
            <v>13FW-H</v>
          </cell>
          <cell r="P496" t="str">
            <v>SBR</v>
          </cell>
          <cell r="Q496" t="str">
            <v>SMITH BRIDGE</v>
          </cell>
          <cell r="R496" t="str">
            <v>F</v>
          </cell>
          <cell r="S496">
            <v>5</v>
          </cell>
          <cell r="T496" t="str">
            <v>TP</v>
          </cell>
          <cell r="U496" t="str">
            <v>TROOPER</v>
          </cell>
          <cell r="V496" t="str">
            <v>U</v>
          </cell>
          <cell r="W496">
            <v>30</v>
          </cell>
          <cell r="X496" t="str">
            <v>030</v>
          </cell>
          <cell r="Y496" t="str">
            <v>SBRTPF5030</v>
          </cell>
          <cell r="Z496">
            <v>1</v>
          </cell>
          <cell r="AA496" t="str">
            <v>13FW-H.COUSTIC_TROOPER-01 (JILTPE5336GY)</v>
          </cell>
          <cell r="AB496" t="str">
            <v>GY</v>
          </cell>
          <cell r="AC496" t="str">
            <v>GREY</v>
          </cell>
          <cell r="AD496" t="str">
            <v>SBRTPF5030GY</v>
          </cell>
          <cell r="AE496" t="str">
            <v/>
          </cell>
          <cell r="AF496">
            <v>1</v>
          </cell>
          <cell r="AG496" t="str">
            <v>울 40%
나일론 12%
아크릴 23%
폴리에스터 18%
폴리우레탄 7%</v>
          </cell>
          <cell r="AH496">
            <v>1</v>
          </cell>
          <cell r="AI496" t="str">
            <v>FRE</v>
          </cell>
        </row>
        <row r="497">
          <cell r="J497" t="str">
            <v>0</v>
          </cell>
          <cell r="K497" t="str">
            <v>0-</v>
          </cell>
          <cell r="L497">
            <v>0</v>
          </cell>
          <cell r="M497" t="str">
            <v>TTL</v>
          </cell>
          <cell r="N497" t="str">
            <v/>
          </cell>
          <cell r="O497" t="str">
            <v>SBR-FOREMOST-14 TTL</v>
          </cell>
          <cell r="Q497" t="str">
            <v/>
          </cell>
          <cell r="R497" t="str">
            <v/>
          </cell>
          <cell r="S497" t="str">
            <v/>
          </cell>
          <cell r="U497" t="str">
            <v/>
          </cell>
          <cell r="X497" t="str">
            <v/>
          </cell>
          <cell r="Y497" t="str">
            <v/>
          </cell>
          <cell r="Z497">
            <v>4</v>
          </cell>
          <cell r="AB497" t="str">
            <v/>
          </cell>
          <cell r="AD497" t="str">
            <v/>
          </cell>
          <cell r="AE497" t="str">
            <v/>
          </cell>
          <cell r="AF497">
            <v>6</v>
          </cell>
          <cell r="AG497">
            <v>0</v>
          </cell>
          <cell r="AH497">
            <v>1</v>
          </cell>
        </row>
        <row r="498">
          <cell r="J498" t="str">
            <v>SBR-FOREMOST-171</v>
          </cell>
          <cell r="K498" t="str">
            <v>SBR-FOREMOST-171-SBRMIF3001BLACKOXS</v>
          </cell>
          <cell r="L498" t="str">
            <v>SBR의류외1</v>
          </cell>
          <cell r="M498" t="str">
            <v>SBR</v>
          </cell>
          <cell r="N498" t="str">
            <v>12-FW-</v>
          </cell>
          <cell r="P498" t="str">
            <v>SBR</v>
          </cell>
          <cell r="Q498" t="str">
            <v>SMITH BRIDGE</v>
          </cell>
          <cell r="R498" t="str">
            <v>F</v>
          </cell>
          <cell r="S498" t="str">
            <v>3</v>
          </cell>
          <cell r="T498" t="str">
            <v>MI</v>
          </cell>
          <cell r="U498" t="str">
            <v>MILITARY CAP</v>
          </cell>
          <cell r="V498" t="str">
            <v>U</v>
          </cell>
          <cell r="W498">
            <v>1</v>
          </cell>
          <cell r="X498" t="str">
            <v>001</v>
          </cell>
          <cell r="Y498" t="str">
            <v>SBRMIF3001</v>
          </cell>
          <cell r="Z498">
            <v>0.33333333333333331</v>
          </cell>
          <cell r="AA498" t="str">
            <v>12-FW-SP115_BK (JILMIF0152BK)</v>
          </cell>
          <cell r="AB498" t="str">
            <v>BK</v>
          </cell>
          <cell r="AC498" t="str">
            <v>BLACK</v>
          </cell>
          <cell r="AD498" t="str">
            <v>SBRMIF3001BK</v>
          </cell>
          <cell r="AE498" t="str">
            <v/>
          </cell>
          <cell r="AF498">
            <v>0.5</v>
          </cell>
          <cell r="AG498" t="str">
            <v>면 100</v>
          </cell>
          <cell r="AH498">
            <v>1</v>
          </cell>
          <cell r="AI498" t="str">
            <v>OXS</v>
          </cell>
        </row>
        <row r="499">
          <cell r="J499" t="str">
            <v>SBR-FOREMOST-171</v>
          </cell>
          <cell r="K499" t="str">
            <v>SBR-FOREMOST-171-SBRMIF3001BLACKLXL</v>
          </cell>
          <cell r="L499" t="str">
            <v>SBR의류외1</v>
          </cell>
          <cell r="M499" t="str">
            <v>SBR</v>
          </cell>
          <cell r="N499" t="str">
            <v>12-FW-</v>
          </cell>
          <cell r="P499" t="str">
            <v>SBR</v>
          </cell>
          <cell r="Q499" t="str">
            <v>SMITH BRIDGE</v>
          </cell>
          <cell r="R499" t="str">
            <v>F</v>
          </cell>
          <cell r="S499" t="str">
            <v>3</v>
          </cell>
          <cell r="T499" t="str">
            <v>MI</v>
          </cell>
          <cell r="U499" t="str">
            <v>MILITARY CAP</v>
          </cell>
          <cell r="V499" t="str">
            <v>U</v>
          </cell>
          <cell r="W499">
            <v>1</v>
          </cell>
          <cell r="X499" t="str">
            <v>001</v>
          </cell>
          <cell r="Y499" t="str">
            <v>SBRMIF3001</v>
          </cell>
          <cell r="Z499">
            <v>0.33333333333333331</v>
          </cell>
          <cell r="AA499" t="str">
            <v>12-FW-SP115_BK (JILMIF0152BK)</v>
          </cell>
          <cell r="AB499" t="str">
            <v>BK</v>
          </cell>
          <cell r="AC499" t="str">
            <v>BLACK</v>
          </cell>
          <cell r="AD499" t="str">
            <v>SBRMIF3001BK</v>
          </cell>
          <cell r="AE499" t="str">
            <v/>
          </cell>
          <cell r="AF499">
            <v>0.5</v>
          </cell>
          <cell r="AG499" t="str">
            <v>면 100</v>
          </cell>
          <cell r="AH499">
            <v>1</v>
          </cell>
          <cell r="AI499" t="str">
            <v>LXL</v>
          </cell>
        </row>
        <row r="500">
          <cell r="J500" t="str">
            <v>0</v>
          </cell>
          <cell r="K500" t="str">
            <v>0-</v>
          </cell>
          <cell r="L500">
            <v>0</v>
          </cell>
          <cell r="M500" t="str">
            <v>TTL</v>
          </cell>
          <cell r="N500" t="str">
            <v/>
          </cell>
          <cell r="O500" t="str">
            <v>SBR-FOREMOST-17 TTL</v>
          </cell>
          <cell r="Q500" t="str">
            <v/>
          </cell>
          <cell r="R500" t="str">
            <v/>
          </cell>
          <cell r="S500" t="str">
            <v/>
          </cell>
          <cell r="U500" t="str">
            <v/>
          </cell>
          <cell r="X500" t="str">
            <v/>
          </cell>
          <cell r="Y500" t="str">
            <v/>
          </cell>
          <cell r="Z500">
            <v>0.66666666666666663</v>
          </cell>
          <cell r="AB500" t="str">
            <v/>
          </cell>
          <cell r="AD500" t="str">
            <v/>
          </cell>
          <cell r="AE500" t="str">
            <v/>
          </cell>
          <cell r="AF500">
            <v>1</v>
          </cell>
          <cell r="AG500">
            <v>0</v>
          </cell>
          <cell r="AH500">
            <v>1</v>
          </cell>
        </row>
        <row r="501">
          <cell r="J501" t="str">
            <v>SBR-Y&amp;Y-031</v>
          </cell>
          <cell r="K501" t="str">
            <v>SBR-Y&amp;Y-031-SBRBEF5031BLACKFRE</v>
          </cell>
          <cell r="L501" t="str">
            <v>SBR의류외31</v>
          </cell>
          <cell r="M501" t="str">
            <v>SBR</v>
          </cell>
          <cell r="N501" t="str">
            <v>14FW-J</v>
          </cell>
          <cell r="P501" t="str">
            <v>SBR</v>
          </cell>
          <cell r="Q501" t="str">
            <v>SMITH BRIDGE</v>
          </cell>
          <cell r="R501" t="str">
            <v>F</v>
          </cell>
          <cell r="S501">
            <v>5</v>
          </cell>
          <cell r="T501" t="str">
            <v>BE</v>
          </cell>
          <cell r="U501" t="str">
            <v>BEANIE</v>
          </cell>
          <cell r="V501" t="str">
            <v>U</v>
          </cell>
          <cell r="W501">
            <v>31</v>
          </cell>
          <cell r="X501" t="str">
            <v>031</v>
          </cell>
          <cell r="Y501" t="str">
            <v>SBRBEF5031</v>
          </cell>
          <cell r="Z501">
            <v>0.2</v>
          </cell>
          <cell r="AA501" t="str">
            <v>14FW-JILLBY-KNIT-67_BK</v>
          </cell>
          <cell r="AB501" t="str">
            <v>BK</v>
          </cell>
          <cell r="AC501" t="str">
            <v>BLACK</v>
          </cell>
          <cell r="AD501" t="str">
            <v>SBRBEF5031BK</v>
          </cell>
          <cell r="AE501" t="str">
            <v/>
          </cell>
          <cell r="AF501">
            <v>1</v>
          </cell>
          <cell r="AG501" t="str">
            <v>울30% 아크릴 70%</v>
          </cell>
          <cell r="AH501">
            <v>1</v>
          </cell>
          <cell r="AI501" t="str">
            <v>FRE</v>
          </cell>
        </row>
        <row r="502">
          <cell r="J502" t="str">
            <v>SBR-Y&amp;Y-032</v>
          </cell>
          <cell r="K502" t="str">
            <v>SBR-Y&amp;Y-032-SBRBEF5031GREYFRE</v>
          </cell>
          <cell r="L502" t="str">
            <v>SBR의류외31</v>
          </cell>
          <cell r="M502" t="str">
            <v>SBR</v>
          </cell>
          <cell r="N502" t="str">
            <v>14FW-J</v>
          </cell>
          <cell r="P502" t="str">
            <v>SBR</v>
          </cell>
          <cell r="Q502" t="str">
            <v>SMITH BRIDGE</v>
          </cell>
          <cell r="R502" t="str">
            <v>F</v>
          </cell>
          <cell r="S502">
            <v>5</v>
          </cell>
          <cell r="T502" t="str">
            <v>BE</v>
          </cell>
          <cell r="U502" t="str">
            <v>BEANIE</v>
          </cell>
          <cell r="V502" t="str">
            <v>U</v>
          </cell>
          <cell r="W502">
            <v>31</v>
          </cell>
          <cell r="X502" t="str">
            <v>031</v>
          </cell>
          <cell r="Y502" t="str">
            <v>SBRBEF5031</v>
          </cell>
          <cell r="Z502">
            <v>0.2</v>
          </cell>
          <cell r="AA502" t="str">
            <v>14FW-JILLBY-KNIT-67_GY</v>
          </cell>
          <cell r="AB502" t="str">
            <v>GY</v>
          </cell>
          <cell r="AC502" t="str">
            <v>GREY</v>
          </cell>
          <cell r="AD502" t="str">
            <v>SBRBEF5031GY</v>
          </cell>
          <cell r="AE502" t="str">
            <v/>
          </cell>
          <cell r="AF502">
            <v>1</v>
          </cell>
          <cell r="AG502" t="str">
            <v>울30% 아크릴 70%</v>
          </cell>
          <cell r="AH502">
            <v>1</v>
          </cell>
          <cell r="AI502" t="str">
            <v>FRE</v>
          </cell>
        </row>
        <row r="503">
          <cell r="J503" t="str">
            <v>SBR-Y&amp;Y-033</v>
          </cell>
          <cell r="K503" t="str">
            <v>SBR-Y&amp;Y-033-SBRBEF5031BLUEFRE</v>
          </cell>
          <cell r="L503" t="str">
            <v>SBR의류외31</v>
          </cell>
          <cell r="M503" t="str">
            <v>SBR</v>
          </cell>
          <cell r="N503" t="str">
            <v>14FW-J</v>
          </cell>
          <cell r="P503" t="str">
            <v>SBR</v>
          </cell>
          <cell r="Q503" t="str">
            <v>SMITH BRIDGE</v>
          </cell>
          <cell r="R503" t="str">
            <v>F</v>
          </cell>
          <cell r="S503">
            <v>5</v>
          </cell>
          <cell r="T503" t="str">
            <v>BE</v>
          </cell>
          <cell r="U503" t="str">
            <v>BEANIE</v>
          </cell>
          <cell r="V503" t="str">
            <v>U</v>
          </cell>
          <cell r="W503">
            <v>31</v>
          </cell>
          <cell r="X503" t="str">
            <v>031</v>
          </cell>
          <cell r="Y503" t="str">
            <v>SBRBEF5031</v>
          </cell>
          <cell r="Z503">
            <v>0.2</v>
          </cell>
          <cell r="AA503" t="str">
            <v>14FW-JILLBY-KNIT-67_BL</v>
          </cell>
          <cell r="AB503" t="str">
            <v>BL</v>
          </cell>
          <cell r="AC503" t="str">
            <v>BLUE</v>
          </cell>
          <cell r="AD503" t="str">
            <v>SBRBEF5031BL</v>
          </cell>
          <cell r="AE503" t="str">
            <v/>
          </cell>
          <cell r="AF503">
            <v>1</v>
          </cell>
          <cell r="AG503" t="str">
            <v>울30% 아크릴 70%</v>
          </cell>
          <cell r="AH503">
            <v>1</v>
          </cell>
          <cell r="AI503" t="str">
            <v>FRE</v>
          </cell>
        </row>
        <row r="504">
          <cell r="J504" t="str">
            <v>SBR-Y&amp;Y-034</v>
          </cell>
          <cell r="K504" t="str">
            <v>SBR-Y&amp;Y-034-SBRBEF5031REDFRE</v>
          </cell>
          <cell r="L504" t="str">
            <v>SBR의류외31</v>
          </cell>
          <cell r="M504" t="str">
            <v>SBR</v>
          </cell>
          <cell r="N504" t="str">
            <v>14FW-J</v>
          </cell>
          <cell r="P504" t="str">
            <v>SBR</v>
          </cell>
          <cell r="Q504" t="str">
            <v>SMITH BRIDGE</v>
          </cell>
          <cell r="R504" t="str">
            <v>F</v>
          </cell>
          <cell r="S504">
            <v>5</v>
          </cell>
          <cell r="T504" t="str">
            <v>BE</v>
          </cell>
          <cell r="U504" t="str">
            <v>BEANIE</v>
          </cell>
          <cell r="V504" t="str">
            <v>U</v>
          </cell>
          <cell r="W504">
            <v>31</v>
          </cell>
          <cell r="X504" t="str">
            <v>031</v>
          </cell>
          <cell r="Y504" t="str">
            <v>SBRBEF5031</v>
          </cell>
          <cell r="Z504">
            <v>0.2</v>
          </cell>
          <cell r="AA504" t="str">
            <v>14FW-JILLBY-KNIT-67_RE</v>
          </cell>
          <cell r="AB504" t="str">
            <v>RE</v>
          </cell>
          <cell r="AC504" t="str">
            <v>RED</v>
          </cell>
          <cell r="AD504" t="str">
            <v>SBRBEF5031RE</v>
          </cell>
          <cell r="AE504" t="str">
            <v/>
          </cell>
          <cell r="AF504">
            <v>1</v>
          </cell>
          <cell r="AG504" t="str">
            <v>울30% 아크릴 70%</v>
          </cell>
          <cell r="AH504">
            <v>1</v>
          </cell>
          <cell r="AI504" t="str">
            <v>FRE</v>
          </cell>
        </row>
        <row r="505">
          <cell r="J505" t="str">
            <v>SBR-Y&amp;Y-035</v>
          </cell>
          <cell r="K505" t="str">
            <v>SBR-Y&amp;Y-035-SBRBEF5031PINKFRE</v>
          </cell>
          <cell r="L505" t="str">
            <v>SBR의류외31</v>
          </cell>
          <cell r="M505" t="str">
            <v>SBR</v>
          </cell>
          <cell r="N505" t="str">
            <v>14FW-J</v>
          </cell>
          <cell r="P505" t="str">
            <v>SBR</v>
          </cell>
          <cell r="Q505" t="str">
            <v>SMITH BRIDGE</v>
          </cell>
          <cell r="R505" t="str">
            <v>F</v>
          </cell>
          <cell r="S505">
            <v>5</v>
          </cell>
          <cell r="T505" t="str">
            <v>BE</v>
          </cell>
          <cell r="U505" t="str">
            <v>BEANIE</v>
          </cell>
          <cell r="V505" t="str">
            <v>U</v>
          </cell>
          <cell r="W505">
            <v>31</v>
          </cell>
          <cell r="X505" t="str">
            <v>031</v>
          </cell>
          <cell r="Y505" t="str">
            <v>SBRBEF5031</v>
          </cell>
          <cell r="Z505">
            <v>0.2</v>
          </cell>
          <cell r="AA505" t="str">
            <v>14FW-JILLBY-KNIT-67_PK</v>
          </cell>
          <cell r="AB505" t="str">
            <v>PK</v>
          </cell>
          <cell r="AC505" t="str">
            <v>PINK</v>
          </cell>
          <cell r="AD505" t="str">
            <v>SBRBEF5031PK</v>
          </cell>
          <cell r="AE505" t="str">
            <v/>
          </cell>
          <cell r="AF505">
            <v>1</v>
          </cell>
          <cell r="AG505" t="str">
            <v>울30% 아크릴 70%</v>
          </cell>
          <cell r="AH505">
            <v>1</v>
          </cell>
          <cell r="AI505" t="str">
            <v>FRE</v>
          </cell>
        </row>
        <row r="506">
          <cell r="J506" t="str">
            <v>SBR-Y&amp;Y-036</v>
          </cell>
          <cell r="K506" t="str">
            <v>SBR-Y&amp;Y-036-SBRBEF5032YELLOWFRE</v>
          </cell>
          <cell r="L506" t="str">
            <v>SBR의류외32</v>
          </cell>
          <cell r="M506" t="str">
            <v>SBR</v>
          </cell>
          <cell r="N506" t="str">
            <v>14FW-J</v>
          </cell>
          <cell r="P506" t="str">
            <v>SBR</v>
          </cell>
          <cell r="Q506" t="str">
            <v>SMITH BRIDGE</v>
          </cell>
          <cell r="R506" t="str">
            <v>F</v>
          </cell>
          <cell r="S506">
            <v>5</v>
          </cell>
          <cell r="T506" t="str">
            <v>BE</v>
          </cell>
          <cell r="U506" t="str">
            <v>BEANIE</v>
          </cell>
          <cell r="V506" t="str">
            <v>U</v>
          </cell>
          <cell r="W506">
            <v>32</v>
          </cell>
          <cell r="X506" t="str">
            <v>032</v>
          </cell>
          <cell r="Y506" t="str">
            <v>SBRBEF5032</v>
          </cell>
          <cell r="Z506">
            <v>0.14285714285714285</v>
          </cell>
          <cell r="AA506" t="str">
            <v>14FW-JILLBY-KNIT_01_YE</v>
          </cell>
          <cell r="AB506" t="str">
            <v>YE</v>
          </cell>
          <cell r="AC506" t="str">
            <v>YELLOW</v>
          </cell>
          <cell r="AD506" t="str">
            <v>SBRBEF5032YE</v>
          </cell>
          <cell r="AE506" t="str">
            <v/>
          </cell>
          <cell r="AF506">
            <v>1</v>
          </cell>
          <cell r="AG506" t="str">
            <v>겉감: 아크릴 100%
안감 : 폴라폴리스 100%</v>
          </cell>
          <cell r="AH506">
            <v>1</v>
          </cell>
          <cell r="AI506" t="str">
            <v>FRE</v>
          </cell>
        </row>
        <row r="507">
          <cell r="J507" t="str">
            <v>SBR-Y&amp;Y-037</v>
          </cell>
          <cell r="K507" t="str">
            <v>SBR-Y&amp;Y-037-SBRBEF5032BLUEFRE</v>
          </cell>
          <cell r="L507" t="str">
            <v>SBR의류외32</v>
          </cell>
          <cell r="M507" t="str">
            <v>SBR</v>
          </cell>
          <cell r="N507" t="str">
            <v>14FW-J</v>
          </cell>
          <cell r="P507" t="str">
            <v>SBR</v>
          </cell>
          <cell r="Q507" t="str">
            <v>SMITH BRIDGE</v>
          </cell>
          <cell r="R507" t="str">
            <v>F</v>
          </cell>
          <cell r="S507">
            <v>5</v>
          </cell>
          <cell r="T507" t="str">
            <v>BE</v>
          </cell>
          <cell r="U507" t="str">
            <v>BEANIE</v>
          </cell>
          <cell r="V507" t="str">
            <v>U</v>
          </cell>
          <cell r="W507">
            <v>32</v>
          </cell>
          <cell r="X507" t="str">
            <v>032</v>
          </cell>
          <cell r="Y507" t="str">
            <v>SBRBEF5032</v>
          </cell>
          <cell r="Z507">
            <v>0.14285714285714285</v>
          </cell>
          <cell r="AA507" t="str">
            <v>14FW-JILLBY-KNIT_01_BL</v>
          </cell>
          <cell r="AB507" t="str">
            <v>BL</v>
          </cell>
          <cell r="AC507" t="str">
            <v>BLUE</v>
          </cell>
          <cell r="AD507" t="str">
            <v>SBRBEF5032BL</v>
          </cell>
          <cell r="AE507" t="str">
            <v/>
          </cell>
          <cell r="AF507">
            <v>1</v>
          </cell>
          <cell r="AG507" t="str">
            <v>겉감: 아크릴 100%
안감 : 폴라폴리스 100%</v>
          </cell>
          <cell r="AH507">
            <v>1</v>
          </cell>
          <cell r="AI507" t="str">
            <v>FRE</v>
          </cell>
        </row>
        <row r="508">
          <cell r="J508" t="str">
            <v>SBR-Y&amp;Y-038</v>
          </cell>
          <cell r="K508" t="str">
            <v>SBR-Y&amp;Y-038-SBRBEF5032REDFRE</v>
          </cell>
          <cell r="L508" t="str">
            <v>SBR의류외32</v>
          </cell>
          <cell r="M508" t="str">
            <v>SBR</v>
          </cell>
          <cell r="N508" t="str">
            <v>14FW-J</v>
          </cell>
          <cell r="P508" t="str">
            <v>SBR</v>
          </cell>
          <cell r="Q508" t="str">
            <v>SMITH BRIDGE</v>
          </cell>
          <cell r="R508" t="str">
            <v>F</v>
          </cell>
          <cell r="S508">
            <v>5</v>
          </cell>
          <cell r="T508" t="str">
            <v>BE</v>
          </cell>
          <cell r="U508" t="str">
            <v>BEANIE</v>
          </cell>
          <cell r="V508" t="str">
            <v>U</v>
          </cell>
          <cell r="W508">
            <v>32</v>
          </cell>
          <cell r="X508" t="str">
            <v>032</v>
          </cell>
          <cell r="Y508" t="str">
            <v>SBRBEF5032</v>
          </cell>
          <cell r="Z508">
            <v>0.14285714285714285</v>
          </cell>
          <cell r="AA508" t="str">
            <v>14FW-JILLBY-KNIT_01_RE</v>
          </cell>
          <cell r="AB508" t="str">
            <v>RE</v>
          </cell>
          <cell r="AC508" t="str">
            <v>RED</v>
          </cell>
          <cell r="AD508" t="str">
            <v>SBRBEF5032RE</v>
          </cell>
          <cell r="AE508" t="str">
            <v/>
          </cell>
          <cell r="AF508">
            <v>1</v>
          </cell>
          <cell r="AG508" t="str">
            <v>겉감: 아크릴 100%
안감 : 폴라폴리스 100%</v>
          </cell>
          <cell r="AH508">
            <v>1</v>
          </cell>
          <cell r="AI508" t="str">
            <v>FRE</v>
          </cell>
        </row>
        <row r="509">
          <cell r="J509" t="str">
            <v>SBR-Y&amp;Y-039</v>
          </cell>
          <cell r="K509" t="str">
            <v>SBR-Y&amp;Y-039-SBRBEF5032GREENFRE</v>
          </cell>
          <cell r="L509" t="str">
            <v>SBR의류외32</v>
          </cell>
          <cell r="M509" t="str">
            <v>SBR</v>
          </cell>
          <cell r="N509" t="str">
            <v>14FW-J</v>
          </cell>
          <cell r="P509" t="str">
            <v>SBR</v>
          </cell>
          <cell r="Q509" t="str">
            <v>SMITH BRIDGE</v>
          </cell>
          <cell r="R509" t="str">
            <v>F</v>
          </cell>
          <cell r="S509">
            <v>5</v>
          </cell>
          <cell r="T509" t="str">
            <v>BE</v>
          </cell>
          <cell r="U509" t="str">
            <v>BEANIE</v>
          </cell>
          <cell r="V509" t="str">
            <v>U</v>
          </cell>
          <cell r="W509">
            <v>32</v>
          </cell>
          <cell r="X509" t="str">
            <v>032</v>
          </cell>
          <cell r="Y509" t="str">
            <v>SBRBEF5032</v>
          </cell>
          <cell r="Z509">
            <v>0.14285714285714285</v>
          </cell>
          <cell r="AA509" t="str">
            <v>14FW-JILLBY-KNIT_01_GR</v>
          </cell>
          <cell r="AB509" t="str">
            <v>GR</v>
          </cell>
          <cell r="AC509" t="str">
            <v>GREEN</v>
          </cell>
          <cell r="AD509" t="str">
            <v>SBRBEF5032GR</v>
          </cell>
          <cell r="AE509" t="str">
            <v/>
          </cell>
          <cell r="AF509">
            <v>1</v>
          </cell>
          <cell r="AG509" t="str">
            <v>겉감: 아크릴 100%
안감 : 폴라폴리스 100%</v>
          </cell>
          <cell r="AH509">
            <v>1</v>
          </cell>
          <cell r="AI509" t="str">
            <v>FRE</v>
          </cell>
        </row>
        <row r="510">
          <cell r="J510" t="str">
            <v>SBR-Y&amp;Y-0310</v>
          </cell>
          <cell r="K510" t="str">
            <v>SBR-Y&amp;Y-0310-SBRBEF5032IVORYFRE</v>
          </cell>
          <cell r="L510" t="str">
            <v>SBR의류외32</v>
          </cell>
          <cell r="M510" t="str">
            <v>SBR</v>
          </cell>
          <cell r="N510" t="str">
            <v>14FW-J</v>
          </cell>
          <cell r="P510" t="str">
            <v>SBR</v>
          </cell>
          <cell r="Q510" t="str">
            <v>SMITH BRIDGE</v>
          </cell>
          <cell r="R510" t="str">
            <v>F</v>
          </cell>
          <cell r="S510">
            <v>5</v>
          </cell>
          <cell r="T510" t="str">
            <v>BE</v>
          </cell>
          <cell r="U510" t="str">
            <v>BEANIE</v>
          </cell>
          <cell r="V510" t="str">
            <v>U</v>
          </cell>
          <cell r="W510">
            <v>32</v>
          </cell>
          <cell r="X510" t="str">
            <v>032</v>
          </cell>
          <cell r="Y510" t="str">
            <v>SBRBEF5032</v>
          </cell>
          <cell r="Z510">
            <v>0.14285714285714285</v>
          </cell>
          <cell r="AA510" t="str">
            <v>14FW-JILLBY-KNIT_01_IV</v>
          </cell>
          <cell r="AB510" t="str">
            <v>IV</v>
          </cell>
          <cell r="AC510" t="str">
            <v>IVORY</v>
          </cell>
          <cell r="AD510" t="str">
            <v>SBRBEF5032IV</v>
          </cell>
          <cell r="AE510" t="str">
            <v/>
          </cell>
          <cell r="AF510">
            <v>1</v>
          </cell>
          <cell r="AG510" t="str">
            <v>겉감: 아크릴 100%
안감 : 폴라폴리스 100%</v>
          </cell>
          <cell r="AH510">
            <v>1</v>
          </cell>
          <cell r="AI510" t="str">
            <v>FRE</v>
          </cell>
        </row>
        <row r="511">
          <cell r="J511" t="str">
            <v>SBR-Y&amp;Y-0311</v>
          </cell>
          <cell r="K511" t="str">
            <v>SBR-Y&amp;Y-0311-SBRBEF5032GREYFRE</v>
          </cell>
          <cell r="L511" t="str">
            <v>SBR의류외32</v>
          </cell>
          <cell r="M511" t="str">
            <v>SBR</v>
          </cell>
          <cell r="N511" t="str">
            <v>14FW-J</v>
          </cell>
          <cell r="P511" t="str">
            <v>SBR</v>
          </cell>
          <cell r="Q511" t="str">
            <v>SMITH BRIDGE</v>
          </cell>
          <cell r="R511" t="str">
            <v>F</v>
          </cell>
          <cell r="S511">
            <v>5</v>
          </cell>
          <cell r="T511" t="str">
            <v>BE</v>
          </cell>
          <cell r="U511" t="str">
            <v>BEANIE</v>
          </cell>
          <cell r="V511" t="str">
            <v>U</v>
          </cell>
          <cell r="W511">
            <v>32</v>
          </cell>
          <cell r="X511" t="str">
            <v>032</v>
          </cell>
          <cell r="Y511" t="str">
            <v>SBRBEF5032</v>
          </cell>
          <cell r="Z511">
            <v>0.14285714285714285</v>
          </cell>
          <cell r="AA511" t="str">
            <v>14FW-JILLBY-KNIT_01_GY</v>
          </cell>
          <cell r="AB511" t="str">
            <v>GY</v>
          </cell>
          <cell r="AC511" t="str">
            <v>GREY</v>
          </cell>
          <cell r="AD511" t="str">
            <v>SBRBEF5032GY</v>
          </cell>
          <cell r="AE511" t="str">
            <v/>
          </cell>
          <cell r="AF511">
            <v>1</v>
          </cell>
          <cell r="AG511" t="str">
            <v>겉감: 아크릴 100%
안감 : 폴라폴리스 100%</v>
          </cell>
          <cell r="AH511">
            <v>1</v>
          </cell>
          <cell r="AI511" t="str">
            <v>FRE</v>
          </cell>
        </row>
        <row r="512">
          <cell r="J512" t="str">
            <v>SBR-Y&amp;Y-0312</v>
          </cell>
          <cell r="K512" t="str">
            <v>SBR-Y&amp;Y-0312-SBRBEF5032BLACKFRE</v>
          </cell>
          <cell r="L512" t="str">
            <v>SBR의류외32</v>
          </cell>
          <cell r="M512" t="str">
            <v>SBR</v>
          </cell>
          <cell r="N512" t="str">
            <v>14FW-J</v>
          </cell>
          <cell r="P512" t="str">
            <v>SBR</v>
          </cell>
          <cell r="Q512" t="str">
            <v>SMITH BRIDGE</v>
          </cell>
          <cell r="R512" t="str">
            <v>F</v>
          </cell>
          <cell r="S512">
            <v>5</v>
          </cell>
          <cell r="T512" t="str">
            <v>BE</v>
          </cell>
          <cell r="U512" t="str">
            <v>BEANIE</v>
          </cell>
          <cell r="V512" t="str">
            <v>U</v>
          </cell>
          <cell r="W512">
            <v>32</v>
          </cell>
          <cell r="X512" t="str">
            <v>032</v>
          </cell>
          <cell r="Y512" t="str">
            <v>SBRBEF5032</v>
          </cell>
          <cell r="Z512">
            <v>0.14285714285714285</v>
          </cell>
          <cell r="AA512" t="str">
            <v>14FW-JILLBY-KNIT_01_BK</v>
          </cell>
          <cell r="AB512" t="str">
            <v>BK</v>
          </cell>
          <cell r="AC512" t="str">
            <v>BLACK</v>
          </cell>
          <cell r="AD512" t="str">
            <v>SBRBEF5032BK</v>
          </cell>
          <cell r="AE512" t="str">
            <v/>
          </cell>
          <cell r="AF512">
            <v>1</v>
          </cell>
          <cell r="AG512" t="str">
            <v>겉감: 아크릴 100%
안감 : 폴라폴리스 100%</v>
          </cell>
          <cell r="AH512">
            <v>1</v>
          </cell>
          <cell r="AI512" t="str">
            <v>FRE</v>
          </cell>
        </row>
        <row r="513">
          <cell r="J513" t="str">
            <v>SBR-Y&amp;Y-0313</v>
          </cell>
          <cell r="K513" t="str">
            <v>SBR-Y&amp;Y-0313-SBRBEF5033BLUEFRE</v>
          </cell>
          <cell r="L513" t="str">
            <v>SBR의류외33</v>
          </cell>
          <cell r="M513" t="str">
            <v>SBR</v>
          </cell>
          <cell r="N513" t="str">
            <v>14FW-J</v>
          </cell>
          <cell r="P513" t="str">
            <v>SBR</v>
          </cell>
          <cell r="Q513" t="str">
            <v>SMITH BRIDGE</v>
          </cell>
          <cell r="R513" t="str">
            <v>F</v>
          </cell>
          <cell r="S513">
            <v>5</v>
          </cell>
          <cell r="T513" t="str">
            <v>BE</v>
          </cell>
          <cell r="U513" t="str">
            <v>BEANIE</v>
          </cell>
          <cell r="V513" t="str">
            <v>U</v>
          </cell>
          <cell r="W513">
            <v>33</v>
          </cell>
          <cell r="X513" t="str">
            <v>033</v>
          </cell>
          <cell r="Y513" t="str">
            <v>SBRBEF5033</v>
          </cell>
          <cell r="Z513">
            <v>0.5</v>
          </cell>
          <cell r="AA513" t="str">
            <v>14FW-JILLBY-KNIT-48_BL</v>
          </cell>
          <cell r="AB513" t="str">
            <v>BL</v>
          </cell>
          <cell r="AC513" t="str">
            <v>BLUE</v>
          </cell>
          <cell r="AD513" t="str">
            <v>SBRBEF5033BL</v>
          </cell>
          <cell r="AE513" t="str">
            <v/>
          </cell>
          <cell r="AF513">
            <v>1</v>
          </cell>
          <cell r="AG513" t="str">
            <v>겉감: 아크릴 100%
안감 : 폴라폴리스 100%</v>
          </cell>
          <cell r="AH513">
            <v>1</v>
          </cell>
          <cell r="AI513" t="str">
            <v>FRE</v>
          </cell>
        </row>
        <row r="514">
          <cell r="J514" t="str">
            <v>SBR-Y&amp;Y-0314</v>
          </cell>
          <cell r="K514" t="str">
            <v>SBR-Y&amp;Y-0314-SBRBEF5033REDFRE</v>
          </cell>
          <cell r="L514" t="str">
            <v>SBR의류외33</v>
          </cell>
          <cell r="M514" t="str">
            <v>SBR</v>
          </cell>
          <cell r="N514" t="str">
            <v>14FW-J</v>
          </cell>
          <cell r="P514" t="str">
            <v>SBR</v>
          </cell>
          <cell r="Q514" t="str">
            <v>SMITH BRIDGE</v>
          </cell>
          <cell r="R514" t="str">
            <v>F</v>
          </cell>
          <cell r="S514">
            <v>5</v>
          </cell>
          <cell r="T514" t="str">
            <v>BE</v>
          </cell>
          <cell r="U514" t="str">
            <v>BEANIE</v>
          </cell>
          <cell r="V514" t="str">
            <v>U</v>
          </cell>
          <cell r="W514">
            <v>33</v>
          </cell>
          <cell r="X514" t="str">
            <v>033</v>
          </cell>
          <cell r="Y514" t="str">
            <v>SBRBEF5033</v>
          </cell>
          <cell r="Z514">
            <v>0.5</v>
          </cell>
          <cell r="AA514" t="str">
            <v>14FW-JILLBY-KNIT-48_RE</v>
          </cell>
          <cell r="AB514" t="str">
            <v>RE</v>
          </cell>
          <cell r="AC514" t="str">
            <v>RED</v>
          </cell>
          <cell r="AD514" t="str">
            <v>SBRBEF5033RE</v>
          </cell>
          <cell r="AE514" t="str">
            <v/>
          </cell>
          <cell r="AF514">
            <v>1</v>
          </cell>
          <cell r="AG514" t="str">
            <v>겉감: 아크릴 100%
안감 : 폴라폴리스 100%</v>
          </cell>
          <cell r="AH514">
            <v>1</v>
          </cell>
          <cell r="AI514" t="str">
            <v>FRE</v>
          </cell>
        </row>
        <row r="515">
          <cell r="J515" t="str">
            <v>0</v>
          </cell>
          <cell r="K515" t="str">
            <v>0-</v>
          </cell>
          <cell r="L515">
            <v>0</v>
          </cell>
          <cell r="M515" t="str">
            <v>TTL</v>
          </cell>
          <cell r="N515" t="str">
            <v/>
          </cell>
          <cell r="O515" t="str">
            <v>SBR-Y&amp;Y-03 TTL</v>
          </cell>
          <cell r="Q515" t="str">
            <v/>
          </cell>
          <cell r="R515" t="str">
            <v/>
          </cell>
          <cell r="S515" t="str">
            <v/>
          </cell>
          <cell r="U515" t="str">
            <v/>
          </cell>
          <cell r="X515" t="str">
            <v/>
          </cell>
          <cell r="Y515" t="str">
            <v/>
          </cell>
          <cell r="Z515">
            <v>2.9999999999999996</v>
          </cell>
          <cell r="AB515" t="str">
            <v/>
          </cell>
          <cell r="AD515" t="str">
            <v/>
          </cell>
          <cell r="AE515" t="str">
            <v/>
          </cell>
          <cell r="AF515">
            <v>14</v>
          </cell>
          <cell r="AG515">
            <v>0</v>
          </cell>
          <cell r="AH515">
            <v>1</v>
          </cell>
        </row>
        <row r="516">
          <cell r="J516" t="str">
            <v>SBR-FOREMOST-181</v>
          </cell>
          <cell r="K516" t="str">
            <v>SBR-FOREMOST-181-SBRBEF5034BLACKFRE</v>
          </cell>
          <cell r="L516" t="str">
            <v>SBR의류외34</v>
          </cell>
          <cell r="M516" t="str">
            <v>SBR</v>
          </cell>
          <cell r="N516" t="str">
            <v>14FW-J</v>
          </cell>
          <cell r="P516" t="str">
            <v>SBR</v>
          </cell>
          <cell r="Q516" t="str">
            <v>SMITH BRIDGE</v>
          </cell>
          <cell r="R516" t="str">
            <v>F</v>
          </cell>
          <cell r="S516">
            <v>5</v>
          </cell>
          <cell r="T516" t="str">
            <v>BE</v>
          </cell>
          <cell r="U516" t="str">
            <v>BEANIE</v>
          </cell>
          <cell r="V516" t="str">
            <v>U</v>
          </cell>
          <cell r="W516">
            <v>34</v>
          </cell>
          <cell r="X516" t="str">
            <v>034</v>
          </cell>
          <cell r="Y516" t="str">
            <v>SBRBEF5034</v>
          </cell>
          <cell r="Z516">
            <v>0.33333333333333331</v>
          </cell>
          <cell r="AA516" t="str">
            <v>14FW-JILLBY-KNIT-12_BK</v>
          </cell>
          <cell r="AB516" t="str">
            <v>BK</v>
          </cell>
          <cell r="AC516" t="str">
            <v>BLACK</v>
          </cell>
          <cell r="AD516" t="str">
            <v>SBRBEF5034BK</v>
          </cell>
          <cell r="AE516" t="str">
            <v/>
          </cell>
          <cell r="AF516">
            <v>1</v>
          </cell>
          <cell r="AG516" t="str">
            <v>울 80% 나이론 20%</v>
          </cell>
          <cell r="AH516">
            <v>1</v>
          </cell>
          <cell r="AI516" t="str">
            <v>FRE</v>
          </cell>
        </row>
        <row r="517">
          <cell r="J517" t="str">
            <v>SBR-FOREMOST-182</v>
          </cell>
          <cell r="K517" t="str">
            <v>SBR-FOREMOST-182-SBRBEF5034BLUEFRE</v>
          </cell>
          <cell r="L517" t="str">
            <v>SBR의류외34</v>
          </cell>
          <cell r="M517" t="str">
            <v>SBR</v>
          </cell>
          <cell r="N517" t="str">
            <v>14FW-J</v>
          </cell>
          <cell r="P517" t="str">
            <v>SBR</v>
          </cell>
          <cell r="Q517" t="str">
            <v>SMITH BRIDGE</v>
          </cell>
          <cell r="R517" t="str">
            <v>F</v>
          </cell>
          <cell r="S517">
            <v>5</v>
          </cell>
          <cell r="T517" t="str">
            <v>BE</v>
          </cell>
          <cell r="U517" t="str">
            <v>BEANIE</v>
          </cell>
          <cell r="V517" t="str">
            <v>U</v>
          </cell>
          <cell r="W517">
            <v>34</v>
          </cell>
          <cell r="X517" t="str">
            <v>034</v>
          </cell>
          <cell r="Y517" t="str">
            <v>SBRBEF5034</v>
          </cell>
          <cell r="Z517">
            <v>0.33333333333333331</v>
          </cell>
          <cell r="AA517" t="str">
            <v>14FW-JILLBY-KNIT-12_BL</v>
          </cell>
          <cell r="AB517" t="str">
            <v>BL</v>
          </cell>
          <cell r="AC517" t="str">
            <v>BLUE</v>
          </cell>
          <cell r="AD517" t="str">
            <v>SBRBEF5034BL</v>
          </cell>
          <cell r="AE517" t="str">
            <v/>
          </cell>
          <cell r="AF517">
            <v>1</v>
          </cell>
          <cell r="AG517" t="str">
            <v>울 80% 나이론 20%</v>
          </cell>
          <cell r="AH517">
            <v>1</v>
          </cell>
          <cell r="AI517" t="str">
            <v>FRE</v>
          </cell>
        </row>
        <row r="518">
          <cell r="J518" t="str">
            <v>SBR-FOREMOST-183</v>
          </cell>
          <cell r="K518" t="str">
            <v>SBR-FOREMOST-183-SBRBEF5034PURPLEFRE</v>
          </cell>
          <cell r="L518" t="str">
            <v>SBR의류외34</v>
          </cell>
          <cell r="M518" t="str">
            <v>SBR</v>
          </cell>
          <cell r="N518" t="str">
            <v>14FW-J</v>
          </cell>
          <cell r="P518" t="str">
            <v>SBR</v>
          </cell>
          <cell r="Q518" t="str">
            <v>SMITH BRIDGE</v>
          </cell>
          <cell r="R518" t="str">
            <v>F</v>
          </cell>
          <cell r="S518">
            <v>5</v>
          </cell>
          <cell r="T518" t="str">
            <v>BE</v>
          </cell>
          <cell r="U518" t="str">
            <v>BEANIE</v>
          </cell>
          <cell r="V518" t="str">
            <v>U</v>
          </cell>
          <cell r="W518">
            <v>34</v>
          </cell>
          <cell r="X518" t="str">
            <v>034</v>
          </cell>
          <cell r="Y518" t="str">
            <v>SBRBEF5034</v>
          </cell>
          <cell r="Z518">
            <v>0.33333333333333331</v>
          </cell>
          <cell r="AA518" t="str">
            <v>14FW-JILLBY-KNIT-12_PP</v>
          </cell>
          <cell r="AB518" t="str">
            <v>PP</v>
          </cell>
          <cell r="AC518" t="str">
            <v>PURPLE</v>
          </cell>
          <cell r="AD518" t="str">
            <v>SBRBEF5034PP</v>
          </cell>
          <cell r="AE518" t="str">
            <v/>
          </cell>
          <cell r="AF518">
            <v>1</v>
          </cell>
          <cell r="AG518" t="str">
            <v>울 80% 나이론 20%</v>
          </cell>
          <cell r="AH518">
            <v>1</v>
          </cell>
          <cell r="AI518" t="str">
            <v>FRE</v>
          </cell>
        </row>
        <row r="519">
          <cell r="J519" t="str">
            <v>SBR-FOREMOST-184</v>
          </cell>
          <cell r="K519" t="str">
            <v>SBR-FOREMOST-184-SBRBEF5035BLUEFRE</v>
          </cell>
          <cell r="L519" t="str">
            <v>SBR의류외35</v>
          </cell>
          <cell r="M519" t="str">
            <v>SBR</v>
          </cell>
          <cell r="N519" t="str">
            <v>14FW-J</v>
          </cell>
          <cell r="P519" t="str">
            <v>SBR</v>
          </cell>
          <cell r="Q519" t="str">
            <v>SMITH BRIDGE</v>
          </cell>
          <cell r="R519" t="str">
            <v>F</v>
          </cell>
          <cell r="S519">
            <v>5</v>
          </cell>
          <cell r="T519" t="str">
            <v>BE</v>
          </cell>
          <cell r="U519" t="str">
            <v>BEANIE</v>
          </cell>
          <cell r="V519" t="str">
            <v>U</v>
          </cell>
          <cell r="W519">
            <v>35</v>
          </cell>
          <cell r="X519" t="str">
            <v>035</v>
          </cell>
          <cell r="Y519" t="str">
            <v>SBRBEF5035</v>
          </cell>
          <cell r="Z519">
            <v>0.5</v>
          </cell>
          <cell r="AA519" t="str">
            <v>14FW-JILLBY-KNIT-16_BL</v>
          </cell>
          <cell r="AB519" t="str">
            <v>BL</v>
          </cell>
          <cell r="AC519" t="str">
            <v>BLUE</v>
          </cell>
          <cell r="AD519" t="str">
            <v>SBRBEF5035BL</v>
          </cell>
          <cell r="AE519" t="str">
            <v/>
          </cell>
          <cell r="AF519">
            <v>1</v>
          </cell>
          <cell r="AG519" t="str">
            <v>아크릴 100%</v>
          </cell>
          <cell r="AH519">
            <v>1</v>
          </cell>
          <cell r="AI519" t="str">
            <v>FRE</v>
          </cell>
        </row>
        <row r="520">
          <cell r="J520" t="str">
            <v>SBR-FOREMOST-185</v>
          </cell>
          <cell r="K520" t="str">
            <v>SBR-FOREMOST-185-SBRBEF5035KHAKIFRE</v>
          </cell>
          <cell r="L520" t="str">
            <v>SBR의류외35</v>
          </cell>
          <cell r="M520" t="str">
            <v>SBR</v>
          </cell>
          <cell r="N520" t="str">
            <v>14FW-J</v>
          </cell>
          <cell r="P520" t="str">
            <v>SBR</v>
          </cell>
          <cell r="Q520" t="str">
            <v>SMITH BRIDGE</v>
          </cell>
          <cell r="R520" t="str">
            <v>F</v>
          </cell>
          <cell r="S520">
            <v>5</v>
          </cell>
          <cell r="T520" t="str">
            <v>BE</v>
          </cell>
          <cell r="U520" t="str">
            <v>BEANIE</v>
          </cell>
          <cell r="V520" t="str">
            <v>U</v>
          </cell>
          <cell r="W520">
            <v>35</v>
          </cell>
          <cell r="X520" t="str">
            <v>035</v>
          </cell>
          <cell r="Y520" t="str">
            <v>SBRBEF5035</v>
          </cell>
          <cell r="Z520">
            <v>0.5</v>
          </cell>
          <cell r="AA520" t="str">
            <v>14FW-JILLBY-KNIT-16_KH</v>
          </cell>
          <cell r="AB520" t="str">
            <v>KH</v>
          </cell>
          <cell r="AC520" t="str">
            <v>KHAKI</v>
          </cell>
          <cell r="AD520" t="str">
            <v>SBRBEF5035KH</v>
          </cell>
          <cell r="AE520" t="str">
            <v/>
          </cell>
          <cell r="AF520">
            <v>1</v>
          </cell>
          <cell r="AG520" t="str">
            <v>아크릴 100%</v>
          </cell>
          <cell r="AH520">
            <v>1</v>
          </cell>
          <cell r="AI520" t="str">
            <v>FRE</v>
          </cell>
        </row>
        <row r="521">
          <cell r="J521" t="str">
            <v>SBR-FOREMOST-186</v>
          </cell>
          <cell r="K521" t="str">
            <v>SBR-FOREMOST-186-SBRBEF5036KHAKIFRE</v>
          </cell>
          <cell r="L521" t="str">
            <v>SBR의류외36</v>
          </cell>
          <cell r="M521" t="str">
            <v>SBR</v>
          </cell>
          <cell r="N521" t="str">
            <v>14FW-J</v>
          </cell>
          <cell r="P521" t="str">
            <v>SBR</v>
          </cell>
          <cell r="Q521" t="str">
            <v>SMITH BRIDGE</v>
          </cell>
          <cell r="R521" t="str">
            <v>F</v>
          </cell>
          <cell r="S521">
            <v>5</v>
          </cell>
          <cell r="T521" t="str">
            <v>BE</v>
          </cell>
          <cell r="U521" t="str">
            <v>BEANIE</v>
          </cell>
          <cell r="V521" t="str">
            <v>U</v>
          </cell>
          <cell r="W521">
            <v>36</v>
          </cell>
          <cell r="X521" t="str">
            <v>036</v>
          </cell>
          <cell r="Y521" t="str">
            <v>SBRBEF5036</v>
          </cell>
          <cell r="Z521">
            <v>0.5</v>
          </cell>
          <cell r="AA521" t="str">
            <v>14FW-JILLBY-KNIT_02_KH</v>
          </cell>
          <cell r="AB521" t="str">
            <v>KH</v>
          </cell>
          <cell r="AC521" t="str">
            <v>KHAKI</v>
          </cell>
          <cell r="AD521" t="str">
            <v>SBRBEF5036KH</v>
          </cell>
          <cell r="AE521" t="str">
            <v/>
          </cell>
          <cell r="AF521">
            <v>1</v>
          </cell>
          <cell r="AG521" t="str">
            <v>울 50% 아크릴 50%</v>
          </cell>
          <cell r="AH521">
            <v>1</v>
          </cell>
          <cell r="AI521" t="str">
            <v>FRE</v>
          </cell>
        </row>
        <row r="522">
          <cell r="J522" t="str">
            <v>SBR-FOREMOST-187</v>
          </cell>
          <cell r="K522" t="str">
            <v>SBR-FOREMOST-187-SBRBEF5036REDFRE</v>
          </cell>
          <cell r="L522" t="str">
            <v>SBR의류외36</v>
          </cell>
          <cell r="M522" t="str">
            <v>SBR</v>
          </cell>
          <cell r="N522" t="str">
            <v>14FW-J</v>
          </cell>
          <cell r="P522" t="str">
            <v>SBR</v>
          </cell>
          <cell r="Q522" t="str">
            <v>SMITH BRIDGE</v>
          </cell>
          <cell r="R522" t="str">
            <v>F</v>
          </cell>
          <cell r="S522">
            <v>5</v>
          </cell>
          <cell r="T522" t="str">
            <v>BE</v>
          </cell>
          <cell r="U522" t="str">
            <v>BEANIE</v>
          </cell>
          <cell r="V522" t="str">
            <v>U</v>
          </cell>
          <cell r="W522">
            <v>36</v>
          </cell>
          <cell r="X522" t="str">
            <v>036</v>
          </cell>
          <cell r="Y522" t="str">
            <v>SBRBEF5036</v>
          </cell>
          <cell r="Z522">
            <v>0.5</v>
          </cell>
          <cell r="AA522" t="str">
            <v>14FW-JILLBY-KNIT_02_RE</v>
          </cell>
          <cell r="AB522" t="str">
            <v>RE</v>
          </cell>
          <cell r="AC522" t="str">
            <v>RED</v>
          </cell>
          <cell r="AD522" t="str">
            <v>SBRBEF5036RE</v>
          </cell>
          <cell r="AE522" t="str">
            <v/>
          </cell>
          <cell r="AF522">
            <v>1</v>
          </cell>
          <cell r="AG522" t="str">
            <v>울 50% 아크릴 50%</v>
          </cell>
          <cell r="AH522">
            <v>1</v>
          </cell>
          <cell r="AI522" t="str">
            <v>FRE</v>
          </cell>
        </row>
        <row r="523">
          <cell r="J523" t="str">
            <v>SBR-FOREMOST-188</v>
          </cell>
          <cell r="K523" t="str">
            <v>SBR-FOREMOST-188-SBRBEF5037BROWNFRE</v>
          </cell>
          <cell r="L523" t="str">
            <v>SBR의류외37</v>
          </cell>
          <cell r="M523" t="str">
            <v>SBR</v>
          </cell>
          <cell r="N523" t="str">
            <v>14FW-J</v>
          </cell>
          <cell r="P523" t="str">
            <v>SBR</v>
          </cell>
          <cell r="Q523" t="str">
            <v>SMITH BRIDGE</v>
          </cell>
          <cell r="R523" t="str">
            <v>F</v>
          </cell>
          <cell r="S523">
            <v>5</v>
          </cell>
          <cell r="T523" t="str">
            <v>BE</v>
          </cell>
          <cell r="U523" t="str">
            <v>BEANIE</v>
          </cell>
          <cell r="V523" t="str">
            <v>U</v>
          </cell>
          <cell r="W523">
            <v>37</v>
          </cell>
          <cell r="X523" t="str">
            <v>037</v>
          </cell>
          <cell r="Y523" t="str">
            <v>SBRBEF5037</v>
          </cell>
          <cell r="Z523">
            <v>0.5</v>
          </cell>
          <cell r="AA523" t="str">
            <v>14FW-JILLBY-KNIT_37_BR</v>
          </cell>
          <cell r="AB523" t="str">
            <v>BW</v>
          </cell>
          <cell r="AC523" t="str">
            <v>BROWN</v>
          </cell>
          <cell r="AD523" t="str">
            <v>SBRBEF5037BW</v>
          </cell>
          <cell r="AE523" t="str">
            <v/>
          </cell>
          <cell r="AF523">
            <v>1</v>
          </cell>
          <cell r="AG523" t="str">
            <v>울 50% 아크릴 50%</v>
          </cell>
          <cell r="AH523">
            <v>1</v>
          </cell>
          <cell r="AI523" t="str">
            <v>FRE</v>
          </cell>
        </row>
        <row r="524">
          <cell r="J524" t="str">
            <v>SBR-FOREMOST-189</v>
          </cell>
          <cell r="K524" t="str">
            <v>SBR-FOREMOST-189-SBRBEF5037GREYFRE</v>
          </cell>
          <cell r="L524" t="str">
            <v>SBR의류외37</v>
          </cell>
          <cell r="M524" t="str">
            <v>SBR</v>
          </cell>
          <cell r="N524" t="str">
            <v>14FW-J</v>
          </cell>
          <cell r="P524" t="str">
            <v>SBR</v>
          </cell>
          <cell r="Q524" t="str">
            <v>SMITH BRIDGE</v>
          </cell>
          <cell r="R524" t="str">
            <v>F</v>
          </cell>
          <cell r="S524">
            <v>5</v>
          </cell>
          <cell r="T524" t="str">
            <v>BE</v>
          </cell>
          <cell r="U524" t="str">
            <v>BEANIE</v>
          </cell>
          <cell r="V524" t="str">
            <v>U</v>
          </cell>
          <cell r="W524">
            <v>37</v>
          </cell>
          <cell r="X524" t="str">
            <v>037</v>
          </cell>
          <cell r="Y524" t="str">
            <v>SBRBEF5037</v>
          </cell>
          <cell r="Z524">
            <v>0.5</v>
          </cell>
          <cell r="AA524" t="str">
            <v>14FW-JILLBY-KNIT_37_GY</v>
          </cell>
          <cell r="AB524" t="str">
            <v>GY</v>
          </cell>
          <cell r="AC524" t="str">
            <v>GREY</v>
          </cell>
          <cell r="AD524" t="str">
            <v>SBRBEF5037GY</v>
          </cell>
          <cell r="AE524" t="str">
            <v/>
          </cell>
          <cell r="AF524">
            <v>1</v>
          </cell>
          <cell r="AG524" t="str">
            <v>울 50% 아크릴 50%</v>
          </cell>
          <cell r="AH524">
            <v>1</v>
          </cell>
          <cell r="AI524" t="str">
            <v>FRE</v>
          </cell>
        </row>
        <row r="525">
          <cell r="J525" t="str">
            <v>SBR-FOREMOST-1810</v>
          </cell>
          <cell r="K525" t="str">
            <v>SBR-FOREMOST-1810-SBRBEF5038BLACKFRE</v>
          </cell>
          <cell r="L525" t="str">
            <v>SBR의류외38</v>
          </cell>
          <cell r="M525" t="str">
            <v>SBR</v>
          </cell>
          <cell r="N525" t="str">
            <v>14FW-J</v>
          </cell>
          <cell r="P525" t="str">
            <v>SBR</v>
          </cell>
          <cell r="Q525" t="str">
            <v>SMITH BRIDGE</v>
          </cell>
          <cell r="R525" t="str">
            <v>F</v>
          </cell>
          <cell r="S525">
            <v>5</v>
          </cell>
          <cell r="T525" t="str">
            <v>BE</v>
          </cell>
          <cell r="U525" t="str">
            <v>BEANIE</v>
          </cell>
          <cell r="V525" t="str">
            <v>U</v>
          </cell>
          <cell r="W525">
            <v>38</v>
          </cell>
          <cell r="X525" t="str">
            <v>038</v>
          </cell>
          <cell r="Y525" t="str">
            <v>SBRBEF5038</v>
          </cell>
          <cell r="Z525">
            <v>1</v>
          </cell>
          <cell r="AA525" t="str">
            <v>14FW-JILLBY-KNIT-61-BK</v>
          </cell>
          <cell r="AB525" t="str">
            <v>BK</v>
          </cell>
          <cell r="AC525" t="str">
            <v>BLACK</v>
          </cell>
          <cell r="AD525" t="str">
            <v>SBRBEF5038BK</v>
          </cell>
          <cell r="AE525" t="str">
            <v/>
          </cell>
          <cell r="AF525">
            <v>1</v>
          </cell>
          <cell r="AG525" t="str">
            <v>울 100%</v>
          </cell>
          <cell r="AH525">
            <v>1</v>
          </cell>
          <cell r="AI525" t="str">
            <v>FRE</v>
          </cell>
        </row>
        <row r="526">
          <cell r="J526" t="str">
            <v>SBR-FOREMOST-1811</v>
          </cell>
          <cell r="K526" t="str">
            <v>SBR-FOREMOST-1811-SBRBEF5039BURGUNDYFRE</v>
          </cell>
          <cell r="L526" t="str">
            <v>SBR의류외39</v>
          </cell>
          <cell r="M526" t="str">
            <v>SBR</v>
          </cell>
          <cell r="N526" t="str">
            <v>14FW-J</v>
          </cell>
          <cell r="P526" t="str">
            <v>SBR</v>
          </cell>
          <cell r="Q526" t="str">
            <v>SMITH BRIDGE</v>
          </cell>
          <cell r="R526" t="str">
            <v>F</v>
          </cell>
          <cell r="S526">
            <v>5</v>
          </cell>
          <cell r="T526" t="str">
            <v>BE</v>
          </cell>
          <cell r="U526" t="str">
            <v>BEANIE</v>
          </cell>
          <cell r="V526" t="str">
            <v>U</v>
          </cell>
          <cell r="W526">
            <v>39</v>
          </cell>
          <cell r="X526" t="str">
            <v>039</v>
          </cell>
          <cell r="Y526" t="str">
            <v>SBRBEF5039</v>
          </cell>
          <cell r="Z526">
            <v>0.33333333333333331</v>
          </cell>
          <cell r="AA526" t="str">
            <v>14FW-JILLBY-KNIT_04_WN</v>
          </cell>
          <cell r="AB526" t="str">
            <v>BU</v>
          </cell>
          <cell r="AC526" t="str">
            <v>BURGUNDY</v>
          </cell>
          <cell r="AD526" t="str">
            <v>SBRBEF5039BU</v>
          </cell>
          <cell r="AE526" t="str">
            <v/>
          </cell>
          <cell r="AF526">
            <v>1</v>
          </cell>
          <cell r="AG526" t="str">
            <v>울 20% 레이온20% 나이론 48&amp; 앙고라 12%</v>
          </cell>
          <cell r="AH526">
            <v>1</v>
          </cell>
          <cell r="AI526" t="str">
            <v>FRE</v>
          </cell>
        </row>
        <row r="527">
          <cell r="J527" t="str">
            <v>SBR-FOREMOST-1812</v>
          </cell>
          <cell r="K527" t="str">
            <v>SBR-FOREMOST-1812-SBRBEF5039BLACKFRE</v>
          </cell>
          <cell r="L527" t="str">
            <v>SBR의류외39</v>
          </cell>
          <cell r="M527" t="str">
            <v>SBR</v>
          </cell>
          <cell r="N527" t="str">
            <v>14FW-J</v>
          </cell>
          <cell r="P527" t="str">
            <v>SBR</v>
          </cell>
          <cell r="Q527" t="str">
            <v>SMITH BRIDGE</v>
          </cell>
          <cell r="R527" t="str">
            <v>F</v>
          </cell>
          <cell r="S527">
            <v>5</v>
          </cell>
          <cell r="T527" t="str">
            <v>BE</v>
          </cell>
          <cell r="U527" t="str">
            <v>BEANIE</v>
          </cell>
          <cell r="V527" t="str">
            <v>U</v>
          </cell>
          <cell r="W527">
            <v>39</v>
          </cell>
          <cell r="X527" t="str">
            <v>039</v>
          </cell>
          <cell r="Y527" t="str">
            <v>SBRBEF5039</v>
          </cell>
          <cell r="Z527">
            <v>0.33333333333333331</v>
          </cell>
          <cell r="AA527" t="str">
            <v>14FW-JILLBY-KNIT_04_BK</v>
          </cell>
          <cell r="AB527" t="str">
            <v>BK</v>
          </cell>
          <cell r="AC527" t="str">
            <v>BLACK</v>
          </cell>
          <cell r="AD527" t="str">
            <v>SBRBEF5039BK</v>
          </cell>
          <cell r="AE527" t="str">
            <v/>
          </cell>
          <cell r="AF527">
            <v>1</v>
          </cell>
          <cell r="AG527" t="str">
            <v>울 20% 레이온20% 나이론 48&amp; 앙고라 12%</v>
          </cell>
          <cell r="AH527">
            <v>1</v>
          </cell>
          <cell r="AI527" t="str">
            <v>FRE</v>
          </cell>
        </row>
        <row r="528">
          <cell r="J528" t="str">
            <v>SBR-FOREMOST-1813</v>
          </cell>
          <cell r="K528" t="str">
            <v>SBR-FOREMOST-1813-SBRBEF5039GREYFRE</v>
          </cell>
          <cell r="L528" t="str">
            <v>SBR의류외39</v>
          </cell>
          <cell r="M528" t="str">
            <v>SBR</v>
          </cell>
          <cell r="N528" t="str">
            <v>14FW-J</v>
          </cell>
          <cell r="P528" t="str">
            <v>SBR</v>
          </cell>
          <cell r="Q528" t="str">
            <v>SMITH BRIDGE</v>
          </cell>
          <cell r="R528" t="str">
            <v>F</v>
          </cell>
          <cell r="S528">
            <v>5</v>
          </cell>
          <cell r="T528" t="str">
            <v>BE</v>
          </cell>
          <cell r="U528" t="str">
            <v>BEANIE</v>
          </cell>
          <cell r="V528" t="str">
            <v>U</v>
          </cell>
          <cell r="W528">
            <v>39</v>
          </cell>
          <cell r="X528" t="str">
            <v>039</v>
          </cell>
          <cell r="Y528" t="str">
            <v>SBRBEF5039</v>
          </cell>
          <cell r="Z528">
            <v>0.33333333333333331</v>
          </cell>
          <cell r="AA528" t="str">
            <v>14FW-JILLBY-KNIT_04_GY</v>
          </cell>
          <cell r="AB528" t="str">
            <v>GY</v>
          </cell>
          <cell r="AC528" t="str">
            <v>GREY</v>
          </cell>
          <cell r="AD528" t="str">
            <v>SBRBEF5039GY</v>
          </cell>
          <cell r="AE528" t="str">
            <v/>
          </cell>
          <cell r="AF528">
            <v>1</v>
          </cell>
          <cell r="AG528" t="str">
            <v>울 20% 레이온20% 나이론 48&amp; 앙고라 12%</v>
          </cell>
          <cell r="AH528">
            <v>1</v>
          </cell>
          <cell r="AI528" t="str">
            <v>FRE</v>
          </cell>
        </row>
        <row r="529">
          <cell r="J529" t="str">
            <v>SBR-FOREMOST-1814</v>
          </cell>
          <cell r="K529" t="str">
            <v>SBR-FOREMOST-1814-SBRBEF5040GREYFRE</v>
          </cell>
          <cell r="L529" t="str">
            <v>SBR의류외40</v>
          </cell>
          <cell r="M529" t="str">
            <v>SBR</v>
          </cell>
          <cell r="N529" t="str">
            <v>14FW-J</v>
          </cell>
          <cell r="P529" t="str">
            <v>SBR</v>
          </cell>
          <cell r="Q529" t="str">
            <v>SMITH BRIDGE</v>
          </cell>
          <cell r="R529" t="str">
            <v>F</v>
          </cell>
          <cell r="S529">
            <v>5</v>
          </cell>
          <cell r="T529" t="str">
            <v>BE</v>
          </cell>
          <cell r="U529" t="str">
            <v>BEANIE</v>
          </cell>
          <cell r="V529" t="str">
            <v>U</v>
          </cell>
          <cell r="W529">
            <v>40</v>
          </cell>
          <cell r="X529" t="str">
            <v>040</v>
          </cell>
          <cell r="Y529" t="str">
            <v>SBRBEF5040</v>
          </cell>
          <cell r="Z529">
            <v>0.33333333333333331</v>
          </cell>
          <cell r="AA529" t="str">
            <v>14FW-JILLBY-KNIT-46_GY</v>
          </cell>
          <cell r="AB529" t="str">
            <v>GY</v>
          </cell>
          <cell r="AC529" t="str">
            <v>GREY</v>
          </cell>
          <cell r="AD529" t="str">
            <v>SBRBEF5040GY</v>
          </cell>
          <cell r="AE529" t="str">
            <v/>
          </cell>
          <cell r="AF529">
            <v>1</v>
          </cell>
          <cell r="AG529" t="str">
            <v>아크릴 100%</v>
          </cell>
          <cell r="AH529">
            <v>1</v>
          </cell>
          <cell r="AI529" t="str">
            <v>FRE</v>
          </cell>
        </row>
        <row r="530">
          <cell r="J530" t="str">
            <v>SBR-FOREMOST-1815</v>
          </cell>
          <cell r="K530" t="str">
            <v>SBR-FOREMOST-1815-SBRBEF5040BLUEFRE</v>
          </cell>
          <cell r="L530" t="str">
            <v>SBR의류외40</v>
          </cell>
          <cell r="M530" t="str">
            <v>SBR</v>
          </cell>
          <cell r="N530" t="str">
            <v>14FW-J</v>
          </cell>
          <cell r="P530" t="str">
            <v>SBR</v>
          </cell>
          <cell r="Q530" t="str">
            <v>SMITH BRIDGE</v>
          </cell>
          <cell r="R530" t="str">
            <v>F</v>
          </cell>
          <cell r="S530">
            <v>5</v>
          </cell>
          <cell r="T530" t="str">
            <v>BE</v>
          </cell>
          <cell r="U530" t="str">
            <v>BEANIE</v>
          </cell>
          <cell r="V530" t="str">
            <v>U</v>
          </cell>
          <cell r="W530">
            <v>40</v>
          </cell>
          <cell r="X530" t="str">
            <v>040</v>
          </cell>
          <cell r="Y530" t="str">
            <v>SBRBEF5040</v>
          </cell>
          <cell r="Z530">
            <v>0.33333333333333331</v>
          </cell>
          <cell r="AA530" t="str">
            <v>14FW-JILLBY-KNIT-46_BL</v>
          </cell>
          <cell r="AB530" t="str">
            <v>BL</v>
          </cell>
          <cell r="AC530" t="str">
            <v>BLUE</v>
          </cell>
          <cell r="AD530" t="str">
            <v>SBRBEF5040BL</v>
          </cell>
          <cell r="AE530" t="str">
            <v/>
          </cell>
          <cell r="AF530">
            <v>1</v>
          </cell>
          <cell r="AG530" t="str">
            <v>아크릴 100%</v>
          </cell>
          <cell r="AH530">
            <v>1</v>
          </cell>
          <cell r="AI530" t="str">
            <v>FRE</v>
          </cell>
        </row>
        <row r="531">
          <cell r="J531" t="str">
            <v>SBR-FOREMOST-1816</v>
          </cell>
          <cell r="K531" t="str">
            <v>SBR-FOREMOST-1816-SBRBEF5040PINKFRE</v>
          </cell>
          <cell r="L531" t="str">
            <v>SBR의류외40</v>
          </cell>
          <cell r="M531" t="str">
            <v>SBR</v>
          </cell>
          <cell r="N531" t="str">
            <v>14FW-J</v>
          </cell>
          <cell r="P531" t="str">
            <v>SBR</v>
          </cell>
          <cell r="Q531" t="str">
            <v>SMITH BRIDGE</v>
          </cell>
          <cell r="R531" t="str">
            <v>F</v>
          </cell>
          <cell r="S531">
            <v>5</v>
          </cell>
          <cell r="T531" t="str">
            <v>BE</v>
          </cell>
          <cell r="U531" t="str">
            <v>BEANIE</v>
          </cell>
          <cell r="V531" t="str">
            <v>U</v>
          </cell>
          <cell r="W531">
            <v>40</v>
          </cell>
          <cell r="X531" t="str">
            <v>040</v>
          </cell>
          <cell r="Y531" t="str">
            <v>SBRBEF5040</v>
          </cell>
          <cell r="Z531">
            <v>0.33333333333333331</v>
          </cell>
          <cell r="AA531" t="str">
            <v>14FW-JILLBY-KNIT-46_PK</v>
          </cell>
          <cell r="AB531" t="str">
            <v>PK</v>
          </cell>
          <cell r="AC531" t="str">
            <v>PINK</v>
          </cell>
          <cell r="AD531" t="str">
            <v>SBRBEF5040PK</v>
          </cell>
          <cell r="AE531" t="str">
            <v/>
          </cell>
          <cell r="AF531">
            <v>1</v>
          </cell>
          <cell r="AG531" t="str">
            <v>아크릴 100%</v>
          </cell>
          <cell r="AH531">
            <v>1</v>
          </cell>
          <cell r="AI531" t="str">
            <v>FRE</v>
          </cell>
        </row>
        <row r="532">
          <cell r="J532" t="str">
            <v>0</v>
          </cell>
          <cell r="K532" t="str">
            <v>0-</v>
          </cell>
          <cell r="L532">
            <v>0</v>
          </cell>
          <cell r="M532" t="str">
            <v>TTL</v>
          </cell>
          <cell r="N532" t="str">
            <v/>
          </cell>
          <cell r="O532" t="str">
            <v>SBR-FOREMOST-18 TTL</v>
          </cell>
          <cell r="Q532" t="str">
            <v/>
          </cell>
          <cell r="R532" t="str">
            <v/>
          </cell>
          <cell r="S532" t="str">
            <v/>
          </cell>
          <cell r="U532" t="str">
            <v/>
          </cell>
          <cell r="X532" t="str">
            <v/>
          </cell>
          <cell r="Y532" t="str">
            <v/>
          </cell>
          <cell r="Z532">
            <v>6.9999999999999982</v>
          </cell>
          <cell r="AB532" t="str">
            <v/>
          </cell>
          <cell r="AD532" t="str">
            <v/>
          </cell>
          <cell r="AE532" t="str">
            <v/>
          </cell>
          <cell r="AF532">
            <v>16</v>
          </cell>
          <cell r="AG532">
            <v>0</v>
          </cell>
          <cell r="AH532">
            <v>1</v>
          </cell>
        </row>
        <row r="533">
          <cell r="J533" t="str">
            <v>SBR-FOREMOST-251</v>
          </cell>
          <cell r="K533" t="str">
            <v>SBR-FOREMOST-251-SBRBEF5041GREYFRE</v>
          </cell>
          <cell r="L533" t="str">
            <v>SBR의류외41</v>
          </cell>
          <cell r="M533" t="str">
            <v>SBR</v>
          </cell>
          <cell r="N533" t="str">
            <v>14FW-J</v>
          </cell>
          <cell r="P533" t="str">
            <v>SBR</v>
          </cell>
          <cell r="Q533" t="str">
            <v>SMITH BRIDGE</v>
          </cell>
          <cell r="R533" t="str">
            <v>F</v>
          </cell>
          <cell r="S533">
            <v>5</v>
          </cell>
          <cell r="T533" t="str">
            <v>BE</v>
          </cell>
          <cell r="U533" t="str">
            <v>BEANIE</v>
          </cell>
          <cell r="V533" t="str">
            <v>U</v>
          </cell>
          <cell r="W533">
            <v>41</v>
          </cell>
          <cell r="X533" t="str">
            <v>041</v>
          </cell>
          <cell r="Y533" t="str">
            <v>SBRBEF5041</v>
          </cell>
          <cell r="Z533">
            <v>0.33333333333333331</v>
          </cell>
          <cell r="AA533" t="str">
            <v>14FW-JILLBY-KNIT-62-GY</v>
          </cell>
          <cell r="AB533" t="str">
            <v>GY</v>
          </cell>
          <cell r="AC533" t="str">
            <v>GREY</v>
          </cell>
          <cell r="AD533" t="str">
            <v>SBRBEF5041GY</v>
          </cell>
          <cell r="AE533" t="str">
            <v/>
          </cell>
          <cell r="AF533">
            <v>1</v>
          </cell>
          <cell r="AG533" t="str">
            <v>울 50% 아크릴 50%</v>
          </cell>
          <cell r="AH533">
            <v>1</v>
          </cell>
          <cell r="AI533" t="str">
            <v>FRE</v>
          </cell>
        </row>
        <row r="534">
          <cell r="J534" t="str">
            <v>SBR-FOREMOST-252</v>
          </cell>
          <cell r="K534" t="str">
            <v>SBR-FOREMOST-252-SBRBEF5041IVORYFRE</v>
          </cell>
          <cell r="L534" t="str">
            <v>SBR의류외41</v>
          </cell>
          <cell r="M534" t="str">
            <v>SBR</v>
          </cell>
          <cell r="N534" t="str">
            <v>14FW-J</v>
          </cell>
          <cell r="P534" t="str">
            <v>SBR</v>
          </cell>
          <cell r="Q534" t="str">
            <v>SMITH BRIDGE</v>
          </cell>
          <cell r="R534" t="str">
            <v>F</v>
          </cell>
          <cell r="S534">
            <v>5</v>
          </cell>
          <cell r="T534" t="str">
            <v>BE</v>
          </cell>
          <cell r="U534" t="str">
            <v>BEANIE</v>
          </cell>
          <cell r="V534" t="str">
            <v>U</v>
          </cell>
          <cell r="W534">
            <v>41</v>
          </cell>
          <cell r="X534" t="str">
            <v>041</v>
          </cell>
          <cell r="Y534" t="str">
            <v>SBRBEF5041</v>
          </cell>
          <cell r="Z534">
            <v>0.33333333333333331</v>
          </cell>
          <cell r="AA534" t="str">
            <v>14FW-JILLBY-KNIT-62-IV</v>
          </cell>
          <cell r="AB534" t="str">
            <v>IV</v>
          </cell>
          <cell r="AC534" t="str">
            <v>IVORY</v>
          </cell>
          <cell r="AD534" t="str">
            <v>SBRBEF5041IV</v>
          </cell>
          <cell r="AE534" t="str">
            <v/>
          </cell>
          <cell r="AF534">
            <v>1</v>
          </cell>
          <cell r="AG534" t="str">
            <v>울 50% 아크릴 50%</v>
          </cell>
          <cell r="AH534">
            <v>1</v>
          </cell>
          <cell r="AI534" t="str">
            <v>FRE</v>
          </cell>
        </row>
        <row r="535">
          <cell r="J535" t="str">
            <v>SBR-FOREMOST-253</v>
          </cell>
          <cell r="K535" t="str">
            <v>SBR-FOREMOST-253-SBRBEF5041BEIGEFRE</v>
          </cell>
          <cell r="L535" t="str">
            <v>SBR의류외41</v>
          </cell>
          <cell r="M535" t="str">
            <v>SBR</v>
          </cell>
          <cell r="N535" t="str">
            <v>14FW-J</v>
          </cell>
          <cell r="P535" t="str">
            <v>SBR</v>
          </cell>
          <cell r="Q535" t="str">
            <v>SMITH BRIDGE</v>
          </cell>
          <cell r="R535" t="str">
            <v>F</v>
          </cell>
          <cell r="S535">
            <v>5</v>
          </cell>
          <cell r="T535" t="str">
            <v>BE</v>
          </cell>
          <cell r="U535" t="str">
            <v>BEANIE</v>
          </cell>
          <cell r="V535" t="str">
            <v>U</v>
          </cell>
          <cell r="W535">
            <v>41</v>
          </cell>
          <cell r="X535" t="str">
            <v>041</v>
          </cell>
          <cell r="Y535" t="str">
            <v>SBRBEF5041</v>
          </cell>
          <cell r="Z535">
            <v>0.33333333333333331</v>
          </cell>
          <cell r="AA535" t="str">
            <v>14FW-JILLBY-KNIT-62-BG</v>
          </cell>
          <cell r="AB535" t="str">
            <v>BG</v>
          </cell>
          <cell r="AC535" t="str">
            <v>BEIGE</v>
          </cell>
          <cell r="AD535" t="str">
            <v>SBRBEF5041BG</v>
          </cell>
          <cell r="AE535" t="str">
            <v/>
          </cell>
          <cell r="AF535">
            <v>1</v>
          </cell>
          <cell r="AG535" t="str">
            <v>울 50% 아크릴 50%</v>
          </cell>
          <cell r="AH535">
            <v>1</v>
          </cell>
          <cell r="AI535" t="str">
            <v>FRE</v>
          </cell>
        </row>
        <row r="536">
          <cell r="J536" t="str">
            <v>SBR-FOREMOST-254</v>
          </cell>
          <cell r="K536" t="str">
            <v>SBR-FOREMOST-254-SBRBEF5042BLACKFRE</v>
          </cell>
          <cell r="L536" t="str">
            <v>SBR의류외42</v>
          </cell>
          <cell r="M536" t="str">
            <v>SBR</v>
          </cell>
          <cell r="N536" t="str">
            <v>14FW-J</v>
          </cell>
          <cell r="P536" t="str">
            <v>SBR</v>
          </cell>
          <cell r="Q536" t="str">
            <v>SMITH BRIDGE</v>
          </cell>
          <cell r="R536" t="str">
            <v>F</v>
          </cell>
          <cell r="S536">
            <v>5</v>
          </cell>
          <cell r="T536" t="str">
            <v>BE</v>
          </cell>
          <cell r="U536" t="str">
            <v>BEANIE</v>
          </cell>
          <cell r="V536" t="str">
            <v>U</v>
          </cell>
          <cell r="W536">
            <v>42</v>
          </cell>
          <cell r="X536" t="str">
            <v>042</v>
          </cell>
          <cell r="Y536" t="str">
            <v>SBRBEF5042</v>
          </cell>
          <cell r="Z536">
            <v>1</v>
          </cell>
          <cell r="AA536" t="str">
            <v>14FW-JILLBY-KNIT-38-BK</v>
          </cell>
          <cell r="AB536" t="str">
            <v>BK</v>
          </cell>
          <cell r="AC536" t="str">
            <v>BLACK</v>
          </cell>
          <cell r="AD536" t="str">
            <v>SBRBEF5042BK</v>
          </cell>
          <cell r="AE536" t="str">
            <v/>
          </cell>
          <cell r="AF536">
            <v>1</v>
          </cell>
          <cell r="AG536" t="str">
            <v>울 30% 아크릴 70%</v>
          </cell>
          <cell r="AH536">
            <v>1</v>
          </cell>
          <cell r="AI536" t="str">
            <v>FRE</v>
          </cell>
        </row>
        <row r="537">
          <cell r="J537" t="str">
            <v>SBR-FOREMOST-255</v>
          </cell>
          <cell r="K537" t="str">
            <v>SBR-FOREMOST-255-SBRBEF5043NAVYFRE</v>
          </cell>
          <cell r="L537" t="str">
            <v>SBR의류외43</v>
          </cell>
          <cell r="M537" t="str">
            <v>SBR</v>
          </cell>
          <cell r="N537" t="str">
            <v>14FW-J</v>
          </cell>
          <cell r="P537" t="str">
            <v>SBR</v>
          </cell>
          <cell r="Q537" t="str">
            <v>SMITH BRIDGE</v>
          </cell>
          <cell r="R537" t="str">
            <v>F</v>
          </cell>
          <cell r="S537">
            <v>5</v>
          </cell>
          <cell r="T537" t="str">
            <v>BE</v>
          </cell>
          <cell r="U537" t="str">
            <v>BEANIE</v>
          </cell>
          <cell r="V537" t="str">
            <v>U</v>
          </cell>
          <cell r="W537">
            <v>43</v>
          </cell>
          <cell r="X537" t="str">
            <v>043</v>
          </cell>
          <cell r="Y537" t="str">
            <v>SBRBEF5043</v>
          </cell>
          <cell r="Z537">
            <v>0.33333333333333331</v>
          </cell>
          <cell r="AA537" t="str">
            <v>14FW-JILLBY-KNIT-45-NV</v>
          </cell>
          <cell r="AB537" t="str">
            <v>NY</v>
          </cell>
          <cell r="AC537" t="str">
            <v>NAVY</v>
          </cell>
          <cell r="AD537" t="str">
            <v>SBRBEF5043NY</v>
          </cell>
          <cell r="AE537" t="str">
            <v/>
          </cell>
          <cell r="AF537">
            <v>1</v>
          </cell>
          <cell r="AG537" t="str">
            <v>울 30% 아크릴 70%</v>
          </cell>
          <cell r="AH537">
            <v>1</v>
          </cell>
          <cell r="AI537" t="str">
            <v>FRE</v>
          </cell>
        </row>
        <row r="538">
          <cell r="J538" t="str">
            <v>SBR-FOREMOST-256</v>
          </cell>
          <cell r="K538" t="str">
            <v>SBR-FOREMOST-256-SBRBEF5043PURPLEFRE</v>
          </cell>
          <cell r="L538" t="str">
            <v>SBR의류외43</v>
          </cell>
          <cell r="M538" t="str">
            <v>SBR</v>
          </cell>
          <cell r="N538" t="str">
            <v>14FW-J</v>
          </cell>
          <cell r="P538" t="str">
            <v>SBR</v>
          </cell>
          <cell r="Q538" t="str">
            <v>SMITH BRIDGE</v>
          </cell>
          <cell r="R538" t="str">
            <v>F</v>
          </cell>
          <cell r="S538">
            <v>5</v>
          </cell>
          <cell r="T538" t="str">
            <v>BE</v>
          </cell>
          <cell r="U538" t="str">
            <v>BEANIE</v>
          </cell>
          <cell r="V538" t="str">
            <v>U</v>
          </cell>
          <cell r="W538">
            <v>43</v>
          </cell>
          <cell r="X538" t="str">
            <v>043</v>
          </cell>
          <cell r="Y538" t="str">
            <v>SBRBEF5043</v>
          </cell>
          <cell r="Z538">
            <v>0.33333333333333331</v>
          </cell>
          <cell r="AA538" t="str">
            <v>14FW-JILLBY-KNIT-45-PP</v>
          </cell>
          <cell r="AB538" t="str">
            <v>PP</v>
          </cell>
          <cell r="AC538" t="str">
            <v>PURPLE</v>
          </cell>
          <cell r="AD538" t="str">
            <v>SBRBEF5043PP</v>
          </cell>
          <cell r="AE538" t="str">
            <v/>
          </cell>
          <cell r="AF538">
            <v>1</v>
          </cell>
          <cell r="AG538" t="str">
            <v>울 30% 아크릴 70%</v>
          </cell>
          <cell r="AH538">
            <v>1</v>
          </cell>
          <cell r="AI538" t="str">
            <v>FRE</v>
          </cell>
        </row>
        <row r="539">
          <cell r="J539" t="str">
            <v>SBR-FOREMOST-257</v>
          </cell>
          <cell r="K539" t="str">
            <v>SBR-FOREMOST-257-SBRBEF5043REDFRE</v>
          </cell>
          <cell r="L539" t="str">
            <v>SBR의류외43</v>
          </cell>
          <cell r="M539" t="str">
            <v>SBR</v>
          </cell>
          <cell r="N539" t="str">
            <v>14FW-J</v>
          </cell>
          <cell r="P539" t="str">
            <v>SBR</v>
          </cell>
          <cell r="Q539" t="str">
            <v>SMITH BRIDGE</v>
          </cell>
          <cell r="R539" t="str">
            <v>F</v>
          </cell>
          <cell r="S539">
            <v>5</v>
          </cell>
          <cell r="T539" t="str">
            <v>BE</v>
          </cell>
          <cell r="U539" t="str">
            <v>BEANIE</v>
          </cell>
          <cell r="V539" t="str">
            <v>U</v>
          </cell>
          <cell r="W539">
            <v>43</v>
          </cell>
          <cell r="X539" t="str">
            <v>043</v>
          </cell>
          <cell r="Y539" t="str">
            <v>SBRBEF5043</v>
          </cell>
          <cell r="Z539">
            <v>0.33333333333333331</v>
          </cell>
          <cell r="AA539" t="str">
            <v>14FW-JILLBY-KNIT-45-RD</v>
          </cell>
          <cell r="AB539" t="str">
            <v>RE</v>
          </cell>
          <cell r="AC539" t="str">
            <v>RED</v>
          </cell>
          <cell r="AD539" t="str">
            <v>SBRBEF5043RE</v>
          </cell>
          <cell r="AE539" t="str">
            <v/>
          </cell>
          <cell r="AF539">
            <v>1</v>
          </cell>
          <cell r="AG539" t="str">
            <v>울 30% 아크릴 70%</v>
          </cell>
          <cell r="AH539">
            <v>1</v>
          </cell>
          <cell r="AI539" t="str">
            <v>FRE</v>
          </cell>
        </row>
        <row r="540">
          <cell r="J540" t="str">
            <v>SBR-FOREMOST-258</v>
          </cell>
          <cell r="K540" t="str">
            <v>SBR-FOREMOST-258-SBRBEF5044IVORYFRE</v>
          </cell>
          <cell r="L540" t="str">
            <v>SBR의류외44</v>
          </cell>
          <cell r="M540" t="str">
            <v>SBR</v>
          </cell>
          <cell r="N540" t="str">
            <v>14FW-J</v>
          </cell>
          <cell r="P540" t="str">
            <v>SBR</v>
          </cell>
          <cell r="Q540" t="str">
            <v>SMITH BRIDGE</v>
          </cell>
          <cell r="R540" t="str">
            <v>F</v>
          </cell>
          <cell r="S540">
            <v>5</v>
          </cell>
          <cell r="T540" t="str">
            <v>BE</v>
          </cell>
          <cell r="U540" t="str">
            <v>BEANIE</v>
          </cell>
          <cell r="V540" t="str">
            <v>U</v>
          </cell>
          <cell r="W540">
            <v>44</v>
          </cell>
          <cell r="X540" t="str">
            <v>044</v>
          </cell>
          <cell r="Y540" t="str">
            <v>SBRBEF5044</v>
          </cell>
          <cell r="Z540">
            <v>0.5</v>
          </cell>
          <cell r="AA540" t="str">
            <v>14FW-JILLBY-KNIT-39-IV</v>
          </cell>
          <cell r="AB540" t="str">
            <v>IV</v>
          </cell>
          <cell r="AC540" t="str">
            <v>IVORY</v>
          </cell>
          <cell r="AD540" t="str">
            <v>SBRBEF5044IV</v>
          </cell>
          <cell r="AE540" t="str">
            <v/>
          </cell>
          <cell r="AF540">
            <v>1</v>
          </cell>
          <cell r="AG540" t="str">
            <v>울 50% 아크릴 50%</v>
          </cell>
          <cell r="AH540">
            <v>1</v>
          </cell>
          <cell r="AI540" t="str">
            <v>FRE</v>
          </cell>
        </row>
        <row r="541">
          <cell r="J541" t="str">
            <v>SBR-FOREMOST-259</v>
          </cell>
          <cell r="K541" t="str">
            <v>SBR-FOREMOST-259-SBRBEF5044KHAKIFRE</v>
          </cell>
          <cell r="L541" t="str">
            <v>SBR의류외44</v>
          </cell>
          <cell r="M541" t="str">
            <v>SBR</v>
          </cell>
          <cell r="N541" t="str">
            <v>14FW-J</v>
          </cell>
          <cell r="P541" t="str">
            <v>SBR</v>
          </cell>
          <cell r="Q541" t="str">
            <v>SMITH BRIDGE</v>
          </cell>
          <cell r="R541" t="str">
            <v>F</v>
          </cell>
          <cell r="S541">
            <v>5</v>
          </cell>
          <cell r="T541" t="str">
            <v>BE</v>
          </cell>
          <cell r="U541" t="str">
            <v>BEANIE</v>
          </cell>
          <cell r="V541" t="str">
            <v>U</v>
          </cell>
          <cell r="W541">
            <v>44</v>
          </cell>
          <cell r="X541" t="str">
            <v>044</v>
          </cell>
          <cell r="Y541" t="str">
            <v>SBRBEF5044</v>
          </cell>
          <cell r="Z541">
            <v>0.5</v>
          </cell>
          <cell r="AA541" t="str">
            <v>14FW-JILLBY-KNIT-39-KH</v>
          </cell>
          <cell r="AB541" t="str">
            <v>KH</v>
          </cell>
          <cell r="AC541" t="str">
            <v>KHAKI</v>
          </cell>
          <cell r="AD541" t="str">
            <v>SBRBEF5044KH</v>
          </cell>
          <cell r="AE541" t="str">
            <v/>
          </cell>
          <cell r="AF541">
            <v>1</v>
          </cell>
          <cell r="AG541" t="str">
            <v>울 50% 아크릴 50%</v>
          </cell>
          <cell r="AH541">
            <v>1</v>
          </cell>
          <cell r="AI541" t="str">
            <v>FRE</v>
          </cell>
        </row>
        <row r="542">
          <cell r="J542" t="str">
            <v>SBR-FOREMOST-2510</v>
          </cell>
          <cell r="K542" t="str">
            <v>SBR-FOREMOST-2510-SBREBF5046GREYFRE</v>
          </cell>
          <cell r="L542" t="str">
            <v>SBR의류외46</v>
          </cell>
          <cell r="M542" t="str">
            <v>SBR</v>
          </cell>
          <cell r="N542" t="str">
            <v>14FW-J</v>
          </cell>
          <cell r="P542" t="str">
            <v>SBR</v>
          </cell>
          <cell r="Q542" t="str">
            <v>SMITH BRIDGE</v>
          </cell>
          <cell r="R542" t="str">
            <v>F</v>
          </cell>
          <cell r="S542">
            <v>5</v>
          </cell>
          <cell r="T542" t="str">
            <v>EB</v>
          </cell>
          <cell r="U542" t="str">
            <v>EARFLAP BEANIE</v>
          </cell>
          <cell r="V542" t="str">
            <v>U</v>
          </cell>
          <cell r="W542">
            <v>46</v>
          </cell>
          <cell r="X542" t="str">
            <v>046</v>
          </cell>
          <cell r="Y542" t="str">
            <v>SBREBF5046</v>
          </cell>
          <cell r="Z542">
            <v>1</v>
          </cell>
          <cell r="AA542" t="str">
            <v>14FW-JILLBY-KNIT-54-GY</v>
          </cell>
          <cell r="AB542" t="str">
            <v>GY</v>
          </cell>
          <cell r="AC542" t="str">
            <v>GREY</v>
          </cell>
          <cell r="AD542" t="str">
            <v>SBREBF5046GY</v>
          </cell>
          <cell r="AE542" t="str">
            <v/>
          </cell>
          <cell r="AF542">
            <v>1</v>
          </cell>
          <cell r="AG542">
            <v>0</v>
          </cell>
          <cell r="AH542">
            <v>1</v>
          </cell>
          <cell r="AI542" t="str">
            <v>FRE</v>
          </cell>
        </row>
        <row r="543">
          <cell r="J543" t="str">
            <v>SBR-FOREMOST-2511</v>
          </cell>
          <cell r="K543" t="str">
            <v>SBR-FOREMOST-2511-SBREBF5047BEIGEFRE</v>
          </cell>
          <cell r="L543" t="str">
            <v>SBR의류외47</v>
          </cell>
          <cell r="M543" t="str">
            <v>SBR</v>
          </cell>
          <cell r="N543" t="str">
            <v>14FW-J</v>
          </cell>
          <cell r="P543" t="str">
            <v>SBR</v>
          </cell>
          <cell r="Q543" t="str">
            <v>SMITH BRIDGE</v>
          </cell>
          <cell r="R543" t="str">
            <v>F</v>
          </cell>
          <cell r="S543">
            <v>5</v>
          </cell>
          <cell r="T543" t="str">
            <v>EB</v>
          </cell>
          <cell r="U543" t="str">
            <v>EARFLAP BEANIE</v>
          </cell>
          <cell r="V543" t="str">
            <v>U</v>
          </cell>
          <cell r="W543">
            <v>47</v>
          </cell>
          <cell r="X543" t="str">
            <v>047</v>
          </cell>
          <cell r="Y543" t="str">
            <v>SBREBF5047</v>
          </cell>
          <cell r="Z543">
            <v>0.5</v>
          </cell>
          <cell r="AA543" t="str">
            <v>14FW-JILLBY-KNIT-23-BG</v>
          </cell>
          <cell r="AB543" t="str">
            <v>BG</v>
          </cell>
          <cell r="AC543" t="str">
            <v>BEIGE</v>
          </cell>
          <cell r="AD543" t="str">
            <v>SBREBF5047BG</v>
          </cell>
          <cell r="AE543" t="str">
            <v/>
          </cell>
          <cell r="AF543">
            <v>1</v>
          </cell>
          <cell r="AG543">
            <v>0</v>
          </cell>
          <cell r="AH543">
            <v>1</v>
          </cell>
          <cell r="AI543" t="str">
            <v>FRE</v>
          </cell>
        </row>
        <row r="544">
          <cell r="J544" t="str">
            <v>SBR-FOREMOST-2512</v>
          </cell>
          <cell r="K544" t="str">
            <v>SBR-FOREMOST-2512-SBREBF5047GREYFRE</v>
          </cell>
          <cell r="L544" t="str">
            <v>SBR의류외47</v>
          </cell>
          <cell r="M544" t="str">
            <v>SBR</v>
          </cell>
          <cell r="N544" t="str">
            <v>14FW-J</v>
          </cell>
          <cell r="P544" t="str">
            <v>SBR</v>
          </cell>
          <cell r="Q544" t="str">
            <v>SMITH BRIDGE</v>
          </cell>
          <cell r="R544" t="str">
            <v>F</v>
          </cell>
          <cell r="S544">
            <v>5</v>
          </cell>
          <cell r="T544" t="str">
            <v>EB</v>
          </cell>
          <cell r="U544" t="str">
            <v>EARFLAP BEANIE</v>
          </cell>
          <cell r="V544" t="str">
            <v>U</v>
          </cell>
          <cell r="W544">
            <v>47</v>
          </cell>
          <cell r="X544" t="str">
            <v>047</v>
          </cell>
          <cell r="Y544" t="str">
            <v>SBREBF5047</v>
          </cell>
          <cell r="Z544">
            <v>0.5</v>
          </cell>
          <cell r="AA544" t="str">
            <v>14FW-JILLBY-KNIT-23-GY</v>
          </cell>
          <cell r="AB544" t="str">
            <v>GY</v>
          </cell>
          <cell r="AC544" t="str">
            <v>GREY</v>
          </cell>
          <cell r="AD544" t="str">
            <v>SBREBF5047GY</v>
          </cell>
          <cell r="AE544" t="str">
            <v/>
          </cell>
          <cell r="AF544">
            <v>1</v>
          </cell>
          <cell r="AG544">
            <v>0</v>
          </cell>
          <cell r="AH544">
            <v>1</v>
          </cell>
          <cell r="AI544" t="str">
            <v>FRE</v>
          </cell>
        </row>
        <row r="545">
          <cell r="J545" t="str">
            <v>SBR-FOREMOST-2513</v>
          </cell>
          <cell r="K545" t="str">
            <v>SBR-FOREMOST-2513-SBREBF5049BEIGEFRE</v>
          </cell>
          <cell r="L545" t="str">
            <v>SBR의류외49</v>
          </cell>
          <cell r="M545" t="str">
            <v>SBR</v>
          </cell>
          <cell r="N545" t="str">
            <v>14FW-J</v>
          </cell>
          <cell r="P545" t="str">
            <v>SBR</v>
          </cell>
          <cell r="Q545" t="str">
            <v>SMITH BRIDGE</v>
          </cell>
          <cell r="R545" t="str">
            <v>F</v>
          </cell>
          <cell r="S545">
            <v>5</v>
          </cell>
          <cell r="T545" t="str">
            <v>EB</v>
          </cell>
          <cell r="U545" t="str">
            <v>EARFLAP BEANIE</v>
          </cell>
          <cell r="V545" t="str">
            <v>U</v>
          </cell>
          <cell r="W545">
            <v>49</v>
          </cell>
          <cell r="X545" t="str">
            <v>049</v>
          </cell>
          <cell r="Y545" t="str">
            <v>SBREBF5049</v>
          </cell>
          <cell r="Z545">
            <v>0.25</v>
          </cell>
          <cell r="AA545" t="str">
            <v>14FW-JILLBY-KNIT-56-BG</v>
          </cell>
          <cell r="AB545" t="str">
            <v>BG</v>
          </cell>
          <cell r="AC545" t="str">
            <v>BEIGE</v>
          </cell>
          <cell r="AD545" t="str">
            <v>SBREBF5049BG</v>
          </cell>
          <cell r="AE545" t="str">
            <v/>
          </cell>
          <cell r="AF545">
            <v>1</v>
          </cell>
          <cell r="AG545">
            <v>0</v>
          </cell>
          <cell r="AH545">
            <v>1</v>
          </cell>
          <cell r="AI545" t="str">
            <v>FRE</v>
          </cell>
        </row>
        <row r="546">
          <cell r="J546" t="str">
            <v>SBR-FOREMOST-2514</v>
          </cell>
          <cell r="K546" t="str">
            <v>SBR-FOREMOST-2514-SBREBF5549BEIGEFRE</v>
          </cell>
          <cell r="L546" t="str">
            <v>SBR의류외549</v>
          </cell>
          <cell r="M546" t="str">
            <v>SBR</v>
          </cell>
          <cell r="N546" t="str">
            <v>14FW-J</v>
          </cell>
          <cell r="P546" t="str">
            <v>SBR</v>
          </cell>
          <cell r="Q546" t="str">
            <v>SMITH BRIDGE</v>
          </cell>
          <cell r="R546" t="str">
            <v>F</v>
          </cell>
          <cell r="S546">
            <v>5</v>
          </cell>
          <cell r="T546" t="str">
            <v>EB</v>
          </cell>
          <cell r="U546" t="str">
            <v>EARFLAP BEANIE</v>
          </cell>
          <cell r="V546" t="str">
            <v>K</v>
          </cell>
          <cell r="W546">
            <v>549</v>
          </cell>
          <cell r="X546">
            <v>549</v>
          </cell>
          <cell r="Y546" t="str">
            <v>SBREBF5549</v>
          </cell>
          <cell r="Z546">
            <v>0.5</v>
          </cell>
          <cell r="AA546" t="str">
            <v>14FW-JILLBY-KNIT-56-BG_KIDS</v>
          </cell>
          <cell r="AB546" t="str">
            <v>BG</v>
          </cell>
          <cell r="AC546" t="str">
            <v>BEIGE</v>
          </cell>
          <cell r="AD546" t="str">
            <v>SBREBF5549BG</v>
          </cell>
          <cell r="AE546" t="str">
            <v/>
          </cell>
          <cell r="AF546">
            <v>1</v>
          </cell>
          <cell r="AG546">
            <v>0</v>
          </cell>
          <cell r="AH546">
            <v>1</v>
          </cell>
          <cell r="AI546" t="str">
            <v>FRE</v>
          </cell>
        </row>
        <row r="547">
          <cell r="J547" t="str">
            <v>SBR-FOREMOST-2515</v>
          </cell>
          <cell r="K547" t="str">
            <v>SBR-FOREMOST-2515-SBREBF5049GREYFRE</v>
          </cell>
          <cell r="L547" t="str">
            <v>SBR의류외49</v>
          </cell>
          <cell r="M547" t="str">
            <v>SBR</v>
          </cell>
          <cell r="N547" t="str">
            <v>14FW-J</v>
          </cell>
          <cell r="P547" t="str">
            <v>SBR</v>
          </cell>
          <cell r="Q547" t="str">
            <v>SMITH BRIDGE</v>
          </cell>
          <cell r="R547" t="str">
            <v>F</v>
          </cell>
          <cell r="S547">
            <v>5</v>
          </cell>
          <cell r="T547" t="str">
            <v>EB</v>
          </cell>
          <cell r="U547" t="str">
            <v>EARFLAP BEANIE</v>
          </cell>
          <cell r="V547" t="str">
            <v>U</v>
          </cell>
          <cell r="W547">
            <v>49</v>
          </cell>
          <cell r="X547" t="str">
            <v>049</v>
          </cell>
          <cell r="Y547" t="str">
            <v>SBREBF5049</v>
          </cell>
          <cell r="Z547">
            <v>0.25</v>
          </cell>
          <cell r="AA547" t="str">
            <v>14FW-JILLBY-KNIT-56-GY</v>
          </cell>
          <cell r="AB547" t="str">
            <v>GY</v>
          </cell>
          <cell r="AC547" t="str">
            <v>GREY</v>
          </cell>
          <cell r="AD547" t="str">
            <v>SBREBF5049GY</v>
          </cell>
          <cell r="AE547" t="str">
            <v/>
          </cell>
          <cell r="AF547">
            <v>1</v>
          </cell>
          <cell r="AG547">
            <v>0</v>
          </cell>
          <cell r="AH547">
            <v>1</v>
          </cell>
          <cell r="AI547" t="str">
            <v>FRE</v>
          </cell>
        </row>
        <row r="548">
          <cell r="J548" t="str">
            <v>SBR-FOREMOST-2516</v>
          </cell>
          <cell r="K548" t="str">
            <v>SBR-FOREMOST-2516-SBREBF5049REDFRE</v>
          </cell>
          <cell r="L548" t="str">
            <v>SBR의류외49</v>
          </cell>
          <cell r="M548" t="str">
            <v>SBR</v>
          </cell>
          <cell r="N548" t="str">
            <v>14FW-J</v>
          </cell>
          <cell r="P548" t="str">
            <v>SBR</v>
          </cell>
          <cell r="Q548" t="str">
            <v>SMITH BRIDGE</v>
          </cell>
          <cell r="R548" t="str">
            <v>F</v>
          </cell>
          <cell r="S548">
            <v>5</v>
          </cell>
          <cell r="T548" t="str">
            <v>EB</v>
          </cell>
          <cell r="U548" t="str">
            <v>EARFLAP BEANIE</v>
          </cell>
          <cell r="V548" t="str">
            <v>U</v>
          </cell>
          <cell r="W548">
            <v>49</v>
          </cell>
          <cell r="X548" t="str">
            <v>049</v>
          </cell>
          <cell r="Y548" t="str">
            <v>SBREBF5049</v>
          </cell>
          <cell r="Z548">
            <v>0.25</v>
          </cell>
          <cell r="AA548" t="str">
            <v>14FW-JILLBY-KNIT-56-RD</v>
          </cell>
          <cell r="AB548" t="str">
            <v>RE</v>
          </cell>
          <cell r="AC548" t="str">
            <v>RED</v>
          </cell>
          <cell r="AD548" t="str">
            <v>SBREBF5049RE</v>
          </cell>
          <cell r="AE548" t="str">
            <v/>
          </cell>
          <cell r="AF548">
            <v>1</v>
          </cell>
          <cell r="AG548">
            <v>0</v>
          </cell>
          <cell r="AH548">
            <v>1</v>
          </cell>
          <cell r="AI548" t="str">
            <v>FRE</v>
          </cell>
        </row>
        <row r="549">
          <cell r="J549" t="str">
            <v>SBR-FOREMOST-2517</v>
          </cell>
          <cell r="K549" t="str">
            <v>SBR-FOREMOST-2517-SBREBF5549REDFRE</v>
          </cell>
          <cell r="L549" t="str">
            <v>SBR의류외549</v>
          </cell>
          <cell r="M549" t="str">
            <v>SBR</v>
          </cell>
          <cell r="N549" t="str">
            <v>14FW-J</v>
          </cell>
          <cell r="P549" t="str">
            <v>SBR</v>
          </cell>
          <cell r="Q549" t="str">
            <v>SMITH BRIDGE</v>
          </cell>
          <cell r="R549" t="str">
            <v>F</v>
          </cell>
          <cell r="S549">
            <v>5</v>
          </cell>
          <cell r="T549" t="str">
            <v>EB</v>
          </cell>
          <cell r="U549" t="str">
            <v>EARFLAP BEANIE</v>
          </cell>
          <cell r="V549" t="str">
            <v>K</v>
          </cell>
          <cell r="W549">
            <v>549</v>
          </cell>
          <cell r="X549">
            <v>549</v>
          </cell>
          <cell r="Y549" t="str">
            <v>SBREBF5549</v>
          </cell>
          <cell r="Z549">
            <v>0.5</v>
          </cell>
          <cell r="AA549" t="str">
            <v>14FW-JILLBY-KNIT-56-RD_KIDS</v>
          </cell>
          <cell r="AB549" t="str">
            <v>RE</v>
          </cell>
          <cell r="AC549" t="str">
            <v>RED</v>
          </cell>
          <cell r="AD549" t="str">
            <v>SBREBF5549RE</v>
          </cell>
          <cell r="AE549" t="str">
            <v/>
          </cell>
          <cell r="AF549">
            <v>1</v>
          </cell>
          <cell r="AG549">
            <v>0</v>
          </cell>
          <cell r="AH549">
            <v>1</v>
          </cell>
          <cell r="AI549" t="str">
            <v>FRE</v>
          </cell>
        </row>
        <row r="550">
          <cell r="J550" t="str">
            <v>SBR-FOREMOST-2518</v>
          </cell>
          <cell r="K550" t="str">
            <v>SBR-FOREMOST-2518-SBREBF5049BLACKFRE</v>
          </cell>
          <cell r="L550" t="str">
            <v>SBR의류외49</v>
          </cell>
          <cell r="M550" t="str">
            <v>SBR</v>
          </cell>
          <cell r="N550" t="str">
            <v>14FW-J</v>
          </cell>
          <cell r="P550" t="str">
            <v>SBR</v>
          </cell>
          <cell r="Q550" t="str">
            <v>SMITH BRIDGE</v>
          </cell>
          <cell r="R550" t="str">
            <v>F</v>
          </cell>
          <cell r="S550">
            <v>5</v>
          </cell>
          <cell r="T550" t="str">
            <v>EB</v>
          </cell>
          <cell r="U550" t="str">
            <v>EARFLAP BEANIE</v>
          </cell>
          <cell r="V550" t="str">
            <v>U</v>
          </cell>
          <cell r="W550">
            <v>49</v>
          </cell>
          <cell r="X550" t="str">
            <v>049</v>
          </cell>
          <cell r="Y550" t="str">
            <v>SBREBF5049</v>
          </cell>
          <cell r="Z550">
            <v>0.25</v>
          </cell>
          <cell r="AA550" t="str">
            <v>14FW-JILLBY-KNIT-56-BK</v>
          </cell>
          <cell r="AB550" t="str">
            <v>BK</v>
          </cell>
          <cell r="AC550" t="str">
            <v>BLACK</v>
          </cell>
          <cell r="AD550" t="str">
            <v>SBREBF5049BK</v>
          </cell>
          <cell r="AE550" t="str">
            <v/>
          </cell>
          <cell r="AF550">
            <v>1</v>
          </cell>
          <cell r="AG550">
            <v>0</v>
          </cell>
          <cell r="AH550">
            <v>1</v>
          </cell>
          <cell r="AI550" t="str">
            <v>FRE</v>
          </cell>
        </row>
        <row r="551">
          <cell r="J551" t="str">
            <v>0</v>
          </cell>
          <cell r="K551" t="str">
            <v>0-</v>
          </cell>
          <cell r="L551">
            <v>0</v>
          </cell>
          <cell r="M551" t="str">
            <v>TTL</v>
          </cell>
          <cell r="N551" t="str">
            <v/>
          </cell>
          <cell r="O551" t="str">
            <v>SBR-FOREMOST-25 TTL</v>
          </cell>
          <cell r="Q551" t="str">
            <v/>
          </cell>
          <cell r="R551" t="str">
            <v/>
          </cell>
          <cell r="S551" t="str">
            <v/>
          </cell>
          <cell r="U551" t="str">
            <v/>
          </cell>
          <cell r="X551" t="str">
            <v/>
          </cell>
          <cell r="Y551" t="str">
            <v/>
          </cell>
          <cell r="Z551">
            <v>8</v>
          </cell>
          <cell r="AB551" t="str">
            <v/>
          </cell>
          <cell r="AD551" t="str">
            <v/>
          </cell>
          <cell r="AE551" t="str">
            <v/>
          </cell>
          <cell r="AF551">
            <v>18</v>
          </cell>
          <cell r="AG551">
            <v>0</v>
          </cell>
          <cell r="AH551">
            <v>1</v>
          </cell>
        </row>
        <row r="552">
          <cell r="J552" t="str">
            <v>SBR-FOREMOST-381</v>
          </cell>
          <cell r="K552" t="str">
            <v>SBR-FOREMOST-381-SBREBF5045BEIGEFRE</v>
          </cell>
          <cell r="L552" t="str">
            <v>SBR의류외45</v>
          </cell>
          <cell r="M552" t="str">
            <v>SBR</v>
          </cell>
          <cell r="N552" t="str">
            <v>14FW-J</v>
          </cell>
          <cell r="P552" t="str">
            <v>SBR</v>
          </cell>
          <cell r="Q552" t="str">
            <v>SMITH BRIDGE</v>
          </cell>
          <cell r="R552" t="str">
            <v>F</v>
          </cell>
          <cell r="S552">
            <v>5</v>
          </cell>
          <cell r="T552" t="str">
            <v>EB</v>
          </cell>
          <cell r="U552" t="str">
            <v>EARFLAP BEANIE</v>
          </cell>
          <cell r="V552" t="str">
            <v>U</v>
          </cell>
          <cell r="W552">
            <v>45</v>
          </cell>
          <cell r="X552" t="str">
            <v>045</v>
          </cell>
          <cell r="Y552" t="str">
            <v>SBREBF5045</v>
          </cell>
          <cell r="Z552">
            <v>0.33333333333333331</v>
          </cell>
          <cell r="AA552" t="str">
            <v>14FW-JILLBY-KNIT-30-BG</v>
          </cell>
          <cell r="AB552" t="str">
            <v>BG</v>
          </cell>
          <cell r="AC552" t="str">
            <v>BEIGE</v>
          </cell>
          <cell r="AD552" t="str">
            <v>SBREBF5045BG</v>
          </cell>
          <cell r="AE552" t="str">
            <v/>
          </cell>
          <cell r="AF552">
            <v>1</v>
          </cell>
          <cell r="AG552" t="str">
            <v>울 30 나이론 35% 아크릴 35%</v>
          </cell>
          <cell r="AH552">
            <v>1</v>
          </cell>
          <cell r="AI552" t="str">
            <v>FRE</v>
          </cell>
        </row>
        <row r="553">
          <cell r="J553" t="str">
            <v>SBR-FOREMOST-382</v>
          </cell>
          <cell r="K553" t="str">
            <v>SBR-FOREMOST-382-SBREBF5045KHAKIFRE</v>
          </cell>
          <cell r="L553" t="str">
            <v>SBR의류외45</v>
          </cell>
          <cell r="M553" t="str">
            <v>SBR</v>
          </cell>
          <cell r="N553" t="str">
            <v>14FW-J</v>
          </cell>
          <cell r="P553" t="str">
            <v>SBR</v>
          </cell>
          <cell r="Q553" t="str">
            <v>SMITH BRIDGE</v>
          </cell>
          <cell r="R553" t="str">
            <v>F</v>
          </cell>
          <cell r="S553">
            <v>5</v>
          </cell>
          <cell r="T553" t="str">
            <v>EB</v>
          </cell>
          <cell r="U553" t="str">
            <v>EARFLAP BEANIE</v>
          </cell>
          <cell r="V553" t="str">
            <v>U</v>
          </cell>
          <cell r="W553">
            <v>45</v>
          </cell>
          <cell r="X553" t="str">
            <v>045</v>
          </cell>
          <cell r="Y553" t="str">
            <v>SBREBF5045</v>
          </cell>
          <cell r="Z553">
            <v>0.33333333333333331</v>
          </cell>
          <cell r="AA553" t="str">
            <v>14FW-JILLBY-KNIT-30-KH</v>
          </cell>
          <cell r="AB553" t="str">
            <v>KH</v>
          </cell>
          <cell r="AC553" t="str">
            <v>KHAKI</v>
          </cell>
          <cell r="AD553" t="str">
            <v>SBREBF5045KH</v>
          </cell>
          <cell r="AE553" t="str">
            <v/>
          </cell>
          <cell r="AF553">
            <v>1</v>
          </cell>
          <cell r="AG553" t="str">
            <v>울 30 나이론 35% 아크릴 35%</v>
          </cell>
          <cell r="AH553">
            <v>1</v>
          </cell>
          <cell r="AI553" t="str">
            <v>FRE</v>
          </cell>
        </row>
        <row r="554">
          <cell r="J554" t="str">
            <v>SBR-FOREMOST-383</v>
          </cell>
          <cell r="K554" t="str">
            <v>SBR-FOREMOST-383-SBREBF5045NAVYFRE</v>
          </cell>
          <cell r="L554" t="str">
            <v>SBR의류외45</v>
          </cell>
          <cell r="M554" t="str">
            <v>SBR</v>
          </cell>
          <cell r="N554" t="str">
            <v>14FW-J</v>
          </cell>
          <cell r="P554" t="str">
            <v>SBR</v>
          </cell>
          <cell r="Q554" t="str">
            <v>SMITH BRIDGE</v>
          </cell>
          <cell r="R554" t="str">
            <v>F</v>
          </cell>
          <cell r="S554">
            <v>5</v>
          </cell>
          <cell r="T554" t="str">
            <v>EB</v>
          </cell>
          <cell r="U554" t="str">
            <v>EARFLAP BEANIE</v>
          </cell>
          <cell r="V554" t="str">
            <v>U</v>
          </cell>
          <cell r="W554">
            <v>45</v>
          </cell>
          <cell r="X554" t="str">
            <v>045</v>
          </cell>
          <cell r="Y554" t="str">
            <v>SBREBF5045</v>
          </cell>
          <cell r="Z554">
            <v>0.33333333333333331</v>
          </cell>
          <cell r="AA554" t="str">
            <v>14FW-JILLBY-KNIT-30-NV</v>
          </cell>
          <cell r="AB554" t="str">
            <v>NY</v>
          </cell>
          <cell r="AC554" t="str">
            <v>NAVY</v>
          </cell>
          <cell r="AD554" t="str">
            <v>SBREBF5045NY</v>
          </cell>
          <cell r="AE554" t="str">
            <v/>
          </cell>
          <cell r="AF554">
            <v>1</v>
          </cell>
          <cell r="AG554" t="str">
            <v>울 30 나이론 35% 아크릴 35%</v>
          </cell>
          <cell r="AH554">
            <v>1</v>
          </cell>
          <cell r="AI554" t="str">
            <v>FRE</v>
          </cell>
        </row>
        <row r="555">
          <cell r="J555" t="str">
            <v>0</v>
          </cell>
          <cell r="K555" t="str">
            <v>0-</v>
          </cell>
          <cell r="L555">
            <v>0</v>
          </cell>
          <cell r="M555" t="str">
            <v>TTL</v>
          </cell>
          <cell r="N555" t="str">
            <v/>
          </cell>
          <cell r="O555" t="str">
            <v>SBR-FOREMOST-38 TTL</v>
          </cell>
          <cell r="Q555" t="str">
            <v/>
          </cell>
          <cell r="R555" t="str">
            <v/>
          </cell>
          <cell r="S555" t="str">
            <v/>
          </cell>
          <cell r="U555" t="str">
            <v/>
          </cell>
          <cell r="X555" t="str">
            <v/>
          </cell>
          <cell r="Y555" t="str">
            <v/>
          </cell>
          <cell r="Z555">
            <v>1</v>
          </cell>
          <cell r="AB555" t="str">
            <v/>
          </cell>
          <cell r="AD555" t="str">
            <v/>
          </cell>
          <cell r="AE555" t="str">
            <v/>
          </cell>
          <cell r="AF555">
            <v>3</v>
          </cell>
          <cell r="AG555">
            <v>0</v>
          </cell>
          <cell r="AH555">
            <v>1</v>
          </cell>
        </row>
        <row r="556">
          <cell r="J556" t="str">
            <v>SBR-FOREMOST-361</v>
          </cell>
          <cell r="K556" t="str">
            <v>SBR-FOREMOST-361-SBREBF5048BLACKFRE</v>
          </cell>
          <cell r="L556" t="str">
            <v>SBR의류외48</v>
          </cell>
          <cell r="M556" t="str">
            <v>SBR</v>
          </cell>
          <cell r="N556" t="str">
            <v>14FW-J</v>
          </cell>
          <cell r="P556" t="str">
            <v>SBR</v>
          </cell>
          <cell r="Q556" t="str">
            <v>SMITH BRIDGE</v>
          </cell>
          <cell r="R556" t="str">
            <v>F</v>
          </cell>
          <cell r="S556">
            <v>5</v>
          </cell>
          <cell r="T556" t="str">
            <v>EB</v>
          </cell>
          <cell r="U556" t="str">
            <v>EARFLAP BEANIE</v>
          </cell>
          <cell r="V556" t="str">
            <v>U</v>
          </cell>
          <cell r="W556">
            <v>48</v>
          </cell>
          <cell r="X556" t="str">
            <v>048</v>
          </cell>
          <cell r="Y556" t="str">
            <v>SBREBF5048</v>
          </cell>
          <cell r="Z556">
            <v>0.33333333333333331</v>
          </cell>
          <cell r="AA556" t="str">
            <v>14FW-JILLBY-KNIT-66_BK</v>
          </cell>
          <cell r="AB556" t="str">
            <v>BK</v>
          </cell>
          <cell r="AC556" t="str">
            <v>BLACK</v>
          </cell>
          <cell r="AD556" t="str">
            <v>SBREBF5048BK</v>
          </cell>
          <cell r="AE556" t="str">
            <v/>
          </cell>
          <cell r="AF556">
            <v>1</v>
          </cell>
          <cell r="AG556" t="str">
            <v>울 20% 레이온 20% 나이론 48 앙고라 12%</v>
          </cell>
          <cell r="AH556">
            <v>1</v>
          </cell>
          <cell r="AI556" t="str">
            <v>FRE</v>
          </cell>
        </row>
        <row r="557">
          <cell r="J557" t="str">
            <v>SBR-FOREMOST-362</v>
          </cell>
          <cell r="K557" t="str">
            <v>SBR-FOREMOST-362-SBREBF5048GREYFRE</v>
          </cell>
          <cell r="L557" t="str">
            <v>SBR의류외48</v>
          </cell>
          <cell r="M557" t="str">
            <v>SBR</v>
          </cell>
          <cell r="N557" t="str">
            <v>14FW-J</v>
          </cell>
          <cell r="P557" t="str">
            <v>SBR</v>
          </cell>
          <cell r="Q557" t="str">
            <v>SMITH BRIDGE</v>
          </cell>
          <cell r="R557" t="str">
            <v>F</v>
          </cell>
          <cell r="S557">
            <v>5</v>
          </cell>
          <cell r="T557" t="str">
            <v>EB</v>
          </cell>
          <cell r="U557" t="str">
            <v>EARFLAP BEANIE</v>
          </cell>
          <cell r="V557" t="str">
            <v>U</v>
          </cell>
          <cell r="W557">
            <v>48</v>
          </cell>
          <cell r="X557" t="str">
            <v>048</v>
          </cell>
          <cell r="Y557" t="str">
            <v>SBREBF5048</v>
          </cell>
          <cell r="Z557">
            <v>0.33333333333333331</v>
          </cell>
          <cell r="AA557" t="str">
            <v>14FW-JILLBY-KNIT-66_GY</v>
          </cell>
          <cell r="AB557" t="str">
            <v>GY</v>
          </cell>
          <cell r="AC557" t="str">
            <v>GREY</v>
          </cell>
          <cell r="AD557" t="str">
            <v>SBREBF5048GY</v>
          </cell>
          <cell r="AE557" t="str">
            <v/>
          </cell>
          <cell r="AF557">
            <v>1</v>
          </cell>
          <cell r="AG557" t="str">
            <v>울 20% 레이온 20% 나이론 48 앙고라 12%</v>
          </cell>
          <cell r="AH557">
            <v>1</v>
          </cell>
          <cell r="AI557" t="str">
            <v>FRE</v>
          </cell>
        </row>
        <row r="558">
          <cell r="J558" t="str">
            <v>SBR-FOREMOST-363</v>
          </cell>
          <cell r="K558" t="str">
            <v>SBR-FOREMOST-363-SBREBF5048REDFRE</v>
          </cell>
          <cell r="L558" t="str">
            <v>SBR의류외48</v>
          </cell>
          <cell r="M558" t="str">
            <v>SBR</v>
          </cell>
          <cell r="N558" t="str">
            <v>14FW-J</v>
          </cell>
          <cell r="P558" t="str">
            <v>SBR</v>
          </cell>
          <cell r="Q558" t="str">
            <v>SMITH BRIDGE</v>
          </cell>
          <cell r="R558" t="str">
            <v>F</v>
          </cell>
          <cell r="S558">
            <v>5</v>
          </cell>
          <cell r="T558" t="str">
            <v>EB</v>
          </cell>
          <cell r="U558" t="str">
            <v>EARFLAP BEANIE</v>
          </cell>
          <cell r="V558" t="str">
            <v>U</v>
          </cell>
          <cell r="W558">
            <v>48</v>
          </cell>
          <cell r="X558" t="str">
            <v>048</v>
          </cell>
          <cell r="Y558" t="str">
            <v>SBREBF5048</v>
          </cell>
          <cell r="Z558">
            <v>0.33333333333333331</v>
          </cell>
          <cell r="AA558" t="str">
            <v>14FW-JILLBY-KNIT-66_RD</v>
          </cell>
          <cell r="AB558" t="str">
            <v>RE</v>
          </cell>
          <cell r="AC558" t="str">
            <v>RED</v>
          </cell>
          <cell r="AD558" t="str">
            <v>SBREBF5048RE</v>
          </cell>
          <cell r="AE558" t="str">
            <v/>
          </cell>
          <cell r="AF558">
            <v>1</v>
          </cell>
          <cell r="AG558" t="str">
            <v>울 20% 레이온 20% 나이론 48 앙고라 12%</v>
          </cell>
          <cell r="AH558">
            <v>1</v>
          </cell>
          <cell r="AI558" t="str">
            <v>FRE</v>
          </cell>
        </row>
        <row r="559">
          <cell r="J559" t="str">
            <v>SBR-FOREMOST-364</v>
          </cell>
          <cell r="K559" t="str">
            <v>SBR-FOREMOST-364-SBREBF5050MINTFRE</v>
          </cell>
          <cell r="L559" t="str">
            <v>SBR의류외50</v>
          </cell>
          <cell r="M559" t="str">
            <v>SBR</v>
          </cell>
          <cell r="N559" t="str">
            <v>14FW-J</v>
          </cell>
          <cell r="P559" t="str">
            <v>SBR</v>
          </cell>
          <cell r="Q559" t="str">
            <v>SMITH BRIDGE</v>
          </cell>
          <cell r="R559" t="str">
            <v>F</v>
          </cell>
          <cell r="S559">
            <v>5</v>
          </cell>
          <cell r="T559" t="str">
            <v>EB</v>
          </cell>
          <cell r="U559" t="str">
            <v>EARFLAP BEANIE</v>
          </cell>
          <cell r="V559" t="str">
            <v>U</v>
          </cell>
          <cell r="W559">
            <v>50</v>
          </cell>
          <cell r="X559" t="str">
            <v>050</v>
          </cell>
          <cell r="Y559" t="str">
            <v>SBREBF5050</v>
          </cell>
          <cell r="Z559">
            <v>1</v>
          </cell>
          <cell r="AA559" t="str">
            <v>14FW-JILLBY-KNIT-59-MT</v>
          </cell>
          <cell r="AB559" t="str">
            <v>MT</v>
          </cell>
          <cell r="AC559" t="str">
            <v>MINT</v>
          </cell>
          <cell r="AD559" t="str">
            <v>SBREBF5050MT</v>
          </cell>
          <cell r="AE559" t="str">
            <v/>
          </cell>
          <cell r="AF559">
            <v>1</v>
          </cell>
          <cell r="AG559" t="str">
            <v>울 30% 나이론 35% 아크릴 35%</v>
          </cell>
          <cell r="AH559">
            <v>1</v>
          </cell>
          <cell r="AI559" t="str">
            <v>FRE</v>
          </cell>
        </row>
        <row r="560">
          <cell r="J560" t="str">
            <v>SBR-FOREMOST-365</v>
          </cell>
          <cell r="K560" t="str">
            <v>SBR-FOREMOST-365-SBREBF5051WHITEFRE</v>
          </cell>
          <cell r="L560" t="str">
            <v>SBR의류외51</v>
          </cell>
          <cell r="M560" t="str">
            <v>SBR</v>
          </cell>
          <cell r="N560" t="str">
            <v>14FW-J</v>
          </cell>
          <cell r="P560" t="str">
            <v>SBR</v>
          </cell>
          <cell r="Q560" t="str">
            <v>SMITH BRIDGE</v>
          </cell>
          <cell r="R560" t="str">
            <v>F</v>
          </cell>
          <cell r="S560">
            <v>5</v>
          </cell>
          <cell r="T560" t="str">
            <v>EB</v>
          </cell>
          <cell r="U560" t="str">
            <v>EARFLAP BEANIE</v>
          </cell>
          <cell r="V560" t="str">
            <v>U</v>
          </cell>
          <cell r="W560">
            <v>51</v>
          </cell>
          <cell r="X560" t="str">
            <v>051</v>
          </cell>
          <cell r="Y560" t="str">
            <v>SBREBF5051</v>
          </cell>
          <cell r="Z560">
            <v>1</v>
          </cell>
          <cell r="AA560" t="str">
            <v>14FW-JILLBY-KNIT-05-WH</v>
          </cell>
          <cell r="AB560" t="str">
            <v>WH</v>
          </cell>
          <cell r="AC560" t="str">
            <v>WHITE</v>
          </cell>
          <cell r="AD560" t="str">
            <v>SBREBF5051WH</v>
          </cell>
          <cell r="AE560" t="str">
            <v/>
          </cell>
          <cell r="AF560">
            <v>1</v>
          </cell>
          <cell r="AG560" t="str">
            <v>울 20% 레이온 20% 나이론 48 앙고라 12%</v>
          </cell>
          <cell r="AH560">
            <v>1</v>
          </cell>
          <cell r="AI560" t="str">
            <v>FRE</v>
          </cell>
        </row>
        <row r="561">
          <cell r="J561" t="str">
            <v>SBR-FOREMOST-366</v>
          </cell>
          <cell r="K561" t="str">
            <v>SBR-FOREMOST-366-SBREBF5551WHITEFRE</v>
          </cell>
          <cell r="L561" t="str">
            <v>SBR의류외551</v>
          </cell>
          <cell r="M561" t="str">
            <v>SBR</v>
          </cell>
          <cell r="N561" t="str">
            <v>14FW-J</v>
          </cell>
          <cell r="P561" t="str">
            <v>SBR</v>
          </cell>
          <cell r="Q561" t="str">
            <v>SMITH BRIDGE</v>
          </cell>
          <cell r="R561" t="str">
            <v>F</v>
          </cell>
          <cell r="S561">
            <v>5</v>
          </cell>
          <cell r="T561" t="str">
            <v>EB</v>
          </cell>
          <cell r="U561" t="str">
            <v>EARFLAP BEANIE</v>
          </cell>
          <cell r="V561" t="str">
            <v>K</v>
          </cell>
          <cell r="W561">
            <v>551</v>
          </cell>
          <cell r="X561">
            <v>551</v>
          </cell>
          <cell r="Y561" t="str">
            <v>SBREBF5551</v>
          </cell>
          <cell r="Z561">
            <v>0.5</v>
          </cell>
          <cell r="AA561" t="str">
            <v>14FW-JILLBY-KNIT-05-WH_KIDS</v>
          </cell>
          <cell r="AB561" t="str">
            <v>WH</v>
          </cell>
          <cell r="AC561" t="str">
            <v>WHITE</v>
          </cell>
          <cell r="AD561" t="str">
            <v>SBREBF5551WH</v>
          </cell>
          <cell r="AE561" t="str">
            <v/>
          </cell>
          <cell r="AF561">
            <v>1</v>
          </cell>
          <cell r="AG561" t="str">
            <v>울 20% 레이온 20% 나이론 48 앙고라 12%</v>
          </cell>
          <cell r="AH561">
            <v>1</v>
          </cell>
          <cell r="AI561" t="str">
            <v>FRE</v>
          </cell>
        </row>
        <row r="562">
          <cell r="J562" t="str">
            <v>SBR-FOREMOST-367</v>
          </cell>
          <cell r="K562" t="str">
            <v>SBR-FOREMOST-367-SBREBF5551YELLOWFRE</v>
          </cell>
          <cell r="L562" t="str">
            <v>SBR의류외551</v>
          </cell>
          <cell r="M562" t="str">
            <v>SBR</v>
          </cell>
          <cell r="N562" t="str">
            <v>14FW-J</v>
          </cell>
          <cell r="P562" t="str">
            <v>SBR</v>
          </cell>
          <cell r="Q562" t="str">
            <v>SMITH BRIDGE</v>
          </cell>
          <cell r="R562" t="str">
            <v>F</v>
          </cell>
          <cell r="S562">
            <v>5</v>
          </cell>
          <cell r="T562" t="str">
            <v>EB</v>
          </cell>
          <cell r="U562" t="str">
            <v>EARFLAP BEANIE</v>
          </cell>
          <cell r="V562" t="str">
            <v>K</v>
          </cell>
          <cell r="W562">
            <v>551</v>
          </cell>
          <cell r="X562">
            <v>551</v>
          </cell>
          <cell r="Y562" t="str">
            <v>SBREBF5551</v>
          </cell>
          <cell r="Z562">
            <v>0.5</v>
          </cell>
          <cell r="AA562" t="str">
            <v>14FW-JILLBY-KNIT-05-YE_KIDS</v>
          </cell>
          <cell r="AB562" t="str">
            <v>YE</v>
          </cell>
          <cell r="AC562" t="str">
            <v>YELLOW</v>
          </cell>
          <cell r="AD562" t="str">
            <v>SBREBF5551YE</v>
          </cell>
          <cell r="AE562" t="str">
            <v/>
          </cell>
          <cell r="AF562">
            <v>1</v>
          </cell>
          <cell r="AG562" t="str">
            <v>울 20% 레이온 20% 나이론 48 앙고라 12%</v>
          </cell>
          <cell r="AH562">
            <v>1</v>
          </cell>
          <cell r="AI562" t="str">
            <v>FRE</v>
          </cell>
        </row>
        <row r="563">
          <cell r="J563" t="str">
            <v>0</v>
          </cell>
          <cell r="K563" t="str">
            <v>0-</v>
          </cell>
          <cell r="L563">
            <v>0</v>
          </cell>
          <cell r="M563" t="str">
            <v>TTL</v>
          </cell>
          <cell r="N563" t="str">
            <v/>
          </cell>
          <cell r="O563" t="str">
            <v>SBR-FOREMOST-36 TTL</v>
          </cell>
          <cell r="Q563" t="str">
            <v/>
          </cell>
          <cell r="R563" t="str">
            <v/>
          </cell>
          <cell r="S563" t="str">
            <v/>
          </cell>
          <cell r="U563" t="str">
            <v/>
          </cell>
          <cell r="X563" t="str">
            <v/>
          </cell>
          <cell r="Y563" t="str">
            <v/>
          </cell>
          <cell r="Z563">
            <v>4</v>
          </cell>
          <cell r="AB563" t="str">
            <v/>
          </cell>
          <cell r="AD563" t="str">
            <v/>
          </cell>
          <cell r="AE563" t="str">
            <v/>
          </cell>
          <cell r="AF563">
            <v>7</v>
          </cell>
          <cell r="AG563">
            <v>0</v>
          </cell>
          <cell r="AH563">
            <v>1</v>
          </cell>
        </row>
        <row r="564">
          <cell r="J564" t="str">
            <v>SBR-Y&amp;Y-041</v>
          </cell>
          <cell r="K564" t="str">
            <v>SBR-Y&amp;Y-041-SBRBEF5052NAVYFRE</v>
          </cell>
          <cell r="L564" t="str">
            <v>SBR의류외52</v>
          </cell>
          <cell r="M564" t="str">
            <v>SBR</v>
          </cell>
          <cell r="N564" t="str">
            <v>14FW-J</v>
          </cell>
          <cell r="P564" t="str">
            <v>SBR</v>
          </cell>
          <cell r="Q564" t="str">
            <v>SMITH BRIDGE</v>
          </cell>
          <cell r="R564" t="str">
            <v>F</v>
          </cell>
          <cell r="S564">
            <v>5</v>
          </cell>
          <cell r="T564" t="str">
            <v>BE</v>
          </cell>
          <cell r="U564" t="str">
            <v>BEANIE</v>
          </cell>
          <cell r="V564" t="str">
            <v>U</v>
          </cell>
          <cell r="W564">
            <v>52</v>
          </cell>
          <cell r="X564" t="str">
            <v>052</v>
          </cell>
          <cell r="Y564" t="str">
            <v>SBRBEF5052</v>
          </cell>
          <cell r="Z564">
            <v>0.33333333333333331</v>
          </cell>
          <cell r="AA564" t="str">
            <v>14FW-JILLBY-KNIT-26-NV</v>
          </cell>
          <cell r="AB564" t="str">
            <v>NY</v>
          </cell>
          <cell r="AC564" t="str">
            <v>NAVY</v>
          </cell>
          <cell r="AD564" t="str">
            <v>SBRBEF5052NY</v>
          </cell>
          <cell r="AE564" t="str">
            <v/>
          </cell>
          <cell r="AF564">
            <v>1</v>
          </cell>
          <cell r="AG564" t="str">
            <v>겉감: 아크릴 100%
안감 : 폴라폴리스 100%</v>
          </cell>
          <cell r="AH564">
            <v>1</v>
          </cell>
          <cell r="AI564" t="str">
            <v>FRE</v>
          </cell>
        </row>
        <row r="565">
          <cell r="J565" t="str">
            <v>SBR-Y&amp;Y-042</v>
          </cell>
          <cell r="K565" t="str">
            <v>SBR-Y&amp;Y-042-SBRBEF5052BURGUNDYFRE</v>
          </cell>
          <cell r="L565" t="str">
            <v>SBR의류외52</v>
          </cell>
          <cell r="M565" t="str">
            <v>SBR</v>
          </cell>
          <cell r="N565" t="str">
            <v>14FW-J</v>
          </cell>
          <cell r="P565" t="str">
            <v>SBR</v>
          </cell>
          <cell r="Q565" t="str">
            <v>SMITH BRIDGE</v>
          </cell>
          <cell r="R565" t="str">
            <v>F</v>
          </cell>
          <cell r="S565">
            <v>5</v>
          </cell>
          <cell r="T565" t="str">
            <v>BE</v>
          </cell>
          <cell r="U565" t="str">
            <v>BEANIE</v>
          </cell>
          <cell r="V565" t="str">
            <v>U</v>
          </cell>
          <cell r="W565">
            <v>52</v>
          </cell>
          <cell r="X565" t="str">
            <v>052</v>
          </cell>
          <cell r="Y565" t="str">
            <v>SBRBEF5052</v>
          </cell>
          <cell r="Z565">
            <v>0.33333333333333331</v>
          </cell>
          <cell r="AA565" t="str">
            <v>14FW-JILLBY-KNIT-26-WN</v>
          </cell>
          <cell r="AB565" t="str">
            <v>BU</v>
          </cell>
          <cell r="AC565" t="str">
            <v>BURGUNDY</v>
          </cell>
          <cell r="AD565" t="str">
            <v>SBRBEF5052BU</v>
          </cell>
          <cell r="AE565" t="str">
            <v/>
          </cell>
          <cell r="AF565">
            <v>1</v>
          </cell>
          <cell r="AG565" t="str">
            <v>겉감: 아크릴 100%
안감 : 폴라폴리스 100%</v>
          </cell>
          <cell r="AH565">
            <v>1</v>
          </cell>
          <cell r="AI565" t="str">
            <v>FRE</v>
          </cell>
        </row>
        <row r="566">
          <cell r="J566" t="str">
            <v>SBR-Y&amp;Y-043</v>
          </cell>
          <cell r="K566" t="str">
            <v>SBR-Y&amp;Y-043-SBRBEF5052GREYFRE</v>
          </cell>
          <cell r="L566" t="str">
            <v>SBR의류외52</v>
          </cell>
          <cell r="M566" t="str">
            <v>SBR</v>
          </cell>
          <cell r="N566" t="str">
            <v>14FW-J</v>
          </cell>
          <cell r="P566" t="str">
            <v>SBR</v>
          </cell>
          <cell r="Q566" t="str">
            <v>SMITH BRIDGE</v>
          </cell>
          <cell r="R566" t="str">
            <v>F</v>
          </cell>
          <cell r="S566">
            <v>5</v>
          </cell>
          <cell r="T566" t="str">
            <v>BE</v>
          </cell>
          <cell r="U566" t="str">
            <v>BEANIE</v>
          </cell>
          <cell r="V566" t="str">
            <v>U</v>
          </cell>
          <cell r="W566">
            <v>52</v>
          </cell>
          <cell r="X566" t="str">
            <v>052</v>
          </cell>
          <cell r="Y566" t="str">
            <v>SBRBEF5052</v>
          </cell>
          <cell r="Z566">
            <v>0.33333333333333331</v>
          </cell>
          <cell r="AA566" t="str">
            <v>14FW-JILLBY-KNIT-26-GY</v>
          </cell>
          <cell r="AB566" t="str">
            <v>GY</v>
          </cell>
          <cell r="AC566" t="str">
            <v>GREY</v>
          </cell>
          <cell r="AD566" t="str">
            <v>SBRBEF5052GY</v>
          </cell>
          <cell r="AE566" t="str">
            <v/>
          </cell>
          <cell r="AF566">
            <v>1</v>
          </cell>
          <cell r="AG566" t="str">
            <v>겉감: 아크릴 100%
안감 : 폴라폴리스 100%</v>
          </cell>
          <cell r="AH566">
            <v>1</v>
          </cell>
          <cell r="AI566" t="str">
            <v>FRE</v>
          </cell>
        </row>
        <row r="567">
          <cell r="J567" t="str">
            <v>SBR-Y&amp;Y-044</v>
          </cell>
          <cell r="K567" t="str">
            <v>SBR-Y&amp;Y-044-SBRBEF5053PINKFRE</v>
          </cell>
          <cell r="L567" t="str">
            <v>SBR의류외53</v>
          </cell>
          <cell r="M567" t="str">
            <v>SBR</v>
          </cell>
          <cell r="N567" t="str">
            <v>14FW-J</v>
          </cell>
          <cell r="P567" t="str">
            <v>SBR</v>
          </cell>
          <cell r="Q567" t="str">
            <v>SMITH BRIDGE</v>
          </cell>
          <cell r="R567" t="str">
            <v>F</v>
          </cell>
          <cell r="S567">
            <v>5</v>
          </cell>
          <cell r="T567" t="str">
            <v>BE</v>
          </cell>
          <cell r="U567" t="str">
            <v>BEANIE</v>
          </cell>
          <cell r="V567" t="str">
            <v>U</v>
          </cell>
          <cell r="W567">
            <v>53</v>
          </cell>
          <cell r="X567" t="str">
            <v>053</v>
          </cell>
          <cell r="Y567" t="str">
            <v>SBRBEF5053</v>
          </cell>
          <cell r="Z567">
            <v>0.5</v>
          </cell>
          <cell r="AA567" t="str">
            <v>14FW-JILLBY-KNIT-41-PK</v>
          </cell>
          <cell r="AB567" t="str">
            <v>PK</v>
          </cell>
          <cell r="AC567" t="str">
            <v>PINK</v>
          </cell>
          <cell r="AD567" t="str">
            <v>SBRBEF5053PK</v>
          </cell>
          <cell r="AE567" t="str">
            <v/>
          </cell>
          <cell r="AF567">
            <v>1</v>
          </cell>
          <cell r="AG567" t="str">
            <v>겉감: 아크릴 100%
안감 : 폴라폴리스 100%</v>
          </cell>
          <cell r="AH567">
            <v>1</v>
          </cell>
          <cell r="AI567" t="str">
            <v>FRE</v>
          </cell>
        </row>
        <row r="568">
          <cell r="J568" t="str">
            <v>SBR-Y&amp;Y-045</v>
          </cell>
          <cell r="K568" t="str">
            <v>SBR-Y&amp;Y-045-SBRBEF5053MINTFRE</v>
          </cell>
          <cell r="L568" t="str">
            <v>SBR의류외53</v>
          </cell>
          <cell r="M568" t="str">
            <v>SBR</v>
          </cell>
          <cell r="N568" t="str">
            <v>14FW-J</v>
          </cell>
          <cell r="P568" t="str">
            <v>SBR</v>
          </cell>
          <cell r="Q568" t="str">
            <v>SMITH BRIDGE</v>
          </cell>
          <cell r="R568" t="str">
            <v>F</v>
          </cell>
          <cell r="S568">
            <v>5</v>
          </cell>
          <cell r="T568" t="str">
            <v>BE</v>
          </cell>
          <cell r="U568" t="str">
            <v>BEANIE</v>
          </cell>
          <cell r="V568" t="str">
            <v>U</v>
          </cell>
          <cell r="W568">
            <v>53</v>
          </cell>
          <cell r="X568" t="str">
            <v>053</v>
          </cell>
          <cell r="Y568" t="str">
            <v>SBRBEF5053</v>
          </cell>
          <cell r="Z568">
            <v>0.5</v>
          </cell>
          <cell r="AA568" t="str">
            <v>14FW-JILLBY-KNIT-41-MT</v>
          </cell>
          <cell r="AB568" t="str">
            <v>MT</v>
          </cell>
          <cell r="AC568" t="str">
            <v>MINT</v>
          </cell>
          <cell r="AD568" t="str">
            <v>SBRBEF5053MT</v>
          </cell>
          <cell r="AE568" t="str">
            <v/>
          </cell>
          <cell r="AF568">
            <v>1</v>
          </cell>
          <cell r="AG568" t="str">
            <v>겉감: 아크릴 100%
안감 : 폴라폴리스 100%</v>
          </cell>
          <cell r="AH568">
            <v>1</v>
          </cell>
          <cell r="AI568" t="str">
            <v>FRE</v>
          </cell>
        </row>
        <row r="569">
          <cell r="J569" t="str">
            <v>SBR-Y&amp;Y-046</v>
          </cell>
          <cell r="K569" t="str">
            <v>SBR-Y&amp;Y-046-SBREBF5054PURPLEFRE</v>
          </cell>
          <cell r="L569" t="str">
            <v>SBR의류외54</v>
          </cell>
          <cell r="M569" t="str">
            <v>SBR</v>
          </cell>
          <cell r="N569" t="str">
            <v>14FW-J</v>
          </cell>
          <cell r="P569" t="str">
            <v>SBR</v>
          </cell>
          <cell r="Q569" t="str">
            <v>SMITH BRIDGE</v>
          </cell>
          <cell r="R569" t="str">
            <v>F</v>
          </cell>
          <cell r="S569">
            <v>5</v>
          </cell>
          <cell r="T569" t="str">
            <v>EB</v>
          </cell>
          <cell r="U569" t="str">
            <v>EARFLAP BEANIE</v>
          </cell>
          <cell r="V569" t="str">
            <v>U</v>
          </cell>
          <cell r="W569">
            <v>54</v>
          </cell>
          <cell r="X569" t="str">
            <v>054</v>
          </cell>
          <cell r="Y569" t="str">
            <v>SBREBF5054</v>
          </cell>
          <cell r="Z569">
            <v>0.33333333333333331</v>
          </cell>
          <cell r="AA569" t="str">
            <v>14FW-JILLBY-KNIT-55-PP</v>
          </cell>
          <cell r="AB569" t="str">
            <v>PP</v>
          </cell>
          <cell r="AC569" t="str">
            <v>PURPLE</v>
          </cell>
          <cell r="AD569" t="str">
            <v>SBREBF5054PP</v>
          </cell>
          <cell r="AE569" t="str">
            <v/>
          </cell>
          <cell r="AF569">
            <v>1</v>
          </cell>
          <cell r="AG569" t="str">
            <v>겉감 : 울 30% 폴리에스터 70%
안감 : 폴라폴리스 100%</v>
          </cell>
          <cell r="AH569">
            <v>1</v>
          </cell>
          <cell r="AI569" t="str">
            <v>FRE</v>
          </cell>
        </row>
        <row r="570">
          <cell r="J570" t="str">
            <v>SBR-Y&amp;Y-047</v>
          </cell>
          <cell r="K570" t="str">
            <v>SBR-Y&amp;Y-047-SBREBF5054BLACKFRE</v>
          </cell>
          <cell r="L570" t="str">
            <v>SBR의류외54</v>
          </cell>
          <cell r="M570" t="str">
            <v>SBR</v>
          </cell>
          <cell r="N570" t="str">
            <v>14FW-J</v>
          </cell>
          <cell r="P570" t="str">
            <v>SBR</v>
          </cell>
          <cell r="Q570" t="str">
            <v>SMITH BRIDGE</v>
          </cell>
          <cell r="R570" t="str">
            <v>F</v>
          </cell>
          <cell r="S570">
            <v>5</v>
          </cell>
          <cell r="T570" t="str">
            <v>EB</v>
          </cell>
          <cell r="U570" t="str">
            <v>EARFLAP BEANIE</v>
          </cell>
          <cell r="V570" t="str">
            <v>U</v>
          </cell>
          <cell r="W570">
            <v>54</v>
          </cell>
          <cell r="X570" t="str">
            <v>054</v>
          </cell>
          <cell r="Y570" t="str">
            <v>SBREBF5054</v>
          </cell>
          <cell r="Z570">
            <v>0.33333333333333331</v>
          </cell>
          <cell r="AA570" t="str">
            <v>14FW-JILLBY-KNIT-55-BK</v>
          </cell>
          <cell r="AB570" t="str">
            <v>BK</v>
          </cell>
          <cell r="AC570" t="str">
            <v>BLACK</v>
          </cell>
          <cell r="AD570" t="str">
            <v>SBREBF5054BK</v>
          </cell>
          <cell r="AE570" t="str">
            <v/>
          </cell>
          <cell r="AF570">
            <v>1</v>
          </cell>
          <cell r="AG570" t="str">
            <v>겉감 : 울 30% 폴리에스터 70%
안감 : 폴라폴리스 100%</v>
          </cell>
          <cell r="AH570">
            <v>1</v>
          </cell>
          <cell r="AI570" t="str">
            <v>FRE</v>
          </cell>
        </row>
        <row r="571">
          <cell r="J571" t="str">
            <v>SBR-Y&amp;Y-048</v>
          </cell>
          <cell r="K571" t="str">
            <v>SBR-Y&amp;Y-048-SBREBF5054REDFRE</v>
          </cell>
          <cell r="L571" t="str">
            <v>SBR의류외54</v>
          </cell>
          <cell r="M571" t="str">
            <v>SBR</v>
          </cell>
          <cell r="N571" t="str">
            <v>14FW-J</v>
          </cell>
          <cell r="P571" t="str">
            <v>SBR</v>
          </cell>
          <cell r="Q571" t="str">
            <v>SMITH BRIDGE</v>
          </cell>
          <cell r="R571" t="str">
            <v>F</v>
          </cell>
          <cell r="S571">
            <v>5</v>
          </cell>
          <cell r="T571" t="str">
            <v>EB</v>
          </cell>
          <cell r="U571" t="str">
            <v>EARFLAP BEANIE</v>
          </cell>
          <cell r="V571" t="str">
            <v>U</v>
          </cell>
          <cell r="W571">
            <v>54</v>
          </cell>
          <cell r="X571" t="str">
            <v>054</v>
          </cell>
          <cell r="Y571" t="str">
            <v>SBREBF5054</v>
          </cell>
          <cell r="Z571">
            <v>0.33333333333333331</v>
          </cell>
          <cell r="AA571" t="str">
            <v>14FW-JILLBY-KNIT-55-RD</v>
          </cell>
          <cell r="AB571" t="str">
            <v>RE</v>
          </cell>
          <cell r="AC571" t="str">
            <v>RED</v>
          </cell>
          <cell r="AD571" t="str">
            <v>SBREBF5054RE</v>
          </cell>
          <cell r="AE571" t="str">
            <v/>
          </cell>
          <cell r="AF571">
            <v>1</v>
          </cell>
          <cell r="AG571" t="str">
            <v>겉감 : 울 30% 폴리에스터 70%
안감 : 폴라폴리스 100%</v>
          </cell>
          <cell r="AH571">
            <v>1</v>
          </cell>
          <cell r="AI571" t="str">
            <v>FRE</v>
          </cell>
        </row>
        <row r="572">
          <cell r="J572" t="str">
            <v>SBR-Y&amp;Y-049</v>
          </cell>
          <cell r="K572" t="str">
            <v>SBR-Y&amp;Y-049-SBREBF5554PURPLEFRE</v>
          </cell>
          <cell r="L572" t="str">
            <v>SBR의류외554</v>
          </cell>
          <cell r="M572" t="str">
            <v>SBR</v>
          </cell>
          <cell r="N572" t="str">
            <v>14FW-J</v>
          </cell>
          <cell r="P572" t="str">
            <v>SBR</v>
          </cell>
          <cell r="Q572" t="str">
            <v>SMITH BRIDGE</v>
          </cell>
          <cell r="R572" t="str">
            <v>F</v>
          </cell>
          <cell r="S572">
            <v>5</v>
          </cell>
          <cell r="T572" t="str">
            <v>EB</v>
          </cell>
          <cell r="U572" t="str">
            <v>EARFLAP BEANIE</v>
          </cell>
          <cell r="V572" t="str">
            <v>K</v>
          </cell>
          <cell r="W572">
            <v>554</v>
          </cell>
          <cell r="X572">
            <v>554</v>
          </cell>
          <cell r="Y572" t="str">
            <v>SBREBF5554</v>
          </cell>
          <cell r="Z572">
            <v>0.33333333333333331</v>
          </cell>
          <cell r="AA572" t="str">
            <v>14FW-JILLBY-KNIT-55-PP_KIDS</v>
          </cell>
          <cell r="AB572" t="str">
            <v>PP</v>
          </cell>
          <cell r="AC572" t="str">
            <v>PURPLE</v>
          </cell>
          <cell r="AD572" t="str">
            <v>SBREBF5554PP</v>
          </cell>
          <cell r="AE572" t="str">
            <v/>
          </cell>
          <cell r="AF572">
            <v>1</v>
          </cell>
          <cell r="AG572" t="str">
            <v>겉감 : 울 30% 폴리에스터 70%
안감 : 폴라폴리스 100%</v>
          </cell>
          <cell r="AH572">
            <v>1</v>
          </cell>
          <cell r="AI572" t="str">
            <v>FRE</v>
          </cell>
        </row>
        <row r="573">
          <cell r="J573" t="str">
            <v>SBR-Y&amp;Y-0410</v>
          </cell>
          <cell r="K573" t="str">
            <v>SBR-Y&amp;Y-0410-SBREBF5554BLACKFRE</v>
          </cell>
          <cell r="L573" t="str">
            <v>SBR의류외554</v>
          </cell>
          <cell r="M573" t="str">
            <v>SBR</v>
          </cell>
          <cell r="N573" t="str">
            <v>14FW-J</v>
          </cell>
          <cell r="P573" t="str">
            <v>SBR</v>
          </cell>
          <cell r="Q573" t="str">
            <v>SMITH BRIDGE</v>
          </cell>
          <cell r="R573" t="str">
            <v>F</v>
          </cell>
          <cell r="S573">
            <v>5</v>
          </cell>
          <cell r="T573" t="str">
            <v>EB</v>
          </cell>
          <cell r="U573" t="str">
            <v>EARFLAP BEANIE</v>
          </cell>
          <cell r="V573" t="str">
            <v>K</v>
          </cell>
          <cell r="W573">
            <v>554</v>
          </cell>
          <cell r="X573">
            <v>554</v>
          </cell>
          <cell r="Y573" t="str">
            <v>SBREBF5554</v>
          </cell>
          <cell r="Z573">
            <v>0.33333333333333331</v>
          </cell>
          <cell r="AA573" t="str">
            <v>14FW-JILLBY-KNIT-55-BK_KIDS</v>
          </cell>
          <cell r="AB573" t="str">
            <v>BK</v>
          </cell>
          <cell r="AC573" t="str">
            <v>BLACK</v>
          </cell>
          <cell r="AD573" t="str">
            <v>SBREBF5554BK</v>
          </cell>
          <cell r="AE573" t="str">
            <v/>
          </cell>
          <cell r="AF573">
            <v>1</v>
          </cell>
          <cell r="AG573" t="str">
            <v>겉감 : 울 30% 폴리에스터 70%
안감 : 폴라폴리스 100%</v>
          </cell>
          <cell r="AH573">
            <v>1</v>
          </cell>
          <cell r="AI573" t="str">
            <v>FRE</v>
          </cell>
        </row>
        <row r="574">
          <cell r="J574" t="str">
            <v>SBR-Y&amp;Y-0411</v>
          </cell>
          <cell r="K574" t="str">
            <v>SBR-Y&amp;Y-0411-SBREBF5554REDFRE</v>
          </cell>
          <cell r="L574" t="str">
            <v>SBR의류외554</v>
          </cell>
          <cell r="M574" t="str">
            <v>SBR</v>
          </cell>
          <cell r="N574" t="str">
            <v>14FW-J</v>
          </cell>
          <cell r="P574" t="str">
            <v>SBR</v>
          </cell>
          <cell r="Q574" t="str">
            <v>SMITH BRIDGE</v>
          </cell>
          <cell r="R574" t="str">
            <v>F</v>
          </cell>
          <cell r="S574">
            <v>5</v>
          </cell>
          <cell r="T574" t="str">
            <v>EB</v>
          </cell>
          <cell r="U574" t="str">
            <v>EARFLAP BEANIE</v>
          </cell>
          <cell r="V574" t="str">
            <v>K</v>
          </cell>
          <cell r="W574">
            <v>554</v>
          </cell>
          <cell r="X574">
            <v>554</v>
          </cell>
          <cell r="Y574" t="str">
            <v>SBREBF5554</v>
          </cell>
          <cell r="Z574">
            <v>0.33333333333333331</v>
          </cell>
          <cell r="AA574" t="str">
            <v>14FW-JILLBY-KNIT-55-RD_KIDS</v>
          </cell>
          <cell r="AB574" t="str">
            <v>RE</v>
          </cell>
          <cell r="AC574" t="str">
            <v>RED</v>
          </cell>
          <cell r="AD574" t="str">
            <v>SBREBF5554RE</v>
          </cell>
          <cell r="AE574" t="str">
            <v/>
          </cell>
          <cell r="AF574">
            <v>1</v>
          </cell>
          <cell r="AG574" t="str">
            <v>겉감 : 울 30% 폴리에스터 70%
안감 : 폴라폴리스 100%</v>
          </cell>
          <cell r="AH574">
            <v>1</v>
          </cell>
          <cell r="AI574" t="str">
            <v>FRE</v>
          </cell>
        </row>
        <row r="575">
          <cell r="J575" t="str">
            <v>0</v>
          </cell>
          <cell r="K575" t="str">
            <v>0-</v>
          </cell>
          <cell r="L575">
            <v>0</v>
          </cell>
          <cell r="M575" t="str">
            <v>TTL</v>
          </cell>
          <cell r="N575" t="str">
            <v/>
          </cell>
          <cell r="O575" t="str">
            <v>SBR-Y&amp;Y-04 TTL</v>
          </cell>
          <cell r="Q575" t="str">
            <v/>
          </cell>
          <cell r="R575" t="str">
            <v/>
          </cell>
          <cell r="S575" t="str">
            <v/>
          </cell>
          <cell r="U575" t="str">
            <v/>
          </cell>
          <cell r="X575" t="str">
            <v/>
          </cell>
          <cell r="Y575" t="str">
            <v/>
          </cell>
          <cell r="Z575">
            <v>4.0000000000000009</v>
          </cell>
          <cell r="AB575" t="str">
            <v/>
          </cell>
          <cell r="AD575" t="str">
            <v/>
          </cell>
          <cell r="AE575" t="str">
            <v/>
          </cell>
          <cell r="AF575">
            <v>11</v>
          </cell>
          <cell r="AG575">
            <v>0</v>
          </cell>
          <cell r="AH575">
            <v>1</v>
          </cell>
        </row>
        <row r="576">
          <cell r="J576" t="str">
            <v>SBR-QF-081</v>
          </cell>
          <cell r="K576" t="str">
            <v>SBR-QF-081-SBRSNF3055BLACKFRE</v>
          </cell>
          <cell r="L576" t="str">
            <v>SBR의류외55</v>
          </cell>
          <cell r="M576" t="str">
            <v>SBR</v>
          </cell>
          <cell r="N576" t="str">
            <v>14FW J</v>
          </cell>
          <cell r="P576" t="str">
            <v>SBR</v>
          </cell>
          <cell r="Q576" t="str">
            <v>SMITH BRIDGE</v>
          </cell>
          <cell r="R576" t="str">
            <v>F</v>
          </cell>
          <cell r="S576" t="str">
            <v>3</v>
          </cell>
          <cell r="T576" t="str">
            <v>SN</v>
          </cell>
          <cell r="U576" t="str">
            <v>SNAPBACK</v>
          </cell>
          <cell r="V576" t="str">
            <v>U</v>
          </cell>
          <cell r="W576">
            <v>55</v>
          </cell>
          <cell r="X576" t="str">
            <v>055</v>
          </cell>
          <cell r="Y576" t="str">
            <v>SBRSNF3055</v>
          </cell>
          <cell r="Z576">
            <v>1</v>
          </cell>
          <cell r="AA576" t="str">
            <v>14FW JILLBY_05_CURVED_BK</v>
          </cell>
          <cell r="AB576" t="str">
            <v>BK</v>
          </cell>
          <cell r="AC576" t="str">
            <v>BLACK</v>
          </cell>
          <cell r="AD576" t="str">
            <v>SBRSNF3055BK</v>
          </cell>
          <cell r="AE576" t="str">
            <v/>
          </cell>
          <cell r="AF576">
            <v>1</v>
          </cell>
          <cell r="AG576" t="str">
            <v>면 100%</v>
          </cell>
          <cell r="AH576">
            <v>1</v>
          </cell>
          <cell r="AI576" t="str">
            <v>FRE</v>
          </cell>
        </row>
        <row r="577">
          <cell r="J577" t="str">
            <v>SBR-QF-082</v>
          </cell>
          <cell r="K577" t="str">
            <v>SBR-QF-082-SBRSNF3056BLACKFRE</v>
          </cell>
          <cell r="L577" t="str">
            <v>SBR의류외56</v>
          </cell>
          <cell r="M577" t="str">
            <v>SBR</v>
          </cell>
          <cell r="N577" t="str">
            <v>14FW J</v>
          </cell>
          <cell r="P577" t="str">
            <v>SBR</v>
          </cell>
          <cell r="Q577" t="str">
            <v>SMITH BRIDGE</v>
          </cell>
          <cell r="R577" t="str">
            <v>F</v>
          </cell>
          <cell r="S577" t="str">
            <v>3</v>
          </cell>
          <cell r="T577" t="str">
            <v>SN</v>
          </cell>
          <cell r="U577" t="str">
            <v>SNAPBACK</v>
          </cell>
          <cell r="V577" t="str">
            <v>U</v>
          </cell>
          <cell r="W577">
            <v>56</v>
          </cell>
          <cell r="X577" t="str">
            <v>056</v>
          </cell>
          <cell r="Y577" t="str">
            <v>SBRSNF3056</v>
          </cell>
          <cell r="Z577">
            <v>1</v>
          </cell>
          <cell r="AA577" t="str">
            <v>14FW JILLBY_06_CURVED_BK</v>
          </cell>
          <cell r="AB577" t="str">
            <v>BK</v>
          </cell>
          <cell r="AC577" t="str">
            <v>BLACK</v>
          </cell>
          <cell r="AD577" t="str">
            <v>SBRSNF3056BK</v>
          </cell>
          <cell r="AE577" t="str">
            <v/>
          </cell>
          <cell r="AF577">
            <v>1</v>
          </cell>
          <cell r="AG577" t="str">
            <v>면 100%</v>
          </cell>
          <cell r="AH577">
            <v>1</v>
          </cell>
          <cell r="AI577" t="str">
            <v>FRE</v>
          </cell>
        </row>
        <row r="578">
          <cell r="J578" t="str">
            <v>SBR-QF-083</v>
          </cell>
          <cell r="K578" t="str">
            <v>SBR-QF-083-SBRSNF3057NAVYFRE</v>
          </cell>
          <cell r="L578" t="str">
            <v>SBR의류외57</v>
          </cell>
          <cell r="M578" t="str">
            <v>SBR</v>
          </cell>
          <cell r="N578" t="str">
            <v>14FW J</v>
          </cell>
          <cell r="P578" t="str">
            <v>SBR</v>
          </cell>
          <cell r="Q578" t="str">
            <v>SMITH BRIDGE</v>
          </cell>
          <cell r="R578" t="str">
            <v>F</v>
          </cell>
          <cell r="S578" t="str">
            <v>3</v>
          </cell>
          <cell r="T578" t="str">
            <v>SN</v>
          </cell>
          <cell r="U578" t="str">
            <v>SNAPBACK</v>
          </cell>
          <cell r="V578" t="str">
            <v>U</v>
          </cell>
          <cell r="W578">
            <v>57</v>
          </cell>
          <cell r="X578" t="str">
            <v>057</v>
          </cell>
          <cell r="Y578" t="str">
            <v>SBRSNF3057</v>
          </cell>
          <cell r="Z578">
            <v>1</v>
          </cell>
          <cell r="AA578" t="str">
            <v>14FW JILLBY_04_CURVED_NV</v>
          </cell>
          <cell r="AB578" t="str">
            <v>NY</v>
          </cell>
          <cell r="AC578" t="str">
            <v>NAVY</v>
          </cell>
          <cell r="AD578" t="str">
            <v>SBRSNF3057NY</v>
          </cell>
          <cell r="AE578" t="str">
            <v/>
          </cell>
          <cell r="AF578">
            <v>1</v>
          </cell>
          <cell r="AG578" t="str">
            <v>면 97% 스판 3%</v>
          </cell>
          <cell r="AH578">
            <v>1</v>
          </cell>
          <cell r="AI578" t="str">
            <v>FRE</v>
          </cell>
        </row>
        <row r="579">
          <cell r="J579" t="str">
            <v>SBR-QF-084</v>
          </cell>
          <cell r="K579" t="str">
            <v>SBR-QF-084-SBRSNF3058GREYFRE</v>
          </cell>
          <cell r="L579" t="str">
            <v>SBR의류외58</v>
          </cell>
          <cell r="M579" t="str">
            <v>SBR</v>
          </cell>
          <cell r="N579" t="str">
            <v>14FW J</v>
          </cell>
          <cell r="P579" t="str">
            <v>SBR</v>
          </cell>
          <cell r="Q579" t="str">
            <v>SMITH BRIDGE</v>
          </cell>
          <cell r="R579" t="str">
            <v>F</v>
          </cell>
          <cell r="S579" t="str">
            <v>3</v>
          </cell>
          <cell r="T579" t="str">
            <v>SN</v>
          </cell>
          <cell r="U579" t="str">
            <v>SNAPBACK</v>
          </cell>
          <cell r="V579" t="str">
            <v>U</v>
          </cell>
          <cell r="W579">
            <v>58</v>
          </cell>
          <cell r="X579" t="str">
            <v>058</v>
          </cell>
          <cell r="Y579" t="str">
            <v>SBRSNF3058</v>
          </cell>
          <cell r="Z579">
            <v>1</v>
          </cell>
          <cell r="AA579" t="str">
            <v>14FW JILLBY_01_CURVED_GY</v>
          </cell>
          <cell r="AB579" t="str">
            <v>GY</v>
          </cell>
          <cell r="AC579" t="str">
            <v>GREY</v>
          </cell>
          <cell r="AD579" t="str">
            <v>SBRSNF3058GY</v>
          </cell>
          <cell r="AE579" t="str">
            <v/>
          </cell>
          <cell r="AF579">
            <v>1</v>
          </cell>
          <cell r="AG579" t="str">
            <v>면 55% 레이온 43% 스판 2%</v>
          </cell>
          <cell r="AH579">
            <v>1</v>
          </cell>
          <cell r="AI579" t="str">
            <v>FRE</v>
          </cell>
        </row>
        <row r="580">
          <cell r="J580" t="str">
            <v>SBR-QF-085</v>
          </cell>
          <cell r="K580" t="str">
            <v>SBR-QF-085-SBRSNF3059NAVYFRE</v>
          </cell>
          <cell r="L580" t="str">
            <v>SBR의류외59</v>
          </cell>
          <cell r="M580" t="str">
            <v>SBR</v>
          </cell>
          <cell r="N580" t="str">
            <v>14FW J</v>
          </cell>
          <cell r="P580" t="str">
            <v>SBR</v>
          </cell>
          <cell r="Q580" t="str">
            <v>SMITH BRIDGE</v>
          </cell>
          <cell r="R580" t="str">
            <v>F</v>
          </cell>
          <cell r="S580" t="str">
            <v>3</v>
          </cell>
          <cell r="T580" t="str">
            <v>SN</v>
          </cell>
          <cell r="U580" t="str">
            <v>SNAPBACK</v>
          </cell>
          <cell r="V580" t="str">
            <v>U</v>
          </cell>
          <cell r="W580">
            <v>59</v>
          </cell>
          <cell r="X580" t="str">
            <v>059</v>
          </cell>
          <cell r="Y580" t="str">
            <v>SBRSNF3059</v>
          </cell>
          <cell r="Z580">
            <v>1</v>
          </cell>
          <cell r="AA580" t="str">
            <v>14FW JILLBY_03_CURVED_NV</v>
          </cell>
          <cell r="AB580" t="str">
            <v>NY</v>
          </cell>
          <cell r="AC580" t="str">
            <v>NAVY</v>
          </cell>
          <cell r="AD580" t="str">
            <v>SBRSNF3059NY</v>
          </cell>
          <cell r="AE580" t="str">
            <v/>
          </cell>
          <cell r="AF580">
            <v>1</v>
          </cell>
          <cell r="AG580" t="str">
            <v>레이온 70% 면 30%</v>
          </cell>
          <cell r="AH580">
            <v>1</v>
          </cell>
          <cell r="AI580" t="str">
            <v>FRE</v>
          </cell>
        </row>
        <row r="581">
          <cell r="J581" t="str">
            <v>SBR-QF-086</v>
          </cell>
          <cell r="K581" t="str">
            <v>SBR-QF-086-SBRSNF3060BLACKFRE</v>
          </cell>
          <cell r="L581" t="str">
            <v>SBR의류외60</v>
          </cell>
          <cell r="M581" t="str">
            <v>SBR</v>
          </cell>
          <cell r="N581" t="str">
            <v>14FW J</v>
          </cell>
          <cell r="P581" t="str">
            <v>SBR</v>
          </cell>
          <cell r="Q581" t="str">
            <v>SMITH BRIDGE</v>
          </cell>
          <cell r="R581" t="str">
            <v>F</v>
          </cell>
          <cell r="S581" t="str">
            <v>3</v>
          </cell>
          <cell r="T581" t="str">
            <v>SN</v>
          </cell>
          <cell r="U581" t="str">
            <v>SNAPBACK</v>
          </cell>
          <cell r="V581" t="str">
            <v>U</v>
          </cell>
          <cell r="W581">
            <v>60</v>
          </cell>
          <cell r="X581" t="str">
            <v>060</v>
          </cell>
          <cell r="Y581" t="str">
            <v>SBRSNF3060</v>
          </cell>
          <cell r="Z581">
            <v>1</v>
          </cell>
          <cell r="AA581" t="str">
            <v>14FW JILLBY_08_CURVED_BK</v>
          </cell>
          <cell r="AB581" t="str">
            <v>BK</v>
          </cell>
          <cell r="AC581" t="str">
            <v>BLACK</v>
          </cell>
          <cell r="AD581" t="str">
            <v>SBRSNF3060BK</v>
          </cell>
          <cell r="AE581" t="str">
            <v/>
          </cell>
          <cell r="AF581">
            <v>1</v>
          </cell>
          <cell r="AG581" t="str">
            <v>면 100%</v>
          </cell>
          <cell r="AH581">
            <v>1</v>
          </cell>
          <cell r="AI581" t="str">
            <v>FRE</v>
          </cell>
        </row>
        <row r="582">
          <cell r="J582" t="str">
            <v>SBR-QF-087</v>
          </cell>
          <cell r="K582" t="str">
            <v>SBR-QF-087-SBRSNF3061BLACKFRE</v>
          </cell>
          <cell r="L582" t="str">
            <v>SBR의류외61</v>
          </cell>
          <cell r="M582" t="str">
            <v>SBR</v>
          </cell>
          <cell r="N582" t="str">
            <v>14FW J</v>
          </cell>
          <cell r="P582" t="str">
            <v>SBR</v>
          </cell>
          <cell r="Q582" t="str">
            <v>SMITH BRIDGE</v>
          </cell>
          <cell r="R582" t="str">
            <v>F</v>
          </cell>
          <cell r="S582" t="str">
            <v>3</v>
          </cell>
          <cell r="T582" t="str">
            <v>SN</v>
          </cell>
          <cell r="U582" t="str">
            <v>SNAPBACK</v>
          </cell>
          <cell r="V582" t="str">
            <v>U</v>
          </cell>
          <cell r="W582">
            <v>61</v>
          </cell>
          <cell r="X582" t="str">
            <v>061</v>
          </cell>
          <cell r="Y582" t="str">
            <v>SBRSNF3061</v>
          </cell>
          <cell r="Z582">
            <v>1</v>
          </cell>
          <cell r="AA582" t="str">
            <v>14FW JILLBY_09_CURVED_BK</v>
          </cell>
          <cell r="AB582" t="str">
            <v>BK</v>
          </cell>
          <cell r="AC582" t="str">
            <v>BLACK</v>
          </cell>
          <cell r="AD582" t="str">
            <v>SBRSNF3061BK</v>
          </cell>
          <cell r="AE582" t="str">
            <v/>
          </cell>
          <cell r="AF582">
            <v>1</v>
          </cell>
          <cell r="AG582" t="str">
            <v>면 50% 폴리에스터 37% 폴리우레탄 10 % 스판 3%</v>
          </cell>
          <cell r="AH582">
            <v>1</v>
          </cell>
          <cell r="AI582" t="str">
            <v>FRE</v>
          </cell>
        </row>
        <row r="583">
          <cell r="J583" t="str">
            <v>SBR-QF-088</v>
          </cell>
          <cell r="K583" t="str">
            <v>SBR-QF-088-SBRSNF3062NAVYFRE</v>
          </cell>
          <cell r="L583" t="str">
            <v>SBR의류외62</v>
          </cell>
          <cell r="M583" t="str">
            <v>SBR</v>
          </cell>
          <cell r="N583" t="str">
            <v>14FW J</v>
          </cell>
          <cell r="P583" t="str">
            <v>SBR</v>
          </cell>
          <cell r="Q583" t="str">
            <v>SMITH BRIDGE</v>
          </cell>
          <cell r="R583" t="str">
            <v>F</v>
          </cell>
          <cell r="S583" t="str">
            <v>3</v>
          </cell>
          <cell r="T583" t="str">
            <v>SN</v>
          </cell>
          <cell r="U583" t="str">
            <v>SNAPBACK</v>
          </cell>
          <cell r="V583" t="str">
            <v>U</v>
          </cell>
          <cell r="W583">
            <v>62</v>
          </cell>
          <cell r="X583" t="str">
            <v>062</v>
          </cell>
          <cell r="Y583" t="str">
            <v>SBRSNF3062</v>
          </cell>
          <cell r="Z583">
            <v>1</v>
          </cell>
          <cell r="AA583" t="str">
            <v>14FW JILLBY_10_CURVED_NV</v>
          </cell>
          <cell r="AB583" t="str">
            <v>NY</v>
          </cell>
          <cell r="AC583" t="str">
            <v>NAVY</v>
          </cell>
          <cell r="AD583" t="str">
            <v>SBRSNF3062NY</v>
          </cell>
          <cell r="AE583" t="str">
            <v/>
          </cell>
          <cell r="AF583">
            <v>1</v>
          </cell>
          <cell r="AG583" t="str">
            <v>면 100%</v>
          </cell>
          <cell r="AH583">
            <v>1</v>
          </cell>
          <cell r="AI583" t="str">
            <v>FRE</v>
          </cell>
        </row>
        <row r="584">
          <cell r="J584" t="str">
            <v>SBR-QF-089</v>
          </cell>
          <cell r="K584" t="str">
            <v>SBR-QF-089-SBRSNF3063NAVYFRE</v>
          </cell>
          <cell r="L584" t="str">
            <v>SBR의류외63</v>
          </cell>
          <cell r="M584" t="str">
            <v>SBR</v>
          </cell>
          <cell r="N584" t="str">
            <v>14FW J</v>
          </cell>
          <cell r="P584" t="str">
            <v>SBR</v>
          </cell>
          <cell r="Q584" t="str">
            <v>SMITH BRIDGE</v>
          </cell>
          <cell r="R584" t="str">
            <v>F</v>
          </cell>
          <cell r="S584" t="str">
            <v>3</v>
          </cell>
          <cell r="T584" t="str">
            <v>SN</v>
          </cell>
          <cell r="U584" t="str">
            <v>SNAPBACK</v>
          </cell>
          <cell r="V584" t="str">
            <v>U</v>
          </cell>
          <cell r="W584">
            <v>63</v>
          </cell>
          <cell r="X584" t="str">
            <v>063</v>
          </cell>
          <cell r="Y584" t="str">
            <v>SBRSNF3063</v>
          </cell>
          <cell r="Z584">
            <v>1</v>
          </cell>
          <cell r="AA584" t="str">
            <v>14FW JILLBY_11_CURVED_NV</v>
          </cell>
          <cell r="AB584" t="str">
            <v>NY</v>
          </cell>
          <cell r="AC584" t="str">
            <v>NAVY</v>
          </cell>
          <cell r="AD584" t="str">
            <v>SBRSNF3063NY</v>
          </cell>
          <cell r="AE584" t="str">
            <v/>
          </cell>
          <cell r="AF584">
            <v>1</v>
          </cell>
          <cell r="AG584" t="str">
            <v>면 70% 폴리우레탄 30%</v>
          </cell>
          <cell r="AH584">
            <v>1</v>
          </cell>
          <cell r="AI584" t="str">
            <v>FRE</v>
          </cell>
        </row>
        <row r="585">
          <cell r="J585" t="str">
            <v>0</v>
          </cell>
          <cell r="K585" t="str">
            <v>0-</v>
          </cell>
          <cell r="L585">
            <v>0</v>
          </cell>
          <cell r="M585" t="str">
            <v>TTL</v>
          </cell>
          <cell r="N585" t="str">
            <v/>
          </cell>
          <cell r="O585" t="str">
            <v>SBR-QF-08 TTL</v>
          </cell>
          <cell r="Q585" t="str">
            <v/>
          </cell>
          <cell r="R585" t="str">
            <v/>
          </cell>
          <cell r="S585" t="str">
            <v/>
          </cell>
          <cell r="U585" t="str">
            <v/>
          </cell>
          <cell r="X585" t="str">
            <v/>
          </cell>
          <cell r="Y585" t="str">
            <v/>
          </cell>
          <cell r="Z585">
            <v>9</v>
          </cell>
          <cell r="AB585" t="str">
            <v/>
          </cell>
          <cell r="AD585" t="str">
            <v/>
          </cell>
          <cell r="AE585" t="str">
            <v/>
          </cell>
          <cell r="AF585">
            <v>9</v>
          </cell>
          <cell r="AG585">
            <v>0</v>
          </cell>
          <cell r="AH585">
            <v>1</v>
          </cell>
        </row>
        <row r="586">
          <cell r="J586" t="str">
            <v>SBR-FOREMOST-261</v>
          </cell>
          <cell r="K586" t="str">
            <v>SBR-FOREMOST-261-SBRBAF5064GREYFRE</v>
          </cell>
          <cell r="L586" t="str">
            <v>SBR의류외64</v>
          </cell>
          <cell r="M586" t="str">
            <v>SBR</v>
          </cell>
          <cell r="N586" t="str">
            <v>14-FW-</v>
          </cell>
          <cell r="P586" t="str">
            <v>SBR</v>
          </cell>
          <cell r="Q586" t="str">
            <v>SMITH BRIDGE</v>
          </cell>
          <cell r="R586" t="str">
            <v>F</v>
          </cell>
          <cell r="S586">
            <v>5</v>
          </cell>
          <cell r="T586" t="str">
            <v>BA</v>
          </cell>
          <cell r="U586" t="str">
            <v>BASIC CAP</v>
          </cell>
          <cell r="V586" t="str">
            <v>U</v>
          </cell>
          <cell r="W586">
            <v>64</v>
          </cell>
          <cell r="X586" t="str">
            <v>064</v>
          </cell>
          <cell r="Y586" t="str">
            <v>SBRBAF5064</v>
          </cell>
          <cell r="Z586">
            <v>1</v>
          </cell>
          <cell r="AA586" t="str">
            <v>14-FW-SP-55</v>
          </cell>
          <cell r="AB586" t="str">
            <v>GY</v>
          </cell>
          <cell r="AC586" t="str">
            <v>GREY</v>
          </cell>
          <cell r="AD586" t="str">
            <v>SBRBAF5064GY</v>
          </cell>
          <cell r="AE586" t="str">
            <v/>
          </cell>
          <cell r="AF586">
            <v>1</v>
          </cell>
          <cell r="AG586" t="str">
            <v>울 20% 아크릴 20% 폴리에스터 60%</v>
          </cell>
          <cell r="AH586">
            <v>1</v>
          </cell>
          <cell r="AI586" t="str">
            <v>FRE</v>
          </cell>
        </row>
        <row r="587">
          <cell r="J587" t="str">
            <v>SBR-FOREMOST-262</v>
          </cell>
          <cell r="K587" t="str">
            <v>SBR-FOREMOST-262-SBRBAF3065BLACKFRE</v>
          </cell>
          <cell r="L587" t="str">
            <v>SBR의류외65</v>
          </cell>
          <cell r="M587" t="str">
            <v>SBR</v>
          </cell>
          <cell r="N587" t="str">
            <v>14SS-J</v>
          </cell>
          <cell r="P587" t="str">
            <v>SBR</v>
          </cell>
          <cell r="Q587" t="str">
            <v>SMITH BRIDGE</v>
          </cell>
          <cell r="R587" t="str">
            <v>F</v>
          </cell>
          <cell r="S587" t="str">
            <v>3</v>
          </cell>
          <cell r="T587" t="str">
            <v>BA</v>
          </cell>
          <cell r="U587" t="str">
            <v>BASIC CAP</v>
          </cell>
          <cell r="V587" t="str">
            <v>U</v>
          </cell>
          <cell r="W587">
            <v>65</v>
          </cell>
          <cell r="X587" t="str">
            <v>065</v>
          </cell>
          <cell r="Y587" t="str">
            <v>SBRBAF3065</v>
          </cell>
          <cell r="Z587">
            <v>1</v>
          </cell>
          <cell r="AA587" t="str">
            <v>14SS-JILL-BY_09_CURVE_BK</v>
          </cell>
          <cell r="AB587" t="str">
            <v>BK</v>
          </cell>
          <cell r="AC587" t="str">
            <v>BLACK</v>
          </cell>
          <cell r="AD587" t="str">
            <v>SBRBAF3065BK</v>
          </cell>
          <cell r="AE587" t="str">
            <v/>
          </cell>
          <cell r="AF587">
            <v>1</v>
          </cell>
          <cell r="AG587" t="str">
            <v>면 100%</v>
          </cell>
          <cell r="AH587">
            <v>1</v>
          </cell>
          <cell r="AI587" t="str">
            <v>FRE</v>
          </cell>
        </row>
        <row r="588">
          <cell r="J588" t="str">
            <v>0</v>
          </cell>
          <cell r="K588" t="str">
            <v>0-</v>
          </cell>
          <cell r="L588">
            <v>0</v>
          </cell>
          <cell r="M588" t="str">
            <v>TTL</v>
          </cell>
          <cell r="N588" t="str">
            <v/>
          </cell>
          <cell r="O588" t="str">
            <v>SBR-FOREMOST-26 TTL</v>
          </cell>
          <cell r="Q588" t="str">
            <v/>
          </cell>
          <cell r="R588" t="str">
            <v/>
          </cell>
          <cell r="S588" t="str">
            <v/>
          </cell>
          <cell r="U588" t="str">
            <v/>
          </cell>
          <cell r="X588" t="str">
            <v/>
          </cell>
          <cell r="Y588" t="str">
            <v/>
          </cell>
          <cell r="Z588">
            <v>2</v>
          </cell>
          <cell r="AB588" t="str">
            <v/>
          </cell>
          <cell r="AD588" t="str">
            <v/>
          </cell>
          <cell r="AE588" t="str">
            <v/>
          </cell>
          <cell r="AF588">
            <v>2</v>
          </cell>
          <cell r="AG588">
            <v>0</v>
          </cell>
          <cell r="AH588">
            <v>1</v>
          </cell>
        </row>
        <row r="589">
          <cell r="J589" t="str">
            <v>SBR-동일모자-241</v>
          </cell>
          <cell r="K589" t="str">
            <v>SBR-동일모자-241-SBRMIF3066BLACKOSM</v>
          </cell>
          <cell r="L589" t="str">
            <v>SBR의류외66</v>
          </cell>
          <cell r="M589" t="str">
            <v>SBR</v>
          </cell>
          <cell r="N589" t="str">
            <v>13FW-J</v>
          </cell>
          <cell r="P589" t="str">
            <v>SBR</v>
          </cell>
          <cell r="Q589" t="str">
            <v>SMITH BRIDGE</v>
          </cell>
          <cell r="R589" t="str">
            <v>F</v>
          </cell>
          <cell r="S589" t="str">
            <v>3</v>
          </cell>
          <cell r="T589" t="str">
            <v>MI</v>
          </cell>
          <cell r="U589" t="str">
            <v>MILITARY CAP</v>
          </cell>
          <cell r="V589" t="str">
            <v>U</v>
          </cell>
          <cell r="W589">
            <v>66</v>
          </cell>
          <cell r="X589" t="str">
            <v>066</v>
          </cell>
          <cell r="Y589" t="str">
            <v>SBRMIF3066</v>
          </cell>
          <cell r="Z589">
            <v>0.5</v>
          </cell>
          <cell r="AA589" t="str">
            <v>13FW-JILL BY-SP15_BK (JILMIF0313BK)</v>
          </cell>
          <cell r="AB589" t="str">
            <v>BK</v>
          </cell>
          <cell r="AC589" t="str">
            <v>BLACK</v>
          </cell>
          <cell r="AD589" t="str">
            <v>SBRMIF3066BK</v>
          </cell>
          <cell r="AE589" t="str">
            <v/>
          </cell>
          <cell r="AF589">
            <v>0.5</v>
          </cell>
          <cell r="AG589" t="str">
            <v>면 100</v>
          </cell>
          <cell r="AH589">
            <v>1</v>
          </cell>
          <cell r="AI589" t="str">
            <v>OSM</v>
          </cell>
        </row>
        <row r="590">
          <cell r="J590" t="str">
            <v>SBR-동일모자-241</v>
          </cell>
          <cell r="K590" t="str">
            <v>SBR-동일모자-241-SBRMIF3066BLACKOML</v>
          </cell>
          <cell r="L590" t="str">
            <v>SBR의류외66</v>
          </cell>
          <cell r="M590" t="str">
            <v>SBR</v>
          </cell>
          <cell r="N590" t="str">
            <v>13FW-J</v>
          </cell>
          <cell r="P590" t="str">
            <v>SBR</v>
          </cell>
          <cell r="Q590" t="str">
            <v>SMITH BRIDGE</v>
          </cell>
          <cell r="R590" t="str">
            <v>F</v>
          </cell>
          <cell r="S590" t="str">
            <v>3</v>
          </cell>
          <cell r="T590" t="str">
            <v>MI</v>
          </cell>
          <cell r="U590" t="str">
            <v>MILITARY CAP</v>
          </cell>
          <cell r="V590" t="str">
            <v>U</v>
          </cell>
          <cell r="W590">
            <v>66</v>
          </cell>
          <cell r="X590" t="str">
            <v>066</v>
          </cell>
          <cell r="Y590" t="str">
            <v>SBRMIF3066</v>
          </cell>
          <cell r="Z590">
            <v>0.5</v>
          </cell>
          <cell r="AA590" t="str">
            <v>13FW-JILL BY-SP15_BK (JILMIF0313BK)</v>
          </cell>
          <cell r="AB590" t="str">
            <v>BK</v>
          </cell>
          <cell r="AC590" t="str">
            <v>BLACK</v>
          </cell>
          <cell r="AD590" t="str">
            <v>SBRMIF3066BK</v>
          </cell>
          <cell r="AE590" t="str">
            <v/>
          </cell>
          <cell r="AF590">
            <v>0.5</v>
          </cell>
          <cell r="AG590" t="str">
            <v>면 100</v>
          </cell>
          <cell r="AH590">
            <v>1</v>
          </cell>
          <cell r="AI590" t="str">
            <v>OML</v>
          </cell>
        </row>
        <row r="591">
          <cell r="J591" t="str">
            <v>0</v>
          </cell>
          <cell r="K591" t="str">
            <v>0-</v>
          </cell>
          <cell r="L591">
            <v>0</v>
          </cell>
          <cell r="M591" t="str">
            <v>TTL</v>
          </cell>
          <cell r="N591" t="str">
            <v/>
          </cell>
          <cell r="O591" t="str">
            <v>SBR-동일모자-24 TTL</v>
          </cell>
          <cell r="Q591" t="str">
            <v/>
          </cell>
          <cell r="R591" t="str">
            <v/>
          </cell>
          <cell r="S591" t="str">
            <v/>
          </cell>
          <cell r="U591" t="str">
            <v/>
          </cell>
          <cell r="X591" t="str">
            <v/>
          </cell>
          <cell r="Y591" t="str">
            <v/>
          </cell>
          <cell r="Z591">
            <v>1</v>
          </cell>
          <cell r="AB591" t="str">
            <v/>
          </cell>
          <cell r="AD591" t="str">
            <v/>
          </cell>
          <cell r="AE591" t="str">
            <v/>
          </cell>
          <cell r="AF591">
            <v>1</v>
          </cell>
          <cell r="AG591">
            <v>0</v>
          </cell>
          <cell r="AH591">
            <v>1</v>
          </cell>
        </row>
        <row r="592">
          <cell r="J592" t="str">
            <v>SBR-FOREMOST-341</v>
          </cell>
          <cell r="K592" t="str">
            <v>SBR-FOREMOST-341-SBRTPF5067KHAKIFRE</v>
          </cell>
          <cell r="L592" t="str">
            <v>SBR의류외67</v>
          </cell>
          <cell r="M592" t="str">
            <v>SBR</v>
          </cell>
          <cell r="N592" t="str">
            <v>14FW J</v>
          </cell>
          <cell r="P592" t="str">
            <v>SBR</v>
          </cell>
          <cell r="Q592" t="str">
            <v>SMITH BRIDGE</v>
          </cell>
          <cell r="R592" t="str">
            <v>F</v>
          </cell>
          <cell r="S592">
            <v>5</v>
          </cell>
          <cell r="T592" t="str">
            <v>TP</v>
          </cell>
          <cell r="U592" t="str">
            <v>TROOPER</v>
          </cell>
          <cell r="V592" t="str">
            <v>U</v>
          </cell>
          <cell r="W592">
            <v>67</v>
          </cell>
          <cell r="X592" t="str">
            <v>067</v>
          </cell>
          <cell r="Y592" t="str">
            <v>SBRTPF5067</v>
          </cell>
          <cell r="Z592">
            <v>1</v>
          </cell>
          <cell r="AA592" t="str">
            <v>14FW JILLBY_43_KH</v>
          </cell>
          <cell r="AB592" t="str">
            <v>KH</v>
          </cell>
          <cell r="AC592" t="str">
            <v>KHAKI</v>
          </cell>
          <cell r="AD592" t="str">
            <v>SBRTPF5067KH</v>
          </cell>
          <cell r="AE592" t="str">
            <v/>
          </cell>
          <cell r="AF592">
            <v>1</v>
          </cell>
          <cell r="AG592" t="str">
            <v>겉감1: 면 30% 울 35% 폴리에스터 35% 
겉감2 : 아크릴 35% 폴리에스터 65% 안감 : 면 95% 나이론 5%</v>
          </cell>
          <cell r="AH592">
            <v>1</v>
          </cell>
          <cell r="AI592" t="str">
            <v>FRE</v>
          </cell>
        </row>
        <row r="593">
          <cell r="J593" t="str">
            <v>SBR-FOREMOST-342</v>
          </cell>
          <cell r="K593" t="str">
            <v>SBR-FOREMOST-342-SBRTPF5068BLACKFRE</v>
          </cell>
          <cell r="L593" t="str">
            <v>SBR의류외68</v>
          </cell>
          <cell r="M593" t="str">
            <v>SBR</v>
          </cell>
          <cell r="N593" t="str">
            <v>14FW J</v>
          </cell>
          <cell r="P593" t="str">
            <v>SBR</v>
          </cell>
          <cell r="Q593" t="str">
            <v>SMITH BRIDGE</v>
          </cell>
          <cell r="R593" t="str">
            <v>F</v>
          </cell>
          <cell r="S593">
            <v>5</v>
          </cell>
          <cell r="T593" t="str">
            <v>TP</v>
          </cell>
          <cell r="U593" t="str">
            <v>TROOPER</v>
          </cell>
          <cell r="V593" t="str">
            <v>U</v>
          </cell>
          <cell r="W593">
            <v>68</v>
          </cell>
          <cell r="X593" t="str">
            <v>068</v>
          </cell>
          <cell r="Y593" t="str">
            <v>SBRTPF5068</v>
          </cell>
          <cell r="Z593">
            <v>1</v>
          </cell>
          <cell r="AA593" t="str">
            <v>14FW JILLBY_44_BK</v>
          </cell>
          <cell r="AB593" t="str">
            <v>BK</v>
          </cell>
          <cell r="AC593" t="str">
            <v>BLACK</v>
          </cell>
          <cell r="AD593" t="str">
            <v>SBRTPF5068BK</v>
          </cell>
          <cell r="AE593" t="str">
            <v/>
          </cell>
          <cell r="AF593">
            <v>1</v>
          </cell>
          <cell r="AG593" t="str">
            <v>겉감1 :울 50% 폴리에스터 50% 
겉감2 : 폴리에스터 100%
안감: 면 95% 나이론 5%</v>
          </cell>
          <cell r="AH593">
            <v>1</v>
          </cell>
          <cell r="AI593" t="str">
            <v>FRE</v>
          </cell>
        </row>
        <row r="594">
          <cell r="J594" t="str">
            <v>SBR-FOREMOST-343</v>
          </cell>
          <cell r="K594" t="str">
            <v>SBR-FOREMOST-343-SBRTPF5069NAVYFRE</v>
          </cell>
          <cell r="L594" t="str">
            <v>SBR의류외69</v>
          </cell>
          <cell r="M594" t="str">
            <v>SBR</v>
          </cell>
          <cell r="N594" t="str">
            <v>14FW J</v>
          </cell>
          <cell r="P594" t="str">
            <v>SBR</v>
          </cell>
          <cell r="Q594" t="str">
            <v>SMITH BRIDGE</v>
          </cell>
          <cell r="R594" t="str">
            <v>F</v>
          </cell>
          <cell r="S594">
            <v>5</v>
          </cell>
          <cell r="T594" t="str">
            <v>TP</v>
          </cell>
          <cell r="U594" t="str">
            <v>TROOPER</v>
          </cell>
          <cell r="V594" t="str">
            <v>U</v>
          </cell>
          <cell r="W594">
            <v>69</v>
          </cell>
          <cell r="X594" t="str">
            <v>069</v>
          </cell>
          <cell r="Y594" t="str">
            <v>SBRTPF5069</v>
          </cell>
          <cell r="Z594">
            <v>1</v>
          </cell>
          <cell r="AA594" t="str">
            <v>14FW JILLBY_48_NV</v>
          </cell>
          <cell r="AB594" t="str">
            <v>NY</v>
          </cell>
          <cell r="AC594" t="str">
            <v>NAVY</v>
          </cell>
          <cell r="AD594" t="str">
            <v>SBRTPF5069NY</v>
          </cell>
          <cell r="AE594" t="str">
            <v/>
          </cell>
          <cell r="AF594">
            <v>1</v>
          </cell>
          <cell r="AG594" t="str">
            <v>겉감1: 울 40% 폴리에스터 60% 
겉감: 폴리에스터 100%
안감: 면 95% 나이론 5%</v>
          </cell>
          <cell r="AH594">
            <v>1</v>
          </cell>
          <cell r="AI594" t="str">
            <v>FRE</v>
          </cell>
        </row>
        <row r="595">
          <cell r="J595" t="str">
            <v>SBR-FOREMOST-344</v>
          </cell>
          <cell r="K595" t="str">
            <v>SBR-FOREMOST-344-SBRTPF5070KHAKIFRE</v>
          </cell>
          <cell r="L595" t="str">
            <v>SBR의류외70</v>
          </cell>
          <cell r="M595" t="str">
            <v>SBR</v>
          </cell>
          <cell r="N595" t="str">
            <v>14FW J</v>
          </cell>
          <cell r="P595" t="str">
            <v>SBR</v>
          </cell>
          <cell r="Q595" t="str">
            <v>SMITH BRIDGE</v>
          </cell>
          <cell r="R595" t="str">
            <v>F</v>
          </cell>
          <cell r="S595">
            <v>5</v>
          </cell>
          <cell r="T595" t="str">
            <v>TP</v>
          </cell>
          <cell r="U595" t="str">
            <v>TROOPER</v>
          </cell>
          <cell r="V595" t="str">
            <v>U</v>
          </cell>
          <cell r="W595">
            <v>70</v>
          </cell>
          <cell r="X595" t="str">
            <v>070</v>
          </cell>
          <cell r="Y595" t="str">
            <v>SBRTPF5070</v>
          </cell>
          <cell r="Z595">
            <v>1</v>
          </cell>
          <cell r="AA595" t="str">
            <v>14FW JILLBY_45_KH</v>
          </cell>
          <cell r="AB595" t="str">
            <v>KH</v>
          </cell>
          <cell r="AC595" t="str">
            <v>KHAKI</v>
          </cell>
          <cell r="AD595" t="str">
            <v>SBRTPF5070KH</v>
          </cell>
          <cell r="AE595" t="str">
            <v/>
          </cell>
          <cell r="AF595">
            <v>1</v>
          </cell>
          <cell r="AG595" t="str">
            <v>겉감1: 울 40% 폴리에스터 60% 
겉감2: 폴리에스터 100%
안감: 면 95% 나이론 5%</v>
          </cell>
          <cell r="AH595">
            <v>1</v>
          </cell>
          <cell r="AI595" t="str">
            <v>FRE</v>
          </cell>
        </row>
        <row r="596">
          <cell r="J596" t="str">
            <v>0</v>
          </cell>
          <cell r="K596" t="str">
            <v>0-</v>
          </cell>
          <cell r="L596">
            <v>0</v>
          </cell>
          <cell r="M596" t="str">
            <v>TTL</v>
          </cell>
          <cell r="N596" t="str">
            <v/>
          </cell>
          <cell r="O596" t="str">
            <v>SBR-FOREMOST-34 TTL</v>
          </cell>
          <cell r="Q596" t="str">
            <v/>
          </cell>
          <cell r="R596" t="str">
            <v/>
          </cell>
          <cell r="S596" t="str">
            <v/>
          </cell>
          <cell r="U596" t="str">
            <v/>
          </cell>
          <cell r="X596" t="str">
            <v/>
          </cell>
          <cell r="Y596" t="str">
            <v/>
          </cell>
          <cell r="Z596">
            <v>4</v>
          </cell>
          <cell r="AB596" t="str">
            <v/>
          </cell>
          <cell r="AD596" t="str">
            <v/>
          </cell>
          <cell r="AE596" t="str">
            <v/>
          </cell>
          <cell r="AF596">
            <v>4</v>
          </cell>
          <cell r="AG596">
            <v>0</v>
          </cell>
          <cell r="AH596">
            <v>1</v>
          </cell>
        </row>
        <row r="597">
          <cell r="J597" t="str">
            <v>SBR-FOREMOST-351</v>
          </cell>
          <cell r="K597" t="str">
            <v>SBR-FOREMOST-351-SBRMIF3070BLACKFRE</v>
          </cell>
          <cell r="L597" t="str">
            <v>SBR의류외70</v>
          </cell>
          <cell r="M597" t="str">
            <v>SBR</v>
          </cell>
          <cell r="N597" t="str">
            <v>13SS-J</v>
          </cell>
          <cell r="P597" t="str">
            <v>SBR</v>
          </cell>
          <cell r="Q597" t="str">
            <v>SMITH BRIDGE</v>
          </cell>
          <cell r="R597" t="str">
            <v>F</v>
          </cell>
          <cell r="S597" t="str">
            <v>3</v>
          </cell>
          <cell r="T597" t="str">
            <v>MI</v>
          </cell>
          <cell r="U597" t="str">
            <v>MILITARY CAP</v>
          </cell>
          <cell r="V597" t="str">
            <v>U</v>
          </cell>
          <cell r="W597">
            <v>70</v>
          </cell>
          <cell r="X597" t="str">
            <v>070</v>
          </cell>
          <cell r="Y597" t="str">
            <v>SBRMIF3070</v>
          </cell>
          <cell r="Z597">
            <v>1</v>
          </cell>
          <cell r="AA597" t="str">
            <v>13SS-JILL BY-SP33_BK (JILMIF0207)</v>
          </cell>
          <cell r="AB597" t="str">
            <v>BK</v>
          </cell>
          <cell r="AC597" t="str">
            <v>BLACK</v>
          </cell>
          <cell r="AD597" t="str">
            <v>SBRMIF3070BK</v>
          </cell>
          <cell r="AE597" t="str">
            <v/>
          </cell>
          <cell r="AF597">
            <v>1</v>
          </cell>
          <cell r="AG597" t="str">
            <v>면 100%</v>
          </cell>
          <cell r="AH597">
            <v>1</v>
          </cell>
          <cell r="AI597" t="str">
            <v>FRE</v>
          </cell>
        </row>
        <row r="598">
          <cell r="J598" t="str">
            <v>0</v>
          </cell>
          <cell r="K598" t="str">
            <v>0-</v>
          </cell>
          <cell r="L598">
            <v>0</v>
          </cell>
          <cell r="M598" t="str">
            <v>TTL</v>
          </cell>
          <cell r="N598" t="str">
            <v/>
          </cell>
          <cell r="O598" t="str">
            <v>SBR-FOREMOST-35 TTL</v>
          </cell>
          <cell r="Q598" t="str">
            <v/>
          </cell>
          <cell r="R598" t="str">
            <v/>
          </cell>
          <cell r="S598" t="str">
            <v/>
          </cell>
          <cell r="U598" t="str">
            <v/>
          </cell>
          <cell r="X598" t="str">
            <v/>
          </cell>
          <cell r="Y598" t="str">
            <v/>
          </cell>
          <cell r="Z598">
            <v>1</v>
          </cell>
          <cell r="AB598" t="str">
            <v/>
          </cell>
          <cell r="AD598" t="str">
            <v/>
          </cell>
          <cell r="AE598" t="str">
            <v/>
          </cell>
          <cell r="AF598">
            <v>1</v>
          </cell>
          <cell r="AG598">
            <v>0</v>
          </cell>
          <cell r="AH598">
            <v>1</v>
          </cell>
        </row>
        <row r="599">
          <cell r="J599" t="str">
            <v>SBR-홈런-011</v>
          </cell>
          <cell r="K599" t="str">
            <v>SBR-홈런-011-SBRFAF3071WHITEFRE</v>
          </cell>
          <cell r="L599" t="str">
            <v>SBR의류외71</v>
          </cell>
          <cell r="M599" t="str">
            <v>SBR</v>
          </cell>
          <cell r="N599" t="str">
            <v>화이트+레터</v>
          </cell>
          <cell r="P599" t="str">
            <v>SBR</v>
          </cell>
          <cell r="Q599" t="str">
            <v>SMITH BRIDGE</v>
          </cell>
          <cell r="R599" t="str">
            <v>F</v>
          </cell>
          <cell r="S599" t="str">
            <v>3</v>
          </cell>
          <cell r="T599" t="str">
            <v>FA</v>
          </cell>
          <cell r="U599" t="str">
            <v>FASHION HAT</v>
          </cell>
          <cell r="V599" t="str">
            <v>U</v>
          </cell>
          <cell r="W599">
            <v>71</v>
          </cell>
          <cell r="X599" t="str">
            <v>071</v>
          </cell>
          <cell r="Y599" t="str">
            <v>SBRFAF3071</v>
          </cell>
          <cell r="Z599">
            <v>0.5</v>
          </cell>
          <cell r="AA599" t="str">
            <v>화이트+레터링</v>
          </cell>
          <cell r="AB599" t="str">
            <v>WH</v>
          </cell>
          <cell r="AC599" t="str">
            <v>WHITE</v>
          </cell>
          <cell r="AD599" t="str">
            <v>SBRFAF3071WH</v>
          </cell>
          <cell r="AE599" t="str">
            <v/>
          </cell>
          <cell r="AF599">
            <v>1</v>
          </cell>
          <cell r="AG599">
            <v>0</v>
          </cell>
          <cell r="AH599">
            <v>1</v>
          </cell>
          <cell r="AI599" t="str">
            <v>FRE</v>
          </cell>
        </row>
        <row r="600">
          <cell r="J600" t="str">
            <v>SBR-홈런-012</v>
          </cell>
          <cell r="K600" t="str">
            <v>SBR-홈런-012-SBRFAF3071BLACKFRE</v>
          </cell>
          <cell r="L600" t="str">
            <v>SBR의류외71</v>
          </cell>
          <cell r="M600" t="str">
            <v>SBR</v>
          </cell>
          <cell r="N600" t="str">
            <v>블랙+레터링</v>
          </cell>
          <cell r="P600" t="str">
            <v>SBR</v>
          </cell>
          <cell r="Q600" t="str">
            <v>SMITH BRIDGE</v>
          </cell>
          <cell r="R600" t="str">
            <v>F</v>
          </cell>
          <cell r="S600" t="str">
            <v>3</v>
          </cell>
          <cell r="T600" t="str">
            <v>FA</v>
          </cell>
          <cell r="U600" t="str">
            <v>FASHION HAT</v>
          </cell>
          <cell r="V600" t="str">
            <v>U</v>
          </cell>
          <cell r="W600">
            <v>71</v>
          </cell>
          <cell r="X600" t="str">
            <v>071</v>
          </cell>
          <cell r="Y600" t="str">
            <v>SBRFAF3071</v>
          </cell>
          <cell r="Z600">
            <v>0.5</v>
          </cell>
          <cell r="AA600" t="str">
            <v>블랙+레터링</v>
          </cell>
          <cell r="AB600" t="str">
            <v>BK</v>
          </cell>
          <cell r="AC600" t="str">
            <v>BLACK</v>
          </cell>
          <cell r="AD600" t="str">
            <v>SBRFAF3071BK</v>
          </cell>
          <cell r="AE600" t="str">
            <v/>
          </cell>
          <cell r="AF600">
            <v>1</v>
          </cell>
          <cell r="AG600">
            <v>0</v>
          </cell>
          <cell r="AH600">
            <v>1</v>
          </cell>
          <cell r="AI600" t="str">
            <v>FRE</v>
          </cell>
        </row>
        <row r="601">
          <cell r="J601" t="str">
            <v>SBR-홈런-013</v>
          </cell>
          <cell r="K601" t="str">
            <v>SBR-홈런-013-SBRFAF3072BLUEFRE</v>
          </cell>
          <cell r="L601" t="str">
            <v>SBR의류외72</v>
          </cell>
          <cell r="M601" t="str">
            <v>SBR</v>
          </cell>
          <cell r="N601" t="str">
            <v>청지 화이트</v>
          </cell>
          <cell r="P601" t="str">
            <v>SBR</v>
          </cell>
          <cell r="Q601" t="str">
            <v>SMITH BRIDGE</v>
          </cell>
          <cell r="R601" t="str">
            <v>F</v>
          </cell>
          <cell r="S601" t="str">
            <v>3</v>
          </cell>
          <cell r="T601" t="str">
            <v>FA</v>
          </cell>
          <cell r="U601" t="str">
            <v>FASHION HAT</v>
          </cell>
          <cell r="V601" t="str">
            <v>U</v>
          </cell>
          <cell r="W601">
            <v>72</v>
          </cell>
          <cell r="X601" t="str">
            <v>072</v>
          </cell>
          <cell r="Y601" t="str">
            <v>SBRFAF3072</v>
          </cell>
          <cell r="Z601">
            <v>1</v>
          </cell>
          <cell r="AA601" t="str">
            <v>청지 화이트(별포인트)</v>
          </cell>
          <cell r="AB601" t="str">
            <v>BL</v>
          </cell>
          <cell r="AC601" t="str">
            <v>BLUE</v>
          </cell>
          <cell r="AD601" t="str">
            <v>SBRFAF3072BL</v>
          </cell>
          <cell r="AE601" t="str">
            <v/>
          </cell>
          <cell r="AF601">
            <v>1</v>
          </cell>
          <cell r="AG601">
            <v>0</v>
          </cell>
          <cell r="AH601">
            <v>1</v>
          </cell>
          <cell r="AI601" t="str">
            <v>FRE</v>
          </cell>
        </row>
        <row r="602">
          <cell r="J602" t="str">
            <v>SBR-홈런-014</v>
          </cell>
          <cell r="K602" t="str">
            <v>SBR-홈런-014-SBRFAF3073BLUEFRE</v>
          </cell>
          <cell r="L602" t="str">
            <v>SBR의류외73</v>
          </cell>
          <cell r="M602" t="str">
            <v>SBR</v>
          </cell>
          <cell r="N602" t="str">
            <v>청지 별전체</v>
          </cell>
          <cell r="P602" t="str">
            <v>SBR</v>
          </cell>
          <cell r="Q602" t="str">
            <v>SMITH BRIDGE</v>
          </cell>
          <cell r="R602" t="str">
            <v>F</v>
          </cell>
          <cell r="S602" t="str">
            <v>3</v>
          </cell>
          <cell r="T602" t="str">
            <v>FA</v>
          </cell>
          <cell r="U602" t="str">
            <v>FASHION HAT</v>
          </cell>
          <cell r="V602" t="str">
            <v>U</v>
          </cell>
          <cell r="W602">
            <v>73</v>
          </cell>
          <cell r="X602" t="str">
            <v>073</v>
          </cell>
          <cell r="Y602" t="str">
            <v>SBRFAF3073</v>
          </cell>
          <cell r="Z602">
            <v>1</v>
          </cell>
          <cell r="AA602" t="str">
            <v>청지 별전체</v>
          </cell>
          <cell r="AB602" t="str">
            <v>BL</v>
          </cell>
          <cell r="AC602" t="str">
            <v>BLUE</v>
          </cell>
          <cell r="AD602" t="str">
            <v>SBRFAF3073BL</v>
          </cell>
          <cell r="AE602" t="str">
            <v/>
          </cell>
          <cell r="AF602">
            <v>1</v>
          </cell>
          <cell r="AG602">
            <v>0</v>
          </cell>
          <cell r="AH602">
            <v>1</v>
          </cell>
          <cell r="AI602" t="str">
            <v>FRE</v>
          </cell>
        </row>
        <row r="603">
          <cell r="J603" t="str">
            <v>SBR-홈런-015</v>
          </cell>
          <cell r="K603" t="str">
            <v>SBR-홈런-015-SBRFAF3074WHITEFRE</v>
          </cell>
          <cell r="L603" t="str">
            <v>SBR의류외74</v>
          </cell>
          <cell r="M603" t="str">
            <v>SBR</v>
          </cell>
          <cell r="N603" t="str">
            <v>화이트 트리</v>
          </cell>
          <cell r="P603" t="str">
            <v>SBR</v>
          </cell>
          <cell r="Q603" t="str">
            <v>SMITH BRIDGE</v>
          </cell>
          <cell r="R603" t="str">
            <v>F</v>
          </cell>
          <cell r="S603" t="str">
            <v>3</v>
          </cell>
          <cell r="T603" t="str">
            <v>FA</v>
          </cell>
          <cell r="U603" t="str">
            <v>FASHION HAT</v>
          </cell>
          <cell r="V603" t="str">
            <v>U</v>
          </cell>
          <cell r="W603">
            <v>74</v>
          </cell>
          <cell r="X603" t="str">
            <v>074</v>
          </cell>
          <cell r="Y603" t="str">
            <v>SBRFAF3074</v>
          </cell>
          <cell r="Z603">
            <v>1</v>
          </cell>
          <cell r="AA603" t="str">
            <v>화이트 트리나무</v>
          </cell>
          <cell r="AB603" t="str">
            <v>WH</v>
          </cell>
          <cell r="AC603" t="str">
            <v>WHITE</v>
          </cell>
          <cell r="AD603" t="str">
            <v>SBRFAF3074WH</v>
          </cell>
          <cell r="AE603" t="str">
            <v/>
          </cell>
          <cell r="AF603">
            <v>1</v>
          </cell>
          <cell r="AG603">
            <v>0</v>
          </cell>
          <cell r="AH603">
            <v>1</v>
          </cell>
          <cell r="AI603" t="str">
            <v>FRE</v>
          </cell>
        </row>
        <row r="604">
          <cell r="J604" t="str">
            <v>0</v>
          </cell>
          <cell r="K604" t="str">
            <v>0-</v>
          </cell>
          <cell r="L604">
            <v>0</v>
          </cell>
          <cell r="M604" t="str">
            <v>TTL</v>
          </cell>
          <cell r="N604" t="str">
            <v/>
          </cell>
          <cell r="O604" t="str">
            <v>SBR-홈런-01 TTL</v>
          </cell>
          <cell r="Q604" t="str">
            <v/>
          </cell>
          <cell r="R604" t="str">
            <v/>
          </cell>
          <cell r="S604" t="str">
            <v/>
          </cell>
          <cell r="U604" t="str">
            <v/>
          </cell>
          <cell r="X604" t="str">
            <v/>
          </cell>
          <cell r="Y604" t="str">
            <v/>
          </cell>
          <cell r="Z604">
            <v>4</v>
          </cell>
          <cell r="AB604" t="str">
            <v/>
          </cell>
          <cell r="AD604" t="str">
            <v/>
          </cell>
          <cell r="AE604" t="str">
            <v/>
          </cell>
          <cell r="AF604">
            <v>5</v>
          </cell>
          <cell r="AG604">
            <v>0</v>
          </cell>
          <cell r="AH604">
            <v>1</v>
          </cell>
        </row>
        <row r="605">
          <cell r="J605" t="str">
            <v>SBR-TS-011</v>
          </cell>
          <cell r="K605" t="str">
            <v>SBR-TS-011-SBRFAF3075BLACKFRE</v>
          </cell>
          <cell r="L605" t="str">
            <v>SBR의류외75</v>
          </cell>
          <cell r="M605" t="str">
            <v>SBR</v>
          </cell>
          <cell r="N605" t="str">
            <v>15SS-S</v>
          </cell>
          <cell r="P605" t="str">
            <v>SBR</v>
          </cell>
          <cell r="Q605" t="str">
            <v>SMITH BRIDGE</v>
          </cell>
          <cell r="R605" t="str">
            <v>F</v>
          </cell>
          <cell r="S605" t="str">
            <v>3</v>
          </cell>
          <cell r="T605" t="str">
            <v>FA</v>
          </cell>
          <cell r="U605" t="str">
            <v>FASHION HAT</v>
          </cell>
          <cell r="V605" t="str">
            <v>U</v>
          </cell>
          <cell r="W605">
            <v>75</v>
          </cell>
          <cell r="X605" t="str">
            <v>075</v>
          </cell>
          <cell r="Y605" t="str">
            <v>SBRFAF3075</v>
          </cell>
          <cell r="Z605">
            <v>1</v>
          </cell>
          <cell r="AA605" t="str">
            <v>15SS-S.BRIDGE-12-BK</v>
          </cell>
          <cell r="AB605" t="str">
            <v>BK</v>
          </cell>
          <cell r="AC605" t="str">
            <v>BLACK</v>
          </cell>
          <cell r="AD605" t="str">
            <v>SBRFAF3075BK</v>
          </cell>
          <cell r="AE605" t="str">
            <v/>
          </cell>
          <cell r="AF605">
            <v>1</v>
          </cell>
          <cell r="AG605" t="str">
            <v>겉감 : 아크릴 100%
안감 : 면 35%  폴리에스터 65%</v>
          </cell>
          <cell r="AH605">
            <v>1</v>
          </cell>
          <cell r="AI605" t="str">
            <v>FRE</v>
          </cell>
        </row>
        <row r="606">
          <cell r="J606" t="str">
            <v>SBR-TS-012</v>
          </cell>
          <cell r="K606" t="str">
            <v>SBR-TS-012-SBRFAF3076GREYFRE</v>
          </cell>
          <cell r="L606" t="str">
            <v>SBR의류외76</v>
          </cell>
          <cell r="M606" t="str">
            <v>SBR</v>
          </cell>
          <cell r="N606" t="str">
            <v>15SS-S</v>
          </cell>
          <cell r="P606" t="str">
            <v>SBR</v>
          </cell>
          <cell r="Q606" t="str">
            <v>SMITH BRIDGE</v>
          </cell>
          <cell r="R606" t="str">
            <v>F</v>
          </cell>
          <cell r="S606" t="str">
            <v>3</v>
          </cell>
          <cell r="T606" t="str">
            <v>FA</v>
          </cell>
          <cell r="U606" t="str">
            <v>FASHION HAT</v>
          </cell>
          <cell r="V606" t="str">
            <v>U</v>
          </cell>
          <cell r="W606">
            <v>76</v>
          </cell>
          <cell r="X606" t="str">
            <v>076</v>
          </cell>
          <cell r="Y606" t="str">
            <v>SBRFAF3076</v>
          </cell>
          <cell r="Z606">
            <v>1</v>
          </cell>
          <cell r="AA606" t="str">
            <v>15SS-S.BRIDGE-12-GY</v>
          </cell>
          <cell r="AB606" t="str">
            <v>GY</v>
          </cell>
          <cell r="AC606" t="str">
            <v>GREY</v>
          </cell>
          <cell r="AD606" t="str">
            <v>SBRFAF3076GY</v>
          </cell>
          <cell r="AE606" t="str">
            <v/>
          </cell>
          <cell r="AF606">
            <v>1</v>
          </cell>
          <cell r="AG606" t="str">
            <v>겉감 : 아크릴 100%
안감 : 면 35%  폴리에스터 65%</v>
          </cell>
          <cell r="AH606">
            <v>1</v>
          </cell>
          <cell r="AI606" t="str">
            <v>FRE</v>
          </cell>
        </row>
        <row r="607">
          <cell r="J607" t="str">
            <v>SBR-TS-013</v>
          </cell>
          <cell r="K607" t="str">
            <v>SBR-TS-013-SBRFAF5077BLACKFRE</v>
          </cell>
          <cell r="L607" t="str">
            <v>SBR의류외77</v>
          </cell>
          <cell r="M607" t="str">
            <v>SBR</v>
          </cell>
          <cell r="N607" t="str">
            <v>15SS-S</v>
          </cell>
          <cell r="P607" t="str">
            <v>SBR</v>
          </cell>
          <cell r="Q607" t="str">
            <v>SMITH BRIDGE</v>
          </cell>
          <cell r="R607" t="str">
            <v>F</v>
          </cell>
          <cell r="S607">
            <v>5</v>
          </cell>
          <cell r="T607" t="str">
            <v>FA</v>
          </cell>
          <cell r="U607" t="str">
            <v>FASHION HAT</v>
          </cell>
          <cell r="V607" t="str">
            <v>U</v>
          </cell>
          <cell r="W607">
            <v>77</v>
          </cell>
          <cell r="X607" t="str">
            <v>077</v>
          </cell>
          <cell r="Y607" t="str">
            <v>SBRFAF5077</v>
          </cell>
          <cell r="Z607">
            <v>1</v>
          </cell>
          <cell r="AA607" t="str">
            <v>15SS-S.BRIDGE-12-BK-LEATHER</v>
          </cell>
          <cell r="AB607" t="str">
            <v>BK</v>
          </cell>
          <cell r="AC607" t="str">
            <v>BLACK</v>
          </cell>
          <cell r="AD607" t="str">
            <v>SBRFAF5077BK</v>
          </cell>
          <cell r="AE607" t="str">
            <v/>
          </cell>
          <cell r="AF607">
            <v>1</v>
          </cell>
          <cell r="AG607" t="str">
            <v>겉감 : 아크릴 100%
안감 : 면 35%  폴리에스터 65%</v>
          </cell>
          <cell r="AH607">
            <v>1</v>
          </cell>
          <cell r="AI607" t="str">
            <v>FRE</v>
          </cell>
        </row>
        <row r="608">
          <cell r="J608" t="str">
            <v>0</v>
          </cell>
          <cell r="K608" t="str">
            <v>0-</v>
          </cell>
          <cell r="L608">
            <v>0</v>
          </cell>
          <cell r="M608" t="str">
            <v>TTL</v>
          </cell>
          <cell r="N608" t="str">
            <v/>
          </cell>
          <cell r="O608" t="str">
            <v>SBR-TS-01 TTL</v>
          </cell>
          <cell r="Q608" t="str">
            <v/>
          </cell>
          <cell r="R608" t="str">
            <v/>
          </cell>
          <cell r="S608" t="str">
            <v/>
          </cell>
          <cell r="U608" t="str">
            <v/>
          </cell>
          <cell r="X608" t="str">
            <v/>
          </cell>
          <cell r="Y608" t="str">
            <v/>
          </cell>
          <cell r="Z608">
            <v>3</v>
          </cell>
          <cell r="AB608" t="str">
            <v/>
          </cell>
          <cell r="AD608" t="str">
            <v/>
          </cell>
          <cell r="AE608" t="str">
            <v/>
          </cell>
          <cell r="AF608">
            <v>3</v>
          </cell>
          <cell r="AG608">
            <v>0</v>
          </cell>
          <cell r="AH608">
            <v>1</v>
          </cell>
        </row>
        <row r="609">
          <cell r="J609" t="str">
            <v>SBR-FOREMOST-401</v>
          </cell>
          <cell r="K609" t="str">
            <v>SBR-FOREMOST-401-SBRBEF5078BURGUNDYFRE</v>
          </cell>
          <cell r="L609" t="str">
            <v>SBR의류외78</v>
          </cell>
          <cell r="M609" t="str">
            <v>SBR</v>
          </cell>
          <cell r="N609" t="str">
            <v>14FW-J</v>
          </cell>
          <cell r="P609" t="str">
            <v>SBR</v>
          </cell>
          <cell r="Q609" t="str">
            <v>SMITH BRIDGE</v>
          </cell>
          <cell r="R609" t="str">
            <v>F</v>
          </cell>
          <cell r="S609">
            <v>5</v>
          </cell>
          <cell r="T609" t="str">
            <v>BE</v>
          </cell>
          <cell r="U609" t="str">
            <v>BEANIE</v>
          </cell>
          <cell r="V609" t="str">
            <v>U</v>
          </cell>
          <cell r="W609">
            <v>78</v>
          </cell>
          <cell r="X609" t="str">
            <v>078</v>
          </cell>
          <cell r="Y609" t="str">
            <v>SBRBEF5078</v>
          </cell>
          <cell r="Z609">
            <v>0.33333333333333331</v>
          </cell>
          <cell r="AA609" t="str">
            <v>14FW-JILLBY-KNIT_04_WN</v>
          </cell>
          <cell r="AB609" t="str">
            <v>BU</v>
          </cell>
          <cell r="AC609" t="str">
            <v>BURGUNDY</v>
          </cell>
          <cell r="AD609" t="str">
            <v>SBRBEF5078BU</v>
          </cell>
          <cell r="AE609" t="str">
            <v/>
          </cell>
          <cell r="AF609">
            <v>1</v>
          </cell>
          <cell r="AG609" t="str">
            <v>울 20% 레이온20% 나이론 48&amp; 토끼털 12%</v>
          </cell>
          <cell r="AH609">
            <v>1</v>
          </cell>
          <cell r="AI609" t="str">
            <v>FRE</v>
          </cell>
        </row>
        <row r="610">
          <cell r="J610" t="str">
            <v>SBR-FOREMOST-402</v>
          </cell>
          <cell r="K610" t="str">
            <v>SBR-FOREMOST-402-SBRBEF5078BLACKFRE</v>
          </cell>
          <cell r="L610" t="str">
            <v>SBR의류외78</v>
          </cell>
          <cell r="M610" t="str">
            <v>SBR</v>
          </cell>
          <cell r="N610" t="str">
            <v>14FW-J</v>
          </cell>
          <cell r="P610" t="str">
            <v>SBR</v>
          </cell>
          <cell r="Q610" t="str">
            <v>SMITH BRIDGE</v>
          </cell>
          <cell r="R610" t="str">
            <v>F</v>
          </cell>
          <cell r="S610">
            <v>5</v>
          </cell>
          <cell r="T610" t="str">
            <v>BE</v>
          </cell>
          <cell r="U610" t="str">
            <v>BEANIE</v>
          </cell>
          <cell r="V610" t="str">
            <v>U</v>
          </cell>
          <cell r="W610">
            <v>78</v>
          </cell>
          <cell r="X610" t="str">
            <v>078</v>
          </cell>
          <cell r="Y610" t="str">
            <v>SBRBEF5078</v>
          </cell>
          <cell r="Z610">
            <v>0.33333333333333331</v>
          </cell>
          <cell r="AA610" t="str">
            <v>14FW-JILLBY-KNIT_04_BK</v>
          </cell>
          <cell r="AB610" t="str">
            <v>BK</v>
          </cell>
          <cell r="AC610" t="str">
            <v>BLACK</v>
          </cell>
          <cell r="AD610" t="str">
            <v>SBRBEF5078BK</v>
          </cell>
          <cell r="AE610" t="str">
            <v/>
          </cell>
          <cell r="AF610">
            <v>1</v>
          </cell>
          <cell r="AG610" t="str">
            <v>울 20% 레이온20% 나이론 48&amp; 토끼털 12%</v>
          </cell>
          <cell r="AH610">
            <v>1</v>
          </cell>
          <cell r="AI610" t="str">
            <v>FRE</v>
          </cell>
        </row>
        <row r="611">
          <cell r="J611" t="str">
            <v>SBR-FOREMOST-403</v>
          </cell>
          <cell r="K611" t="str">
            <v>SBR-FOREMOST-403-SBRBEF5078GREYFRE</v>
          </cell>
          <cell r="L611" t="str">
            <v>SBR의류외78</v>
          </cell>
          <cell r="M611" t="str">
            <v>SBR</v>
          </cell>
          <cell r="N611" t="str">
            <v>14FW-J</v>
          </cell>
          <cell r="P611" t="str">
            <v>SBR</v>
          </cell>
          <cell r="Q611" t="str">
            <v>SMITH BRIDGE</v>
          </cell>
          <cell r="R611" t="str">
            <v>F</v>
          </cell>
          <cell r="S611">
            <v>5</v>
          </cell>
          <cell r="T611" t="str">
            <v>BE</v>
          </cell>
          <cell r="U611" t="str">
            <v>BEANIE</v>
          </cell>
          <cell r="V611" t="str">
            <v>U</v>
          </cell>
          <cell r="W611">
            <v>78</v>
          </cell>
          <cell r="X611" t="str">
            <v>078</v>
          </cell>
          <cell r="Y611" t="str">
            <v>SBRBEF5078</v>
          </cell>
          <cell r="Z611">
            <v>0.33333333333333331</v>
          </cell>
          <cell r="AA611" t="str">
            <v>14FW-JILLBY-KNIT_04_GY</v>
          </cell>
          <cell r="AB611" t="str">
            <v>GY</v>
          </cell>
          <cell r="AC611" t="str">
            <v>GREY</v>
          </cell>
          <cell r="AD611" t="str">
            <v>SBRBEF5078GY</v>
          </cell>
          <cell r="AE611" t="str">
            <v/>
          </cell>
          <cell r="AF611" t="str">
            <v xml:space="preserve">      </v>
          </cell>
          <cell r="AG611" t="str">
            <v>울 20% 레이온20% 나이론 48&amp; 토끼털 12%</v>
          </cell>
          <cell r="AH611">
            <v>1</v>
          </cell>
          <cell r="AI611" t="str">
            <v>FRE</v>
          </cell>
        </row>
        <row r="612">
          <cell r="J612" t="str">
            <v>0</v>
          </cell>
          <cell r="K612" t="str">
            <v>0-</v>
          </cell>
          <cell r="L612">
            <v>0</v>
          </cell>
          <cell r="M612" t="str">
            <v>TTL</v>
          </cell>
          <cell r="N612" t="str">
            <v/>
          </cell>
          <cell r="O612" t="str">
            <v>SBR-FOREMOST-40 TTL</v>
          </cell>
          <cell r="Q612" t="str">
            <v/>
          </cell>
          <cell r="R612" t="str">
            <v/>
          </cell>
          <cell r="S612" t="str">
            <v/>
          </cell>
          <cell r="U612" t="str">
            <v/>
          </cell>
          <cell r="X612" t="str">
            <v/>
          </cell>
          <cell r="Y612" t="str">
            <v/>
          </cell>
          <cell r="Z612">
            <v>1</v>
          </cell>
          <cell r="AB612" t="str">
            <v/>
          </cell>
          <cell r="AD612" t="str">
            <v/>
          </cell>
          <cell r="AE612" t="str">
            <v/>
          </cell>
          <cell r="AF612">
            <v>2</v>
          </cell>
          <cell r="AG612">
            <v>0</v>
          </cell>
          <cell r="AH612">
            <v>1</v>
          </cell>
        </row>
        <row r="613">
          <cell r="J613" t="str">
            <v>SBR-TS-021</v>
          </cell>
          <cell r="K613" t="str">
            <v>SBR-TS-021-SBRFAF3075BLACKFRE</v>
          </cell>
          <cell r="L613" t="str">
            <v>SBR의류외75</v>
          </cell>
          <cell r="M613" t="str">
            <v>SBR</v>
          </cell>
          <cell r="N613" t="str">
            <v>15SS-S</v>
          </cell>
          <cell r="P613" t="str">
            <v>SBR</v>
          </cell>
          <cell r="Q613" t="str">
            <v>SMITH BRIDGE</v>
          </cell>
          <cell r="R613" t="str">
            <v>F</v>
          </cell>
          <cell r="S613" t="str">
            <v>3</v>
          </cell>
          <cell r="T613" t="str">
            <v>FA</v>
          </cell>
          <cell r="U613" t="str">
            <v>FASHION HAT</v>
          </cell>
          <cell r="V613" t="str">
            <v>U</v>
          </cell>
          <cell r="W613">
            <v>75</v>
          </cell>
          <cell r="X613" t="str">
            <v>075</v>
          </cell>
          <cell r="Y613" t="str">
            <v>SBRFAF3075</v>
          </cell>
          <cell r="Z613">
            <v>0</v>
          </cell>
          <cell r="AA613" t="str">
            <v>15SS-S.BRIDGE-12-BK</v>
          </cell>
          <cell r="AB613" t="str">
            <v>BK</v>
          </cell>
          <cell r="AC613" t="str">
            <v>BLACK</v>
          </cell>
          <cell r="AD613" t="str">
            <v>SBRFAF3075BK</v>
          </cell>
          <cell r="AE613" t="str">
            <v>R1</v>
          </cell>
          <cell r="AF613">
            <v>0</v>
          </cell>
          <cell r="AG613" t="str">
            <v>겉감 : 아크릴 100%
안감 : 면 35%  폴리에스터 65%</v>
          </cell>
          <cell r="AH613">
            <v>1</v>
          </cell>
          <cell r="AI613" t="str">
            <v>FRE</v>
          </cell>
        </row>
        <row r="614">
          <cell r="J614" t="str">
            <v>0</v>
          </cell>
          <cell r="K614" t="str">
            <v>0-</v>
          </cell>
          <cell r="L614">
            <v>0</v>
          </cell>
          <cell r="M614" t="str">
            <v>TTL</v>
          </cell>
          <cell r="N614" t="str">
            <v/>
          </cell>
          <cell r="O614" t="str">
            <v>SBR-TS-02 TTL</v>
          </cell>
          <cell r="Q614" t="str">
            <v/>
          </cell>
          <cell r="R614" t="str">
            <v/>
          </cell>
          <cell r="S614" t="str">
            <v/>
          </cell>
          <cell r="U614" t="str">
            <v/>
          </cell>
          <cell r="X614" t="str">
            <v/>
          </cell>
          <cell r="Y614" t="str">
            <v/>
          </cell>
          <cell r="Z614">
            <v>0</v>
          </cell>
          <cell r="AB614" t="str">
            <v/>
          </cell>
          <cell r="AD614" t="str">
            <v/>
          </cell>
          <cell r="AE614" t="str">
            <v/>
          </cell>
          <cell r="AF614">
            <v>0</v>
          </cell>
          <cell r="AG614">
            <v>0</v>
          </cell>
          <cell r="AH614">
            <v>1</v>
          </cell>
        </row>
        <row r="615">
          <cell r="J615" t="str">
            <v>SBR-TS-031</v>
          </cell>
          <cell r="K615" t="str">
            <v>SBR-TS-031-SBRFAF3076GREYFRE</v>
          </cell>
          <cell r="L615" t="str">
            <v>SBR의류외76</v>
          </cell>
          <cell r="M615" t="str">
            <v>SBR</v>
          </cell>
          <cell r="N615" t="str">
            <v>15SS-S</v>
          </cell>
          <cell r="P615" t="str">
            <v>SBR</v>
          </cell>
          <cell r="Q615" t="str">
            <v>SMITH BRIDGE</v>
          </cell>
          <cell r="R615" t="str">
            <v>F</v>
          </cell>
          <cell r="S615" t="str">
            <v>3</v>
          </cell>
          <cell r="T615" t="str">
            <v>FA</v>
          </cell>
          <cell r="U615" t="str">
            <v>FASHION HAT</v>
          </cell>
          <cell r="V615" t="str">
            <v>U</v>
          </cell>
          <cell r="W615">
            <v>76</v>
          </cell>
          <cell r="X615" t="str">
            <v>076</v>
          </cell>
          <cell r="Y615" t="str">
            <v>SBRFAF3076</v>
          </cell>
          <cell r="Z615">
            <v>0</v>
          </cell>
          <cell r="AA615" t="str">
            <v>15SS-S.BRIDGE-12-GY</v>
          </cell>
          <cell r="AB615" t="str">
            <v>GY</v>
          </cell>
          <cell r="AC615" t="str">
            <v>GREY</v>
          </cell>
          <cell r="AD615" t="str">
            <v>SBRFAF3076GY</v>
          </cell>
          <cell r="AE615" t="str">
            <v>R1</v>
          </cell>
          <cell r="AF615">
            <v>0</v>
          </cell>
          <cell r="AG615" t="str">
            <v>겉감 : 아크릴 100%
안감 : 면 35%  폴리에스터 65%</v>
          </cell>
          <cell r="AH615">
            <v>1</v>
          </cell>
          <cell r="AI615" t="str">
            <v>FRE</v>
          </cell>
        </row>
        <row r="616">
          <cell r="J616" t="str">
            <v>SBR-TS-032</v>
          </cell>
          <cell r="K616" t="str">
            <v>SBR-TS-032-SBRFAF5077BLACKFRE</v>
          </cell>
          <cell r="L616" t="str">
            <v>SBR의류외77</v>
          </cell>
          <cell r="M616" t="str">
            <v>SBR</v>
          </cell>
          <cell r="N616" t="str">
            <v>15SS-S</v>
          </cell>
          <cell r="P616" t="str">
            <v>SBR</v>
          </cell>
          <cell r="Q616" t="str">
            <v>SMITH BRIDGE</v>
          </cell>
          <cell r="R616" t="str">
            <v>F</v>
          </cell>
          <cell r="S616">
            <v>5</v>
          </cell>
          <cell r="T616" t="str">
            <v>FA</v>
          </cell>
          <cell r="U616" t="str">
            <v>FASHION HAT</v>
          </cell>
          <cell r="V616" t="str">
            <v>U</v>
          </cell>
          <cell r="W616">
            <v>77</v>
          </cell>
          <cell r="X616" t="str">
            <v>077</v>
          </cell>
          <cell r="Y616" t="str">
            <v>SBRFAF5077</v>
          </cell>
          <cell r="Z616">
            <v>0</v>
          </cell>
          <cell r="AA616" t="str">
            <v>15SS-S.BRIDGE-12-BK_LEATHER</v>
          </cell>
          <cell r="AB616" t="str">
            <v>BK</v>
          </cell>
          <cell r="AC616" t="str">
            <v>BLACK</v>
          </cell>
          <cell r="AD616" t="str">
            <v>SBRFAF5077BK</v>
          </cell>
          <cell r="AE616" t="str">
            <v>R1</v>
          </cell>
          <cell r="AF616">
            <v>0</v>
          </cell>
          <cell r="AG616" t="str">
            <v>겉감 : 아크릴 100%
안감 : 면 35%  폴리에스터 65%</v>
          </cell>
          <cell r="AH616">
            <v>1</v>
          </cell>
          <cell r="AI616" t="str">
            <v>FRE</v>
          </cell>
        </row>
        <row r="617">
          <cell r="J617" t="str">
            <v>0</v>
          </cell>
          <cell r="K617" t="str">
            <v>0-</v>
          </cell>
          <cell r="L617">
            <v>0</v>
          </cell>
          <cell r="M617" t="str">
            <v>TTL</v>
          </cell>
          <cell r="N617" t="str">
            <v/>
          </cell>
          <cell r="O617" t="str">
            <v>SBR-TS-03 TTL</v>
          </cell>
          <cell r="Q617" t="str">
            <v/>
          </cell>
          <cell r="R617" t="str">
            <v/>
          </cell>
          <cell r="S617" t="str">
            <v/>
          </cell>
          <cell r="U617" t="str">
            <v/>
          </cell>
          <cell r="X617" t="str">
            <v/>
          </cell>
          <cell r="Y617" t="str">
            <v/>
          </cell>
          <cell r="Z617">
            <v>0</v>
          </cell>
          <cell r="AB617" t="str">
            <v/>
          </cell>
          <cell r="AD617" t="str">
            <v/>
          </cell>
          <cell r="AE617" t="str">
            <v/>
          </cell>
          <cell r="AF617">
            <v>0</v>
          </cell>
          <cell r="AG617">
            <v>0</v>
          </cell>
          <cell r="AH617">
            <v>1</v>
          </cell>
        </row>
        <row r="618">
          <cell r="J618" t="str">
            <v>SBR-TS-041</v>
          </cell>
          <cell r="K618" t="str">
            <v>SBR-TS-041-SBRFAF5079BLACKFRE</v>
          </cell>
          <cell r="L618" t="str">
            <v>SBR의류외79</v>
          </cell>
          <cell r="M618" t="str">
            <v>SBR</v>
          </cell>
          <cell r="N618" t="str">
            <v>14FW-S</v>
          </cell>
          <cell r="P618" t="str">
            <v>SBR</v>
          </cell>
          <cell r="Q618" t="str">
            <v>SMITH BRIDGE</v>
          </cell>
          <cell r="R618" t="str">
            <v>F</v>
          </cell>
          <cell r="S618">
            <v>5</v>
          </cell>
          <cell r="T618" t="str">
            <v>FA</v>
          </cell>
          <cell r="U618" t="str">
            <v>FASHION HAT</v>
          </cell>
          <cell r="V618" t="str">
            <v>U</v>
          </cell>
          <cell r="W618">
            <v>79</v>
          </cell>
          <cell r="X618" t="str">
            <v>079</v>
          </cell>
          <cell r="Y618" t="str">
            <v>SBRFAF5079</v>
          </cell>
          <cell r="Z618">
            <v>1</v>
          </cell>
          <cell r="AA618" t="str">
            <v>14FW-S.BRIDGE-01_BK_WOOL</v>
          </cell>
          <cell r="AB618" t="str">
            <v>BK</v>
          </cell>
          <cell r="AC618" t="str">
            <v>BLACK</v>
          </cell>
          <cell r="AD618" t="str">
            <v>SBRFAF5079BK</v>
          </cell>
          <cell r="AE618" t="str">
            <v/>
          </cell>
          <cell r="AF618">
            <v>1</v>
          </cell>
          <cell r="AG618">
            <v>0</v>
          </cell>
          <cell r="AH618">
            <v>1</v>
          </cell>
          <cell r="AI618" t="str">
            <v>FRE</v>
          </cell>
        </row>
        <row r="619">
          <cell r="J619" t="str">
            <v>SBR-TS-042</v>
          </cell>
          <cell r="K619" t="str">
            <v>SBR-TS-042-SBRFAF5080BLACKFRE</v>
          </cell>
          <cell r="L619" t="str">
            <v>SBR의류외80</v>
          </cell>
          <cell r="M619" t="str">
            <v>SBR</v>
          </cell>
          <cell r="N619" t="str">
            <v>14FW-S</v>
          </cell>
          <cell r="P619" t="str">
            <v>SBR</v>
          </cell>
          <cell r="Q619" t="str">
            <v>SMITH BRIDGE</v>
          </cell>
          <cell r="R619" t="str">
            <v>F</v>
          </cell>
          <cell r="S619">
            <v>5</v>
          </cell>
          <cell r="T619" t="str">
            <v>FA</v>
          </cell>
          <cell r="U619" t="str">
            <v>FASHION HAT</v>
          </cell>
          <cell r="V619" t="str">
            <v>U</v>
          </cell>
          <cell r="W619">
            <v>80</v>
          </cell>
          <cell r="X619" t="str">
            <v>080</v>
          </cell>
          <cell r="Y619" t="str">
            <v>SBRFAF5080</v>
          </cell>
          <cell r="Z619">
            <v>1</v>
          </cell>
          <cell r="AA619" t="str">
            <v>14FW-S.BRIDGE-01_BK_VELVET</v>
          </cell>
          <cell r="AB619" t="str">
            <v>BK</v>
          </cell>
          <cell r="AC619" t="str">
            <v>BLACK</v>
          </cell>
          <cell r="AD619" t="str">
            <v>SBRFAF5080BK</v>
          </cell>
          <cell r="AE619" t="str">
            <v/>
          </cell>
          <cell r="AF619">
            <v>1</v>
          </cell>
          <cell r="AG619">
            <v>0</v>
          </cell>
          <cell r="AH619">
            <v>1</v>
          </cell>
          <cell r="AI619" t="str">
            <v>FRE</v>
          </cell>
        </row>
        <row r="620">
          <cell r="J620" t="str">
            <v>SBR-TS-043</v>
          </cell>
          <cell r="K620" t="str">
            <v>SBR-TS-043-SBRFAF5081BLACKFRE</v>
          </cell>
          <cell r="L620" t="str">
            <v>SBR의류외81</v>
          </cell>
          <cell r="M620" t="str">
            <v>SBR</v>
          </cell>
          <cell r="N620" t="str">
            <v>14FW-S</v>
          </cell>
          <cell r="P620" t="str">
            <v>SBR</v>
          </cell>
          <cell r="Q620" t="str">
            <v>SMITH BRIDGE</v>
          </cell>
          <cell r="R620" t="str">
            <v>F</v>
          </cell>
          <cell r="S620">
            <v>5</v>
          </cell>
          <cell r="T620" t="str">
            <v>FA</v>
          </cell>
          <cell r="U620" t="str">
            <v>FASHION HAT</v>
          </cell>
          <cell r="V620" t="str">
            <v>U</v>
          </cell>
          <cell r="W620">
            <v>81</v>
          </cell>
          <cell r="X620" t="str">
            <v>081</v>
          </cell>
          <cell r="Y620" t="str">
            <v>SBRFAF5081</v>
          </cell>
          <cell r="Z620">
            <v>1</v>
          </cell>
          <cell r="AA620" t="str">
            <v>14FW-S.BRIDGE-01_BK_CHECK</v>
          </cell>
          <cell r="AB620" t="str">
            <v>BK</v>
          </cell>
          <cell r="AC620" t="str">
            <v>BLACK</v>
          </cell>
          <cell r="AD620" t="str">
            <v>SBRFAF5081BK</v>
          </cell>
          <cell r="AE620" t="str">
            <v/>
          </cell>
          <cell r="AF620">
            <v>1</v>
          </cell>
          <cell r="AG620">
            <v>0</v>
          </cell>
          <cell r="AH620">
            <v>1</v>
          </cell>
          <cell r="AI620" t="str">
            <v>FRE</v>
          </cell>
        </row>
        <row r="621">
          <cell r="J621" t="str">
            <v>0</v>
          </cell>
          <cell r="K621" t="str">
            <v>0-</v>
          </cell>
          <cell r="L621">
            <v>0</v>
          </cell>
          <cell r="M621" t="str">
            <v>TTL</v>
          </cell>
          <cell r="N621" t="str">
            <v/>
          </cell>
          <cell r="O621" t="str">
            <v>SBR-TS-04 TTL</v>
          </cell>
          <cell r="Q621" t="str">
            <v/>
          </cell>
          <cell r="R621" t="str">
            <v/>
          </cell>
          <cell r="S621" t="str">
            <v/>
          </cell>
          <cell r="U621" t="str">
            <v/>
          </cell>
          <cell r="X621" t="str">
            <v/>
          </cell>
          <cell r="Y621" t="str">
            <v/>
          </cell>
          <cell r="Z621">
            <v>3</v>
          </cell>
          <cell r="AB621" t="str">
            <v/>
          </cell>
          <cell r="AD621" t="str">
            <v/>
          </cell>
          <cell r="AE621" t="str">
            <v/>
          </cell>
          <cell r="AF621">
            <v>3</v>
          </cell>
          <cell r="AG621">
            <v>0</v>
          </cell>
          <cell r="AH621">
            <v>1</v>
          </cell>
        </row>
        <row r="622">
          <cell r="J622" t="str">
            <v>SBR-동일모자-301</v>
          </cell>
          <cell r="K622" t="str">
            <v>SBR-동일모자-301-SBRFAF5080BLACKFRE</v>
          </cell>
          <cell r="L622" t="str">
            <v>SBR의류외80</v>
          </cell>
          <cell r="M622" t="str">
            <v>SBR</v>
          </cell>
          <cell r="N622" t="str">
            <v>14FW-S</v>
          </cell>
          <cell r="P622" t="str">
            <v>SBR</v>
          </cell>
          <cell r="Q622" t="str">
            <v>SMITH BRIDGE</v>
          </cell>
          <cell r="R622" t="str">
            <v>F</v>
          </cell>
          <cell r="S622">
            <v>5</v>
          </cell>
          <cell r="T622" t="str">
            <v>FA</v>
          </cell>
          <cell r="U622" t="str">
            <v>FASHION HAT</v>
          </cell>
          <cell r="V622" t="str">
            <v>U</v>
          </cell>
          <cell r="W622">
            <v>80</v>
          </cell>
          <cell r="X622" t="str">
            <v>080</v>
          </cell>
          <cell r="Y622" t="str">
            <v>SBRFAF5080</v>
          </cell>
          <cell r="Z622">
            <v>0</v>
          </cell>
          <cell r="AA622" t="str">
            <v>14FW-S.BRIDGE-01_BK_VELVET</v>
          </cell>
          <cell r="AB622" t="str">
            <v>BK</v>
          </cell>
          <cell r="AC622" t="str">
            <v>BLACK</v>
          </cell>
          <cell r="AD622" t="str">
            <v>SBRFAF5080BK</v>
          </cell>
          <cell r="AE622" t="str">
            <v>R1</v>
          </cell>
          <cell r="AF622">
            <v>0</v>
          </cell>
          <cell r="AG622">
            <v>0</v>
          </cell>
          <cell r="AH622">
            <v>1</v>
          </cell>
          <cell r="AI622" t="str">
            <v>FRE</v>
          </cell>
        </row>
        <row r="623">
          <cell r="J623" t="str">
            <v>SBR-동일모자-302</v>
          </cell>
          <cell r="K623" t="str">
            <v>SBR-동일모자-302-SBRFAF5081BLACKFRE</v>
          </cell>
          <cell r="L623" t="str">
            <v>SBR의류외81</v>
          </cell>
          <cell r="M623" t="str">
            <v>SBR</v>
          </cell>
          <cell r="N623" t="str">
            <v>14FW-S</v>
          </cell>
          <cell r="P623" t="str">
            <v>SBR</v>
          </cell>
          <cell r="Q623" t="str">
            <v>SMITH BRIDGE</v>
          </cell>
          <cell r="R623" t="str">
            <v>F</v>
          </cell>
          <cell r="S623">
            <v>5</v>
          </cell>
          <cell r="T623" t="str">
            <v>FA</v>
          </cell>
          <cell r="U623" t="str">
            <v>FASHION HAT</v>
          </cell>
          <cell r="V623" t="str">
            <v>U</v>
          </cell>
          <cell r="W623">
            <v>81</v>
          </cell>
          <cell r="X623" t="str">
            <v>081</v>
          </cell>
          <cell r="Y623" t="str">
            <v>SBRFAF5081</v>
          </cell>
          <cell r="Z623">
            <v>0</v>
          </cell>
          <cell r="AA623" t="str">
            <v>14FW-S.BRIDGE-01_BK_CHECK</v>
          </cell>
          <cell r="AB623" t="str">
            <v>BK</v>
          </cell>
          <cell r="AC623" t="str">
            <v>BLACK</v>
          </cell>
          <cell r="AD623" t="str">
            <v>SBRFAF5081BK</v>
          </cell>
          <cell r="AE623" t="str">
            <v>R1</v>
          </cell>
          <cell r="AF623">
            <v>0</v>
          </cell>
          <cell r="AG623">
            <v>0</v>
          </cell>
          <cell r="AH623">
            <v>1</v>
          </cell>
          <cell r="AI623" t="str">
            <v>FRE</v>
          </cell>
        </row>
        <row r="624">
          <cell r="J624" t="str">
            <v>0</v>
          </cell>
          <cell r="K624" t="str">
            <v>0-</v>
          </cell>
          <cell r="L624">
            <v>0</v>
          </cell>
          <cell r="M624" t="str">
            <v>TTL</v>
          </cell>
          <cell r="N624" t="str">
            <v/>
          </cell>
          <cell r="O624" t="str">
            <v>SBR-동일모자-30 TTL</v>
          </cell>
          <cell r="Q624" t="str">
            <v/>
          </cell>
          <cell r="R624" t="str">
            <v/>
          </cell>
          <cell r="S624" t="str">
            <v/>
          </cell>
          <cell r="U624" t="str">
            <v/>
          </cell>
          <cell r="X624" t="str">
            <v/>
          </cell>
          <cell r="Y624" t="str">
            <v/>
          </cell>
          <cell r="Z624">
            <v>0</v>
          </cell>
          <cell r="AB624" t="str">
            <v/>
          </cell>
          <cell r="AD624" t="str">
            <v/>
          </cell>
          <cell r="AE624" t="str">
            <v/>
          </cell>
          <cell r="AF624">
            <v>0</v>
          </cell>
          <cell r="AG624">
            <v>0</v>
          </cell>
          <cell r="AH624">
            <v>1</v>
          </cell>
        </row>
        <row r="625">
          <cell r="J625" t="str">
            <v>SBR-청산니트-011</v>
          </cell>
          <cell r="K625" t="str">
            <v>SBR-청산니트-011-SBRBEF5082GREYFRE</v>
          </cell>
          <cell r="L625" t="str">
            <v>SBR의류외82</v>
          </cell>
          <cell r="M625" t="str">
            <v>SBR</v>
          </cell>
          <cell r="N625" t="str">
            <v>14FW S</v>
          </cell>
          <cell r="P625" t="str">
            <v>SBR</v>
          </cell>
          <cell r="Q625" t="str">
            <v>SMITH BRIDGE</v>
          </cell>
          <cell r="R625" t="str">
            <v>F</v>
          </cell>
          <cell r="S625">
            <v>5</v>
          </cell>
          <cell r="T625" t="str">
            <v>BE</v>
          </cell>
          <cell r="U625" t="str">
            <v>BEANIE</v>
          </cell>
          <cell r="V625" t="str">
            <v>U</v>
          </cell>
          <cell r="W625">
            <v>82</v>
          </cell>
          <cell r="X625" t="str">
            <v>082</v>
          </cell>
          <cell r="Y625" t="str">
            <v>SBRBEF5082</v>
          </cell>
          <cell r="Z625">
            <v>0.33333333333333331</v>
          </cell>
          <cell r="AA625" t="str">
            <v>14FW S.BRIDGE_KNIT_68_D.GY</v>
          </cell>
          <cell r="AB625" t="str">
            <v>GY</v>
          </cell>
          <cell r="AC625" t="str">
            <v>GREY</v>
          </cell>
          <cell r="AD625" t="str">
            <v>SBRBEF5082GY</v>
          </cell>
          <cell r="AE625" t="str">
            <v/>
          </cell>
          <cell r="AF625">
            <v>1</v>
          </cell>
          <cell r="AG625">
            <v>0</v>
          </cell>
          <cell r="AH625">
            <v>1</v>
          </cell>
          <cell r="AI625" t="str">
            <v>FRE</v>
          </cell>
        </row>
        <row r="626">
          <cell r="J626" t="str">
            <v>SBR-청산니트-012</v>
          </cell>
          <cell r="K626" t="str">
            <v>SBR-청산니트-012-SBRBEF5082PINKFRE</v>
          </cell>
          <cell r="L626" t="str">
            <v>SBR의류외82</v>
          </cell>
          <cell r="M626" t="str">
            <v>SBR</v>
          </cell>
          <cell r="N626" t="str">
            <v>14FW S</v>
          </cell>
          <cell r="P626" t="str">
            <v>SBR</v>
          </cell>
          <cell r="Q626" t="str">
            <v>SMITH BRIDGE</v>
          </cell>
          <cell r="R626" t="str">
            <v>F</v>
          </cell>
          <cell r="S626">
            <v>5</v>
          </cell>
          <cell r="T626" t="str">
            <v>BE</v>
          </cell>
          <cell r="U626" t="str">
            <v>BEANIE</v>
          </cell>
          <cell r="V626" t="str">
            <v>U</v>
          </cell>
          <cell r="W626">
            <v>82</v>
          </cell>
          <cell r="X626" t="str">
            <v>082</v>
          </cell>
          <cell r="Y626" t="str">
            <v>SBRBEF5082</v>
          </cell>
          <cell r="Z626">
            <v>0.33333333333333331</v>
          </cell>
          <cell r="AA626" t="str">
            <v>14FW S.BRIDGE_KNIT_68_PK</v>
          </cell>
          <cell r="AB626" t="str">
            <v>PK</v>
          </cell>
          <cell r="AC626" t="str">
            <v>PINK</v>
          </cell>
          <cell r="AD626" t="str">
            <v>SBRBEF5082PK</v>
          </cell>
          <cell r="AE626" t="str">
            <v/>
          </cell>
          <cell r="AF626">
            <v>1</v>
          </cell>
          <cell r="AG626">
            <v>0</v>
          </cell>
          <cell r="AH626">
            <v>1</v>
          </cell>
          <cell r="AI626" t="str">
            <v>FRE</v>
          </cell>
        </row>
        <row r="627">
          <cell r="J627" t="str">
            <v>SBR-청산니트-013</v>
          </cell>
          <cell r="K627" t="str">
            <v>SBR-청산니트-013-SBRBEF5082WHITEFRE</v>
          </cell>
          <cell r="L627" t="str">
            <v>SBR의류외82</v>
          </cell>
          <cell r="M627" t="str">
            <v>SBR</v>
          </cell>
          <cell r="N627" t="str">
            <v>14FW S</v>
          </cell>
          <cell r="P627" t="str">
            <v>SBR</v>
          </cell>
          <cell r="Q627" t="str">
            <v>SMITH BRIDGE</v>
          </cell>
          <cell r="R627" t="str">
            <v>F</v>
          </cell>
          <cell r="S627">
            <v>5</v>
          </cell>
          <cell r="T627" t="str">
            <v>BE</v>
          </cell>
          <cell r="U627" t="str">
            <v>BEANIE</v>
          </cell>
          <cell r="V627" t="str">
            <v>U</v>
          </cell>
          <cell r="W627">
            <v>82</v>
          </cell>
          <cell r="X627" t="str">
            <v>082</v>
          </cell>
          <cell r="Y627" t="str">
            <v>SBRBEF5082</v>
          </cell>
          <cell r="Z627">
            <v>0.33333333333333331</v>
          </cell>
          <cell r="AA627" t="str">
            <v>14FW S.BRIDGE_KNIT_68_O.WH</v>
          </cell>
          <cell r="AB627" t="str">
            <v>WH</v>
          </cell>
          <cell r="AC627" t="str">
            <v>WHITE</v>
          </cell>
          <cell r="AD627" t="str">
            <v>SBRBEF5082WH</v>
          </cell>
          <cell r="AE627" t="str">
            <v/>
          </cell>
          <cell r="AF627">
            <v>1</v>
          </cell>
          <cell r="AG627">
            <v>0</v>
          </cell>
          <cell r="AH627">
            <v>1</v>
          </cell>
          <cell r="AI627" t="str">
            <v>FRE</v>
          </cell>
        </row>
        <row r="628">
          <cell r="J628" t="str">
            <v>0</v>
          </cell>
          <cell r="K628" t="str">
            <v>0-</v>
          </cell>
          <cell r="L628">
            <v>0</v>
          </cell>
          <cell r="M628" t="str">
            <v>TTL</v>
          </cell>
          <cell r="N628" t="str">
            <v/>
          </cell>
          <cell r="O628" t="str">
            <v>SBR-청산니트-01 TTL</v>
          </cell>
          <cell r="Q628" t="str">
            <v/>
          </cell>
          <cell r="R628" t="str">
            <v/>
          </cell>
          <cell r="S628" t="str">
            <v/>
          </cell>
          <cell r="U628" t="str">
            <v/>
          </cell>
          <cell r="X628" t="str">
            <v/>
          </cell>
          <cell r="Y628" t="str">
            <v/>
          </cell>
          <cell r="Z628">
            <v>1</v>
          </cell>
          <cell r="AB628" t="str">
            <v/>
          </cell>
          <cell r="AD628" t="str">
            <v/>
          </cell>
          <cell r="AE628" t="str">
            <v/>
          </cell>
          <cell r="AF628">
            <v>3</v>
          </cell>
          <cell r="AG628">
            <v>0</v>
          </cell>
          <cell r="AH628">
            <v>1</v>
          </cell>
        </row>
        <row r="629">
          <cell r="J629" t="str">
            <v>JOI-FOREMOST-041</v>
          </cell>
          <cell r="K629" t="str">
            <v>JOI-FOREMOST-041-JOIEBF5803BLUEFRE</v>
          </cell>
          <cell r="L629" t="str">
            <v>JOI의류외803</v>
          </cell>
          <cell r="M629" t="str">
            <v>JOI</v>
          </cell>
          <cell r="N629" t="str">
            <v>13FW J</v>
          </cell>
          <cell r="P629" t="str">
            <v>JOI</v>
          </cell>
          <cell r="Q629" t="str">
            <v>JOIE BETE</v>
          </cell>
          <cell r="R629" t="str">
            <v>F</v>
          </cell>
          <cell r="S629">
            <v>5</v>
          </cell>
          <cell r="T629" t="str">
            <v>EB</v>
          </cell>
          <cell r="U629" t="str">
            <v>EARFLAP BEANIE</v>
          </cell>
          <cell r="V629" t="str">
            <v>K</v>
          </cell>
          <cell r="W629">
            <v>803</v>
          </cell>
          <cell r="X629">
            <v>803</v>
          </cell>
          <cell r="Y629" t="str">
            <v>JOIEBF5803</v>
          </cell>
          <cell r="Z629">
            <v>1</v>
          </cell>
          <cell r="AA629" t="str">
            <v>13FW JOIE BETE_03_BL_KIDS</v>
          </cell>
          <cell r="AB629" t="str">
            <v>BL</v>
          </cell>
          <cell r="AC629" t="str">
            <v>BLUE</v>
          </cell>
          <cell r="AD629" t="str">
            <v>JOIEBF5803BL</v>
          </cell>
          <cell r="AE629" t="str">
            <v>R1</v>
          </cell>
          <cell r="AF629">
            <v>1</v>
          </cell>
          <cell r="AG629">
            <v>0</v>
          </cell>
          <cell r="AH629">
            <v>1</v>
          </cell>
          <cell r="AI629" t="str">
            <v>FRE</v>
          </cell>
        </row>
        <row r="630">
          <cell r="J630" t="str">
            <v>JOI-FOREMOST-042</v>
          </cell>
          <cell r="K630" t="str">
            <v>JOI-FOREMOST-042-JOIEBF5804REDFRE</v>
          </cell>
          <cell r="L630" t="str">
            <v>JOI의류외804</v>
          </cell>
          <cell r="M630" t="str">
            <v>JOI</v>
          </cell>
          <cell r="N630" t="str">
            <v>13FW J</v>
          </cell>
          <cell r="P630" t="str">
            <v>JOI</v>
          </cell>
          <cell r="Q630" t="str">
            <v>JOIE BETE</v>
          </cell>
          <cell r="R630" t="str">
            <v>F</v>
          </cell>
          <cell r="S630">
            <v>5</v>
          </cell>
          <cell r="T630" t="str">
            <v>EB</v>
          </cell>
          <cell r="U630" t="str">
            <v>EARFLAP BEANIE</v>
          </cell>
          <cell r="V630" t="str">
            <v>K</v>
          </cell>
          <cell r="W630">
            <v>804</v>
          </cell>
          <cell r="X630">
            <v>804</v>
          </cell>
          <cell r="Y630" t="str">
            <v>JOIEBF5804</v>
          </cell>
          <cell r="Z630">
            <v>1</v>
          </cell>
          <cell r="AA630" t="str">
            <v>13FW JOIE BETE_03_RD_KIDS</v>
          </cell>
          <cell r="AB630" t="str">
            <v>RE</v>
          </cell>
          <cell r="AC630" t="str">
            <v>RED</v>
          </cell>
          <cell r="AD630" t="str">
            <v>JOIEBF5804RE</v>
          </cell>
          <cell r="AE630" t="str">
            <v>R1</v>
          </cell>
          <cell r="AF630">
            <v>1</v>
          </cell>
          <cell r="AG630">
            <v>0</v>
          </cell>
          <cell r="AH630">
            <v>1</v>
          </cell>
          <cell r="AI630" t="str">
            <v>FRE</v>
          </cell>
        </row>
        <row r="631">
          <cell r="J631" t="str">
            <v>JOI-FOREMOST-043</v>
          </cell>
          <cell r="K631" t="str">
            <v>JOI-FOREMOST-043-JOIVBF5806NAVYFRE</v>
          </cell>
          <cell r="L631" t="str">
            <v>JOI의류외806</v>
          </cell>
          <cell r="M631" t="str">
            <v>JOI</v>
          </cell>
          <cell r="N631" t="str">
            <v>13FW J</v>
          </cell>
          <cell r="P631" t="str">
            <v>JOI</v>
          </cell>
          <cell r="Q631" t="str">
            <v>JOIE BETE</v>
          </cell>
          <cell r="R631" t="str">
            <v>F</v>
          </cell>
          <cell r="S631">
            <v>5</v>
          </cell>
          <cell r="T631" t="str">
            <v>VB</v>
          </cell>
          <cell r="U631" t="str">
            <v>VISOR BEANIE</v>
          </cell>
          <cell r="V631" t="str">
            <v>K</v>
          </cell>
          <cell r="W631">
            <v>806</v>
          </cell>
          <cell r="X631">
            <v>806</v>
          </cell>
          <cell r="Y631" t="str">
            <v>JOIVBF5806</v>
          </cell>
          <cell r="Z631">
            <v>0.5</v>
          </cell>
          <cell r="AA631" t="str">
            <v>13FW JOIE BETE_09_NY_KIDS</v>
          </cell>
          <cell r="AB631" t="str">
            <v>NY</v>
          </cell>
          <cell r="AC631" t="str">
            <v>NAVY</v>
          </cell>
          <cell r="AD631" t="str">
            <v>JOIVBF5806NY</v>
          </cell>
          <cell r="AE631" t="str">
            <v>R1</v>
          </cell>
          <cell r="AF631">
            <v>1</v>
          </cell>
          <cell r="AG631">
            <v>0</v>
          </cell>
          <cell r="AH631">
            <v>1</v>
          </cell>
          <cell r="AI631" t="str">
            <v>FRE</v>
          </cell>
        </row>
        <row r="632">
          <cell r="J632" t="str">
            <v>JOI-FOREMOST-044</v>
          </cell>
          <cell r="K632" t="str">
            <v>JOI-FOREMOST-044-JOIVBF5806PINKFRE</v>
          </cell>
          <cell r="L632" t="str">
            <v>JOI의류외806</v>
          </cell>
          <cell r="M632" t="str">
            <v>JOI</v>
          </cell>
          <cell r="N632" t="str">
            <v>13FW J</v>
          </cell>
          <cell r="P632" t="str">
            <v>JOI</v>
          </cell>
          <cell r="Q632" t="str">
            <v>JOIE BETE</v>
          </cell>
          <cell r="R632" t="str">
            <v>F</v>
          </cell>
          <cell r="S632">
            <v>5</v>
          </cell>
          <cell r="T632" t="str">
            <v>VB</v>
          </cell>
          <cell r="U632" t="str">
            <v>VISOR BEANIE</v>
          </cell>
          <cell r="V632" t="str">
            <v>K</v>
          </cell>
          <cell r="W632">
            <v>806</v>
          </cell>
          <cell r="X632">
            <v>806</v>
          </cell>
          <cell r="Y632" t="str">
            <v>JOIVBF5806</v>
          </cell>
          <cell r="Z632">
            <v>0.5</v>
          </cell>
          <cell r="AA632" t="str">
            <v>13FW JOIE BETE_09_PK_KIDS</v>
          </cell>
          <cell r="AB632" t="str">
            <v>PK</v>
          </cell>
          <cell r="AC632" t="str">
            <v>PINK</v>
          </cell>
          <cell r="AD632" t="str">
            <v>JOIVBF5806PK</v>
          </cell>
          <cell r="AE632" t="str">
            <v>R1</v>
          </cell>
          <cell r="AF632">
            <v>1</v>
          </cell>
          <cell r="AG632">
            <v>0</v>
          </cell>
          <cell r="AH632">
            <v>1</v>
          </cell>
          <cell r="AI632" t="str">
            <v>FRE</v>
          </cell>
        </row>
        <row r="633">
          <cell r="J633" t="str">
            <v>0</v>
          </cell>
          <cell r="K633" t="str">
            <v>0-</v>
          </cell>
          <cell r="L633">
            <v>0</v>
          </cell>
          <cell r="M633" t="str">
            <v>TTL</v>
          </cell>
          <cell r="N633" t="str">
            <v/>
          </cell>
          <cell r="O633" t="str">
            <v>JOI-FOREMOST-04 TTL</v>
          </cell>
          <cell r="Q633" t="str">
            <v/>
          </cell>
          <cell r="R633" t="str">
            <v/>
          </cell>
          <cell r="S633" t="str">
            <v/>
          </cell>
          <cell r="U633" t="str">
            <v/>
          </cell>
          <cell r="X633" t="str">
            <v/>
          </cell>
          <cell r="Y633" t="str">
            <v/>
          </cell>
          <cell r="Z633">
            <v>3</v>
          </cell>
          <cell r="AB633" t="str">
            <v/>
          </cell>
          <cell r="AD633" t="str">
            <v/>
          </cell>
          <cell r="AE633" t="str">
            <v/>
          </cell>
          <cell r="AF633">
            <v>4</v>
          </cell>
          <cell r="AG633">
            <v>0</v>
          </cell>
          <cell r="AH633">
            <v>1</v>
          </cell>
        </row>
        <row r="634">
          <cell r="J634" t="str">
            <v>NOV-FOREMOST-071</v>
          </cell>
          <cell r="K634" t="str">
            <v>NOV-FOREMOST-071-NOVERF5004BLACKFRE</v>
          </cell>
          <cell r="L634" t="str">
            <v>NOV의류외4</v>
          </cell>
          <cell r="M634" t="str">
            <v>NOV</v>
          </cell>
          <cell r="N634" t="str">
            <v>14FW N</v>
          </cell>
          <cell r="P634" t="str">
            <v>NOV</v>
          </cell>
          <cell r="Q634" t="str">
            <v>NOVENT</v>
          </cell>
          <cell r="R634" t="str">
            <v>F</v>
          </cell>
          <cell r="S634">
            <v>5</v>
          </cell>
          <cell r="T634" t="str">
            <v>ER</v>
          </cell>
          <cell r="U634" t="str">
            <v>EARCAP</v>
          </cell>
          <cell r="V634" t="str">
            <v>U</v>
          </cell>
          <cell r="W634">
            <v>4</v>
          </cell>
          <cell r="X634" t="str">
            <v>004</v>
          </cell>
          <cell r="Y634" t="str">
            <v>NOVERF5004</v>
          </cell>
          <cell r="Z634">
            <v>0.5</v>
          </cell>
          <cell r="AA634" t="str">
            <v>14FW NV 12_WIRE_BK</v>
          </cell>
          <cell r="AB634" t="str">
            <v>BK</v>
          </cell>
          <cell r="AC634" t="str">
            <v>BLACK</v>
          </cell>
          <cell r="AD634" t="str">
            <v>NOVERF5004BK</v>
          </cell>
          <cell r="AE634" t="str">
            <v/>
          </cell>
          <cell r="AF634">
            <v>1</v>
          </cell>
          <cell r="AG634">
            <v>0</v>
          </cell>
          <cell r="AH634">
            <v>1</v>
          </cell>
          <cell r="AI634" t="str">
            <v>FRE</v>
          </cell>
        </row>
        <row r="635">
          <cell r="J635" t="str">
            <v>NOV-FOREMOST-072</v>
          </cell>
          <cell r="K635" t="str">
            <v>NOV-FOREMOST-072-NOVERF5004REDFRE</v>
          </cell>
          <cell r="L635" t="str">
            <v>NOV의류외4</v>
          </cell>
          <cell r="M635" t="str">
            <v>NOV</v>
          </cell>
          <cell r="N635" t="str">
            <v>14FW N</v>
          </cell>
          <cell r="P635" t="str">
            <v>NOV</v>
          </cell>
          <cell r="Q635" t="str">
            <v>NOVENT</v>
          </cell>
          <cell r="R635" t="str">
            <v>F</v>
          </cell>
          <cell r="S635">
            <v>5</v>
          </cell>
          <cell r="T635" t="str">
            <v>ER</v>
          </cell>
          <cell r="U635" t="str">
            <v>EARCAP</v>
          </cell>
          <cell r="V635" t="str">
            <v>U</v>
          </cell>
          <cell r="W635">
            <v>4</v>
          </cell>
          <cell r="X635" t="str">
            <v>004</v>
          </cell>
          <cell r="Y635" t="str">
            <v>NOVERF5004</v>
          </cell>
          <cell r="Z635">
            <v>0.5</v>
          </cell>
          <cell r="AA635" t="str">
            <v>14FW NV 12_WIRE_RE</v>
          </cell>
          <cell r="AB635" t="str">
            <v>RE</v>
          </cell>
          <cell r="AC635" t="str">
            <v>RED</v>
          </cell>
          <cell r="AD635" t="str">
            <v>NOVERF5004RE</v>
          </cell>
          <cell r="AE635" t="str">
            <v/>
          </cell>
          <cell r="AF635">
            <v>1</v>
          </cell>
          <cell r="AG635">
            <v>0</v>
          </cell>
          <cell r="AH635">
            <v>1</v>
          </cell>
          <cell r="AI635" t="str">
            <v>FRE</v>
          </cell>
        </row>
        <row r="636">
          <cell r="J636" t="str">
            <v>NOV-FOREMOST-073</v>
          </cell>
          <cell r="K636" t="str">
            <v>NOV-FOREMOST-073-NOVERF5005BLACKFRE</v>
          </cell>
          <cell r="L636" t="str">
            <v>NOV의류외5</v>
          </cell>
          <cell r="M636" t="str">
            <v>NOV</v>
          </cell>
          <cell r="N636" t="str">
            <v>14FW N</v>
          </cell>
          <cell r="P636" t="str">
            <v>NOV</v>
          </cell>
          <cell r="Q636" t="str">
            <v>NOVENT</v>
          </cell>
          <cell r="R636" t="str">
            <v>F</v>
          </cell>
          <cell r="S636">
            <v>5</v>
          </cell>
          <cell r="T636" t="str">
            <v>ER</v>
          </cell>
          <cell r="U636" t="str">
            <v>EARCAP</v>
          </cell>
          <cell r="V636" t="str">
            <v>U</v>
          </cell>
          <cell r="W636">
            <v>5</v>
          </cell>
          <cell r="X636" t="str">
            <v>005</v>
          </cell>
          <cell r="Y636" t="str">
            <v>NOVERF5005</v>
          </cell>
          <cell r="Z636">
            <v>1</v>
          </cell>
          <cell r="AA636" t="str">
            <v>14FW NV 14_WIRE_BK</v>
          </cell>
          <cell r="AB636" t="str">
            <v>BK</v>
          </cell>
          <cell r="AC636" t="str">
            <v>BLACK</v>
          </cell>
          <cell r="AD636" t="str">
            <v>NOVERF5005BK</v>
          </cell>
          <cell r="AE636" t="str">
            <v/>
          </cell>
          <cell r="AF636">
            <v>1</v>
          </cell>
          <cell r="AG636">
            <v>0</v>
          </cell>
          <cell r="AH636">
            <v>1</v>
          </cell>
          <cell r="AI636" t="str">
            <v>FRE</v>
          </cell>
        </row>
        <row r="637">
          <cell r="J637" t="str">
            <v>NOV-FOREMOST-074</v>
          </cell>
          <cell r="K637" t="str">
            <v>NOV-FOREMOST-074-NOVERF5006BLACKFRE</v>
          </cell>
          <cell r="L637" t="str">
            <v>NOV의류외6</v>
          </cell>
          <cell r="M637" t="str">
            <v>NOV</v>
          </cell>
          <cell r="N637" t="str">
            <v>14FW N</v>
          </cell>
          <cell r="P637" t="str">
            <v>NOV</v>
          </cell>
          <cell r="Q637" t="str">
            <v>NOVENT</v>
          </cell>
          <cell r="R637" t="str">
            <v>F</v>
          </cell>
          <cell r="S637">
            <v>5</v>
          </cell>
          <cell r="T637" t="str">
            <v>ER</v>
          </cell>
          <cell r="U637" t="str">
            <v>EARCAP</v>
          </cell>
          <cell r="V637" t="str">
            <v>U</v>
          </cell>
          <cell r="W637">
            <v>6</v>
          </cell>
          <cell r="X637" t="str">
            <v>006</v>
          </cell>
          <cell r="Y637" t="str">
            <v>NOVERF5006</v>
          </cell>
          <cell r="Z637">
            <v>0.5</v>
          </cell>
          <cell r="AA637" t="str">
            <v>14FW NV 13_WIRE_BK</v>
          </cell>
          <cell r="AB637" t="str">
            <v>BK</v>
          </cell>
          <cell r="AC637" t="str">
            <v>BLACK</v>
          </cell>
          <cell r="AD637" t="str">
            <v>NOVERF5006BK</v>
          </cell>
          <cell r="AE637" t="str">
            <v/>
          </cell>
          <cell r="AF637">
            <v>1</v>
          </cell>
          <cell r="AG637">
            <v>0</v>
          </cell>
          <cell r="AH637">
            <v>1</v>
          </cell>
          <cell r="AI637" t="str">
            <v>FRE</v>
          </cell>
        </row>
        <row r="638">
          <cell r="J638" t="str">
            <v>NOV-FOREMOST-075</v>
          </cell>
          <cell r="K638" t="str">
            <v>NOV-FOREMOST-075-NOVERF5006PINKFRE</v>
          </cell>
          <cell r="L638" t="str">
            <v>NOV의류외6</v>
          </cell>
          <cell r="M638" t="str">
            <v>NOV</v>
          </cell>
          <cell r="N638" t="str">
            <v>14FW N</v>
          </cell>
          <cell r="P638" t="str">
            <v>NOV</v>
          </cell>
          <cell r="Q638" t="str">
            <v>NOVENT</v>
          </cell>
          <cell r="R638" t="str">
            <v>F</v>
          </cell>
          <cell r="S638">
            <v>5</v>
          </cell>
          <cell r="T638" t="str">
            <v>ER</v>
          </cell>
          <cell r="U638" t="str">
            <v>EARCAP</v>
          </cell>
          <cell r="V638" t="str">
            <v>U</v>
          </cell>
          <cell r="W638">
            <v>6</v>
          </cell>
          <cell r="X638" t="str">
            <v>006</v>
          </cell>
          <cell r="Y638" t="str">
            <v>NOVERF5006</v>
          </cell>
          <cell r="Z638">
            <v>0.5</v>
          </cell>
          <cell r="AA638" t="str">
            <v>14FW NV 13_WIRE_PK</v>
          </cell>
          <cell r="AB638" t="str">
            <v>PK</v>
          </cell>
          <cell r="AC638" t="str">
            <v>PINK</v>
          </cell>
          <cell r="AD638" t="str">
            <v>NOVERF5006PK</v>
          </cell>
          <cell r="AE638" t="str">
            <v/>
          </cell>
          <cell r="AF638">
            <v>1</v>
          </cell>
          <cell r="AG638">
            <v>0</v>
          </cell>
          <cell r="AH638">
            <v>1</v>
          </cell>
          <cell r="AI638" t="str">
            <v>FRE</v>
          </cell>
        </row>
        <row r="639">
          <cell r="J639" t="str">
            <v>NOV-FOREMOST-076</v>
          </cell>
          <cell r="K639" t="str">
            <v>NOV-FOREMOST-076-NOVERF5007BLACKFRE</v>
          </cell>
          <cell r="L639" t="str">
            <v>NOV의류외7</v>
          </cell>
          <cell r="M639" t="str">
            <v>NOV</v>
          </cell>
          <cell r="N639" t="str">
            <v>14FW N</v>
          </cell>
          <cell r="P639" t="str">
            <v>NOV</v>
          </cell>
          <cell r="Q639" t="str">
            <v>NOVENT</v>
          </cell>
          <cell r="R639" t="str">
            <v>F</v>
          </cell>
          <cell r="S639">
            <v>5</v>
          </cell>
          <cell r="T639" t="str">
            <v>ER</v>
          </cell>
          <cell r="U639" t="str">
            <v>EARCAP</v>
          </cell>
          <cell r="V639" t="str">
            <v>U</v>
          </cell>
          <cell r="W639">
            <v>7</v>
          </cell>
          <cell r="X639" t="str">
            <v>007</v>
          </cell>
          <cell r="Y639" t="str">
            <v>NOVERF5007</v>
          </cell>
          <cell r="Z639">
            <v>1</v>
          </cell>
          <cell r="AA639" t="str">
            <v>14FW NV 11_WIRE_BK</v>
          </cell>
          <cell r="AB639" t="str">
            <v>BK</v>
          </cell>
          <cell r="AC639" t="str">
            <v>BLACK</v>
          </cell>
          <cell r="AD639" t="str">
            <v>NOVERF5007BK</v>
          </cell>
          <cell r="AE639" t="str">
            <v/>
          </cell>
          <cell r="AF639">
            <v>1</v>
          </cell>
          <cell r="AG639">
            <v>0</v>
          </cell>
          <cell r="AH639">
            <v>1</v>
          </cell>
          <cell r="AI639" t="str">
            <v>FRE</v>
          </cell>
        </row>
        <row r="640">
          <cell r="J640" t="str">
            <v>0</v>
          </cell>
          <cell r="K640" t="str">
            <v>0-</v>
          </cell>
          <cell r="L640">
            <v>0</v>
          </cell>
          <cell r="M640" t="str">
            <v>TTL</v>
          </cell>
          <cell r="N640" t="str">
            <v/>
          </cell>
          <cell r="O640" t="str">
            <v>NOV-FOREMOST-07 TTL</v>
          </cell>
          <cell r="Q640" t="str">
            <v/>
          </cell>
          <cell r="R640" t="str">
            <v/>
          </cell>
          <cell r="S640" t="str">
            <v/>
          </cell>
          <cell r="U640" t="str">
            <v/>
          </cell>
          <cell r="X640" t="str">
            <v/>
          </cell>
          <cell r="Y640" t="str">
            <v/>
          </cell>
          <cell r="Z640">
            <v>4</v>
          </cell>
          <cell r="AB640" t="str">
            <v/>
          </cell>
          <cell r="AD640" t="str">
            <v/>
          </cell>
          <cell r="AE640" t="str">
            <v/>
          </cell>
          <cell r="AF640">
            <v>6</v>
          </cell>
          <cell r="AG640">
            <v>0</v>
          </cell>
          <cell r="AH640">
            <v>1</v>
          </cell>
        </row>
        <row r="641">
          <cell r="J641" t="str">
            <v>NOV-EVERRICH TEXTILE-011</v>
          </cell>
          <cell r="K641" t="str">
            <v>NOV-EVERRICH TEXTILE-011-NOVTPF5008BLACKFRE</v>
          </cell>
          <cell r="L641" t="str">
            <v>NOV의류외8</v>
          </cell>
          <cell r="M641" t="str">
            <v>NOV</v>
          </cell>
          <cell r="N641" t="str">
            <v>14FW N</v>
          </cell>
          <cell r="P641" t="str">
            <v>NOV</v>
          </cell>
          <cell r="Q641" t="str">
            <v>NOVENT</v>
          </cell>
          <cell r="R641" t="str">
            <v>F</v>
          </cell>
          <cell r="S641">
            <v>5</v>
          </cell>
          <cell r="T641" t="str">
            <v>TP</v>
          </cell>
          <cell r="U641" t="str">
            <v>TROOPER</v>
          </cell>
          <cell r="V641" t="str">
            <v>U</v>
          </cell>
          <cell r="W641">
            <v>8</v>
          </cell>
          <cell r="X641" t="str">
            <v>008</v>
          </cell>
          <cell r="Y641" t="str">
            <v>NOVTPF5008</v>
          </cell>
          <cell r="Z641">
            <v>1</v>
          </cell>
          <cell r="AA641" t="str">
            <v>14FW NV 07_TROOPER_BK</v>
          </cell>
          <cell r="AB641" t="str">
            <v>BK</v>
          </cell>
          <cell r="AC641" t="str">
            <v>BLACK</v>
          </cell>
          <cell r="AD641" t="str">
            <v>NOVTPF5008BK</v>
          </cell>
          <cell r="AE641" t="str">
            <v/>
          </cell>
          <cell r="AF641">
            <v>1</v>
          </cell>
          <cell r="AG641">
            <v>0</v>
          </cell>
          <cell r="AH641">
            <v>1</v>
          </cell>
          <cell r="AI641" t="str">
            <v>FRE</v>
          </cell>
        </row>
        <row r="642">
          <cell r="J642" t="str">
            <v>NOV-EVERRICH TEXTILE-012</v>
          </cell>
          <cell r="K642" t="str">
            <v>NOV-EVERRICH TEXTILE-012-NOVTPF5009BLACKFRE</v>
          </cell>
          <cell r="L642" t="str">
            <v>NOV의류외9</v>
          </cell>
          <cell r="M642" t="str">
            <v>NOV</v>
          </cell>
          <cell r="N642" t="str">
            <v>14FW N</v>
          </cell>
          <cell r="P642" t="str">
            <v>NOV</v>
          </cell>
          <cell r="Q642" t="str">
            <v>NOVENT</v>
          </cell>
          <cell r="R642" t="str">
            <v>F</v>
          </cell>
          <cell r="S642">
            <v>5</v>
          </cell>
          <cell r="T642" t="str">
            <v>TP</v>
          </cell>
          <cell r="U642" t="str">
            <v>TROOPER</v>
          </cell>
          <cell r="V642" t="str">
            <v>U</v>
          </cell>
          <cell r="W642">
            <v>9</v>
          </cell>
          <cell r="X642" t="str">
            <v>009</v>
          </cell>
          <cell r="Y642" t="str">
            <v>NOVTPF5009</v>
          </cell>
          <cell r="Z642">
            <v>1</v>
          </cell>
          <cell r="AA642" t="str">
            <v>14FW NV 10_TROOPER_BK</v>
          </cell>
          <cell r="AB642" t="str">
            <v>BK</v>
          </cell>
          <cell r="AC642" t="str">
            <v>BLACK</v>
          </cell>
          <cell r="AD642" t="str">
            <v>NOVTPF5009BK</v>
          </cell>
          <cell r="AE642" t="str">
            <v/>
          </cell>
          <cell r="AF642">
            <v>1</v>
          </cell>
          <cell r="AG642">
            <v>0</v>
          </cell>
          <cell r="AH642">
            <v>1</v>
          </cell>
          <cell r="AI642" t="str">
            <v>FRE</v>
          </cell>
        </row>
        <row r="643">
          <cell r="J643" t="str">
            <v>NOV-EVERRICH TEXTILE-013</v>
          </cell>
          <cell r="K643" t="str">
            <v>NOV-EVERRICH TEXTILE-013-NOVTPF5010BLACKFRE</v>
          </cell>
          <cell r="L643" t="str">
            <v>NOV의류외10</v>
          </cell>
          <cell r="M643" t="str">
            <v>NOV</v>
          </cell>
          <cell r="N643" t="str">
            <v>14FW N</v>
          </cell>
          <cell r="P643" t="str">
            <v>NOV</v>
          </cell>
          <cell r="Q643" t="str">
            <v>NOVENT</v>
          </cell>
          <cell r="R643" t="str">
            <v>F</v>
          </cell>
          <cell r="S643">
            <v>5</v>
          </cell>
          <cell r="T643" t="str">
            <v>TP</v>
          </cell>
          <cell r="U643" t="str">
            <v>TROOPER</v>
          </cell>
          <cell r="V643" t="str">
            <v>U</v>
          </cell>
          <cell r="W643">
            <v>10</v>
          </cell>
          <cell r="X643" t="str">
            <v>010</v>
          </cell>
          <cell r="Y643" t="str">
            <v>NOVTPF5010</v>
          </cell>
          <cell r="Z643">
            <v>1</v>
          </cell>
          <cell r="AA643" t="str">
            <v>14FW NV 08_TROOPER_BK</v>
          </cell>
          <cell r="AB643" t="str">
            <v>BK</v>
          </cell>
          <cell r="AC643" t="str">
            <v>BLACK</v>
          </cell>
          <cell r="AD643" t="str">
            <v>NOVTPF5010BK</v>
          </cell>
          <cell r="AE643" t="str">
            <v/>
          </cell>
          <cell r="AF643">
            <v>1</v>
          </cell>
          <cell r="AG643">
            <v>0</v>
          </cell>
          <cell r="AH643">
            <v>1</v>
          </cell>
          <cell r="AI643" t="str">
            <v>FRE</v>
          </cell>
        </row>
        <row r="644">
          <cell r="J644" t="str">
            <v>NOV-EVERRICH TEXTILE-014</v>
          </cell>
          <cell r="K644" t="str">
            <v>NOV-EVERRICH TEXTILE-014-NOVTPF5011BLACKFRE</v>
          </cell>
          <cell r="L644" t="str">
            <v>NOV의류외11</v>
          </cell>
          <cell r="M644" t="str">
            <v>NOV</v>
          </cell>
          <cell r="N644" t="str">
            <v>14FW N</v>
          </cell>
          <cell r="P644" t="str">
            <v>NOV</v>
          </cell>
          <cell r="Q644" t="str">
            <v>NOVENT</v>
          </cell>
          <cell r="R644" t="str">
            <v>F</v>
          </cell>
          <cell r="S644">
            <v>5</v>
          </cell>
          <cell r="T644" t="str">
            <v>TP</v>
          </cell>
          <cell r="U644" t="str">
            <v>TROOPER</v>
          </cell>
          <cell r="V644" t="str">
            <v>U</v>
          </cell>
          <cell r="W644">
            <v>11</v>
          </cell>
          <cell r="X644" t="str">
            <v>011</v>
          </cell>
          <cell r="Y644" t="str">
            <v>NOVTPF5011</v>
          </cell>
          <cell r="Z644">
            <v>0.33333333333333331</v>
          </cell>
          <cell r="AA644" t="str">
            <v>14FW NV 09_TROOPER_BK</v>
          </cell>
          <cell r="AB644" t="str">
            <v>BK</v>
          </cell>
          <cell r="AC644" t="str">
            <v>BLACK</v>
          </cell>
          <cell r="AD644" t="str">
            <v>NOVTPF5011BK</v>
          </cell>
          <cell r="AE644" t="str">
            <v/>
          </cell>
          <cell r="AF644">
            <v>1</v>
          </cell>
          <cell r="AG644">
            <v>0</v>
          </cell>
          <cell r="AH644">
            <v>1</v>
          </cell>
          <cell r="AI644" t="str">
            <v>FRE</v>
          </cell>
        </row>
        <row r="645">
          <cell r="J645" t="str">
            <v>NOV-EVERRICH TEXTILE-015</v>
          </cell>
          <cell r="K645" t="str">
            <v>NOV-EVERRICH TEXTILE-015-NOVTPF5011REDFRE</v>
          </cell>
          <cell r="L645" t="str">
            <v>NOV의류외11</v>
          </cell>
          <cell r="M645" t="str">
            <v>NOV</v>
          </cell>
          <cell r="N645" t="str">
            <v>14FW N</v>
          </cell>
          <cell r="P645" t="str">
            <v>NOV</v>
          </cell>
          <cell r="Q645" t="str">
            <v>NOVENT</v>
          </cell>
          <cell r="R645" t="str">
            <v>F</v>
          </cell>
          <cell r="S645">
            <v>5</v>
          </cell>
          <cell r="T645" t="str">
            <v>TP</v>
          </cell>
          <cell r="U645" t="str">
            <v>TROOPER</v>
          </cell>
          <cell r="V645" t="str">
            <v>U</v>
          </cell>
          <cell r="W645">
            <v>11</v>
          </cell>
          <cell r="X645" t="str">
            <v>011</v>
          </cell>
          <cell r="Y645" t="str">
            <v>NOVTPF5011</v>
          </cell>
          <cell r="Z645">
            <v>0.33333333333333331</v>
          </cell>
          <cell r="AA645" t="str">
            <v>14FW NV 09_TROOPER_RE</v>
          </cell>
          <cell r="AB645" t="str">
            <v>RE</v>
          </cell>
          <cell r="AC645" t="str">
            <v>RED</v>
          </cell>
          <cell r="AD645" t="str">
            <v>NOVTPF5011RE</v>
          </cell>
          <cell r="AE645" t="str">
            <v/>
          </cell>
          <cell r="AF645">
            <v>1</v>
          </cell>
          <cell r="AG645">
            <v>0</v>
          </cell>
          <cell r="AH645">
            <v>1</v>
          </cell>
          <cell r="AI645" t="str">
            <v>FRE</v>
          </cell>
        </row>
        <row r="646">
          <cell r="J646" t="str">
            <v>NOV-EVERRICH TEXTILE-016</v>
          </cell>
          <cell r="K646" t="str">
            <v>NOV-EVERRICH TEXTILE-016-NOVTPF5511REDFRE</v>
          </cell>
          <cell r="L646" t="str">
            <v>NOV의류외511</v>
          </cell>
          <cell r="M646" t="str">
            <v>NOV</v>
          </cell>
          <cell r="N646" t="str">
            <v>14FW N</v>
          </cell>
          <cell r="P646" t="str">
            <v>NOV</v>
          </cell>
          <cell r="Q646" t="str">
            <v>NOVENT</v>
          </cell>
          <cell r="R646" t="str">
            <v>F</v>
          </cell>
          <cell r="S646">
            <v>5</v>
          </cell>
          <cell r="T646" t="str">
            <v>TP</v>
          </cell>
          <cell r="U646" t="str">
            <v>TROOPER</v>
          </cell>
          <cell r="V646" t="str">
            <v>K</v>
          </cell>
          <cell r="W646">
            <v>511</v>
          </cell>
          <cell r="X646">
            <v>511</v>
          </cell>
          <cell r="Y646" t="str">
            <v>NOVTPF5511</v>
          </cell>
          <cell r="Z646">
            <v>0.5</v>
          </cell>
          <cell r="AA646" t="str">
            <v>14FW NV 09_TROOPER_RE_KIDS</v>
          </cell>
          <cell r="AB646" t="str">
            <v>RE</v>
          </cell>
          <cell r="AC646" t="str">
            <v>RED</v>
          </cell>
          <cell r="AD646" t="str">
            <v>NOVTPF5511RE</v>
          </cell>
          <cell r="AE646" t="str">
            <v/>
          </cell>
          <cell r="AF646">
            <v>1</v>
          </cell>
          <cell r="AG646">
            <v>0</v>
          </cell>
          <cell r="AH646">
            <v>1</v>
          </cell>
          <cell r="AI646" t="str">
            <v>FRE</v>
          </cell>
        </row>
        <row r="647">
          <cell r="J647" t="str">
            <v>NOV-EVERRICH TEXTILE-017</v>
          </cell>
          <cell r="K647" t="str">
            <v>NOV-EVERRICH TEXTILE-017-NOVTPF5011PINKFRE</v>
          </cell>
          <cell r="L647" t="str">
            <v>NOV의류외11</v>
          </cell>
          <cell r="M647" t="str">
            <v>NOV</v>
          </cell>
          <cell r="N647" t="str">
            <v>14FW N</v>
          </cell>
          <cell r="P647" t="str">
            <v>NOV</v>
          </cell>
          <cell r="Q647" t="str">
            <v>NOVENT</v>
          </cell>
          <cell r="R647" t="str">
            <v>F</v>
          </cell>
          <cell r="S647">
            <v>5</v>
          </cell>
          <cell r="T647" t="str">
            <v>TP</v>
          </cell>
          <cell r="U647" t="str">
            <v>TROOPER</v>
          </cell>
          <cell r="V647" t="str">
            <v>U</v>
          </cell>
          <cell r="W647">
            <v>11</v>
          </cell>
          <cell r="X647" t="str">
            <v>011</v>
          </cell>
          <cell r="Y647" t="str">
            <v>NOVTPF5011</v>
          </cell>
          <cell r="Z647">
            <v>0.33333333333333331</v>
          </cell>
          <cell r="AA647" t="str">
            <v>14FW NV 09_TROOPER_PK</v>
          </cell>
          <cell r="AB647" t="str">
            <v>PK</v>
          </cell>
          <cell r="AC647" t="str">
            <v>PINK</v>
          </cell>
          <cell r="AD647" t="str">
            <v>NOVTPF5011PK</v>
          </cell>
          <cell r="AE647" t="str">
            <v/>
          </cell>
          <cell r="AF647">
            <v>1</v>
          </cell>
          <cell r="AG647">
            <v>0</v>
          </cell>
          <cell r="AH647">
            <v>1</v>
          </cell>
          <cell r="AI647" t="str">
            <v>FRE</v>
          </cell>
        </row>
        <row r="648">
          <cell r="J648" t="str">
            <v>NOV-EVERRICH TEXTILE-018</v>
          </cell>
          <cell r="K648" t="str">
            <v>NOV-EVERRICH TEXTILE-018-NOVTPF5511PINKFRE</v>
          </cell>
          <cell r="L648" t="str">
            <v>NOV의류외511</v>
          </cell>
          <cell r="M648" t="str">
            <v>NOV</v>
          </cell>
          <cell r="N648" t="str">
            <v>14FW N</v>
          </cell>
          <cell r="P648" t="str">
            <v>NOV</v>
          </cell>
          <cell r="Q648" t="str">
            <v>NOVENT</v>
          </cell>
          <cell r="R648" t="str">
            <v>F</v>
          </cell>
          <cell r="S648">
            <v>5</v>
          </cell>
          <cell r="T648" t="str">
            <v>TP</v>
          </cell>
          <cell r="U648" t="str">
            <v>TROOPER</v>
          </cell>
          <cell r="V648" t="str">
            <v>K</v>
          </cell>
          <cell r="W648">
            <v>511</v>
          </cell>
          <cell r="X648">
            <v>511</v>
          </cell>
          <cell r="Y648" t="str">
            <v>NOVTPF5511</v>
          </cell>
          <cell r="Z648">
            <v>0.5</v>
          </cell>
          <cell r="AA648" t="str">
            <v>14FW NV 09_TROOPER_PK_KIDS</v>
          </cell>
          <cell r="AB648" t="str">
            <v>PK</v>
          </cell>
          <cell r="AC648" t="str">
            <v>PINK</v>
          </cell>
          <cell r="AD648" t="str">
            <v>NOVTPF5511PK</v>
          </cell>
          <cell r="AE648" t="str">
            <v/>
          </cell>
          <cell r="AF648">
            <v>1</v>
          </cell>
          <cell r="AG648">
            <v>0</v>
          </cell>
          <cell r="AH648">
            <v>1</v>
          </cell>
          <cell r="AI648" t="str">
            <v>FRE</v>
          </cell>
        </row>
        <row r="649">
          <cell r="J649" t="str">
            <v>0</v>
          </cell>
          <cell r="K649" t="str">
            <v>0-</v>
          </cell>
          <cell r="L649">
            <v>0</v>
          </cell>
          <cell r="M649" t="str">
            <v>TTL</v>
          </cell>
          <cell r="N649" t="str">
            <v/>
          </cell>
          <cell r="O649" t="str">
            <v>NOV-EVERRICH TEXTILE-01 TTL</v>
          </cell>
          <cell r="Q649" t="str">
            <v/>
          </cell>
          <cell r="R649" t="str">
            <v/>
          </cell>
          <cell r="S649" t="str">
            <v/>
          </cell>
          <cell r="U649" t="str">
            <v/>
          </cell>
          <cell r="X649" t="str">
            <v/>
          </cell>
          <cell r="Y649" t="str">
            <v/>
          </cell>
          <cell r="Z649">
            <v>5</v>
          </cell>
          <cell r="AB649" t="str">
            <v/>
          </cell>
          <cell r="AD649" t="str">
            <v/>
          </cell>
          <cell r="AE649" t="str">
            <v/>
          </cell>
          <cell r="AF649">
            <v>8</v>
          </cell>
          <cell r="AG649">
            <v>0</v>
          </cell>
          <cell r="AH649">
            <v>1</v>
          </cell>
        </row>
        <row r="650">
          <cell r="J650" t="str">
            <v>BRO-동일모자-091</v>
          </cell>
          <cell r="K650" t="str">
            <v>BRO-동일모자-091-BROBAF5001GREYFRE</v>
          </cell>
          <cell r="L650" t="str">
            <v>BRO의류외1</v>
          </cell>
          <cell r="M650" t="str">
            <v>BRO</v>
          </cell>
          <cell r="N650" t="str">
            <v>14FW B</v>
          </cell>
          <cell r="P650" t="str">
            <v>BRO</v>
          </cell>
          <cell r="Q650" t="str">
            <v>BROWN SQURE</v>
          </cell>
          <cell r="R650" t="str">
            <v>F</v>
          </cell>
          <cell r="S650">
            <v>5</v>
          </cell>
          <cell r="T650" t="str">
            <v>BA</v>
          </cell>
          <cell r="U650" t="str">
            <v>BASIC CAP</v>
          </cell>
          <cell r="V650" t="str">
            <v>U</v>
          </cell>
          <cell r="W650">
            <v>1</v>
          </cell>
          <cell r="X650" t="str">
            <v>001</v>
          </cell>
          <cell r="Y650" t="str">
            <v>BROBAF5001</v>
          </cell>
          <cell r="Z650">
            <v>0.5</v>
          </cell>
          <cell r="AA650" t="str">
            <v>14FW BROWN_SQURE_CAP-01-GY</v>
          </cell>
          <cell r="AB650" t="str">
            <v>GY</v>
          </cell>
          <cell r="AC650" t="str">
            <v>GREY</v>
          </cell>
          <cell r="AD650" t="str">
            <v>BROBAF5001GY</v>
          </cell>
          <cell r="AE650" t="str">
            <v/>
          </cell>
          <cell r="AF650">
            <v>1</v>
          </cell>
          <cell r="AG650">
            <v>0</v>
          </cell>
          <cell r="AH650">
            <v>1</v>
          </cell>
          <cell r="AI650" t="str">
            <v>FRE</v>
          </cell>
        </row>
        <row r="651">
          <cell r="J651" t="str">
            <v>BRO-동일모자-092</v>
          </cell>
          <cell r="K651" t="str">
            <v>BRO-동일모자-092-BROBAF5001PINKFRE</v>
          </cell>
          <cell r="L651" t="str">
            <v>BRO의류외1</v>
          </cell>
          <cell r="M651" t="str">
            <v>BRO</v>
          </cell>
          <cell r="N651" t="str">
            <v>14FW B</v>
          </cell>
          <cell r="P651" t="str">
            <v>BRO</v>
          </cell>
          <cell r="Q651" t="str">
            <v>BROWN SQURE</v>
          </cell>
          <cell r="R651" t="str">
            <v>F</v>
          </cell>
          <cell r="S651">
            <v>5</v>
          </cell>
          <cell r="T651" t="str">
            <v>BA</v>
          </cell>
          <cell r="U651" t="str">
            <v>BASIC CAP</v>
          </cell>
          <cell r="V651" t="str">
            <v>U</v>
          </cell>
          <cell r="W651">
            <v>1</v>
          </cell>
          <cell r="X651" t="str">
            <v>001</v>
          </cell>
          <cell r="Y651" t="str">
            <v>BROBAF5001</v>
          </cell>
          <cell r="Z651">
            <v>0.5</v>
          </cell>
          <cell r="AA651" t="str">
            <v>14FW BROWN_SQURE_CAP-01-PK</v>
          </cell>
          <cell r="AB651" t="str">
            <v>PK</v>
          </cell>
          <cell r="AC651" t="str">
            <v>PINK</v>
          </cell>
          <cell r="AD651" t="str">
            <v>BROBAF5001PK</v>
          </cell>
          <cell r="AE651" t="str">
            <v/>
          </cell>
          <cell r="AF651">
            <v>1</v>
          </cell>
          <cell r="AG651">
            <v>0</v>
          </cell>
          <cell r="AH651">
            <v>1</v>
          </cell>
          <cell r="AI651" t="str">
            <v>FRE</v>
          </cell>
        </row>
        <row r="652">
          <cell r="J652" t="str">
            <v>BRO-동일모자-093</v>
          </cell>
          <cell r="K652" t="str">
            <v>BRO-동일모자-093-BROBAF5002BEIGEFRE</v>
          </cell>
          <cell r="L652" t="str">
            <v>BRO의류외2</v>
          </cell>
          <cell r="M652" t="str">
            <v>BRO</v>
          </cell>
          <cell r="N652" t="str">
            <v>14FW B</v>
          </cell>
          <cell r="P652" t="str">
            <v>BRO</v>
          </cell>
          <cell r="Q652" t="str">
            <v>BROWN SQURE</v>
          </cell>
          <cell r="R652" t="str">
            <v>F</v>
          </cell>
          <cell r="S652">
            <v>5</v>
          </cell>
          <cell r="T652" t="str">
            <v>BA</v>
          </cell>
          <cell r="U652" t="str">
            <v>BASIC CAP</v>
          </cell>
          <cell r="V652" t="str">
            <v>U</v>
          </cell>
          <cell r="W652">
            <v>2</v>
          </cell>
          <cell r="X652" t="str">
            <v>002</v>
          </cell>
          <cell r="Y652" t="str">
            <v>BROBAF5002</v>
          </cell>
          <cell r="Z652">
            <v>1</v>
          </cell>
          <cell r="AA652" t="str">
            <v>14FW BROWN_SQURE_CAP-03-BG</v>
          </cell>
          <cell r="AB652" t="str">
            <v>BG</v>
          </cell>
          <cell r="AC652" t="str">
            <v>BEIGE</v>
          </cell>
          <cell r="AD652" t="str">
            <v>BROBAF5002BG</v>
          </cell>
          <cell r="AE652" t="str">
            <v/>
          </cell>
          <cell r="AF652">
            <v>1</v>
          </cell>
          <cell r="AG652">
            <v>0</v>
          </cell>
          <cell r="AH652">
            <v>1</v>
          </cell>
          <cell r="AI652" t="str">
            <v>FRE</v>
          </cell>
        </row>
        <row r="653">
          <cell r="J653" t="str">
            <v>BRO-동일모자-094</v>
          </cell>
          <cell r="K653" t="str">
            <v>BRO-동일모자-094-BROBAF5003NAVYFRE</v>
          </cell>
          <cell r="L653" t="str">
            <v>BRO의류외3</v>
          </cell>
          <cell r="M653" t="str">
            <v>BRO</v>
          </cell>
          <cell r="N653" t="str">
            <v>14FW B</v>
          </cell>
          <cell r="P653" t="str">
            <v>BRO</v>
          </cell>
          <cell r="Q653" t="str">
            <v>BROWN SQURE</v>
          </cell>
          <cell r="R653" t="str">
            <v>F</v>
          </cell>
          <cell r="S653">
            <v>5</v>
          </cell>
          <cell r="T653" t="str">
            <v>BA</v>
          </cell>
          <cell r="U653" t="str">
            <v>BASIC CAP</v>
          </cell>
          <cell r="V653" t="str">
            <v>U</v>
          </cell>
          <cell r="W653">
            <v>3</v>
          </cell>
          <cell r="X653" t="str">
            <v>003</v>
          </cell>
          <cell r="Y653" t="str">
            <v>BROBAF5003</v>
          </cell>
          <cell r="Z653">
            <v>1</v>
          </cell>
          <cell r="AA653" t="str">
            <v>14FW BROWN_SQURE_CAP-04-NV</v>
          </cell>
          <cell r="AB653" t="str">
            <v>NY</v>
          </cell>
          <cell r="AC653" t="str">
            <v>NAVY</v>
          </cell>
          <cell r="AD653" t="str">
            <v>BROBAF5003NY</v>
          </cell>
          <cell r="AE653" t="str">
            <v/>
          </cell>
          <cell r="AF653">
            <v>1</v>
          </cell>
          <cell r="AG653">
            <v>0</v>
          </cell>
          <cell r="AH653">
            <v>1</v>
          </cell>
          <cell r="AI653" t="str">
            <v>FRE</v>
          </cell>
        </row>
        <row r="654">
          <cell r="J654" t="str">
            <v>0</v>
          </cell>
          <cell r="K654" t="str">
            <v>0-</v>
          </cell>
          <cell r="L654">
            <v>0</v>
          </cell>
          <cell r="M654" t="str">
            <v>TTL</v>
          </cell>
          <cell r="N654" t="str">
            <v/>
          </cell>
          <cell r="O654" t="str">
            <v>BRO-동일모자-09 TTL</v>
          </cell>
          <cell r="Q654" t="str">
            <v/>
          </cell>
          <cell r="R654" t="str">
            <v/>
          </cell>
          <cell r="S654" t="str">
            <v/>
          </cell>
          <cell r="U654" t="str">
            <v/>
          </cell>
          <cell r="X654" t="str">
            <v/>
          </cell>
          <cell r="Y654" t="str">
            <v/>
          </cell>
          <cell r="Z654">
            <v>3</v>
          </cell>
          <cell r="AB654" t="str">
            <v/>
          </cell>
          <cell r="AD654" t="str">
            <v/>
          </cell>
          <cell r="AE654" t="str">
            <v/>
          </cell>
          <cell r="AF654">
            <v>4</v>
          </cell>
          <cell r="AG654">
            <v>0</v>
          </cell>
          <cell r="AH654">
            <v>1</v>
          </cell>
        </row>
        <row r="655">
          <cell r="J655" t="str">
            <v>BRO-동일모자-101</v>
          </cell>
          <cell r="K655" t="str">
            <v>BRO-동일모자-101-BROERF5004WHITEFRE</v>
          </cell>
          <cell r="L655" t="str">
            <v>BRO의류외4</v>
          </cell>
          <cell r="M655" t="str">
            <v>BRO</v>
          </cell>
          <cell r="N655" t="str">
            <v>14FW B</v>
          </cell>
          <cell r="P655" t="str">
            <v>BRO</v>
          </cell>
          <cell r="Q655" t="str">
            <v>BROWN SQURE</v>
          </cell>
          <cell r="R655" t="str">
            <v>F</v>
          </cell>
          <cell r="S655">
            <v>5</v>
          </cell>
          <cell r="T655" t="str">
            <v>ER</v>
          </cell>
          <cell r="U655" t="str">
            <v>EARCAP</v>
          </cell>
          <cell r="V655" t="str">
            <v>U</v>
          </cell>
          <cell r="W655">
            <v>4</v>
          </cell>
          <cell r="X655" t="str">
            <v>004</v>
          </cell>
          <cell r="Y655" t="str">
            <v>BROERF5004</v>
          </cell>
          <cell r="Z655">
            <v>1</v>
          </cell>
          <cell r="AA655" t="str">
            <v>14FW BROWN_SQURE_CAP-06-WH</v>
          </cell>
          <cell r="AB655" t="str">
            <v>WH</v>
          </cell>
          <cell r="AC655" t="str">
            <v>WHITE</v>
          </cell>
          <cell r="AD655" t="str">
            <v>BROERF5004WH</v>
          </cell>
          <cell r="AE655" t="str">
            <v/>
          </cell>
          <cell r="AF655">
            <v>1</v>
          </cell>
          <cell r="AG655">
            <v>0</v>
          </cell>
          <cell r="AH655">
            <v>1</v>
          </cell>
          <cell r="AI655" t="str">
            <v>FRE</v>
          </cell>
        </row>
        <row r="656">
          <cell r="J656" t="str">
            <v>BRO-동일모자-102</v>
          </cell>
          <cell r="K656" t="str">
            <v>BRO-동일모자-102-BROERF5504WHITEOSM</v>
          </cell>
          <cell r="L656" t="str">
            <v>BRO의류외504</v>
          </cell>
          <cell r="M656" t="str">
            <v>BRO</v>
          </cell>
          <cell r="N656" t="str">
            <v>14FW B</v>
          </cell>
          <cell r="P656" t="str">
            <v>BRO</v>
          </cell>
          <cell r="Q656" t="str">
            <v>BROWN SQURE</v>
          </cell>
          <cell r="R656" t="str">
            <v>F</v>
          </cell>
          <cell r="S656">
            <v>5</v>
          </cell>
          <cell r="T656" t="str">
            <v>ER</v>
          </cell>
          <cell r="U656" t="str">
            <v>EARCAP</v>
          </cell>
          <cell r="V656" t="str">
            <v>K</v>
          </cell>
          <cell r="W656">
            <v>504</v>
          </cell>
          <cell r="X656">
            <v>504</v>
          </cell>
          <cell r="Y656" t="str">
            <v>BROERF5504</v>
          </cell>
          <cell r="Z656">
            <v>0.5</v>
          </cell>
          <cell r="AA656" t="str">
            <v>14FW BROWN_SQURE_CAP-06-WH_KIDS</v>
          </cell>
          <cell r="AB656" t="str">
            <v>WH</v>
          </cell>
          <cell r="AC656" t="str">
            <v>WHITE</v>
          </cell>
          <cell r="AD656" t="str">
            <v>BROERF5504WH</v>
          </cell>
          <cell r="AE656" t="str">
            <v/>
          </cell>
          <cell r="AF656">
            <v>0.5</v>
          </cell>
          <cell r="AG656">
            <v>0</v>
          </cell>
          <cell r="AH656">
            <v>1</v>
          </cell>
          <cell r="AI656" t="str">
            <v>OSM</v>
          </cell>
        </row>
        <row r="657">
          <cell r="J657" t="str">
            <v>BRO-동일모자-102</v>
          </cell>
          <cell r="K657" t="str">
            <v>BRO-동일모자-102-BROERF5504WHITEOML</v>
          </cell>
          <cell r="L657" t="str">
            <v>BRO의류외504</v>
          </cell>
          <cell r="M657" t="str">
            <v>BRO</v>
          </cell>
          <cell r="N657" t="str">
            <v>14FW B</v>
          </cell>
          <cell r="P657" t="str">
            <v>BRO</v>
          </cell>
          <cell r="Q657" t="str">
            <v>BROWN SQURE</v>
          </cell>
          <cell r="R657" t="str">
            <v>F</v>
          </cell>
          <cell r="S657">
            <v>5</v>
          </cell>
          <cell r="T657" t="str">
            <v>ER</v>
          </cell>
          <cell r="U657" t="str">
            <v>EARCAP</v>
          </cell>
          <cell r="V657" t="str">
            <v>K</v>
          </cell>
          <cell r="W657">
            <v>504</v>
          </cell>
          <cell r="X657">
            <v>504</v>
          </cell>
          <cell r="Y657" t="str">
            <v>BROERF5504</v>
          </cell>
          <cell r="Z657">
            <v>0.5</v>
          </cell>
          <cell r="AA657" t="str">
            <v>14FW BROWN_SQURE_CAP-06-WH_KIDS</v>
          </cell>
          <cell r="AB657" t="str">
            <v>WH</v>
          </cell>
          <cell r="AC657" t="str">
            <v>WHITE</v>
          </cell>
          <cell r="AD657" t="str">
            <v>BROERF5504WH</v>
          </cell>
          <cell r="AE657" t="str">
            <v/>
          </cell>
          <cell r="AF657">
            <v>0.5</v>
          </cell>
          <cell r="AG657">
            <v>0</v>
          </cell>
          <cell r="AH657">
            <v>1</v>
          </cell>
          <cell r="AI657" t="str">
            <v>OML</v>
          </cell>
        </row>
        <row r="658">
          <cell r="J658" t="str">
            <v>BRO-동일모자-103</v>
          </cell>
          <cell r="K658" t="str">
            <v>BRO-동일모자-103-BROERF5005REDFRE</v>
          </cell>
          <cell r="L658" t="str">
            <v>BRO의류외5</v>
          </cell>
          <cell r="M658" t="str">
            <v>BRO</v>
          </cell>
          <cell r="N658" t="str">
            <v>14FW B</v>
          </cell>
          <cell r="P658" t="str">
            <v>BRO</v>
          </cell>
          <cell r="Q658" t="str">
            <v>BROWN SQURE</v>
          </cell>
          <cell r="R658" t="str">
            <v>F</v>
          </cell>
          <cell r="S658">
            <v>5</v>
          </cell>
          <cell r="T658" t="str">
            <v>ER</v>
          </cell>
          <cell r="U658" t="str">
            <v>EARCAP</v>
          </cell>
          <cell r="V658" t="str">
            <v>U</v>
          </cell>
          <cell r="W658">
            <v>5</v>
          </cell>
          <cell r="X658" t="str">
            <v>005</v>
          </cell>
          <cell r="Y658" t="str">
            <v>BROERF5005</v>
          </cell>
          <cell r="Z658">
            <v>1</v>
          </cell>
          <cell r="AA658" t="str">
            <v>14FW BROWN_SQURE_CAP-08-RD</v>
          </cell>
          <cell r="AB658" t="str">
            <v>RE</v>
          </cell>
          <cell r="AC658" t="str">
            <v>RED</v>
          </cell>
          <cell r="AD658" t="str">
            <v>BROERF5005RE</v>
          </cell>
          <cell r="AE658" t="str">
            <v/>
          </cell>
          <cell r="AF658">
            <v>1</v>
          </cell>
          <cell r="AG658">
            <v>0</v>
          </cell>
          <cell r="AH658">
            <v>1</v>
          </cell>
          <cell r="AI658" t="str">
            <v>FRE</v>
          </cell>
        </row>
        <row r="659">
          <cell r="J659" t="str">
            <v>BRO-동일모자-104</v>
          </cell>
          <cell r="K659" t="str">
            <v>BRO-동일모자-104-BROERF5006BLACKFRE</v>
          </cell>
          <cell r="L659" t="str">
            <v>BRO의류외6</v>
          </cell>
          <cell r="M659" t="str">
            <v>BRO</v>
          </cell>
          <cell r="N659" t="str">
            <v>14FW B</v>
          </cell>
          <cell r="P659" t="str">
            <v>BRO</v>
          </cell>
          <cell r="Q659" t="str">
            <v>BROWN SQURE</v>
          </cell>
          <cell r="R659" t="str">
            <v>F</v>
          </cell>
          <cell r="S659">
            <v>5</v>
          </cell>
          <cell r="T659" t="str">
            <v>ER</v>
          </cell>
          <cell r="U659" t="str">
            <v>EARCAP</v>
          </cell>
          <cell r="V659" t="str">
            <v>U</v>
          </cell>
          <cell r="W659">
            <v>6</v>
          </cell>
          <cell r="X659" t="str">
            <v>006</v>
          </cell>
          <cell r="Y659" t="str">
            <v>BROERF5006</v>
          </cell>
          <cell r="Z659">
            <v>1</v>
          </cell>
          <cell r="AA659" t="str">
            <v>14FW BROWN_SQURE_CAP-09-BK</v>
          </cell>
          <cell r="AB659" t="str">
            <v>BK</v>
          </cell>
          <cell r="AC659" t="str">
            <v>BLACK</v>
          </cell>
          <cell r="AD659" t="str">
            <v>BROERF5006BK</v>
          </cell>
          <cell r="AE659" t="str">
            <v/>
          </cell>
          <cell r="AF659">
            <v>1</v>
          </cell>
          <cell r="AG659">
            <v>0</v>
          </cell>
          <cell r="AH659">
            <v>1</v>
          </cell>
          <cell r="AI659" t="str">
            <v>FRE</v>
          </cell>
        </row>
        <row r="660">
          <cell r="J660" t="str">
            <v>0</v>
          </cell>
          <cell r="K660" t="str">
            <v>0-</v>
          </cell>
          <cell r="L660">
            <v>0</v>
          </cell>
          <cell r="M660" t="str">
            <v>TTL</v>
          </cell>
          <cell r="N660" t="str">
            <v/>
          </cell>
          <cell r="O660" t="str">
            <v>BRO-동일모자-10 TTL</v>
          </cell>
          <cell r="Q660" t="str">
            <v/>
          </cell>
          <cell r="R660" t="str">
            <v/>
          </cell>
          <cell r="S660" t="str">
            <v/>
          </cell>
          <cell r="U660" t="str">
            <v/>
          </cell>
          <cell r="X660" t="str">
            <v/>
          </cell>
          <cell r="Y660" t="str">
            <v/>
          </cell>
          <cell r="Z660">
            <v>4</v>
          </cell>
          <cell r="AB660" t="str">
            <v/>
          </cell>
          <cell r="AD660" t="str">
            <v/>
          </cell>
          <cell r="AE660" t="str">
            <v/>
          </cell>
          <cell r="AF660">
            <v>4</v>
          </cell>
          <cell r="AG660">
            <v>0</v>
          </cell>
          <cell r="AH660">
            <v>1</v>
          </cell>
        </row>
        <row r="661">
          <cell r="J661" t="str">
            <v>BMD-동일모자-121</v>
          </cell>
          <cell r="K661" t="str">
            <v>BMD-동일모자-121-BMDERF5001BLACKFRE</v>
          </cell>
          <cell r="L661" t="str">
            <v>BMD의류외1</v>
          </cell>
          <cell r="M661" t="str">
            <v>BMD</v>
          </cell>
          <cell r="N661" t="str">
            <v>14FW B</v>
          </cell>
          <cell r="P661" t="str">
            <v>BMD</v>
          </cell>
          <cell r="Q661" t="str">
            <v>BLACK MOOD</v>
          </cell>
          <cell r="R661" t="str">
            <v>F</v>
          </cell>
          <cell r="S661">
            <v>5</v>
          </cell>
          <cell r="T661" t="str">
            <v>ER</v>
          </cell>
          <cell r="U661" t="str">
            <v>EARCAP</v>
          </cell>
          <cell r="V661" t="str">
            <v>U</v>
          </cell>
          <cell r="W661">
            <v>1</v>
          </cell>
          <cell r="X661" t="str">
            <v>001</v>
          </cell>
          <cell r="Y661" t="str">
            <v>BMDERF5001</v>
          </cell>
          <cell r="Z661">
            <v>1</v>
          </cell>
          <cell r="AA661" t="str">
            <v>14FW BLACK MOOD_02_CURVED_BK</v>
          </cell>
          <cell r="AB661" t="str">
            <v>BK</v>
          </cell>
          <cell r="AC661" t="str">
            <v>BLACK</v>
          </cell>
          <cell r="AD661" t="str">
            <v>BMDERF5001BK</v>
          </cell>
          <cell r="AE661" t="str">
            <v/>
          </cell>
          <cell r="AF661">
            <v>1</v>
          </cell>
          <cell r="AG661">
            <v>0</v>
          </cell>
          <cell r="AH661">
            <v>1</v>
          </cell>
          <cell r="AI661" t="str">
            <v>FRE</v>
          </cell>
        </row>
        <row r="662">
          <cell r="J662" t="str">
            <v>BMD-동일모자-122</v>
          </cell>
          <cell r="K662" t="str">
            <v>BMD-동일모자-122-BMDBAF5002BLACKFRE</v>
          </cell>
          <cell r="L662" t="str">
            <v>BMD의류외2</v>
          </cell>
          <cell r="M662" t="str">
            <v>BMD</v>
          </cell>
          <cell r="N662" t="str">
            <v>14FW B</v>
          </cell>
          <cell r="P662" t="str">
            <v>BMD</v>
          </cell>
          <cell r="Q662" t="str">
            <v>BLACK MOOD</v>
          </cell>
          <cell r="R662" t="str">
            <v>F</v>
          </cell>
          <cell r="S662">
            <v>5</v>
          </cell>
          <cell r="T662" t="str">
            <v>BA</v>
          </cell>
          <cell r="U662" t="str">
            <v>BASIC CAP</v>
          </cell>
          <cell r="V662" t="str">
            <v>U</v>
          </cell>
          <cell r="W662">
            <v>2</v>
          </cell>
          <cell r="X662" t="str">
            <v>002</v>
          </cell>
          <cell r="Y662" t="str">
            <v>BMDBAF5002</v>
          </cell>
          <cell r="Z662">
            <v>1</v>
          </cell>
          <cell r="AA662" t="str">
            <v>14FW BLACK MOOD_01_CURVED_BK</v>
          </cell>
          <cell r="AB662" t="str">
            <v>BK</v>
          </cell>
          <cell r="AC662" t="str">
            <v>BLACK</v>
          </cell>
          <cell r="AD662" t="str">
            <v>BMDBAF5002BK</v>
          </cell>
          <cell r="AE662" t="str">
            <v/>
          </cell>
          <cell r="AF662">
            <v>1</v>
          </cell>
          <cell r="AG662">
            <v>0</v>
          </cell>
          <cell r="AH662">
            <v>1</v>
          </cell>
          <cell r="AI662" t="str">
            <v>FRE</v>
          </cell>
        </row>
        <row r="663">
          <cell r="J663" t="str">
            <v>0</v>
          </cell>
          <cell r="K663" t="str">
            <v>0-</v>
          </cell>
          <cell r="L663">
            <v>0</v>
          </cell>
          <cell r="M663" t="str">
            <v>TTL</v>
          </cell>
          <cell r="N663" t="str">
            <v/>
          </cell>
          <cell r="O663" t="str">
            <v>BMD-동일모자-12 TTL</v>
          </cell>
          <cell r="Q663" t="str">
            <v/>
          </cell>
          <cell r="R663" t="str">
            <v/>
          </cell>
          <cell r="S663" t="str">
            <v/>
          </cell>
          <cell r="U663" t="str">
            <v/>
          </cell>
          <cell r="X663" t="str">
            <v/>
          </cell>
          <cell r="Y663" t="str">
            <v/>
          </cell>
          <cell r="Z663">
            <v>2</v>
          </cell>
          <cell r="AB663" t="str">
            <v/>
          </cell>
          <cell r="AD663" t="str">
            <v/>
          </cell>
          <cell r="AE663" t="str">
            <v/>
          </cell>
          <cell r="AF663">
            <v>2</v>
          </cell>
          <cell r="AG663">
            <v>0</v>
          </cell>
          <cell r="AH663">
            <v>1</v>
          </cell>
        </row>
        <row r="664">
          <cell r="J664" t="str">
            <v>JOI-동일모자-131</v>
          </cell>
          <cell r="K664" t="str">
            <v>JOI-동일모자-131-JOIERF5501IVORYFRE</v>
          </cell>
          <cell r="L664" t="str">
            <v>JOI의류외501</v>
          </cell>
          <cell r="M664" t="str">
            <v>JOI</v>
          </cell>
          <cell r="N664" t="str">
            <v>14FW J</v>
          </cell>
          <cell r="P664" t="str">
            <v>JOI</v>
          </cell>
          <cell r="Q664" t="str">
            <v>JOIE BETE</v>
          </cell>
          <cell r="R664" t="str">
            <v>F</v>
          </cell>
          <cell r="S664">
            <v>5</v>
          </cell>
          <cell r="T664" t="str">
            <v>ER</v>
          </cell>
          <cell r="U664" t="str">
            <v>EARCAP</v>
          </cell>
          <cell r="V664" t="str">
            <v>K</v>
          </cell>
          <cell r="W664">
            <v>501</v>
          </cell>
          <cell r="X664">
            <v>501</v>
          </cell>
          <cell r="Y664" t="str">
            <v>JOIERF5501</v>
          </cell>
          <cell r="Z664">
            <v>1</v>
          </cell>
          <cell r="AA664" t="str">
            <v>14FW JOIE BETE_01_IV_KIDS</v>
          </cell>
          <cell r="AB664" t="str">
            <v>IV</v>
          </cell>
          <cell r="AC664" t="str">
            <v>IVORY</v>
          </cell>
          <cell r="AD664" t="str">
            <v>JOIERF5501IV</v>
          </cell>
          <cell r="AE664" t="str">
            <v/>
          </cell>
          <cell r="AF664">
            <v>1</v>
          </cell>
          <cell r="AG664">
            <v>0</v>
          </cell>
          <cell r="AH664">
            <v>1</v>
          </cell>
          <cell r="AI664" t="str">
            <v>FRE</v>
          </cell>
        </row>
        <row r="665">
          <cell r="J665" t="str">
            <v>0</v>
          </cell>
          <cell r="K665" t="str">
            <v>0-</v>
          </cell>
          <cell r="L665">
            <v>0</v>
          </cell>
          <cell r="M665" t="str">
            <v>TTL</v>
          </cell>
          <cell r="N665" t="str">
            <v/>
          </cell>
          <cell r="O665" t="str">
            <v>JOI-동일모자-13 TTL</v>
          </cell>
          <cell r="Q665" t="str">
            <v/>
          </cell>
          <cell r="R665" t="str">
            <v/>
          </cell>
          <cell r="S665" t="str">
            <v/>
          </cell>
          <cell r="U665" t="str">
            <v/>
          </cell>
          <cell r="X665" t="str">
            <v/>
          </cell>
          <cell r="Y665" t="str">
            <v/>
          </cell>
          <cell r="Z665">
            <v>1</v>
          </cell>
          <cell r="AB665" t="str">
            <v/>
          </cell>
          <cell r="AD665" t="str">
            <v/>
          </cell>
          <cell r="AE665" t="str">
            <v/>
          </cell>
          <cell r="AF665">
            <v>1</v>
          </cell>
          <cell r="AG665">
            <v>0</v>
          </cell>
          <cell r="AH665">
            <v>1</v>
          </cell>
        </row>
        <row r="666">
          <cell r="J666" t="str">
            <v>JOI-KIDS FIRST TOYS-011</v>
          </cell>
          <cell r="K666" t="str">
            <v>JOI-KIDS FIRST TOYS-011-JOIEBF5502PINKFRE</v>
          </cell>
          <cell r="L666" t="str">
            <v>JOI의류외502</v>
          </cell>
          <cell r="M666" t="str">
            <v>JOI</v>
          </cell>
          <cell r="N666" t="str">
            <v>14FW J</v>
          </cell>
          <cell r="P666" t="str">
            <v>JOI</v>
          </cell>
          <cell r="Q666" t="str">
            <v>JOIE BETE</v>
          </cell>
          <cell r="R666" t="str">
            <v>F</v>
          </cell>
          <cell r="S666">
            <v>5</v>
          </cell>
          <cell r="T666" t="str">
            <v>EB</v>
          </cell>
          <cell r="U666" t="str">
            <v>EARFLAP BEANIE</v>
          </cell>
          <cell r="V666" t="str">
            <v>K</v>
          </cell>
          <cell r="W666">
            <v>502</v>
          </cell>
          <cell r="X666">
            <v>502</v>
          </cell>
          <cell r="Y666" t="str">
            <v>JOIEBF5502</v>
          </cell>
          <cell r="Z666">
            <v>1</v>
          </cell>
          <cell r="AA666" t="str">
            <v>14FW JOIE BETE_15_PK_KIDS</v>
          </cell>
          <cell r="AB666" t="str">
            <v>PK</v>
          </cell>
          <cell r="AC666" t="str">
            <v>PINK</v>
          </cell>
          <cell r="AD666" t="str">
            <v>JOIEBF5502PK</v>
          </cell>
          <cell r="AE666" t="str">
            <v/>
          </cell>
          <cell r="AF666">
            <v>1</v>
          </cell>
          <cell r="AG666">
            <v>0</v>
          </cell>
          <cell r="AH666">
            <v>1</v>
          </cell>
          <cell r="AI666" t="str">
            <v>FRE</v>
          </cell>
        </row>
        <row r="667">
          <cell r="J667" t="str">
            <v>JOI-KIDS FIRST TOYS-012</v>
          </cell>
          <cell r="K667" t="str">
            <v>JOI-KIDS FIRST TOYS-012-JOIMUF5503PINKFRE</v>
          </cell>
          <cell r="L667" t="str">
            <v>JOI의류외503</v>
          </cell>
          <cell r="M667" t="str">
            <v>JOI</v>
          </cell>
          <cell r="N667" t="str">
            <v>14FW J</v>
          </cell>
          <cell r="P667" t="str">
            <v>JOI</v>
          </cell>
          <cell r="Q667" t="str">
            <v>JOIE BETE</v>
          </cell>
          <cell r="R667" t="str">
            <v>F</v>
          </cell>
          <cell r="S667">
            <v>5</v>
          </cell>
          <cell r="T667" t="str">
            <v>MU</v>
          </cell>
          <cell r="U667" t="str">
            <v>MUFFLER</v>
          </cell>
          <cell r="V667" t="str">
            <v>K</v>
          </cell>
          <cell r="W667">
            <v>503</v>
          </cell>
          <cell r="X667">
            <v>503</v>
          </cell>
          <cell r="Y667" t="str">
            <v>JOIMUF5503</v>
          </cell>
          <cell r="Z667">
            <v>1</v>
          </cell>
          <cell r="AA667" t="str">
            <v>14FW JOIE BETE_16_PK_KIDS</v>
          </cell>
          <cell r="AB667" t="str">
            <v>PK</v>
          </cell>
          <cell r="AC667" t="str">
            <v>PINK</v>
          </cell>
          <cell r="AD667" t="str">
            <v>JOIMUF5503PK</v>
          </cell>
          <cell r="AE667" t="str">
            <v/>
          </cell>
          <cell r="AF667">
            <v>1</v>
          </cell>
          <cell r="AG667">
            <v>0</v>
          </cell>
          <cell r="AH667">
            <v>1</v>
          </cell>
          <cell r="AI667" t="str">
            <v>FRE</v>
          </cell>
        </row>
        <row r="668">
          <cell r="J668" t="str">
            <v>JOI-KIDS FIRST TOYS-013</v>
          </cell>
          <cell r="K668" t="str">
            <v>JOI-KIDS FIRST TOYS-013-JOIEDF5504PINKOSM</v>
          </cell>
          <cell r="L668" t="str">
            <v>JOI의류외504</v>
          </cell>
          <cell r="M668" t="str">
            <v>JOI</v>
          </cell>
          <cell r="N668" t="str">
            <v>14FW J</v>
          </cell>
          <cell r="P668" t="str">
            <v>JOI</v>
          </cell>
          <cell r="Q668" t="str">
            <v>JOIE BETE</v>
          </cell>
          <cell r="R668" t="str">
            <v>F</v>
          </cell>
          <cell r="S668">
            <v>5</v>
          </cell>
          <cell r="T668" t="str">
            <v>ED</v>
          </cell>
          <cell r="U668" t="str">
            <v>MITTEN</v>
          </cell>
          <cell r="V668" t="str">
            <v>K</v>
          </cell>
          <cell r="W668">
            <v>504</v>
          </cell>
          <cell r="X668">
            <v>504</v>
          </cell>
          <cell r="Y668" t="str">
            <v>JOIEDF5504</v>
          </cell>
          <cell r="Z668">
            <v>0.5</v>
          </cell>
          <cell r="AA668" t="str">
            <v>14FW JOIE BETE_17_PK_KIDS</v>
          </cell>
          <cell r="AB668" t="str">
            <v>PK</v>
          </cell>
          <cell r="AC668" t="str">
            <v>PINK</v>
          </cell>
          <cell r="AD668" t="str">
            <v>JOIEDF5504PK</v>
          </cell>
          <cell r="AE668" t="str">
            <v/>
          </cell>
          <cell r="AF668">
            <v>0.5</v>
          </cell>
          <cell r="AG668">
            <v>0</v>
          </cell>
          <cell r="AH668">
            <v>1</v>
          </cell>
          <cell r="AI668" t="str">
            <v>OSM</v>
          </cell>
        </row>
        <row r="669">
          <cell r="J669" t="str">
            <v>JOI-KIDS FIRST TOYS-013</v>
          </cell>
          <cell r="K669" t="str">
            <v>JOI-KIDS FIRST TOYS-013-JOIEDF5504PINKOML</v>
          </cell>
          <cell r="L669" t="str">
            <v>JOI의류외504</v>
          </cell>
          <cell r="M669" t="str">
            <v>JOI</v>
          </cell>
          <cell r="N669" t="str">
            <v>14FW J</v>
          </cell>
          <cell r="P669" t="str">
            <v>JOI</v>
          </cell>
          <cell r="Q669" t="str">
            <v>JOIE BETE</v>
          </cell>
          <cell r="R669" t="str">
            <v>F</v>
          </cell>
          <cell r="S669">
            <v>5</v>
          </cell>
          <cell r="T669" t="str">
            <v>ED</v>
          </cell>
          <cell r="U669" t="str">
            <v>MITTEN</v>
          </cell>
          <cell r="V669" t="str">
            <v>K</v>
          </cell>
          <cell r="W669">
            <v>504</v>
          </cell>
          <cell r="X669">
            <v>504</v>
          </cell>
          <cell r="Y669" t="str">
            <v>JOIEDF5504</v>
          </cell>
          <cell r="Z669">
            <v>0.5</v>
          </cell>
          <cell r="AA669" t="str">
            <v>14FW JOIE BETE_17_PK_KIDS</v>
          </cell>
          <cell r="AB669" t="str">
            <v>PK</v>
          </cell>
          <cell r="AC669" t="str">
            <v>PINK</v>
          </cell>
          <cell r="AD669" t="str">
            <v>JOIEDF5504PK</v>
          </cell>
          <cell r="AE669" t="str">
            <v/>
          </cell>
          <cell r="AF669">
            <v>0.5</v>
          </cell>
          <cell r="AG669">
            <v>0</v>
          </cell>
          <cell r="AH669">
            <v>1</v>
          </cell>
          <cell r="AI669" t="str">
            <v>OML</v>
          </cell>
        </row>
        <row r="670">
          <cell r="J670" t="str">
            <v>JOI-KIDS FIRST TOYS-014</v>
          </cell>
          <cell r="K670" t="str">
            <v>JOI-KIDS FIRST TOYS-014-JOIEBF5505BLUEFRE</v>
          </cell>
          <cell r="L670" t="str">
            <v>JOI의류외505</v>
          </cell>
          <cell r="M670" t="str">
            <v>JOI</v>
          </cell>
          <cell r="N670" t="str">
            <v>14FW J</v>
          </cell>
          <cell r="P670" t="str">
            <v>JOI</v>
          </cell>
          <cell r="Q670" t="str">
            <v>JOIE BETE</v>
          </cell>
          <cell r="R670" t="str">
            <v>F</v>
          </cell>
          <cell r="S670">
            <v>5</v>
          </cell>
          <cell r="T670" t="str">
            <v>EB</v>
          </cell>
          <cell r="U670" t="str">
            <v>EARFLAP BEANIE</v>
          </cell>
          <cell r="V670" t="str">
            <v>K</v>
          </cell>
          <cell r="W670">
            <v>505</v>
          </cell>
          <cell r="X670">
            <v>505</v>
          </cell>
          <cell r="Y670" t="str">
            <v>JOIEBF5505</v>
          </cell>
          <cell r="Z670">
            <v>1</v>
          </cell>
          <cell r="AA670" t="str">
            <v>14FW JOIE BETE_18_BL_KIDS</v>
          </cell>
          <cell r="AB670" t="str">
            <v>BL</v>
          </cell>
          <cell r="AC670" t="str">
            <v>BLUE</v>
          </cell>
          <cell r="AD670" t="str">
            <v>JOIEBF5505BL</v>
          </cell>
          <cell r="AE670" t="str">
            <v/>
          </cell>
          <cell r="AF670">
            <v>1</v>
          </cell>
          <cell r="AG670">
            <v>0</v>
          </cell>
          <cell r="AH670">
            <v>1</v>
          </cell>
          <cell r="AI670" t="str">
            <v>FRE</v>
          </cell>
        </row>
        <row r="671">
          <cell r="J671" t="str">
            <v>JOI-KIDS FIRST TOYS-015</v>
          </cell>
          <cell r="K671" t="str">
            <v>JOI-KIDS FIRST TOYS-015-JOIMUF5506BLUEFRE</v>
          </cell>
          <cell r="L671" t="str">
            <v>JOI의류외506</v>
          </cell>
          <cell r="M671" t="str">
            <v>JOI</v>
          </cell>
          <cell r="N671" t="str">
            <v>14FW J</v>
          </cell>
          <cell r="P671" t="str">
            <v>JOI</v>
          </cell>
          <cell r="Q671" t="str">
            <v>JOIE BETE</v>
          </cell>
          <cell r="R671" t="str">
            <v>F</v>
          </cell>
          <cell r="S671">
            <v>5</v>
          </cell>
          <cell r="T671" t="str">
            <v>MU</v>
          </cell>
          <cell r="U671" t="str">
            <v>MUFFLER</v>
          </cell>
          <cell r="V671" t="str">
            <v>K</v>
          </cell>
          <cell r="W671">
            <v>506</v>
          </cell>
          <cell r="X671">
            <v>506</v>
          </cell>
          <cell r="Y671" t="str">
            <v>JOIMUF5506</v>
          </cell>
          <cell r="Z671">
            <v>1</v>
          </cell>
          <cell r="AA671" t="str">
            <v>14FW JOIE BETE_19_BL_KIDS</v>
          </cell>
          <cell r="AB671" t="str">
            <v>BL</v>
          </cell>
          <cell r="AC671" t="str">
            <v>BLUE</v>
          </cell>
          <cell r="AD671" t="str">
            <v>JOIMUF5506BL</v>
          </cell>
          <cell r="AE671" t="str">
            <v/>
          </cell>
          <cell r="AF671">
            <v>1</v>
          </cell>
          <cell r="AG671">
            <v>0</v>
          </cell>
          <cell r="AH671">
            <v>1</v>
          </cell>
          <cell r="AI671" t="str">
            <v>FRE</v>
          </cell>
        </row>
        <row r="672">
          <cell r="J672" t="str">
            <v>JOI-KIDS FIRST TOYS-016</v>
          </cell>
          <cell r="K672" t="str">
            <v>JOI-KIDS FIRST TOYS-016-JOIEDF5507BLUEOSM</v>
          </cell>
          <cell r="L672" t="str">
            <v>JOI의류외507</v>
          </cell>
          <cell r="M672" t="str">
            <v>JOI</v>
          </cell>
          <cell r="N672" t="str">
            <v>14FW J</v>
          </cell>
          <cell r="P672" t="str">
            <v>JOI</v>
          </cell>
          <cell r="Q672" t="str">
            <v>JOIE BETE</v>
          </cell>
          <cell r="R672" t="str">
            <v>F</v>
          </cell>
          <cell r="S672">
            <v>5</v>
          </cell>
          <cell r="T672" t="str">
            <v>ED</v>
          </cell>
          <cell r="U672" t="str">
            <v>MITTEN</v>
          </cell>
          <cell r="V672" t="str">
            <v>K</v>
          </cell>
          <cell r="W672">
            <v>507</v>
          </cell>
          <cell r="X672">
            <v>507</v>
          </cell>
          <cell r="Y672" t="str">
            <v>JOIEDF5507</v>
          </cell>
          <cell r="Z672">
            <v>0.5</v>
          </cell>
          <cell r="AA672" t="str">
            <v>14FW JOIE BETE_20_BL_KIDS</v>
          </cell>
          <cell r="AB672" t="str">
            <v>BL</v>
          </cell>
          <cell r="AC672" t="str">
            <v>BLUE</v>
          </cell>
          <cell r="AD672" t="str">
            <v>JOIEDF5507BL</v>
          </cell>
          <cell r="AE672" t="str">
            <v/>
          </cell>
          <cell r="AF672">
            <v>0.5</v>
          </cell>
          <cell r="AG672">
            <v>0</v>
          </cell>
          <cell r="AH672">
            <v>1</v>
          </cell>
          <cell r="AI672" t="str">
            <v>OSM</v>
          </cell>
        </row>
        <row r="673">
          <cell r="J673" t="str">
            <v>JOI-KIDS FIRST TOYS-016</v>
          </cell>
          <cell r="K673" t="str">
            <v>JOI-KIDS FIRST TOYS-016-JOIEDF5507BLUEOML</v>
          </cell>
          <cell r="L673" t="str">
            <v>JOI의류외507</v>
          </cell>
          <cell r="M673" t="str">
            <v>JOI</v>
          </cell>
          <cell r="N673" t="str">
            <v>14FW J</v>
          </cell>
          <cell r="P673" t="str">
            <v>JOI</v>
          </cell>
          <cell r="Q673" t="str">
            <v>JOIE BETE</v>
          </cell>
          <cell r="R673" t="str">
            <v>F</v>
          </cell>
          <cell r="S673">
            <v>5</v>
          </cell>
          <cell r="T673" t="str">
            <v>ED</v>
          </cell>
          <cell r="U673" t="str">
            <v>MITTEN</v>
          </cell>
          <cell r="V673" t="str">
            <v>K</v>
          </cell>
          <cell r="W673">
            <v>507</v>
          </cell>
          <cell r="X673">
            <v>507</v>
          </cell>
          <cell r="Y673" t="str">
            <v>JOIEDF5507</v>
          </cell>
          <cell r="Z673">
            <v>0.5</v>
          </cell>
          <cell r="AA673" t="str">
            <v>14FW JOIE BETE_20_BL_KIDS</v>
          </cell>
          <cell r="AB673" t="str">
            <v>BL</v>
          </cell>
          <cell r="AC673" t="str">
            <v>BLUE</v>
          </cell>
          <cell r="AD673" t="str">
            <v>JOIEDF5507BL</v>
          </cell>
          <cell r="AE673" t="str">
            <v/>
          </cell>
          <cell r="AF673">
            <v>0.5</v>
          </cell>
          <cell r="AG673">
            <v>0</v>
          </cell>
          <cell r="AH673">
            <v>1</v>
          </cell>
          <cell r="AI673" t="str">
            <v>OML</v>
          </cell>
        </row>
        <row r="674">
          <cell r="J674" t="str">
            <v>JOI-KIDS FIRST TOYS-017</v>
          </cell>
          <cell r="K674" t="str">
            <v>JOI-KIDS FIRST TOYS-017-JOIEBF5508IVORYFRE</v>
          </cell>
          <cell r="L674" t="str">
            <v>JOI의류외508</v>
          </cell>
          <cell r="M674" t="str">
            <v>JOI</v>
          </cell>
          <cell r="N674" t="str">
            <v>14FW J</v>
          </cell>
          <cell r="P674" t="str">
            <v>JOI</v>
          </cell>
          <cell r="Q674" t="str">
            <v>JOIE BETE</v>
          </cell>
          <cell r="R674" t="str">
            <v>F</v>
          </cell>
          <cell r="S674">
            <v>5</v>
          </cell>
          <cell r="T674" t="str">
            <v>EB</v>
          </cell>
          <cell r="U674" t="str">
            <v>EARFLAP BEANIE</v>
          </cell>
          <cell r="V674" t="str">
            <v>K</v>
          </cell>
          <cell r="W674">
            <v>508</v>
          </cell>
          <cell r="X674">
            <v>508</v>
          </cell>
          <cell r="Y674" t="str">
            <v>JOIEBF5508</v>
          </cell>
          <cell r="Z674">
            <v>1</v>
          </cell>
          <cell r="AA674" t="str">
            <v>14FW JOIE BETE_34_IV_KIDS
(JOIEBE5808IV)</v>
          </cell>
          <cell r="AB674" t="str">
            <v>IV</v>
          </cell>
          <cell r="AC674" t="str">
            <v>IVORY</v>
          </cell>
          <cell r="AD674" t="str">
            <v>JOIEBF5508IV</v>
          </cell>
          <cell r="AE674" t="str">
            <v/>
          </cell>
          <cell r="AF674">
            <v>1</v>
          </cell>
          <cell r="AG674">
            <v>0</v>
          </cell>
          <cell r="AH674">
            <v>1</v>
          </cell>
          <cell r="AI674" t="str">
            <v>FRE</v>
          </cell>
        </row>
        <row r="675">
          <cell r="J675" t="str">
            <v>0</v>
          </cell>
          <cell r="K675" t="str">
            <v>0-</v>
          </cell>
          <cell r="L675">
            <v>0</v>
          </cell>
          <cell r="M675" t="str">
            <v>TTL</v>
          </cell>
          <cell r="N675" t="str">
            <v/>
          </cell>
          <cell r="O675" t="str">
            <v>JOI-KIDS FIRST TOYS-01 TTL</v>
          </cell>
          <cell r="Q675" t="str">
            <v/>
          </cell>
          <cell r="R675" t="str">
            <v/>
          </cell>
          <cell r="S675" t="str">
            <v/>
          </cell>
          <cell r="U675" t="str">
            <v/>
          </cell>
          <cell r="X675" t="str">
            <v/>
          </cell>
          <cell r="Y675" t="str">
            <v/>
          </cell>
          <cell r="Z675">
            <v>7</v>
          </cell>
          <cell r="AB675" t="str">
            <v/>
          </cell>
          <cell r="AD675" t="str">
            <v/>
          </cell>
          <cell r="AE675" t="str">
            <v/>
          </cell>
          <cell r="AF675">
            <v>7</v>
          </cell>
          <cell r="AG675">
            <v>0</v>
          </cell>
          <cell r="AH675">
            <v>1</v>
          </cell>
        </row>
        <row r="676">
          <cell r="J676" t="str">
            <v>NOV-HADSOCK-011</v>
          </cell>
          <cell r="K676" t="str">
            <v>NOV-HADSOCK-011-NOVACF3001BLACKFRE</v>
          </cell>
          <cell r="L676" t="str">
            <v>NOV의류외1</v>
          </cell>
          <cell r="M676" t="str">
            <v>NOV</v>
          </cell>
          <cell r="N676" t="str">
            <v>14FW N</v>
          </cell>
          <cell r="P676" t="str">
            <v>NOV</v>
          </cell>
          <cell r="Q676" t="str">
            <v>NOVENT</v>
          </cell>
          <cell r="R676" t="str">
            <v>F</v>
          </cell>
          <cell r="S676" t="str">
            <v>3</v>
          </cell>
          <cell r="T676" t="str">
            <v>AC</v>
          </cell>
          <cell r="U676" t="str">
            <v>ACC</v>
          </cell>
          <cell r="V676" t="str">
            <v>U</v>
          </cell>
          <cell r="W676">
            <v>1</v>
          </cell>
          <cell r="X676" t="str">
            <v>001</v>
          </cell>
          <cell r="Y676" t="str">
            <v>NOVACF3001</v>
          </cell>
          <cell r="Z676">
            <v>0.5</v>
          </cell>
          <cell r="AA676" t="str">
            <v>14FW NV 01_SOCKS_BK</v>
          </cell>
          <cell r="AB676" t="str">
            <v>BK</v>
          </cell>
          <cell r="AC676" t="str">
            <v>BLACK</v>
          </cell>
          <cell r="AD676" t="str">
            <v>NOVACF3001BK</v>
          </cell>
          <cell r="AE676" t="str">
            <v/>
          </cell>
          <cell r="AF676">
            <v>1</v>
          </cell>
          <cell r="AG676">
            <v>0</v>
          </cell>
          <cell r="AH676">
            <v>1</v>
          </cell>
          <cell r="AI676" t="str">
            <v>FRE</v>
          </cell>
        </row>
        <row r="677">
          <cell r="J677" t="str">
            <v>NOV-HADSOCK-012</v>
          </cell>
          <cell r="K677" t="str">
            <v>NOV-HADSOCK-012-NOVACF3001GREYFRE</v>
          </cell>
          <cell r="L677" t="str">
            <v>NOV의류외1</v>
          </cell>
          <cell r="M677" t="str">
            <v>NOV</v>
          </cell>
          <cell r="N677" t="str">
            <v>14FW N</v>
          </cell>
          <cell r="P677" t="str">
            <v>NOV</v>
          </cell>
          <cell r="Q677" t="str">
            <v>NOVENT</v>
          </cell>
          <cell r="R677" t="str">
            <v>F</v>
          </cell>
          <cell r="S677" t="str">
            <v>3</v>
          </cell>
          <cell r="T677" t="str">
            <v>AC</v>
          </cell>
          <cell r="U677" t="str">
            <v>ACC</v>
          </cell>
          <cell r="V677" t="str">
            <v>U</v>
          </cell>
          <cell r="W677">
            <v>1</v>
          </cell>
          <cell r="X677" t="str">
            <v>001</v>
          </cell>
          <cell r="Y677" t="str">
            <v>NOVACF3001</v>
          </cell>
          <cell r="Z677">
            <v>0.5</v>
          </cell>
          <cell r="AA677" t="str">
            <v>14FW NV 01_SOCKS_GY</v>
          </cell>
          <cell r="AB677" t="str">
            <v>GY</v>
          </cell>
          <cell r="AC677" t="str">
            <v>GREY</v>
          </cell>
          <cell r="AD677" t="str">
            <v>NOVACF3001GY</v>
          </cell>
          <cell r="AE677" t="str">
            <v/>
          </cell>
          <cell r="AF677">
            <v>1</v>
          </cell>
          <cell r="AG677">
            <v>0</v>
          </cell>
          <cell r="AH677">
            <v>1</v>
          </cell>
          <cell r="AI677" t="str">
            <v>FRE</v>
          </cell>
        </row>
        <row r="678">
          <cell r="J678" t="str">
            <v>NOV-HADSOCK-013</v>
          </cell>
          <cell r="K678" t="str">
            <v>NOV-HADSOCK-013-NOVACF3002NAVYFRE</v>
          </cell>
          <cell r="L678" t="str">
            <v>NOV의류외2</v>
          </cell>
          <cell r="M678" t="str">
            <v>NOV</v>
          </cell>
          <cell r="N678" t="str">
            <v>14FW N</v>
          </cell>
          <cell r="P678" t="str">
            <v>NOV</v>
          </cell>
          <cell r="Q678" t="str">
            <v>NOVENT</v>
          </cell>
          <cell r="R678" t="str">
            <v>F</v>
          </cell>
          <cell r="S678" t="str">
            <v>3</v>
          </cell>
          <cell r="T678" t="str">
            <v>AC</v>
          </cell>
          <cell r="U678" t="str">
            <v>ACC</v>
          </cell>
          <cell r="V678" t="str">
            <v>U</v>
          </cell>
          <cell r="W678">
            <v>2</v>
          </cell>
          <cell r="X678" t="str">
            <v>002</v>
          </cell>
          <cell r="Y678" t="str">
            <v>NOVACF3002</v>
          </cell>
          <cell r="Z678">
            <v>1</v>
          </cell>
          <cell r="AA678" t="str">
            <v>14FW NV 02_SOCKS_NY</v>
          </cell>
          <cell r="AB678" t="str">
            <v>NY</v>
          </cell>
          <cell r="AC678" t="str">
            <v>NAVY</v>
          </cell>
          <cell r="AD678" t="str">
            <v>NOVACF3002NY</v>
          </cell>
          <cell r="AE678" t="str">
            <v/>
          </cell>
          <cell r="AF678">
            <v>1</v>
          </cell>
          <cell r="AG678">
            <v>0</v>
          </cell>
          <cell r="AH678">
            <v>1</v>
          </cell>
          <cell r="AI678" t="str">
            <v>FRE</v>
          </cell>
        </row>
        <row r="679">
          <cell r="J679" t="str">
            <v>NOV-HADSOCK-014</v>
          </cell>
          <cell r="K679" t="str">
            <v>NOV-HADSOCK-014-NOVACF3003GREYFRE</v>
          </cell>
          <cell r="L679" t="str">
            <v>NOV의류외3</v>
          </cell>
          <cell r="M679" t="str">
            <v>NOV</v>
          </cell>
          <cell r="N679" t="str">
            <v>14FW N</v>
          </cell>
          <cell r="P679" t="str">
            <v>NOV</v>
          </cell>
          <cell r="Q679" t="str">
            <v>NOVENT</v>
          </cell>
          <cell r="R679" t="str">
            <v>F</v>
          </cell>
          <cell r="S679" t="str">
            <v>3</v>
          </cell>
          <cell r="T679" t="str">
            <v>AC</v>
          </cell>
          <cell r="U679" t="str">
            <v>ACC</v>
          </cell>
          <cell r="V679" t="str">
            <v>U</v>
          </cell>
          <cell r="W679">
            <v>3</v>
          </cell>
          <cell r="X679" t="str">
            <v>003</v>
          </cell>
          <cell r="Y679" t="str">
            <v>NOVACF3003</v>
          </cell>
          <cell r="Z679">
            <v>1</v>
          </cell>
          <cell r="AA679" t="str">
            <v>14FW NV 03_SOCKS_GY</v>
          </cell>
          <cell r="AB679" t="str">
            <v>GY</v>
          </cell>
          <cell r="AC679" t="str">
            <v>GREY</v>
          </cell>
          <cell r="AD679" t="str">
            <v>NOVACF3003GY</v>
          </cell>
          <cell r="AE679" t="str">
            <v/>
          </cell>
          <cell r="AF679">
            <v>1</v>
          </cell>
          <cell r="AG679">
            <v>0</v>
          </cell>
          <cell r="AH679">
            <v>1</v>
          </cell>
          <cell r="AI679" t="str">
            <v>FRE</v>
          </cell>
        </row>
        <row r="680">
          <cell r="J680" t="str">
            <v>NOV-HADSOCK-015</v>
          </cell>
          <cell r="K680" t="str">
            <v>NOV-HADSOCK-015-NOVACF3004NAVYFRE</v>
          </cell>
          <cell r="L680" t="str">
            <v>NOV의류외4</v>
          </cell>
          <cell r="M680" t="str">
            <v>NOV</v>
          </cell>
          <cell r="N680" t="str">
            <v>14FW N</v>
          </cell>
          <cell r="P680" t="str">
            <v>NOV</v>
          </cell>
          <cell r="Q680" t="str">
            <v>NOVENT</v>
          </cell>
          <cell r="R680" t="str">
            <v>F</v>
          </cell>
          <cell r="S680" t="str">
            <v>3</v>
          </cell>
          <cell r="T680" t="str">
            <v>AC</v>
          </cell>
          <cell r="U680" t="str">
            <v>ACC</v>
          </cell>
          <cell r="V680" t="str">
            <v>U</v>
          </cell>
          <cell r="W680">
            <v>4</v>
          </cell>
          <cell r="X680" t="str">
            <v>004</v>
          </cell>
          <cell r="Y680" t="str">
            <v>NOVACF3004</v>
          </cell>
          <cell r="Z680">
            <v>1</v>
          </cell>
          <cell r="AA680" t="str">
            <v>14FW NV 04_SOCKS_NY</v>
          </cell>
          <cell r="AB680" t="str">
            <v>NY</v>
          </cell>
          <cell r="AC680" t="str">
            <v>NAVY</v>
          </cell>
          <cell r="AD680" t="str">
            <v>NOVACF3004NY</v>
          </cell>
          <cell r="AE680" t="str">
            <v/>
          </cell>
          <cell r="AF680">
            <v>1</v>
          </cell>
          <cell r="AG680">
            <v>0</v>
          </cell>
          <cell r="AH680">
            <v>1</v>
          </cell>
          <cell r="AI680" t="str">
            <v>FRE</v>
          </cell>
        </row>
        <row r="681">
          <cell r="J681" t="str">
            <v>0</v>
          </cell>
          <cell r="K681" t="str">
            <v>0-</v>
          </cell>
          <cell r="L681">
            <v>0</v>
          </cell>
          <cell r="M681" t="str">
            <v>TTL</v>
          </cell>
          <cell r="N681" t="str">
            <v/>
          </cell>
          <cell r="O681" t="str">
            <v>NOV-HADSOCK-01 TTL</v>
          </cell>
          <cell r="Q681" t="str">
            <v/>
          </cell>
          <cell r="R681" t="str">
            <v/>
          </cell>
          <cell r="S681" t="str">
            <v/>
          </cell>
          <cell r="U681" t="str">
            <v/>
          </cell>
          <cell r="X681" t="str">
            <v/>
          </cell>
          <cell r="Y681" t="str">
            <v/>
          </cell>
          <cell r="Z681">
            <v>4</v>
          </cell>
          <cell r="AB681" t="str">
            <v/>
          </cell>
          <cell r="AD681" t="str">
            <v/>
          </cell>
          <cell r="AE681" t="str">
            <v/>
          </cell>
          <cell r="AF681">
            <v>5</v>
          </cell>
          <cell r="AG681">
            <v>0</v>
          </cell>
          <cell r="AH681">
            <v>1</v>
          </cell>
        </row>
        <row r="682">
          <cell r="J682" t="str">
            <v>POL-동일모자-191</v>
          </cell>
          <cell r="K682" t="str">
            <v>POL-동일모자-191-POLBAF3501PINKXSS</v>
          </cell>
          <cell r="L682" t="str">
            <v>POL의류외501</v>
          </cell>
          <cell r="M682" t="str">
            <v>POL</v>
          </cell>
          <cell r="N682" t="str">
            <v>14SS P</v>
          </cell>
          <cell r="P682" t="str">
            <v>POL</v>
          </cell>
          <cell r="Q682" t="str">
            <v>ROBOCARPOLI</v>
          </cell>
          <cell r="R682" t="str">
            <v>F</v>
          </cell>
          <cell r="S682" t="str">
            <v>3</v>
          </cell>
          <cell r="T682" t="str">
            <v>BA</v>
          </cell>
          <cell r="U682" t="str">
            <v>BASIC CAP</v>
          </cell>
          <cell r="V682" t="str">
            <v>K</v>
          </cell>
          <cell r="W682">
            <v>501</v>
          </cell>
          <cell r="X682">
            <v>501</v>
          </cell>
          <cell r="Y682" t="str">
            <v>POLBAF3501</v>
          </cell>
          <cell r="Z682">
            <v>1</v>
          </cell>
          <cell r="AA682" t="str">
            <v>14SS POLI 05_SNAP_PK_KIDS</v>
          </cell>
          <cell r="AB682" t="str">
            <v>PK</v>
          </cell>
          <cell r="AC682" t="str">
            <v>PINK</v>
          </cell>
          <cell r="AD682" t="str">
            <v>POLBAF3501PK</v>
          </cell>
          <cell r="AE682" t="str">
            <v/>
          </cell>
          <cell r="AF682">
            <v>1</v>
          </cell>
          <cell r="AG682">
            <v>0</v>
          </cell>
          <cell r="AH682">
            <v>1</v>
          </cell>
          <cell r="AI682" t="str">
            <v>XSS</v>
          </cell>
        </row>
        <row r="683">
          <cell r="J683" t="str">
            <v>POL-동일모자-192</v>
          </cell>
          <cell r="K683" t="str">
            <v>POL-동일모자-192-POLBAF3502YELLOWXSS</v>
          </cell>
          <cell r="L683" t="str">
            <v>POL의류외502</v>
          </cell>
          <cell r="M683" t="str">
            <v>POL</v>
          </cell>
          <cell r="N683" t="str">
            <v>14SS P</v>
          </cell>
          <cell r="P683" t="str">
            <v>POL</v>
          </cell>
          <cell r="Q683" t="str">
            <v>ROBOCARPOLI</v>
          </cell>
          <cell r="R683" t="str">
            <v>F</v>
          </cell>
          <cell r="S683" t="str">
            <v>3</v>
          </cell>
          <cell r="T683" t="str">
            <v>BA</v>
          </cell>
          <cell r="U683" t="str">
            <v>BASIC CAP</v>
          </cell>
          <cell r="V683" t="str">
            <v>K</v>
          </cell>
          <cell r="W683">
            <v>502</v>
          </cell>
          <cell r="X683">
            <v>502</v>
          </cell>
          <cell r="Y683" t="str">
            <v>POLBAF3502</v>
          </cell>
          <cell r="Z683">
            <v>1</v>
          </cell>
          <cell r="AA683" t="str">
            <v>14SS POLI 06_SNAP_YE_KIDS</v>
          </cell>
          <cell r="AB683" t="str">
            <v>YE</v>
          </cell>
          <cell r="AC683" t="str">
            <v>YELLOW</v>
          </cell>
          <cell r="AD683" t="str">
            <v>POLBAF3502YE</v>
          </cell>
          <cell r="AE683" t="str">
            <v/>
          </cell>
          <cell r="AF683">
            <v>1</v>
          </cell>
          <cell r="AG683">
            <v>0</v>
          </cell>
          <cell r="AH683">
            <v>1</v>
          </cell>
          <cell r="AI683" t="str">
            <v>XSS</v>
          </cell>
        </row>
        <row r="684">
          <cell r="J684" t="str">
            <v>0</v>
          </cell>
          <cell r="K684" t="str">
            <v>0-</v>
          </cell>
          <cell r="L684">
            <v>0</v>
          </cell>
          <cell r="M684" t="str">
            <v>TTL</v>
          </cell>
          <cell r="N684" t="str">
            <v/>
          </cell>
          <cell r="O684" t="str">
            <v>POL-동일모자-19 TTL</v>
          </cell>
          <cell r="Q684" t="str">
            <v/>
          </cell>
          <cell r="R684" t="str">
            <v/>
          </cell>
          <cell r="S684" t="str">
            <v/>
          </cell>
          <cell r="U684" t="str">
            <v/>
          </cell>
          <cell r="X684" t="str">
            <v/>
          </cell>
          <cell r="Y684" t="str">
            <v/>
          </cell>
          <cell r="Z684">
            <v>2</v>
          </cell>
          <cell r="AB684" t="str">
            <v/>
          </cell>
          <cell r="AD684" t="str">
            <v/>
          </cell>
          <cell r="AE684" t="str">
            <v/>
          </cell>
          <cell r="AF684">
            <v>2</v>
          </cell>
          <cell r="AG684">
            <v>0</v>
          </cell>
          <cell r="AH684">
            <v>1</v>
          </cell>
        </row>
        <row r="685">
          <cell r="J685" t="str">
            <v>POL-캡보이2-051</v>
          </cell>
          <cell r="K685" t="str">
            <v>POL-캡보이2-051-POLFIF3901BLUEOSM</v>
          </cell>
          <cell r="L685" t="str">
            <v>POL의류외901</v>
          </cell>
          <cell r="M685" t="str">
            <v>POL</v>
          </cell>
          <cell r="N685" t="str">
            <v>14SS R</v>
          </cell>
          <cell r="P685" t="str">
            <v>POL</v>
          </cell>
          <cell r="Q685" t="str">
            <v>ROBOCARPOLI</v>
          </cell>
          <cell r="R685" t="str">
            <v>F</v>
          </cell>
          <cell r="S685" t="str">
            <v>3</v>
          </cell>
          <cell r="T685" t="str">
            <v>FI</v>
          </cell>
          <cell r="U685" t="str">
            <v>FITTED CAP</v>
          </cell>
          <cell r="V685" t="str">
            <v>K</v>
          </cell>
          <cell r="W685">
            <v>901</v>
          </cell>
          <cell r="X685">
            <v>901</v>
          </cell>
          <cell r="Y685" t="str">
            <v>POLFIF3901</v>
          </cell>
          <cell r="Z685">
            <v>0.5</v>
          </cell>
          <cell r="AA685" t="str">
            <v>14SS RP 01_FLAT_BL_KIDS</v>
          </cell>
          <cell r="AB685" t="str">
            <v>BL</v>
          </cell>
          <cell r="AC685" t="str">
            <v>BLUE</v>
          </cell>
          <cell r="AD685" t="str">
            <v>POLFIF3901BL</v>
          </cell>
          <cell r="AE685" t="str">
            <v>R1</v>
          </cell>
          <cell r="AF685">
            <v>0.5</v>
          </cell>
          <cell r="AG685">
            <v>0</v>
          </cell>
          <cell r="AH685">
            <v>1</v>
          </cell>
          <cell r="AI685" t="str">
            <v>OSM</v>
          </cell>
        </row>
        <row r="686">
          <cell r="J686" t="str">
            <v>POL-캡보이2-051</v>
          </cell>
          <cell r="K686" t="str">
            <v>POL-캡보이2-051-POLFIF3901BLUEOML</v>
          </cell>
          <cell r="L686" t="str">
            <v>POL의류외901</v>
          </cell>
          <cell r="M686" t="str">
            <v>POL</v>
          </cell>
          <cell r="N686" t="str">
            <v>14SS R</v>
          </cell>
          <cell r="P686" t="str">
            <v>POL</v>
          </cell>
          <cell r="Q686" t="str">
            <v>ROBOCARPOLI</v>
          </cell>
          <cell r="R686" t="str">
            <v>F</v>
          </cell>
          <cell r="S686" t="str">
            <v>3</v>
          </cell>
          <cell r="T686" t="str">
            <v>FI</v>
          </cell>
          <cell r="U686" t="str">
            <v>FITTED CAP</v>
          </cell>
          <cell r="V686" t="str">
            <v>K</v>
          </cell>
          <cell r="W686">
            <v>901</v>
          </cell>
          <cell r="X686">
            <v>901</v>
          </cell>
          <cell r="Y686" t="str">
            <v>POLFIF3901</v>
          </cell>
          <cell r="Z686">
            <v>0.5</v>
          </cell>
          <cell r="AA686" t="str">
            <v>14SS RP 01_FLAT_BL_KIDS</v>
          </cell>
          <cell r="AB686" t="str">
            <v>BL</v>
          </cell>
          <cell r="AC686" t="str">
            <v>BLUE</v>
          </cell>
          <cell r="AD686" t="str">
            <v>POLFIF3901BL</v>
          </cell>
          <cell r="AE686" t="str">
            <v>R1</v>
          </cell>
          <cell r="AF686">
            <v>0.5</v>
          </cell>
          <cell r="AG686">
            <v>0</v>
          </cell>
          <cell r="AH686">
            <v>1</v>
          </cell>
          <cell r="AI686" t="str">
            <v>OML</v>
          </cell>
        </row>
        <row r="687">
          <cell r="J687" t="str">
            <v>POL-캡보이2-052</v>
          </cell>
          <cell r="K687" t="str">
            <v>POL-캡보이2-052-POLFIF3902REDOSM</v>
          </cell>
          <cell r="L687" t="str">
            <v>POL의류외902</v>
          </cell>
          <cell r="M687" t="str">
            <v>POL</v>
          </cell>
          <cell r="N687" t="str">
            <v>14SS R</v>
          </cell>
          <cell r="P687" t="str">
            <v>POL</v>
          </cell>
          <cell r="Q687" t="str">
            <v>ROBOCARPOLI</v>
          </cell>
          <cell r="R687" t="str">
            <v>F</v>
          </cell>
          <cell r="S687" t="str">
            <v>3</v>
          </cell>
          <cell r="T687" t="str">
            <v>FI</v>
          </cell>
          <cell r="U687" t="str">
            <v>FITTED CAP</v>
          </cell>
          <cell r="V687" t="str">
            <v>K</v>
          </cell>
          <cell r="W687">
            <v>902</v>
          </cell>
          <cell r="X687">
            <v>902</v>
          </cell>
          <cell r="Y687" t="str">
            <v>POLFIF3902</v>
          </cell>
          <cell r="Z687">
            <v>0.5</v>
          </cell>
          <cell r="AA687" t="str">
            <v>14SS RP 02_FLAT_RD_KIDS</v>
          </cell>
          <cell r="AB687" t="str">
            <v>RE</v>
          </cell>
          <cell r="AC687" t="str">
            <v>RED</v>
          </cell>
          <cell r="AD687" t="str">
            <v>POLFIF3902RE</v>
          </cell>
          <cell r="AE687" t="str">
            <v>R1</v>
          </cell>
          <cell r="AF687">
            <v>0.5</v>
          </cell>
          <cell r="AG687">
            <v>0</v>
          </cell>
          <cell r="AH687">
            <v>1</v>
          </cell>
          <cell r="AI687" t="str">
            <v>OSM</v>
          </cell>
        </row>
        <row r="688">
          <cell r="J688" t="str">
            <v>POL-캡보이2-052</v>
          </cell>
          <cell r="K688" t="str">
            <v>POL-캡보이2-052-POLFIF3902REDOML</v>
          </cell>
          <cell r="L688" t="str">
            <v>POL의류외902</v>
          </cell>
          <cell r="M688" t="str">
            <v>POL</v>
          </cell>
          <cell r="N688" t="str">
            <v>14SS R</v>
          </cell>
          <cell r="P688" t="str">
            <v>POL</v>
          </cell>
          <cell r="Q688" t="str">
            <v>ROBOCARPOLI</v>
          </cell>
          <cell r="R688" t="str">
            <v>F</v>
          </cell>
          <cell r="S688" t="str">
            <v>3</v>
          </cell>
          <cell r="T688" t="str">
            <v>FI</v>
          </cell>
          <cell r="U688" t="str">
            <v>FITTED CAP</v>
          </cell>
          <cell r="V688" t="str">
            <v>K</v>
          </cell>
          <cell r="W688">
            <v>902</v>
          </cell>
          <cell r="X688">
            <v>902</v>
          </cell>
          <cell r="Y688" t="str">
            <v>POLFIF3902</v>
          </cell>
          <cell r="Z688">
            <v>0.5</v>
          </cell>
          <cell r="AA688" t="str">
            <v>14SS RP 02_FLAT_RD_KIDS</v>
          </cell>
          <cell r="AB688" t="str">
            <v>RE</v>
          </cell>
          <cell r="AC688" t="str">
            <v>RED</v>
          </cell>
          <cell r="AD688" t="str">
            <v>POLFIF3902RE</v>
          </cell>
          <cell r="AE688" t="str">
            <v>R1</v>
          </cell>
          <cell r="AF688">
            <v>0.5</v>
          </cell>
          <cell r="AG688">
            <v>0</v>
          </cell>
          <cell r="AH688">
            <v>1</v>
          </cell>
          <cell r="AI688" t="str">
            <v>OML</v>
          </cell>
        </row>
        <row r="689">
          <cell r="J689" t="str">
            <v>POL-캡보이2-053</v>
          </cell>
          <cell r="K689" t="str">
            <v>POL-캡보이2-053-POLFIF3903PINKOSM</v>
          </cell>
          <cell r="L689" t="str">
            <v>POL의류외903</v>
          </cell>
          <cell r="M689" t="str">
            <v>POL</v>
          </cell>
          <cell r="N689" t="str">
            <v>14SS R</v>
          </cell>
          <cell r="P689" t="str">
            <v>POL</v>
          </cell>
          <cell r="Q689" t="str">
            <v>ROBOCARPOLI</v>
          </cell>
          <cell r="R689" t="str">
            <v>F</v>
          </cell>
          <cell r="S689" t="str">
            <v>3</v>
          </cell>
          <cell r="T689" t="str">
            <v>FI</v>
          </cell>
          <cell r="U689" t="str">
            <v>FITTED CAP</v>
          </cell>
          <cell r="V689" t="str">
            <v>K</v>
          </cell>
          <cell r="W689">
            <v>903</v>
          </cell>
          <cell r="X689">
            <v>903</v>
          </cell>
          <cell r="Y689" t="str">
            <v>POLFIF3903</v>
          </cell>
          <cell r="Z689">
            <v>0.5</v>
          </cell>
          <cell r="AA689" t="str">
            <v>14SS RP 03_FLAT_PK_KIDS</v>
          </cell>
          <cell r="AB689" t="str">
            <v>PK</v>
          </cell>
          <cell r="AC689" t="str">
            <v>PINK</v>
          </cell>
          <cell r="AD689" t="str">
            <v>POLFIF3903PK</v>
          </cell>
          <cell r="AE689" t="str">
            <v>R1</v>
          </cell>
          <cell r="AF689">
            <v>0.5</v>
          </cell>
          <cell r="AG689">
            <v>0</v>
          </cell>
          <cell r="AH689">
            <v>1</v>
          </cell>
          <cell r="AI689" t="str">
            <v>OSM</v>
          </cell>
        </row>
        <row r="690">
          <cell r="J690" t="str">
            <v>POL-캡보이2-053</v>
          </cell>
          <cell r="K690" t="str">
            <v>POL-캡보이2-053-POLFIF3903PINKOML</v>
          </cell>
          <cell r="L690" t="str">
            <v>POL의류외903</v>
          </cell>
          <cell r="M690" t="str">
            <v>POL</v>
          </cell>
          <cell r="N690" t="str">
            <v>14SS R</v>
          </cell>
          <cell r="P690" t="str">
            <v>POL</v>
          </cell>
          <cell r="Q690" t="str">
            <v>ROBOCARPOLI</v>
          </cell>
          <cell r="R690" t="str">
            <v>F</v>
          </cell>
          <cell r="S690" t="str">
            <v>3</v>
          </cell>
          <cell r="T690" t="str">
            <v>FI</v>
          </cell>
          <cell r="U690" t="str">
            <v>FITTED CAP</v>
          </cell>
          <cell r="V690" t="str">
            <v>K</v>
          </cell>
          <cell r="W690">
            <v>903</v>
          </cell>
          <cell r="X690">
            <v>903</v>
          </cell>
          <cell r="Y690" t="str">
            <v>POLFIF3903</v>
          </cell>
          <cell r="Z690">
            <v>0.5</v>
          </cell>
          <cell r="AA690" t="str">
            <v>14SS RP 03_FLAT_PK_KIDS</v>
          </cell>
          <cell r="AB690" t="str">
            <v>PK</v>
          </cell>
          <cell r="AC690" t="str">
            <v>PINK</v>
          </cell>
          <cell r="AD690" t="str">
            <v>POLFIF3903PK</v>
          </cell>
          <cell r="AE690" t="str">
            <v>R1</v>
          </cell>
          <cell r="AF690">
            <v>0.5</v>
          </cell>
          <cell r="AG690">
            <v>0</v>
          </cell>
          <cell r="AH690">
            <v>1</v>
          </cell>
          <cell r="AI690" t="str">
            <v>OML</v>
          </cell>
        </row>
        <row r="691">
          <cell r="J691" t="str">
            <v>POL-캡보이2-054</v>
          </cell>
          <cell r="K691" t="str">
            <v>POL-캡보이2-054-POLFIF3904GREENOSM</v>
          </cell>
          <cell r="L691" t="str">
            <v>POL의류외904</v>
          </cell>
          <cell r="M691" t="str">
            <v>POL</v>
          </cell>
          <cell r="N691" t="str">
            <v>14SS R</v>
          </cell>
          <cell r="P691" t="str">
            <v>POL</v>
          </cell>
          <cell r="Q691" t="str">
            <v>ROBOCARPOLI</v>
          </cell>
          <cell r="R691" t="str">
            <v>F</v>
          </cell>
          <cell r="S691" t="str">
            <v>3</v>
          </cell>
          <cell r="T691" t="str">
            <v>FI</v>
          </cell>
          <cell r="U691" t="str">
            <v>FITTED CAP</v>
          </cell>
          <cell r="V691" t="str">
            <v>K</v>
          </cell>
          <cell r="W691">
            <v>904</v>
          </cell>
          <cell r="X691">
            <v>904</v>
          </cell>
          <cell r="Y691" t="str">
            <v>POLFIF3904</v>
          </cell>
          <cell r="Z691">
            <v>0.5</v>
          </cell>
          <cell r="AA691" t="str">
            <v>14SS RP 04_FLAT_GR_KIDS</v>
          </cell>
          <cell r="AB691" t="str">
            <v>GR</v>
          </cell>
          <cell r="AC691" t="str">
            <v>GREEN</v>
          </cell>
          <cell r="AD691" t="str">
            <v>POLFIF3904GR</v>
          </cell>
          <cell r="AE691" t="str">
            <v>R1</v>
          </cell>
          <cell r="AF691">
            <v>0.5</v>
          </cell>
          <cell r="AG691">
            <v>0</v>
          </cell>
          <cell r="AH691">
            <v>1</v>
          </cell>
          <cell r="AI691" t="str">
            <v>OSM</v>
          </cell>
        </row>
        <row r="692">
          <cell r="J692" t="str">
            <v>POL-캡보이2-054</v>
          </cell>
          <cell r="K692" t="str">
            <v>POL-캡보이2-054-POLFIF3904GREENOML</v>
          </cell>
          <cell r="L692" t="str">
            <v>POL의류외904</v>
          </cell>
          <cell r="M692" t="str">
            <v>POL</v>
          </cell>
          <cell r="N692" t="str">
            <v>14SS R</v>
          </cell>
          <cell r="P692" t="str">
            <v>POL</v>
          </cell>
          <cell r="Q692" t="str">
            <v>ROBOCARPOLI</v>
          </cell>
          <cell r="R692" t="str">
            <v>F</v>
          </cell>
          <cell r="S692" t="str">
            <v>3</v>
          </cell>
          <cell r="T692" t="str">
            <v>FI</v>
          </cell>
          <cell r="U692" t="str">
            <v>FITTED CAP</v>
          </cell>
          <cell r="V692" t="str">
            <v>K</v>
          </cell>
          <cell r="W692">
            <v>904</v>
          </cell>
          <cell r="X692">
            <v>904</v>
          </cell>
          <cell r="Y692" t="str">
            <v>POLFIF3904</v>
          </cell>
          <cell r="Z692">
            <v>0.5</v>
          </cell>
          <cell r="AA692" t="str">
            <v>14SS RP 04_FLAT_GR_KIDS</v>
          </cell>
          <cell r="AB692" t="str">
            <v>GR</v>
          </cell>
          <cell r="AC692" t="str">
            <v>GREEN</v>
          </cell>
          <cell r="AD692" t="str">
            <v>POLFIF3904GR</v>
          </cell>
          <cell r="AE692" t="str">
            <v>R1</v>
          </cell>
          <cell r="AF692">
            <v>0.5</v>
          </cell>
          <cell r="AG692">
            <v>0</v>
          </cell>
          <cell r="AH692">
            <v>1</v>
          </cell>
          <cell r="AI692" t="str">
            <v>OML</v>
          </cell>
        </row>
        <row r="693">
          <cell r="J693" t="str">
            <v>0</v>
          </cell>
          <cell r="K693" t="str">
            <v>0-</v>
          </cell>
          <cell r="L693">
            <v>0</v>
          </cell>
          <cell r="M693" t="str">
            <v>TTL</v>
          </cell>
          <cell r="N693" t="str">
            <v/>
          </cell>
          <cell r="O693" t="str">
            <v>POL-캡보이2-05 TTL</v>
          </cell>
          <cell r="Q693" t="str">
            <v/>
          </cell>
          <cell r="R693" t="str">
            <v/>
          </cell>
          <cell r="S693" t="str">
            <v/>
          </cell>
          <cell r="U693" t="str">
            <v/>
          </cell>
          <cell r="X693" t="str">
            <v/>
          </cell>
          <cell r="Y693" t="str">
            <v/>
          </cell>
          <cell r="Z693">
            <v>4</v>
          </cell>
          <cell r="AB693" t="str">
            <v/>
          </cell>
          <cell r="AD693" t="str">
            <v/>
          </cell>
          <cell r="AE693" t="str">
            <v/>
          </cell>
          <cell r="AF693">
            <v>4</v>
          </cell>
          <cell r="AG693">
            <v>0</v>
          </cell>
          <cell r="AH693">
            <v>1</v>
          </cell>
        </row>
        <row r="694">
          <cell r="J694" t="str">
            <v>JOI-동일모자-261</v>
          </cell>
          <cell r="K694" t="str">
            <v>JOI-동일모자-261-JOIBAF3509PINKXSS</v>
          </cell>
          <cell r="L694" t="str">
            <v>JOI의류외509</v>
          </cell>
          <cell r="M694" t="str">
            <v>JOI</v>
          </cell>
          <cell r="N694" t="str">
            <v>14FW J</v>
          </cell>
          <cell r="P694" t="str">
            <v>JOI</v>
          </cell>
          <cell r="Q694" t="str">
            <v>JOIE BETE</v>
          </cell>
          <cell r="R694" t="str">
            <v>F</v>
          </cell>
          <cell r="S694" t="str">
            <v>3</v>
          </cell>
          <cell r="T694" t="str">
            <v>BA</v>
          </cell>
          <cell r="U694" t="str">
            <v>BASIC CAP</v>
          </cell>
          <cell r="V694" t="str">
            <v>K</v>
          </cell>
          <cell r="W694">
            <v>509</v>
          </cell>
          <cell r="X694">
            <v>509</v>
          </cell>
          <cell r="Y694" t="str">
            <v>JOIBAF3509</v>
          </cell>
          <cell r="Z694">
            <v>0.33333333333333331</v>
          </cell>
          <cell r="AA694" t="str">
            <v>14FW JOIE BETE_33_PK_KIDS</v>
          </cell>
          <cell r="AB694" t="str">
            <v>PK</v>
          </cell>
          <cell r="AC694" t="str">
            <v>PINK</v>
          </cell>
          <cell r="AD694" t="str">
            <v>JOIBAF3509PK</v>
          </cell>
          <cell r="AE694" t="str">
            <v/>
          </cell>
          <cell r="AF694">
            <v>0.33333333333333331</v>
          </cell>
          <cell r="AG694">
            <v>0</v>
          </cell>
          <cell r="AH694">
            <v>1</v>
          </cell>
          <cell r="AI694" t="str">
            <v>XSS</v>
          </cell>
        </row>
        <row r="695">
          <cell r="J695" t="str">
            <v>JOI-동일모자-261</v>
          </cell>
          <cell r="K695" t="str">
            <v>JOI-동일모자-261-JOIBAF3509PINKOSM</v>
          </cell>
          <cell r="L695" t="str">
            <v>JOI의류외509</v>
          </cell>
          <cell r="M695" t="str">
            <v>JOI</v>
          </cell>
          <cell r="N695" t="str">
            <v>14FW J</v>
          </cell>
          <cell r="P695" t="str">
            <v>JOI</v>
          </cell>
          <cell r="Q695" t="str">
            <v>JOIE BETE</v>
          </cell>
          <cell r="R695" t="str">
            <v>F</v>
          </cell>
          <cell r="S695" t="str">
            <v>3</v>
          </cell>
          <cell r="T695" t="str">
            <v>BA</v>
          </cell>
          <cell r="U695" t="str">
            <v>BASIC CAP</v>
          </cell>
          <cell r="V695" t="str">
            <v>K</v>
          </cell>
          <cell r="W695">
            <v>509</v>
          </cell>
          <cell r="X695">
            <v>509</v>
          </cell>
          <cell r="Y695" t="str">
            <v>JOIBAF3509</v>
          </cell>
          <cell r="Z695">
            <v>0.33333333333333331</v>
          </cell>
          <cell r="AA695" t="str">
            <v>14FW JOIE BETE_33_PK_KIDS</v>
          </cell>
          <cell r="AB695" t="str">
            <v>PK</v>
          </cell>
          <cell r="AC695" t="str">
            <v>PINK</v>
          </cell>
          <cell r="AD695" t="str">
            <v>JOIBAF3509PK</v>
          </cell>
          <cell r="AE695" t="str">
            <v/>
          </cell>
          <cell r="AF695">
            <v>0.33333333333333331</v>
          </cell>
          <cell r="AG695">
            <v>0</v>
          </cell>
          <cell r="AH695">
            <v>1</v>
          </cell>
          <cell r="AI695" t="str">
            <v>OSM</v>
          </cell>
        </row>
        <row r="696">
          <cell r="J696" t="str">
            <v>JOI-동일모자-261</v>
          </cell>
          <cell r="K696" t="str">
            <v>JOI-동일모자-261-JOIBAF3509PINKOML</v>
          </cell>
          <cell r="L696" t="str">
            <v>JOI의류외509</v>
          </cell>
          <cell r="M696" t="str">
            <v>JOI</v>
          </cell>
          <cell r="N696" t="str">
            <v>14FW J</v>
          </cell>
          <cell r="P696" t="str">
            <v>JOI</v>
          </cell>
          <cell r="Q696" t="str">
            <v>JOIE BETE</v>
          </cell>
          <cell r="R696" t="str">
            <v>F</v>
          </cell>
          <cell r="S696" t="str">
            <v>3</v>
          </cell>
          <cell r="T696" t="str">
            <v>BA</v>
          </cell>
          <cell r="U696" t="str">
            <v>BASIC CAP</v>
          </cell>
          <cell r="V696" t="str">
            <v>K</v>
          </cell>
          <cell r="W696">
            <v>509</v>
          </cell>
          <cell r="X696">
            <v>509</v>
          </cell>
          <cell r="Y696" t="str">
            <v>JOIBAF3509</v>
          </cell>
          <cell r="Z696">
            <v>0.33333333333333331</v>
          </cell>
          <cell r="AA696" t="str">
            <v>14FW JOIE BETE_33_PK_KIDS</v>
          </cell>
          <cell r="AB696" t="str">
            <v>PK</v>
          </cell>
          <cell r="AC696" t="str">
            <v>PINK</v>
          </cell>
          <cell r="AD696" t="str">
            <v>JOIBAF3509PK</v>
          </cell>
          <cell r="AE696" t="str">
            <v/>
          </cell>
          <cell r="AF696">
            <v>0.33333333333333331</v>
          </cell>
          <cell r="AG696">
            <v>0</v>
          </cell>
          <cell r="AH696">
            <v>1</v>
          </cell>
          <cell r="AI696" t="str">
            <v>OML</v>
          </cell>
        </row>
        <row r="697">
          <cell r="J697" t="str">
            <v>JOI-동일모자-262</v>
          </cell>
          <cell r="K697" t="str">
            <v>JOI-동일모자-262-JOIBAF3510YELLOWXSS</v>
          </cell>
          <cell r="L697" t="str">
            <v>JOI의류외510</v>
          </cell>
          <cell r="M697" t="str">
            <v>JOI</v>
          </cell>
          <cell r="N697" t="str">
            <v>14FW J</v>
          </cell>
          <cell r="P697" t="str">
            <v>JOI</v>
          </cell>
          <cell r="Q697" t="str">
            <v>JOIE BETE</v>
          </cell>
          <cell r="R697" t="str">
            <v>F</v>
          </cell>
          <cell r="S697" t="str">
            <v>3</v>
          </cell>
          <cell r="T697" t="str">
            <v>BA</v>
          </cell>
          <cell r="U697" t="str">
            <v>BASIC CAP</v>
          </cell>
          <cell r="V697" t="str">
            <v>K</v>
          </cell>
          <cell r="W697">
            <v>510</v>
          </cell>
          <cell r="X697">
            <v>510</v>
          </cell>
          <cell r="Y697" t="str">
            <v>JOIBAF3510</v>
          </cell>
          <cell r="Z697">
            <v>0.33333333333333331</v>
          </cell>
          <cell r="AA697" t="str">
            <v>14FW JOIE BETE_34_YL_KIDS</v>
          </cell>
          <cell r="AB697" t="str">
            <v>YE</v>
          </cell>
          <cell r="AC697" t="str">
            <v>YELLOW</v>
          </cell>
          <cell r="AD697" t="str">
            <v>JOIBAF3510YE</v>
          </cell>
          <cell r="AE697" t="str">
            <v/>
          </cell>
          <cell r="AF697">
            <v>0.33333333333333331</v>
          </cell>
          <cell r="AG697">
            <v>0</v>
          </cell>
          <cell r="AH697">
            <v>1</v>
          </cell>
          <cell r="AI697" t="str">
            <v>XSS</v>
          </cell>
        </row>
        <row r="698">
          <cell r="J698" t="str">
            <v>JOI-동일모자-262</v>
          </cell>
          <cell r="K698" t="str">
            <v>JOI-동일모자-262-JOIBAF3510YELLOWOSM</v>
          </cell>
          <cell r="L698" t="str">
            <v>JOI의류외510</v>
          </cell>
          <cell r="M698" t="str">
            <v>JOI</v>
          </cell>
          <cell r="N698" t="str">
            <v>14FW J</v>
          </cell>
          <cell r="P698" t="str">
            <v>JOI</v>
          </cell>
          <cell r="Q698" t="str">
            <v>JOIE BETE</v>
          </cell>
          <cell r="R698" t="str">
            <v>F</v>
          </cell>
          <cell r="S698" t="str">
            <v>3</v>
          </cell>
          <cell r="T698" t="str">
            <v>BA</v>
          </cell>
          <cell r="U698" t="str">
            <v>BASIC CAP</v>
          </cell>
          <cell r="V698" t="str">
            <v>K</v>
          </cell>
          <cell r="W698">
            <v>510</v>
          </cell>
          <cell r="X698">
            <v>510</v>
          </cell>
          <cell r="Y698" t="str">
            <v>JOIBAF3510</v>
          </cell>
          <cell r="Z698">
            <v>0.33333333333333331</v>
          </cell>
          <cell r="AA698" t="str">
            <v>14FW JOIE BETE_34_YL_KIDS</v>
          </cell>
          <cell r="AB698" t="str">
            <v>YE</v>
          </cell>
          <cell r="AC698" t="str">
            <v>YELLOW</v>
          </cell>
          <cell r="AD698" t="str">
            <v>JOIBAF3510YE</v>
          </cell>
          <cell r="AE698" t="str">
            <v/>
          </cell>
          <cell r="AF698">
            <v>0.33333333333333331</v>
          </cell>
          <cell r="AG698">
            <v>0</v>
          </cell>
          <cell r="AH698">
            <v>1</v>
          </cell>
          <cell r="AI698" t="str">
            <v>OSM</v>
          </cell>
        </row>
        <row r="699">
          <cell r="J699" t="str">
            <v>JOI-동일모자-262</v>
          </cell>
          <cell r="K699" t="str">
            <v>JOI-동일모자-262-JOIBAF3510YELLOWOML</v>
          </cell>
          <cell r="L699" t="str">
            <v>JOI의류외510</v>
          </cell>
          <cell r="M699" t="str">
            <v>JOI</v>
          </cell>
          <cell r="N699" t="str">
            <v>14FW J</v>
          </cell>
          <cell r="P699" t="str">
            <v>JOI</v>
          </cell>
          <cell r="Q699" t="str">
            <v>JOIE BETE</v>
          </cell>
          <cell r="R699" t="str">
            <v>F</v>
          </cell>
          <cell r="S699" t="str">
            <v>3</v>
          </cell>
          <cell r="T699" t="str">
            <v>BA</v>
          </cell>
          <cell r="U699" t="str">
            <v>BASIC CAP</v>
          </cell>
          <cell r="V699" t="str">
            <v>K</v>
          </cell>
          <cell r="W699">
            <v>510</v>
          </cell>
          <cell r="X699">
            <v>510</v>
          </cell>
          <cell r="Y699" t="str">
            <v>JOIBAF3510</v>
          </cell>
          <cell r="Z699">
            <v>0.33333333333333331</v>
          </cell>
          <cell r="AA699" t="str">
            <v>14FW JOIE BETE_34_YL_KIDS</v>
          </cell>
          <cell r="AB699" t="str">
            <v>YE</v>
          </cell>
          <cell r="AC699" t="str">
            <v>YELLOW</v>
          </cell>
          <cell r="AD699" t="str">
            <v>JOIBAF3510YE</v>
          </cell>
          <cell r="AE699" t="str">
            <v/>
          </cell>
          <cell r="AF699">
            <v>0.33333333333333331</v>
          </cell>
          <cell r="AG699">
            <v>0</v>
          </cell>
          <cell r="AH699">
            <v>1</v>
          </cell>
          <cell r="AI699" t="str">
            <v>OML</v>
          </cell>
        </row>
        <row r="700">
          <cell r="J700" t="str">
            <v>JOI-동일모자-263</v>
          </cell>
          <cell r="K700" t="str">
            <v>JOI-동일모자-263-JOIBAF3511GREYXSS</v>
          </cell>
          <cell r="L700" t="str">
            <v>JOI의류외511</v>
          </cell>
          <cell r="M700" t="str">
            <v>JOI</v>
          </cell>
          <cell r="N700" t="str">
            <v>14FW J</v>
          </cell>
          <cell r="P700" t="str">
            <v>JOI</v>
          </cell>
          <cell r="Q700" t="str">
            <v>JOIE BETE</v>
          </cell>
          <cell r="R700" t="str">
            <v>F</v>
          </cell>
          <cell r="S700" t="str">
            <v>3</v>
          </cell>
          <cell r="T700" t="str">
            <v>BA</v>
          </cell>
          <cell r="U700" t="str">
            <v>BASIC CAP</v>
          </cell>
          <cell r="V700" t="str">
            <v>K</v>
          </cell>
          <cell r="W700">
            <v>511</v>
          </cell>
          <cell r="X700">
            <v>511</v>
          </cell>
          <cell r="Y700" t="str">
            <v>JOIBAF3511</v>
          </cell>
          <cell r="Z700">
            <v>0.33333333333333331</v>
          </cell>
          <cell r="AA700" t="str">
            <v>14FW JOIE BETE_35_GY_KIDS</v>
          </cell>
          <cell r="AB700" t="str">
            <v>GY</v>
          </cell>
          <cell r="AC700" t="str">
            <v>GREY</v>
          </cell>
          <cell r="AD700" t="str">
            <v>JOIBAF3511GY</v>
          </cell>
          <cell r="AE700" t="str">
            <v/>
          </cell>
          <cell r="AF700">
            <v>0.33333333333333331</v>
          </cell>
          <cell r="AG700">
            <v>0</v>
          </cell>
          <cell r="AH700">
            <v>1</v>
          </cell>
          <cell r="AI700" t="str">
            <v>XSS</v>
          </cell>
        </row>
        <row r="701">
          <cell r="J701" t="str">
            <v>JOI-동일모자-263</v>
          </cell>
          <cell r="K701" t="str">
            <v>JOI-동일모자-263-JOIBAF3511GREYOSM</v>
          </cell>
          <cell r="L701" t="str">
            <v>JOI의류외511</v>
          </cell>
          <cell r="M701" t="str">
            <v>JOI</v>
          </cell>
          <cell r="N701" t="str">
            <v>14FW J</v>
          </cell>
          <cell r="P701" t="str">
            <v>JOI</v>
          </cell>
          <cell r="Q701" t="str">
            <v>JOIE BETE</v>
          </cell>
          <cell r="R701" t="str">
            <v>F</v>
          </cell>
          <cell r="S701" t="str">
            <v>3</v>
          </cell>
          <cell r="T701" t="str">
            <v>BA</v>
          </cell>
          <cell r="U701" t="str">
            <v>BASIC CAP</v>
          </cell>
          <cell r="V701" t="str">
            <v>K</v>
          </cell>
          <cell r="W701">
            <v>511</v>
          </cell>
          <cell r="X701">
            <v>511</v>
          </cell>
          <cell r="Y701" t="str">
            <v>JOIBAF3511</v>
          </cell>
          <cell r="Z701">
            <v>0.33333333333333331</v>
          </cell>
          <cell r="AA701" t="str">
            <v>14FW JOIE BETE_35_GY_KIDS</v>
          </cell>
          <cell r="AB701" t="str">
            <v>GY</v>
          </cell>
          <cell r="AC701" t="str">
            <v>GREY</v>
          </cell>
          <cell r="AD701" t="str">
            <v>JOIBAF3511GY</v>
          </cell>
          <cell r="AE701" t="str">
            <v/>
          </cell>
          <cell r="AF701">
            <v>0.33333333333333331</v>
          </cell>
          <cell r="AG701">
            <v>0</v>
          </cell>
          <cell r="AH701">
            <v>1</v>
          </cell>
          <cell r="AI701" t="str">
            <v>OSM</v>
          </cell>
        </row>
        <row r="702">
          <cell r="J702" t="str">
            <v>JOI-동일모자-263</v>
          </cell>
          <cell r="K702" t="str">
            <v>JOI-동일모자-263-JOIBAF3511GREYOML</v>
          </cell>
          <cell r="L702" t="str">
            <v>JOI의류외511</v>
          </cell>
          <cell r="M702" t="str">
            <v>JOI</v>
          </cell>
          <cell r="N702" t="str">
            <v>14FW J</v>
          </cell>
          <cell r="P702" t="str">
            <v>JOI</v>
          </cell>
          <cell r="Q702" t="str">
            <v>JOIE BETE</v>
          </cell>
          <cell r="R702" t="str">
            <v>F</v>
          </cell>
          <cell r="S702" t="str">
            <v>3</v>
          </cell>
          <cell r="T702" t="str">
            <v>BA</v>
          </cell>
          <cell r="U702" t="str">
            <v>BASIC CAP</v>
          </cell>
          <cell r="V702" t="str">
            <v>K</v>
          </cell>
          <cell r="W702">
            <v>511</v>
          </cell>
          <cell r="X702">
            <v>511</v>
          </cell>
          <cell r="Y702" t="str">
            <v>JOIBAF3511</v>
          </cell>
          <cell r="Z702">
            <v>0.33333333333333331</v>
          </cell>
          <cell r="AA702" t="str">
            <v>14FW JOIE BETE_35_GY_KIDS</v>
          </cell>
          <cell r="AB702" t="str">
            <v>GY</v>
          </cell>
          <cell r="AC702" t="str">
            <v>GREY</v>
          </cell>
          <cell r="AD702" t="str">
            <v>JOIBAF3511GY</v>
          </cell>
          <cell r="AE702" t="str">
            <v/>
          </cell>
          <cell r="AF702">
            <v>0.33333333333333331</v>
          </cell>
          <cell r="AG702">
            <v>0</v>
          </cell>
          <cell r="AH702">
            <v>1</v>
          </cell>
          <cell r="AI702" t="str">
            <v>OML</v>
          </cell>
        </row>
        <row r="703">
          <cell r="J703" t="str">
            <v>JOI-동일모자-264</v>
          </cell>
          <cell r="K703" t="str">
            <v>JOI-동일모자-264-JOIBAF3512PURPLEXSS</v>
          </cell>
          <cell r="L703" t="str">
            <v>JOI의류외512</v>
          </cell>
          <cell r="M703" t="str">
            <v>JOI</v>
          </cell>
          <cell r="N703" t="str">
            <v>14FW J</v>
          </cell>
          <cell r="P703" t="str">
            <v>JOI</v>
          </cell>
          <cell r="Q703" t="str">
            <v>JOIE BETE</v>
          </cell>
          <cell r="R703" t="str">
            <v>F</v>
          </cell>
          <cell r="S703" t="str">
            <v>3</v>
          </cell>
          <cell r="T703" t="str">
            <v>BA</v>
          </cell>
          <cell r="U703" t="str">
            <v>BASIC CAP</v>
          </cell>
          <cell r="V703" t="str">
            <v>K</v>
          </cell>
          <cell r="W703">
            <v>512</v>
          </cell>
          <cell r="X703">
            <v>512</v>
          </cell>
          <cell r="Y703" t="str">
            <v>JOIBAF3512</v>
          </cell>
          <cell r="Z703">
            <v>0.33333333333333331</v>
          </cell>
          <cell r="AA703" t="str">
            <v>14FW JOIE BETE_36_PP_KIDS</v>
          </cell>
          <cell r="AB703" t="str">
            <v>PP</v>
          </cell>
          <cell r="AC703" t="str">
            <v>PURPLE</v>
          </cell>
          <cell r="AD703" t="str">
            <v>JOIBAF3512PP</v>
          </cell>
          <cell r="AE703" t="str">
            <v/>
          </cell>
          <cell r="AF703">
            <v>0.33333333333333331</v>
          </cell>
          <cell r="AG703">
            <v>0</v>
          </cell>
          <cell r="AH703">
            <v>1</v>
          </cell>
          <cell r="AI703" t="str">
            <v>XSS</v>
          </cell>
        </row>
        <row r="704">
          <cell r="J704" t="str">
            <v>JOI-동일모자-264</v>
          </cell>
          <cell r="K704" t="str">
            <v>JOI-동일모자-264-JOIBAF3512PURPLEOSM</v>
          </cell>
          <cell r="L704" t="str">
            <v>JOI의류외512</v>
          </cell>
          <cell r="M704" t="str">
            <v>JOI</v>
          </cell>
          <cell r="N704" t="str">
            <v>14FW J</v>
          </cell>
          <cell r="P704" t="str">
            <v>JOI</v>
          </cell>
          <cell r="Q704" t="str">
            <v>JOIE BETE</v>
          </cell>
          <cell r="R704" t="str">
            <v>F</v>
          </cell>
          <cell r="S704" t="str">
            <v>3</v>
          </cell>
          <cell r="T704" t="str">
            <v>BA</v>
          </cell>
          <cell r="U704" t="str">
            <v>BASIC CAP</v>
          </cell>
          <cell r="V704" t="str">
            <v>K</v>
          </cell>
          <cell r="W704">
            <v>512</v>
          </cell>
          <cell r="X704">
            <v>512</v>
          </cell>
          <cell r="Y704" t="str">
            <v>JOIBAF3512</v>
          </cell>
          <cell r="Z704">
            <v>0.33333333333333331</v>
          </cell>
          <cell r="AA704" t="str">
            <v>14FW JOIE BETE_36_PP_KIDS</v>
          </cell>
          <cell r="AB704" t="str">
            <v>PP</v>
          </cell>
          <cell r="AC704" t="str">
            <v>PURPLE</v>
          </cell>
          <cell r="AD704" t="str">
            <v>JOIBAF3512PP</v>
          </cell>
          <cell r="AE704" t="str">
            <v/>
          </cell>
          <cell r="AF704">
            <v>0.33333333333333331</v>
          </cell>
          <cell r="AG704">
            <v>0</v>
          </cell>
          <cell r="AH704">
            <v>1</v>
          </cell>
          <cell r="AI704" t="str">
            <v>OSM</v>
          </cell>
        </row>
        <row r="705">
          <cell r="J705" t="str">
            <v>JOI-동일모자-264</v>
          </cell>
          <cell r="K705" t="str">
            <v>JOI-동일모자-264-JOIBAF3512PURPLEOML</v>
          </cell>
          <cell r="L705" t="str">
            <v>JOI의류외512</v>
          </cell>
          <cell r="M705" t="str">
            <v>JOI</v>
          </cell>
          <cell r="N705" t="str">
            <v>14FW J</v>
          </cell>
          <cell r="P705" t="str">
            <v>JOI</v>
          </cell>
          <cell r="Q705" t="str">
            <v>JOIE BETE</v>
          </cell>
          <cell r="R705" t="str">
            <v>F</v>
          </cell>
          <cell r="S705" t="str">
            <v>3</v>
          </cell>
          <cell r="T705" t="str">
            <v>BA</v>
          </cell>
          <cell r="U705" t="str">
            <v>BASIC CAP</v>
          </cell>
          <cell r="V705" t="str">
            <v>K</v>
          </cell>
          <cell r="W705">
            <v>512</v>
          </cell>
          <cell r="X705">
            <v>512</v>
          </cell>
          <cell r="Y705" t="str">
            <v>JOIBAF3512</v>
          </cell>
          <cell r="Z705">
            <v>0.33333333333333331</v>
          </cell>
          <cell r="AA705" t="str">
            <v>14FW JOIE BETE_36_PP_KIDS</v>
          </cell>
          <cell r="AB705" t="str">
            <v>PP</v>
          </cell>
          <cell r="AC705" t="str">
            <v>PURPLE</v>
          </cell>
          <cell r="AD705" t="str">
            <v>JOIBAF3512PP</v>
          </cell>
          <cell r="AE705" t="str">
            <v/>
          </cell>
          <cell r="AF705">
            <v>0.33333333333333331</v>
          </cell>
          <cell r="AG705">
            <v>0</v>
          </cell>
          <cell r="AH705">
            <v>1</v>
          </cell>
          <cell r="AI705" t="str">
            <v>OML</v>
          </cell>
        </row>
        <row r="706">
          <cell r="J706" t="str">
            <v>JOI-동일모자-265</v>
          </cell>
          <cell r="K706" t="str">
            <v>JOI-동일모자-265-JOIBAF5513PINKOSM</v>
          </cell>
          <cell r="L706" t="str">
            <v>JOI의류외513</v>
          </cell>
          <cell r="M706" t="str">
            <v>JOI</v>
          </cell>
          <cell r="N706" t="str">
            <v>14FW J</v>
          </cell>
          <cell r="P706" t="str">
            <v>JOI</v>
          </cell>
          <cell r="Q706" t="str">
            <v>JOIE BETE</v>
          </cell>
          <cell r="R706" t="str">
            <v>F</v>
          </cell>
          <cell r="S706">
            <v>5</v>
          </cell>
          <cell r="T706" t="str">
            <v>BA</v>
          </cell>
          <cell r="U706" t="str">
            <v>BASIC CAP</v>
          </cell>
          <cell r="V706" t="str">
            <v>K</v>
          </cell>
          <cell r="W706">
            <v>513</v>
          </cell>
          <cell r="X706">
            <v>513</v>
          </cell>
          <cell r="Y706" t="str">
            <v>JOIBAF5513</v>
          </cell>
          <cell r="Z706">
            <v>0.5</v>
          </cell>
          <cell r="AA706" t="str">
            <v>14FW JOIE BETE_02_PK_KIDS</v>
          </cell>
          <cell r="AB706" t="str">
            <v>PK</v>
          </cell>
          <cell r="AC706" t="str">
            <v>PINK</v>
          </cell>
          <cell r="AD706" t="str">
            <v>JOIBAF5513PK</v>
          </cell>
          <cell r="AE706" t="str">
            <v/>
          </cell>
          <cell r="AF706">
            <v>0.5</v>
          </cell>
          <cell r="AG706">
            <v>0</v>
          </cell>
          <cell r="AH706">
            <v>1</v>
          </cell>
          <cell r="AI706" t="str">
            <v>OSM</v>
          </cell>
        </row>
        <row r="707">
          <cell r="J707" t="str">
            <v>JOI-동일모자-265</v>
          </cell>
          <cell r="K707" t="str">
            <v>JOI-동일모자-265-JOIBAF5513PINKOML</v>
          </cell>
          <cell r="L707" t="str">
            <v>JOI의류외513</v>
          </cell>
          <cell r="M707" t="str">
            <v>JOI</v>
          </cell>
          <cell r="N707" t="str">
            <v>14FW J</v>
          </cell>
          <cell r="P707" t="str">
            <v>JOI</v>
          </cell>
          <cell r="Q707" t="str">
            <v>JOIE BETE</v>
          </cell>
          <cell r="R707" t="str">
            <v>F</v>
          </cell>
          <cell r="S707">
            <v>5</v>
          </cell>
          <cell r="T707" t="str">
            <v>BA</v>
          </cell>
          <cell r="U707" t="str">
            <v>BASIC CAP</v>
          </cell>
          <cell r="V707" t="str">
            <v>K</v>
          </cell>
          <cell r="W707">
            <v>513</v>
          </cell>
          <cell r="X707">
            <v>513</v>
          </cell>
          <cell r="Y707" t="str">
            <v>JOIBAF5513</v>
          </cell>
          <cell r="Z707">
            <v>0.5</v>
          </cell>
          <cell r="AA707" t="str">
            <v>14FW JOIE BETE_02_PK_KIDS</v>
          </cell>
          <cell r="AB707" t="str">
            <v>PK</v>
          </cell>
          <cell r="AC707" t="str">
            <v>PINK</v>
          </cell>
          <cell r="AD707" t="str">
            <v>JOIBAF5513PK</v>
          </cell>
          <cell r="AE707" t="str">
            <v/>
          </cell>
          <cell r="AF707">
            <v>0.5</v>
          </cell>
          <cell r="AG707">
            <v>0</v>
          </cell>
          <cell r="AH707">
            <v>1</v>
          </cell>
          <cell r="AI707" t="str">
            <v>OML</v>
          </cell>
        </row>
        <row r="708">
          <cell r="J708" t="str">
            <v>0</v>
          </cell>
          <cell r="K708" t="str">
            <v>0-</v>
          </cell>
          <cell r="L708">
            <v>0</v>
          </cell>
          <cell r="M708" t="str">
            <v>TTL</v>
          </cell>
          <cell r="N708" t="str">
            <v/>
          </cell>
          <cell r="O708" t="str">
            <v>JOI-동일모자-26 TTL</v>
          </cell>
          <cell r="Q708" t="str">
            <v/>
          </cell>
          <cell r="R708" t="str">
            <v/>
          </cell>
          <cell r="S708" t="str">
            <v/>
          </cell>
          <cell r="U708" t="str">
            <v/>
          </cell>
          <cell r="X708" t="str">
            <v/>
          </cell>
          <cell r="Y708" t="str">
            <v/>
          </cell>
          <cell r="Z708">
            <v>5</v>
          </cell>
          <cell r="AB708" t="str">
            <v/>
          </cell>
          <cell r="AD708" t="str">
            <v/>
          </cell>
          <cell r="AE708" t="str">
            <v/>
          </cell>
          <cell r="AF708">
            <v>5</v>
          </cell>
          <cell r="AG708">
            <v>0</v>
          </cell>
          <cell r="AH708">
            <v>1</v>
          </cell>
        </row>
        <row r="709">
          <cell r="J709" t="str">
            <v>POL-FOREMOST-311</v>
          </cell>
          <cell r="K709" t="str">
            <v>POL-FOREMOST-311-POLEBF5503PINKFRE</v>
          </cell>
          <cell r="L709" t="str">
            <v>POL의류외503</v>
          </cell>
          <cell r="M709" t="str">
            <v>POL</v>
          </cell>
          <cell r="N709" t="str">
            <v>14FW P</v>
          </cell>
          <cell r="P709" t="str">
            <v>POL</v>
          </cell>
          <cell r="Q709" t="str">
            <v>ROBOCARPOLI</v>
          </cell>
          <cell r="R709" t="str">
            <v>F</v>
          </cell>
          <cell r="S709">
            <v>5</v>
          </cell>
          <cell r="T709" t="str">
            <v>EB</v>
          </cell>
          <cell r="U709" t="str">
            <v>EARFLAP BEANIE</v>
          </cell>
          <cell r="V709" t="str">
            <v>K</v>
          </cell>
          <cell r="W709">
            <v>503</v>
          </cell>
          <cell r="X709">
            <v>503</v>
          </cell>
          <cell r="Y709" t="str">
            <v>POLEBF5503</v>
          </cell>
          <cell r="Z709">
            <v>1</v>
          </cell>
          <cell r="AA709" t="str">
            <v>14FW POLI-01_PK_KNIT-KIDS</v>
          </cell>
          <cell r="AB709" t="str">
            <v>PK</v>
          </cell>
          <cell r="AC709" t="str">
            <v>PINK</v>
          </cell>
          <cell r="AD709" t="str">
            <v>POLEBF5503PK</v>
          </cell>
          <cell r="AE709" t="str">
            <v/>
          </cell>
          <cell r="AF709">
            <v>1</v>
          </cell>
          <cell r="AG709">
            <v>0</v>
          </cell>
          <cell r="AH709">
            <v>1</v>
          </cell>
          <cell r="AI709" t="str">
            <v>FRE</v>
          </cell>
        </row>
        <row r="710">
          <cell r="J710" t="str">
            <v>POL-FOREMOST-312</v>
          </cell>
          <cell r="K710" t="str">
            <v>POL-FOREMOST-312-POLEBF5504BLUEFRE</v>
          </cell>
          <cell r="L710" t="str">
            <v>POL의류외504</v>
          </cell>
          <cell r="M710" t="str">
            <v>POL</v>
          </cell>
          <cell r="N710" t="str">
            <v>14FW P</v>
          </cell>
          <cell r="P710" t="str">
            <v>POL</v>
          </cell>
          <cell r="Q710" t="str">
            <v>ROBOCARPOLI</v>
          </cell>
          <cell r="R710" t="str">
            <v>F</v>
          </cell>
          <cell r="S710">
            <v>5</v>
          </cell>
          <cell r="T710" t="str">
            <v>EB</v>
          </cell>
          <cell r="U710" t="str">
            <v>EARFLAP BEANIE</v>
          </cell>
          <cell r="V710" t="str">
            <v>K</v>
          </cell>
          <cell r="W710">
            <v>504</v>
          </cell>
          <cell r="X710">
            <v>504</v>
          </cell>
          <cell r="Y710" t="str">
            <v>POLEBF5504</v>
          </cell>
          <cell r="Z710">
            <v>1</v>
          </cell>
          <cell r="AA710" t="str">
            <v>14FW POLI-02_BL_KNIT-KIDS</v>
          </cell>
          <cell r="AB710" t="str">
            <v>BL</v>
          </cell>
          <cell r="AC710" t="str">
            <v>BLUE</v>
          </cell>
          <cell r="AD710" t="str">
            <v>POLEBF5504BL</v>
          </cell>
          <cell r="AE710" t="str">
            <v/>
          </cell>
          <cell r="AF710">
            <v>1</v>
          </cell>
          <cell r="AG710">
            <v>0</v>
          </cell>
          <cell r="AH710">
            <v>1</v>
          </cell>
          <cell r="AI710" t="str">
            <v>FRE</v>
          </cell>
        </row>
        <row r="711">
          <cell r="J711" t="str">
            <v>0</v>
          </cell>
          <cell r="K711" t="str">
            <v>0-</v>
          </cell>
          <cell r="L711">
            <v>0</v>
          </cell>
          <cell r="M711" t="str">
            <v>TTL</v>
          </cell>
          <cell r="N711" t="str">
            <v/>
          </cell>
          <cell r="O711" t="str">
            <v>POL-FOREMOST-31 TTL</v>
          </cell>
          <cell r="Q711" t="str">
            <v/>
          </cell>
          <cell r="R711" t="str">
            <v/>
          </cell>
          <cell r="S711" t="str">
            <v/>
          </cell>
          <cell r="U711" t="str">
            <v/>
          </cell>
          <cell r="X711" t="str">
            <v/>
          </cell>
          <cell r="Y711" t="str">
            <v/>
          </cell>
          <cell r="Z711">
            <v>2</v>
          </cell>
          <cell r="AB711" t="str">
            <v/>
          </cell>
          <cell r="AD711" t="str">
            <v/>
          </cell>
          <cell r="AE711" t="str">
            <v/>
          </cell>
          <cell r="AF711">
            <v>2</v>
          </cell>
          <cell r="AG711">
            <v>0</v>
          </cell>
          <cell r="AH711">
            <v>1</v>
          </cell>
        </row>
        <row r="712">
          <cell r="J712" t="str">
            <v>DPS-QF-071</v>
          </cell>
          <cell r="K712" t="str">
            <v>DPS-QF-071-DPSERF5006BLACKFRE</v>
          </cell>
          <cell r="L712" t="str">
            <v>DPS의류외6</v>
          </cell>
          <cell r="M712" t="str">
            <v>DPS</v>
          </cell>
          <cell r="N712" t="str">
            <v>14FW D</v>
          </cell>
          <cell r="P712" t="str">
            <v>DPS</v>
          </cell>
          <cell r="Q712" t="str">
            <v>DISNEY PRINCESS</v>
          </cell>
          <cell r="R712" t="str">
            <v>F</v>
          </cell>
          <cell r="S712">
            <v>5</v>
          </cell>
          <cell r="T712" t="str">
            <v>ER</v>
          </cell>
          <cell r="U712" t="str">
            <v>EARCAP</v>
          </cell>
          <cell r="V712" t="str">
            <v>U</v>
          </cell>
          <cell r="W712">
            <v>6</v>
          </cell>
          <cell r="X712" t="str">
            <v>006</v>
          </cell>
          <cell r="Y712" t="str">
            <v>DPSERF5006</v>
          </cell>
          <cell r="Z712">
            <v>1</v>
          </cell>
          <cell r="AA712" t="str">
            <v>14FW DISNEY 01_SNAP_BK</v>
          </cell>
          <cell r="AB712" t="str">
            <v>BK</v>
          </cell>
          <cell r="AC712" t="str">
            <v>BLACK</v>
          </cell>
          <cell r="AD712" t="str">
            <v>DPSERF5006BK</v>
          </cell>
          <cell r="AE712" t="str">
            <v/>
          </cell>
          <cell r="AF712">
            <v>1</v>
          </cell>
          <cell r="AG712">
            <v>0</v>
          </cell>
          <cell r="AH712">
            <v>1</v>
          </cell>
          <cell r="AI712" t="str">
            <v>FRE</v>
          </cell>
        </row>
        <row r="713">
          <cell r="J713" t="str">
            <v>DPS-QF-072</v>
          </cell>
          <cell r="K713" t="str">
            <v>DPS-QF-072-DPSERF5007BLUEFRE</v>
          </cell>
          <cell r="L713" t="str">
            <v>DPS의류외7</v>
          </cell>
          <cell r="M713" t="str">
            <v>DPS</v>
          </cell>
          <cell r="N713" t="str">
            <v>14FW D</v>
          </cell>
          <cell r="P713" t="str">
            <v>DPS</v>
          </cell>
          <cell r="Q713" t="str">
            <v>DISNEY PRINCESS</v>
          </cell>
          <cell r="R713" t="str">
            <v>F</v>
          </cell>
          <cell r="S713">
            <v>5</v>
          </cell>
          <cell r="T713" t="str">
            <v>ER</v>
          </cell>
          <cell r="U713" t="str">
            <v>EARCAP</v>
          </cell>
          <cell r="V713" t="str">
            <v>U</v>
          </cell>
          <cell r="W713">
            <v>7</v>
          </cell>
          <cell r="X713" t="str">
            <v>007</v>
          </cell>
          <cell r="Y713" t="str">
            <v>DPSERF5007</v>
          </cell>
          <cell r="Z713">
            <v>1</v>
          </cell>
          <cell r="AA713" t="str">
            <v>14FW DISNEY 02_SNAP_BL</v>
          </cell>
          <cell r="AB713" t="str">
            <v>BL</v>
          </cell>
          <cell r="AC713" t="str">
            <v>BLUE</v>
          </cell>
          <cell r="AD713" t="str">
            <v>DPSERF5007BL</v>
          </cell>
          <cell r="AE713" t="str">
            <v/>
          </cell>
          <cell r="AF713">
            <v>1</v>
          </cell>
          <cell r="AG713">
            <v>0</v>
          </cell>
          <cell r="AH713">
            <v>1</v>
          </cell>
          <cell r="AI713" t="str">
            <v>FRE</v>
          </cell>
        </row>
        <row r="714">
          <cell r="J714" t="str">
            <v>0</v>
          </cell>
          <cell r="K714" t="str">
            <v>0-</v>
          </cell>
          <cell r="L714">
            <v>0</v>
          </cell>
          <cell r="M714" t="str">
            <v>TTL</v>
          </cell>
          <cell r="N714" t="str">
            <v/>
          </cell>
          <cell r="O714" t="str">
            <v>DPS-QF-07 TTL</v>
          </cell>
          <cell r="Q714" t="str">
            <v/>
          </cell>
          <cell r="R714" t="str">
            <v/>
          </cell>
          <cell r="S714" t="str">
            <v/>
          </cell>
          <cell r="U714" t="str">
            <v/>
          </cell>
          <cell r="X714" t="str">
            <v/>
          </cell>
          <cell r="Y714" t="str">
            <v/>
          </cell>
          <cell r="Z714">
            <v>2</v>
          </cell>
          <cell r="AB714" t="str">
            <v/>
          </cell>
          <cell r="AD714" t="str">
            <v/>
          </cell>
          <cell r="AE714" t="str">
            <v/>
          </cell>
          <cell r="AF714">
            <v>2</v>
          </cell>
          <cell r="AG714">
            <v>0</v>
          </cell>
          <cell r="AH714">
            <v>1</v>
          </cell>
        </row>
        <row r="715">
          <cell r="J715" t="str">
            <v>DPS-캡보이-031</v>
          </cell>
          <cell r="K715" t="str">
            <v>DPS-캡보이-031-DPSSNF3501PINKOSM</v>
          </cell>
          <cell r="L715" t="str">
            <v>DPS의류외501</v>
          </cell>
          <cell r="M715" t="str">
            <v>DPS</v>
          </cell>
          <cell r="N715" t="str">
            <v>14SS F</v>
          </cell>
          <cell r="P715" t="str">
            <v>DPS</v>
          </cell>
          <cell r="Q715" t="str">
            <v>DISNEY PRINCESS</v>
          </cell>
          <cell r="R715" t="str">
            <v>F</v>
          </cell>
          <cell r="S715" t="str">
            <v>3</v>
          </cell>
          <cell r="T715" t="str">
            <v>SN</v>
          </cell>
          <cell r="U715" t="str">
            <v>SNAPBACK</v>
          </cell>
          <cell r="V715" t="str">
            <v>K</v>
          </cell>
          <cell r="W715">
            <v>501</v>
          </cell>
          <cell r="X715">
            <v>501</v>
          </cell>
          <cell r="Y715" t="str">
            <v>DPSSNF3501</v>
          </cell>
          <cell r="Z715">
            <v>0.5</v>
          </cell>
          <cell r="AA715" t="str">
            <v>14SS FROZEN SNAP_01_PK_KIDS</v>
          </cell>
          <cell r="AB715" t="str">
            <v>PK</v>
          </cell>
          <cell r="AC715" t="str">
            <v>PINK</v>
          </cell>
          <cell r="AD715" t="str">
            <v>DPSSNF3501PK</v>
          </cell>
          <cell r="AE715" t="str">
            <v/>
          </cell>
          <cell r="AF715">
            <v>0.5</v>
          </cell>
          <cell r="AG715">
            <v>0</v>
          </cell>
          <cell r="AH715">
            <v>1</v>
          </cell>
          <cell r="AI715" t="str">
            <v>OSM</v>
          </cell>
        </row>
        <row r="716">
          <cell r="J716" t="str">
            <v>DPS-캡보이-031</v>
          </cell>
          <cell r="K716" t="str">
            <v>DPS-캡보이-031-DPSSNF3501PINKOML</v>
          </cell>
          <cell r="L716" t="str">
            <v>DPS의류외501</v>
          </cell>
          <cell r="M716" t="str">
            <v>DPS</v>
          </cell>
          <cell r="N716" t="str">
            <v>14SS F</v>
          </cell>
          <cell r="P716" t="str">
            <v>DPS</v>
          </cell>
          <cell r="Q716" t="str">
            <v>DISNEY PRINCESS</v>
          </cell>
          <cell r="R716" t="str">
            <v>F</v>
          </cell>
          <cell r="S716" t="str">
            <v>3</v>
          </cell>
          <cell r="T716" t="str">
            <v>SN</v>
          </cell>
          <cell r="U716" t="str">
            <v>SNAPBACK</v>
          </cell>
          <cell r="V716" t="str">
            <v>K</v>
          </cell>
          <cell r="W716">
            <v>501</v>
          </cell>
          <cell r="X716">
            <v>501</v>
          </cell>
          <cell r="Y716" t="str">
            <v>DPSSNF3501</v>
          </cell>
          <cell r="Z716">
            <v>0.5</v>
          </cell>
          <cell r="AA716" t="str">
            <v>14SS FROZEN SNAP_01_PK_KIDS</v>
          </cell>
          <cell r="AB716" t="str">
            <v>PK</v>
          </cell>
          <cell r="AC716" t="str">
            <v>PINK</v>
          </cell>
          <cell r="AD716" t="str">
            <v>DPSSNF3501PK</v>
          </cell>
          <cell r="AE716" t="str">
            <v/>
          </cell>
          <cell r="AF716">
            <v>0.5</v>
          </cell>
          <cell r="AG716">
            <v>0</v>
          </cell>
          <cell r="AH716">
            <v>1</v>
          </cell>
          <cell r="AI716" t="str">
            <v>OML</v>
          </cell>
        </row>
        <row r="717">
          <cell r="J717" t="str">
            <v>0</v>
          </cell>
          <cell r="K717" t="str">
            <v>0-</v>
          </cell>
          <cell r="L717">
            <v>0</v>
          </cell>
          <cell r="M717" t="str">
            <v>TTL</v>
          </cell>
          <cell r="N717" t="str">
            <v/>
          </cell>
          <cell r="O717" t="str">
            <v>DPS-캡보이-03 TTL</v>
          </cell>
          <cell r="Q717" t="str">
            <v/>
          </cell>
          <cell r="R717" t="str">
            <v/>
          </cell>
          <cell r="S717" t="str">
            <v/>
          </cell>
          <cell r="U717" t="str">
            <v/>
          </cell>
          <cell r="X717" t="str">
            <v/>
          </cell>
          <cell r="Y717" t="str">
            <v/>
          </cell>
          <cell r="Z717">
            <v>1</v>
          </cell>
          <cell r="AB717" t="str">
            <v/>
          </cell>
          <cell r="AD717" t="str">
            <v/>
          </cell>
          <cell r="AE717" t="str">
            <v/>
          </cell>
          <cell r="AF717">
            <v>1</v>
          </cell>
          <cell r="AG717">
            <v>0</v>
          </cell>
          <cell r="AH717">
            <v>1</v>
          </cell>
        </row>
        <row r="718">
          <cell r="J718" t="str">
            <v>DPS-FOREMOST-321</v>
          </cell>
          <cell r="K718" t="str">
            <v>DPS-FOREMOST-321-DPSEBF5508PINKFRE</v>
          </cell>
          <cell r="L718" t="str">
            <v>DPS의류외508</v>
          </cell>
          <cell r="M718" t="str">
            <v>DPS</v>
          </cell>
          <cell r="N718" t="str">
            <v>14FW D</v>
          </cell>
          <cell r="P718" t="str">
            <v>DPS</v>
          </cell>
          <cell r="Q718" t="str">
            <v>DISNEY PRINCESS</v>
          </cell>
          <cell r="R718" t="str">
            <v>F</v>
          </cell>
          <cell r="S718">
            <v>5</v>
          </cell>
          <cell r="T718" t="str">
            <v>EB</v>
          </cell>
          <cell r="U718" t="str">
            <v>EARFLAP BEANIE</v>
          </cell>
          <cell r="V718" t="str">
            <v>K</v>
          </cell>
          <cell r="W718">
            <v>508</v>
          </cell>
          <cell r="X718">
            <v>508</v>
          </cell>
          <cell r="Y718" t="str">
            <v>DPSEBF5508</v>
          </cell>
          <cell r="Z718">
            <v>1</v>
          </cell>
          <cell r="AA718" t="str">
            <v>14FW DISNEY 04_SNAP_PK_KIDS</v>
          </cell>
          <cell r="AB718" t="str">
            <v>PK</v>
          </cell>
          <cell r="AC718" t="str">
            <v>PINK</v>
          </cell>
          <cell r="AD718" t="str">
            <v>DPSEBF5508PK</v>
          </cell>
          <cell r="AE718" t="str">
            <v/>
          </cell>
          <cell r="AF718">
            <v>1</v>
          </cell>
          <cell r="AG718">
            <v>0</v>
          </cell>
          <cell r="AH718">
            <v>1</v>
          </cell>
          <cell r="AI718" t="str">
            <v>FRE</v>
          </cell>
        </row>
        <row r="719">
          <cell r="J719" t="str">
            <v>0</v>
          </cell>
          <cell r="K719" t="str">
            <v>0-</v>
          </cell>
          <cell r="L719">
            <v>0</v>
          </cell>
          <cell r="M719" t="str">
            <v>TTL</v>
          </cell>
          <cell r="N719" t="str">
            <v/>
          </cell>
          <cell r="O719" t="str">
            <v>DPS-FOREMOST-32 TTL</v>
          </cell>
          <cell r="Q719" t="str">
            <v/>
          </cell>
          <cell r="R719" t="str">
            <v/>
          </cell>
          <cell r="S719" t="str">
            <v/>
          </cell>
          <cell r="U719" t="str">
            <v/>
          </cell>
          <cell r="X719" t="str">
            <v/>
          </cell>
          <cell r="Y719" t="str">
            <v/>
          </cell>
          <cell r="Z719">
            <v>1</v>
          </cell>
          <cell r="AB719" t="str">
            <v/>
          </cell>
          <cell r="AD719" t="str">
            <v/>
          </cell>
          <cell r="AE719" t="str">
            <v/>
          </cell>
          <cell r="AF719">
            <v>1</v>
          </cell>
          <cell r="AG719">
            <v>0</v>
          </cell>
          <cell r="AH719">
            <v>1</v>
          </cell>
        </row>
        <row r="720">
          <cell r="J720" t="str">
            <v>JOI-FOREMOST-331</v>
          </cell>
          <cell r="K720" t="str">
            <v>JOI-FOREMOST-331-JOIEBF5523IVORYFRE</v>
          </cell>
          <cell r="L720" t="str">
            <v>JOI의류외523</v>
          </cell>
          <cell r="M720" t="str">
            <v>JOI</v>
          </cell>
          <cell r="N720" t="str">
            <v>14FW J</v>
          </cell>
          <cell r="P720" t="str">
            <v>JOI</v>
          </cell>
          <cell r="Q720" t="str">
            <v>JOIE BETE</v>
          </cell>
          <cell r="R720" t="str">
            <v>F</v>
          </cell>
          <cell r="S720">
            <v>5</v>
          </cell>
          <cell r="T720" t="str">
            <v>EB</v>
          </cell>
          <cell r="U720" t="str">
            <v>EARFLAP BEANIE</v>
          </cell>
          <cell r="V720" t="str">
            <v>K</v>
          </cell>
          <cell r="W720">
            <v>523</v>
          </cell>
          <cell r="X720">
            <v>523</v>
          </cell>
          <cell r="Y720" t="str">
            <v>JOIEBF5523</v>
          </cell>
          <cell r="Z720">
            <v>0.5</v>
          </cell>
          <cell r="AA720" t="str">
            <v>14FW JOIEBETE_KNIT_04_IV</v>
          </cell>
          <cell r="AB720" t="str">
            <v>IV</v>
          </cell>
          <cell r="AC720" t="str">
            <v>IVORY</v>
          </cell>
          <cell r="AD720" t="str">
            <v>JOIEBF5523IV</v>
          </cell>
          <cell r="AE720" t="str">
            <v/>
          </cell>
          <cell r="AF720">
            <v>1</v>
          </cell>
          <cell r="AG720">
            <v>0</v>
          </cell>
          <cell r="AH720">
            <v>1</v>
          </cell>
          <cell r="AI720" t="str">
            <v>FRE</v>
          </cell>
        </row>
        <row r="721">
          <cell r="J721" t="str">
            <v>JOI-FOREMOST-332</v>
          </cell>
          <cell r="K721" t="str">
            <v>JOI-FOREMOST-332-JOIEBF5523BLUEFRE</v>
          </cell>
          <cell r="L721" t="str">
            <v>JOI의류외523</v>
          </cell>
          <cell r="M721" t="str">
            <v>JOI</v>
          </cell>
          <cell r="N721" t="str">
            <v>14FW J</v>
          </cell>
          <cell r="P721" t="str">
            <v>JOI</v>
          </cell>
          <cell r="Q721" t="str">
            <v>JOIE BETE</v>
          </cell>
          <cell r="R721" t="str">
            <v>F</v>
          </cell>
          <cell r="S721">
            <v>5</v>
          </cell>
          <cell r="T721" t="str">
            <v>EB</v>
          </cell>
          <cell r="U721" t="str">
            <v>EARFLAP BEANIE</v>
          </cell>
          <cell r="V721" t="str">
            <v>K</v>
          </cell>
          <cell r="W721">
            <v>523</v>
          </cell>
          <cell r="X721">
            <v>523</v>
          </cell>
          <cell r="Y721" t="str">
            <v>JOIEBF5523</v>
          </cell>
          <cell r="Z721">
            <v>0.5</v>
          </cell>
          <cell r="AA721" t="str">
            <v>14FW JOIEBETE_KNIT_04_BL</v>
          </cell>
          <cell r="AB721" t="str">
            <v>BL</v>
          </cell>
          <cell r="AC721" t="str">
            <v>BLUE</v>
          </cell>
          <cell r="AD721" t="str">
            <v>JOIEBF5523BL</v>
          </cell>
          <cell r="AE721" t="str">
            <v/>
          </cell>
          <cell r="AF721">
            <v>1</v>
          </cell>
          <cell r="AG721">
            <v>0</v>
          </cell>
          <cell r="AH721">
            <v>1</v>
          </cell>
          <cell r="AI721" t="str">
            <v>FRE</v>
          </cell>
        </row>
        <row r="722">
          <cell r="J722" t="str">
            <v>0</v>
          </cell>
          <cell r="K722" t="str">
            <v>0-</v>
          </cell>
          <cell r="L722">
            <v>0</v>
          </cell>
          <cell r="M722" t="str">
            <v>TTL</v>
          </cell>
          <cell r="N722" t="str">
            <v/>
          </cell>
          <cell r="O722" t="str">
            <v>JOI-FOREMOST-33 TTL</v>
          </cell>
          <cell r="Q722" t="str">
            <v/>
          </cell>
          <cell r="R722" t="str">
            <v/>
          </cell>
          <cell r="S722" t="str">
            <v/>
          </cell>
          <cell r="U722" t="str">
            <v/>
          </cell>
          <cell r="X722" t="str">
            <v/>
          </cell>
          <cell r="Y722" t="str">
            <v/>
          </cell>
          <cell r="Z722">
            <v>1</v>
          </cell>
          <cell r="AB722" t="str">
            <v/>
          </cell>
          <cell r="AD722" t="str">
            <v/>
          </cell>
          <cell r="AE722" t="str">
            <v/>
          </cell>
          <cell r="AF722">
            <v>2</v>
          </cell>
          <cell r="AG722">
            <v>0</v>
          </cell>
          <cell r="AH722">
            <v>1</v>
          </cell>
        </row>
        <row r="723">
          <cell r="J723" t="str">
            <v>DPS-바이칼-061</v>
          </cell>
          <cell r="K723" t="str">
            <v>DPS-바이칼-061-DPSBPF3501PINKOMM</v>
          </cell>
          <cell r="L723" t="str">
            <v>DPS의류외501</v>
          </cell>
          <cell r="M723" t="str">
            <v>DPS</v>
          </cell>
          <cell r="N723" t="str">
            <v>14FW D</v>
          </cell>
          <cell r="P723" t="str">
            <v>DPS</v>
          </cell>
          <cell r="Q723" t="str">
            <v>DISNEY PRINCESS</v>
          </cell>
          <cell r="R723" t="str">
            <v>F</v>
          </cell>
          <cell r="S723" t="str">
            <v>3</v>
          </cell>
          <cell r="T723" t="str">
            <v>BP</v>
          </cell>
          <cell r="U723" t="str">
            <v>BACK PACK</v>
          </cell>
          <cell r="V723" t="str">
            <v>K</v>
          </cell>
          <cell r="W723">
            <v>501</v>
          </cell>
          <cell r="X723">
            <v>501</v>
          </cell>
          <cell r="Y723" t="str">
            <v>DPSBPF3501</v>
          </cell>
          <cell r="Z723">
            <v>1</v>
          </cell>
          <cell r="AA723" t="str">
            <v>14FW DISNEY_BP_07_PK_KIDS</v>
          </cell>
          <cell r="AB723" t="str">
            <v>PK</v>
          </cell>
          <cell r="AC723" t="str">
            <v>PINK</v>
          </cell>
          <cell r="AD723" t="str">
            <v>DPSBPF3501PK</v>
          </cell>
          <cell r="AE723" t="str">
            <v/>
          </cell>
          <cell r="AF723">
            <v>1</v>
          </cell>
          <cell r="AG723">
            <v>0</v>
          </cell>
          <cell r="AH723">
            <v>1</v>
          </cell>
          <cell r="AI723" t="str">
            <v>OMM</v>
          </cell>
        </row>
        <row r="724">
          <cell r="J724" t="str">
            <v>DPS-바이칼-062</v>
          </cell>
          <cell r="K724" t="str">
            <v>DPS-바이칼-062-DPSBPF3502PINKOMM</v>
          </cell>
          <cell r="L724" t="str">
            <v>DPS의류외502</v>
          </cell>
          <cell r="M724" t="str">
            <v>DPS</v>
          </cell>
          <cell r="N724" t="str">
            <v>14FW D</v>
          </cell>
          <cell r="P724" t="str">
            <v>DPS</v>
          </cell>
          <cell r="Q724" t="str">
            <v>DISNEY PRINCESS</v>
          </cell>
          <cell r="R724" t="str">
            <v>F</v>
          </cell>
          <cell r="S724" t="str">
            <v>3</v>
          </cell>
          <cell r="T724" t="str">
            <v>BP</v>
          </cell>
          <cell r="U724" t="str">
            <v>BACK PACK</v>
          </cell>
          <cell r="V724" t="str">
            <v>K</v>
          </cell>
          <cell r="W724">
            <v>502</v>
          </cell>
          <cell r="X724">
            <v>502</v>
          </cell>
          <cell r="Y724" t="str">
            <v>DPSBPF3502</v>
          </cell>
          <cell r="Z724">
            <v>1</v>
          </cell>
          <cell r="AA724" t="str">
            <v>14FW DISNEY_BP_08_PK_KIDS</v>
          </cell>
          <cell r="AB724" t="str">
            <v>PK</v>
          </cell>
          <cell r="AC724" t="str">
            <v>PINK</v>
          </cell>
          <cell r="AD724" t="str">
            <v>DPSBPF3502PK</v>
          </cell>
          <cell r="AE724" t="str">
            <v/>
          </cell>
          <cell r="AF724">
            <v>1</v>
          </cell>
          <cell r="AG724">
            <v>0</v>
          </cell>
          <cell r="AH724">
            <v>1</v>
          </cell>
          <cell r="AI724" t="str">
            <v>OMM</v>
          </cell>
        </row>
        <row r="725">
          <cell r="J725" t="str">
            <v>DPS-바이칼-063</v>
          </cell>
          <cell r="K725" t="str">
            <v>DPS-바이칼-063-DPSBPF3503NAVYOMM</v>
          </cell>
          <cell r="L725" t="str">
            <v>DPS의류외503</v>
          </cell>
          <cell r="M725" t="str">
            <v>DPS</v>
          </cell>
          <cell r="N725" t="str">
            <v>14FW D</v>
          </cell>
          <cell r="P725" t="str">
            <v>DPS</v>
          </cell>
          <cell r="Q725" t="str">
            <v>DISNEY PRINCESS</v>
          </cell>
          <cell r="R725" t="str">
            <v>F</v>
          </cell>
          <cell r="S725" t="str">
            <v>3</v>
          </cell>
          <cell r="T725" t="str">
            <v>BP</v>
          </cell>
          <cell r="U725" t="str">
            <v>BACK PACK</v>
          </cell>
          <cell r="V725" t="str">
            <v>K</v>
          </cell>
          <cell r="W725">
            <v>503</v>
          </cell>
          <cell r="X725">
            <v>503</v>
          </cell>
          <cell r="Y725" t="str">
            <v>DPSBPF3503</v>
          </cell>
          <cell r="Z725">
            <v>1</v>
          </cell>
          <cell r="AA725" t="str">
            <v>14FW DISNEY_BP_09_NV_KIDS</v>
          </cell>
          <cell r="AB725" t="str">
            <v>NY</v>
          </cell>
          <cell r="AC725" t="str">
            <v>NAVY</v>
          </cell>
          <cell r="AD725" t="str">
            <v>DPSBPF3503NY</v>
          </cell>
          <cell r="AE725" t="str">
            <v/>
          </cell>
          <cell r="AF725">
            <v>1</v>
          </cell>
          <cell r="AG725">
            <v>0</v>
          </cell>
          <cell r="AH725">
            <v>1</v>
          </cell>
          <cell r="AI725" t="str">
            <v>OMM</v>
          </cell>
        </row>
        <row r="726">
          <cell r="J726" t="str">
            <v>0</v>
          </cell>
          <cell r="K726" t="str">
            <v>0-</v>
          </cell>
          <cell r="L726">
            <v>0</v>
          </cell>
          <cell r="M726" t="str">
            <v>TTL</v>
          </cell>
          <cell r="N726" t="str">
            <v/>
          </cell>
          <cell r="O726" t="str">
            <v>DPS-바이칼-06 TTL</v>
          </cell>
          <cell r="Q726" t="str">
            <v/>
          </cell>
          <cell r="R726" t="str">
            <v/>
          </cell>
          <cell r="S726" t="str">
            <v/>
          </cell>
          <cell r="U726" t="str">
            <v/>
          </cell>
          <cell r="X726" t="str">
            <v/>
          </cell>
          <cell r="Y726" t="str">
            <v/>
          </cell>
          <cell r="Z726">
            <v>3</v>
          </cell>
          <cell r="AB726" t="str">
            <v/>
          </cell>
          <cell r="AD726" t="str">
            <v/>
          </cell>
          <cell r="AE726" t="str">
            <v/>
          </cell>
          <cell r="AF726">
            <v>3</v>
          </cell>
          <cell r="AG726">
            <v>0</v>
          </cell>
          <cell r="AH726">
            <v>1</v>
          </cell>
        </row>
        <row r="727">
          <cell r="J727" t="str">
            <v>DPS-QF-251</v>
          </cell>
          <cell r="K727" t="str">
            <v>DPS-QF-251-DPSSNF3005BLACKFRE</v>
          </cell>
          <cell r="L727" t="str">
            <v>DPS의류외5</v>
          </cell>
          <cell r="M727" t="str">
            <v>DPS</v>
          </cell>
          <cell r="N727" t="str">
            <v>14SS F</v>
          </cell>
          <cell r="P727" t="str">
            <v>DPS</v>
          </cell>
          <cell r="Q727" t="str">
            <v>DISNEY PRINCESS</v>
          </cell>
          <cell r="R727" t="str">
            <v>F</v>
          </cell>
          <cell r="S727" t="str">
            <v>3</v>
          </cell>
          <cell r="T727" t="str">
            <v>SN</v>
          </cell>
          <cell r="U727" t="str">
            <v>SNAPBACK</v>
          </cell>
          <cell r="V727" t="str">
            <v>U</v>
          </cell>
          <cell r="W727">
            <v>5</v>
          </cell>
          <cell r="X727" t="str">
            <v>005</v>
          </cell>
          <cell r="Y727" t="str">
            <v>DPSSNF3005</v>
          </cell>
          <cell r="Z727">
            <v>1</v>
          </cell>
          <cell r="AA727" t="str">
            <v>14SS FROZEN SNAP_06_BK</v>
          </cell>
          <cell r="AB727" t="str">
            <v>BK</v>
          </cell>
          <cell r="AC727" t="str">
            <v>BLACK</v>
          </cell>
          <cell r="AD727" t="str">
            <v>DPSSNF3005BK</v>
          </cell>
          <cell r="AE727" t="str">
            <v/>
          </cell>
          <cell r="AF727">
            <v>1</v>
          </cell>
          <cell r="AG727">
            <v>0</v>
          </cell>
          <cell r="AH727">
            <v>1</v>
          </cell>
          <cell r="AI727" t="str">
            <v>FRE</v>
          </cell>
        </row>
        <row r="728">
          <cell r="J728" t="str">
            <v>0</v>
          </cell>
          <cell r="K728" t="str">
            <v>0-</v>
          </cell>
          <cell r="L728">
            <v>0</v>
          </cell>
          <cell r="M728" t="str">
            <v>TTL</v>
          </cell>
          <cell r="N728" t="str">
            <v/>
          </cell>
          <cell r="O728" t="str">
            <v>DPS-QF-25 TTL</v>
          </cell>
          <cell r="Q728" t="str">
            <v/>
          </cell>
          <cell r="R728" t="str">
            <v/>
          </cell>
          <cell r="S728" t="str">
            <v/>
          </cell>
          <cell r="U728" t="str">
            <v/>
          </cell>
          <cell r="X728" t="str">
            <v/>
          </cell>
          <cell r="Y728" t="str">
            <v/>
          </cell>
          <cell r="Z728">
            <v>1</v>
          </cell>
          <cell r="AB728" t="str">
            <v/>
          </cell>
          <cell r="AD728" t="str">
            <v/>
          </cell>
          <cell r="AE728" t="str">
            <v/>
          </cell>
          <cell r="AF728">
            <v>1</v>
          </cell>
          <cell r="AG728">
            <v>0</v>
          </cell>
          <cell r="AH728">
            <v>1</v>
          </cell>
        </row>
        <row r="729">
          <cell r="J729" t="str">
            <v>JOI-PRANCE-011</v>
          </cell>
          <cell r="K729" t="str">
            <v>JOI-PRANCE-011-JOIBEF5524YELLOWFRE</v>
          </cell>
          <cell r="L729" t="str">
            <v>JOI의류외524</v>
          </cell>
          <cell r="M729" t="str">
            <v>JOI</v>
          </cell>
          <cell r="N729" t="str">
            <v>14FW J</v>
          </cell>
          <cell r="P729" t="str">
            <v>JOI</v>
          </cell>
          <cell r="Q729" t="str">
            <v>JOIE BETE</v>
          </cell>
          <cell r="R729" t="str">
            <v>F</v>
          </cell>
          <cell r="S729">
            <v>5</v>
          </cell>
          <cell r="T729" t="str">
            <v>BE</v>
          </cell>
          <cell r="U729" t="str">
            <v>BEANIE</v>
          </cell>
          <cell r="V729" t="str">
            <v>K</v>
          </cell>
          <cell r="W729">
            <v>524</v>
          </cell>
          <cell r="X729">
            <v>524</v>
          </cell>
          <cell r="Y729" t="str">
            <v>JOIBEF5524</v>
          </cell>
          <cell r="Z729">
            <v>1</v>
          </cell>
          <cell r="AA729" t="str">
            <v>14FW JOIEBETE_KNIT_01_YL</v>
          </cell>
          <cell r="AB729" t="str">
            <v>YE</v>
          </cell>
          <cell r="AC729" t="str">
            <v>YELLOW</v>
          </cell>
          <cell r="AD729" t="str">
            <v>JOIBEF5524YE</v>
          </cell>
          <cell r="AE729" t="str">
            <v/>
          </cell>
          <cell r="AF729">
            <v>1</v>
          </cell>
          <cell r="AG729">
            <v>0</v>
          </cell>
          <cell r="AH729">
            <v>1</v>
          </cell>
          <cell r="AI729" t="str">
            <v>FRE</v>
          </cell>
        </row>
        <row r="730">
          <cell r="J730" t="str">
            <v>JOI-PRANCE-012</v>
          </cell>
          <cell r="K730" t="str">
            <v>JOI-PRANCE-012-JOIBEF5525MINTFRE</v>
          </cell>
          <cell r="L730" t="str">
            <v>JOI의류외525</v>
          </cell>
          <cell r="M730" t="str">
            <v>JOI</v>
          </cell>
          <cell r="N730" t="str">
            <v>14FW J</v>
          </cell>
          <cell r="P730" t="str">
            <v>JOI</v>
          </cell>
          <cell r="Q730" t="str">
            <v>JOIE BETE</v>
          </cell>
          <cell r="R730" t="str">
            <v>F</v>
          </cell>
          <cell r="S730">
            <v>5</v>
          </cell>
          <cell r="T730" t="str">
            <v>BE</v>
          </cell>
          <cell r="U730" t="str">
            <v>BEANIE</v>
          </cell>
          <cell r="V730" t="str">
            <v>K</v>
          </cell>
          <cell r="W730">
            <v>525</v>
          </cell>
          <cell r="X730">
            <v>525</v>
          </cell>
          <cell r="Y730" t="str">
            <v>JOIBEF5525</v>
          </cell>
          <cell r="Z730">
            <v>1</v>
          </cell>
          <cell r="AA730" t="str">
            <v>14FW JOIEBETE_KNIT_02_MT</v>
          </cell>
          <cell r="AB730" t="str">
            <v>MT</v>
          </cell>
          <cell r="AC730" t="str">
            <v>MINT</v>
          </cell>
          <cell r="AD730" t="str">
            <v>JOIBEF5525MT</v>
          </cell>
          <cell r="AE730" t="str">
            <v/>
          </cell>
          <cell r="AF730">
            <v>1</v>
          </cell>
          <cell r="AG730">
            <v>0</v>
          </cell>
          <cell r="AH730">
            <v>1</v>
          </cell>
          <cell r="AI730" t="str">
            <v>FRE</v>
          </cell>
        </row>
        <row r="731">
          <cell r="J731" t="str">
            <v>0</v>
          </cell>
          <cell r="K731" t="str">
            <v>0-</v>
          </cell>
          <cell r="L731">
            <v>0</v>
          </cell>
          <cell r="M731" t="str">
            <v>TTL</v>
          </cell>
          <cell r="N731" t="str">
            <v/>
          </cell>
          <cell r="O731" t="str">
            <v>JOI-PRANCE-01 TTL</v>
          </cell>
          <cell r="Q731" t="str">
            <v/>
          </cell>
          <cell r="R731" t="str">
            <v/>
          </cell>
          <cell r="S731" t="str">
            <v/>
          </cell>
          <cell r="U731" t="str">
            <v/>
          </cell>
          <cell r="X731" t="str">
            <v/>
          </cell>
          <cell r="Y731" t="str">
            <v/>
          </cell>
          <cell r="Z731">
            <v>2</v>
          </cell>
          <cell r="AB731" t="str">
            <v/>
          </cell>
          <cell r="AD731" t="str">
            <v/>
          </cell>
          <cell r="AE731" t="str">
            <v/>
          </cell>
          <cell r="AF731">
            <v>2</v>
          </cell>
          <cell r="AG731">
            <v>0</v>
          </cell>
          <cell r="AH731">
            <v>1</v>
          </cell>
        </row>
        <row r="732">
          <cell r="J732" t="str">
            <v>BMD-동일모자-281</v>
          </cell>
          <cell r="K732" t="str">
            <v>BMD-동일모자-281-BMDBAF3405BLACKFRE</v>
          </cell>
          <cell r="L732" t="str">
            <v>BMD의류외405</v>
          </cell>
          <cell r="M732" t="str">
            <v>BMD</v>
          </cell>
          <cell r="N732" t="str">
            <v>14SS B</v>
          </cell>
          <cell r="P732" t="str">
            <v>BMD</v>
          </cell>
          <cell r="Q732" t="str">
            <v>BLACK MOOD</v>
          </cell>
          <cell r="R732" t="str">
            <v>F</v>
          </cell>
          <cell r="S732" t="str">
            <v>3</v>
          </cell>
          <cell r="T732" t="str">
            <v>BA</v>
          </cell>
          <cell r="U732" t="str">
            <v>BASIC CAP</v>
          </cell>
          <cell r="V732" t="str">
            <v>U</v>
          </cell>
          <cell r="W732">
            <v>405</v>
          </cell>
          <cell r="X732">
            <v>405</v>
          </cell>
          <cell r="Y732" t="str">
            <v>BMDBAF3405</v>
          </cell>
          <cell r="Z732">
            <v>1</v>
          </cell>
          <cell r="AA732" t="str">
            <v>14SS BLACK MOOD CAP-16_BK</v>
          </cell>
          <cell r="AB732" t="str">
            <v>BK</v>
          </cell>
          <cell r="AC732" t="str">
            <v>BLACK</v>
          </cell>
          <cell r="AD732" t="str">
            <v>BMDBAF3405BK</v>
          </cell>
          <cell r="AE732" t="str">
            <v>R1</v>
          </cell>
          <cell r="AF732">
            <v>1</v>
          </cell>
          <cell r="AG732">
            <v>0</v>
          </cell>
          <cell r="AH732">
            <v>1</v>
          </cell>
          <cell r="AI732" t="str">
            <v>FRE</v>
          </cell>
        </row>
        <row r="733">
          <cell r="J733" t="str">
            <v>BMD-동일모자-282</v>
          </cell>
          <cell r="K733" t="str">
            <v>BMD-동일모자-282-BMDBAF3408BLACKFRE</v>
          </cell>
          <cell r="L733" t="str">
            <v>BMD의류외408</v>
          </cell>
          <cell r="M733" t="str">
            <v>BMD</v>
          </cell>
          <cell r="N733" t="str">
            <v>14SS B</v>
          </cell>
          <cell r="P733" t="str">
            <v>BMD</v>
          </cell>
          <cell r="Q733" t="str">
            <v>BLACK MOOD</v>
          </cell>
          <cell r="R733" t="str">
            <v>F</v>
          </cell>
          <cell r="S733" t="str">
            <v>3</v>
          </cell>
          <cell r="T733" t="str">
            <v>BA</v>
          </cell>
          <cell r="U733" t="str">
            <v>BASIC CAP</v>
          </cell>
          <cell r="V733" t="str">
            <v>U</v>
          </cell>
          <cell r="W733">
            <v>408</v>
          </cell>
          <cell r="X733">
            <v>408</v>
          </cell>
          <cell r="Y733" t="str">
            <v>BMDBAF3408</v>
          </cell>
          <cell r="Z733">
            <v>1</v>
          </cell>
          <cell r="AA733" t="str">
            <v>14SS BLACK MOOD CAP-06-COCKE_BK</v>
          </cell>
          <cell r="AB733" t="str">
            <v>BK</v>
          </cell>
          <cell r="AC733" t="str">
            <v>BLACK</v>
          </cell>
          <cell r="AD733" t="str">
            <v>BMDBAF3408BK</v>
          </cell>
          <cell r="AE733" t="str">
            <v>R1</v>
          </cell>
          <cell r="AF733">
            <v>1</v>
          </cell>
          <cell r="AG733">
            <v>0</v>
          </cell>
          <cell r="AH733">
            <v>1</v>
          </cell>
          <cell r="AI733" t="str">
            <v>FRE</v>
          </cell>
        </row>
        <row r="734">
          <cell r="J734" t="str">
            <v>0</v>
          </cell>
          <cell r="K734" t="str">
            <v>0-</v>
          </cell>
          <cell r="L734">
            <v>0</v>
          </cell>
          <cell r="M734" t="str">
            <v>TTL</v>
          </cell>
          <cell r="N734" t="str">
            <v/>
          </cell>
          <cell r="O734" t="str">
            <v>BMD-동일모자-28 TTL</v>
          </cell>
          <cell r="Q734" t="str">
            <v/>
          </cell>
          <cell r="R734" t="str">
            <v/>
          </cell>
          <cell r="S734" t="str">
            <v/>
          </cell>
          <cell r="U734" t="str">
            <v/>
          </cell>
          <cell r="X734" t="str">
            <v/>
          </cell>
          <cell r="Y734" t="str">
            <v/>
          </cell>
          <cell r="Z734">
            <v>2</v>
          </cell>
          <cell r="AB734" t="str">
            <v/>
          </cell>
          <cell r="AD734" t="str">
            <v/>
          </cell>
          <cell r="AE734" t="str">
            <v/>
          </cell>
          <cell r="AF734">
            <v>2</v>
          </cell>
          <cell r="AG734">
            <v>0</v>
          </cell>
          <cell r="AH734">
            <v>1</v>
          </cell>
        </row>
        <row r="735">
          <cell r="J735" t="str">
            <v>DPS-QF-261</v>
          </cell>
          <cell r="K735" t="str">
            <v>DPS-QF-261-DPSFIF3413PINKFRE</v>
          </cell>
          <cell r="L735" t="str">
            <v>DPS의류외413</v>
          </cell>
          <cell r="M735" t="str">
            <v>DPS</v>
          </cell>
          <cell r="N735" t="str">
            <v>14SS D</v>
          </cell>
          <cell r="P735" t="str">
            <v>DPS</v>
          </cell>
          <cell r="Q735" t="str">
            <v>DISNEY PRINCESS</v>
          </cell>
          <cell r="R735" t="str">
            <v>F</v>
          </cell>
          <cell r="S735" t="str">
            <v>3</v>
          </cell>
          <cell r="T735" t="str">
            <v>FI</v>
          </cell>
          <cell r="U735" t="str">
            <v>FITTED CAP</v>
          </cell>
          <cell r="V735" t="str">
            <v>U</v>
          </cell>
          <cell r="W735">
            <v>413</v>
          </cell>
          <cell r="X735">
            <v>413</v>
          </cell>
          <cell r="Y735" t="str">
            <v>DPSFIF3413</v>
          </cell>
          <cell r="Z735">
            <v>1</v>
          </cell>
          <cell r="AA735" t="str">
            <v>14SS DISNEY CAP_03_PK</v>
          </cell>
          <cell r="AB735" t="str">
            <v>PK</v>
          </cell>
          <cell r="AC735" t="str">
            <v>PINK</v>
          </cell>
          <cell r="AD735" t="str">
            <v>DPSFIF3413PK</v>
          </cell>
          <cell r="AE735" t="str">
            <v>R1</v>
          </cell>
          <cell r="AF735">
            <v>1</v>
          </cell>
          <cell r="AG735">
            <v>0</v>
          </cell>
          <cell r="AH735">
            <v>1</v>
          </cell>
          <cell r="AI735" t="str">
            <v>FRE</v>
          </cell>
        </row>
        <row r="736">
          <cell r="J736" t="str">
            <v>0</v>
          </cell>
          <cell r="K736" t="str">
            <v>0-</v>
          </cell>
          <cell r="L736">
            <v>0</v>
          </cell>
          <cell r="M736" t="str">
            <v>TTL</v>
          </cell>
          <cell r="N736" t="str">
            <v/>
          </cell>
          <cell r="O736" t="str">
            <v>DPS-QF-26 TTL</v>
          </cell>
          <cell r="Q736" t="str">
            <v/>
          </cell>
          <cell r="R736" t="str">
            <v/>
          </cell>
          <cell r="S736" t="str">
            <v/>
          </cell>
          <cell r="U736" t="str">
            <v/>
          </cell>
          <cell r="X736" t="str">
            <v/>
          </cell>
          <cell r="Y736" t="str">
            <v/>
          </cell>
          <cell r="Z736">
            <v>1</v>
          </cell>
          <cell r="AB736" t="str">
            <v/>
          </cell>
          <cell r="AD736" t="str">
            <v/>
          </cell>
          <cell r="AE736" t="str">
            <v/>
          </cell>
          <cell r="AF736">
            <v>1</v>
          </cell>
          <cell r="AG736">
            <v>0</v>
          </cell>
          <cell r="AH736">
            <v>1</v>
          </cell>
        </row>
        <row r="737">
          <cell r="J737" t="str">
            <v>NOV-EVERRICH TEXTILE-021</v>
          </cell>
          <cell r="K737" t="str">
            <v>NOV-EVERRICH TEXTILE-021-NOVTPF5011BLACKFRE</v>
          </cell>
          <cell r="L737" t="str">
            <v>NOV의류외11</v>
          </cell>
          <cell r="M737" t="str">
            <v>NOV</v>
          </cell>
          <cell r="N737" t="str">
            <v>14FW N</v>
          </cell>
          <cell r="P737" t="str">
            <v>NOV</v>
          </cell>
          <cell r="Q737" t="str">
            <v>NOVENT</v>
          </cell>
          <cell r="R737" t="str">
            <v>F</v>
          </cell>
          <cell r="S737">
            <v>5</v>
          </cell>
          <cell r="T737" t="str">
            <v>TP</v>
          </cell>
          <cell r="U737" t="str">
            <v>TROOPER</v>
          </cell>
          <cell r="V737" t="str">
            <v>U</v>
          </cell>
          <cell r="W737">
            <v>11</v>
          </cell>
          <cell r="X737" t="str">
            <v>011</v>
          </cell>
          <cell r="Y737" t="str">
            <v>NOVTPF5011</v>
          </cell>
          <cell r="Z737">
            <v>0</v>
          </cell>
          <cell r="AA737" t="str">
            <v>14FW NV 09_TROOPER_BK</v>
          </cell>
          <cell r="AB737" t="str">
            <v>BK</v>
          </cell>
          <cell r="AC737" t="str">
            <v>BLACK</v>
          </cell>
          <cell r="AD737" t="str">
            <v>NOVTPF5011BK</v>
          </cell>
          <cell r="AE737" t="str">
            <v>R1</v>
          </cell>
          <cell r="AF737">
            <v>0</v>
          </cell>
          <cell r="AG737">
            <v>0</v>
          </cell>
          <cell r="AH737">
            <v>1</v>
          </cell>
          <cell r="AI737" t="str">
            <v>FRE</v>
          </cell>
        </row>
        <row r="738">
          <cell r="J738" t="str">
            <v>NOV-EVERRICH TEXTILE-022</v>
          </cell>
          <cell r="K738" t="str">
            <v>NOV-EVERRICH TEXTILE-022-NOVTPF5011REDFRE</v>
          </cell>
          <cell r="L738" t="str">
            <v>NOV의류외11</v>
          </cell>
          <cell r="M738" t="str">
            <v>NOV</v>
          </cell>
          <cell r="N738" t="str">
            <v>14FW N</v>
          </cell>
          <cell r="P738" t="str">
            <v>NOV</v>
          </cell>
          <cell r="Q738" t="str">
            <v>NOVENT</v>
          </cell>
          <cell r="R738" t="str">
            <v>F</v>
          </cell>
          <cell r="S738">
            <v>5</v>
          </cell>
          <cell r="T738" t="str">
            <v>TP</v>
          </cell>
          <cell r="U738" t="str">
            <v>TROOPER</v>
          </cell>
          <cell r="V738" t="str">
            <v>U</v>
          </cell>
          <cell r="W738">
            <v>11</v>
          </cell>
          <cell r="X738" t="str">
            <v>011</v>
          </cell>
          <cell r="Y738" t="str">
            <v>NOVTPF5011</v>
          </cell>
          <cell r="Z738">
            <v>0</v>
          </cell>
          <cell r="AA738" t="str">
            <v>14FW NV 09_TROOPER_RE</v>
          </cell>
          <cell r="AB738" t="str">
            <v>RE</v>
          </cell>
          <cell r="AC738" t="str">
            <v>RED</v>
          </cell>
          <cell r="AD738" t="str">
            <v>NOVTPF5011RE</v>
          </cell>
          <cell r="AE738" t="str">
            <v>R1</v>
          </cell>
          <cell r="AF738">
            <v>0</v>
          </cell>
          <cell r="AG738">
            <v>0</v>
          </cell>
          <cell r="AH738">
            <v>1</v>
          </cell>
          <cell r="AI738" t="str">
            <v>FRE</v>
          </cell>
        </row>
        <row r="739">
          <cell r="J739" t="str">
            <v>NOV-EVERRICH TEXTILE-023</v>
          </cell>
          <cell r="K739" t="str">
            <v>NOV-EVERRICH TEXTILE-023-NOVTPF5011PINKFRE</v>
          </cell>
          <cell r="L739" t="str">
            <v>NOV의류외11</v>
          </cell>
          <cell r="M739" t="str">
            <v>NOV</v>
          </cell>
          <cell r="N739" t="str">
            <v>14FW N</v>
          </cell>
          <cell r="P739" t="str">
            <v>NOV</v>
          </cell>
          <cell r="Q739" t="str">
            <v>NOVENT</v>
          </cell>
          <cell r="R739" t="str">
            <v>F</v>
          </cell>
          <cell r="S739">
            <v>5</v>
          </cell>
          <cell r="T739" t="str">
            <v>TP</v>
          </cell>
          <cell r="U739" t="str">
            <v>TROOPER</v>
          </cell>
          <cell r="V739" t="str">
            <v>U</v>
          </cell>
          <cell r="W739">
            <v>11</v>
          </cell>
          <cell r="X739" t="str">
            <v>011</v>
          </cell>
          <cell r="Y739" t="str">
            <v>NOVTPF5011</v>
          </cell>
          <cell r="Z739">
            <v>0</v>
          </cell>
          <cell r="AA739" t="str">
            <v>14FW NV 09_TROOPER_PK</v>
          </cell>
          <cell r="AB739" t="str">
            <v>PK</v>
          </cell>
          <cell r="AC739" t="str">
            <v>PINK</v>
          </cell>
          <cell r="AD739" t="str">
            <v>NOVTPF5011PK</v>
          </cell>
          <cell r="AE739" t="str">
            <v>R1</v>
          </cell>
          <cell r="AF739">
            <v>0</v>
          </cell>
          <cell r="AG739">
            <v>0</v>
          </cell>
          <cell r="AH739">
            <v>1</v>
          </cell>
          <cell r="AI739" t="str">
            <v>FRE</v>
          </cell>
        </row>
        <row r="740">
          <cell r="J740" t="str">
            <v>0</v>
          </cell>
          <cell r="K740" t="str">
            <v>0-</v>
          </cell>
          <cell r="L740">
            <v>0</v>
          </cell>
          <cell r="M740" t="str">
            <v>TTL</v>
          </cell>
          <cell r="N740" t="str">
            <v/>
          </cell>
          <cell r="O740" t="str">
            <v>NOV-EVERRICH TEXTILE-02 TTL</v>
          </cell>
          <cell r="Q740" t="str">
            <v/>
          </cell>
          <cell r="R740" t="str">
            <v/>
          </cell>
          <cell r="S740" t="str">
            <v/>
          </cell>
          <cell r="U740" t="str">
            <v/>
          </cell>
          <cell r="X740" t="str">
            <v/>
          </cell>
          <cell r="Y740" t="str">
            <v/>
          </cell>
          <cell r="Z740">
            <v>0</v>
          </cell>
          <cell r="AB740" t="str">
            <v/>
          </cell>
          <cell r="AD740" t="str">
            <v/>
          </cell>
          <cell r="AE740" t="str">
            <v/>
          </cell>
          <cell r="AF740">
            <v>0</v>
          </cell>
          <cell r="AG740">
            <v>0</v>
          </cell>
          <cell r="AH740">
            <v>1</v>
          </cell>
        </row>
        <row r="741">
          <cell r="J741" t="str">
            <v>DPS-QF-281</v>
          </cell>
          <cell r="K741" t="str">
            <v>DPS-QF-281-DPSSNF3401REDFRE</v>
          </cell>
          <cell r="L741" t="str">
            <v>DPS의류외401</v>
          </cell>
          <cell r="M741" t="str">
            <v>DPS</v>
          </cell>
          <cell r="N741" t="str">
            <v>14SS D</v>
          </cell>
          <cell r="P741" t="str">
            <v>DPS</v>
          </cell>
          <cell r="Q741" t="str">
            <v>DISNEY PRINCESS</v>
          </cell>
          <cell r="R741" t="str">
            <v>F</v>
          </cell>
          <cell r="S741" t="str">
            <v>3</v>
          </cell>
          <cell r="T741" t="str">
            <v>SN</v>
          </cell>
          <cell r="U741" t="str">
            <v>SNAPBACK</v>
          </cell>
          <cell r="V741" t="str">
            <v>U</v>
          </cell>
          <cell r="W741">
            <v>401</v>
          </cell>
          <cell r="X741">
            <v>401</v>
          </cell>
          <cell r="Y741" t="str">
            <v>DPSSNF3401</v>
          </cell>
          <cell r="Z741">
            <v>1</v>
          </cell>
          <cell r="AA741" t="str">
            <v>14SS DISNEY 02_SNAP_RD</v>
          </cell>
          <cell r="AB741" t="str">
            <v>RE</v>
          </cell>
          <cell r="AC741" t="str">
            <v>RED</v>
          </cell>
          <cell r="AD741" t="str">
            <v>DPSSNF3401RE</v>
          </cell>
          <cell r="AE741" t="str">
            <v>R1</v>
          </cell>
          <cell r="AF741">
            <v>1</v>
          </cell>
          <cell r="AG741">
            <v>0</v>
          </cell>
          <cell r="AH741">
            <v>1</v>
          </cell>
          <cell r="AI741" t="str">
            <v>FRE</v>
          </cell>
        </row>
        <row r="742">
          <cell r="J742" t="str">
            <v>DPS-QF-282</v>
          </cell>
          <cell r="K742" t="str">
            <v>DPS-QF-282-DPSSNF3402BLACKFRE</v>
          </cell>
          <cell r="L742" t="str">
            <v>DPS의류외402</v>
          </cell>
          <cell r="M742" t="str">
            <v>DPS</v>
          </cell>
          <cell r="N742" t="str">
            <v>14SS D</v>
          </cell>
          <cell r="P742" t="str">
            <v>DPS</v>
          </cell>
          <cell r="Q742" t="str">
            <v>DISNEY PRINCESS</v>
          </cell>
          <cell r="R742" t="str">
            <v>F</v>
          </cell>
          <cell r="S742" t="str">
            <v>3</v>
          </cell>
          <cell r="T742" t="str">
            <v>SN</v>
          </cell>
          <cell r="U742" t="str">
            <v>SNAPBACK</v>
          </cell>
          <cell r="V742" t="str">
            <v>U</v>
          </cell>
          <cell r="W742">
            <v>402</v>
          </cell>
          <cell r="X742">
            <v>402</v>
          </cell>
          <cell r="Y742" t="str">
            <v>DPSSNF3402</v>
          </cell>
          <cell r="Z742">
            <v>1</v>
          </cell>
          <cell r="AA742" t="str">
            <v>14SS DISNEY 04_SNAP_BK</v>
          </cell>
          <cell r="AB742" t="str">
            <v>BK</v>
          </cell>
          <cell r="AC742" t="str">
            <v>BLACK</v>
          </cell>
          <cell r="AD742" t="str">
            <v>DPSSNF3402BK</v>
          </cell>
          <cell r="AE742" t="str">
            <v>R1</v>
          </cell>
          <cell r="AF742">
            <v>1</v>
          </cell>
          <cell r="AG742">
            <v>0</v>
          </cell>
          <cell r="AH742">
            <v>1</v>
          </cell>
          <cell r="AI742" t="str">
            <v>FRE</v>
          </cell>
        </row>
        <row r="743">
          <cell r="J743" t="str">
            <v>DPS-QF-283</v>
          </cell>
          <cell r="K743" t="str">
            <v>DPS-QF-283-DPSSNF3416BLACKFRE</v>
          </cell>
          <cell r="L743" t="str">
            <v>DPS의류외416</v>
          </cell>
          <cell r="M743" t="str">
            <v>DPS</v>
          </cell>
          <cell r="N743" t="str">
            <v>14SS D</v>
          </cell>
          <cell r="P743" t="str">
            <v>DPS</v>
          </cell>
          <cell r="Q743" t="str">
            <v>DISNEY PRINCESS</v>
          </cell>
          <cell r="R743" t="str">
            <v>F</v>
          </cell>
          <cell r="S743" t="str">
            <v>3</v>
          </cell>
          <cell r="T743" t="str">
            <v>SN</v>
          </cell>
          <cell r="U743" t="str">
            <v>SNAPBACK</v>
          </cell>
          <cell r="V743" t="str">
            <v>U</v>
          </cell>
          <cell r="W743">
            <v>416</v>
          </cell>
          <cell r="X743">
            <v>416</v>
          </cell>
          <cell r="Y743" t="str">
            <v>DPSSNF3416</v>
          </cell>
          <cell r="Z743">
            <v>1</v>
          </cell>
          <cell r="AA743" t="str">
            <v>14SS DISNEY 07_SNAP_BK</v>
          </cell>
          <cell r="AB743" t="str">
            <v>BK</v>
          </cell>
          <cell r="AC743" t="str">
            <v>BLACK</v>
          </cell>
          <cell r="AD743" t="str">
            <v>DPSSNF3416BK</v>
          </cell>
          <cell r="AE743" t="str">
            <v>R1</v>
          </cell>
          <cell r="AF743">
            <v>1</v>
          </cell>
          <cell r="AG743">
            <v>0</v>
          </cell>
          <cell r="AH743">
            <v>1</v>
          </cell>
          <cell r="AI743" t="str">
            <v>FRE</v>
          </cell>
        </row>
        <row r="744">
          <cell r="J744" t="str">
            <v>0</v>
          </cell>
          <cell r="K744" t="str">
            <v>0-</v>
          </cell>
          <cell r="L744">
            <v>0</v>
          </cell>
          <cell r="M744" t="str">
            <v>TTL</v>
          </cell>
          <cell r="N744" t="str">
            <v/>
          </cell>
          <cell r="O744" t="str">
            <v>DPS-QF-28 TTL</v>
          </cell>
          <cell r="Q744" t="str">
            <v/>
          </cell>
          <cell r="R744" t="str">
            <v/>
          </cell>
          <cell r="S744" t="str">
            <v/>
          </cell>
          <cell r="U744" t="str">
            <v/>
          </cell>
          <cell r="X744" t="str">
            <v/>
          </cell>
          <cell r="Y744" t="str">
            <v/>
          </cell>
          <cell r="Z744">
            <v>3</v>
          </cell>
          <cell r="AB744" t="str">
            <v/>
          </cell>
          <cell r="AD744" t="str">
            <v/>
          </cell>
          <cell r="AE744" t="str">
            <v/>
          </cell>
          <cell r="AF744">
            <v>3</v>
          </cell>
          <cell r="AG744">
            <v>0</v>
          </cell>
          <cell r="AH744">
            <v>1</v>
          </cell>
        </row>
        <row r="745">
          <cell r="J745" t="str">
            <v>DPS-QF-321</v>
          </cell>
          <cell r="K745" t="str">
            <v>DPS-QF-321-DPSSNF3004MINTFRE</v>
          </cell>
          <cell r="L745" t="str">
            <v>DPS의류외4</v>
          </cell>
          <cell r="M745" t="str">
            <v>DPS</v>
          </cell>
          <cell r="N745" t="str">
            <v>14SS F</v>
          </cell>
          <cell r="P745" t="str">
            <v>DPS</v>
          </cell>
          <cell r="Q745" t="str">
            <v>DISNEY PRINCESS</v>
          </cell>
          <cell r="R745" t="str">
            <v>F</v>
          </cell>
          <cell r="S745" t="str">
            <v>3</v>
          </cell>
          <cell r="T745" t="str">
            <v>SN</v>
          </cell>
          <cell r="U745" t="str">
            <v>SNAPBACK</v>
          </cell>
          <cell r="V745" t="str">
            <v>U</v>
          </cell>
          <cell r="W745">
            <v>4</v>
          </cell>
          <cell r="X745" t="str">
            <v>004</v>
          </cell>
          <cell r="Y745" t="str">
            <v>DPSSNF3004</v>
          </cell>
          <cell r="Z745">
            <v>1</v>
          </cell>
          <cell r="AA745" t="str">
            <v>14SS FROZEN SNAP_05_MT</v>
          </cell>
          <cell r="AB745" t="str">
            <v>MT</v>
          </cell>
          <cell r="AC745" t="str">
            <v>MINT</v>
          </cell>
          <cell r="AD745" t="str">
            <v>DPSSNF3004MT</v>
          </cell>
          <cell r="AE745" t="str">
            <v/>
          </cell>
          <cell r="AF745">
            <v>1</v>
          </cell>
          <cell r="AG745">
            <v>0</v>
          </cell>
          <cell r="AH745">
            <v>1</v>
          </cell>
          <cell r="AI745" t="str">
            <v>FRE</v>
          </cell>
        </row>
        <row r="746">
          <cell r="J746" t="str">
            <v>DPS-QF-322</v>
          </cell>
          <cell r="K746" t="str">
            <v>DPS-QF-322-DPSSNF3504MINTOSM</v>
          </cell>
          <cell r="L746" t="str">
            <v>DPS의류외504</v>
          </cell>
          <cell r="M746" t="str">
            <v>DPS</v>
          </cell>
          <cell r="N746" t="str">
            <v>14SS F</v>
          </cell>
          <cell r="P746" t="str">
            <v>DPS</v>
          </cell>
          <cell r="Q746" t="str">
            <v>DISNEY PRINCESS</v>
          </cell>
          <cell r="R746" t="str">
            <v>F</v>
          </cell>
          <cell r="S746" t="str">
            <v>3</v>
          </cell>
          <cell r="T746" t="str">
            <v>SN</v>
          </cell>
          <cell r="U746" t="str">
            <v>SNAPBACK</v>
          </cell>
          <cell r="V746" t="str">
            <v>K</v>
          </cell>
          <cell r="W746">
            <v>504</v>
          </cell>
          <cell r="X746">
            <v>504</v>
          </cell>
          <cell r="Y746" t="str">
            <v>DPSSNF3504</v>
          </cell>
          <cell r="Z746">
            <v>0.5</v>
          </cell>
          <cell r="AA746" t="str">
            <v>14SS FROZEN SNAP_05_MT_KIDS</v>
          </cell>
          <cell r="AB746" t="str">
            <v>MT</v>
          </cell>
          <cell r="AC746" t="str">
            <v>MINT</v>
          </cell>
          <cell r="AD746" t="str">
            <v>DPSSNF3504MT</v>
          </cell>
          <cell r="AE746" t="str">
            <v/>
          </cell>
          <cell r="AF746">
            <v>0.5</v>
          </cell>
          <cell r="AG746">
            <v>0</v>
          </cell>
          <cell r="AH746">
            <v>1</v>
          </cell>
          <cell r="AI746" t="str">
            <v>OSM</v>
          </cell>
        </row>
        <row r="747">
          <cell r="J747" t="str">
            <v>DPS-QF-322</v>
          </cell>
          <cell r="K747" t="str">
            <v>DPS-QF-322-DPSSNF3504MINTOML</v>
          </cell>
          <cell r="L747" t="str">
            <v>DPS의류외504</v>
          </cell>
          <cell r="M747" t="str">
            <v>DPS</v>
          </cell>
          <cell r="N747" t="str">
            <v>14SS F</v>
          </cell>
          <cell r="P747" t="str">
            <v>DPS</v>
          </cell>
          <cell r="Q747" t="str">
            <v>DISNEY PRINCESS</v>
          </cell>
          <cell r="R747" t="str">
            <v>F</v>
          </cell>
          <cell r="S747" t="str">
            <v>3</v>
          </cell>
          <cell r="T747" t="str">
            <v>SN</v>
          </cell>
          <cell r="U747" t="str">
            <v>SNAPBACK</v>
          </cell>
          <cell r="V747" t="str">
            <v>K</v>
          </cell>
          <cell r="W747">
            <v>504</v>
          </cell>
          <cell r="X747">
            <v>504</v>
          </cell>
          <cell r="Y747" t="str">
            <v>DPSSNF3504</v>
          </cell>
          <cell r="Z747">
            <v>0.5</v>
          </cell>
          <cell r="AA747" t="str">
            <v>14SS FROZEN SNAP_05_MT_KIDS</v>
          </cell>
          <cell r="AB747" t="str">
            <v>MT</v>
          </cell>
          <cell r="AC747" t="str">
            <v>MINT</v>
          </cell>
          <cell r="AD747" t="str">
            <v>DPSSNF3504MT</v>
          </cell>
          <cell r="AE747" t="str">
            <v/>
          </cell>
          <cell r="AF747">
            <v>0.5</v>
          </cell>
          <cell r="AG747">
            <v>0</v>
          </cell>
          <cell r="AH747">
            <v>1</v>
          </cell>
          <cell r="AI747" t="str">
            <v>OML</v>
          </cell>
        </row>
        <row r="748">
          <cell r="J748" t="str">
            <v>0</v>
          </cell>
          <cell r="K748" t="str">
            <v>0-</v>
          </cell>
          <cell r="L748">
            <v>0</v>
          </cell>
          <cell r="M748" t="str">
            <v>TTL</v>
          </cell>
          <cell r="N748" t="str">
            <v/>
          </cell>
          <cell r="O748" t="str">
            <v>DPS-QF-32 TTL</v>
          </cell>
          <cell r="Q748" t="str">
            <v/>
          </cell>
          <cell r="R748" t="str">
            <v/>
          </cell>
          <cell r="S748" t="str">
            <v/>
          </cell>
          <cell r="U748" t="str">
            <v/>
          </cell>
          <cell r="X748" t="str">
            <v/>
          </cell>
          <cell r="Y748" t="str">
            <v/>
          </cell>
          <cell r="Z748">
            <v>2</v>
          </cell>
          <cell r="AB748" t="str">
            <v/>
          </cell>
          <cell r="AD748" t="str">
            <v/>
          </cell>
          <cell r="AE748" t="str">
            <v/>
          </cell>
          <cell r="AF748">
            <v>2</v>
          </cell>
          <cell r="AG748">
            <v>0</v>
          </cell>
          <cell r="AH748">
            <v>1</v>
          </cell>
        </row>
        <row r="749">
          <cell r="J749" t="str">
            <v>DPS-QF-311</v>
          </cell>
          <cell r="K749" t="str">
            <v>DPS-QF-311-DPSERF5509PINKOSM</v>
          </cell>
          <cell r="L749" t="str">
            <v>DPS의류외509</v>
          </cell>
          <cell r="M749" t="str">
            <v>DPS</v>
          </cell>
          <cell r="N749" t="str">
            <v>14FW F</v>
          </cell>
          <cell r="P749" t="str">
            <v>DPS</v>
          </cell>
          <cell r="Q749" t="str">
            <v>DISNEY PRINCESS</v>
          </cell>
          <cell r="R749" t="str">
            <v>F</v>
          </cell>
          <cell r="S749">
            <v>5</v>
          </cell>
          <cell r="T749" t="str">
            <v>ER</v>
          </cell>
          <cell r="U749" t="str">
            <v>EARCAP</v>
          </cell>
          <cell r="V749" t="str">
            <v>K</v>
          </cell>
          <cell r="W749">
            <v>509</v>
          </cell>
          <cell r="X749">
            <v>509</v>
          </cell>
          <cell r="Y749" t="str">
            <v>DPSERF5509</v>
          </cell>
          <cell r="Z749">
            <v>0.5</v>
          </cell>
          <cell r="AA749" t="str">
            <v>14FW FROZEN SNAP_03_PK_KIDS</v>
          </cell>
          <cell r="AB749" t="str">
            <v>PK</v>
          </cell>
          <cell r="AC749" t="str">
            <v>PINK</v>
          </cell>
          <cell r="AD749" t="str">
            <v>DPSERF5509PK</v>
          </cell>
          <cell r="AE749" t="str">
            <v/>
          </cell>
          <cell r="AF749">
            <v>0.5</v>
          </cell>
          <cell r="AG749">
            <v>0</v>
          </cell>
          <cell r="AH749">
            <v>1</v>
          </cell>
          <cell r="AI749" t="str">
            <v>OSM</v>
          </cell>
        </row>
        <row r="750">
          <cell r="J750" t="str">
            <v>DPS-QF-311</v>
          </cell>
          <cell r="K750" t="str">
            <v>DPS-QF-311-DPSERF5509PINKOML</v>
          </cell>
          <cell r="L750" t="str">
            <v>DPS의류외509</v>
          </cell>
          <cell r="M750" t="str">
            <v>DPS</v>
          </cell>
          <cell r="N750" t="str">
            <v>14FW F</v>
          </cell>
          <cell r="P750" t="str">
            <v>DPS</v>
          </cell>
          <cell r="Q750" t="str">
            <v>DISNEY PRINCESS</v>
          </cell>
          <cell r="R750" t="str">
            <v>F</v>
          </cell>
          <cell r="S750">
            <v>5</v>
          </cell>
          <cell r="T750" t="str">
            <v>ER</v>
          </cell>
          <cell r="U750" t="str">
            <v>EARCAP</v>
          </cell>
          <cell r="V750" t="str">
            <v>K</v>
          </cell>
          <cell r="W750">
            <v>509</v>
          </cell>
          <cell r="X750">
            <v>509</v>
          </cell>
          <cell r="Y750" t="str">
            <v>DPSERF5509</v>
          </cell>
          <cell r="Z750">
            <v>0.5</v>
          </cell>
          <cell r="AA750" t="str">
            <v>14FW FROZEN SNAP_03_PK_KIDS</v>
          </cell>
          <cell r="AB750" t="str">
            <v>PK</v>
          </cell>
          <cell r="AC750" t="str">
            <v>PINK</v>
          </cell>
          <cell r="AD750" t="str">
            <v>DPSERF5509PK</v>
          </cell>
          <cell r="AE750" t="str">
            <v/>
          </cell>
          <cell r="AF750">
            <v>0.5</v>
          </cell>
          <cell r="AG750">
            <v>0</v>
          </cell>
          <cell r="AH750">
            <v>1</v>
          </cell>
          <cell r="AI750" t="str">
            <v>OML</v>
          </cell>
        </row>
        <row r="751">
          <cell r="J751" t="str">
            <v>0</v>
          </cell>
          <cell r="K751" t="str">
            <v>0-</v>
          </cell>
          <cell r="L751">
            <v>0</v>
          </cell>
          <cell r="M751" t="str">
            <v>TTL</v>
          </cell>
          <cell r="N751" t="str">
            <v/>
          </cell>
          <cell r="O751" t="str">
            <v>DPS-QF-31 TTL</v>
          </cell>
          <cell r="Q751" t="str">
            <v/>
          </cell>
          <cell r="R751" t="str">
            <v/>
          </cell>
          <cell r="S751" t="str">
            <v/>
          </cell>
          <cell r="U751" t="str">
            <v/>
          </cell>
          <cell r="X751" t="str">
            <v/>
          </cell>
          <cell r="Y751" t="str">
            <v/>
          </cell>
          <cell r="Z751">
            <v>1</v>
          </cell>
          <cell r="AB751" t="str">
            <v/>
          </cell>
          <cell r="AD751" t="str">
            <v/>
          </cell>
          <cell r="AE751" t="str">
            <v/>
          </cell>
          <cell r="AF751">
            <v>1</v>
          </cell>
          <cell r="AG751">
            <v>0</v>
          </cell>
          <cell r="AH751">
            <v>1</v>
          </cell>
        </row>
        <row r="752">
          <cell r="J752" t="str">
            <v>POL-FOREMOST-421</v>
          </cell>
          <cell r="K752" t="str">
            <v>POL-FOREMOST-421-POLEBF5503PINKFRE</v>
          </cell>
          <cell r="L752" t="str">
            <v>POL의류외503</v>
          </cell>
          <cell r="M752" t="str">
            <v>POL</v>
          </cell>
          <cell r="N752" t="str">
            <v>14FW P</v>
          </cell>
          <cell r="P752" t="str">
            <v>POL</v>
          </cell>
          <cell r="Q752" t="str">
            <v>ROBOCARPOLI</v>
          </cell>
          <cell r="R752" t="str">
            <v>F</v>
          </cell>
          <cell r="S752">
            <v>5</v>
          </cell>
          <cell r="T752" t="str">
            <v>EB</v>
          </cell>
          <cell r="U752" t="str">
            <v>EARFLAP BEANIE</v>
          </cell>
          <cell r="V752" t="str">
            <v>K</v>
          </cell>
          <cell r="W752">
            <v>503</v>
          </cell>
          <cell r="X752">
            <v>503</v>
          </cell>
          <cell r="Y752" t="str">
            <v>POLEBF5503</v>
          </cell>
          <cell r="Z752">
            <v>0</v>
          </cell>
          <cell r="AA752" t="str">
            <v>14FW POLI-01_PK_KNIT-KIDS</v>
          </cell>
          <cell r="AB752" t="str">
            <v>PK</v>
          </cell>
          <cell r="AC752" t="str">
            <v>PINK</v>
          </cell>
          <cell r="AD752" t="str">
            <v>POLEBF5503PK</v>
          </cell>
          <cell r="AE752" t="str">
            <v>R1</v>
          </cell>
          <cell r="AF752">
            <v>0</v>
          </cell>
          <cell r="AG752">
            <v>0</v>
          </cell>
          <cell r="AH752">
            <v>1</v>
          </cell>
          <cell r="AI752" t="str">
            <v>FRE</v>
          </cell>
        </row>
        <row r="753">
          <cell r="J753" t="str">
            <v>POL-FOREMOST-422</v>
          </cell>
          <cell r="K753" t="str">
            <v>POL-FOREMOST-422-POLEBF5504BLUEFRE</v>
          </cell>
          <cell r="L753" t="str">
            <v>POL의류외504</v>
          </cell>
          <cell r="M753" t="str">
            <v>POL</v>
          </cell>
          <cell r="N753" t="str">
            <v>14FW P</v>
          </cell>
          <cell r="P753" t="str">
            <v>POL</v>
          </cell>
          <cell r="Q753" t="str">
            <v>ROBOCARPOLI</v>
          </cell>
          <cell r="R753" t="str">
            <v>F</v>
          </cell>
          <cell r="S753">
            <v>5</v>
          </cell>
          <cell r="T753" t="str">
            <v>EB</v>
          </cell>
          <cell r="U753" t="str">
            <v>EARFLAP BEANIE</v>
          </cell>
          <cell r="V753" t="str">
            <v>K</v>
          </cell>
          <cell r="W753">
            <v>504</v>
          </cell>
          <cell r="X753">
            <v>504</v>
          </cell>
          <cell r="Y753" t="str">
            <v>POLEBF5504</v>
          </cell>
          <cell r="Z753">
            <v>0</v>
          </cell>
          <cell r="AA753" t="str">
            <v>14FW POLI-02_BL_KNIT-KIDS</v>
          </cell>
          <cell r="AB753" t="str">
            <v>BL</v>
          </cell>
          <cell r="AC753" t="str">
            <v>BLUE</v>
          </cell>
          <cell r="AD753" t="str">
            <v>POLEBF5504BL</v>
          </cell>
          <cell r="AE753" t="str">
            <v>R1</v>
          </cell>
          <cell r="AF753">
            <v>0</v>
          </cell>
          <cell r="AG753">
            <v>0</v>
          </cell>
          <cell r="AH753">
            <v>1</v>
          </cell>
          <cell r="AI753" t="str">
            <v>FRE</v>
          </cell>
        </row>
        <row r="754">
          <cell r="J754" t="str">
            <v>0</v>
          </cell>
          <cell r="K754" t="str">
            <v>0-</v>
          </cell>
          <cell r="L754">
            <v>0</v>
          </cell>
          <cell r="M754" t="str">
            <v>TTL</v>
          </cell>
          <cell r="N754" t="str">
            <v/>
          </cell>
          <cell r="O754" t="str">
            <v>POL-FOREMOST-42 TTL</v>
          </cell>
          <cell r="Q754" t="str">
            <v/>
          </cell>
          <cell r="R754" t="str">
            <v/>
          </cell>
          <cell r="S754" t="str">
            <v/>
          </cell>
          <cell r="U754" t="str">
            <v/>
          </cell>
          <cell r="X754" t="str">
            <v/>
          </cell>
          <cell r="Y754" t="str">
            <v/>
          </cell>
          <cell r="Z754">
            <v>0</v>
          </cell>
          <cell r="AB754" t="str">
            <v/>
          </cell>
          <cell r="AD754" t="str">
            <v/>
          </cell>
          <cell r="AE754" t="str">
            <v/>
          </cell>
          <cell r="AF754">
            <v>0</v>
          </cell>
          <cell r="AG754">
            <v>0</v>
          </cell>
          <cell r="AH754">
            <v>1</v>
          </cell>
        </row>
        <row r="755">
          <cell r="J755" t="str">
            <v>GOO-GOORIN BROTHERS-011</v>
          </cell>
          <cell r="K755" t="str">
            <v>GOO-GOORIN BROTHERS-011-GOOHUF3001BEIGEOMM</v>
          </cell>
          <cell r="L755" t="str">
            <v>GOO의류외1</v>
          </cell>
          <cell r="M755" t="str">
            <v>GOO</v>
          </cell>
          <cell r="N755" t="str">
            <v>103-58</v>
          </cell>
          <cell r="P755" t="str">
            <v>GOO</v>
          </cell>
          <cell r="Q755" t="str">
            <v>GOORIN BROTHERS</v>
          </cell>
          <cell r="R755" t="str">
            <v>F</v>
          </cell>
          <cell r="S755" t="str">
            <v>3</v>
          </cell>
          <cell r="T755" t="str">
            <v>HU</v>
          </cell>
          <cell r="U755" t="str">
            <v>HUNTING CAP</v>
          </cell>
          <cell r="V755" t="str">
            <v>U</v>
          </cell>
          <cell r="W755">
            <v>1</v>
          </cell>
          <cell r="X755" t="str">
            <v>001</v>
          </cell>
          <cell r="Y755" t="str">
            <v>GOOHUF3001</v>
          </cell>
          <cell r="Z755">
            <v>0.5</v>
          </cell>
          <cell r="AA755" t="str">
            <v>103-5853-TAN</v>
          </cell>
          <cell r="AB755" t="str">
            <v>BG</v>
          </cell>
          <cell r="AC755" t="str">
            <v>BEIGE</v>
          </cell>
          <cell r="AD755" t="str">
            <v>GOOHUF3001BG</v>
          </cell>
          <cell r="AE755" t="str">
            <v/>
          </cell>
          <cell r="AF755">
            <v>0.5</v>
          </cell>
          <cell r="AG755" t="str">
            <v>50%WOOL 50%POLYESTER</v>
          </cell>
          <cell r="AH755">
            <v>1</v>
          </cell>
          <cell r="AI755" t="str">
            <v>OMM</v>
          </cell>
        </row>
        <row r="756">
          <cell r="J756" t="str">
            <v>GOO-GOORIN BROTHERS-011</v>
          </cell>
          <cell r="K756" t="str">
            <v>GOO-GOORIN BROTHERS-011-GOOHUF3001BEIGEOLL</v>
          </cell>
          <cell r="L756" t="str">
            <v>GOO의류외1</v>
          </cell>
          <cell r="M756" t="str">
            <v>GOO</v>
          </cell>
          <cell r="N756" t="str">
            <v>103-58</v>
          </cell>
          <cell r="P756" t="str">
            <v>GOO</v>
          </cell>
          <cell r="Q756" t="str">
            <v>GOORIN BROTHERS</v>
          </cell>
          <cell r="R756" t="str">
            <v>F</v>
          </cell>
          <cell r="S756" t="str">
            <v>3</v>
          </cell>
          <cell r="T756" t="str">
            <v>HU</v>
          </cell>
          <cell r="U756" t="str">
            <v>HUNTING CAP</v>
          </cell>
          <cell r="V756" t="str">
            <v>U</v>
          </cell>
          <cell r="W756">
            <v>1</v>
          </cell>
          <cell r="X756" t="str">
            <v>001</v>
          </cell>
          <cell r="Y756" t="str">
            <v>GOOHUF3001</v>
          </cell>
          <cell r="Z756">
            <v>0.5</v>
          </cell>
          <cell r="AA756" t="str">
            <v>103-5853-TAN</v>
          </cell>
          <cell r="AB756" t="str">
            <v>BG</v>
          </cell>
          <cell r="AC756" t="str">
            <v>BEIGE</v>
          </cell>
          <cell r="AD756" t="str">
            <v>GOOHUF3001BG</v>
          </cell>
          <cell r="AE756" t="str">
            <v/>
          </cell>
          <cell r="AF756">
            <v>0.5</v>
          </cell>
          <cell r="AG756" t="str">
            <v>50%WOOL 50%POLYESTER</v>
          </cell>
          <cell r="AH756">
            <v>1</v>
          </cell>
          <cell r="AI756" t="str">
            <v>OLL</v>
          </cell>
        </row>
        <row r="757">
          <cell r="J757" t="str">
            <v>GOO-GOORIN BROTHERS-012</v>
          </cell>
          <cell r="K757" t="str">
            <v>GOO-GOORIN BROTHERS-012-GOOMIF3002KHAKIOMM</v>
          </cell>
          <cell r="L757" t="str">
            <v>GOO의류외2</v>
          </cell>
          <cell r="M757" t="str">
            <v>GOO</v>
          </cell>
          <cell r="N757" t="str">
            <v>102-58</v>
          </cell>
          <cell r="P757" t="str">
            <v>GOO</v>
          </cell>
          <cell r="Q757" t="str">
            <v>GOORIN BROTHERS</v>
          </cell>
          <cell r="R757" t="str">
            <v>F</v>
          </cell>
          <cell r="S757" t="str">
            <v>3</v>
          </cell>
          <cell r="T757" t="str">
            <v>MI</v>
          </cell>
          <cell r="U757" t="str">
            <v>MILITARY CAP</v>
          </cell>
          <cell r="V757" t="str">
            <v>U</v>
          </cell>
          <cell r="W757">
            <v>2</v>
          </cell>
          <cell r="X757" t="str">
            <v>002</v>
          </cell>
          <cell r="Y757" t="str">
            <v>GOOMIF3002</v>
          </cell>
          <cell r="Z757">
            <v>0.5</v>
          </cell>
          <cell r="AA757" t="str">
            <v>102-5850-OLI</v>
          </cell>
          <cell r="AB757" t="str">
            <v>KH</v>
          </cell>
          <cell r="AC757" t="str">
            <v>KHAKI</v>
          </cell>
          <cell r="AD757" t="str">
            <v>GOOMIF3002KH</v>
          </cell>
          <cell r="AE757" t="str">
            <v/>
          </cell>
          <cell r="AF757">
            <v>0.5</v>
          </cell>
          <cell r="AG757" t="str">
            <v>70%POLYESTER, 30%WOOL</v>
          </cell>
          <cell r="AH757">
            <v>1</v>
          </cell>
          <cell r="AI757" t="str">
            <v>OMM</v>
          </cell>
        </row>
        <row r="758">
          <cell r="J758" t="str">
            <v>GOO-GOORIN BROTHERS-012</v>
          </cell>
          <cell r="K758" t="str">
            <v>GOO-GOORIN BROTHERS-012-GOOMIF3002KHAKIOLL</v>
          </cell>
          <cell r="L758" t="str">
            <v>GOO의류외2</v>
          </cell>
          <cell r="M758" t="str">
            <v>GOO</v>
          </cell>
          <cell r="N758" t="str">
            <v>102-58</v>
          </cell>
          <cell r="P758" t="str">
            <v>GOO</v>
          </cell>
          <cell r="Q758" t="str">
            <v>GOORIN BROTHERS</v>
          </cell>
          <cell r="R758" t="str">
            <v>F</v>
          </cell>
          <cell r="S758" t="str">
            <v>3</v>
          </cell>
          <cell r="T758" t="str">
            <v>MI</v>
          </cell>
          <cell r="U758" t="str">
            <v>MILITARY CAP</v>
          </cell>
          <cell r="V758" t="str">
            <v>U</v>
          </cell>
          <cell r="W758">
            <v>2</v>
          </cell>
          <cell r="X758" t="str">
            <v>002</v>
          </cell>
          <cell r="Y758" t="str">
            <v>GOOMIF3002</v>
          </cell>
          <cell r="Z758">
            <v>0.5</v>
          </cell>
          <cell r="AA758" t="str">
            <v>102-5850-OLI</v>
          </cell>
          <cell r="AB758" t="str">
            <v>KH</v>
          </cell>
          <cell r="AC758" t="str">
            <v>KHAKI</v>
          </cell>
          <cell r="AD758" t="str">
            <v>GOOMIF3002KH</v>
          </cell>
          <cell r="AE758" t="str">
            <v/>
          </cell>
          <cell r="AF758">
            <v>0.5</v>
          </cell>
          <cell r="AG758" t="str">
            <v>70%POLYESTER, 30%WOOL</v>
          </cell>
          <cell r="AH758">
            <v>1</v>
          </cell>
          <cell r="AI758" t="str">
            <v>OLL</v>
          </cell>
        </row>
        <row r="759">
          <cell r="J759" t="str">
            <v>GOO-GOORIN BROTHERS-013</v>
          </cell>
          <cell r="K759" t="str">
            <v>GOO-GOORIN BROTHERS-013-GOOHUF3003KHAKIOMM</v>
          </cell>
          <cell r="L759" t="str">
            <v>GOO의류외3</v>
          </cell>
          <cell r="M759" t="str">
            <v>GOO</v>
          </cell>
          <cell r="N759" t="str">
            <v>103-58</v>
          </cell>
          <cell r="P759" t="str">
            <v>GOO</v>
          </cell>
          <cell r="Q759" t="str">
            <v>GOORIN BROTHERS</v>
          </cell>
          <cell r="R759" t="str">
            <v>F</v>
          </cell>
          <cell r="S759" t="str">
            <v>3</v>
          </cell>
          <cell r="T759" t="str">
            <v>HU</v>
          </cell>
          <cell r="U759" t="str">
            <v>HUNTING CAP</v>
          </cell>
          <cell r="V759" t="str">
            <v>U</v>
          </cell>
          <cell r="W759">
            <v>3</v>
          </cell>
          <cell r="X759" t="str">
            <v>003</v>
          </cell>
          <cell r="Y759" t="str">
            <v>GOOHUF3003</v>
          </cell>
          <cell r="Z759">
            <v>0.5</v>
          </cell>
          <cell r="AA759" t="str">
            <v>103-5849-OLI</v>
          </cell>
          <cell r="AB759" t="str">
            <v>KH</v>
          </cell>
          <cell r="AC759" t="str">
            <v>KHAKI</v>
          </cell>
          <cell r="AD759" t="str">
            <v>GOOHUF3003KH</v>
          </cell>
          <cell r="AE759" t="str">
            <v/>
          </cell>
          <cell r="AF759">
            <v>0.5</v>
          </cell>
          <cell r="AG759" t="str">
            <v>70%POLYESTER, 30%WOOL</v>
          </cell>
          <cell r="AH759">
            <v>1</v>
          </cell>
          <cell r="AI759" t="str">
            <v>OMM</v>
          </cell>
        </row>
        <row r="760">
          <cell r="J760" t="str">
            <v>GOO-GOORIN BROTHERS-013</v>
          </cell>
          <cell r="K760" t="str">
            <v>GOO-GOORIN BROTHERS-013-GOOHUF3003KHAKIOLL</v>
          </cell>
          <cell r="L760" t="str">
            <v>GOO의류외3</v>
          </cell>
          <cell r="M760" t="str">
            <v>GOO</v>
          </cell>
          <cell r="N760" t="str">
            <v>103-58</v>
          </cell>
          <cell r="P760" t="str">
            <v>GOO</v>
          </cell>
          <cell r="Q760" t="str">
            <v>GOORIN BROTHERS</v>
          </cell>
          <cell r="R760" t="str">
            <v>F</v>
          </cell>
          <cell r="S760" t="str">
            <v>3</v>
          </cell>
          <cell r="T760" t="str">
            <v>HU</v>
          </cell>
          <cell r="U760" t="str">
            <v>HUNTING CAP</v>
          </cell>
          <cell r="V760" t="str">
            <v>U</v>
          </cell>
          <cell r="W760">
            <v>3</v>
          </cell>
          <cell r="X760" t="str">
            <v>003</v>
          </cell>
          <cell r="Y760" t="str">
            <v>GOOHUF3003</v>
          </cell>
          <cell r="Z760">
            <v>0.5</v>
          </cell>
          <cell r="AA760" t="str">
            <v>103-5849-OLI</v>
          </cell>
          <cell r="AB760" t="str">
            <v>KH</v>
          </cell>
          <cell r="AC760" t="str">
            <v>KHAKI</v>
          </cell>
          <cell r="AD760" t="str">
            <v>GOOHUF3003KH</v>
          </cell>
          <cell r="AE760" t="str">
            <v/>
          </cell>
          <cell r="AF760">
            <v>0.5</v>
          </cell>
          <cell r="AG760" t="str">
            <v>70%POLYESTER, 30%WOOL</v>
          </cell>
          <cell r="AH760">
            <v>1</v>
          </cell>
          <cell r="AI760" t="str">
            <v>OLL</v>
          </cell>
        </row>
        <row r="761">
          <cell r="J761" t="str">
            <v>GOO-GOORIN BROTHERS-014</v>
          </cell>
          <cell r="K761" t="str">
            <v>GOO-GOORIN BROTHERS-014-GOOFEF3004BROWNOMM</v>
          </cell>
          <cell r="L761" t="str">
            <v>GOO의류외4</v>
          </cell>
          <cell r="M761" t="str">
            <v>GOO</v>
          </cell>
          <cell r="N761" t="str">
            <v>100-55</v>
          </cell>
          <cell r="P761" t="str">
            <v>GOO</v>
          </cell>
          <cell r="Q761" t="str">
            <v>GOORIN BROTHERS</v>
          </cell>
          <cell r="R761" t="str">
            <v>F</v>
          </cell>
          <cell r="S761" t="str">
            <v>3</v>
          </cell>
          <cell r="T761" t="str">
            <v>FE</v>
          </cell>
          <cell r="U761" t="str">
            <v>FEDORA</v>
          </cell>
          <cell r="V761" t="str">
            <v>U</v>
          </cell>
          <cell r="W761">
            <v>4</v>
          </cell>
          <cell r="X761" t="str">
            <v>004</v>
          </cell>
          <cell r="Y761" t="str">
            <v>GOOFEF3004</v>
          </cell>
          <cell r="Z761">
            <v>0.5</v>
          </cell>
          <cell r="AA761" t="str">
            <v>100-5579-BRO</v>
          </cell>
          <cell r="AB761" t="str">
            <v>BW</v>
          </cell>
          <cell r="AC761" t="str">
            <v>BROWN</v>
          </cell>
          <cell r="AD761" t="str">
            <v>GOOFEF3004BW</v>
          </cell>
          <cell r="AE761" t="str">
            <v/>
          </cell>
          <cell r="AF761">
            <v>0.5</v>
          </cell>
          <cell r="AG761" t="str">
            <v>BODY: 80%POLYESTER 12%RAYON 8%WOOL LINING: 100%POLYESTER</v>
          </cell>
          <cell r="AH761">
            <v>1</v>
          </cell>
          <cell r="AI761" t="str">
            <v>OMM</v>
          </cell>
        </row>
        <row r="762">
          <cell r="J762" t="str">
            <v>GOO-GOORIN BROTHERS-014</v>
          </cell>
          <cell r="K762" t="str">
            <v>GOO-GOORIN BROTHERS-014-GOOFEF3004BROWNOLL</v>
          </cell>
          <cell r="L762" t="str">
            <v>GOO의류외4</v>
          </cell>
          <cell r="M762" t="str">
            <v>GOO</v>
          </cell>
          <cell r="N762" t="str">
            <v>100-55</v>
          </cell>
          <cell r="P762" t="str">
            <v>GOO</v>
          </cell>
          <cell r="Q762" t="str">
            <v>GOORIN BROTHERS</v>
          </cell>
          <cell r="R762" t="str">
            <v>F</v>
          </cell>
          <cell r="S762" t="str">
            <v>3</v>
          </cell>
          <cell r="T762" t="str">
            <v>FE</v>
          </cell>
          <cell r="U762" t="str">
            <v>FEDORA</v>
          </cell>
          <cell r="V762" t="str">
            <v>U</v>
          </cell>
          <cell r="W762">
            <v>4</v>
          </cell>
          <cell r="X762" t="str">
            <v>004</v>
          </cell>
          <cell r="Y762" t="str">
            <v>GOOFEF3004</v>
          </cell>
          <cell r="Z762">
            <v>0.5</v>
          </cell>
          <cell r="AA762" t="str">
            <v>100-5579-BRO</v>
          </cell>
          <cell r="AB762" t="str">
            <v>BW</v>
          </cell>
          <cell r="AC762" t="str">
            <v>BROWN</v>
          </cell>
          <cell r="AD762" t="str">
            <v>GOOFEF3004BW</v>
          </cell>
          <cell r="AE762" t="str">
            <v/>
          </cell>
          <cell r="AF762">
            <v>0.5</v>
          </cell>
          <cell r="AG762" t="str">
            <v>BODY: 80%POLYESTER 12%RAYON 8%WOOL LINING: 100%POLYESTER</v>
          </cell>
          <cell r="AH762">
            <v>1</v>
          </cell>
          <cell r="AI762" t="str">
            <v>OLL</v>
          </cell>
        </row>
        <row r="763">
          <cell r="J763" t="str">
            <v>GOO-GOORIN BROTHERS-015</v>
          </cell>
          <cell r="K763" t="str">
            <v>GOO-GOORIN BROTHERS-015-GOOMIF3005REDOMM</v>
          </cell>
          <cell r="L763" t="str">
            <v>GOO의류외5</v>
          </cell>
          <cell r="M763" t="str">
            <v>GOO</v>
          </cell>
          <cell r="N763" t="str">
            <v>102-60</v>
          </cell>
          <cell r="P763" t="str">
            <v>GOO</v>
          </cell>
          <cell r="Q763" t="str">
            <v>GOORIN BROTHERS</v>
          </cell>
          <cell r="R763" t="str">
            <v>F</v>
          </cell>
          <cell r="S763" t="str">
            <v>3</v>
          </cell>
          <cell r="T763" t="str">
            <v>MI</v>
          </cell>
          <cell r="U763" t="str">
            <v>MILITARY CAP</v>
          </cell>
          <cell r="V763" t="str">
            <v>U</v>
          </cell>
          <cell r="W763">
            <v>5</v>
          </cell>
          <cell r="X763" t="str">
            <v>005</v>
          </cell>
          <cell r="Y763" t="str">
            <v>GOOMIF3005</v>
          </cell>
          <cell r="Z763">
            <v>0.25</v>
          </cell>
          <cell r="AA763" t="str">
            <v>102-6020-RED</v>
          </cell>
          <cell r="AB763" t="str">
            <v>RE</v>
          </cell>
          <cell r="AC763" t="str">
            <v>RED</v>
          </cell>
          <cell r="AD763" t="str">
            <v>GOOMIF3005RE</v>
          </cell>
          <cell r="AE763" t="str">
            <v/>
          </cell>
          <cell r="AF763">
            <v>0.5</v>
          </cell>
          <cell r="AG763" t="str">
            <v>55%WOOL, 45%VISCOSE LINING: 100%COTTON</v>
          </cell>
          <cell r="AH763">
            <v>1</v>
          </cell>
          <cell r="AI763" t="str">
            <v>OMM</v>
          </cell>
        </row>
        <row r="764">
          <cell r="J764" t="str">
            <v>GOO-GOORIN BROTHERS-015</v>
          </cell>
          <cell r="K764" t="str">
            <v>GOO-GOORIN BROTHERS-015-GOOMIF3005REDOLL</v>
          </cell>
          <cell r="L764" t="str">
            <v>GOO의류외5</v>
          </cell>
          <cell r="M764" t="str">
            <v>GOO</v>
          </cell>
          <cell r="N764" t="str">
            <v>102-60</v>
          </cell>
          <cell r="P764" t="str">
            <v>GOO</v>
          </cell>
          <cell r="Q764" t="str">
            <v>GOORIN BROTHERS</v>
          </cell>
          <cell r="R764" t="str">
            <v>F</v>
          </cell>
          <cell r="S764" t="str">
            <v>3</v>
          </cell>
          <cell r="T764" t="str">
            <v>MI</v>
          </cell>
          <cell r="U764" t="str">
            <v>MILITARY CAP</v>
          </cell>
          <cell r="V764" t="str">
            <v>U</v>
          </cell>
          <cell r="W764">
            <v>5</v>
          </cell>
          <cell r="X764" t="str">
            <v>005</v>
          </cell>
          <cell r="Y764" t="str">
            <v>GOOMIF3005</v>
          </cell>
          <cell r="Z764">
            <v>0.25</v>
          </cell>
          <cell r="AA764" t="str">
            <v>102-6020-RED</v>
          </cell>
          <cell r="AB764" t="str">
            <v>RE</v>
          </cell>
          <cell r="AC764" t="str">
            <v>RED</v>
          </cell>
          <cell r="AD764" t="str">
            <v>GOOMIF3005RE</v>
          </cell>
          <cell r="AE764" t="str">
            <v/>
          </cell>
          <cell r="AF764">
            <v>0.5</v>
          </cell>
          <cell r="AG764" t="str">
            <v>55%WOOL, 45%VISCOSE LINING: 100%COTTON</v>
          </cell>
          <cell r="AH764">
            <v>1</v>
          </cell>
          <cell r="AI764" t="str">
            <v>OLL</v>
          </cell>
        </row>
        <row r="765">
          <cell r="J765" t="str">
            <v>GOO-GOORIN BROTHERS-016</v>
          </cell>
          <cell r="K765" t="str">
            <v>GOO-GOORIN BROTHERS-016-GOOMIF3005GREYOMM</v>
          </cell>
          <cell r="L765" t="str">
            <v>GOO의류외5</v>
          </cell>
          <cell r="M765" t="str">
            <v>GOO</v>
          </cell>
          <cell r="N765" t="str">
            <v>102-60</v>
          </cell>
          <cell r="P765" t="str">
            <v>GOO</v>
          </cell>
          <cell r="Q765" t="str">
            <v>GOORIN BROTHERS</v>
          </cell>
          <cell r="R765" t="str">
            <v>F</v>
          </cell>
          <cell r="S765" t="str">
            <v>3</v>
          </cell>
          <cell r="T765" t="str">
            <v>MI</v>
          </cell>
          <cell r="U765" t="str">
            <v>MILITARY CAP</v>
          </cell>
          <cell r="V765" t="str">
            <v>U</v>
          </cell>
          <cell r="W765">
            <v>5</v>
          </cell>
          <cell r="X765" t="str">
            <v>005</v>
          </cell>
          <cell r="Y765" t="str">
            <v>GOOMIF3005</v>
          </cell>
          <cell r="Z765">
            <v>0.25</v>
          </cell>
          <cell r="AA765" t="str">
            <v>102-6020-GRY</v>
          </cell>
          <cell r="AB765" t="str">
            <v>GY</v>
          </cell>
          <cell r="AC765" t="str">
            <v>GREY</v>
          </cell>
          <cell r="AD765" t="str">
            <v>GOOMIF3005GY</v>
          </cell>
          <cell r="AE765" t="str">
            <v/>
          </cell>
          <cell r="AF765">
            <v>0.5</v>
          </cell>
          <cell r="AG765" t="str">
            <v>50%WOOL, 50%POLYESTER LINING: 100%COTTON</v>
          </cell>
          <cell r="AH765">
            <v>1</v>
          </cell>
          <cell r="AI765" t="str">
            <v>OMM</v>
          </cell>
        </row>
        <row r="766">
          <cell r="J766" t="str">
            <v>GOO-GOORIN BROTHERS-016</v>
          </cell>
          <cell r="K766" t="str">
            <v>GOO-GOORIN BROTHERS-016-GOOMIF3005GREYOLL</v>
          </cell>
          <cell r="L766" t="str">
            <v>GOO의류외5</v>
          </cell>
          <cell r="M766" t="str">
            <v>GOO</v>
          </cell>
          <cell r="N766" t="str">
            <v>102-60</v>
          </cell>
          <cell r="P766" t="str">
            <v>GOO</v>
          </cell>
          <cell r="Q766" t="str">
            <v>GOORIN BROTHERS</v>
          </cell>
          <cell r="R766" t="str">
            <v>F</v>
          </cell>
          <cell r="S766" t="str">
            <v>3</v>
          </cell>
          <cell r="T766" t="str">
            <v>MI</v>
          </cell>
          <cell r="U766" t="str">
            <v>MILITARY CAP</v>
          </cell>
          <cell r="V766" t="str">
            <v>U</v>
          </cell>
          <cell r="W766">
            <v>5</v>
          </cell>
          <cell r="X766" t="str">
            <v>005</v>
          </cell>
          <cell r="Y766" t="str">
            <v>GOOMIF3005</v>
          </cell>
          <cell r="Z766">
            <v>0.25</v>
          </cell>
          <cell r="AA766" t="str">
            <v>102-6020-GRY</v>
          </cell>
          <cell r="AB766" t="str">
            <v>GY</v>
          </cell>
          <cell r="AC766" t="str">
            <v>GREY</v>
          </cell>
          <cell r="AD766" t="str">
            <v>GOOMIF3005GY</v>
          </cell>
          <cell r="AE766" t="str">
            <v/>
          </cell>
          <cell r="AF766">
            <v>0.5</v>
          </cell>
          <cell r="AG766" t="str">
            <v>50%WOOL, 50%POLYESTER LINING: 100%COTTON</v>
          </cell>
          <cell r="AH766">
            <v>1</v>
          </cell>
          <cell r="AI766" t="str">
            <v>OLL</v>
          </cell>
        </row>
        <row r="767">
          <cell r="J767" t="str">
            <v>GOO-GOORIN BROTHERS-017</v>
          </cell>
          <cell r="K767" t="str">
            <v>GOO-GOORIN BROTHERS-017-GOOHUF3006BLACKOMM</v>
          </cell>
          <cell r="L767" t="str">
            <v>GOO의류외6</v>
          </cell>
          <cell r="M767" t="str">
            <v>GOO</v>
          </cell>
          <cell r="N767" t="str">
            <v>103-58</v>
          </cell>
          <cell r="P767" t="str">
            <v>GOO</v>
          </cell>
          <cell r="Q767" t="str">
            <v>GOORIN BROTHERS</v>
          </cell>
          <cell r="R767" t="str">
            <v>F</v>
          </cell>
          <cell r="S767" t="str">
            <v>3</v>
          </cell>
          <cell r="T767" t="str">
            <v>HU</v>
          </cell>
          <cell r="U767" t="str">
            <v>HUNTING CAP</v>
          </cell>
          <cell r="V767" t="str">
            <v>U</v>
          </cell>
          <cell r="W767">
            <v>6</v>
          </cell>
          <cell r="X767" t="str">
            <v>006</v>
          </cell>
          <cell r="Y767" t="str">
            <v>GOOHUF3006</v>
          </cell>
          <cell r="Z767">
            <v>0.25</v>
          </cell>
          <cell r="AA767" t="str">
            <v>103-5856-BLK</v>
          </cell>
          <cell r="AB767" t="str">
            <v>BK</v>
          </cell>
          <cell r="AC767" t="str">
            <v>BLACK</v>
          </cell>
          <cell r="AD767" t="str">
            <v>GOOHUF3006BK</v>
          </cell>
          <cell r="AE767" t="str">
            <v/>
          </cell>
          <cell r="AF767">
            <v>0.5</v>
          </cell>
          <cell r="AG767" t="str">
            <v>60%WOOL, 40%POLYESTER</v>
          </cell>
          <cell r="AH767">
            <v>1</v>
          </cell>
          <cell r="AI767" t="str">
            <v>OMM</v>
          </cell>
        </row>
        <row r="768">
          <cell r="J768" t="str">
            <v>GOO-GOORIN BROTHERS-017</v>
          </cell>
          <cell r="K768" t="str">
            <v>GOO-GOORIN BROTHERS-017-GOOHUF3006BLACKOLL</v>
          </cell>
          <cell r="L768" t="str">
            <v>GOO의류외6</v>
          </cell>
          <cell r="M768" t="str">
            <v>GOO</v>
          </cell>
          <cell r="N768" t="str">
            <v>103-58</v>
          </cell>
          <cell r="P768" t="str">
            <v>GOO</v>
          </cell>
          <cell r="Q768" t="str">
            <v>GOORIN BROTHERS</v>
          </cell>
          <cell r="R768" t="str">
            <v>F</v>
          </cell>
          <cell r="S768" t="str">
            <v>3</v>
          </cell>
          <cell r="T768" t="str">
            <v>HU</v>
          </cell>
          <cell r="U768" t="str">
            <v>HUNTING CAP</v>
          </cell>
          <cell r="V768" t="str">
            <v>U</v>
          </cell>
          <cell r="W768">
            <v>6</v>
          </cell>
          <cell r="X768" t="str">
            <v>006</v>
          </cell>
          <cell r="Y768" t="str">
            <v>GOOHUF3006</v>
          </cell>
          <cell r="Z768">
            <v>0.25</v>
          </cell>
          <cell r="AA768" t="str">
            <v>103-5856-BLK</v>
          </cell>
          <cell r="AB768" t="str">
            <v>BK</v>
          </cell>
          <cell r="AC768" t="str">
            <v>BLACK</v>
          </cell>
          <cell r="AD768" t="str">
            <v>GOOHUF3006BK</v>
          </cell>
          <cell r="AE768" t="str">
            <v/>
          </cell>
          <cell r="AF768">
            <v>0.5</v>
          </cell>
          <cell r="AG768" t="str">
            <v>60%WOOL, 40%POLYESTER</v>
          </cell>
          <cell r="AH768">
            <v>1</v>
          </cell>
          <cell r="AI768" t="str">
            <v>OLL</v>
          </cell>
        </row>
        <row r="769">
          <cell r="J769" t="str">
            <v>GOO-GOORIN BROTHERS-018</v>
          </cell>
          <cell r="K769" t="str">
            <v>GOO-GOORIN BROTHERS-018-GOOHUF3006GREYOMM</v>
          </cell>
          <cell r="L769" t="str">
            <v>GOO의류외6</v>
          </cell>
          <cell r="M769" t="str">
            <v>GOO</v>
          </cell>
          <cell r="N769" t="str">
            <v>103-58</v>
          </cell>
          <cell r="P769" t="str">
            <v>GOO</v>
          </cell>
          <cell r="Q769" t="str">
            <v>GOORIN BROTHERS</v>
          </cell>
          <cell r="R769" t="str">
            <v>F</v>
          </cell>
          <cell r="S769" t="str">
            <v>3</v>
          </cell>
          <cell r="T769" t="str">
            <v>HU</v>
          </cell>
          <cell r="U769" t="str">
            <v>HUNTING CAP</v>
          </cell>
          <cell r="V769" t="str">
            <v>U</v>
          </cell>
          <cell r="W769">
            <v>6</v>
          </cell>
          <cell r="X769" t="str">
            <v>006</v>
          </cell>
          <cell r="Y769" t="str">
            <v>GOOHUF3006</v>
          </cell>
          <cell r="Z769">
            <v>0.25</v>
          </cell>
          <cell r="AA769" t="str">
            <v>103-5856-GRY</v>
          </cell>
          <cell r="AB769" t="str">
            <v>GY</v>
          </cell>
          <cell r="AC769" t="str">
            <v>GREY</v>
          </cell>
          <cell r="AD769" t="str">
            <v>GOOHUF3006GY</v>
          </cell>
          <cell r="AE769" t="str">
            <v/>
          </cell>
          <cell r="AF769">
            <v>0.5</v>
          </cell>
          <cell r="AG769" t="str">
            <v>60%WOOL, 40%POLYESTER</v>
          </cell>
          <cell r="AH769">
            <v>1</v>
          </cell>
          <cell r="AI769" t="str">
            <v>OMM</v>
          </cell>
        </row>
        <row r="770">
          <cell r="J770" t="str">
            <v>GOO-GOORIN BROTHERS-018</v>
          </cell>
          <cell r="K770" t="str">
            <v>GOO-GOORIN BROTHERS-018-GOOHUF3006GREYOLL</v>
          </cell>
          <cell r="L770" t="str">
            <v>GOO의류외6</v>
          </cell>
          <cell r="M770" t="str">
            <v>GOO</v>
          </cell>
          <cell r="N770" t="str">
            <v>103-58</v>
          </cell>
          <cell r="P770" t="str">
            <v>GOO</v>
          </cell>
          <cell r="Q770" t="str">
            <v>GOORIN BROTHERS</v>
          </cell>
          <cell r="R770" t="str">
            <v>F</v>
          </cell>
          <cell r="S770" t="str">
            <v>3</v>
          </cell>
          <cell r="T770" t="str">
            <v>HU</v>
          </cell>
          <cell r="U770" t="str">
            <v>HUNTING CAP</v>
          </cell>
          <cell r="V770" t="str">
            <v>U</v>
          </cell>
          <cell r="W770">
            <v>6</v>
          </cell>
          <cell r="X770" t="str">
            <v>006</v>
          </cell>
          <cell r="Y770" t="str">
            <v>GOOHUF3006</v>
          </cell>
          <cell r="Z770">
            <v>0.25</v>
          </cell>
          <cell r="AA770" t="str">
            <v>103-5856-GRY</v>
          </cell>
          <cell r="AB770" t="str">
            <v>GY</v>
          </cell>
          <cell r="AC770" t="str">
            <v>GREY</v>
          </cell>
          <cell r="AD770" t="str">
            <v>GOOHUF3006GY</v>
          </cell>
          <cell r="AE770" t="str">
            <v/>
          </cell>
          <cell r="AF770">
            <v>0.5</v>
          </cell>
          <cell r="AG770" t="str">
            <v>60%WOOL, 40%POLYESTER</v>
          </cell>
          <cell r="AH770">
            <v>1</v>
          </cell>
          <cell r="AI770" t="str">
            <v>OLL</v>
          </cell>
        </row>
        <row r="771">
          <cell r="J771" t="str">
            <v>GOO-GOORIN BROTHERS-019</v>
          </cell>
          <cell r="K771" t="str">
            <v>GOO-GOORIN BROTHERS-019-GOOHUF3007BROWNOMM</v>
          </cell>
          <cell r="L771" t="str">
            <v>GOO의류외7</v>
          </cell>
          <cell r="M771" t="str">
            <v>GOO</v>
          </cell>
          <cell r="N771" t="str">
            <v>103-55</v>
          </cell>
          <cell r="P771" t="str">
            <v>GOO</v>
          </cell>
          <cell r="Q771" t="str">
            <v>GOORIN BROTHERS</v>
          </cell>
          <cell r="R771" t="str">
            <v>F</v>
          </cell>
          <cell r="S771" t="str">
            <v>3</v>
          </cell>
          <cell r="T771" t="str">
            <v>HU</v>
          </cell>
          <cell r="U771" t="str">
            <v>HUNTING CAP</v>
          </cell>
          <cell r="V771" t="str">
            <v>U</v>
          </cell>
          <cell r="W771">
            <v>7</v>
          </cell>
          <cell r="X771" t="str">
            <v>007</v>
          </cell>
          <cell r="Y771" t="str">
            <v>GOOHUF3007</v>
          </cell>
          <cell r="Z771">
            <v>0.5</v>
          </cell>
          <cell r="AA771" t="str">
            <v>103-5577-BRO</v>
          </cell>
          <cell r="AB771" t="str">
            <v>BW</v>
          </cell>
          <cell r="AC771" t="str">
            <v>BROWN</v>
          </cell>
          <cell r="AD771" t="str">
            <v>GOOHUF3007BW</v>
          </cell>
          <cell r="AE771" t="str">
            <v/>
          </cell>
          <cell r="AF771">
            <v>0.5</v>
          </cell>
          <cell r="AG771" t="str">
            <v>BODY: 62%POLYESTER 38%WOOL LINING: 100%POLYESTER</v>
          </cell>
          <cell r="AH771">
            <v>1</v>
          </cell>
          <cell r="AI771" t="str">
            <v>OMM</v>
          </cell>
        </row>
        <row r="772">
          <cell r="J772" t="str">
            <v>GOO-GOORIN BROTHERS-019</v>
          </cell>
          <cell r="K772" t="str">
            <v>GOO-GOORIN BROTHERS-019-GOOHUF3007BROWNOLL</v>
          </cell>
          <cell r="L772" t="str">
            <v>GOO의류외7</v>
          </cell>
          <cell r="M772" t="str">
            <v>GOO</v>
          </cell>
          <cell r="N772" t="str">
            <v>103-55</v>
          </cell>
          <cell r="P772" t="str">
            <v>GOO</v>
          </cell>
          <cell r="Q772" t="str">
            <v>GOORIN BROTHERS</v>
          </cell>
          <cell r="R772" t="str">
            <v>F</v>
          </cell>
          <cell r="S772" t="str">
            <v>3</v>
          </cell>
          <cell r="T772" t="str">
            <v>HU</v>
          </cell>
          <cell r="U772" t="str">
            <v>HUNTING CAP</v>
          </cell>
          <cell r="V772" t="str">
            <v>U</v>
          </cell>
          <cell r="W772">
            <v>7</v>
          </cell>
          <cell r="X772" t="str">
            <v>007</v>
          </cell>
          <cell r="Y772" t="str">
            <v>GOOHUF3007</v>
          </cell>
          <cell r="Z772">
            <v>0.5</v>
          </cell>
          <cell r="AA772" t="str">
            <v>103-5577-BRO</v>
          </cell>
          <cell r="AB772" t="str">
            <v>BW</v>
          </cell>
          <cell r="AC772" t="str">
            <v>BROWN</v>
          </cell>
          <cell r="AD772" t="str">
            <v>GOOHUF3007BW</v>
          </cell>
          <cell r="AE772" t="str">
            <v/>
          </cell>
          <cell r="AF772">
            <v>0.5</v>
          </cell>
          <cell r="AG772" t="str">
            <v>BODY: 62%POLYESTER 38%WOOL LINING: 100%POLYESTER</v>
          </cell>
          <cell r="AH772">
            <v>1</v>
          </cell>
          <cell r="AI772" t="str">
            <v>OLL</v>
          </cell>
        </row>
        <row r="773">
          <cell r="J773" t="str">
            <v>GOO-GOORIN BROTHERS-0110</v>
          </cell>
          <cell r="K773" t="str">
            <v>GOO-GOORIN BROTHERS-0110-GOOFEF3008BLACKOMM</v>
          </cell>
          <cell r="L773" t="str">
            <v>GOO의류외8</v>
          </cell>
          <cell r="M773" t="str">
            <v>GOO</v>
          </cell>
          <cell r="N773" t="str">
            <v>100-57</v>
          </cell>
          <cell r="P773" t="str">
            <v>GOO</v>
          </cell>
          <cell r="Q773" t="str">
            <v>GOORIN BROTHERS</v>
          </cell>
          <cell r="R773" t="str">
            <v>F</v>
          </cell>
          <cell r="S773" t="str">
            <v>3</v>
          </cell>
          <cell r="T773" t="str">
            <v>FE</v>
          </cell>
          <cell r="U773" t="str">
            <v>FEDORA</v>
          </cell>
          <cell r="V773" t="str">
            <v>U</v>
          </cell>
          <cell r="W773">
            <v>8</v>
          </cell>
          <cell r="X773" t="str">
            <v>008</v>
          </cell>
          <cell r="Y773" t="str">
            <v>GOOFEF3008</v>
          </cell>
          <cell r="Z773">
            <v>0.25</v>
          </cell>
          <cell r="AA773" t="str">
            <v>100-5799-BLK</v>
          </cell>
          <cell r="AB773" t="str">
            <v>BK</v>
          </cell>
          <cell r="AC773" t="str">
            <v>BLACK</v>
          </cell>
          <cell r="AD773" t="str">
            <v>GOOFEF3008BK</v>
          </cell>
          <cell r="AE773" t="str">
            <v/>
          </cell>
          <cell r="AF773">
            <v>0.5</v>
          </cell>
          <cell r="AG773" t="str">
            <v>100%WOOL</v>
          </cell>
          <cell r="AH773">
            <v>1</v>
          </cell>
          <cell r="AI773" t="str">
            <v>OMM</v>
          </cell>
        </row>
        <row r="774">
          <cell r="J774" t="str">
            <v>GOO-GOORIN BROTHERS-0110</v>
          </cell>
          <cell r="K774" t="str">
            <v>GOO-GOORIN BROTHERS-0110-GOOFEF3008BLACKOLL</v>
          </cell>
          <cell r="L774" t="str">
            <v>GOO의류외8</v>
          </cell>
          <cell r="M774" t="str">
            <v>GOO</v>
          </cell>
          <cell r="N774" t="str">
            <v>100-57</v>
          </cell>
          <cell r="P774" t="str">
            <v>GOO</v>
          </cell>
          <cell r="Q774" t="str">
            <v>GOORIN BROTHERS</v>
          </cell>
          <cell r="R774" t="str">
            <v>F</v>
          </cell>
          <cell r="S774" t="str">
            <v>3</v>
          </cell>
          <cell r="T774" t="str">
            <v>FE</v>
          </cell>
          <cell r="U774" t="str">
            <v>FEDORA</v>
          </cell>
          <cell r="V774" t="str">
            <v>U</v>
          </cell>
          <cell r="W774">
            <v>8</v>
          </cell>
          <cell r="X774" t="str">
            <v>008</v>
          </cell>
          <cell r="Y774" t="str">
            <v>GOOFEF3008</v>
          </cell>
          <cell r="Z774">
            <v>0.25</v>
          </cell>
          <cell r="AA774" t="str">
            <v>100-5799-BLK</v>
          </cell>
          <cell r="AB774" t="str">
            <v>BK</v>
          </cell>
          <cell r="AC774" t="str">
            <v>BLACK</v>
          </cell>
          <cell r="AD774" t="str">
            <v>GOOFEF3008BK</v>
          </cell>
          <cell r="AE774" t="str">
            <v/>
          </cell>
          <cell r="AF774">
            <v>0.5</v>
          </cell>
          <cell r="AG774" t="str">
            <v>100%WOOL</v>
          </cell>
          <cell r="AH774">
            <v>1</v>
          </cell>
          <cell r="AI774" t="str">
            <v>OLL</v>
          </cell>
        </row>
        <row r="775">
          <cell r="J775" t="str">
            <v>GOO-GOORIN BROTHERS-0111</v>
          </cell>
          <cell r="K775" t="str">
            <v>GOO-GOORIN BROTHERS-0111-GOOFEF3008GREYOMM</v>
          </cell>
          <cell r="L775" t="str">
            <v>GOO의류외8</v>
          </cell>
          <cell r="M775" t="str">
            <v>GOO</v>
          </cell>
          <cell r="N775" t="str">
            <v>100-57</v>
          </cell>
          <cell r="P775" t="str">
            <v>GOO</v>
          </cell>
          <cell r="Q775" t="str">
            <v>GOORIN BROTHERS</v>
          </cell>
          <cell r="R775" t="str">
            <v>F</v>
          </cell>
          <cell r="S775" t="str">
            <v>3</v>
          </cell>
          <cell r="T775" t="str">
            <v>FE</v>
          </cell>
          <cell r="U775" t="str">
            <v>FEDORA</v>
          </cell>
          <cell r="V775" t="str">
            <v>U</v>
          </cell>
          <cell r="W775">
            <v>8</v>
          </cell>
          <cell r="X775" t="str">
            <v>008</v>
          </cell>
          <cell r="Y775" t="str">
            <v>GOOFEF3008</v>
          </cell>
          <cell r="Z775">
            <v>0.25</v>
          </cell>
          <cell r="AA775" t="str">
            <v>100-5799-GRY</v>
          </cell>
          <cell r="AB775" t="str">
            <v>GY</v>
          </cell>
          <cell r="AC775" t="str">
            <v>GREY</v>
          </cell>
          <cell r="AD775" t="str">
            <v>GOOFEF3008GY</v>
          </cell>
          <cell r="AE775" t="str">
            <v/>
          </cell>
          <cell r="AF775">
            <v>0.5</v>
          </cell>
          <cell r="AG775" t="str">
            <v>100%WOOL</v>
          </cell>
          <cell r="AH775">
            <v>1</v>
          </cell>
          <cell r="AI775" t="str">
            <v>OMM</v>
          </cell>
        </row>
        <row r="776">
          <cell r="J776" t="str">
            <v>GOO-GOORIN BROTHERS-0111</v>
          </cell>
          <cell r="K776" t="str">
            <v>GOO-GOORIN BROTHERS-0111-GOOFEF3008GREYOLL</v>
          </cell>
          <cell r="L776" t="str">
            <v>GOO의류외8</v>
          </cell>
          <cell r="M776" t="str">
            <v>GOO</v>
          </cell>
          <cell r="N776" t="str">
            <v>100-57</v>
          </cell>
          <cell r="P776" t="str">
            <v>GOO</v>
          </cell>
          <cell r="Q776" t="str">
            <v>GOORIN BROTHERS</v>
          </cell>
          <cell r="R776" t="str">
            <v>F</v>
          </cell>
          <cell r="S776" t="str">
            <v>3</v>
          </cell>
          <cell r="T776" t="str">
            <v>FE</v>
          </cell>
          <cell r="U776" t="str">
            <v>FEDORA</v>
          </cell>
          <cell r="V776" t="str">
            <v>U</v>
          </cell>
          <cell r="W776">
            <v>8</v>
          </cell>
          <cell r="X776" t="str">
            <v>008</v>
          </cell>
          <cell r="Y776" t="str">
            <v>GOOFEF3008</v>
          </cell>
          <cell r="Z776">
            <v>0.25</v>
          </cell>
          <cell r="AA776" t="str">
            <v>100-5799-GRY</v>
          </cell>
          <cell r="AB776" t="str">
            <v>GY</v>
          </cell>
          <cell r="AC776" t="str">
            <v>GREY</v>
          </cell>
          <cell r="AD776" t="str">
            <v>GOOFEF3008GY</v>
          </cell>
          <cell r="AE776" t="str">
            <v/>
          </cell>
          <cell r="AF776">
            <v>0.5</v>
          </cell>
          <cell r="AG776" t="str">
            <v>100%WOOL</v>
          </cell>
          <cell r="AH776">
            <v>1</v>
          </cell>
          <cell r="AI776" t="str">
            <v>OLL</v>
          </cell>
        </row>
        <row r="777">
          <cell r="J777" t="str">
            <v>GOO-GOORIN BROTHERS-0112</v>
          </cell>
          <cell r="K777" t="str">
            <v>GOO-GOORIN BROTHERS-0112-GOOFAF3009GREYOSS</v>
          </cell>
          <cell r="L777" t="str">
            <v>GOO의류외9</v>
          </cell>
          <cell r="M777" t="str">
            <v>GOO</v>
          </cell>
          <cell r="N777" t="str">
            <v>105-55</v>
          </cell>
          <cell r="P777" t="str">
            <v>GOO</v>
          </cell>
          <cell r="Q777" t="str">
            <v>GOORIN BROTHERS</v>
          </cell>
          <cell r="R777" t="str">
            <v>F</v>
          </cell>
          <cell r="S777" t="str">
            <v>3</v>
          </cell>
          <cell r="T777" t="str">
            <v>FA</v>
          </cell>
          <cell r="U777" t="str">
            <v>FASHION HAT</v>
          </cell>
          <cell r="V777" t="str">
            <v>U</v>
          </cell>
          <cell r="W777">
            <v>9</v>
          </cell>
          <cell r="X777" t="str">
            <v>009</v>
          </cell>
          <cell r="Y777" t="str">
            <v>GOOFAF3009</v>
          </cell>
          <cell r="Z777">
            <v>0.33333333333333331</v>
          </cell>
          <cell r="AA777" t="str">
            <v>105-5569-TEA</v>
          </cell>
          <cell r="AB777" t="str">
            <v>GY</v>
          </cell>
          <cell r="AC777" t="str">
            <v>GREY</v>
          </cell>
          <cell r="AD777" t="str">
            <v>GOOFAF3009GY</v>
          </cell>
          <cell r="AE777" t="str">
            <v/>
          </cell>
          <cell r="AF777">
            <v>0.33333333333333331</v>
          </cell>
          <cell r="AG777" t="str">
            <v>100%WOOL</v>
          </cell>
          <cell r="AH777">
            <v>1</v>
          </cell>
          <cell r="AI777" t="str">
            <v>OSS</v>
          </cell>
        </row>
        <row r="778">
          <cell r="J778" t="str">
            <v>GOO-GOORIN BROTHERS-0112</v>
          </cell>
          <cell r="K778" t="str">
            <v>GOO-GOORIN BROTHERS-0112-GOOFAF3009GREYOMM</v>
          </cell>
          <cell r="L778" t="str">
            <v>GOO의류외9</v>
          </cell>
          <cell r="M778" t="str">
            <v>GOO</v>
          </cell>
          <cell r="N778" t="str">
            <v>105-55</v>
          </cell>
          <cell r="P778" t="str">
            <v>GOO</v>
          </cell>
          <cell r="Q778" t="str">
            <v>GOORIN BROTHERS</v>
          </cell>
          <cell r="R778" t="str">
            <v>F</v>
          </cell>
          <cell r="S778" t="str">
            <v>3</v>
          </cell>
          <cell r="T778" t="str">
            <v>FA</v>
          </cell>
          <cell r="U778" t="str">
            <v>FASHION HAT</v>
          </cell>
          <cell r="V778" t="str">
            <v>U</v>
          </cell>
          <cell r="W778">
            <v>9</v>
          </cell>
          <cell r="X778" t="str">
            <v>009</v>
          </cell>
          <cell r="Y778" t="str">
            <v>GOOFAF3009</v>
          </cell>
          <cell r="Z778">
            <v>0.33333333333333331</v>
          </cell>
          <cell r="AA778" t="str">
            <v>105-5569-TEA</v>
          </cell>
          <cell r="AB778" t="str">
            <v>GY</v>
          </cell>
          <cell r="AC778" t="str">
            <v>GREY</v>
          </cell>
          <cell r="AD778" t="str">
            <v>GOOFAF3009GY</v>
          </cell>
          <cell r="AE778" t="str">
            <v/>
          </cell>
          <cell r="AF778">
            <v>0.33333333333333331</v>
          </cell>
          <cell r="AG778" t="str">
            <v>100%WOOL</v>
          </cell>
          <cell r="AH778">
            <v>1</v>
          </cell>
          <cell r="AI778" t="str">
            <v>OMM</v>
          </cell>
        </row>
        <row r="779">
          <cell r="J779" t="str">
            <v>GOO-GOORIN BROTHERS-0112</v>
          </cell>
          <cell r="K779" t="str">
            <v>GOO-GOORIN BROTHERS-0112-GOOFAF3009GREYOLL</v>
          </cell>
          <cell r="L779" t="str">
            <v>GOO의류외9</v>
          </cell>
          <cell r="M779" t="str">
            <v>GOO</v>
          </cell>
          <cell r="N779" t="str">
            <v>105-55</v>
          </cell>
          <cell r="P779" t="str">
            <v>GOO</v>
          </cell>
          <cell r="Q779" t="str">
            <v>GOORIN BROTHERS</v>
          </cell>
          <cell r="R779" t="str">
            <v>F</v>
          </cell>
          <cell r="S779" t="str">
            <v>3</v>
          </cell>
          <cell r="T779" t="str">
            <v>FA</v>
          </cell>
          <cell r="U779" t="str">
            <v>FASHION HAT</v>
          </cell>
          <cell r="V779" t="str">
            <v>U</v>
          </cell>
          <cell r="W779">
            <v>9</v>
          </cell>
          <cell r="X779" t="str">
            <v>009</v>
          </cell>
          <cell r="Y779" t="str">
            <v>GOOFAF3009</v>
          </cell>
          <cell r="Z779">
            <v>0.33333333333333331</v>
          </cell>
          <cell r="AA779" t="str">
            <v>105-5569-TEA</v>
          </cell>
          <cell r="AB779" t="str">
            <v>GY</v>
          </cell>
          <cell r="AC779" t="str">
            <v>GREY</v>
          </cell>
          <cell r="AD779" t="str">
            <v>GOOFAF3009GY</v>
          </cell>
          <cell r="AE779" t="str">
            <v/>
          </cell>
          <cell r="AF779">
            <v>0.33333333333333331</v>
          </cell>
          <cell r="AG779" t="str">
            <v>100%WOOL</v>
          </cell>
          <cell r="AH779">
            <v>1</v>
          </cell>
          <cell r="AI779" t="str">
            <v>OLL</v>
          </cell>
        </row>
        <row r="780">
          <cell r="J780" t="str">
            <v>0</v>
          </cell>
          <cell r="K780" t="str">
            <v>0-</v>
          </cell>
          <cell r="L780">
            <v>0</v>
          </cell>
          <cell r="M780" t="str">
            <v>TTL</v>
          </cell>
          <cell r="N780" t="str">
            <v/>
          </cell>
          <cell r="O780" t="str">
            <v>GOO-GOORIN BROTHERS-01 TTL</v>
          </cell>
          <cell r="Q780" t="str">
            <v/>
          </cell>
          <cell r="R780" t="str">
            <v/>
          </cell>
          <cell r="S780" t="str">
            <v/>
          </cell>
          <cell r="U780" t="str">
            <v/>
          </cell>
          <cell r="X780" t="str">
            <v/>
          </cell>
          <cell r="Y780" t="str">
            <v/>
          </cell>
          <cell r="Z780">
            <v>9.0000000000000018</v>
          </cell>
          <cell r="AB780" t="str">
            <v/>
          </cell>
          <cell r="AD780" t="str">
            <v/>
          </cell>
          <cell r="AE780" t="str">
            <v/>
          </cell>
          <cell r="AF780">
            <v>12.000000000000002</v>
          </cell>
          <cell r="AG780">
            <v>0</v>
          </cell>
          <cell r="AH780">
            <v>1</v>
          </cell>
        </row>
        <row r="781">
          <cell r="J781" t="str">
            <v>MGM-캡보이2-011</v>
          </cell>
          <cell r="K781" t="str">
            <v>MGM-캡보이2-011-MGMSNF3001BLACKFRE</v>
          </cell>
          <cell r="L781" t="str">
            <v>MGM의류외1</v>
          </cell>
          <cell r="M781" t="str">
            <v>MGM</v>
          </cell>
          <cell r="N781" t="str">
            <v>14SS M</v>
          </cell>
          <cell r="P781" t="str">
            <v>MGM</v>
          </cell>
          <cell r="Q781" t="str">
            <v>MR.REAL GOOD MAN</v>
          </cell>
          <cell r="R781" t="str">
            <v>F</v>
          </cell>
          <cell r="S781" t="str">
            <v>3</v>
          </cell>
          <cell r="T781" t="str">
            <v>SN</v>
          </cell>
          <cell r="U781" t="str">
            <v>SNAPBACK</v>
          </cell>
          <cell r="V781" t="str">
            <v>U</v>
          </cell>
          <cell r="W781">
            <v>1</v>
          </cell>
          <cell r="X781" t="str">
            <v>001</v>
          </cell>
          <cell r="Y781" t="str">
            <v>MGMSNF3001</v>
          </cell>
          <cell r="Z781">
            <v>1</v>
          </cell>
          <cell r="AA781" t="str">
            <v>14SS MRGM_01_BK</v>
          </cell>
          <cell r="AB781" t="str">
            <v>BK</v>
          </cell>
          <cell r="AC781" t="str">
            <v>BLACK</v>
          </cell>
          <cell r="AD781" t="str">
            <v>MGMSNF3001BK</v>
          </cell>
          <cell r="AE781" t="str">
            <v/>
          </cell>
          <cell r="AF781">
            <v>1</v>
          </cell>
          <cell r="AG781" t="str">
            <v>아크릴 75%, 모 25%</v>
          </cell>
          <cell r="AH781">
            <v>1</v>
          </cell>
          <cell r="AI781" t="str">
            <v>FRE</v>
          </cell>
        </row>
        <row r="782">
          <cell r="J782" t="str">
            <v>MGM-캡보이2-012</v>
          </cell>
          <cell r="K782" t="str">
            <v>MGM-캡보이2-012-MGMSNF3002BLACKFRE</v>
          </cell>
          <cell r="L782" t="str">
            <v>MGM의류외2</v>
          </cell>
          <cell r="M782" t="str">
            <v>MGM</v>
          </cell>
          <cell r="N782" t="str">
            <v>14SS M</v>
          </cell>
          <cell r="P782" t="str">
            <v>MGM</v>
          </cell>
          <cell r="Q782" t="str">
            <v>MR.REAL GOOD MAN</v>
          </cell>
          <cell r="R782" t="str">
            <v>F</v>
          </cell>
          <cell r="S782" t="str">
            <v>3</v>
          </cell>
          <cell r="T782" t="str">
            <v>SN</v>
          </cell>
          <cell r="U782" t="str">
            <v>SNAPBACK</v>
          </cell>
          <cell r="V782" t="str">
            <v>U</v>
          </cell>
          <cell r="W782">
            <v>2</v>
          </cell>
          <cell r="X782" t="str">
            <v>002</v>
          </cell>
          <cell r="Y782" t="str">
            <v>MGMSNF3002</v>
          </cell>
          <cell r="Z782">
            <v>1</v>
          </cell>
          <cell r="AA782" t="str">
            <v>14SS MRGM_10_BK</v>
          </cell>
          <cell r="AB782" t="str">
            <v>BK</v>
          </cell>
          <cell r="AC782" t="str">
            <v>BLACK</v>
          </cell>
          <cell r="AD782" t="str">
            <v>MGMSNF3002BK</v>
          </cell>
          <cell r="AE782" t="str">
            <v/>
          </cell>
          <cell r="AF782">
            <v>1</v>
          </cell>
          <cell r="AG782" t="str">
            <v>면 100%</v>
          </cell>
          <cell r="AH782">
            <v>1</v>
          </cell>
          <cell r="AI782" t="str">
            <v>FRE</v>
          </cell>
        </row>
        <row r="783">
          <cell r="J783" t="str">
            <v>MGM-캡보이2-013</v>
          </cell>
          <cell r="K783" t="str">
            <v>MGM-캡보이2-013-MGMSNF3003WHITEFRE</v>
          </cell>
          <cell r="L783" t="str">
            <v>MGM의류외3</v>
          </cell>
          <cell r="M783" t="str">
            <v>MGM</v>
          </cell>
          <cell r="N783" t="str">
            <v>14SS M</v>
          </cell>
          <cell r="P783" t="str">
            <v>MGM</v>
          </cell>
          <cell r="Q783" t="str">
            <v>MR.REAL GOOD MAN</v>
          </cell>
          <cell r="R783" t="str">
            <v>F</v>
          </cell>
          <cell r="S783" t="str">
            <v>3</v>
          </cell>
          <cell r="T783" t="str">
            <v>SN</v>
          </cell>
          <cell r="U783" t="str">
            <v>SNAPBACK</v>
          </cell>
          <cell r="V783" t="str">
            <v>U</v>
          </cell>
          <cell r="W783">
            <v>3</v>
          </cell>
          <cell r="X783" t="str">
            <v>003</v>
          </cell>
          <cell r="Y783" t="str">
            <v>MGMSNF3003</v>
          </cell>
          <cell r="Z783">
            <v>1</v>
          </cell>
          <cell r="AA783" t="str">
            <v>14SS MRGM_12_WH</v>
          </cell>
          <cell r="AB783" t="str">
            <v>WH</v>
          </cell>
          <cell r="AC783" t="str">
            <v>WHITE</v>
          </cell>
          <cell r="AD783" t="str">
            <v>MGMSNF3003WH</v>
          </cell>
          <cell r="AE783" t="str">
            <v/>
          </cell>
          <cell r="AF783">
            <v>1</v>
          </cell>
          <cell r="AG783" t="str">
            <v>아크릴 75%, 모 25%</v>
          </cell>
          <cell r="AH783">
            <v>1</v>
          </cell>
          <cell r="AI783" t="str">
            <v>FRE</v>
          </cell>
        </row>
        <row r="784">
          <cell r="J784" t="str">
            <v>MGM-캡보이2-014</v>
          </cell>
          <cell r="K784" t="str">
            <v>MGM-캡보이2-014-MGMSNF3004GREYFRE</v>
          </cell>
          <cell r="L784" t="str">
            <v>MGM의류외4</v>
          </cell>
          <cell r="M784" t="str">
            <v>MGM</v>
          </cell>
          <cell r="N784" t="str">
            <v>14SS M</v>
          </cell>
          <cell r="P784" t="str">
            <v>MGM</v>
          </cell>
          <cell r="Q784" t="str">
            <v>MR.REAL GOOD MAN</v>
          </cell>
          <cell r="R784" t="str">
            <v>F</v>
          </cell>
          <cell r="S784" t="str">
            <v>3</v>
          </cell>
          <cell r="T784" t="str">
            <v>SN</v>
          </cell>
          <cell r="U784" t="str">
            <v>SNAPBACK</v>
          </cell>
          <cell r="V784" t="str">
            <v>U</v>
          </cell>
          <cell r="W784">
            <v>4</v>
          </cell>
          <cell r="X784" t="str">
            <v>004</v>
          </cell>
          <cell r="Y784" t="str">
            <v>MGMSNF3004</v>
          </cell>
          <cell r="Z784">
            <v>1</v>
          </cell>
          <cell r="AA784" t="str">
            <v>14SS MRGM_11_CHA</v>
          </cell>
          <cell r="AB784" t="str">
            <v>GY</v>
          </cell>
          <cell r="AC784" t="str">
            <v>GREY</v>
          </cell>
          <cell r="AD784" t="str">
            <v>MGMSNF3004GY</v>
          </cell>
          <cell r="AE784" t="str">
            <v/>
          </cell>
          <cell r="AF784">
            <v>1</v>
          </cell>
          <cell r="AG784" t="str">
            <v>겉감1: 아크릴 75%, 모 25%
겉감2: 폴리우레탄 100%</v>
          </cell>
          <cell r="AH784">
            <v>1</v>
          </cell>
          <cell r="AI784" t="str">
            <v>FRE</v>
          </cell>
        </row>
        <row r="785">
          <cell r="J785" t="str">
            <v>MGM-캡보이2-015</v>
          </cell>
          <cell r="K785" t="str">
            <v>MGM-캡보이2-015-MGMSNF3005BEIGEFRE</v>
          </cell>
          <cell r="L785" t="str">
            <v>MGM의류외5</v>
          </cell>
          <cell r="M785" t="str">
            <v>MGM</v>
          </cell>
          <cell r="N785" t="str">
            <v>14SS M</v>
          </cell>
          <cell r="P785" t="str">
            <v>MGM</v>
          </cell>
          <cell r="Q785" t="str">
            <v>MR.REAL GOOD MAN</v>
          </cell>
          <cell r="R785" t="str">
            <v>F</v>
          </cell>
          <cell r="S785" t="str">
            <v>3</v>
          </cell>
          <cell r="T785" t="str">
            <v>SN</v>
          </cell>
          <cell r="U785" t="str">
            <v>SNAPBACK</v>
          </cell>
          <cell r="V785" t="str">
            <v>U</v>
          </cell>
          <cell r="W785">
            <v>5</v>
          </cell>
          <cell r="X785" t="str">
            <v>005</v>
          </cell>
          <cell r="Y785" t="str">
            <v>MGMSNF3005</v>
          </cell>
          <cell r="Z785">
            <v>1</v>
          </cell>
          <cell r="AA785" t="str">
            <v>14SS MRGM_06_BG</v>
          </cell>
          <cell r="AB785" t="str">
            <v>BG</v>
          </cell>
          <cell r="AC785" t="str">
            <v>BEIGE</v>
          </cell>
          <cell r="AD785" t="str">
            <v>MGMSNF3005BG</v>
          </cell>
          <cell r="AE785" t="str">
            <v/>
          </cell>
          <cell r="AF785">
            <v>1</v>
          </cell>
          <cell r="AG785" t="str">
            <v>면 100%</v>
          </cell>
          <cell r="AH785">
            <v>1</v>
          </cell>
          <cell r="AI785" t="str">
            <v>FRE</v>
          </cell>
        </row>
        <row r="786">
          <cell r="J786" t="str">
            <v>MGM-캡보이2-016</v>
          </cell>
          <cell r="K786" t="str">
            <v>MGM-캡보이2-016-MGMSNF3006GREYFRE</v>
          </cell>
          <cell r="L786" t="str">
            <v>MGM의류외6</v>
          </cell>
          <cell r="M786" t="str">
            <v>MGM</v>
          </cell>
          <cell r="N786" t="str">
            <v>14SS M</v>
          </cell>
          <cell r="P786" t="str">
            <v>MGM</v>
          </cell>
          <cell r="Q786" t="str">
            <v>MR.REAL GOOD MAN</v>
          </cell>
          <cell r="R786" t="str">
            <v>F</v>
          </cell>
          <cell r="S786" t="str">
            <v>3</v>
          </cell>
          <cell r="T786" t="str">
            <v>SN</v>
          </cell>
          <cell r="U786" t="str">
            <v>SNAPBACK</v>
          </cell>
          <cell r="V786" t="str">
            <v>U</v>
          </cell>
          <cell r="W786">
            <v>6</v>
          </cell>
          <cell r="X786" t="str">
            <v>006</v>
          </cell>
          <cell r="Y786" t="str">
            <v>MGMSNF3006</v>
          </cell>
          <cell r="Z786">
            <v>1</v>
          </cell>
          <cell r="AA786" t="str">
            <v>14SS MRGM_07_GY</v>
          </cell>
          <cell r="AB786" t="str">
            <v>GY</v>
          </cell>
          <cell r="AC786" t="str">
            <v>GREY</v>
          </cell>
          <cell r="AD786" t="str">
            <v>MGMSNF3006GY</v>
          </cell>
          <cell r="AE786" t="str">
            <v/>
          </cell>
          <cell r="AF786">
            <v>1</v>
          </cell>
          <cell r="AG786" t="str">
            <v>면 100%</v>
          </cell>
          <cell r="AH786">
            <v>1</v>
          </cell>
          <cell r="AI786" t="str">
            <v>FRE</v>
          </cell>
        </row>
        <row r="787">
          <cell r="J787" t="str">
            <v>0</v>
          </cell>
          <cell r="K787" t="str">
            <v>0-</v>
          </cell>
          <cell r="L787">
            <v>0</v>
          </cell>
          <cell r="M787" t="str">
            <v>TTL</v>
          </cell>
          <cell r="N787" t="str">
            <v/>
          </cell>
          <cell r="O787" t="str">
            <v>MGM-캡보이2-01 TTL</v>
          </cell>
          <cell r="Q787" t="str">
            <v/>
          </cell>
          <cell r="R787" t="str">
            <v/>
          </cell>
          <cell r="S787" t="str">
            <v/>
          </cell>
          <cell r="U787" t="str">
            <v/>
          </cell>
          <cell r="X787" t="str">
            <v/>
          </cell>
          <cell r="Y787" t="str">
            <v/>
          </cell>
          <cell r="Z787">
            <v>6</v>
          </cell>
          <cell r="AB787" t="str">
            <v/>
          </cell>
          <cell r="AD787" t="str">
            <v/>
          </cell>
          <cell r="AE787" t="str">
            <v/>
          </cell>
          <cell r="AF787">
            <v>6</v>
          </cell>
          <cell r="AG787">
            <v>0</v>
          </cell>
          <cell r="AH787">
            <v>1</v>
          </cell>
        </row>
        <row r="788">
          <cell r="J788" t="str">
            <v>MGM-동일모자-011</v>
          </cell>
          <cell r="K788" t="str">
            <v>MGM-동일모자-011-MGMSNF3007BLUEFRE</v>
          </cell>
          <cell r="L788" t="str">
            <v>MGM의류외7</v>
          </cell>
          <cell r="M788" t="str">
            <v>MGM</v>
          </cell>
          <cell r="N788" t="str">
            <v>14SS M</v>
          </cell>
          <cell r="P788" t="str">
            <v>MGM</v>
          </cell>
          <cell r="Q788" t="str">
            <v>MR.REAL GOOD MAN</v>
          </cell>
          <cell r="R788" t="str">
            <v>F</v>
          </cell>
          <cell r="S788" t="str">
            <v>3</v>
          </cell>
          <cell r="T788" t="str">
            <v>SN</v>
          </cell>
          <cell r="U788" t="str">
            <v>SNAPBACK</v>
          </cell>
          <cell r="V788" t="str">
            <v>U</v>
          </cell>
          <cell r="W788">
            <v>7</v>
          </cell>
          <cell r="X788" t="str">
            <v>007</v>
          </cell>
          <cell r="Y788" t="str">
            <v>MGMSNF3007</v>
          </cell>
          <cell r="Z788">
            <v>1</v>
          </cell>
          <cell r="AA788" t="str">
            <v>14SS MRGM_13_BL</v>
          </cell>
          <cell r="AB788" t="str">
            <v>BL</v>
          </cell>
          <cell r="AC788" t="str">
            <v>BLUE</v>
          </cell>
          <cell r="AD788" t="str">
            <v>MGMSNF3007BL</v>
          </cell>
          <cell r="AE788" t="str">
            <v/>
          </cell>
          <cell r="AF788">
            <v>1</v>
          </cell>
          <cell r="AG788" t="str">
            <v>겉감1: 면 100%
겉감2: 울 50%, 아크릴 25%, 폴리에스터 25%
겉감3: 면 100%</v>
          </cell>
          <cell r="AH788">
            <v>1</v>
          </cell>
          <cell r="AI788" t="str">
            <v>FRE</v>
          </cell>
        </row>
        <row r="789">
          <cell r="J789" t="str">
            <v>MGM-동일모자-012</v>
          </cell>
          <cell r="K789" t="str">
            <v>MGM-동일모자-012-MGMSNF3008BLACKFRE</v>
          </cell>
          <cell r="L789" t="str">
            <v>MGM의류외8</v>
          </cell>
          <cell r="M789" t="str">
            <v>MGM</v>
          </cell>
          <cell r="N789" t="str">
            <v>14SS M</v>
          </cell>
          <cell r="P789" t="str">
            <v>MGM</v>
          </cell>
          <cell r="Q789" t="str">
            <v>MR.REAL GOOD MAN</v>
          </cell>
          <cell r="R789" t="str">
            <v>F</v>
          </cell>
          <cell r="S789" t="str">
            <v>3</v>
          </cell>
          <cell r="T789" t="str">
            <v>SN</v>
          </cell>
          <cell r="U789" t="str">
            <v>SNAPBACK</v>
          </cell>
          <cell r="V789" t="str">
            <v>U</v>
          </cell>
          <cell r="W789">
            <v>8</v>
          </cell>
          <cell r="X789" t="str">
            <v>008</v>
          </cell>
          <cell r="Y789" t="str">
            <v>MGMSNF3008</v>
          </cell>
          <cell r="Z789">
            <v>1</v>
          </cell>
          <cell r="AA789" t="str">
            <v>14SS MRGM_17_BK</v>
          </cell>
          <cell r="AB789" t="str">
            <v>BK</v>
          </cell>
          <cell r="AC789" t="str">
            <v>BLACK</v>
          </cell>
          <cell r="AD789" t="str">
            <v>MGMSNF3008BK</v>
          </cell>
          <cell r="AE789" t="str">
            <v/>
          </cell>
          <cell r="AF789">
            <v>1</v>
          </cell>
          <cell r="AG789" t="str">
            <v>겉감: 면 100%</v>
          </cell>
          <cell r="AH789">
            <v>1</v>
          </cell>
          <cell r="AI789" t="str">
            <v>FRE</v>
          </cell>
        </row>
        <row r="790">
          <cell r="J790" t="str">
            <v>MGM-동일모자-013</v>
          </cell>
          <cell r="K790" t="str">
            <v>MGM-동일모자-013-MGMSNF3009GREYFRE</v>
          </cell>
          <cell r="L790" t="str">
            <v>MGM의류외9</v>
          </cell>
          <cell r="M790" t="str">
            <v>MGM</v>
          </cell>
          <cell r="N790" t="str">
            <v>14SS M</v>
          </cell>
          <cell r="P790" t="str">
            <v>MGM</v>
          </cell>
          <cell r="Q790" t="str">
            <v>MR.REAL GOOD MAN</v>
          </cell>
          <cell r="R790" t="str">
            <v>F</v>
          </cell>
          <cell r="S790" t="str">
            <v>3</v>
          </cell>
          <cell r="T790" t="str">
            <v>SN</v>
          </cell>
          <cell r="U790" t="str">
            <v>SNAPBACK</v>
          </cell>
          <cell r="V790" t="str">
            <v>U</v>
          </cell>
          <cell r="W790">
            <v>9</v>
          </cell>
          <cell r="X790" t="str">
            <v>009</v>
          </cell>
          <cell r="Y790" t="str">
            <v>MGMSNF3009</v>
          </cell>
          <cell r="Z790">
            <v>1</v>
          </cell>
          <cell r="AA790" t="str">
            <v>14SS MRGM_08_D.GY</v>
          </cell>
          <cell r="AB790" t="str">
            <v>GY</v>
          </cell>
          <cell r="AC790" t="str">
            <v>GREY</v>
          </cell>
          <cell r="AD790" t="str">
            <v>MGMSNF3009GY</v>
          </cell>
          <cell r="AE790" t="str">
            <v/>
          </cell>
          <cell r="AF790">
            <v>1</v>
          </cell>
          <cell r="AG790" t="str">
            <v>겉감: 면 100%</v>
          </cell>
          <cell r="AH790">
            <v>1</v>
          </cell>
          <cell r="AI790" t="str">
            <v>FRE</v>
          </cell>
        </row>
        <row r="791">
          <cell r="J791" t="str">
            <v>MGM-동일모자-014</v>
          </cell>
          <cell r="K791" t="str">
            <v>MGM-동일모자-014-MGMSNF3010KHAKIFRE</v>
          </cell>
          <cell r="L791" t="str">
            <v>MGM의류외10</v>
          </cell>
          <cell r="M791" t="str">
            <v>MGM</v>
          </cell>
          <cell r="N791" t="str">
            <v>14SS M</v>
          </cell>
          <cell r="P791" t="str">
            <v>MGM</v>
          </cell>
          <cell r="Q791" t="str">
            <v>MR.REAL GOOD MAN</v>
          </cell>
          <cell r="R791" t="str">
            <v>F</v>
          </cell>
          <cell r="S791" t="str">
            <v>3</v>
          </cell>
          <cell r="T791" t="str">
            <v>SN</v>
          </cell>
          <cell r="U791" t="str">
            <v>SNAPBACK</v>
          </cell>
          <cell r="V791" t="str">
            <v>U</v>
          </cell>
          <cell r="W791">
            <v>10</v>
          </cell>
          <cell r="X791" t="str">
            <v>010</v>
          </cell>
          <cell r="Y791" t="str">
            <v>MGMSNF3010</v>
          </cell>
          <cell r="Z791">
            <v>1</v>
          </cell>
          <cell r="AA791" t="str">
            <v>14SS MRGM_09_KH</v>
          </cell>
          <cell r="AB791" t="str">
            <v>KH</v>
          </cell>
          <cell r="AC791" t="str">
            <v>KHAKI</v>
          </cell>
          <cell r="AD791" t="str">
            <v>MGMSNF3010KH</v>
          </cell>
          <cell r="AE791" t="str">
            <v/>
          </cell>
          <cell r="AF791">
            <v>1</v>
          </cell>
          <cell r="AG791" t="str">
            <v xml:space="preserve">겉감1: 면 70% 나일론 30%
겉감2: 폴리우레탄 100% </v>
          </cell>
          <cell r="AH791">
            <v>1</v>
          </cell>
          <cell r="AI791" t="str">
            <v>FRE</v>
          </cell>
        </row>
        <row r="792">
          <cell r="J792" t="str">
            <v>0</v>
          </cell>
          <cell r="K792" t="str">
            <v>0-</v>
          </cell>
          <cell r="L792">
            <v>0</v>
          </cell>
          <cell r="M792" t="str">
            <v>TTL</v>
          </cell>
          <cell r="N792" t="str">
            <v/>
          </cell>
          <cell r="O792" t="str">
            <v>MGM-동일모자-01 TTL</v>
          </cell>
          <cell r="Q792" t="str">
            <v/>
          </cell>
          <cell r="R792" t="str">
            <v/>
          </cell>
          <cell r="S792" t="str">
            <v/>
          </cell>
          <cell r="U792" t="str">
            <v/>
          </cell>
          <cell r="X792" t="str">
            <v/>
          </cell>
          <cell r="Y792" t="str">
            <v/>
          </cell>
          <cell r="Z792">
            <v>4</v>
          </cell>
          <cell r="AB792" t="str">
            <v/>
          </cell>
          <cell r="AD792" t="str">
            <v/>
          </cell>
          <cell r="AE792" t="str">
            <v/>
          </cell>
          <cell r="AF792">
            <v>4</v>
          </cell>
          <cell r="AG792">
            <v>0</v>
          </cell>
          <cell r="AH792">
            <v>1</v>
          </cell>
        </row>
        <row r="793">
          <cell r="J793" t="str">
            <v>MGM-J&amp;F-011</v>
          </cell>
          <cell r="K793" t="str">
            <v>MGM-J&amp;F-011-MGMSNF3011NAVYFRE</v>
          </cell>
          <cell r="L793" t="str">
            <v>MGM의류외11</v>
          </cell>
          <cell r="M793" t="str">
            <v>MGM</v>
          </cell>
          <cell r="N793" t="str">
            <v>14SS M</v>
          </cell>
          <cell r="P793" t="str">
            <v>MGM</v>
          </cell>
          <cell r="Q793" t="str">
            <v>MR.REAL GOOD MAN</v>
          </cell>
          <cell r="R793" t="str">
            <v>F</v>
          </cell>
          <cell r="S793" t="str">
            <v>3</v>
          </cell>
          <cell r="T793" t="str">
            <v>SN</v>
          </cell>
          <cell r="U793" t="str">
            <v>SNAPBACK</v>
          </cell>
          <cell r="V793" t="str">
            <v>U</v>
          </cell>
          <cell r="W793">
            <v>11</v>
          </cell>
          <cell r="X793" t="str">
            <v>011</v>
          </cell>
          <cell r="Y793" t="str">
            <v>MGMSNF3011</v>
          </cell>
          <cell r="Z793">
            <v>1</v>
          </cell>
          <cell r="AA793" t="str">
            <v>14SS MRGM_03_NV</v>
          </cell>
          <cell r="AB793" t="str">
            <v>NY</v>
          </cell>
          <cell r="AC793" t="str">
            <v>NAVY</v>
          </cell>
          <cell r="AD793" t="str">
            <v>MGMSNF3011NY</v>
          </cell>
          <cell r="AE793" t="str">
            <v/>
          </cell>
          <cell r="AF793">
            <v>1</v>
          </cell>
          <cell r="AG793" t="str">
            <v xml:space="preserve">겉감1 : 아크릴 85% 울 15%
겉감2 :             면 100%
</v>
          </cell>
          <cell r="AH793">
            <v>1</v>
          </cell>
          <cell r="AI793" t="str">
            <v>FRE</v>
          </cell>
        </row>
        <row r="794">
          <cell r="J794" t="str">
            <v>MGM-J&amp;F-012</v>
          </cell>
          <cell r="K794" t="str">
            <v>MGM-J&amp;F-012-MGMSNF3012BLACKFRE</v>
          </cell>
          <cell r="L794" t="str">
            <v>MGM의류외12</v>
          </cell>
          <cell r="M794" t="str">
            <v>MGM</v>
          </cell>
          <cell r="N794" t="str">
            <v>14SS M</v>
          </cell>
          <cell r="P794" t="str">
            <v>MGM</v>
          </cell>
          <cell r="Q794" t="str">
            <v>MR.REAL GOOD MAN</v>
          </cell>
          <cell r="R794" t="str">
            <v>F</v>
          </cell>
          <cell r="S794" t="str">
            <v>3</v>
          </cell>
          <cell r="T794" t="str">
            <v>SN</v>
          </cell>
          <cell r="U794" t="str">
            <v>SNAPBACK</v>
          </cell>
          <cell r="V794" t="str">
            <v>U</v>
          </cell>
          <cell r="W794">
            <v>12</v>
          </cell>
          <cell r="X794" t="str">
            <v>012</v>
          </cell>
          <cell r="Y794" t="str">
            <v>MGMSNF3012</v>
          </cell>
          <cell r="Z794">
            <v>1</v>
          </cell>
          <cell r="AA794" t="str">
            <v>14SS MRGM_15_BK</v>
          </cell>
          <cell r="AB794" t="str">
            <v>BK</v>
          </cell>
          <cell r="AC794" t="str">
            <v>BLACK</v>
          </cell>
          <cell r="AD794" t="str">
            <v>MGMSNF3012BK</v>
          </cell>
          <cell r="AE794" t="str">
            <v/>
          </cell>
          <cell r="AF794">
            <v>1</v>
          </cell>
          <cell r="AG794" t="str">
            <v xml:space="preserve">겉감1 :      폴리에스터 65%           레이온 33%  스판 2%
겉감2 :     폴리우레탄 100%
</v>
          </cell>
          <cell r="AH794">
            <v>1</v>
          </cell>
          <cell r="AI794" t="str">
            <v>FRE</v>
          </cell>
        </row>
        <row r="795">
          <cell r="J795" t="str">
            <v>0</v>
          </cell>
          <cell r="K795" t="str">
            <v>0-</v>
          </cell>
          <cell r="L795">
            <v>0</v>
          </cell>
          <cell r="M795" t="str">
            <v>TTL</v>
          </cell>
          <cell r="N795" t="str">
            <v/>
          </cell>
          <cell r="O795" t="str">
            <v>MGM-J&amp;F-01 TTL</v>
          </cell>
          <cell r="Q795" t="str">
            <v/>
          </cell>
          <cell r="R795" t="str">
            <v/>
          </cell>
          <cell r="S795" t="str">
            <v/>
          </cell>
          <cell r="U795" t="str">
            <v/>
          </cell>
          <cell r="X795" t="str">
            <v/>
          </cell>
          <cell r="Y795" t="str">
            <v/>
          </cell>
          <cell r="Z795">
            <v>2</v>
          </cell>
          <cell r="AB795" t="str">
            <v/>
          </cell>
          <cell r="AD795" t="str">
            <v/>
          </cell>
          <cell r="AE795" t="str">
            <v/>
          </cell>
          <cell r="AF795">
            <v>2</v>
          </cell>
          <cell r="AG795">
            <v>0</v>
          </cell>
          <cell r="AH795">
            <v>1</v>
          </cell>
        </row>
        <row r="796">
          <cell r="J796" t="str">
            <v>GRA-GRACE HAT (CN)-011</v>
          </cell>
          <cell r="K796" t="str">
            <v>GRA-GRACE HAT (CN)-011-GRACTF5001BLACKFRE</v>
          </cell>
          <cell r="L796" t="str">
            <v>GRA의류외1</v>
          </cell>
          <cell r="M796" t="str">
            <v>GRA</v>
          </cell>
          <cell r="N796" t="str">
            <v>VA005F</v>
          </cell>
          <cell r="P796" t="str">
            <v>GRA</v>
          </cell>
          <cell r="Q796" t="str">
            <v>GRACEHAT</v>
          </cell>
          <cell r="R796" t="str">
            <v>F</v>
          </cell>
          <cell r="S796">
            <v>5</v>
          </cell>
          <cell r="T796" t="str">
            <v>CT</v>
          </cell>
          <cell r="U796" t="str">
            <v>CASQUETTE</v>
          </cell>
          <cell r="V796" t="str">
            <v>U</v>
          </cell>
          <cell r="W796">
            <v>1</v>
          </cell>
          <cell r="X796" t="str">
            <v>001</v>
          </cell>
          <cell r="Y796" t="str">
            <v>GRACTF5001</v>
          </cell>
          <cell r="Z796">
            <v>0.5</v>
          </cell>
          <cell r="AA796" t="str">
            <v>VA005F_015/BK</v>
          </cell>
          <cell r="AB796" t="str">
            <v>BK</v>
          </cell>
          <cell r="AC796" t="str">
            <v>BLACK</v>
          </cell>
          <cell r="AD796" t="str">
            <v>GRACTF5001BK</v>
          </cell>
          <cell r="AE796" t="str">
            <v/>
          </cell>
          <cell r="AF796">
            <v>1</v>
          </cell>
          <cell r="AG796" t="str">
            <v>BODY: 80% ACRYLIC 20% POLYESTER 
PART: SYNTHETIC LEATHER 
LINING 100% POLYESTER</v>
          </cell>
          <cell r="AH796">
            <v>1</v>
          </cell>
          <cell r="AI796" t="str">
            <v>FRE</v>
          </cell>
        </row>
        <row r="797">
          <cell r="J797" t="str">
            <v>GRA-GRACE HAT (CN)-012</v>
          </cell>
          <cell r="K797" t="str">
            <v>GRA-GRACE HAT (CN)-012-GRACTF5001BROWNFRE</v>
          </cell>
          <cell r="L797" t="str">
            <v>GRA의류외1</v>
          </cell>
          <cell r="M797" t="str">
            <v>GRA</v>
          </cell>
          <cell r="N797" t="str">
            <v>VA005F</v>
          </cell>
          <cell r="P797" t="str">
            <v>GRA</v>
          </cell>
          <cell r="Q797" t="str">
            <v>GRACEHAT</v>
          </cell>
          <cell r="R797" t="str">
            <v>F</v>
          </cell>
          <cell r="S797">
            <v>5</v>
          </cell>
          <cell r="T797" t="str">
            <v>CT</v>
          </cell>
          <cell r="U797" t="str">
            <v>CASQUETTE</v>
          </cell>
          <cell r="V797" t="str">
            <v>U</v>
          </cell>
          <cell r="W797">
            <v>1</v>
          </cell>
          <cell r="X797" t="str">
            <v>001</v>
          </cell>
          <cell r="Y797" t="str">
            <v>GRACTF5001</v>
          </cell>
          <cell r="Z797">
            <v>0.5</v>
          </cell>
          <cell r="AA797" t="str">
            <v>VA005F_054/L.BR</v>
          </cell>
          <cell r="AB797" t="str">
            <v>BW</v>
          </cell>
          <cell r="AC797" t="str">
            <v>BROWN</v>
          </cell>
          <cell r="AD797" t="str">
            <v>GRACTF5001BW</v>
          </cell>
          <cell r="AE797" t="str">
            <v/>
          </cell>
          <cell r="AF797">
            <v>1</v>
          </cell>
          <cell r="AG797" t="str">
            <v>BODY: 80% ACRYLIC 20% POLYESTER 
PART: SYNTHETIC LEATHER 
LINING 100% POLYESTER</v>
          </cell>
          <cell r="AH797">
            <v>1</v>
          </cell>
          <cell r="AI797" t="str">
            <v>FRE</v>
          </cell>
        </row>
        <row r="798">
          <cell r="J798" t="str">
            <v>GRA-GRACE HAT (CN)-013</v>
          </cell>
          <cell r="K798" t="str">
            <v>GRA-GRACE HAT (CN)-013-GRAHUF5002BLACKFRE</v>
          </cell>
          <cell r="L798" t="str">
            <v>GRA의류외2</v>
          </cell>
          <cell r="M798" t="str">
            <v>GRA</v>
          </cell>
          <cell r="N798" t="str">
            <v>VA134Z</v>
          </cell>
          <cell r="P798" t="str">
            <v>GRA</v>
          </cell>
          <cell r="Q798" t="str">
            <v>GRACEHAT</v>
          </cell>
          <cell r="R798" t="str">
            <v>F</v>
          </cell>
          <cell r="S798">
            <v>5</v>
          </cell>
          <cell r="T798" t="str">
            <v>HU</v>
          </cell>
          <cell r="U798" t="str">
            <v>HUNTING CAP</v>
          </cell>
          <cell r="V798" t="str">
            <v>U</v>
          </cell>
          <cell r="W798">
            <v>2</v>
          </cell>
          <cell r="X798" t="str">
            <v>002</v>
          </cell>
          <cell r="Y798" t="str">
            <v>GRAHUF5002</v>
          </cell>
          <cell r="Z798">
            <v>0.5</v>
          </cell>
          <cell r="AA798" t="str">
            <v>VA134Z_015/BK</v>
          </cell>
          <cell r="AB798" t="str">
            <v>BK</v>
          </cell>
          <cell r="AC798" t="str">
            <v>BLACK</v>
          </cell>
          <cell r="AD798" t="str">
            <v>GRAHUF5002BK</v>
          </cell>
          <cell r="AE798" t="str">
            <v/>
          </cell>
          <cell r="AF798">
            <v>1</v>
          </cell>
          <cell r="AG798" t="str">
            <v>BODY: 50% WOOL 50% POLYESTER 
PART: 97% POLYESTER 3% POLYURETHANE  
PART: 80% POLYESTER 20% COTTON
LINING: 100% POLYESTER</v>
          </cell>
          <cell r="AH798">
            <v>1</v>
          </cell>
          <cell r="AI798" t="str">
            <v>FRE</v>
          </cell>
        </row>
        <row r="799">
          <cell r="J799" t="str">
            <v>GRA-GRACE HAT (CN)-014</v>
          </cell>
          <cell r="K799" t="str">
            <v>GRA-GRACE HAT (CN)-014-GRAHUF5002GREYFRE</v>
          </cell>
          <cell r="L799" t="str">
            <v>GRA의류외2</v>
          </cell>
          <cell r="M799" t="str">
            <v>GRA</v>
          </cell>
          <cell r="N799" t="str">
            <v>VA134Z</v>
          </cell>
          <cell r="P799" t="str">
            <v>GRA</v>
          </cell>
          <cell r="Q799" t="str">
            <v>GRACEHAT</v>
          </cell>
          <cell r="R799" t="str">
            <v>F</v>
          </cell>
          <cell r="S799">
            <v>5</v>
          </cell>
          <cell r="T799" t="str">
            <v>HU</v>
          </cell>
          <cell r="U799" t="str">
            <v>HUNTING CAP</v>
          </cell>
          <cell r="V799" t="str">
            <v>U</v>
          </cell>
          <cell r="W799">
            <v>2</v>
          </cell>
          <cell r="X799" t="str">
            <v>002</v>
          </cell>
          <cell r="Y799" t="str">
            <v>GRAHUF5002</v>
          </cell>
          <cell r="Z799">
            <v>0.5</v>
          </cell>
          <cell r="AA799" t="str">
            <v>VA134Z_025/GY</v>
          </cell>
          <cell r="AB799" t="str">
            <v>GY</v>
          </cell>
          <cell r="AC799" t="str">
            <v>GREY</v>
          </cell>
          <cell r="AD799" t="str">
            <v>GRAHUF5002GY</v>
          </cell>
          <cell r="AE799" t="str">
            <v/>
          </cell>
          <cell r="AF799">
            <v>1</v>
          </cell>
          <cell r="AG799" t="str">
            <v>BODY: 50% WOOL 50% POLYESTER 
PART: 97% POLYESTER 3% POLYURETHANE  
PART: 80% POLYESTER 20% COTTON
LINING: 100% POLYESTER</v>
          </cell>
          <cell r="AH799">
            <v>1</v>
          </cell>
          <cell r="AI799" t="str">
            <v>FRE</v>
          </cell>
        </row>
        <row r="800">
          <cell r="J800" t="str">
            <v>GRA-GRACE HAT (CN)-015</v>
          </cell>
          <cell r="K800" t="str">
            <v>GRA-GRACE HAT (CN)-015-GRACTF5003BLACKFRE</v>
          </cell>
          <cell r="L800" t="str">
            <v>GRA의류외3</v>
          </cell>
          <cell r="M800" t="str">
            <v>GRA</v>
          </cell>
          <cell r="N800" t="str">
            <v>VAU007</v>
          </cell>
          <cell r="P800" t="str">
            <v>GRA</v>
          </cell>
          <cell r="Q800" t="str">
            <v>GRACEHAT</v>
          </cell>
          <cell r="R800" t="str">
            <v>F</v>
          </cell>
          <cell r="S800">
            <v>5</v>
          </cell>
          <cell r="T800" t="str">
            <v>CT</v>
          </cell>
          <cell r="U800" t="str">
            <v>CASQUETTE</v>
          </cell>
          <cell r="V800" t="str">
            <v>U</v>
          </cell>
          <cell r="W800">
            <v>3</v>
          </cell>
          <cell r="X800" t="str">
            <v>003</v>
          </cell>
          <cell r="Y800" t="str">
            <v>GRACTF5003</v>
          </cell>
          <cell r="Z800">
            <v>1</v>
          </cell>
          <cell r="AA800" t="str">
            <v>VAU007F_015/BK</v>
          </cell>
          <cell r="AB800" t="str">
            <v>BK</v>
          </cell>
          <cell r="AC800" t="str">
            <v>BLACK</v>
          </cell>
          <cell r="AD800" t="str">
            <v>GRACTF5003BK</v>
          </cell>
          <cell r="AE800" t="str">
            <v/>
          </cell>
          <cell r="AF800">
            <v>1</v>
          </cell>
          <cell r="AG800" t="str">
            <v xml:space="preserve">BODY: 80% ACRYLIC 20% POLYESTER 
LINING: 65% POLYESTER 35% RAYON </v>
          </cell>
          <cell r="AH800">
            <v>1</v>
          </cell>
          <cell r="AI800" t="str">
            <v>FRE</v>
          </cell>
        </row>
        <row r="801">
          <cell r="J801" t="str">
            <v>GRA-GRACE HAT (CN)-016</v>
          </cell>
          <cell r="K801" t="str">
            <v>GRA-GRACE HAT (CN)-016-GRAMIF5004BLACKFRE</v>
          </cell>
          <cell r="L801" t="str">
            <v>GRA의류외4</v>
          </cell>
          <cell r="M801" t="str">
            <v>GRA</v>
          </cell>
          <cell r="N801" t="str">
            <v>VC133V</v>
          </cell>
          <cell r="P801" t="str">
            <v>GRA</v>
          </cell>
          <cell r="Q801" t="str">
            <v>GRACEHAT</v>
          </cell>
          <cell r="R801" t="str">
            <v>F</v>
          </cell>
          <cell r="S801">
            <v>5</v>
          </cell>
          <cell r="T801" t="str">
            <v>MI</v>
          </cell>
          <cell r="U801" t="str">
            <v>MILITARY CAP</v>
          </cell>
          <cell r="V801" t="str">
            <v>U</v>
          </cell>
          <cell r="W801">
            <v>4</v>
          </cell>
          <cell r="X801" t="str">
            <v>004</v>
          </cell>
          <cell r="Y801" t="str">
            <v>GRAMIF5004</v>
          </cell>
          <cell r="Z801">
            <v>0.5</v>
          </cell>
          <cell r="AA801" t="str">
            <v>VC133V_015/BK</v>
          </cell>
          <cell r="AB801" t="str">
            <v>BK</v>
          </cell>
          <cell r="AC801" t="str">
            <v>BLACK</v>
          </cell>
          <cell r="AD801" t="str">
            <v>GRAMIF5004BK</v>
          </cell>
          <cell r="AE801" t="str">
            <v/>
          </cell>
          <cell r="AF801">
            <v>1</v>
          </cell>
          <cell r="AG801" t="str">
            <v>BODY: 60% POLYESTER 20% WOOL 20% ACRYLIC 
PART: SYNTHETIC LEATHER 
LINING 65% POLYESTER 35% COTTON</v>
          </cell>
          <cell r="AH801">
            <v>1</v>
          </cell>
          <cell r="AI801" t="str">
            <v>FRE</v>
          </cell>
        </row>
        <row r="802">
          <cell r="J802" t="str">
            <v>GRA-GRACE HAT (CN)-017</v>
          </cell>
          <cell r="K802" t="str">
            <v>GRA-GRACE HAT (CN)-017-GRAMIF5004GREYFRE</v>
          </cell>
          <cell r="L802" t="str">
            <v>GRA의류외4</v>
          </cell>
          <cell r="M802" t="str">
            <v>GRA</v>
          </cell>
          <cell r="N802" t="str">
            <v>VC133V</v>
          </cell>
          <cell r="P802" t="str">
            <v>GRA</v>
          </cell>
          <cell r="Q802" t="str">
            <v>GRACEHAT</v>
          </cell>
          <cell r="R802" t="str">
            <v>F</v>
          </cell>
          <cell r="S802">
            <v>5</v>
          </cell>
          <cell r="T802" t="str">
            <v>MI</v>
          </cell>
          <cell r="U802" t="str">
            <v>MILITARY CAP</v>
          </cell>
          <cell r="V802" t="str">
            <v>U</v>
          </cell>
          <cell r="W802">
            <v>4</v>
          </cell>
          <cell r="X802" t="str">
            <v>004</v>
          </cell>
          <cell r="Y802" t="str">
            <v>GRAMIF5004</v>
          </cell>
          <cell r="Z802">
            <v>0.5</v>
          </cell>
          <cell r="AA802" t="str">
            <v>VC133V_025/GY</v>
          </cell>
          <cell r="AB802" t="str">
            <v>GY</v>
          </cell>
          <cell r="AC802" t="str">
            <v>GREY</v>
          </cell>
          <cell r="AD802" t="str">
            <v>GRAMIF5004GY</v>
          </cell>
          <cell r="AE802" t="str">
            <v/>
          </cell>
          <cell r="AF802">
            <v>1</v>
          </cell>
          <cell r="AG802" t="str">
            <v>BODY: 60% POLYESTER 20% WOOL 20% ACRYLIC 
PART: SYNTHETIC LEATHER 
LINING 65% POLYESTER 35% COTTON</v>
          </cell>
          <cell r="AH802">
            <v>1</v>
          </cell>
          <cell r="AI802" t="str">
            <v>FRE</v>
          </cell>
        </row>
        <row r="803">
          <cell r="J803" t="str">
            <v>GRA-GRACE HAT (CN)-018</v>
          </cell>
          <cell r="K803" t="str">
            <v>GRA-GRACE HAT (CN)-018-GRAMIF3005BLACKFRE</v>
          </cell>
          <cell r="L803" t="str">
            <v>GRA의류외5</v>
          </cell>
          <cell r="M803" t="str">
            <v>GRA</v>
          </cell>
          <cell r="N803" t="str">
            <v>VC136F</v>
          </cell>
          <cell r="P803" t="str">
            <v>GRA</v>
          </cell>
          <cell r="Q803" t="str">
            <v>GRACEHAT</v>
          </cell>
          <cell r="R803" t="str">
            <v>F</v>
          </cell>
          <cell r="S803" t="str">
            <v>3</v>
          </cell>
          <cell r="T803" t="str">
            <v>MI</v>
          </cell>
          <cell r="U803" t="str">
            <v>MILITARY CAP</v>
          </cell>
          <cell r="V803" t="str">
            <v>U</v>
          </cell>
          <cell r="W803">
            <v>5</v>
          </cell>
          <cell r="X803" t="str">
            <v>005</v>
          </cell>
          <cell r="Y803" t="str">
            <v>GRAMIF3005</v>
          </cell>
          <cell r="Z803">
            <v>0.5</v>
          </cell>
          <cell r="AA803" t="str">
            <v>VC136F_015/BK</v>
          </cell>
          <cell r="AB803" t="str">
            <v>BK</v>
          </cell>
          <cell r="AC803" t="str">
            <v>BLACK</v>
          </cell>
          <cell r="AD803" t="str">
            <v>GRAMIF3005BK</v>
          </cell>
          <cell r="AE803" t="str">
            <v/>
          </cell>
          <cell r="AF803">
            <v>1</v>
          </cell>
          <cell r="AG803" t="str">
            <v>BODY: 100% COTTON 
LINING: 50% COTTON 50% LINEN</v>
          </cell>
          <cell r="AH803">
            <v>1</v>
          </cell>
          <cell r="AI803" t="str">
            <v>FRE</v>
          </cell>
        </row>
        <row r="804">
          <cell r="J804" t="str">
            <v>GRA-GRACE HAT (CN)-019</v>
          </cell>
          <cell r="K804" t="str">
            <v>GRA-GRACE HAT (CN)-019-GRAMIF3005BROWNFRE</v>
          </cell>
          <cell r="L804" t="str">
            <v>GRA의류외5</v>
          </cell>
          <cell r="M804" t="str">
            <v>GRA</v>
          </cell>
          <cell r="N804" t="str">
            <v>VC136F</v>
          </cell>
          <cell r="P804" t="str">
            <v>GRA</v>
          </cell>
          <cell r="Q804" t="str">
            <v>GRACEHAT</v>
          </cell>
          <cell r="R804" t="str">
            <v>F</v>
          </cell>
          <cell r="S804" t="str">
            <v>3</v>
          </cell>
          <cell r="T804" t="str">
            <v>MI</v>
          </cell>
          <cell r="U804" t="str">
            <v>MILITARY CAP</v>
          </cell>
          <cell r="V804" t="str">
            <v>U</v>
          </cell>
          <cell r="W804">
            <v>5</v>
          </cell>
          <cell r="X804" t="str">
            <v>005</v>
          </cell>
          <cell r="Y804" t="str">
            <v>GRAMIF3005</v>
          </cell>
          <cell r="Z804">
            <v>0.5</v>
          </cell>
          <cell r="AA804" t="str">
            <v>VC136F_055/BR</v>
          </cell>
          <cell r="AB804" t="str">
            <v>BW</v>
          </cell>
          <cell r="AC804" t="str">
            <v>BROWN</v>
          </cell>
          <cell r="AD804" t="str">
            <v>GRAMIF3005BW</v>
          </cell>
          <cell r="AE804" t="str">
            <v/>
          </cell>
          <cell r="AF804">
            <v>1</v>
          </cell>
          <cell r="AG804" t="str">
            <v>BODY: 100% COTTON 
LINING: 50% COTTON 50% LINEN</v>
          </cell>
          <cell r="AH804">
            <v>1</v>
          </cell>
          <cell r="AI804" t="str">
            <v>FRE</v>
          </cell>
        </row>
        <row r="805">
          <cell r="J805" t="str">
            <v>GRA-GRACE HAT (CN)-0110</v>
          </cell>
          <cell r="K805" t="str">
            <v>GRA-GRACE HAT (CN)-0110-GRAFAF3006NAVYFRE</v>
          </cell>
          <cell r="L805" t="str">
            <v>GRA의류외6</v>
          </cell>
          <cell r="M805" t="str">
            <v>GRA</v>
          </cell>
          <cell r="N805" t="str">
            <v>VCU005</v>
          </cell>
          <cell r="P805" t="str">
            <v>GRA</v>
          </cell>
          <cell r="Q805" t="str">
            <v>GRACEHAT</v>
          </cell>
          <cell r="R805" t="str">
            <v>F</v>
          </cell>
          <cell r="S805" t="str">
            <v>3</v>
          </cell>
          <cell r="T805" t="str">
            <v>FA</v>
          </cell>
          <cell r="U805" t="str">
            <v>FASHION HAT</v>
          </cell>
          <cell r="V805" t="str">
            <v>U</v>
          </cell>
          <cell r="W805">
            <v>6</v>
          </cell>
          <cell r="X805" t="str">
            <v>006</v>
          </cell>
          <cell r="Y805" t="str">
            <v>GRAFAF3006</v>
          </cell>
          <cell r="Z805">
            <v>0.5</v>
          </cell>
          <cell r="AA805" t="str">
            <v>VCU005F_035/NV</v>
          </cell>
          <cell r="AB805" t="str">
            <v>NY</v>
          </cell>
          <cell r="AC805" t="str">
            <v>NAVY</v>
          </cell>
          <cell r="AD805" t="str">
            <v>GRAFAF3006NY</v>
          </cell>
          <cell r="AE805" t="str">
            <v/>
          </cell>
          <cell r="AF805">
            <v>1</v>
          </cell>
          <cell r="AG805" t="str">
            <v>BODY: 40% WOOL 30% COTTON 30% POLYESTER  
LINING: 80% POLYESTER 20% COTTON</v>
          </cell>
          <cell r="AH805">
            <v>1</v>
          </cell>
          <cell r="AI805" t="str">
            <v>FRE</v>
          </cell>
        </row>
        <row r="806">
          <cell r="J806" t="str">
            <v>GRA-GRACE HAT (CN)-0111</v>
          </cell>
          <cell r="K806" t="str">
            <v>GRA-GRACE HAT (CN)-0111-GRAFAF3006REDFRE</v>
          </cell>
          <cell r="L806" t="str">
            <v>GRA의류외6</v>
          </cell>
          <cell r="M806" t="str">
            <v>GRA</v>
          </cell>
          <cell r="N806" t="str">
            <v>VCU005</v>
          </cell>
          <cell r="P806" t="str">
            <v>GRA</v>
          </cell>
          <cell r="Q806" t="str">
            <v>GRACEHAT</v>
          </cell>
          <cell r="R806" t="str">
            <v>F</v>
          </cell>
          <cell r="S806" t="str">
            <v>3</v>
          </cell>
          <cell r="T806" t="str">
            <v>FA</v>
          </cell>
          <cell r="U806" t="str">
            <v>FASHION HAT</v>
          </cell>
          <cell r="V806" t="str">
            <v>U</v>
          </cell>
          <cell r="W806">
            <v>6</v>
          </cell>
          <cell r="X806" t="str">
            <v>006</v>
          </cell>
          <cell r="Y806" t="str">
            <v>GRAFAF3006</v>
          </cell>
          <cell r="Z806">
            <v>0.5</v>
          </cell>
          <cell r="AA806" t="str">
            <v>VCU005F_075/RD</v>
          </cell>
          <cell r="AB806" t="str">
            <v>RE</v>
          </cell>
          <cell r="AC806" t="str">
            <v>RED</v>
          </cell>
          <cell r="AD806" t="str">
            <v>GRAFAF3006RE</v>
          </cell>
          <cell r="AE806" t="str">
            <v/>
          </cell>
          <cell r="AF806">
            <v>1</v>
          </cell>
          <cell r="AG806" t="str">
            <v>BODY: 40% WOOL 30% COTTON 30% POLYESTER  
LINING: 80% POLYESTER 20% COTTON</v>
          </cell>
          <cell r="AH806">
            <v>1</v>
          </cell>
          <cell r="AI806" t="str">
            <v>FRE</v>
          </cell>
        </row>
        <row r="807">
          <cell r="J807" t="str">
            <v>GRA-GRACE HAT (CN)-0112</v>
          </cell>
          <cell r="K807" t="str">
            <v>GRA-GRACE HAT (CN)-0112-GRAFAF5007GREYFRE</v>
          </cell>
          <cell r="L807" t="str">
            <v>GRA의류외7</v>
          </cell>
          <cell r="M807" t="str">
            <v>GRA</v>
          </cell>
          <cell r="N807" t="str">
            <v>VH004Z</v>
          </cell>
          <cell r="P807" t="str">
            <v>GRA</v>
          </cell>
          <cell r="Q807" t="str">
            <v>GRACEHAT</v>
          </cell>
          <cell r="R807" t="str">
            <v>F</v>
          </cell>
          <cell r="S807">
            <v>5</v>
          </cell>
          <cell r="T807" t="str">
            <v>FA</v>
          </cell>
          <cell r="U807" t="str">
            <v>FASHION HAT</v>
          </cell>
          <cell r="V807" t="str">
            <v>U</v>
          </cell>
          <cell r="W807">
            <v>7</v>
          </cell>
          <cell r="X807" t="str">
            <v>007</v>
          </cell>
          <cell r="Y807" t="str">
            <v>GRAFAF5007</v>
          </cell>
          <cell r="Z807">
            <v>0.5</v>
          </cell>
          <cell r="AA807" t="str">
            <v>VH004Z_025/GY</v>
          </cell>
          <cell r="AB807" t="str">
            <v>GY</v>
          </cell>
          <cell r="AC807" t="str">
            <v>GREY</v>
          </cell>
          <cell r="AD807" t="str">
            <v>GRAFAF5007GY</v>
          </cell>
          <cell r="AE807" t="str">
            <v/>
          </cell>
          <cell r="AF807">
            <v>1</v>
          </cell>
          <cell r="AG807" t="str">
            <v>BODY: 47% POLYESTER 45% COTTON 8% RAYON
PART:  60% POLYESTER 20% WOOL 20% ACRYLIC
LINING: 80% POLYESTER 20% COTTON</v>
          </cell>
          <cell r="AH807">
            <v>1</v>
          </cell>
          <cell r="AI807" t="str">
            <v>FRE</v>
          </cell>
        </row>
        <row r="808">
          <cell r="J808" t="str">
            <v>GRA-GRACE HAT (CN)-0113</v>
          </cell>
          <cell r="K808" t="str">
            <v>GRA-GRACE HAT (CN)-0113-GRAFAF5007NAVYFRE</v>
          </cell>
          <cell r="L808" t="str">
            <v>GRA의류외7</v>
          </cell>
          <cell r="M808" t="str">
            <v>GRA</v>
          </cell>
          <cell r="N808" t="str">
            <v>VH004Z</v>
          </cell>
          <cell r="P808" t="str">
            <v>GRA</v>
          </cell>
          <cell r="Q808" t="str">
            <v>GRACEHAT</v>
          </cell>
          <cell r="R808" t="str">
            <v>F</v>
          </cell>
          <cell r="S808">
            <v>5</v>
          </cell>
          <cell r="T808" t="str">
            <v>FA</v>
          </cell>
          <cell r="U808" t="str">
            <v>FASHION HAT</v>
          </cell>
          <cell r="V808" t="str">
            <v>U</v>
          </cell>
          <cell r="W808">
            <v>7</v>
          </cell>
          <cell r="X808" t="str">
            <v>007</v>
          </cell>
          <cell r="Y808" t="str">
            <v>GRAFAF5007</v>
          </cell>
          <cell r="Z808">
            <v>0.5</v>
          </cell>
          <cell r="AA808" t="str">
            <v>VH004Z_035/NV</v>
          </cell>
          <cell r="AB808" t="str">
            <v>NY</v>
          </cell>
          <cell r="AC808" t="str">
            <v>NAVY</v>
          </cell>
          <cell r="AD808" t="str">
            <v>GRAFAF5007NY</v>
          </cell>
          <cell r="AE808" t="str">
            <v/>
          </cell>
          <cell r="AF808">
            <v>1</v>
          </cell>
          <cell r="AG808" t="str">
            <v>BODY: 45% COTTON 30% POLYESTER 25% WOOL PART:  60% POLYESTER 20% WOOL 20% ACRYLIC
LINING: 80% POLYESTER 20% COTTON</v>
          </cell>
          <cell r="AH808">
            <v>1</v>
          </cell>
          <cell r="AI808" t="str">
            <v>FRE</v>
          </cell>
        </row>
        <row r="809">
          <cell r="J809" t="str">
            <v>GRA-GRACE HAT (CN)-0114</v>
          </cell>
          <cell r="K809" t="str">
            <v>GRA-GRACE HAT (CN)-0114-GRAFEF5008GREYFRE</v>
          </cell>
          <cell r="L809" t="str">
            <v>GRA의류외8</v>
          </cell>
          <cell r="M809" t="str">
            <v>GRA</v>
          </cell>
          <cell r="N809" t="str">
            <v>VH005L</v>
          </cell>
          <cell r="P809" t="str">
            <v>GRA</v>
          </cell>
          <cell r="Q809" t="str">
            <v>GRACEHAT</v>
          </cell>
          <cell r="R809" t="str">
            <v>F</v>
          </cell>
          <cell r="S809">
            <v>5</v>
          </cell>
          <cell r="T809" t="str">
            <v>FE</v>
          </cell>
          <cell r="U809" t="str">
            <v>FEDORA</v>
          </cell>
          <cell r="V809" t="str">
            <v>U</v>
          </cell>
          <cell r="W809">
            <v>8</v>
          </cell>
          <cell r="X809" t="str">
            <v>008</v>
          </cell>
          <cell r="Y809" t="str">
            <v>GRAFEF5008</v>
          </cell>
          <cell r="Z809">
            <v>0.5</v>
          </cell>
          <cell r="AA809" t="str">
            <v>VH005L_025/GY</v>
          </cell>
          <cell r="AB809" t="str">
            <v>GY</v>
          </cell>
          <cell r="AC809" t="str">
            <v>GREY</v>
          </cell>
          <cell r="AD809" t="str">
            <v>GRAFEF5008GY</v>
          </cell>
          <cell r="AE809" t="str">
            <v/>
          </cell>
          <cell r="AF809">
            <v>1</v>
          </cell>
          <cell r="AG809" t="str">
            <v>BODY: 100% WOOL 
PART:  100% POLYESTER
LINING: 100% POLYESTER</v>
          </cell>
          <cell r="AH809">
            <v>1</v>
          </cell>
          <cell r="AI809" t="str">
            <v>FRE</v>
          </cell>
        </row>
        <row r="810">
          <cell r="J810" t="str">
            <v>GRA-GRACE HAT (CN)-0115</v>
          </cell>
          <cell r="K810" t="str">
            <v>GRA-GRACE HAT (CN)-0115-GRAFEF5008BLACKFRE</v>
          </cell>
          <cell r="L810" t="str">
            <v>GRA의류외8</v>
          </cell>
          <cell r="M810" t="str">
            <v>GRA</v>
          </cell>
          <cell r="N810" t="str">
            <v>VH005L</v>
          </cell>
          <cell r="P810" t="str">
            <v>GRA</v>
          </cell>
          <cell r="Q810" t="str">
            <v>GRACEHAT</v>
          </cell>
          <cell r="R810" t="str">
            <v>F</v>
          </cell>
          <cell r="S810">
            <v>5</v>
          </cell>
          <cell r="T810" t="str">
            <v>FE</v>
          </cell>
          <cell r="U810" t="str">
            <v>FEDORA</v>
          </cell>
          <cell r="V810" t="str">
            <v>U</v>
          </cell>
          <cell r="W810">
            <v>8</v>
          </cell>
          <cell r="X810" t="str">
            <v>008</v>
          </cell>
          <cell r="Y810" t="str">
            <v>GRAFEF5008</v>
          </cell>
          <cell r="Z810">
            <v>0.5</v>
          </cell>
          <cell r="AA810" t="str">
            <v>VH005L_015/BK</v>
          </cell>
          <cell r="AB810" t="str">
            <v>BK</v>
          </cell>
          <cell r="AC810" t="str">
            <v>BLACK</v>
          </cell>
          <cell r="AD810" t="str">
            <v>GRAFEF5008BK</v>
          </cell>
          <cell r="AE810" t="str">
            <v/>
          </cell>
          <cell r="AF810">
            <v>1</v>
          </cell>
          <cell r="AG810" t="str">
            <v>BODY: 100% WOOL 
PART:  100% POLYESTER
LINING: 100% POLYESTER</v>
          </cell>
          <cell r="AH810">
            <v>1</v>
          </cell>
          <cell r="AI810" t="str">
            <v>FRE</v>
          </cell>
        </row>
        <row r="811">
          <cell r="J811" t="str">
            <v>GRA-GRACE HAT (CN)-0116</v>
          </cell>
          <cell r="K811" t="str">
            <v>GRA-GRACE HAT (CN)-0116-GRAFAF5009GREYFRE</v>
          </cell>
          <cell r="L811" t="str">
            <v>GRA의류외9</v>
          </cell>
          <cell r="M811" t="str">
            <v>GRA</v>
          </cell>
          <cell r="N811" t="str">
            <v>VH101F</v>
          </cell>
          <cell r="P811" t="str">
            <v>GRA</v>
          </cell>
          <cell r="Q811" t="str">
            <v>GRACEHAT</v>
          </cell>
          <cell r="R811" t="str">
            <v>F</v>
          </cell>
          <cell r="S811">
            <v>5</v>
          </cell>
          <cell r="T811" t="str">
            <v>FA</v>
          </cell>
          <cell r="U811" t="str">
            <v>FASHION HAT</v>
          </cell>
          <cell r="V811" t="str">
            <v>U</v>
          </cell>
          <cell r="W811">
            <v>9</v>
          </cell>
          <cell r="X811" t="str">
            <v>009</v>
          </cell>
          <cell r="Y811" t="str">
            <v>GRAFAF5009</v>
          </cell>
          <cell r="Z811">
            <v>0.5</v>
          </cell>
          <cell r="AA811" t="str">
            <v>VH101F_025/GY</v>
          </cell>
          <cell r="AB811" t="str">
            <v>GY</v>
          </cell>
          <cell r="AC811" t="str">
            <v>GREY</v>
          </cell>
          <cell r="AD811" t="str">
            <v>GRAFAF5009GY</v>
          </cell>
          <cell r="AE811" t="str">
            <v/>
          </cell>
          <cell r="AF811">
            <v>1</v>
          </cell>
          <cell r="AG811" t="str">
            <v>50% POLYESTER 35% ACRYLIC 15% WOOL</v>
          </cell>
          <cell r="AH811">
            <v>1</v>
          </cell>
          <cell r="AI811" t="str">
            <v>FRE</v>
          </cell>
        </row>
        <row r="812">
          <cell r="J812" t="str">
            <v>GRA-GRACE HAT (CN)-0117</v>
          </cell>
          <cell r="K812" t="str">
            <v>GRA-GRACE HAT (CN)-0117-GRAFAF5009BROWNFRE</v>
          </cell>
          <cell r="L812" t="str">
            <v>GRA의류외9</v>
          </cell>
          <cell r="M812" t="str">
            <v>GRA</v>
          </cell>
          <cell r="N812" t="str">
            <v>VH101F</v>
          </cell>
          <cell r="P812" t="str">
            <v>GRA</v>
          </cell>
          <cell r="Q812" t="str">
            <v>GRACEHAT</v>
          </cell>
          <cell r="R812" t="str">
            <v>F</v>
          </cell>
          <cell r="S812">
            <v>5</v>
          </cell>
          <cell r="T812" t="str">
            <v>FA</v>
          </cell>
          <cell r="U812" t="str">
            <v>FASHION HAT</v>
          </cell>
          <cell r="V812" t="str">
            <v>U</v>
          </cell>
          <cell r="W812">
            <v>9</v>
          </cell>
          <cell r="X812" t="str">
            <v>009</v>
          </cell>
          <cell r="Y812" t="str">
            <v>GRAFAF5009</v>
          </cell>
          <cell r="Z812">
            <v>0.5</v>
          </cell>
          <cell r="AA812" t="str">
            <v>VH101F_055/BR</v>
          </cell>
          <cell r="AB812" t="str">
            <v>BW</v>
          </cell>
          <cell r="AC812" t="str">
            <v>BROWN</v>
          </cell>
          <cell r="AD812" t="str">
            <v>GRAFAF5009BW</v>
          </cell>
          <cell r="AE812" t="str">
            <v/>
          </cell>
          <cell r="AF812">
            <v>1</v>
          </cell>
          <cell r="AG812" t="str">
            <v>50% POLYESTER 35% ACRYLIC 15% WOOL</v>
          </cell>
          <cell r="AH812">
            <v>1</v>
          </cell>
          <cell r="AI812" t="str">
            <v>FRE</v>
          </cell>
        </row>
        <row r="813">
          <cell r="J813" t="str">
            <v>GRA-GRACE HAT (CN)-0118</v>
          </cell>
          <cell r="K813" t="str">
            <v>GRA-GRACE HAT (CN)-0118-GRAFEF5010GREYFRE</v>
          </cell>
          <cell r="L813" t="str">
            <v>GRA의류외10</v>
          </cell>
          <cell r="M813" t="str">
            <v>GRA</v>
          </cell>
          <cell r="N813" t="str">
            <v>VH163Y</v>
          </cell>
          <cell r="P813" t="str">
            <v>GRA</v>
          </cell>
          <cell r="Q813" t="str">
            <v>GRACEHAT</v>
          </cell>
          <cell r="R813" t="str">
            <v>F</v>
          </cell>
          <cell r="S813">
            <v>5</v>
          </cell>
          <cell r="T813" t="str">
            <v>FE</v>
          </cell>
          <cell r="U813" t="str">
            <v>FEDORA</v>
          </cell>
          <cell r="V813" t="str">
            <v>U</v>
          </cell>
          <cell r="W813">
            <v>10</v>
          </cell>
          <cell r="X813" t="str">
            <v>010</v>
          </cell>
          <cell r="Y813" t="str">
            <v>GRAFEF5010</v>
          </cell>
          <cell r="Z813">
            <v>1</v>
          </cell>
          <cell r="AA813" t="str">
            <v>VH163Y_025/GY</v>
          </cell>
          <cell r="AB813" t="str">
            <v>GY</v>
          </cell>
          <cell r="AC813" t="str">
            <v>GREY</v>
          </cell>
          <cell r="AD813" t="str">
            <v>GRAFEF5010GY</v>
          </cell>
          <cell r="AE813" t="str">
            <v/>
          </cell>
          <cell r="AF813">
            <v>1</v>
          </cell>
          <cell r="AG813" t="str">
            <v>BODY: 100% WOOL 
PART:  80% POLYESTER 20% RAYON
LINING: 80% POLYESTER 20% RAYON
LINING: 54% POLYESTER 46% RAYON</v>
          </cell>
          <cell r="AH813">
            <v>1</v>
          </cell>
          <cell r="AI813" t="str">
            <v>FRE</v>
          </cell>
        </row>
        <row r="814">
          <cell r="J814" t="str">
            <v>GRA-GRACE HAT (CN)-0119</v>
          </cell>
          <cell r="K814" t="str">
            <v>GRA-GRACE HAT (CN)-0119-GRAFEF5011BLACKFRE</v>
          </cell>
          <cell r="L814" t="str">
            <v>GRA의류외11</v>
          </cell>
          <cell r="M814" t="str">
            <v>GRA</v>
          </cell>
          <cell r="N814" t="str">
            <v>VHU001</v>
          </cell>
          <cell r="P814" t="str">
            <v>GRA</v>
          </cell>
          <cell r="Q814" t="str">
            <v>GRACEHAT</v>
          </cell>
          <cell r="R814" t="str">
            <v>F</v>
          </cell>
          <cell r="S814">
            <v>5</v>
          </cell>
          <cell r="T814" t="str">
            <v>FE</v>
          </cell>
          <cell r="U814" t="str">
            <v>FEDORA</v>
          </cell>
          <cell r="V814" t="str">
            <v>U</v>
          </cell>
          <cell r="W814">
            <v>11</v>
          </cell>
          <cell r="X814" t="str">
            <v>011</v>
          </cell>
          <cell r="Y814" t="str">
            <v>GRAFEF5011</v>
          </cell>
          <cell r="Z814">
            <v>0.33333333333333331</v>
          </cell>
          <cell r="AA814" t="str">
            <v>VHU001L_015/BK</v>
          </cell>
          <cell r="AB814" t="str">
            <v>BK</v>
          </cell>
          <cell r="AC814" t="str">
            <v>BLACK</v>
          </cell>
          <cell r="AD814" t="str">
            <v>GRAFEF5011BK</v>
          </cell>
          <cell r="AE814" t="str">
            <v/>
          </cell>
          <cell r="AF814">
            <v>1</v>
          </cell>
          <cell r="AG814" t="str">
            <v xml:space="preserve">BODY: 100% WOOL 
PART:  100% POLYESTER 
LINING: 100% COTTON </v>
          </cell>
          <cell r="AH814">
            <v>1</v>
          </cell>
          <cell r="AI814" t="str">
            <v>FRE</v>
          </cell>
        </row>
        <row r="815">
          <cell r="J815" t="str">
            <v>GRA-GRACE HAT (CN)-0120</v>
          </cell>
          <cell r="K815" t="str">
            <v>GRA-GRACE HAT (CN)-0120-GRAFEF5011BEIGEFRE</v>
          </cell>
          <cell r="L815" t="str">
            <v>GRA의류외11</v>
          </cell>
          <cell r="M815" t="str">
            <v>GRA</v>
          </cell>
          <cell r="N815" t="str">
            <v>VHU001</v>
          </cell>
          <cell r="P815" t="str">
            <v>GRA</v>
          </cell>
          <cell r="Q815" t="str">
            <v>GRACEHAT</v>
          </cell>
          <cell r="R815" t="str">
            <v>F</v>
          </cell>
          <cell r="S815">
            <v>5</v>
          </cell>
          <cell r="T815" t="str">
            <v>FE</v>
          </cell>
          <cell r="U815" t="str">
            <v>FEDORA</v>
          </cell>
          <cell r="V815" t="str">
            <v>U</v>
          </cell>
          <cell r="W815">
            <v>11</v>
          </cell>
          <cell r="X815" t="str">
            <v>011</v>
          </cell>
          <cell r="Y815" t="str">
            <v>GRAFEF5011</v>
          </cell>
          <cell r="Z815">
            <v>0.33333333333333331</v>
          </cell>
          <cell r="AA815" t="str">
            <v>VHU001L_065/BE</v>
          </cell>
          <cell r="AB815" t="str">
            <v>BG</v>
          </cell>
          <cell r="AC815" t="str">
            <v>BEIGE</v>
          </cell>
          <cell r="AD815" t="str">
            <v>GRAFEF5011BG</v>
          </cell>
          <cell r="AE815" t="str">
            <v/>
          </cell>
          <cell r="AF815">
            <v>1</v>
          </cell>
          <cell r="AG815" t="str">
            <v xml:space="preserve">BODY: 100% WOOL 
PART:  100% POLYESTER 
LINING: 100% COTTON </v>
          </cell>
          <cell r="AH815">
            <v>1</v>
          </cell>
          <cell r="AI815" t="str">
            <v>FRE</v>
          </cell>
        </row>
        <row r="816">
          <cell r="J816" t="str">
            <v>GRA-GRACE HAT (CN)-0121</v>
          </cell>
          <cell r="K816" t="str">
            <v>GRA-GRACE HAT (CN)-0121-GRAFEF5011BURGUNDYFRE</v>
          </cell>
          <cell r="L816" t="str">
            <v>GRA의류외11</v>
          </cell>
          <cell r="M816" t="str">
            <v>GRA</v>
          </cell>
          <cell r="N816" t="str">
            <v>VHU001</v>
          </cell>
          <cell r="P816" t="str">
            <v>GRA</v>
          </cell>
          <cell r="Q816" t="str">
            <v>GRACEHAT</v>
          </cell>
          <cell r="R816" t="str">
            <v>F</v>
          </cell>
          <cell r="S816">
            <v>5</v>
          </cell>
          <cell r="T816" t="str">
            <v>FE</v>
          </cell>
          <cell r="U816" t="str">
            <v>FEDORA</v>
          </cell>
          <cell r="V816" t="str">
            <v>U</v>
          </cell>
          <cell r="W816">
            <v>11</v>
          </cell>
          <cell r="X816" t="str">
            <v>011</v>
          </cell>
          <cell r="Y816" t="str">
            <v>GRAFEF5011</v>
          </cell>
          <cell r="Z816">
            <v>0.33333333333333331</v>
          </cell>
          <cell r="AA816" t="str">
            <v>VHU001L_076WN</v>
          </cell>
          <cell r="AB816" t="str">
            <v>BU</v>
          </cell>
          <cell r="AC816" t="str">
            <v>BURGUNDY</v>
          </cell>
          <cell r="AD816" t="str">
            <v>GRAFEF5011BU</v>
          </cell>
          <cell r="AE816" t="str">
            <v/>
          </cell>
          <cell r="AF816">
            <v>1</v>
          </cell>
          <cell r="AG816" t="str">
            <v xml:space="preserve">BODY: 100% WOOL 
PART:  100% POLYESTER 
LINING: 100% COTTON </v>
          </cell>
          <cell r="AH816">
            <v>1</v>
          </cell>
          <cell r="AI816" t="str">
            <v>FRE</v>
          </cell>
        </row>
        <row r="817">
          <cell r="J817" t="str">
            <v>GRA-GRACE HAT (CN)-0122</v>
          </cell>
          <cell r="K817" t="str">
            <v>GRA-GRACE HAT (CN)-0122-GRAFAF5012GREYFRE</v>
          </cell>
          <cell r="L817" t="str">
            <v>GRA의류외12</v>
          </cell>
          <cell r="M817" t="str">
            <v>GRA</v>
          </cell>
          <cell r="N817" t="str">
            <v>VHU007</v>
          </cell>
          <cell r="P817" t="str">
            <v>GRA</v>
          </cell>
          <cell r="Q817" t="str">
            <v>GRACEHAT</v>
          </cell>
          <cell r="R817" t="str">
            <v>F</v>
          </cell>
          <cell r="S817">
            <v>5</v>
          </cell>
          <cell r="T817" t="str">
            <v>FA</v>
          </cell>
          <cell r="U817" t="str">
            <v>FASHION HAT</v>
          </cell>
          <cell r="V817" t="str">
            <v>U</v>
          </cell>
          <cell r="W817">
            <v>12</v>
          </cell>
          <cell r="X817" t="str">
            <v>012</v>
          </cell>
          <cell r="Y817" t="str">
            <v>GRAFAF5012</v>
          </cell>
          <cell r="Z817">
            <v>0.33333333333333331</v>
          </cell>
          <cell r="AA817" t="str">
            <v>VHU007L_025/GY</v>
          </cell>
          <cell r="AB817" t="str">
            <v>GY</v>
          </cell>
          <cell r="AC817" t="str">
            <v>GREY</v>
          </cell>
          <cell r="AD817" t="str">
            <v>GRAFAF5012GY</v>
          </cell>
          <cell r="AE817" t="str">
            <v/>
          </cell>
          <cell r="AF817">
            <v>1</v>
          </cell>
          <cell r="AG817" t="str">
            <v xml:space="preserve">BODY: 100% WOOL 
PART:  100% POLYESTER 
LINING: 100% POLYESTER </v>
          </cell>
          <cell r="AH817">
            <v>1</v>
          </cell>
          <cell r="AI817" t="str">
            <v>FRE</v>
          </cell>
        </row>
        <row r="818">
          <cell r="J818" t="str">
            <v>GRA-GRACE HAT (CN)-0123</v>
          </cell>
          <cell r="K818" t="str">
            <v>GRA-GRACE HAT (CN)-0123-GRAFAF5012NAVYFRE</v>
          </cell>
          <cell r="L818" t="str">
            <v>GRA의류외12</v>
          </cell>
          <cell r="M818" t="str">
            <v>GRA</v>
          </cell>
          <cell r="N818" t="str">
            <v>VHU007</v>
          </cell>
          <cell r="P818" t="str">
            <v>GRA</v>
          </cell>
          <cell r="Q818" t="str">
            <v>GRACEHAT</v>
          </cell>
          <cell r="R818" t="str">
            <v>F</v>
          </cell>
          <cell r="S818">
            <v>5</v>
          </cell>
          <cell r="T818" t="str">
            <v>FA</v>
          </cell>
          <cell r="U818" t="str">
            <v>FASHION HAT</v>
          </cell>
          <cell r="V818" t="str">
            <v>U</v>
          </cell>
          <cell r="W818">
            <v>12</v>
          </cell>
          <cell r="X818" t="str">
            <v>012</v>
          </cell>
          <cell r="Y818" t="str">
            <v>GRAFAF5012</v>
          </cell>
          <cell r="Z818">
            <v>0.33333333333333331</v>
          </cell>
          <cell r="AA818" t="str">
            <v>VHU007L_035/NV</v>
          </cell>
          <cell r="AB818" t="str">
            <v>NY</v>
          </cell>
          <cell r="AC818" t="str">
            <v>NAVY</v>
          </cell>
          <cell r="AD818" t="str">
            <v>GRAFAF5012NY</v>
          </cell>
          <cell r="AE818" t="str">
            <v/>
          </cell>
          <cell r="AF818">
            <v>1</v>
          </cell>
          <cell r="AG818" t="str">
            <v xml:space="preserve">BODY: 100% WOOL 
PART:  100% POLYESTER 
LINING: 100% POLYESTER </v>
          </cell>
          <cell r="AH818">
            <v>1</v>
          </cell>
          <cell r="AI818" t="str">
            <v>FRE</v>
          </cell>
        </row>
        <row r="819">
          <cell r="J819" t="str">
            <v>GRA-GRACE HAT (CN)-0124</v>
          </cell>
          <cell r="K819" t="str">
            <v>GRA-GRACE HAT (CN)-0124-GRAFAF5012BROWNFRE</v>
          </cell>
          <cell r="L819" t="str">
            <v>GRA의류외12</v>
          </cell>
          <cell r="M819" t="str">
            <v>GRA</v>
          </cell>
          <cell r="N819" t="str">
            <v>VHU007</v>
          </cell>
          <cell r="P819" t="str">
            <v>GRA</v>
          </cell>
          <cell r="Q819" t="str">
            <v>GRACEHAT</v>
          </cell>
          <cell r="R819" t="str">
            <v>F</v>
          </cell>
          <cell r="S819">
            <v>5</v>
          </cell>
          <cell r="T819" t="str">
            <v>FA</v>
          </cell>
          <cell r="U819" t="str">
            <v>FASHION HAT</v>
          </cell>
          <cell r="V819" t="str">
            <v>U</v>
          </cell>
          <cell r="W819">
            <v>12</v>
          </cell>
          <cell r="X819" t="str">
            <v>012</v>
          </cell>
          <cell r="Y819" t="str">
            <v>GRAFAF5012</v>
          </cell>
          <cell r="Z819">
            <v>0.33333333333333331</v>
          </cell>
          <cell r="AA819" t="str">
            <v>VHU007L_055/BR</v>
          </cell>
          <cell r="AB819" t="str">
            <v>BW</v>
          </cell>
          <cell r="AC819" t="str">
            <v>BROWN</v>
          </cell>
          <cell r="AD819" t="str">
            <v>GRAFAF5012BW</v>
          </cell>
          <cell r="AE819" t="str">
            <v/>
          </cell>
          <cell r="AF819">
            <v>1</v>
          </cell>
          <cell r="AG819" t="str">
            <v xml:space="preserve">BODY: 100% WOOL 
PART:  100% POLYESTER 
LINING: 100% POLYESTER </v>
          </cell>
          <cell r="AH819">
            <v>1</v>
          </cell>
          <cell r="AI819" t="str">
            <v>FRE</v>
          </cell>
        </row>
        <row r="820">
          <cell r="J820" t="str">
            <v>GRA-GRACE HAT (CN)-0125</v>
          </cell>
          <cell r="K820" t="str">
            <v>GRA-GRACE HAT (CN)-0125-GRAHUF5013BLACKFRE</v>
          </cell>
          <cell r="L820" t="str">
            <v>GRA의류외13</v>
          </cell>
          <cell r="M820" t="str">
            <v>GRA</v>
          </cell>
          <cell r="N820" t="str">
            <v>VU084Z</v>
          </cell>
          <cell r="P820" t="str">
            <v>GRA</v>
          </cell>
          <cell r="Q820" t="str">
            <v>GRACEHAT</v>
          </cell>
          <cell r="R820" t="str">
            <v>F</v>
          </cell>
          <cell r="S820">
            <v>5</v>
          </cell>
          <cell r="T820" t="str">
            <v>HU</v>
          </cell>
          <cell r="U820" t="str">
            <v>HUNTING CAP</v>
          </cell>
          <cell r="V820" t="str">
            <v>U</v>
          </cell>
          <cell r="W820">
            <v>13</v>
          </cell>
          <cell r="X820" t="str">
            <v>013</v>
          </cell>
          <cell r="Y820" t="str">
            <v>GRAHUF5013</v>
          </cell>
          <cell r="Z820">
            <v>1</v>
          </cell>
          <cell r="AA820" t="str">
            <v>VU084Z_015/BK</v>
          </cell>
          <cell r="AB820" t="str">
            <v>BK</v>
          </cell>
          <cell r="AC820" t="str">
            <v>BLACK</v>
          </cell>
          <cell r="AD820" t="str">
            <v>GRAHUF5013BK</v>
          </cell>
          <cell r="AE820" t="str">
            <v/>
          </cell>
          <cell r="AF820">
            <v>1</v>
          </cell>
          <cell r="AG820" t="str">
            <v>BODY: 50% WOOL 50% POLYESTER  
PART: SYNTHETIC LEATHER 
LINING 80% POLYESTER 20% COTTON</v>
          </cell>
          <cell r="AH820">
            <v>1</v>
          </cell>
          <cell r="AI820" t="str">
            <v>FRE</v>
          </cell>
        </row>
        <row r="821">
          <cell r="J821" t="str">
            <v>GRA-GRACE HAT (CN)-0126</v>
          </cell>
          <cell r="K821" t="str">
            <v>GRA-GRACE HAT (CN)-0126-GRAHUF5014BLACKFRE</v>
          </cell>
          <cell r="L821" t="str">
            <v>GRA의류외14</v>
          </cell>
          <cell r="M821" t="str">
            <v>GRA</v>
          </cell>
          <cell r="N821" t="str">
            <v>VU102N</v>
          </cell>
          <cell r="P821" t="str">
            <v>GRA</v>
          </cell>
          <cell r="Q821" t="str">
            <v>GRACEHAT</v>
          </cell>
          <cell r="R821" t="str">
            <v>F</v>
          </cell>
          <cell r="S821">
            <v>5</v>
          </cell>
          <cell r="T821" t="str">
            <v>HU</v>
          </cell>
          <cell r="U821" t="str">
            <v>HUNTING CAP</v>
          </cell>
          <cell r="V821" t="str">
            <v>U</v>
          </cell>
          <cell r="W821">
            <v>14</v>
          </cell>
          <cell r="X821" t="str">
            <v>014</v>
          </cell>
          <cell r="Y821" t="str">
            <v>GRAHUF5014</v>
          </cell>
          <cell r="Z821">
            <v>0.5</v>
          </cell>
          <cell r="AA821" t="str">
            <v>VU102N_015/BK</v>
          </cell>
          <cell r="AB821" t="str">
            <v>BK</v>
          </cell>
          <cell r="AC821" t="str">
            <v>BLACK</v>
          </cell>
          <cell r="AD821" t="str">
            <v>GRAHUF5014BK</v>
          </cell>
          <cell r="AE821" t="str">
            <v/>
          </cell>
          <cell r="AF821">
            <v>1</v>
          </cell>
          <cell r="AG821" t="str">
            <v>BODY: 87% POLYESTER 10% ACRYLIC 3% WOOL  
PART: 70% ACRYLIC 30% WOOL  
LINING 80% POLYESTER 20% COTTON</v>
          </cell>
          <cell r="AH821">
            <v>1</v>
          </cell>
          <cell r="AI821" t="str">
            <v>FRE</v>
          </cell>
        </row>
        <row r="822">
          <cell r="J822" t="str">
            <v>GRA-GRACE HAT (CN)-0127</v>
          </cell>
          <cell r="K822" t="str">
            <v>GRA-GRACE HAT (CN)-0127-GRAHUF5014BURGUNDYFRE</v>
          </cell>
          <cell r="L822" t="str">
            <v>GRA의류외14</v>
          </cell>
          <cell r="M822" t="str">
            <v>GRA</v>
          </cell>
          <cell r="N822" t="str">
            <v>VU102N</v>
          </cell>
          <cell r="P822" t="str">
            <v>GRA</v>
          </cell>
          <cell r="Q822" t="str">
            <v>GRACEHAT</v>
          </cell>
          <cell r="R822" t="str">
            <v>F</v>
          </cell>
          <cell r="S822">
            <v>5</v>
          </cell>
          <cell r="T822" t="str">
            <v>HU</v>
          </cell>
          <cell r="U822" t="str">
            <v>HUNTING CAP</v>
          </cell>
          <cell r="V822" t="str">
            <v>U</v>
          </cell>
          <cell r="W822">
            <v>14</v>
          </cell>
          <cell r="X822" t="str">
            <v>014</v>
          </cell>
          <cell r="Y822" t="str">
            <v>GRAHUF5014</v>
          </cell>
          <cell r="Z822">
            <v>0.5</v>
          </cell>
          <cell r="AA822" t="str">
            <v>VU102N_076/WN</v>
          </cell>
          <cell r="AB822" t="str">
            <v>BU</v>
          </cell>
          <cell r="AC822" t="str">
            <v>BURGUNDY</v>
          </cell>
          <cell r="AD822" t="str">
            <v>GRAHUF5014BU</v>
          </cell>
          <cell r="AE822" t="str">
            <v/>
          </cell>
          <cell r="AF822">
            <v>1</v>
          </cell>
          <cell r="AG822" t="str">
            <v>BODY: 87% POLYESTER 10% ACRYLIC 3% WOOL  
PART: 70% ACRYLIC 30% WOOL  
LINING 80% POLYESTER 20% COTTON</v>
          </cell>
          <cell r="AH822">
            <v>1</v>
          </cell>
          <cell r="AI822" t="str">
            <v>FRE</v>
          </cell>
        </row>
        <row r="823">
          <cell r="J823" t="str">
            <v>GRA-GRACE HAT (CN)-0128</v>
          </cell>
          <cell r="K823" t="str">
            <v>GRA-GRACE HAT (CN)-0128-GRAHUF5015BLACKFRE</v>
          </cell>
          <cell r="L823" t="str">
            <v>GRA의류외15</v>
          </cell>
          <cell r="M823" t="str">
            <v>GRA</v>
          </cell>
          <cell r="N823" t="str">
            <v>VU132F</v>
          </cell>
          <cell r="P823" t="str">
            <v>GRA</v>
          </cell>
          <cell r="Q823" t="str">
            <v>GRACEHAT</v>
          </cell>
          <cell r="R823" t="str">
            <v>F</v>
          </cell>
          <cell r="S823">
            <v>5</v>
          </cell>
          <cell r="T823" t="str">
            <v>HU</v>
          </cell>
          <cell r="U823" t="str">
            <v>HUNTING CAP</v>
          </cell>
          <cell r="V823" t="str">
            <v>U</v>
          </cell>
          <cell r="W823">
            <v>15</v>
          </cell>
          <cell r="X823" t="str">
            <v>015</v>
          </cell>
          <cell r="Y823" t="str">
            <v>GRAHUF5015</v>
          </cell>
          <cell r="Z823">
            <v>0.5</v>
          </cell>
          <cell r="AA823" t="str">
            <v>VU132F_015/BK</v>
          </cell>
          <cell r="AB823" t="str">
            <v>BK</v>
          </cell>
          <cell r="AC823" t="str">
            <v>BLACK</v>
          </cell>
          <cell r="AD823" t="str">
            <v>GRAHUF5015BK</v>
          </cell>
          <cell r="AE823" t="str">
            <v/>
          </cell>
          <cell r="AF823">
            <v>1</v>
          </cell>
          <cell r="AG823" t="str">
            <v xml:space="preserve">BODY: 85% POLYESTER 15% ACRYLIC
LINING: 100% POLYESTER </v>
          </cell>
          <cell r="AH823">
            <v>1</v>
          </cell>
          <cell r="AI823" t="str">
            <v>FRE</v>
          </cell>
        </row>
        <row r="824">
          <cell r="J824" t="str">
            <v>GRA-GRACE HAT (CN)-0129</v>
          </cell>
          <cell r="K824" t="str">
            <v>GRA-GRACE HAT (CN)-0129-GRAHUF5015BROWNFRE</v>
          </cell>
          <cell r="L824" t="str">
            <v>GRA의류외15</v>
          </cell>
          <cell r="M824" t="str">
            <v>GRA</v>
          </cell>
          <cell r="N824" t="str">
            <v>VU132F</v>
          </cell>
          <cell r="P824" t="str">
            <v>GRA</v>
          </cell>
          <cell r="Q824" t="str">
            <v>GRACEHAT</v>
          </cell>
          <cell r="R824" t="str">
            <v>F</v>
          </cell>
          <cell r="S824">
            <v>5</v>
          </cell>
          <cell r="T824" t="str">
            <v>HU</v>
          </cell>
          <cell r="U824" t="str">
            <v>HUNTING CAP</v>
          </cell>
          <cell r="V824" t="str">
            <v>U</v>
          </cell>
          <cell r="W824">
            <v>15</v>
          </cell>
          <cell r="X824" t="str">
            <v>015</v>
          </cell>
          <cell r="Y824" t="str">
            <v>GRAHUF5015</v>
          </cell>
          <cell r="Z824">
            <v>0.5</v>
          </cell>
          <cell r="AA824" t="str">
            <v>VU132F_055/BR</v>
          </cell>
          <cell r="AB824" t="str">
            <v>BW</v>
          </cell>
          <cell r="AC824" t="str">
            <v>BROWN</v>
          </cell>
          <cell r="AD824" t="str">
            <v>GRAHUF5015BW</v>
          </cell>
          <cell r="AE824" t="str">
            <v/>
          </cell>
          <cell r="AF824">
            <v>1</v>
          </cell>
          <cell r="AG824" t="str">
            <v xml:space="preserve">BODY: 85% POLYESTER 15% ACRYLIC
LINING: 100% POLYESTER </v>
          </cell>
          <cell r="AH824">
            <v>1</v>
          </cell>
          <cell r="AI824" t="str">
            <v>FRE</v>
          </cell>
        </row>
        <row r="825">
          <cell r="J825" t="str">
            <v>GRA-GRACE HAT (CN)-0130</v>
          </cell>
          <cell r="K825" t="str">
            <v>GRA-GRACE HAT (CN)-0130-GRAHUF5016GREYFRE</v>
          </cell>
          <cell r="L825" t="str">
            <v>GRA의류외16</v>
          </cell>
          <cell r="M825" t="str">
            <v>GRA</v>
          </cell>
          <cell r="N825" t="str">
            <v>VUU003</v>
          </cell>
          <cell r="P825" t="str">
            <v>GRA</v>
          </cell>
          <cell r="Q825" t="str">
            <v>GRACEHAT</v>
          </cell>
          <cell r="R825" t="str">
            <v>F</v>
          </cell>
          <cell r="S825">
            <v>5</v>
          </cell>
          <cell r="T825" t="str">
            <v>HU</v>
          </cell>
          <cell r="U825" t="str">
            <v>HUNTING CAP</v>
          </cell>
          <cell r="V825" t="str">
            <v>U</v>
          </cell>
          <cell r="W825">
            <v>16</v>
          </cell>
          <cell r="X825" t="str">
            <v>016</v>
          </cell>
          <cell r="Y825" t="str">
            <v>GRAHUF5016</v>
          </cell>
          <cell r="Z825">
            <v>0.5</v>
          </cell>
          <cell r="AA825" t="str">
            <v>VUU003F_025/GY</v>
          </cell>
          <cell r="AB825" t="str">
            <v>GY</v>
          </cell>
          <cell r="AC825" t="str">
            <v>GREY</v>
          </cell>
          <cell r="AD825" t="str">
            <v>GRAHUF5016GY</v>
          </cell>
          <cell r="AE825" t="str">
            <v/>
          </cell>
          <cell r="AF825">
            <v>1</v>
          </cell>
          <cell r="AG825" t="str">
            <v>80% POLYESTER 20% WOOL</v>
          </cell>
          <cell r="AH825">
            <v>1</v>
          </cell>
          <cell r="AI825" t="str">
            <v>FRE</v>
          </cell>
        </row>
        <row r="826">
          <cell r="J826" t="str">
            <v>GRA-GRACE HAT (CN)-0131</v>
          </cell>
          <cell r="K826" t="str">
            <v>GRA-GRACE HAT (CN)-0131-GRAHUF5016BROWNFRE</v>
          </cell>
          <cell r="L826" t="str">
            <v>GRA의류외16</v>
          </cell>
          <cell r="M826" t="str">
            <v>GRA</v>
          </cell>
          <cell r="N826" t="str">
            <v>VUU003</v>
          </cell>
          <cell r="P826" t="str">
            <v>GRA</v>
          </cell>
          <cell r="Q826" t="str">
            <v>GRACEHAT</v>
          </cell>
          <cell r="R826" t="str">
            <v>F</v>
          </cell>
          <cell r="S826">
            <v>5</v>
          </cell>
          <cell r="T826" t="str">
            <v>HU</v>
          </cell>
          <cell r="U826" t="str">
            <v>HUNTING CAP</v>
          </cell>
          <cell r="V826" t="str">
            <v>U</v>
          </cell>
          <cell r="W826">
            <v>16</v>
          </cell>
          <cell r="X826" t="str">
            <v>016</v>
          </cell>
          <cell r="Y826" t="str">
            <v>GRAHUF5016</v>
          </cell>
          <cell r="Z826">
            <v>0.5</v>
          </cell>
          <cell r="AA826" t="str">
            <v>VUU003F_055/BR</v>
          </cell>
          <cell r="AB826" t="str">
            <v>BW</v>
          </cell>
          <cell r="AC826" t="str">
            <v>BROWN</v>
          </cell>
          <cell r="AD826" t="str">
            <v>GRAHUF5016BW</v>
          </cell>
          <cell r="AE826" t="str">
            <v/>
          </cell>
          <cell r="AF826">
            <v>1</v>
          </cell>
          <cell r="AG826" t="str">
            <v>80% POLYESTER 20% WOOL</v>
          </cell>
          <cell r="AH826">
            <v>1</v>
          </cell>
          <cell r="AI826" t="str">
            <v>FRE</v>
          </cell>
        </row>
        <row r="827">
          <cell r="J827" t="str">
            <v>GRA-GRACE HAT (CN)-0132</v>
          </cell>
          <cell r="K827" t="str">
            <v>GRA-GRACE HAT (CN)-0132-GRACMF5017BLACKFRE</v>
          </cell>
          <cell r="L827" t="str">
            <v>GRA의류외17</v>
          </cell>
          <cell r="M827" t="str">
            <v>GRA</v>
          </cell>
          <cell r="N827" t="str">
            <v>VW009F</v>
          </cell>
          <cell r="P827" t="str">
            <v>GRA</v>
          </cell>
          <cell r="Q827" t="str">
            <v>GRACEHAT</v>
          </cell>
          <cell r="R827" t="str">
            <v>F</v>
          </cell>
          <cell r="S827">
            <v>5</v>
          </cell>
          <cell r="T827" t="str">
            <v>CM</v>
          </cell>
          <cell r="U827" t="str">
            <v>BERET</v>
          </cell>
          <cell r="V827" t="str">
            <v>U</v>
          </cell>
          <cell r="W827">
            <v>17</v>
          </cell>
          <cell r="X827" t="str">
            <v>017</v>
          </cell>
          <cell r="Y827" t="str">
            <v>GRACMF5017</v>
          </cell>
          <cell r="Z827">
            <v>0.5</v>
          </cell>
          <cell r="AA827" t="str">
            <v>VW009F_015/BK</v>
          </cell>
          <cell r="AB827" t="str">
            <v>BK</v>
          </cell>
          <cell r="AC827" t="str">
            <v>BLACK</v>
          </cell>
          <cell r="AD827" t="str">
            <v>GRACMF5017BK</v>
          </cell>
          <cell r="AE827" t="str">
            <v/>
          </cell>
          <cell r="AF827">
            <v>1</v>
          </cell>
          <cell r="AG827" t="str">
            <v>60% ANGORA 20% ACRYLIC 20% NYLON</v>
          </cell>
          <cell r="AH827">
            <v>1</v>
          </cell>
          <cell r="AI827" t="str">
            <v>FRE</v>
          </cell>
        </row>
        <row r="828">
          <cell r="J828" t="str">
            <v>GRA-GRACE HAT (CN)-0133</v>
          </cell>
          <cell r="K828" t="str">
            <v>GRA-GRACE HAT (CN)-0133-GRACMF5017REDFRE</v>
          </cell>
          <cell r="L828" t="str">
            <v>GRA의류외17</v>
          </cell>
          <cell r="M828" t="str">
            <v>GRA</v>
          </cell>
          <cell r="N828" t="str">
            <v>VW009F</v>
          </cell>
          <cell r="P828" t="str">
            <v>GRA</v>
          </cell>
          <cell r="Q828" t="str">
            <v>GRACEHAT</v>
          </cell>
          <cell r="R828" t="str">
            <v>F</v>
          </cell>
          <cell r="S828">
            <v>5</v>
          </cell>
          <cell r="T828" t="str">
            <v>CM</v>
          </cell>
          <cell r="U828" t="str">
            <v>BERET</v>
          </cell>
          <cell r="V828" t="str">
            <v>U</v>
          </cell>
          <cell r="W828">
            <v>17</v>
          </cell>
          <cell r="X828" t="str">
            <v>017</v>
          </cell>
          <cell r="Y828" t="str">
            <v>GRACMF5017</v>
          </cell>
          <cell r="Z828">
            <v>0.5</v>
          </cell>
          <cell r="AA828" t="str">
            <v>VW009F_075/RD</v>
          </cell>
          <cell r="AB828" t="str">
            <v>RE</v>
          </cell>
          <cell r="AC828" t="str">
            <v>RED</v>
          </cell>
          <cell r="AD828" t="str">
            <v>GRACMF5017RE</v>
          </cell>
          <cell r="AE828" t="str">
            <v/>
          </cell>
          <cell r="AF828">
            <v>1</v>
          </cell>
          <cell r="AG828" t="str">
            <v>60% ANGORA 20% ACRYLIC 20% NYLON</v>
          </cell>
          <cell r="AH828">
            <v>1</v>
          </cell>
          <cell r="AI828" t="str">
            <v>FRE</v>
          </cell>
        </row>
        <row r="829">
          <cell r="J829" t="str">
            <v>GRA-GRACE HAT (CN)-0134</v>
          </cell>
          <cell r="K829" t="str">
            <v>GRA-GRACE HAT (CN)-0134-GRACTF5018NAVYFRE</v>
          </cell>
          <cell r="L829" t="str">
            <v>GRA의류외18</v>
          </cell>
          <cell r="M829" t="str">
            <v>GRA</v>
          </cell>
          <cell r="N829" t="str">
            <v>VA001F</v>
          </cell>
          <cell r="P829" t="str">
            <v>GRA</v>
          </cell>
          <cell r="Q829" t="str">
            <v>GRACEHAT</v>
          </cell>
          <cell r="R829" t="str">
            <v>F</v>
          </cell>
          <cell r="S829">
            <v>5</v>
          </cell>
          <cell r="T829" t="str">
            <v>CT</v>
          </cell>
          <cell r="U829" t="str">
            <v>CASQUETTE</v>
          </cell>
          <cell r="V829" t="str">
            <v>U</v>
          </cell>
          <cell r="W829">
            <v>18</v>
          </cell>
          <cell r="X829" t="str">
            <v>018</v>
          </cell>
          <cell r="Y829" t="str">
            <v>GRACTF5018</v>
          </cell>
          <cell r="Z829">
            <v>1</v>
          </cell>
          <cell r="AA829" t="str">
            <v>VA001F_091/A</v>
          </cell>
          <cell r="AB829" t="str">
            <v>NY</v>
          </cell>
          <cell r="AC829" t="str">
            <v>NAVY</v>
          </cell>
          <cell r="AD829" t="str">
            <v>GRACTF5018NY</v>
          </cell>
          <cell r="AE829" t="str">
            <v/>
          </cell>
          <cell r="AF829">
            <v>1</v>
          </cell>
          <cell r="AG829" t="str">
            <v>BODY: 55% POLYESTER 30% WOOL 15% ACRYLIC  
LINING: 100% POLYESTER</v>
          </cell>
          <cell r="AH829">
            <v>1</v>
          </cell>
          <cell r="AI829" t="str">
            <v>FRE</v>
          </cell>
        </row>
        <row r="830">
          <cell r="J830" t="str">
            <v>GRA-GRACE HAT (CN)-0135</v>
          </cell>
          <cell r="K830" t="str">
            <v>GRA-GRACE HAT (CN)-0135-GRACMF5019NAVYFRE</v>
          </cell>
          <cell r="L830" t="str">
            <v>GRA의류외19</v>
          </cell>
          <cell r="M830" t="str">
            <v>GRA</v>
          </cell>
          <cell r="N830" t="str">
            <v>VW003F</v>
          </cell>
          <cell r="P830" t="str">
            <v>GRA</v>
          </cell>
          <cell r="Q830" t="str">
            <v>GRACEHAT</v>
          </cell>
          <cell r="R830" t="str">
            <v>F</v>
          </cell>
          <cell r="S830">
            <v>5</v>
          </cell>
          <cell r="T830" t="str">
            <v>CM</v>
          </cell>
          <cell r="U830" t="str">
            <v>BERET</v>
          </cell>
          <cell r="V830" t="str">
            <v>U</v>
          </cell>
          <cell r="W830">
            <v>19</v>
          </cell>
          <cell r="X830" t="str">
            <v>019</v>
          </cell>
          <cell r="Y830" t="str">
            <v>GRACMF5019</v>
          </cell>
          <cell r="Z830">
            <v>1</v>
          </cell>
          <cell r="AA830" t="str">
            <v>VW003F_091/A</v>
          </cell>
          <cell r="AB830" t="str">
            <v>NY</v>
          </cell>
          <cell r="AC830" t="str">
            <v>NAVY</v>
          </cell>
          <cell r="AD830" t="str">
            <v>GRACMF5019NY</v>
          </cell>
          <cell r="AE830" t="str">
            <v/>
          </cell>
          <cell r="AF830">
            <v>1</v>
          </cell>
          <cell r="AG830" t="str">
            <v>BODY: 50% POLYESTER 35% WOOL 15% ACRYLIC 
PART: 100% ACRYLIC   
LINING: 100% POLYESTER</v>
          </cell>
          <cell r="AH830">
            <v>1</v>
          </cell>
          <cell r="AI830" t="str">
            <v>FRE</v>
          </cell>
        </row>
        <row r="831">
          <cell r="J831" t="str">
            <v>GRA-GRACE HAT (CN)-0136</v>
          </cell>
          <cell r="K831" t="str">
            <v>GRA-GRACE HAT (CN)-0136-GRACTF3020BLACKFRE</v>
          </cell>
          <cell r="L831" t="str">
            <v>GRA의류외20</v>
          </cell>
          <cell r="M831" t="str">
            <v>GRA</v>
          </cell>
          <cell r="N831" t="str">
            <v>VA006Z</v>
          </cell>
          <cell r="P831" t="str">
            <v>GRA</v>
          </cell>
          <cell r="Q831" t="str">
            <v>GRACEHAT</v>
          </cell>
          <cell r="R831" t="str">
            <v>F</v>
          </cell>
          <cell r="S831" t="str">
            <v>3</v>
          </cell>
          <cell r="T831" t="str">
            <v>CT</v>
          </cell>
          <cell r="U831" t="str">
            <v>CASQUETTE</v>
          </cell>
          <cell r="V831" t="str">
            <v>U</v>
          </cell>
          <cell r="W831">
            <v>20</v>
          </cell>
          <cell r="X831" t="str">
            <v>020</v>
          </cell>
          <cell r="Y831" t="str">
            <v>GRACTF3020</v>
          </cell>
          <cell r="Z831">
            <v>1</v>
          </cell>
          <cell r="AA831" t="str">
            <v>VA006Z_015/BK</v>
          </cell>
          <cell r="AB831" t="str">
            <v>BK</v>
          </cell>
          <cell r="AC831" t="str">
            <v>BLACK</v>
          </cell>
          <cell r="AD831" t="str">
            <v>GRACTF3020BK</v>
          </cell>
          <cell r="AE831" t="str">
            <v/>
          </cell>
          <cell r="AF831">
            <v>1</v>
          </cell>
          <cell r="AG831" t="str">
            <v>BODY: 55% LINEN 45% COTTON 
PART: 65% COTTON 35% POLYESTER  
LINING: 80% POLYESTER 20% COTTON</v>
          </cell>
          <cell r="AH831">
            <v>1</v>
          </cell>
          <cell r="AI831" t="str">
            <v>FRE</v>
          </cell>
        </row>
        <row r="832">
          <cell r="J832" t="str">
            <v>GRA-GRACE HAT (CN)-0137</v>
          </cell>
          <cell r="K832" t="str">
            <v>GRA-GRACE HAT (CN)-0137-GRACTF5021BLACKFRE</v>
          </cell>
          <cell r="L832" t="str">
            <v>GRA의류외21</v>
          </cell>
          <cell r="M832" t="str">
            <v>GRA</v>
          </cell>
          <cell r="N832" t="str">
            <v>VAU003</v>
          </cell>
          <cell r="P832" t="str">
            <v>GRA</v>
          </cell>
          <cell r="Q832" t="str">
            <v>GRACEHAT</v>
          </cell>
          <cell r="R832" t="str">
            <v>F</v>
          </cell>
          <cell r="S832">
            <v>5</v>
          </cell>
          <cell r="T832" t="str">
            <v>CT</v>
          </cell>
          <cell r="U832" t="str">
            <v>CASQUETTE</v>
          </cell>
          <cell r="V832" t="str">
            <v>U</v>
          </cell>
          <cell r="W832">
            <v>21</v>
          </cell>
          <cell r="X832" t="str">
            <v>021</v>
          </cell>
          <cell r="Y832" t="str">
            <v>GRACTF5021</v>
          </cell>
          <cell r="Z832">
            <v>1</v>
          </cell>
          <cell r="AA832" t="str">
            <v>VAU003F_015/BK</v>
          </cell>
          <cell r="AB832" t="str">
            <v>BK</v>
          </cell>
          <cell r="AC832" t="str">
            <v>BLACK</v>
          </cell>
          <cell r="AD832" t="str">
            <v>GRACTF5021BK</v>
          </cell>
          <cell r="AE832" t="str">
            <v/>
          </cell>
          <cell r="AF832">
            <v>1</v>
          </cell>
          <cell r="AG832" t="str">
            <v>BODY: 85% COTTON 15% POLYESTER 
LINING: 100% POLYESTER</v>
          </cell>
          <cell r="AH832">
            <v>1</v>
          </cell>
          <cell r="AI832" t="str">
            <v>FRE</v>
          </cell>
        </row>
        <row r="833">
          <cell r="J833" t="str">
            <v>GRA-GRACE HAT (CN)-0138</v>
          </cell>
          <cell r="K833" t="str">
            <v>GRA-GRACE HAT (CN)-0138-GRABAF5022BLACKFRE</v>
          </cell>
          <cell r="L833" t="str">
            <v>GRA의류외22</v>
          </cell>
          <cell r="M833" t="str">
            <v>GRA</v>
          </cell>
          <cell r="N833" t="str">
            <v>VC081F</v>
          </cell>
          <cell r="P833" t="str">
            <v>GRA</v>
          </cell>
          <cell r="Q833" t="str">
            <v>GRACEHAT</v>
          </cell>
          <cell r="R833" t="str">
            <v>F</v>
          </cell>
          <cell r="S833">
            <v>5</v>
          </cell>
          <cell r="T833" t="str">
            <v>BA</v>
          </cell>
          <cell r="U833" t="str">
            <v>BASIC CAP</v>
          </cell>
          <cell r="V833" t="str">
            <v>U</v>
          </cell>
          <cell r="W833">
            <v>22</v>
          </cell>
          <cell r="X833" t="str">
            <v>022</v>
          </cell>
          <cell r="Y833" t="str">
            <v>GRABAF5022</v>
          </cell>
          <cell r="Z833">
            <v>0.5</v>
          </cell>
          <cell r="AA833" t="str">
            <v>VC081F_015/BK</v>
          </cell>
          <cell r="AB833" t="str">
            <v>BK</v>
          </cell>
          <cell r="AC833" t="str">
            <v>BLACK</v>
          </cell>
          <cell r="AD833" t="str">
            <v>GRABAF5022BK</v>
          </cell>
          <cell r="AE833" t="str">
            <v/>
          </cell>
          <cell r="AF833">
            <v>1</v>
          </cell>
          <cell r="AG833" t="str">
            <v>BODY: 85% POLYESTER  15% ACRYLIC  
LINING: 100% COTTON</v>
          </cell>
          <cell r="AH833">
            <v>1</v>
          </cell>
          <cell r="AI833" t="str">
            <v>FRE</v>
          </cell>
        </row>
        <row r="834">
          <cell r="J834" t="str">
            <v>GRA-GRACE HAT (CN)-0139</v>
          </cell>
          <cell r="K834" t="str">
            <v>GRA-GRACE HAT (CN)-0139-GRABAF5022GREYFRE</v>
          </cell>
          <cell r="L834" t="str">
            <v>GRA의류외22</v>
          </cell>
          <cell r="M834" t="str">
            <v>GRA</v>
          </cell>
          <cell r="N834" t="str">
            <v>VC081F</v>
          </cell>
          <cell r="P834" t="str">
            <v>GRA</v>
          </cell>
          <cell r="Q834" t="str">
            <v>GRACEHAT</v>
          </cell>
          <cell r="R834" t="str">
            <v>F</v>
          </cell>
          <cell r="S834">
            <v>5</v>
          </cell>
          <cell r="T834" t="str">
            <v>BA</v>
          </cell>
          <cell r="U834" t="str">
            <v>BASIC CAP</v>
          </cell>
          <cell r="V834" t="str">
            <v>U</v>
          </cell>
          <cell r="W834">
            <v>22</v>
          </cell>
          <cell r="X834" t="str">
            <v>022</v>
          </cell>
          <cell r="Y834" t="str">
            <v>GRABAF5022</v>
          </cell>
          <cell r="Z834">
            <v>0.5</v>
          </cell>
          <cell r="AA834" t="str">
            <v>VC081F_025/GY</v>
          </cell>
          <cell r="AB834" t="str">
            <v>GY</v>
          </cell>
          <cell r="AC834" t="str">
            <v>GREY</v>
          </cell>
          <cell r="AD834" t="str">
            <v>GRABAF5022GY</v>
          </cell>
          <cell r="AE834" t="str">
            <v/>
          </cell>
          <cell r="AF834">
            <v>1</v>
          </cell>
          <cell r="AG834" t="str">
            <v>BODY: 85% POLYESTER  15% ACRYLIC  
LINING: 100% COTTON</v>
          </cell>
          <cell r="AH834">
            <v>1</v>
          </cell>
          <cell r="AI834" t="str">
            <v>FRE</v>
          </cell>
        </row>
        <row r="835">
          <cell r="J835" t="str">
            <v>GRA-GRACE HAT (CN)-0140</v>
          </cell>
          <cell r="K835" t="str">
            <v>GRA-GRACE HAT (CN)-0140-GRABAF3023BLACKFRE</v>
          </cell>
          <cell r="L835" t="str">
            <v>GRA의류외23</v>
          </cell>
          <cell r="M835" t="str">
            <v>GRA</v>
          </cell>
          <cell r="N835" t="str">
            <v>VC145N</v>
          </cell>
          <cell r="P835" t="str">
            <v>GRA</v>
          </cell>
          <cell r="Q835" t="str">
            <v>GRACEHAT</v>
          </cell>
          <cell r="R835" t="str">
            <v>F</v>
          </cell>
          <cell r="S835" t="str">
            <v>3</v>
          </cell>
          <cell r="T835" t="str">
            <v>BA</v>
          </cell>
          <cell r="U835" t="str">
            <v>BASIC CAP</v>
          </cell>
          <cell r="V835" t="str">
            <v>U</v>
          </cell>
          <cell r="W835">
            <v>23</v>
          </cell>
          <cell r="X835" t="str">
            <v>023</v>
          </cell>
          <cell r="Y835" t="str">
            <v>GRABAF3023</v>
          </cell>
          <cell r="Z835">
            <v>0.5</v>
          </cell>
          <cell r="AA835" t="str">
            <v>VC145N_015/BK</v>
          </cell>
          <cell r="AB835" t="str">
            <v>BK</v>
          </cell>
          <cell r="AC835" t="str">
            <v>BLACK</v>
          </cell>
          <cell r="AD835" t="str">
            <v>GRABAF3023BK</v>
          </cell>
          <cell r="AE835" t="str">
            <v/>
          </cell>
          <cell r="AF835">
            <v>1</v>
          </cell>
          <cell r="AG835" t="str">
            <v>BODY: 65% COTTON 32% POLYESTER 2% POLYURETHANE  
LINING: 100% COTTON</v>
          </cell>
          <cell r="AH835">
            <v>1</v>
          </cell>
          <cell r="AI835" t="str">
            <v>FRE</v>
          </cell>
        </row>
        <row r="836">
          <cell r="J836" t="str">
            <v>GRA-GRACE HAT (CN)-0141</v>
          </cell>
          <cell r="K836" t="str">
            <v>GRA-GRACE HAT (CN)-0141-GRABAF3023KHAKIFRE</v>
          </cell>
          <cell r="L836" t="str">
            <v>GRA의류외23</v>
          </cell>
          <cell r="M836" t="str">
            <v>GRA</v>
          </cell>
          <cell r="N836" t="str">
            <v>VC145N</v>
          </cell>
          <cell r="P836" t="str">
            <v>GRA</v>
          </cell>
          <cell r="Q836" t="str">
            <v>GRACEHAT</v>
          </cell>
          <cell r="R836" t="str">
            <v>F</v>
          </cell>
          <cell r="S836" t="str">
            <v>3</v>
          </cell>
          <cell r="T836" t="str">
            <v>BA</v>
          </cell>
          <cell r="U836" t="str">
            <v>BASIC CAP</v>
          </cell>
          <cell r="V836" t="str">
            <v>U</v>
          </cell>
          <cell r="W836">
            <v>23</v>
          </cell>
          <cell r="X836" t="str">
            <v>023</v>
          </cell>
          <cell r="Y836" t="str">
            <v>GRABAF3023</v>
          </cell>
          <cell r="Z836">
            <v>0.5</v>
          </cell>
          <cell r="AA836" t="str">
            <v>VC145N_045/KHOL</v>
          </cell>
          <cell r="AB836" t="str">
            <v>KH</v>
          </cell>
          <cell r="AC836" t="str">
            <v>KHAKI</v>
          </cell>
          <cell r="AD836" t="str">
            <v>GRABAF3023KH</v>
          </cell>
          <cell r="AE836" t="str">
            <v/>
          </cell>
          <cell r="AF836">
            <v>1</v>
          </cell>
          <cell r="AG836" t="str">
            <v>BODY: 65% COTTON 32% POLYESTER 2% POLYURETHANE  
LINING: 100% COTTON</v>
          </cell>
          <cell r="AH836">
            <v>1</v>
          </cell>
          <cell r="AI836" t="str">
            <v>FRE</v>
          </cell>
        </row>
        <row r="837">
          <cell r="J837" t="str">
            <v>GRA-GRACE HAT (CN)-0142</v>
          </cell>
          <cell r="K837" t="str">
            <v>GRA-GRACE HAT (CN)-0142-GRABAF5024BLACKFRE</v>
          </cell>
          <cell r="L837" t="str">
            <v>GRA의류외24</v>
          </cell>
          <cell r="M837" t="str">
            <v>GRA</v>
          </cell>
          <cell r="N837" t="str">
            <v>VCU003</v>
          </cell>
          <cell r="P837" t="str">
            <v>GRA</v>
          </cell>
          <cell r="Q837" t="str">
            <v>GRACEHAT</v>
          </cell>
          <cell r="R837" t="str">
            <v>F</v>
          </cell>
          <cell r="S837">
            <v>5</v>
          </cell>
          <cell r="T837" t="str">
            <v>BA</v>
          </cell>
          <cell r="U837" t="str">
            <v>BASIC CAP</v>
          </cell>
          <cell r="V837" t="str">
            <v>U</v>
          </cell>
          <cell r="W837">
            <v>24</v>
          </cell>
          <cell r="X837" t="str">
            <v>024</v>
          </cell>
          <cell r="Y837" t="str">
            <v>GRABAF5024</v>
          </cell>
          <cell r="Z837">
            <v>0.5</v>
          </cell>
          <cell r="AA837" t="str">
            <v>VCU003F_015/BK</v>
          </cell>
          <cell r="AB837" t="str">
            <v>BK</v>
          </cell>
          <cell r="AC837" t="str">
            <v>BLACK</v>
          </cell>
          <cell r="AD837" t="str">
            <v>GRABAF5024BK</v>
          </cell>
          <cell r="AE837" t="str">
            <v/>
          </cell>
          <cell r="AF837">
            <v>1</v>
          </cell>
          <cell r="AG837" t="str">
            <v>BODY: 50% POLYESTER 50% WOOL  
LINING: 80% POLYESTER 20% COTTON</v>
          </cell>
          <cell r="AH837">
            <v>1</v>
          </cell>
          <cell r="AI837" t="str">
            <v>FRE</v>
          </cell>
        </row>
        <row r="838">
          <cell r="J838" t="str">
            <v>GRA-GRACE HAT (CN)-0143</v>
          </cell>
          <cell r="K838" t="str">
            <v>GRA-GRACE HAT (CN)-0143-GRABAF5024GREYFRE</v>
          </cell>
          <cell r="L838" t="str">
            <v>GRA의류외24</v>
          </cell>
          <cell r="M838" t="str">
            <v>GRA</v>
          </cell>
          <cell r="N838" t="str">
            <v>VCU003</v>
          </cell>
          <cell r="P838" t="str">
            <v>GRA</v>
          </cell>
          <cell r="Q838" t="str">
            <v>GRACEHAT</v>
          </cell>
          <cell r="R838" t="str">
            <v>F</v>
          </cell>
          <cell r="S838">
            <v>5</v>
          </cell>
          <cell r="T838" t="str">
            <v>BA</v>
          </cell>
          <cell r="U838" t="str">
            <v>BASIC CAP</v>
          </cell>
          <cell r="V838" t="str">
            <v>U</v>
          </cell>
          <cell r="W838">
            <v>24</v>
          </cell>
          <cell r="X838" t="str">
            <v>024</v>
          </cell>
          <cell r="Y838" t="str">
            <v>GRABAF5024</v>
          </cell>
          <cell r="Z838">
            <v>0.5</v>
          </cell>
          <cell r="AA838" t="str">
            <v>VCU003F_025/GY</v>
          </cell>
          <cell r="AB838" t="str">
            <v>GY</v>
          </cell>
          <cell r="AC838" t="str">
            <v>GREY</v>
          </cell>
          <cell r="AD838" t="str">
            <v>GRABAF5024GY</v>
          </cell>
          <cell r="AE838" t="str">
            <v/>
          </cell>
          <cell r="AF838">
            <v>1</v>
          </cell>
          <cell r="AG838" t="str">
            <v>BODY: 50% POLYESTER 50% WOOL  
LINING: 80% POLYESTER 20% COTTON</v>
          </cell>
          <cell r="AH838">
            <v>1</v>
          </cell>
          <cell r="AI838" t="str">
            <v>FRE</v>
          </cell>
        </row>
        <row r="839">
          <cell r="J839" t="str">
            <v>GRA-GRACE HAT (CN)-0144</v>
          </cell>
          <cell r="K839" t="str">
            <v>GRA-GRACE HAT (CN)-0144-GRASNF5025BLACKFRE</v>
          </cell>
          <cell r="L839" t="str">
            <v>GRA의류외25</v>
          </cell>
          <cell r="M839" t="str">
            <v>GRA</v>
          </cell>
          <cell r="N839" t="str">
            <v>VC004V</v>
          </cell>
          <cell r="P839" t="str">
            <v>GRA</v>
          </cell>
          <cell r="Q839" t="str">
            <v>GRACEHAT</v>
          </cell>
          <cell r="R839" t="str">
            <v>F</v>
          </cell>
          <cell r="S839">
            <v>5</v>
          </cell>
          <cell r="T839" t="str">
            <v>SN</v>
          </cell>
          <cell r="U839" t="str">
            <v>SNAPBACK</v>
          </cell>
          <cell r="V839" t="str">
            <v>U</v>
          </cell>
          <cell r="W839">
            <v>25</v>
          </cell>
          <cell r="X839" t="str">
            <v>025</v>
          </cell>
          <cell r="Y839" t="str">
            <v>GRASNF5025</v>
          </cell>
          <cell r="Z839">
            <v>0.5</v>
          </cell>
          <cell r="AA839" t="str">
            <v>VC004V_015/BK</v>
          </cell>
          <cell r="AB839" t="str">
            <v>BK</v>
          </cell>
          <cell r="AC839" t="str">
            <v>BLACK</v>
          </cell>
          <cell r="AD839" t="str">
            <v>GRASNF5025BK</v>
          </cell>
          <cell r="AE839" t="str">
            <v/>
          </cell>
          <cell r="AF839">
            <v>1</v>
          </cell>
          <cell r="AG839" t="str">
            <v xml:space="preserve">BODY: 60% WOOL 40% POLYESTER 
PART:  100% POLYESTER 
LINING: 65% POLYESTER 35% COTTON </v>
          </cell>
          <cell r="AH839">
            <v>1</v>
          </cell>
          <cell r="AI839" t="str">
            <v>FRE</v>
          </cell>
        </row>
        <row r="840">
          <cell r="J840" t="str">
            <v>GRA-GRACE HAT (CN)-0145</v>
          </cell>
          <cell r="K840" t="str">
            <v>GRA-GRACE HAT (CN)-0145-GRASNF5025CAMELFRE</v>
          </cell>
          <cell r="L840" t="str">
            <v>GRA의류외25</v>
          </cell>
          <cell r="M840" t="str">
            <v>GRA</v>
          </cell>
          <cell r="N840" t="str">
            <v>VC004V</v>
          </cell>
          <cell r="P840" t="str">
            <v>GRA</v>
          </cell>
          <cell r="Q840" t="str">
            <v>GRACEHAT</v>
          </cell>
          <cell r="R840" t="str">
            <v>F</v>
          </cell>
          <cell r="S840">
            <v>5</v>
          </cell>
          <cell r="T840" t="str">
            <v>SN</v>
          </cell>
          <cell r="U840" t="str">
            <v>SNAPBACK</v>
          </cell>
          <cell r="V840" t="str">
            <v>U</v>
          </cell>
          <cell r="W840">
            <v>25</v>
          </cell>
          <cell r="X840" t="str">
            <v>025</v>
          </cell>
          <cell r="Y840" t="str">
            <v>GRASNF5025</v>
          </cell>
          <cell r="Z840">
            <v>0.5</v>
          </cell>
          <cell r="AA840" t="str">
            <v>VC004V_069/MUS</v>
          </cell>
          <cell r="AB840" t="str">
            <v>CL</v>
          </cell>
          <cell r="AC840" t="str">
            <v>CAMEL</v>
          </cell>
          <cell r="AD840" t="str">
            <v>GRASNF5025CL</v>
          </cell>
          <cell r="AE840" t="str">
            <v/>
          </cell>
          <cell r="AF840">
            <v>1</v>
          </cell>
          <cell r="AG840" t="str">
            <v xml:space="preserve">BODY: 60% WOOL 40% POLYESTER 
PART:  100% POLYESTER 
LINING: 65% POLYESTER 35% COTTON </v>
          </cell>
          <cell r="AH840">
            <v>1</v>
          </cell>
          <cell r="AI840" t="str">
            <v>FRE</v>
          </cell>
        </row>
        <row r="841">
          <cell r="J841" t="str">
            <v>0</v>
          </cell>
          <cell r="K841" t="str">
            <v>0-</v>
          </cell>
          <cell r="L841">
            <v>0</v>
          </cell>
          <cell r="M841" t="str">
            <v>TTL</v>
          </cell>
          <cell r="N841" t="str">
            <v/>
          </cell>
          <cell r="O841" t="str">
            <v>GRA-GRACE HAT (CN)-01 TTL</v>
          </cell>
          <cell r="Q841" t="str">
            <v/>
          </cell>
          <cell r="R841" t="str">
            <v/>
          </cell>
          <cell r="S841" t="str">
            <v/>
          </cell>
          <cell r="U841" t="str">
            <v/>
          </cell>
          <cell r="X841" t="str">
            <v/>
          </cell>
          <cell r="Y841" t="str">
            <v/>
          </cell>
          <cell r="Z841">
            <v>25.000000000000004</v>
          </cell>
          <cell r="AB841" t="str">
            <v/>
          </cell>
          <cell r="AD841" t="str">
            <v/>
          </cell>
          <cell r="AE841" t="str">
            <v/>
          </cell>
          <cell r="AF841">
            <v>45</v>
          </cell>
          <cell r="AG841">
            <v>0</v>
          </cell>
          <cell r="AH841">
            <v>1</v>
          </cell>
        </row>
        <row r="842">
          <cell r="J842" t="str">
            <v>MGM-캡보이2-091</v>
          </cell>
          <cell r="K842" t="str">
            <v>MGM-캡보이2-091-MGMSNF3003WHITEFRE</v>
          </cell>
          <cell r="L842" t="str">
            <v>MGM의류외3</v>
          </cell>
          <cell r="M842" t="str">
            <v>MGM</v>
          </cell>
          <cell r="N842" t="str">
            <v>14SS M</v>
          </cell>
          <cell r="P842" t="str">
            <v>MGM</v>
          </cell>
          <cell r="Q842" t="str">
            <v>MR.REAL GOOD MAN</v>
          </cell>
          <cell r="R842" t="str">
            <v>F</v>
          </cell>
          <cell r="S842" t="str">
            <v>3</v>
          </cell>
          <cell r="T842" t="str">
            <v>SN</v>
          </cell>
          <cell r="U842" t="str">
            <v>SNAPBACK</v>
          </cell>
          <cell r="V842" t="str">
            <v>U</v>
          </cell>
          <cell r="W842">
            <v>3</v>
          </cell>
          <cell r="X842" t="str">
            <v>003</v>
          </cell>
          <cell r="Y842" t="str">
            <v>MGMSNF3003</v>
          </cell>
          <cell r="Z842">
            <v>0</v>
          </cell>
          <cell r="AA842" t="str">
            <v>14SS MRGM_12_WH</v>
          </cell>
          <cell r="AB842" t="str">
            <v>WH</v>
          </cell>
          <cell r="AC842" t="str">
            <v>WHITE</v>
          </cell>
          <cell r="AD842" t="str">
            <v>MGMSNF3003WH</v>
          </cell>
          <cell r="AE842" t="str">
            <v>R1</v>
          </cell>
          <cell r="AF842">
            <v>0</v>
          </cell>
          <cell r="AG842" t="str">
            <v>아크릴 75%, 모 25%</v>
          </cell>
          <cell r="AH842">
            <v>1</v>
          </cell>
          <cell r="AI842" t="str">
            <v>FRE</v>
          </cell>
        </row>
        <row r="843">
          <cell r="J843" t="str">
            <v>0</v>
          </cell>
          <cell r="K843" t="str">
            <v>0-</v>
          </cell>
          <cell r="L843">
            <v>0</v>
          </cell>
          <cell r="M843" t="str">
            <v>TTL</v>
          </cell>
          <cell r="N843" t="str">
            <v/>
          </cell>
          <cell r="O843" t="str">
            <v>MGM-캡보이2-09 TTL</v>
          </cell>
          <cell r="Q843" t="str">
            <v/>
          </cell>
          <cell r="R843" t="str">
            <v/>
          </cell>
          <cell r="S843" t="str">
            <v/>
          </cell>
          <cell r="U843" t="str">
            <v/>
          </cell>
          <cell r="X843" t="str">
            <v/>
          </cell>
          <cell r="Y843" t="str">
            <v/>
          </cell>
          <cell r="Z843">
            <v>0</v>
          </cell>
          <cell r="AB843" t="str">
            <v/>
          </cell>
          <cell r="AD843" t="str">
            <v/>
          </cell>
          <cell r="AE843" t="str">
            <v/>
          </cell>
          <cell r="AF843">
            <v>0</v>
          </cell>
          <cell r="AG843">
            <v>0</v>
          </cell>
          <cell r="AH843">
            <v>1</v>
          </cell>
        </row>
        <row r="844">
          <cell r="J844" t="str">
            <v>MGM-J&amp;F-041</v>
          </cell>
          <cell r="K844" t="str">
            <v>MGM-J&amp;F-041-MGMSNF3012BLACKFRE</v>
          </cell>
          <cell r="L844" t="str">
            <v>MGM의류외12</v>
          </cell>
          <cell r="M844" t="str">
            <v>MGM</v>
          </cell>
          <cell r="N844" t="str">
            <v>14SS M</v>
          </cell>
          <cell r="P844" t="str">
            <v>MGM</v>
          </cell>
          <cell r="Q844" t="str">
            <v>MR.REAL GOOD MAN</v>
          </cell>
          <cell r="R844" t="str">
            <v>F</v>
          </cell>
          <cell r="S844" t="str">
            <v>3</v>
          </cell>
          <cell r="T844" t="str">
            <v>SN</v>
          </cell>
          <cell r="U844" t="str">
            <v>SNAPBACK</v>
          </cell>
          <cell r="V844" t="str">
            <v>U</v>
          </cell>
          <cell r="W844">
            <v>12</v>
          </cell>
          <cell r="X844" t="str">
            <v>012</v>
          </cell>
          <cell r="Y844" t="str">
            <v>MGMSNF3012</v>
          </cell>
          <cell r="Z844">
            <v>0</v>
          </cell>
          <cell r="AA844" t="str">
            <v>14SS MRGM_15_BK</v>
          </cell>
          <cell r="AB844" t="str">
            <v>BK</v>
          </cell>
          <cell r="AC844" t="str">
            <v>BLACK</v>
          </cell>
          <cell r="AD844" t="str">
            <v>MGMSNF3012BK</v>
          </cell>
          <cell r="AE844" t="str">
            <v>R1</v>
          </cell>
          <cell r="AF844">
            <v>0</v>
          </cell>
          <cell r="AG844" t="str">
            <v xml:space="preserve">겉감1 :      폴리에스터 65%           레이온 33%  스판 2%
겉감2 :     폴리우레탄 100%
</v>
          </cell>
          <cell r="AH844">
            <v>1</v>
          </cell>
          <cell r="AI844" t="str">
            <v>FRE</v>
          </cell>
        </row>
        <row r="845">
          <cell r="J845" t="str">
            <v>0</v>
          </cell>
          <cell r="K845" t="str">
            <v>0-</v>
          </cell>
          <cell r="L845">
            <v>0</v>
          </cell>
          <cell r="M845" t="str">
            <v>TTL</v>
          </cell>
          <cell r="N845" t="str">
            <v/>
          </cell>
          <cell r="O845" t="str">
            <v>MGM-J&amp;F-04 TTL</v>
          </cell>
          <cell r="Q845" t="str">
            <v/>
          </cell>
          <cell r="R845" t="str">
            <v/>
          </cell>
          <cell r="S845" t="str">
            <v/>
          </cell>
          <cell r="U845" t="str">
            <v/>
          </cell>
          <cell r="X845" t="str">
            <v/>
          </cell>
          <cell r="Y845" t="str">
            <v/>
          </cell>
          <cell r="Z845">
            <v>0</v>
          </cell>
          <cell r="AB845" t="str">
            <v/>
          </cell>
          <cell r="AD845" t="str">
            <v/>
          </cell>
          <cell r="AE845" t="str">
            <v/>
          </cell>
          <cell r="AF845">
            <v>0</v>
          </cell>
          <cell r="AG845">
            <v>0</v>
          </cell>
          <cell r="AH845">
            <v>1</v>
          </cell>
        </row>
        <row r="846">
          <cell r="J846" t="str">
            <v>MGM-캡보이2-111</v>
          </cell>
          <cell r="K846" t="str">
            <v>MGM-캡보이2-111-MGMSNF3004GREYFRE</v>
          </cell>
          <cell r="L846" t="str">
            <v>MGM의류외4</v>
          </cell>
          <cell r="M846" t="str">
            <v>MGM</v>
          </cell>
          <cell r="N846" t="str">
            <v>14SS M</v>
          </cell>
          <cell r="P846" t="str">
            <v>MGM</v>
          </cell>
          <cell r="Q846" t="str">
            <v>MR.REAL GOOD MAN</v>
          </cell>
          <cell r="R846" t="str">
            <v>F</v>
          </cell>
          <cell r="S846" t="str">
            <v>3</v>
          </cell>
          <cell r="T846" t="str">
            <v>SN</v>
          </cell>
          <cell r="U846" t="str">
            <v>SNAPBACK</v>
          </cell>
          <cell r="V846" t="str">
            <v>U</v>
          </cell>
          <cell r="W846">
            <v>4</v>
          </cell>
          <cell r="X846" t="str">
            <v>004</v>
          </cell>
          <cell r="Y846" t="str">
            <v>MGMSNF3004</v>
          </cell>
          <cell r="Z846">
            <v>0</v>
          </cell>
          <cell r="AA846" t="str">
            <v>14SS MRGM_11_CHA</v>
          </cell>
          <cell r="AB846" t="str">
            <v>GY</v>
          </cell>
          <cell r="AC846" t="str">
            <v>GREY</v>
          </cell>
          <cell r="AD846" t="str">
            <v>MGMSNF3004GY</v>
          </cell>
          <cell r="AE846" t="str">
            <v>R1</v>
          </cell>
          <cell r="AF846">
            <v>0</v>
          </cell>
          <cell r="AG846" t="str">
            <v>겉감1: 아크릴 75%, 모 25%
겉감2: 폴리우레탄 100%</v>
          </cell>
          <cell r="AH846">
            <v>1</v>
          </cell>
          <cell r="AI846" t="str">
            <v>FRE</v>
          </cell>
        </row>
        <row r="847">
          <cell r="J847" t="str">
            <v>0</v>
          </cell>
          <cell r="K847" t="str">
            <v>0-</v>
          </cell>
          <cell r="L847">
            <v>0</v>
          </cell>
          <cell r="M847" t="str">
            <v>TTL</v>
          </cell>
          <cell r="N847" t="str">
            <v/>
          </cell>
          <cell r="O847" t="str">
            <v>MGM-캡보이2-11 TTL</v>
          </cell>
          <cell r="Q847" t="str">
            <v/>
          </cell>
          <cell r="R847" t="str">
            <v/>
          </cell>
          <cell r="S847" t="str">
            <v/>
          </cell>
          <cell r="U847" t="str">
            <v/>
          </cell>
          <cell r="X847" t="str">
            <v/>
          </cell>
          <cell r="Y847" t="str">
            <v/>
          </cell>
          <cell r="Z847">
            <v>0</v>
          </cell>
          <cell r="AB847" t="str">
            <v/>
          </cell>
          <cell r="AD847" t="str">
            <v/>
          </cell>
          <cell r="AE847" t="str">
            <v/>
          </cell>
          <cell r="AF847">
            <v>0</v>
          </cell>
          <cell r="AG847">
            <v>0</v>
          </cell>
          <cell r="AH847">
            <v>1</v>
          </cell>
        </row>
        <row r="848">
          <cell r="J848" t="str">
            <v>MGM-바이칼-081</v>
          </cell>
          <cell r="K848" t="str">
            <v>MGM-바이칼-081-MGMBPF3001BLACKFRE</v>
          </cell>
          <cell r="L848" t="str">
            <v>MGM의류외1</v>
          </cell>
          <cell r="M848" t="str">
            <v>MGM</v>
          </cell>
          <cell r="N848" t="str">
            <v>14FW_M</v>
          </cell>
          <cell r="P848" t="str">
            <v>MGM</v>
          </cell>
          <cell r="Q848" t="str">
            <v>MR.REAL GOOD MAN</v>
          </cell>
          <cell r="R848" t="str">
            <v>F</v>
          </cell>
          <cell r="S848" t="str">
            <v>3</v>
          </cell>
          <cell r="T848" t="str">
            <v>BP</v>
          </cell>
          <cell r="U848" t="str">
            <v>BACK PACK</v>
          </cell>
          <cell r="V848" t="str">
            <v>U</v>
          </cell>
          <cell r="W848">
            <v>1</v>
          </cell>
          <cell r="X848" t="str">
            <v>001</v>
          </cell>
          <cell r="Y848" t="str">
            <v>MGMBPF3001</v>
          </cell>
          <cell r="Z848">
            <v>1</v>
          </cell>
          <cell r="AA848" t="str">
            <v>14FW_MRGM_BACKPACK_02_BK</v>
          </cell>
          <cell r="AB848" t="str">
            <v>BK</v>
          </cell>
          <cell r="AC848" t="str">
            <v>BLACK</v>
          </cell>
          <cell r="AD848" t="str">
            <v>MGMBPF3001BK</v>
          </cell>
          <cell r="AE848" t="str">
            <v/>
          </cell>
          <cell r="AF848">
            <v>1</v>
          </cell>
          <cell r="AG848">
            <v>0</v>
          </cell>
          <cell r="AH848">
            <v>1</v>
          </cell>
          <cell r="AI848" t="str">
            <v>FRE</v>
          </cell>
        </row>
        <row r="849">
          <cell r="J849" t="str">
            <v>MGM-바이칼-082</v>
          </cell>
          <cell r="K849" t="str">
            <v>MGM-바이칼-082-MGMBPF3002BLACKFRE</v>
          </cell>
          <cell r="L849" t="str">
            <v>MGM의류외2</v>
          </cell>
          <cell r="M849" t="str">
            <v>MGM</v>
          </cell>
          <cell r="N849" t="str">
            <v>14FW_M</v>
          </cell>
          <cell r="P849" t="str">
            <v>MGM</v>
          </cell>
          <cell r="Q849" t="str">
            <v>MR.REAL GOOD MAN</v>
          </cell>
          <cell r="R849" t="str">
            <v>F</v>
          </cell>
          <cell r="S849" t="str">
            <v>3</v>
          </cell>
          <cell r="T849" t="str">
            <v>BP</v>
          </cell>
          <cell r="U849" t="str">
            <v>BACK PACK</v>
          </cell>
          <cell r="V849" t="str">
            <v>U</v>
          </cell>
          <cell r="W849">
            <v>2</v>
          </cell>
          <cell r="X849" t="str">
            <v>002</v>
          </cell>
          <cell r="Y849" t="str">
            <v>MGMBPF3002</v>
          </cell>
          <cell r="Z849">
            <v>1</v>
          </cell>
          <cell r="AA849" t="str">
            <v>14FW_MRGM_BACKPACK_03_BK</v>
          </cell>
          <cell r="AB849" t="str">
            <v>BK</v>
          </cell>
          <cell r="AC849" t="str">
            <v>BLACK</v>
          </cell>
          <cell r="AD849" t="str">
            <v>MGMBPF3002BK</v>
          </cell>
          <cell r="AE849" t="str">
            <v/>
          </cell>
          <cell r="AF849">
            <v>1</v>
          </cell>
          <cell r="AG849">
            <v>0</v>
          </cell>
          <cell r="AH849">
            <v>1</v>
          </cell>
          <cell r="AI849" t="str">
            <v>FRE</v>
          </cell>
        </row>
        <row r="850">
          <cell r="J850" t="str">
            <v>MGM-바이칼-083</v>
          </cell>
          <cell r="K850" t="str">
            <v>MGM-바이칼-083-MGMBPF3003BLACKFRE</v>
          </cell>
          <cell r="L850" t="str">
            <v>MGM의류외3</v>
          </cell>
          <cell r="M850" t="str">
            <v>MGM</v>
          </cell>
          <cell r="N850" t="str">
            <v>14FW_M</v>
          </cell>
          <cell r="P850" t="str">
            <v>MGM</v>
          </cell>
          <cell r="Q850" t="str">
            <v>MR.REAL GOOD MAN</v>
          </cell>
          <cell r="R850" t="str">
            <v>F</v>
          </cell>
          <cell r="S850" t="str">
            <v>3</v>
          </cell>
          <cell r="T850" t="str">
            <v>BP</v>
          </cell>
          <cell r="U850" t="str">
            <v>BACK PACK</v>
          </cell>
          <cell r="V850" t="str">
            <v>U</v>
          </cell>
          <cell r="W850">
            <v>3</v>
          </cell>
          <cell r="X850" t="str">
            <v>003</v>
          </cell>
          <cell r="Y850" t="str">
            <v>MGMBPF3003</v>
          </cell>
          <cell r="Z850">
            <v>1</v>
          </cell>
          <cell r="AA850" t="str">
            <v>14FW_MRGM_BACKPACK_06_BK</v>
          </cell>
          <cell r="AB850" t="str">
            <v>BK</v>
          </cell>
          <cell r="AC850" t="str">
            <v>BLACK</v>
          </cell>
          <cell r="AD850" t="str">
            <v>MGMBPF3003BK</v>
          </cell>
          <cell r="AE850" t="str">
            <v/>
          </cell>
          <cell r="AF850">
            <v>1</v>
          </cell>
          <cell r="AG850">
            <v>0</v>
          </cell>
          <cell r="AH850">
            <v>1</v>
          </cell>
          <cell r="AI850" t="str">
            <v>FRE</v>
          </cell>
        </row>
        <row r="851">
          <cell r="J851" t="str">
            <v>0</v>
          </cell>
          <cell r="K851" t="str">
            <v>0-</v>
          </cell>
          <cell r="L851">
            <v>0</v>
          </cell>
          <cell r="M851" t="str">
            <v>TTL</v>
          </cell>
          <cell r="N851" t="str">
            <v/>
          </cell>
          <cell r="O851" t="str">
            <v>MGM-바이칼-08 TTL</v>
          </cell>
          <cell r="Q851" t="str">
            <v/>
          </cell>
          <cell r="R851" t="str">
            <v/>
          </cell>
          <cell r="S851" t="str">
            <v/>
          </cell>
          <cell r="U851" t="str">
            <v/>
          </cell>
          <cell r="X851" t="str">
            <v/>
          </cell>
          <cell r="Y851" t="str">
            <v/>
          </cell>
          <cell r="Z851">
            <v>3</v>
          </cell>
          <cell r="AB851" t="str">
            <v/>
          </cell>
          <cell r="AD851" t="str">
            <v/>
          </cell>
          <cell r="AE851" t="str">
            <v/>
          </cell>
          <cell r="AF851">
            <v>3</v>
          </cell>
          <cell r="AG851">
            <v>0</v>
          </cell>
          <cell r="AH851">
            <v>1</v>
          </cell>
        </row>
        <row r="852">
          <cell r="J852" t="str">
            <v>MGM-동일모자-271</v>
          </cell>
          <cell r="K852" t="str">
            <v>MGM-동일모자-271-MGMSNF3013GREENFRE</v>
          </cell>
          <cell r="L852" t="str">
            <v>MGM의류외13</v>
          </cell>
          <cell r="M852" t="str">
            <v>MGM</v>
          </cell>
          <cell r="N852" t="str">
            <v>14SS M</v>
          </cell>
          <cell r="P852" t="str">
            <v>MGM</v>
          </cell>
          <cell r="Q852" t="str">
            <v>MR.REAL GOOD MAN</v>
          </cell>
          <cell r="R852" t="str">
            <v>F</v>
          </cell>
          <cell r="S852" t="str">
            <v>3</v>
          </cell>
          <cell r="T852" t="str">
            <v>SN</v>
          </cell>
          <cell r="U852" t="str">
            <v>SNAPBACK</v>
          </cell>
          <cell r="V852" t="str">
            <v>U</v>
          </cell>
          <cell r="W852">
            <v>13</v>
          </cell>
          <cell r="X852" t="str">
            <v>013</v>
          </cell>
          <cell r="Y852" t="str">
            <v>MGMSNF3013</v>
          </cell>
          <cell r="Z852">
            <v>1</v>
          </cell>
          <cell r="AA852" t="str">
            <v>14SS MRGM_05_D.GR</v>
          </cell>
          <cell r="AB852" t="str">
            <v>GR</v>
          </cell>
          <cell r="AC852" t="str">
            <v>GREEN</v>
          </cell>
          <cell r="AD852" t="str">
            <v>MGMSNF3013GR</v>
          </cell>
          <cell r="AE852" t="str">
            <v/>
          </cell>
          <cell r="AF852">
            <v>1</v>
          </cell>
          <cell r="AG852" t="str">
            <v>겉감1: 면 100%
겉감2: 면 49%  폴리에스터 48% 폴리우레탄 3%</v>
          </cell>
          <cell r="AH852">
            <v>1</v>
          </cell>
          <cell r="AI852" t="str">
            <v>FRE</v>
          </cell>
        </row>
        <row r="853">
          <cell r="J853" t="str">
            <v>MGM-동일모자-272</v>
          </cell>
          <cell r="K853" t="str">
            <v>MGM-동일모자-272-MGMSNF5014BLACKFRE</v>
          </cell>
          <cell r="L853" t="str">
            <v>MGM의류외14</v>
          </cell>
          <cell r="M853" t="str">
            <v>MGM</v>
          </cell>
          <cell r="N853" t="str">
            <v>14FW M</v>
          </cell>
          <cell r="P853" t="str">
            <v>MGM</v>
          </cell>
          <cell r="Q853" t="str">
            <v>MR.REAL GOOD MAN</v>
          </cell>
          <cell r="R853" t="str">
            <v>F</v>
          </cell>
          <cell r="S853">
            <v>5</v>
          </cell>
          <cell r="T853" t="str">
            <v>SN</v>
          </cell>
          <cell r="U853" t="str">
            <v>SNAPBACK</v>
          </cell>
          <cell r="V853" t="str">
            <v>U</v>
          </cell>
          <cell r="W853">
            <v>14</v>
          </cell>
          <cell r="X853" t="str">
            <v>014</v>
          </cell>
          <cell r="Y853" t="str">
            <v>MGMSNF5014</v>
          </cell>
          <cell r="Z853">
            <v>1</v>
          </cell>
          <cell r="AA853" t="str">
            <v>14FW MRGM_01_BK</v>
          </cell>
          <cell r="AB853" t="str">
            <v>BK</v>
          </cell>
          <cell r="AC853" t="str">
            <v>BLACK</v>
          </cell>
          <cell r="AD853" t="str">
            <v>MGMSNF5014BK</v>
          </cell>
          <cell r="AE853" t="str">
            <v/>
          </cell>
          <cell r="AF853">
            <v>1</v>
          </cell>
          <cell r="AG853">
            <v>0</v>
          </cell>
          <cell r="AH853">
            <v>1</v>
          </cell>
          <cell r="AI853" t="str">
            <v>FRE</v>
          </cell>
        </row>
        <row r="854">
          <cell r="J854" t="str">
            <v>MGM-동일모자-273</v>
          </cell>
          <cell r="K854" t="str">
            <v>MGM-동일모자-273-MGMSNF5015BLACKFRE</v>
          </cell>
          <cell r="L854" t="str">
            <v>MGM의류외15</v>
          </cell>
          <cell r="M854" t="str">
            <v>MGM</v>
          </cell>
          <cell r="N854" t="str">
            <v>14FW M</v>
          </cell>
          <cell r="P854" t="str">
            <v>MGM</v>
          </cell>
          <cell r="Q854" t="str">
            <v>MR.REAL GOOD MAN</v>
          </cell>
          <cell r="R854" t="str">
            <v>F</v>
          </cell>
          <cell r="S854">
            <v>5</v>
          </cell>
          <cell r="T854" t="str">
            <v>SN</v>
          </cell>
          <cell r="U854" t="str">
            <v>SNAPBACK</v>
          </cell>
          <cell r="V854" t="str">
            <v>U</v>
          </cell>
          <cell r="W854">
            <v>15</v>
          </cell>
          <cell r="X854" t="str">
            <v>015</v>
          </cell>
          <cell r="Y854" t="str">
            <v>MGMSNF5015</v>
          </cell>
          <cell r="Z854">
            <v>1</v>
          </cell>
          <cell r="AA854" t="str">
            <v>14FW MRGM_02_BK</v>
          </cell>
          <cell r="AB854" t="str">
            <v>BK</v>
          </cell>
          <cell r="AC854" t="str">
            <v>BLACK</v>
          </cell>
          <cell r="AD854" t="str">
            <v>MGMSNF5015BK</v>
          </cell>
          <cell r="AE854" t="str">
            <v/>
          </cell>
          <cell r="AF854">
            <v>1</v>
          </cell>
          <cell r="AG854">
            <v>0</v>
          </cell>
          <cell r="AH854">
            <v>1</v>
          </cell>
          <cell r="AI854" t="str">
            <v>FRE</v>
          </cell>
        </row>
        <row r="855">
          <cell r="J855" t="str">
            <v>0</v>
          </cell>
          <cell r="K855" t="str">
            <v>0-</v>
          </cell>
          <cell r="L855">
            <v>0</v>
          </cell>
          <cell r="M855" t="str">
            <v>TTL</v>
          </cell>
          <cell r="N855" t="str">
            <v/>
          </cell>
          <cell r="O855" t="str">
            <v>MGM-동일모자-27 TTL</v>
          </cell>
          <cell r="Q855" t="str">
            <v/>
          </cell>
          <cell r="R855" t="str">
            <v/>
          </cell>
          <cell r="S855" t="str">
            <v/>
          </cell>
          <cell r="U855" t="str">
            <v/>
          </cell>
          <cell r="X855" t="str">
            <v/>
          </cell>
          <cell r="Y855" t="str">
            <v/>
          </cell>
          <cell r="Z855">
            <v>3</v>
          </cell>
          <cell r="AB855" t="str">
            <v/>
          </cell>
          <cell r="AD855" t="str">
            <v/>
          </cell>
          <cell r="AE855" t="str">
            <v/>
          </cell>
          <cell r="AF855">
            <v>3</v>
          </cell>
          <cell r="AG855">
            <v>0</v>
          </cell>
          <cell r="AH855">
            <v>1</v>
          </cell>
        </row>
        <row r="856">
          <cell r="J856" t="str">
            <v>MGM-J&amp;F-071</v>
          </cell>
          <cell r="K856" t="str">
            <v>MGM-J&amp;F-071-MGMSNF3016NAVYFRE</v>
          </cell>
          <cell r="L856" t="str">
            <v>MGM의류외16</v>
          </cell>
          <cell r="M856" t="str">
            <v>MGM</v>
          </cell>
          <cell r="N856" t="str">
            <v>14FW M</v>
          </cell>
          <cell r="P856" t="str">
            <v>MGM</v>
          </cell>
          <cell r="Q856" t="str">
            <v>MR.REAL GOOD MAN</v>
          </cell>
          <cell r="R856" t="str">
            <v>F</v>
          </cell>
          <cell r="S856" t="str">
            <v>3</v>
          </cell>
          <cell r="T856" t="str">
            <v>SN</v>
          </cell>
          <cell r="U856" t="str">
            <v>SNAPBACK</v>
          </cell>
          <cell r="V856" t="str">
            <v>U</v>
          </cell>
          <cell r="W856">
            <v>16</v>
          </cell>
          <cell r="X856" t="str">
            <v>016</v>
          </cell>
          <cell r="Y856" t="str">
            <v>MGMSNF3016</v>
          </cell>
          <cell r="Z856">
            <v>1</v>
          </cell>
          <cell r="AA856" t="str">
            <v>14FW MRGM_03_NV</v>
          </cell>
          <cell r="AB856" t="str">
            <v>NY</v>
          </cell>
          <cell r="AC856" t="str">
            <v>NAVY</v>
          </cell>
          <cell r="AD856" t="str">
            <v>MGMSNF3016NY</v>
          </cell>
          <cell r="AE856" t="str">
            <v/>
          </cell>
          <cell r="AF856">
            <v>1</v>
          </cell>
          <cell r="AG856" t="str">
            <v xml:space="preserve">겉감1 : 아크릴 85% 울 15%
겉감2 :             면 100%
</v>
          </cell>
          <cell r="AH856">
            <v>1</v>
          </cell>
          <cell r="AI856" t="str">
            <v>FRE</v>
          </cell>
        </row>
        <row r="857">
          <cell r="J857" t="str">
            <v>MGM-J&amp;F-072</v>
          </cell>
          <cell r="K857" t="str">
            <v>MGM-J&amp;F-072-MGMSNF3017BLACKFRE</v>
          </cell>
          <cell r="L857" t="str">
            <v>MGM의류외17</v>
          </cell>
          <cell r="M857" t="str">
            <v>MGM</v>
          </cell>
          <cell r="N857" t="str">
            <v>14FW M</v>
          </cell>
          <cell r="P857" t="str">
            <v>MGM</v>
          </cell>
          <cell r="Q857" t="str">
            <v>MR.REAL GOOD MAN</v>
          </cell>
          <cell r="R857" t="str">
            <v>F</v>
          </cell>
          <cell r="S857" t="str">
            <v>3</v>
          </cell>
          <cell r="T857" t="str">
            <v>SN</v>
          </cell>
          <cell r="U857" t="str">
            <v>SNAPBACK</v>
          </cell>
          <cell r="V857" t="str">
            <v>U</v>
          </cell>
          <cell r="W857">
            <v>17</v>
          </cell>
          <cell r="X857" t="str">
            <v>017</v>
          </cell>
          <cell r="Y857" t="str">
            <v>MGMSNF3017</v>
          </cell>
          <cell r="Z857">
            <v>1</v>
          </cell>
          <cell r="AA857" t="str">
            <v>14FW MRGM_04_BK</v>
          </cell>
          <cell r="AB857" t="str">
            <v>BK</v>
          </cell>
          <cell r="AC857" t="str">
            <v>BLACK</v>
          </cell>
          <cell r="AD857" t="str">
            <v>MGMSNF3017BK</v>
          </cell>
          <cell r="AE857" t="str">
            <v/>
          </cell>
          <cell r="AF857">
            <v>1</v>
          </cell>
          <cell r="AG857" t="str">
            <v xml:space="preserve">겉감1 : 아크릴 85% 울 15%
겉감2 :             면 100%
</v>
          </cell>
          <cell r="AH857">
            <v>1</v>
          </cell>
          <cell r="AI857" t="str">
            <v>FRE</v>
          </cell>
        </row>
        <row r="858">
          <cell r="J858" t="str">
            <v>0</v>
          </cell>
          <cell r="K858" t="str">
            <v>0-</v>
          </cell>
          <cell r="L858">
            <v>0</v>
          </cell>
          <cell r="M858" t="str">
            <v>TTL</v>
          </cell>
          <cell r="N858" t="str">
            <v/>
          </cell>
          <cell r="O858" t="str">
            <v>MGM-J&amp;F-07 TTL</v>
          </cell>
          <cell r="Q858" t="str">
            <v/>
          </cell>
          <cell r="R858" t="str">
            <v/>
          </cell>
          <cell r="S858" t="str">
            <v/>
          </cell>
          <cell r="U858" t="str">
            <v/>
          </cell>
          <cell r="X858" t="str">
            <v/>
          </cell>
          <cell r="Y858" t="str">
            <v/>
          </cell>
          <cell r="Z858">
            <v>2</v>
          </cell>
          <cell r="AB858" t="str">
            <v/>
          </cell>
          <cell r="AD858" t="str">
            <v/>
          </cell>
          <cell r="AE858" t="str">
            <v/>
          </cell>
          <cell r="AF858">
            <v>2</v>
          </cell>
          <cell r="AG858">
            <v>0</v>
          </cell>
          <cell r="AH858">
            <v>1</v>
          </cell>
        </row>
        <row r="859">
          <cell r="J859" t="str">
            <v>MGM-캡보이2-131</v>
          </cell>
          <cell r="K859" t="str">
            <v>MGM-캡보이2-131-MGMSNF3001BLACKFRE</v>
          </cell>
          <cell r="L859" t="str">
            <v>MGM의류외1</v>
          </cell>
          <cell r="M859" t="str">
            <v>MGM</v>
          </cell>
          <cell r="N859" t="str">
            <v>14SS M</v>
          </cell>
          <cell r="P859" t="str">
            <v>MGM</v>
          </cell>
          <cell r="Q859" t="str">
            <v>MR.REAL GOOD MAN</v>
          </cell>
          <cell r="R859" t="str">
            <v>F</v>
          </cell>
          <cell r="S859" t="str">
            <v>3</v>
          </cell>
          <cell r="T859" t="str">
            <v>SN</v>
          </cell>
          <cell r="U859" t="str">
            <v>SNAPBACK</v>
          </cell>
          <cell r="V859" t="str">
            <v>U</v>
          </cell>
          <cell r="W859">
            <v>1</v>
          </cell>
          <cell r="X859" t="str">
            <v>001</v>
          </cell>
          <cell r="Y859" t="str">
            <v>MGMSNF3001</v>
          </cell>
          <cell r="Z859">
            <v>0</v>
          </cell>
          <cell r="AA859" t="str">
            <v>14SS MRGM_01_BK</v>
          </cell>
          <cell r="AB859" t="str">
            <v>BK</v>
          </cell>
          <cell r="AC859" t="str">
            <v>BLACK</v>
          </cell>
          <cell r="AD859" t="str">
            <v>MGMSNF3001BK</v>
          </cell>
          <cell r="AE859" t="str">
            <v>R1</v>
          </cell>
          <cell r="AF859">
            <v>0</v>
          </cell>
          <cell r="AG859">
            <v>0</v>
          </cell>
          <cell r="AH859">
            <v>1</v>
          </cell>
          <cell r="AI859" t="str">
            <v>FRE</v>
          </cell>
        </row>
        <row r="860">
          <cell r="J860" t="str">
            <v>0</v>
          </cell>
          <cell r="K860" t="str">
            <v>0-</v>
          </cell>
          <cell r="L860">
            <v>0</v>
          </cell>
          <cell r="M860" t="str">
            <v>TTL</v>
          </cell>
          <cell r="N860" t="str">
            <v/>
          </cell>
          <cell r="O860" t="str">
            <v>MGM-캡보이2-13 TTL</v>
          </cell>
          <cell r="Q860" t="str">
            <v/>
          </cell>
          <cell r="R860" t="str">
            <v/>
          </cell>
          <cell r="S860" t="str">
            <v/>
          </cell>
          <cell r="U860" t="str">
            <v/>
          </cell>
          <cell r="X860" t="str">
            <v/>
          </cell>
          <cell r="Y860" t="str">
            <v/>
          </cell>
          <cell r="Z860">
            <v>0</v>
          </cell>
          <cell r="AB860" t="str">
            <v/>
          </cell>
          <cell r="AD860" t="str">
            <v/>
          </cell>
          <cell r="AE860" t="str">
            <v/>
          </cell>
          <cell r="AF860">
            <v>0</v>
          </cell>
          <cell r="AG860">
            <v>0</v>
          </cell>
          <cell r="AH860">
            <v>1</v>
          </cell>
        </row>
        <row r="861">
          <cell r="J861" t="str">
            <v>MGM-J&amp;F-091</v>
          </cell>
          <cell r="K861" t="str">
            <v>MGM-J&amp;F-091-MGMSNF3011NAVYFRE</v>
          </cell>
          <cell r="L861" t="str">
            <v>MGM의류외11</v>
          </cell>
          <cell r="M861" t="str">
            <v>MGM</v>
          </cell>
          <cell r="N861" t="str">
            <v>14SS M</v>
          </cell>
          <cell r="P861" t="str">
            <v>MGM</v>
          </cell>
          <cell r="Q861" t="str">
            <v>MR.REAL GOOD MAN</v>
          </cell>
          <cell r="R861" t="str">
            <v>F</v>
          </cell>
          <cell r="S861" t="str">
            <v>3</v>
          </cell>
          <cell r="T861" t="str">
            <v>SN</v>
          </cell>
          <cell r="U861" t="str">
            <v>SNAPBACK</v>
          </cell>
          <cell r="V861" t="str">
            <v>U</v>
          </cell>
          <cell r="W861">
            <v>11</v>
          </cell>
          <cell r="X861" t="str">
            <v>011</v>
          </cell>
          <cell r="Y861" t="str">
            <v>MGMSNF3011</v>
          </cell>
          <cell r="Z861">
            <v>0</v>
          </cell>
          <cell r="AA861" t="str">
            <v>14SS MRGM_03_NV</v>
          </cell>
          <cell r="AB861" t="str">
            <v>NY</v>
          </cell>
          <cell r="AC861" t="str">
            <v>NAVY</v>
          </cell>
          <cell r="AD861" t="str">
            <v>MGMSNF3011NY</v>
          </cell>
          <cell r="AE861" t="str">
            <v>R1</v>
          </cell>
          <cell r="AF861">
            <v>0</v>
          </cell>
          <cell r="AG861" t="str">
            <v xml:space="preserve">겉감1 : 아크릴 85% 울 15%
겉감2 :             면 100%
</v>
          </cell>
          <cell r="AH861">
            <v>1</v>
          </cell>
          <cell r="AI861" t="str">
            <v>FRE</v>
          </cell>
        </row>
        <row r="862">
          <cell r="J862" t="str">
            <v>0</v>
          </cell>
          <cell r="K862" t="str">
            <v>0-</v>
          </cell>
          <cell r="L862">
            <v>0</v>
          </cell>
          <cell r="M862" t="str">
            <v>TTL</v>
          </cell>
          <cell r="N862" t="str">
            <v/>
          </cell>
          <cell r="O862" t="str">
            <v>MGM-J&amp;F-09 TTL</v>
          </cell>
          <cell r="Q862" t="str">
            <v/>
          </cell>
          <cell r="R862" t="str">
            <v/>
          </cell>
          <cell r="S862" t="str">
            <v/>
          </cell>
          <cell r="U862" t="str">
            <v/>
          </cell>
          <cell r="X862" t="str">
            <v/>
          </cell>
          <cell r="Y862" t="str">
            <v/>
          </cell>
          <cell r="Z862">
            <v>0</v>
          </cell>
          <cell r="AB862" t="str">
            <v/>
          </cell>
          <cell r="AD862" t="str">
            <v/>
          </cell>
          <cell r="AE862" t="str">
            <v/>
          </cell>
          <cell r="AF862">
            <v>0</v>
          </cell>
          <cell r="AG862">
            <v>0</v>
          </cell>
          <cell r="AH862">
            <v>1</v>
          </cell>
        </row>
        <row r="863">
          <cell r="J863" t="str">
            <v>ZZZ-캡보이-091</v>
          </cell>
          <cell r="K863" t="str">
            <v>ZZZ-캡보이-091-ZZZSNF3021NAVYFRE</v>
          </cell>
          <cell r="L863" t="str">
            <v>ZZZ의류외21</v>
          </cell>
          <cell r="M863" t="str">
            <v>ZZZ</v>
          </cell>
          <cell r="N863" t="str">
            <v>15SS_A</v>
          </cell>
          <cell r="P863" t="str">
            <v>ZZZ</v>
          </cell>
          <cell r="Q863" t="str">
            <v>AKA</v>
          </cell>
          <cell r="R863" t="str">
            <v>F</v>
          </cell>
          <cell r="S863" t="str">
            <v>3</v>
          </cell>
          <cell r="T863" t="str">
            <v>SN</v>
          </cell>
          <cell r="U863" t="str">
            <v>SNAPBACK</v>
          </cell>
          <cell r="V863" t="str">
            <v>U</v>
          </cell>
          <cell r="W863">
            <v>21</v>
          </cell>
          <cell r="X863" t="str">
            <v>021</v>
          </cell>
          <cell r="Y863" t="str">
            <v>ZZZSNF3021</v>
          </cell>
          <cell r="Z863">
            <v>1</v>
          </cell>
          <cell r="AA863" t="str">
            <v>15SS_AKA_02_FLAP_NV</v>
          </cell>
          <cell r="AB863" t="str">
            <v>NY</v>
          </cell>
          <cell r="AC863" t="str">
            <v>NAVY</v>
          </cell>
          <cell r="AD863" t="str">
            <v>ZZZSNF3021NY</v>
          </cell>
          <cell r="AE863" t="str">
            <v/>
          </cell>
          <cell r="AF863">
            <v>1</v>
          </cell>
          <cell r="AG863">
            <v>0</v>
          </cell>
          <cell r="AH863">
            <v>1</v>
          </cell>
          <cell r="AI863" t="str">
            <v>FRE</v>
          </cell>
        </row>
        <row r="864">
          <cell r="J864" t="str">
            <v>ZZZ-캡보이-092</v>
          </cell>
          <cell r="K864" t="str">
            <v>ZZZ-캡보이-092-ZZZSNF3022PINKFRE</v>
          </cell>
          <cell r="L864" t="str">
            <v>ZZZ의류외22</v>
          </cell>
          <cell r="M864" t="str">
            <v>ZZZ</v>
          </cell>
          <cell r="N864" t="str">
            <v>15SS_A</v>
          </cell>
          <cell r="P864" t="str">
            <v>ZZZ</v>
          </cell>
          <cell r="Q864" t="str">
            <v>AKA</v>
          </cell>
          <cell r="R864" t="str">
            <v>F</v>
          </cell>
          <cell r="S864" t="str">
            <v>3</v>
          </cell>
          <cell r="T864" t="str">
            <v>SN</v>
          </cell>
          <cell r="U864" t="str">
            <v>SNAPBACK</v>
          </cell>
          <cell r="V864" t="str">
            <v>U</v>
          </cell>
          <cell r="W864">
            <v>22</v>
          </cell>
          <cell r="X864" t="str">
            <v>022</v>
          </cell>
          <cell r="Y864" t="str">
            <v>ZZZSNF3022</v>
          </cell>
          <cell r="Z864">
            <v>1</v>
          </cell>
          <cell r="AA864" t="str">
            <v>15SS_AKA_04_FLAP_PK</v>
          </cell>
          <cell r="AB864" t="str">
            <v>PK</v>
          </cell>
          <cell r="AC864" t="str">
            <v>PINK</v>
          </cell>
          <cell r="AD864" t="str">
            <v>ZZZSNF3022PK</v>
          </cell>
          <cell r="AE864" t="str">
            <v/>
          </cell>
          <cell r="AF864">
            <v>1</v>
          </cell>
          <cell r="AG864">
            <v>0</v>
          </cell>
          <cell r="AH864">
            <v>1</v>
          </cell>
          <cell r="AI864" t="str">
            <v>FRE</v>
          </cell>
        </row>
        <row r="865">
          <cell r="J865" t="str">
            <v>ZZZ-캡보이-093</v>
          </cell>
          <cell r="K865" t="str">
            <v>ZZZ-캡보이-093-ZZZSNF3023YELLOWFRE</v>
          </cell>
          <cell r="L865" t="str">
            <v>ZZZ의류외23</v>
          </cell>
          <cell r="M865" t="str">
            <v>ZZZ</v>
          </cell>
          <cell r="N865" t="str">
            <v>15SS_A</v>
          </cell>
          <cell r="P865" t="str">
            <v>ZZZ</v>
          </cell>
          <cell r="Q865" t="str">
            <v>AKA</v>
          </cell>
          <cell r="R865" t="str">
            <v>F</v>
          </cell>
          <cell r="S865" t="str">
            <v>3</v>
          </cell>
          <cell r="T865" t="str">
            <v>SN</v>
          </cell>
          <cell r="U865" t="str">
            <v>SNAPBACK</v>
          </cell>
          <cell r="V865" t="str">
            <v>U</v>
          </cell>
          <cell r="W865">
            <v>23</v>
          </cell>
          <cell r="X865" t="str">
            <v>023</v>
          </cell>
          <cell r="Y865" t="str">
            <v>ZZZSNF3023</v>
          </cell>
          <cell r="Z865">
            <v>1</v>
          </cell>
          <cell r="AA865" t="str">
            <v>15SS_AKA_06_FLAP_YL</v>
          </cell>
          <cell r="AB865" t="str">
            <v>YE</v>
          </cell>
          <cell r="AC865" t="str">
            <v>YELLOW</v>
          </cell>
          <cell r="AD865" t="str">
            <v>ZZZSNF3023YE</v>
          </cell>
          <cell r="AE865" t="str">
            <v/>
          </cell>
          <cell r="AF865">
            <v>1</v>
          </cell>
          <cell r="AG865">
            <v>0</v>
          </cell>
          <cell r="AH865">
            <v>1</v>
          </cell>
          <cell r="AI865" t="str">
            <v>FRE</v>
          </cell>
        </row>
        <row r="866">
          <cell r="J866" t="str">
            <v>ZZZ-캡보이-094</v>
          </cell>
          <cell r="K866" t="str">
            <v>ZZZ-캡보이-094-ZZZSNF3024BLACKFRE</v>
          </cell>
          <cell r="L866" t="str">
            <v>ZZZ의류외24</v>
          </cell>
          <cell r="M866" t="str">
            <v>ZZZ</v>
          </cell>
          <cell r="N866" t="str">
            <v>15SS_A</v>
          </cell>
          <cell r="P866" t="str">
            <v>ZZZ</v>
          </cell>
          <cell r="Q866" t="str">
            <v>AKA</v>
          </cell>
          <cell r="R866" t="str">
            <v>F</v>
          </cell>
          <cell r="S866" t="str">
            <v>3</v>
          </cell>
          <cell r="T866" t="str">
            <v>SN</v>
          </cell>
          <cell r="U866" t="str">
            <v>SNAPBACK</v>
          </cell>
          <cell r="V866" t="str">
            <v>U</v>
          </cell>
          <cell r="W866">
            <v>24</v>
          </cell>
          <cell r="X866" t="str">
            <v>024</v>
          </cell>
          <cell r="Y866" t="str">
            <v>ZZZSNF3024</v>
          </cell>
          <cell r="Z866">
            <v>1</v>
          </cell>
          <cell r="AA866" t="str">
            <v>15SS_AKA_05_FLAP_BK</v>
          </cell>
          <cell r="AB866" t="str">
            <v>BK</v>
          </cell>
          <cell r="AC866" t="str">
            <v>BLACK</v>
          </cell>
          <cell r="AD866" t="str">
            <v>ZZZSNF3024BK</v>
          </cell>
          <cell r="AE866" t="str">
            <v/>
          </cell>
          <cell r="AF866">
            <v>1</v>
          </cell>
          <cell r="AG866">
            <v>0</v>
          </cell>
          <cell r="AH866">
            <v>1</v>
          </cell>
          <cell r="AI866" t="str">
            <v>FRE</v>
          </cell>
        </row>
        <row r="867">
          <cell r="J867" t="str">
            <v>0</v>
          </cell>
          <cell r="K867" t="str">
            <v>0-</v>
          </cell>
          <cell r="L867">
            <v>0</v>
          </cell>
          <cell r="M867" t="str">
            <v>TTL</v>
          </cell>
          <cell r="N867" t="str">
            <v/>
          </cell>
          <cell r="O867" t="str">
            <v>ZZZ-캡보이-09 TTL</v>
          </cell>
          <cell r="Q867" t="str">
            <v/>
          </cell>
          <cell r="R867" t="str">
            <v/>
          </cell>
          <cell r="S867" t="str">
            <v/>
          </cell>
          <cell r="U867" t="str">
            <v/>
          </cell>
          <cell r="X867" t="str">
            <v/>
          </cell>
          <cell r="Y867" t="str">
            <v/>
          </cell>
          <cell r="Z867">
            <v>4</v>
          </cell>
          <cell r="AB867" t="str">
            <v/>
          </cell>
          <cell r="AD867" t="str">
            <v/>
          </cell>
          <cell r="AE867" t="str">
            <v/>
          </cell>
          <cell r="AF867">
            <v>4</v>
          </cell>
          <cell r="AG867">
            <v>0</v>
          </cell>
          <cell r="AH867">
            <v>1</v>
          </cell>
        </row>
        <row r="868">
          <cell r="J868" t="str">
            <v>ZZZ-캡보이-101</v>
          </cell>
          <cell r="K868" t="str">
            <v>ZZZ-캡보이-101-ZZZSNF3031NAVYFRE</v>
          </cell>
          <cell r="L868" t="str">
            <v>ZZZ의류외31</v>
          </cell>
          <cell r="M868" t="str">
            <v>ZZZ</v>
          </cell>
          <cell r="N868" t="str">
            <v>15SS_A</v>
          </cell>
          <cell r="P868" t="str">
            <v>ZZZ</v>
          </cell>
          <cell r="Q868" t="str">
            <v>AKA</v>
          </cell>
          <cell r="R868" t="str">
            <v>F</v>
          </cell>
          <cell r="S868" t="str">
            <v>3</v>
          </cell>
          <cell r="T868" t="str">
            <v>SN</v>
          </cell>
          <cell r="U868" t="str">
            <v>SNAPBACK</v>
          </cell>
          <cell r="V868" t="str">
            <v>U</v>
          </cell>
          <cell r="W868">
            <v>31</v>
          </cell>
          <cell r="X868" t="str">
            <v>031</v>
          </cell>
          <cell r="Y868" t="str">
            <v>ZZZSNF3031</v>
          </cell>
          <cell r="Z868">
            <v>1</v>
          </cell>
          <cell r="AA868" t="str">
            <v>15SS_AKA_02_FLAP_NV_납품용</v>
          </cell>
          <cell r="AB868" t="str">
            <v>NY</v>
          </cell>
          <cell r="AC868" t="str">
            <v>NAVY</v>
          </cell>
          <cell r="AD868" t="str">
            <v>ZZZSNF3031NY</v>
          </cell>
          <cell r="AE868" t="str">
            <v/>
          </cell>
          <cell r="AF868">
            <v>1</v>
          </cell>
          <cell r="AG868">
            <v>0</v>
          </cell>
          <cell r="AH868">
            <v>1</v>
          </cell>
          <cell r="AI868" t="str">
            <v>FRE</v>
          </cell>
        </row>
        <row r="869">
          <cell r="J869" t="str">
            <v>ZZZ-캡보이-102</v>
          </cell>
          <cell r="K869" t="str">
            <v>ZZZ-캡보이-102-ZZZSNF3032PINKFRE</v>
          </cell>
          <cell r="L869" t="str">
            <v>ZZZ의류외32</v>
          </cell>
          <cell r="M869" t="str">
            <v>ZZZ</v>
          </cell>
          <cell r="N869" t="str">
            <v>15SS_A</v>
          </cell>
          <cell r="P869" t="str">
            <v>ZZZ</v>
          </cell>
          <cell r="Q869" t="str">
            <v>AKA</v>
          </cell>
          <cell r="R869" t="str">
            <v>F</v>
          </cell>
          <cell r="S869" t="str">
            <v>3</v>
          </cell>
          <cell r="T869" t="str">
            <v>SN</v>
          </cell>
          <cell r="U869" t="str">
            <v>SNAPBACK</v>
          </cell>
          <cell r="V869" t="str">
            <v>U</v>
          </cell>
          <cell r="W869">
            <v>32</v>
          </cell>
          <cell r="X869" t="str">
            <v>032</v>
          </cell>
          <cell r="Y869" t="str">
            <v>ZZZSNF3032</v>
          </cell>
          <cell r="Z869">
            <v>1</v>
          </cell>
          <cell r="AA869" t="str">
            <v>15SS_AKA_04_FLAP_PK_납품용</v>
          </cell>
          <cell r="AB869" t="str">
            <v>PK</v>
          </cell>
          <cell r="AC869" t="str">
            <v>PINK</v>
          </cell>
          <cell r="AD869" t="str">
            <v>ZZZSNF3032PK</v>
          </cell>
          <cell r="AE869" t="str">
            <v/>
          </cell>
          <cell r="AF869">
            <v>1</v>
          </cell>
          <cell r="AG869">
            <v>0</v>
          </cell>
          <cell r="AH869">
            <v>1</v>
          </cell>
          <cell r="AI869" t="str">
            <v>FRE</v>
          </cell>
        </row>
        <row r="870">
          <cell r="J870" t="str">
            <v>ZZZ-캡보이-103</v>
          </cell>
          <cell r="K870" t="str">
            <v>ZZZ-캡보이-103-ZZZSNF3033YELLOWFRE</v>
          </cell>
          <cell r="L870" t="str">
            <v>ZZZ의류외33</v>
          </cell>
          <cell r="M870" t="str">
            <v>ZZZ</v>
          </cell>
          <cell r="N870" t="str">
            <v>15SS_A</v>
          </cell>
          <cell r="P870" t="str">
            <v>ZZZ</v>
          </cell>
          <cell r="Q870" t="str">
            <v>AKA</v>
          </cell>
          <cell r="R870" t="str">
            <v>F</v>
          </cell>
          <cell r="S870" t="str">
            <v>3</v>
          </cell>
          <cell r="T870" t="str">
            <v>SN</v>
          </cell>
          <cell r="U870" t="str">
            <v>SNAPBACK</v>
          </cell>
          <cell r="V870" t="str">
            <v>U</v>
          </cell>
          <cell r="W870">
            <v>33</v>
          </cell>
          <cell r="X870" t="str">
            <v>033</v>
          </cell>
          <cell r="Y870" t="str">
            <v>ZZZSNF3033</v>
          </cell>
          <cell r="Z870">
            <v>1</v>
          </cell>
          <cell r="AA870" t="str">
            <v>15SS_AKA_06_FLAP_YL_납품용</v>
          </cell>
          <cell r="AB870" t="str">
            <v>YE</v>
          </cell>
          <cell r="AC870" t="str">
            <v>YELLOW</v>
          </cell>
          <cell r="AD870" t="str">
            <v>ZZZSNF3033YE</v>
          </cell>
          <cell r="AE870" t="str">
            <v/>
          </cell>
          <cell r="AF870">
            <v>1</v>
          </cell>
          <cell r="AG870">
            <v>0</v>
          </cell>
          <cell r="AH870">
            <v>1</v>
          </cell>
          <cell r="AI870" t="str">
            <v>FRE</v>
          </cell>
        </row>
        <row r="871">
          <cell r="J871" t="str">
            <v>ZZZ-캡보이-104</v>
          </cell>
          <cell r="K871" t="str">
            <v>ZZZ-캡보이-104-ZZZSNF3034BLACKFRE</v>
          </cell>
          <cell r="L871" t="str">
            <v>ZZZ의류외34</v>
          </cell>
          <cell r="M871" t="str">
            <v>ZZZ</v>
          </cell>
          <cell r="N871" t="str">
            <v>15SS_A</v>
          </cell>
          <cell r="P871" t="str">
            <v>ZZZ</v>
          </cell>
          <cell r="Q871" t="str">
            <v>AKA</v>
          </cell>
          <cell r="R871" t="str">
            <v>F</v>
          </cell>
          <cell r="S871" t="str">
            <v>3</v>
          </cell>
          <cell r="T871" t="str">
            <v>SN</v>
          </cell>
          <cell r="U871" t="str">
            <v>SNAPBACK</v>
          </cell>
          <cell r="V871" t="str">
            <v>U</v>
          </cell>
          <cell r="W871">
            <v>34</v>
          </cell>
          <cell r="X871" t="str">
            <v>034</v>
          </cell>
          <cell r="Y871" t="str">
            <v>ZZZSNF3034</v>
          </cell>
          <cell r="Z871">
            <v>1</v>
          </cell>
          <cell r="AA871" t="str">
            <v>15SS_AKA_05_FLAP_BK_납품용</v>
          </cell>
          <cell r="AB871" t="str">
            <v>BK</v>
          </cell>
          <cell r="AC871" t="str">
            <v>BLACK</v>
          </cell>
          <cell r="AD871" t="str">
            <v>ZZZSNF3034BK</v>
          </cell>
          <cell r="AE871" t="str">
            <v/>
          </cell>
          <cell r="AF871">
            <v>1</v>
          </cell>
          <cell r="AG871">
            <v>0</v>
          </cell>
          <cell r="AH871">
            <v>1</v>
          </cell>
          <cell r="AI871" t="str">
            <v>FRE</v>
          </cell>
        </row>
        <row r="872">
          <cell r="J872" t="str">
            <v>0</v>
          </cell>
          <cell r="K872" t="str">
            <v>0-</v>
          </cell>
          <cell r="L872">
            <v>0</v>
          </cell>
          <cell r="M872" t="str">
            <v>TTL</v>
          </cell>
          <cell r="N872" t="str">
            <v/>
          </cell>
          <cell r="O872" t="str">
            <v>ZZZ-캡보이-10 TTL</v>
          </cell>
          <cell r="Q872" t="str">
            <v/>
          </cell>
          <cell r="R872" t="str">
            <v/>
          </cell>
          <cell r="S872" t="str">
            <v/>
          </cell>
          <cell r="U872" t="str">
            <v/>
          </cell>
          <cell r="X872" t="str">
            <v/>
          </cell>
          <cell r="Y872" t="str">
            <v/>
          </cell>
          <cell r="Z872">
            <v>4</v>
          </cell>
          <cell r="AB872" t="str">
            <v/>
          </cell>
          <cell r="AD872" t="str">
            <v/>
          </cell>
          <cell r="AE872" t="str">
            <v/>
          </cell>
          <cell r="AF872">
            <v>4</v>
          </cell>
          <cell r="AG872">
            <v>0</v>
          </cell>
          <cell r="AH872">
            <v>1</v>
          </cell>
        </row>
        <row r="873">
          <cell r="J873" t="str">
            <v>SHL-보군-011</v>
          </cell>
          <cell r="K873" t="str">
            <v>SHL-보군-011-SHLFAF5001BEIGEFRE</v>
          </cell>
          <cell r="L873" t="str">
            <v>SHL의류외1</v>
          </cell>
          <cell r="M873" t="str">
            <v>SHL</v>
          </cell>
          <cell r="N873" t="str">
            <v>SHC510</v>
          </cell>
          <cell r="P873" t="str">
            <v>SHL</v>
          </cell>
          <cell r="Q873" t="str">
            <v>SHERLOCK HOLMES</v>
          </cell>
          <cell r="R873" t="str">
            <v>F</v>
          </cell>
          <cell r="S873">
            <v>5</v>
          </cell>
          <cell r="T873" t="str">
            <v>FA</v>
          </cell>
          <cell r="U873" t="str">
            <v>FASHION HAT</v>
          </cell>
          <cell r="V873" t="str">
            <v>U</v>
          </cell>
          <cell r="W873">
            <v>1</v>
          </cell>
          <cell r="X873" t="str">
            <v>001</v>
          </cell>
          <cell r="Y873" t="str">
            <v>SHLFAF5001</v>
          </cell>
          <cell r="Z873">
            <v>1</v>
          </cell>
          <cell r="AA873" t="str">
            <v>SHC510101D0108000</v>
          </cell>
          <cell r="AB873" t="str">
            <v>BG</v>
          </cell>
          <cell r="AC873" t="str">
            <v>BEIGE</v>
          </cell>
          <cell r="AD873" t="str">
            <v>SHLFAF5001BG</v>
          </cell>
          <cell r="AE873" t="str">
            <v/>
          </cell>
          <cell r="AF873">
            <v>1</v>
          </cell>
          <cell r="AG873">
            <v>0</v>
          </cell>
          <cell r="AH873">
            <v>1</v>
          </cell>
          <cell r="AI873" t="str">
            <v>FRE</v>
          </cell>
        </row>
        <row r="874">
          <cell r="J874" t="str">
            <v>SHL-보군-012</v>
          </cell>
          <cell r="K874" t="str">
            <v>SHL-보군-012-SHLFAF5002BROWNFRE</v>
          </cell>
          <cell r="L874" t="str">
            <v>SHL의류외2</v>
          </cell>
          <cell r="M874" t="str">
            <v>SHL</v>
          </cell>
          <cell r="N874" t="str">
            <v>SHC510</v>
          </cell>
          <cell r="P874" t="str">
            <v>SHL</v>
          </cell>
          <cell r="Q874" t="str">
            <v>SHERLOCK HOLMES</v>
          </cell>
          <cell r="R874" t="str">
            <v>F</v>
          </cell>
          <cell r="S874">
            <v>5</v>
          </cell>
          <cell r="T874" t="str">
            <v>FA</v>
          </cell>
          <cell r="U874" t="str">
            <v>FASHION HAT</v>
          </cell>
          <cell r="V874" t="str">
            <v>U</v>
          </cell>
          <cell r="W874">
            <v>2</v>
          </cell>
          <cell r="X874" t="str">
            <v>002</v>
          </cell>
          <cell r="Y874" t="str">
            <v>SHLFAF5002</v>
          </cell>
          <cell r="Z874">
            <v>1</v>
          </cell>
          <cell r="AA874" t="str">
            <v>SHC510101D0214000</v>
          </cell>
          <cell r="AB874" t="str">
            <v>BW</v>
          </cell>
          <cell r="AC874" t="str">
            <v>BROWN</v>
          </cell>
          <cell r="AD874" t="str">
            <v>SHLFAF5002BW</v>
          </cell>
          <cell r="AE874" t="str">
            <v/>
          </cell>
          <cell r="AF874">
            <v>1</v>
          </cell>
          <cell r="AG874">
            <v>0</v>
          </cell>
          <cell r="AH874">
            <v>1</v>
          </cell>
          <cell r="AI874" t="str">
            <v>FRE</v>
          </cell>
        </row>
        <row r="875">
          <cell r="J875" t="str">
            <v>SHL-보군-013</v>
          </cell>
          <cell r="K875" t="str">
            <v>SHL-보군-013-SHLFAF5003GREYFRE</v>
          </cell>
          <cell r="L875" t="str">
            <v>SHL의류외3</v>
          </cell>
          <cell r="M875" t="str">
            <v>SHL</v>
          </cell>
          <cell r="N875" t="str">
            <v>SHC510</v>
          </cell>
          <cell r="P875" t="str">
            <v>SHL</v>
          </cell>
          <cell r="Q875" t="str">
            <v>SHERLOCK HOLMES</v>
          </cell>
          <cell r="R875" t="str">
            <v>F</v>
          </cell>
          <cell r="S875">
            <v>5</v>
          </cell>
          <cell r="T875" t="str">
            <v>FA</v>
          </cell>
          <cell r="U875" t="str">
            <v>FASHION HAT</v>
          </cell>
          <cell r="V875" t="str">
            <v>U</v>
          </cell>
          <cell r="W875">
            <v>3</v>
          </cell>
          <cell r="X875" t="str">
            <v>003</v>
          </cell>
          <cell r="Y875" t="str">
            <v>SHLFAF5003</v>
          </cell>
          <cell r="Z875">
            <v>1</v>
          </cell>
          <cell r="AA875" t="str">
            <v>SHC510101D0309000</v>
          </cell>
          <cell r="AB875" t="str">
            <v>GY</v>
          </cell>
          <cell r="AC875" t="str">
            <v>GREY</v>
          </cell>
          <cell r="AD875" t="str">
            <v>SHLFAF5003GY</v>
          </cell>
          <cell r="AE875" t="str">
            <v/>
          </cell>
          <cell r="AF875">
            <v>1</v>
          </cell>
          <cell r="AG875">
            <v>0</v>
          </cell>
          <cell r="AH875">
            <v>1</v>
          </cell>
          <cell r="AI875" t="str">
            <v>FRE</v>
          </cell>
        </row>
        <row r="876">
          <cell r="J876" t="str">
            <v>SHL-보군-014</v>
          </cell>
          <cell r="K876" t="str">
            <v>SHL-보군-014-SHLFAF5004GREYFRE</v>
          </cell>
          <cell r="L876" t="str">
            <v>SHL의류외4</v>
          </cell>
          <cell r="M876" t="str">
            <v>SHL</v>
          </cell>
          <cell r="N876" t="str">
            <v>SHC510</v>
          </cell>
          <cell r="P876" t="str">
            <v>SHL</v>
          </cell>
          <cell r="Q876" t="str">
            <v>SHERLOCK HOLMES</v>
          </cell>
          <cell r="R876" t="str">
            <v>F</v>
          </cell>
          <cell r="S876">
            <v>5</v>
          </cell>
          <cell r="T876" t="str">
            <v>FA</v>
          </cell>
          <cell r="U876" t="str">
            <v>FASHION HAT</v>
          </cell>
          <cell r="V876" t="str">
            <v>U</v>
          </cell>
          <cell r="W876">
            <v>4</v>
          </cell>
          <cell r="X876" t="str">
            <v>004</v>
          </cell>
          <cell r="Y876" t="str">
            <v>SHLFAF5004</v>
          </cell>
          <cell r="Z876">
            <v>1</v>
          </cell>
          <cell r="AA876" t="str">
            <v>SHC510101D0414000</v>
          </cell>
          <cell r="AB876" t="str">
            <v>GY</v>
          </cell>
          <cell r="AC876" t="str">
            <v>GREY</v>
          </cell>
          <cell r="AD876" t="str">
            <v>SHLFAF5004GY</v>
          </cell>
          <cell r="AE876" t="str">
            <v/>
          </cell>
          <cell r="AF876">
            <v>1</v>
          </cell>
          <cell r="AG876">
            <v>0</v>
          </cell>
          <cell r="AH876">
            <v>1</v>
          </cell>
          <cell r="AI876" t="str">
            <v>FRE</v>
          </cell>
        </row>
        <row r="877">
          <cell r="J877" t="str">
            <v>SHL-보군-015</v>
          </cell>
          <cell r="K877" t="str">
            <v>SHL-보군-015-SHLFAF5005BLACKFRE</v>
          </cell>
          <cell r="L877" t="str">
            <v>SHL의류외5</v>
          </cell>
          <cell r="M877" t="str">
            <v>SHL</v>
          </cell>
          <cell r="N877" t="str">
            <v>SHC510</v>
          </cell>
          <cell r="P877" t="str">
            <v>SHL</v>
          </cell>
          <cell r="Q877" t="str">
            <v>SHERLOCK HOLMES</v>
          </cell>
          <cell r="R877" t="str">
            <v>F</v>
          </cell>
          <cell r="S877">
            <v>5</v>
          </cell>
          <cell r="T877" t="str">
            <v>FA</v>
          </cell>
          <cell r="U877" t="str">
            <v>FASHION HAT</v>
          </cell>
          <cell r="V877" t="str">
            <v>U</v>
          </cell>
          <cell r="W877">
            <v>5</v>
          </cell>
          <cell r="X877" t="str">
            <v>005</v>
          </cell>
          <cell r="Y877" t="str">
            <v>SHLFAF5005</v>
          </cell>
          <cell r="Z877">
            <v>1</v>
          </cell>
          <cell r="AA877" t="str">
            <v>SHC510101D0508000</v>
          </cell>
          <cell r="AB877" t="str">
            <v>BK</v>
          </cell>
          <cell r="AC877" t="str">
            <v>BLACK</v>
          </cell>
          <cell r="AD877" t="str">
            <v>SHLFAF5005BK</v>
          </cell>
          <cell r="AE877" t="str">
            <v/>
          </cell>
          <cell r="AF877">
            <v>1</v>
          </cell>
          <cell r="AG877">
            <v>0</v>
          </cell>
          <cell r="AH877">
            <v>1</v>
          </cell>
          <cell r="AI877" t="str">
            <v>FRE</v>
          </cell>
        </row>
        <row r="878">
          <cell r="J878" t="str">
            <v>0</v>
          </cell>
          <cell r="K878" t="str">
            <v>0-</v>
          </cell>
          <cell r="L878">
            <v>0</v>
          </cell>
          <cell r="M878" t="str">
            <v>TTL</v>
          </cell>
          <cell r="N878" t="str">
            <v/>
          </cell>
          <cell r="O878" t="str">
            <v>SHL-보군-01 TTL</v>
          </cell>
          <cell r="Q878" t="str">
            <v/>
          </cell>
          <cell r="R878" t="str">
            <v/>
          </cell>
          <cell r="S878" t="str">
            <v/>
          </cell>
          <cell r="U878" t="str">
            <v/>
          </cell>
          <cell r="X878" t="str">
            <v/>
          </cell>
          <cell r="Y878" t="str">
            <v/>
          </cell>
          <cell r="Z878">
            <v>5</v>
          </cell>
          <cell r="AB878" t="str">
            <v/>
          </cell>
          <cell r="AD878" t="str">
            <v/>
          </cell>
          <cell r="AE878" t="str">
            <v/>
          </cell>
          <cell r="AF878">
            <v>5</v>
          </cell>
          <cell r="AG878">
            <v>0</v>
          </cell>
          <cell r="AH878">
            <v>1</v>
          </cell>
        </row>
        <row r="879">
          <cell r="J879" t="str">
            <v>VBL-아트인드림-011</v>
          </cell>
          <cell r="K879" t="str">
            <v>VBL-아트인드림-011-VBLTLF4001BLACKOSS</v>
          </cell>
          <cell r="L879" t="str">
            <v>VBL의류1</v>
          </cell>
          <cell r="M879" t="str">
            <v>VBL</v>
          </cell>
          <cell r="N879" t="str">
            <v>14FW V</v>
          </cell>
          <cell r="P879" t="str">
            <v>VBL</v>
          </cell>
          <cell r="Q879" t="str">
            <v>VITAL BLUE</v>
          </cell>
          <cell r="R879" t="str">
            <v>F</v>
          </cell>
          <cell r="S879">
            <v>4</v>
          </cell>
          <cell r="T879" t="str">
            <v>TL</v>
          </cell>
          <cell r="U879" t="str">
            <v>LONG SLEEVES</v>
          </cell>
          <cell r="V879" t="str">
            <v>U</v>
          </cell>
          <cell r="W879">
            <v>1</v>
          </cell>
          <cell r="X879" t="str">
            <v>001</v>
          </cell>
          <cell r="Y879" t="str">
            <v>VBLTLF4001</v>
          </cell>
          <cell r="Z879">
            <v>0.25</v>
          </cell>
          <cell r="AA879" t="str">
            <v>14FW VB_MTM_01_BK</v>
          </cell>
          <cell r="AB879" t="str">
            <v>BK</v>
          </cell>
          <cell r="AC879" t="str">
            <v>BLACK</v>
          </cell>
          <cell r="AD879" t="str">
            <v>VBLTLF4001BK</v>
          </cell>
          <cell r="AE879" t="str">
            <v/>
          </cell>
          <cell r="AF879">
            <v>0.25</v>
          </cell>
          <cell r="AG879">
            <v>0</v>
          </cell>
          <cell r="AH879">
            <v>1</v>
          </cell>
          <cell r="AI879" t="str">
            <v>OSS</v>
          </cell>
        </row>
        <row r="880">
          <cell r="J880" t="str">
            <v>VBL-아트인드림-011</v>
          </cell>
          <cell r="K880" t="str">
            <v>VBL-아트인드림-011-VBLTLF4001BLACKOMM</v>
          </cell>
          <cell r="L880" t="str">
            <v>VBL의류1</v>
          </cell>
          <cell r="M880" t="str">
            <v>VBL</v>
          </cell>
          <cell r="N880" t="str">
            <v>14FW V</v>
          </cell>
          <cell r="P880" t="str">
            <v>VBL</v>
          </cell>
          <cell r="Q880" t="str">
            <v>VITAL BLUE</v>
          </cell>
          <cell r="R880" t="str">
            <v>F</v>
          </cell>
          <cell r="S880">
            <v>4</v>
          </cell>
          <cell r="T880" t="str">
            <v>TL</v>
          </cell>
          <cell r="U880" t="str">
            <v>LONG SLEEVES</v>
          </cell>
          <cell r="V880" t="str">
            <v>U</v>
          </cell>
          <cell r="W880">
            <v>1</v>
          </cell>
          <cell r="X880" t="str">
            <v>001</v>
          </cell>
          <cell r="Y880" t="str">
            <v>VBLTLF4001</v>
          </cell>
          <cell r="Z880">
            <v>0.25</v>
          </cell>
          <cell r="AA880" t="str">
            <v>14FW VB_MTM_01_BK</v>
          </cell>
          <cell r="AB880" t="str">
            <v>BK</v>
          </cell>
          <cell r="AC880" t="str">
            <v>BLACK</v>
          </cell>
          <cell r="AD880" t="str">
            <v>VBLTLF4001BK</v>
          </cell>
          <cell r="AE880" t="str">
            <v/>
          </cell>
          <cell r="AF880">
            <v>0.25</v>
          </cell>
          <cell r="AG880">
            <v>0</v>
          </cell>
          <cell r="AH880">
            <v>1</v>
          </cell>
          <cell r="AI880" t="str">
            <v>OMM</v>
          </cell>
        </row>
        <row r="881">
          <cell r="J881" t="str">
            <v>VBL-아트인드림-011</v>
          </cell>
          <cell r="K881" t="str">
            <v>VBL-아트인드림-011-VBLTLF4001BLACKOLL</v>
          </cell>
          <cell r="L881" t="str">
            <v>VBL의류1</v>
          </cell>
          <cell r="M881" t="str">
            <v>VBL</v>
          </cell>
          <cell r="N881" t="str">
            <v>14FW V</v>
          </cell>
          <cell r="P881" t="str">
            <v>VBL</v>
          </cell>
          <cell r="Q881" t="str">
            <v>VITAL BLUE</v>
          </cell>
          <cell r="R881" t="str">
            <v>F</v>
          </cell>
          <cell r="S881">
            <v>4</v>
          </cell>
          <cell r="T881" t="str">
            <v>TL</v>
          </cell>
          <cell r="U881" t="str">
            <v>LONG SLEEVES</v>
          </cell>
          <cell r="V881" t="str">
            <v>U</v>
          </cell>
          <cell r="W881">
            <v>1</v>
          </cell>
          <cell r="X881" t="str">
            <v>001</v>
          </cell>
          <cell r="Y881" t="str">
            <v>VBLTLF4001</v>
          </cell>
          <cell r="Z881">
            <v>0.25</v>
          </cell>
          <cell r="AA881" t="str">
            <v>14FW VB_MTM_01_BK</v>
          </cell>
          <cell r="AB881" t="str">
            <v>BK</v>
          </cell>
          <cell r="AC881" t="str">
            <v>BLACK</v>
          </cell>
          <cell r="AD881" t="str">
            <v>VBLTLF4001BK</v>
          </cell>
          <cell r="AE881" t="str">
            <v/>
          </cell>
          <cell r="AF881">
            <v>0.25</v>
          </cell>
          <cell r="AG881">
            <v>0</v>
          </cell>
          <cell r="AH881">
            <v>1</v>
          </cell>
          <cell r="AI881" t="str">
            <v>OLL</v>
          </cell>
        </row>
        <row r="882">
          <cell r="J882" t="str">
            <v>VBL-아트인드림-011</v>
          </cell>
          <cell r="K882" t="str">
            <v>VBL-아트인드림-011-VBLTLF4001BLACKOXL</v>
          </cell>
          <cell r="L882" t="str">
            <v>VBL의류1</v>
          </cell>
          <cell r="M882" t="str">
            <v>VBL</v>
          </cell>
          <cell r="N882" t="str">
            <v>14FW V</v>
          </cell>
          <cell r="P882" t="str">
            <v>VBL</v>
          </cell>
          <cell r="Q882" t="str">
            <v>VITAL BLUE</v>
          </cell>
          <cell r="R882" t="str">
            <v>F</v>
          </cell>
          <cell r="S882">
            <v>4</v>
          </cell>
          <cell r="T882" t="str">
            <v>TL</v>
          </cell>
          <cell r="U882" t="str">
            <v>LONG SLEEVES</v>
          </cell>
          <cell r="V882" t="str">
            <v>U</v>
          </cell>
          <cell r="W882">
            <v>1</v>
          </cell>
          <cell r="X882" t="str">
            <v>001</v>
          </cell>
          <cell r="Y882" t="str">
            <v>VBLTLF4001</v>
          </cell>
          <cell r="Z882">
            <v>0.25</v>
          </cell>
          <cell r="AA882" t="str">
            <v>14FW VB_MTM_01_BK</v>
          </cell>
          <cell r="AB882" t="str">
            <v>BK</v>
          </cell>
          <cell r="AC882" t="str">
            <v>BLACK</v>
          </cell>
          <cell r="AD882" t="str">
            <v>VBLTLF4001BK</v>
          </cell>
          <cell r="AE882" t="str">
            <v/>
          </cell>
          <cell r="AF882">
            <v>0.25</v>
          </cell>
          <cell r="AG882">
            <v>0</v>
          </cell>
          <cell r="AH882">
            <v>1</v>
          </cell>
          <cell r="AI882" t="str">
            <v>OXL</v>
          </cell>
        </row>
        <row r="883">
          <cell r="J883" t="str">
            <v>VBL-아트인드림-012</v>
          </cell>
          <cell r="K883" t="str">
            <v>VBL-아트인드림-012-VBLTLF4002GREYOSS</v>
          </cell>
          <cell r="L883" t="str">
            <v>VBL의류2</v>
          </cell>
          <cell r="M883" t="str">
            <v>VBL</v>
          </cell>
          <cell r="N883" t="str">
            <v>14FW V</v>
          </cell>
          <cell r="P883" t="str">
            <v>VBL</v>
          </cell>
          <cell r="Q883" t="str">
            <v>VITAL BLUE</v>
          </cell>
          <cell r="R883" t="str">
            <v>F</v>
          </cell>
          <cell r="S883">
            <v>4</v>
          </cell>
          <cell r="T883" t="str">
            <v>TL</v>
          </cell>
          <cell r="U883" t="str">
            <v>LONG SLEEVES</v>
          </cell>
          <cell r="V883" t="str">
            <v>U</v>
          </cell>
          <cell r="W883">
            <v>2</v>
          </cell>
          <cell r="X883" t="str">
            <v>002</v>
          </cell>
          <cell r="Y883" t="str">
            <v>VBLTLF4002</v>
          </cell>
          <cell r="Z883">
            <v>0.25</v>
          </cell>
          <cell r="AA883" t="str">
            <v>14FW VB_MTM_02_GY</v>
          </cell>
          <cell r="AB883" t="str">
            <v>GY</v>
          </cell>
          <cell r="AC883" t="str">
            <v>GREY</v>
          </cell>
          <cell r="AD883" t="str">
            <v>VBLTLF4002GY</v>
          </cell>
          <cell r="AE883" t="str">
            <v/>
          </cell>
          <cell r="AF883">
            <v>0.25</v>
          </cell>
          <cell r="AG883">
            <v>0</v>
          </cell>
          <cell r="AH883">
            <v>1</v>
          </cell>
          <cell r="AI883" t="str">
            <v>OSS</v>
          </cell>
        </row>
        <row r="884">
          <cell r="J884" t="str">
            <v>VBL-아트인드림-012</v>
          </cell>
          <cell r="K884" t="str">
            <v>VBL-아트인드림-012-VBLTLF4002GREYOMM</v>
          </cell>
          <cell r="L884" t="str">
            <v>VBL의류2</v>
          </cell>
          <cell r="M884" t="str">
            <v>VBL</v>
          </cell>
          <cell r="N884" t="str">
            <v>14FW V</v>
          </cell>
          <cell r="P884" t="str">
            <v>VBL</v>
          </cell>
          <cell r="Q884" t="str">
            <v>VITAL BLUE</v>
          </cell>
          <cell r="R884" t="str">
            <v>F</v>
          </cell>
          <cell r="S884">
            <v>4</v>
          </cell>
          <cell r="T884" t="str">
            <v>TL</v>
          </cell>
          <cell r="U884" t="str">
            <v>LONG SLEEVES</v>
          </cell>
          <cell r="V884" t="str">
            <v>U</v>
          </cell>
          <cell r="W884">
            <v>2</v>
          </cell>
          <cell r="X884" t="str">
            <v>002</v>
          </cell>
          <cell r="Y884" t="str">
            <v>VBLTLF4002</v>
          </cell>
          <cell r="Z884">
            <v>0.25</v>
          </cell>
          <cell r="AA884" t="str">
            <v>14FW VB_MTM_02_GY</v>
          </cell>
          <cell r="AB884" t="str">
            <v>GY</v>
          </cell>
          <cell r="AC884" t="str">
            <v>GREY</v>
          </cell>
          <cell r="AD884" t="str">
            <v>VBLTLF4002GY</v>
          </cell>
          <cell r="AE884" t="str">
            <v/>
          </cell>
          <cell r="AF884">
            <v>0.25</v>
          </cell>
          <cell r="AG884">
            <v>0</v>
          </cell>
          <cell r="AH884">
            <v>1</v>
          </cell>
          <cell r="AI884" t="str">
            <v>OMM</v>
          </cell>
        </row>
        <row r="885">
          <cell r="J885" t="str">
            <v>VBL-아트인드림-012</v>
          </cell>
          <cell r="K885" t="str">
            <v>VBL-아트인드림-012-VBLTLF4002GREYOLL</v>
          </cell>
          <cell r="L885" t="str">
            <v>VBL의류2</v>
          </cell>
          <cell r="M885" t="str">
            <v>VBL</v>
          </cell>
          <cell r="N885" t="str">
            <v>14FW V</v>
          </cell>
          <cell r="P885" t="str">
            <v>VBL</v>
          </cell>
          <cell r="Q885" t="str">
            <v>VITAL BLUE</v>
          </cell>
          <cell r="R885" t="str">
            <v>F</v>
          </cell>
          <cell r="S885">
            <v>4</v>
          </cell>
          <cell r="T885" t="str">
            <v>TL</v>
          </cell>
          <cell r="U885" t="str">
            <v>LONG SLEEVES</v>
          </cell>
          <cell r="V885" t="str">
            <v>U</v>
          </cell>
          <cell r="W885">
            <v>2</v>
          </cell>
          <cell r="X885" t="str">
            <v>002</v>
          </cell>
          <cell r="Y885" t="str">
            <v>VBLTLF4002</v>
          </cell>
          <cell r="Z885">
            <v>0.25</v>
          </cell>
          <cell r="AA885" t="str">
            <v>14FW VB_MTM_02_GY</v>
          </cell>
          <cell r="AB885" t="str">
            <v>GY</v>
          </cell>
          <cell r="AC885" t="str">
            <v>GREY</v>
          </cell>
          <cell r="AD885" t="str">
            <v>VBLTLF4002GY</v>
          </cell>
          <cell r="AE885" t="str">
            <v/>
          </cell>
          <cell r="AF885">
            <v>0.25</v>
          </cell>
          <cell r="AG885">
            <v>0</v>
          </cell>
          <cell r="AH885">
            <v>1</v>
          </cell>
          <cell r="AI885" t="str">
            <v>OLL</v>
          </cell>
        </row>
        <row r="886">
          <cell r="J886" t="str">
            <v>VBL-아트인드림-012</v>
          </cell>
          <cell r="K886" t="str">
            <v>VBL-아트인드림-012-VBLTLF4002GREYOXL</v>
          </cell>
          <cell r="L886" t="str">
            <v>VBL의류2</v>
          </cell>
          <cell r="M886" t="str">
            <v>VBL</v>
          </cell>
          <cell r="N886" t="str">
            <v>14FW V</v>
          </cell>
          <cell r="P886" t="str">
            <v>VBL</v>
          </cell>
          <cell r="Q886" t="str">
            <v>VITAL BLUE</v>
          </cell>
          <cell r="R886" t="str">
            <v>F</v>
          </cell>
          <cell r="S886">
            <v>4</v>
          </cell>
          <cell r="T886" t="str">
            <v>TL</v>
          </cell>
          <cell r="U886" t="str">
            <v>LONG SLEEVES</v>
          </cell>
          <cell r="V886" t="str">
            <v>U</v>
          </cell>
          <cell r="W886">
            <v>2</v>
          </cell>
          <cell r="X886" t="str">
            <v>002</v>
          </cell>
          <cell r="Y886" t="str">
            <v>VBLTLF4002</v>
          </cell>
          <cell r="Z886">
            <v>0.25</v>
          </cell>
          <cell r="AA886" t="str">
            <v>14FW VB_MTM_02_GY</v>
          </cell>
          <cell r="AB886" t="str">
            <v>GY</v>
          </cell>
          <cell r="AC886" t="str">
            <v>GREY</v>
          </cell>
          <cell r="AD886" t="str">
            <v>VBLTLF4002GY</v>
          </cell>
          <cell r="AE886" t="str">
            <v/>
          </cell>
          <cell r="AF886">
            <v>0.25</v>
          </cell>
          <cell r="AG886">
            <v>0</v>
          </cell>
          <cell r="AH886">
            <v>1</v>
          </cell>
          <cell r="AI886" t="str">
            <v>OXL</v>
          </cell>
        </row>
        <row r="887">
          <cell r="J887" t="str">
            <v>0</v>
          </cell>
          <cell r="K887" t="str">
            <v>0-</v>
          </cell>
          <cell r="L887">
            <v>0</v>
          </cell>
          <cell r="M887" t="str">
            <v>TTL</v>
          </cell>
          <cell r="N887" t="str">
            <v/>
          </cell>
          <cell r="O887" t="str">
            <v>VBL-아트인드림-01 TTL</v>
          </cell>
          <cell r="Q887" t="str">
            <v/>
          </cell>
          <cell r="R887" t="str">
            <v/>
          </cell>
          <cell r="S887" t="str">
            <v/>
          </cell>
          <cell r="U887" t="str">
            <v/>
          </cell>
          <cell r="X887" t="str">
            <v/>
          </cell>
          <cell r="Y887" t="str">
            <v/>
          </cell>
          <cell r="Z887">
            <v>2</v>
          </cell>
          <cell r="AB887" t="str">
            <v/>
          </cell>
          <cell r="AD887" t="str">
            <v/>
          </cell>
          <cell r="AE887" t="str">
            <v/>
          </cell>
          <cell r="AF887">
            <v>2</v>
          </cell>
          <cell r="AG887">
            <v>0</v>
          </cell>
          <cell r="AH887">
            <v>1</v>
          </cell>
        </row>
        <row r="888">
          <cell r="J888" t="str">
            <v>VBL-EVERGREEN-021</v>
          </cell>
          <cell r="K888" t="str">
            <v>VBL-EVERGREEN-021-VBLTLF4003NAVYOSS</v>
          </cell>
          <cell r="L888" t="str">
            <v>VBL의류3</v>
          </cell>
          <cell r="M888" t="str">
            <v>VBL</v>
          </cell>
          <cell r="N888" t="str">
            <v>14FW V</v>
          </cell>
          <cell r="P888" t="str">
            <v>VBL</v>
          </cell>
          <cell r="Q888" t="str">
            <v>VITAL BLUE</v>
          </cell>
          <cell r="R888" t="str">
            <v>F</v>
          </cell>
          <cell r="S888">
            <v>4</v>
          </cell>
          <cell r="T888" t="str">
            <v>TL</v>
          </cell>
          <cell r="U888" t="str">
            <v>LONG SLEEVES</v>
          </cell>
          <cell r="V888" t="str">
            <v>U</v>
          </cell>
          <cell r="W888">
            <v>3</v>
          </cell>
          <cell r="X888" t="str">
            <v>003</v>
          </cell>
          <cell r="Y888" t="str">
            <v>VBLTLF4003</v>
          </cell>
          <cell r="Z888">
            <v>0.125</v>
          </cell>
          <cell r="AA888" t="str">
            <v>14FW VB_MTM_03_NV</v>
          </cell>
          <cell r="AB888" t="str">
            <v>NY</v>
          </cell>
          <cell r="AC888" t="str">
            <v>NAVY</v>
          </cell>
          <cell r="AD888" t="str">
            <v>VBLTLF4003NY</v>
          </cell>
          <cell r="AE888" t="str">
            <v/>
          </cell>
          <cell r="AF888">
            <v>0.25</v>
          </cell>
          <cell r="AG888" t="str">
            <v>100% cotton</v>
          </cell>
          <cell r="AH888">
            <v>1</v>
          </cell>
          <cell r="AI888" t="str">
            <v>OSS</v>
          </cell>
        </row>
        <row r="889">
          <cell r="J889" t="str">
            <v>VBL-EVERGREEN-021</v>
          </cell>
          <cell r="K889" t="str">
            <v>VBL-EVERGREEN-021-VBLTLF4003NAVYOMM</v>
          </cell>
          <cell r="L889" t="str">
            <v>VBL의류3</v>
          </cell>
          <cell r="M889" t="str">
            <v>VBL</v>
          </cell>
          <cell r="N889" t="str">
            <v>14FW V</v>
          </cell>
          <cell r="P889" t="str">
            <v>VBL</v>
          </cell>
          <cell r="Q889" t="str">
            <v>VITAL BLUE</v>
          </cell>
          <cell r="R889" t="str">
            <v>F</v>
          </cell>
          <cell r="S889">
            <v>4</v>
          </cell>
          <cell r="T889" t="str">
            <v>TL</v>
          </cell>
          <cell r="U889" t="str">
            <v>LONG SLEEVES</v>
          </cell>
          <cell r="V889" t="str">
            <v>U</v>
          </cell>
          <cell r="W889">
            <v>3</v>
          </cell>
          <cell r="X889" t="str">
            <v>003</v>
          </cell>
          <cell r="Y889" t="str">
            <v>VBLTLF4003</v>
          </cell>
          <cell r="Z889">
            <v>0.125</v>
          </cell>
          <cell r="AA889" t="str">
            <v>14FW VB_MTM_03_NV</v>
          </cell>
          <cell r="AB889" t="str">
            <v>NY</v>
          </cell>
          <cell r="AC889" t="str">
            <v>NAVY</v>
          </cell>
          <cell r="AD889" t="str">
            <v>VBLTLF4003NY</v>
          </cell>
          <cell r="AE889" t="str">
            <v/>
          </cell>
          <cell r="AF889">
            <v>0.25</v>
          </cell>
          <cell r="AG889" t="str">
            <v>100% cotton</v>
          </cell>
          <cell r="AH889">
            <v>1</v>
          </cell>
          <cell r="AI889" t="str">
            <v>OMM</v>
          </cell>
        </row>
        <row r="890">
          <cell r="J890" t="str">
            <v>VBL-EVERGREEN-021</v>
          </cell>
          <cell r="K890" t="str">
            <v>VBL-EVERGREEN-021-VBLTLF4003NAVYOLL</v>
          </cell>
          <cell r="L890" t="str">
            <v>VBL의류3</v>
          </cell>
          <cell r="M890" t="str">
            <v>VBL</v>
          </cell>
          <cell r="N890" t="str">
            <v>14FW V</v>
          </cell>
          <cell r="P890" t="str">
            <v>VBL</v>
          </cell>
          <cell r="Q890" t="str">
            <v>VITAL BLUE</v>
          </cell>
          <cell r="R890" t="str">
            <v>F</v>
          </cell>
          <cell r="S890">
            <v>4</v>
          </cell>
          <cell r="T890" t="str">
            <v>TL</v>
          </cell>
          <cell r="U890" t="str">
            <v>LONG SLEEVES</v>
          </cell>
          <cell r="V890" t="str">
            <v>U</v>
          </cell>
          <cell r="W890">
            <v>3</v>
          </cell>
          <cell r="X890" t="str">
            <v>003</v>
          </cell>
          <cell r="Y890" t="str">
            <v>VBLTLF4003</v>
          </cell>
          <cell r="Z890">
            <v>0.125</v>
          </cell>
          <cell r="AA890" t="str">
            <v>14FW VB_MTM_03_NV</v>
          </cell>
          <cell r="AB890" t="str">
            <v>NY</v>
          </cell>
          <cell r="AC890" t="str">
            <v>NAVY</v>
          </cell>
          <cell r="AD890" t="str">
            <v>VBLTLF4003NY</v>
          </cell>
          <cell r="AE890" t="str">
            <v/>
          </cell>
          <cell r="AF890">
            <v>0.25</v>
          </cell>
          <cell r="AG890" t="str">
            <v>100% cotton</v>
          </cell>
          <cell r="AH890">
            <v>1</v>
          </cell>
          <cell r="AI890" t="str">
            <v>OLL</v>
          </cell>
        </row>
        <row r="891">
          <cell r="J891" t="str">
            <v>VBL-EVERGREEN-021</v>
          </cell>
          <cell r="K891" t="str">
            <v>VBL-EVERGREEN-021-VBLTLF4003NAVYOXL</v>
          </cell>
          <cell r="L891" t="str">
            <v>VBL의류3</v>
          </cell>
          <cell r="M891" t="str">
            <v>VBL</v>
          </cell>
          <cell r="N891" t="str">
            <v>14FW V</v>
          </cell>
          <cell r="P891" t="str">
            <v>VBL</v>
          </cell>
          <cell r="Q891" t="str">
            <v>VITAL BLUE</v>
          </cell>
          <cell r="R891" t="str">
            <v>F</v>
          </cell>
          <cell r="S891">
            <v>4</v>
          </cell>
          <cell r="T891" t="str">
            <v>TL</v>
          </cell>
          <cell r="U891" t="str">
            <v>LONG SLEEVES</v>
          </cell>
          <cell r="V891" t="str">
            <v>U</v>
          </cell>
          <cell r="W891">
            <v>3</v>
          </cell>
          <cell r="X891" t="str">
            <v>003</v>
          </cell>
          <cell r="Y891" t="str">
            <v>VBLTLF4003</v>
          </cell>
          <cell r="Z891">
            <v>0.125</v>
          </cell>
          <cell r="AA891" t="str">
            <v>14FW VB_MTM_03_NV</v>
          </cell>
          <cell r="AB891" t="str">
            <v>NY</v>
          </cell>
          <cell r="AC891" t="str">
            <v>NAVY</v>
          </cell>
          <cell r="AD891" t="str">
            <v>VBLTLF4003NY</v>
          </cell>
          <cell r="AE891" t="str">
            <v/>
          </cell>
          <cell r="AF891">
            <v>0.25</v>
          </cell>
          <cell r="AG891" t="str">
            <v>100% cotton</v>
          </cell>
          <cell r="AH891">
            <v>1</v>
          </cell>
          <cell r="AI891" t="str">
            <v>OXL</v>
          </cell>
        </row>
        <row r="892">
          <cell r="J892" t="str">
            <v>VBL-EVERGREEN-022</v>
          </cell>
          <cell r="K892" t="str">
            <v>VBL-EVERGREEN-022-VBLTLF4003BURGUNDYOSS</v>
          </cell>
          <cell r="L892" t="str">
            <v>VBL의류3</v>
          </cell>
          <cell r="M892" t="str">
            <v>VBL</v>
          </cell>
          <cell r="N892" t="str">
            <v>14FW V</v>
          </cell>
          <cell r="P892" t="str">
            <v>VBL</v>
          </cell>
          <cell r="Q892" t="str">
            <v>VITAL BLUE</v>
          </cell>
          <cell r="R892" t="str">
            <v>F</v>
          </cell>
          <cell r="S892">
            <v>4</v>
          </cell>
          <cell r="T892" t="str">
            <v>TL</v>
          </cell>
          <cell r="U892" t="str">
            <v>LONG SLEEVES</v>
          </cell>
          <cell r="V892" t="str">
            <v>U</v>
          </cell>
          <cell r="W892">
            <v>3</v>
          </cell>
          <cell r="X892" t="str">
            <v>003</v>
          </cell>
          <cell r="Y892" t="str">
            <v>VBLTLF4003</v>
          </cell>
          <cell r="Z892">
            <v>0.125</v>
          </cell>
          <cell r="AA892" t="str">
            <v>14FW VB_MTM_03_BG</v>
          </cell>
          <cell r="AB892" t="str">
            <v>BU</v>
          </cell>
          <cell r="AC892" t="str">
            <v>BURGUNDY</v>
          </cell>
          <cell r="AD892" t="str">
            <v>VBLTLF4003BU</v>
          </cell>
          <cell r="AE892" t="str">
            <v/>
          </cell>
          <cell r="AF892">
            <v>0.25</v>
          </cell>
          <cell r="AG892" t="str">
            <v>100% cotton</v>
          </cell>
          <cell r="AH892">
            <v>1</v>
          </cell>
          <cell r="AI892" t="str">
            <v>OSS</v>
          </cell>
        </row>
        <row r="893">
          <cell r="J893" t="str">
            <v>VBL-EVERGREEN-022</v>
          </cell>
          <cell r="K893" t="str">
            <v>VBL-EVERGREEN-022-VBLTLF4003BURGUNDYOMM</v>
          </cell>
          <cell r="L893" t="str">
            <v>VBL의류3</v>
          </cell>
          <cell r="M893" t="str">
            <v>VBL</v>
          </cell>
          <cell r="N893" t="str">
            <v>14FW V</v>
          </cell>
          <cell r="P893" t="str">
            <v>VBL</v>
          </cell>
          <cell r="Q893" t="str">
            <v>VITAL BLUE</v>
          </cell>
          <cell r="R893" t="str">
            <v>F</v>
          </cell>
          <cell r="S893">
            <v>4</v>
          </cell>
          <cell r="T893" t="str">
            <v>TL</v>
          </cell>
          <cell r="U893" t="str">
            <v>LONG SLEEVES</v>
          </cell>
          <cell r="V893" t="str">
            <v>U</v>
          </cell>
          <cell r="W893">
            <v>3</v>
          </cell>
          <cell r="X893" t="str">
            <v>003</v>
          </cell>
          <cell r="Y893" t="str">
            <v>VBLTLF4003</v>
          </cell>
          <cell r="Z893">
            <v>0.125</v>
          </cell>
          <cell r="AA893" t="str">
            <v>14FW VB_MTM_03_BG</v>
          </cell>
          <cell r="AB893" t="str">
            <v>BU</v>
          </cell>
          <cell r="AC893" t="str">
            <v>BURGUNDY</v>
          </cell>
          <cell r="AD893" t="str">
            <v>VBLTLF4003BU</v>
          </cell>
          <cell r="AE893" t="str">
            <v/>
          </cell>
          <cell r="AF893">
            <v>0.25</v>
          </cell>
          <cell r="AG893" t="str">
            <v>100% cotton</v>
          </cell>
          <cell r="AH893">
            <v>1</v>
          </cell>
          <cell r="AI893" t="str">
            <v>OMM</v>
          </cell>
        </row>
        <row r="894">
          <cell r="J894" t="str">
            <v>VBL-EVERGREEN-022</v>
          </cell>
          <cell r="K894" t="str">
            <v>VBL-EVERGREEN-022-VBLTLF4003BURGUNDYOLL</v>
          </cell>
          <cell r="L894" t="str">
            <v>VBL의류3</v>
          </cell>
          <cell r="M894" t="str">
            <v>VBL</v>
          </cell>
          <cell r="N894" t="str">
            <v>14FW V</v>
          </cell>
          <cell r="P894" t="str">
            <v>VBL</v>
          </cell>
          <cell r="Q894" t="str">
            <v>VITAL BLUE</v>
          </cell>
          <cell r="R894" t="str">
            <v>F</v>
          </cell>
          <cell r="S894">
            <v>4</v>
          </cell>
          <cell r="T894" t="str">
            <v>TL</v>
          </cell>
          <cell r="U894" t="str">
            <v>LONG SLEEVES</v>
          </cell>
          <cell r="V894" t="str">
            <v>U</v>
          </cell>
          <cell r="W894">
            <v>3</v>
          </cell>
          <cell r="X894" t="str">
            <v>003</v>
          </cell>
          <cell r="Y894" t="str">
            <v>VBLTLF4003</v>
          </cell>
          <cell r="Z894">
            <v>0.125</v>
          </cell>
          <cell r="AA894" t="str">
            <v>14FW VB_MTM_03_BG</v>
          </cell>
          <cell r="AB894" t="str">
            <v>BU</v>
          </cell>
          <cell r="AC894" t="str">
            <v>BURGUNDY</v>
          </cell>
          <cell r="AD894" t="str">
            <v>VBLTLF4003BU</v>
          </cell>
          <cell r="AE894" t="str">
            <v/>
          </cell>
          <cell r="AF894">
            <v>0.25</v>
          </cell>
          <cell r="AG894" t="str">
            <v>100% cotton</v>
          </cell>
          <cell r="AH894">
            <v>1</v>
          </cell>
          <cell r="AI894" t="str">
            <v>OLL</v>
          </cell>
        </row>
        <row r="895">
          <cell r="J895" t="str">
            <v>VBL-EVERGREEN-022</v>
          </cell>
          <cell r="K895" t="str">
            <v>VBL-EVERGREEN-022-VBLTLF4003BURGUNDYOXL</v>
          </cell>
          <cell r="L895" t="str">
            <v>VBL의류3</v>
          </cell>
          <cell r="M895" t="str">
            <v>VBL</v>
          </cell>
          <cell r="N895" t="str">
            <v>14FW V</v>
          </cell>
          <cell r="P895" t="str">
            <v>VBL</v>
          </cell>
          <cell r="Q895" t="str">
            <v>VITAL BLUE</v>
          </cell>
          <cell r="R895" t="str">
            <v>F</v>
          </cell>
          <cell r="S895">
            <v>4</v>
          </cell>
          <cell r="T895" t="str">
            <v>TL</v>
          </cell>
          <cell r="U895" t="str">
            <v>LONG SLEEVES</v>
          </cell>
          <cell r="V895" t="str">
            <v>U</v>
          </cell>
          <cell r="W895">
            <v>3</v>
          </cell>
          <cell r="X895" t="str">
            <v>003</v>
          </cell>
          <cell r="Y895" t="str">
            <v>VBLTLF4003</v>
          </cell>
          <cell r="Z895">
            <v>0.125</v>
          </cell>
          <cell r="AA895" t="str">
            <v>14FW VB_MTM_03_BG</v>
          </cell>
          <cell r="AB895" t="str">
            <v>BU</v>
          </cell>
          <cell r="AC895" t="str">
            <v>BURGUNDY</v>
          </cell>
          <cell r="AD895" t="str">
            <v>VBLTLF4003BU</v>
          </cell>
          <cell r="AE895" t="str">
            <v/>
          </cell>
          <cell r="AF895">
            <v>0.25</v>
          </cell>
          <cell r="AG895" t="str">
            <v>100% cotton</v>
          </cell>
          <cell r="AH895">
            <v>1</v>
          </cell>
          <cell r="AI895" t="str">
            <v>OXL</v>
          </cell>
        </row>
        <row r="896">
          <cell r="J896" t="str">
            <v>0</v>
          </cell>
          <cell r="K896" t="str">
            <v>0-</v>
          </cell>
          <cell r="L896">
            <v>0</v>
          </cell>
          <cell r="M896" t="str">
            <v>TTL</v>
          </cell>
          <cell r="N896" t="str">
            <v/>
          </cell>
          <cell r="O896" t="str">
            <v>VBL-EVERGREEN-02 TTL</v>
          </cell>
          <cell r="Q896" t="str">
            <v/>
          </cell>
          <cell r="R896" t="str">
            <v/>
          </cell>
          <cell r="S896" t="str">
            <v/>
          </cell>
          <cell r="U896" t="str">
            <v/>
          </cell>
          <cell r="X896" t="str">
            <v/>
          </cell>
          <cell r="Y896" t="str">
            <v/>
          </cell>
          <cell r="Z896">
            <v>1</v>
          </cell>
          <cell r="AB896" t="str">
            <v/>
          </cell>
          <cell r="AD896" t="str">
            <v/>
          </cell>
          <cell r="AE896" t="str">
            <v/>
          </cell>
          <cell r="AF896">
            <v>2</v>
          </cell>
          <cell r="AG896">
            <v>0</v>
          </cell>
          <cell r="AH896">
            <v>1</v>
          </cell>
        </row>
        <row r="897">
          <cell r="J897" t="str">
            <v>ELS-대경-011</v>
          </cell>
          <cell r="K897" t="str">
            <v>ELS-대경-011-ELSJPF5001BLACKOXS</v>
          </cell>
          <cell r="L897" t="str">
            <v>ELS의류1</v>
          </cell>
          <cell r="M897" t="str">
            <v>ELS</v>
          </cell>
          <cell r="N897" t="str">
            <v>14FW_E</v>
          </cell>
          <cell r="P897" t="str">
            <v>ELS</v>
          </cell>
          <cell r="Q897" t="str">
            <v>ELSTINKO</v>
          </cell>
          <cell r="R897" t="str">
            <v>F</v>
          </cell>
          <cell r="S897">
            <v>5</v>
          </cell>
          <cell r="T897" t="str">
            <v>JP</v>
          </cell>
          <cell r="U897" t="str">
            <v>JUMPER</v>
          </cell>
          <cell r="V897" t="str">
            <v>U</v>
          </cell>
          <cell r="W897">
            <v>1</v>
          </cell>
          <cell r="X897" t="str">
            <v>001</v>
          </cell>
          <cell r="Y897" t="str">
            <v>ELSJPF5001</v>
          </cell>
          <cell r="Z897">
            <v>0.1</v>
          </cell>
          <cell r="AA897" t="str">
            <v>14FW_ELSTINKO_DOWN JUMPER_01_BK</v>
          </cell>
          <cell r="AB897" t="str">
            <v>BK</v>
          </cell>
          <cell r="AC897" t="str">
            <v>BLACK</v>
          </cell>
          <cell r="AD897" t="str">
            <v>ELSJPF5001BK</v>
          </cell>
          <cell r="AE897" t="str">
            <v/>
          </cell>
          <cell r="AF897">
            <v>0.2</v>
          </cell>
          <cell r="AG897" t="str">
            <v>겉감: 100% nylon
배색,안감: 100% polyester
충전재: 다운솜털 60%/깃털40%</v>
          </cell>
          <cell r="AH897">
            <v>1</v>
          </cell>
          <cell r="AI897" t="str">
            <v>OXS</v>
          </cell>
        </row>
        <row r="898">
          <cell r="J898" t="str">
            <v>ELS-대경-011</v>
          </cell>
          <cell r="K898" t="str">
            <v>ELS-대경-011-ELSJPF5001BLACKOSS</v>
          </cell>
          <cell r="L898" t="str">
            <v>ELS의류1</v>
          </cell>
          <cell r="M898" t="str">
            <v>ELS</v>
          </cell>
          <cell r="N898" t="str">
            <v>14FW_E</v>
          </cell>
          <cell r="P898" t="str">
            <v>ELS</v>
          </cell>
          <cell r="Q898" t="str">
            <v>ELSTINKO</v>
          </cell>
          <cell r="R898" t="str">
            <v>F</v>
          </cell>
          <cell r="S898">
            <v>5</v>
          </cell>
          <cell r="T898" t="str">
            <v>JP</v>
          </cell>
          <cell r="U898" t="str">
            <v>JUMPER</v>
          </cell>
          <cell r="V898" t="str">
            <v>U</v>
          </cell>
          <cell r="W898">
            <v>1</v>
          </cell>
          <cell r="X898" t="str">
            <v>001</v>
          </cell>
          <cell r="Y898" t="str">
            <v>ELSJPF5001</v>
          </cell>
          <cell r="Z898">
            <v>0.1</v>
          </cell>
          <cell r="AA898" t="str">
            <v>14FW_ELSTINKO_DOWN JUMPER_01_BK</v>
          </cell>
          <cell r="AB898" t="str">
            <v>BK</v>
          </cell>
          <cell r="AC898" t="str">
            <v>BLACK</v>
          </cell>
          <cell r="AD898" t="str">
            <v>ELSJPF5001BK</v>
          </cell>
          <cell r="AE898" t="str">
            <v/>
          </cell>
          <cell r="AF898">
            <v>0.2</v>
          </cell>
          <cell r="AG898" t="str">
            <v>겉감: 100% nylon
배색,안감: 100% polyester
충전재: 다운솜털 60%/깃털40%</v>
          </cell>
          <cell r="AH898">
            <v>1</v>
          </cell>
          <cell r="AI898" t="str">
            <v>OSS</v>
          </cell>
        </row>
        <row r="899">
          <cell r="J899" t="str">
            <v>ELS-대경-011</v>
          </cell>
          <cell r="K899" t="str">
            <v>ELS-대경-011-ELSJPF5001BLACKOMM</v>
          </cell>
          <cell r="L899" t="str">
            <v>ELS의류1</v>
          </cell>
          <cell r="M899" t="str">
            <v>ELS</v>
          </cell>
          <cell r="N899" t="str">
            <v>14FW_E</v>
          </cell>
          <cell r="P899" t="str">
            <v>ELS</v>
          </cell>
          <cell r="Q899" t="str">
            <v>ELSTINKO</v>
          </cell>
          <cell r="R899" t="str">
            <v>F</v>
          </cell>
          <cell r="S899">
            <v>5</v>
          </cell>
          <cell r="T899" t="str">
            <v>JP</v>
          </cell>
          <cell r="U899" t="str">
            <v>JUMPER</v>
          </cell>
          <cell r="V899" t="str">
            <v>U</v>
          </cell>
          <cell r="W899">
            <v>1</v>
          </cell>
          <cell r="X899" t="str">
            <v>001</v>
          </cell>
          <cell r="Y899" t="str">
            <v>ELSJPF5001</v>
          </cell>
          <cell r="Z899">
            <v>0.1</v>
          </cell>
          <cell r="AA899" t="str">
            <v>14FW_ELSTINKO_DOWN JUMPER_01_BK</v>
          </cell>
          <cell r="AB899" t="str">
            <v>BK</v>
          </cell>
          <cell r="AC899" t="str">
            <v>BLACK</v>
          </cell>
          <cell r="AD899" t="str">
            <v>ELSJPF5001BK</v>
          </cell>
          <cell r="AE899" t="str">
            <v/>
          </cell>
          <cell r="AF899">
            <v>0.2</v>
          </cell>
          <cell r="AG899" t="str">
            <v>겉감: 100% nylon
배색,안감: 100% polyester
충전재: 다운솜털 60%/깃털40%</v>
          </cell>
          <cell r="AH899">
            <v>1</v>
          </cell>
          <cell r="AI899" t="str">
            <v>OMM</v>
          </cell>
        </row>
        <row r="900">
          <cell r="J900" t="str">
            <v>ELS-대경-011</v>
          </cell>
          <cell r="K900" t="str">
            <v>ELS-대경-011-ELSJPF5001BLACKOLL</v>
          </cell>
          <cell r="L900" t="str">
            <v>ELS의류1</v>
          </cell>
          <cell r="M900" t="str">
            <v>ELS</v>
          </cell>
          <cell r="N900" t="str">
            <v>14FW_E</v>
          </cell>
          <cell r="P900" t="str">
            <v>ELS</v>
          </cell>
          <cell r="Q900" t="str">
            <v>ELSTINKO</v>
          </cell>
          <cell r="R900" t="str">
            <v>F</v>
          </cell>
          <cell r="S900">
            <v>5</v>
          </cell>
          <cell r="T900" t="str">
            <v>JP</v>
          </cell>
          <cell r="U900" t="str">
            <v>JUMPER</v>
          </cell>
          <cell r="V900" t="str">
            <v>U</v>
          </cell>
          <cell r="W900">
            <v>1</v>
          </cell>
          <cell r="X900" t="str">
            <v>001</v>
          </cell>
          <cell r="Y900" t="str">
            <v>ELSJPF5001</v>
          </cell>
          <cell r="Z900">
            <v>0.1</v>
          </cell>
          <cell r="AA900" t="str">
            <v>14FW_ELSTINKO_DOWN JUMPER_01_BK</v>
          </cell>
          <cell r="AB900" t="str">
            <v>BK</v>
          </cell>
          <cell r="AC900" t="str">
            <v>BLACK</v>
          </cell>
          <cell r="AD900" t="str">
            <v>ELSJPF5001BK</v>
          </cell>
          <cell r="AE900" t="str">
            <v/>
          </cell>
          <cell r="AF900">
            <v>0.2</v>
          </cell>
          <cell r="AG900" t="str">
            <v>겉감: 100% nylon
배색,안감: 100% polyester
충전재: 다운솜털 60%/깃털40%</v>
          </cell>
          <cell r="AH900">
            <v>1</v>
          </cell>
          <cell r="AI900" t="str">
            <v>OLL</v>
          </cell>
        </row>
        <row r="901">
          <cell r="J901" t="str">
            <v>ELS-대경-011</v>
          </cell>
          <cell r="K901" t="str">
            <v>ELS-대경-011-ELSJPF5001BLACKOXL</v>
          </cell>
          <cell r="L901" t="str">
            <v>ELS의류1</v>
          </cell>
          <cell r="M901" t="str">
            <v>ELS</v>
          </cell>
          <cell r="N901" t="str">
            <v>14FW_E</v>
          </cell>
          <cell r="P901" t="str">
            <v>ELS</v>
          </cell>
          <cell r="Q901" t="str">
            <v>ELSTINKO</v>
          </cell>
          <cell r="R901" t="str">
            <v>F</v>
          </cell>
          <cell r="S901">
            <v>5</v>
          </cell>
          <cell r="T901" t="str">
            <v>JP</v>
          </cell>
          <cell r="U901" t="str">
            <v>JUMPER</v>
          </cell>
          <cell r="V901" t="str">
            <v>U</v>
          </cell>
          <cell r="W901">
            <v>1</v>
          </cell>
          <cell r="X901" t="str">
            <v>001</v>
          </cell>
          <cell r="Y901" t="str">
            <v>ELSJPF5001</v>
          </cell>
          <cell r="Z901">
            <v>0.1</v>
          </cell>
          <cell r="AA901" t="str">
            <v>14FW_ELSTINKO_DOWN JUMPER_01_BK</v>
          </cell>
          <cell r="AB901" t="str">
            <v>BK</v>
          </cell>
          <cell r="AC901" t="str">
            <v>BLACK</v>
          </cell>
          <cell r="AD901" t="str">
            <v>ELSJPF5001BK</v>
          </cell>
          <cell r="AE901" t="str">
            <v/>
          </cell>
          <cell r="AF901">
            <v>0.2</v>
          </cell>
          <cell r="AG901" t="str">
            <v>겉감: 100% nylon
배색,안감: 100% polyester
충전재: 다운솜털 60%/깃털40%</v>
          </cell>
          <cell r="AH901">
            <v>1</v>
          </cell>
          <cell r="AI901" t="str">
            <v>OXL</v>
          </cell>
        </row>
        <row r="902">
          <cell r="J902" t="str">
            <v>ELS-대경-012</v>
          </cell>
          <cell r="K902" t="str">
            <v>ELS-대경-012-ELSJPF5001REDOXS</v>
          </cell>
          <cell r="L902" t="str">
            <v>ELS의류1</v>
          </cell>
          <cell r="M902" t="str">
            <v>ELS</v>
          </cell>
          <cell r="N902" t="str">
            <v>14FW_E</v>
          </cell>
          <cell r="P902" t="str">
            <v>ELS</v>
          </cell>
          <cell r="Q902" t="str">
            <v>ELSTINKO</v>
          </cell>
          <cell r="R902" t="str">
            <v>F</v>
          </cell>
          <cell r="S902">
            <v>5</v>
          </cell>
          <cell r="T902" t="str">
            <v>JP</v>
          </cell>
          <cell r="U902" t="str">
            <v>JUMPER</v>
          </cell>
          <cell r="V902" t="str">
            <v>U</v>
          </cell>
          <cell r="W902">
            <v>1</v>
          </cell>
          <cell r="X902" t="str">
            <v>001</v>
          </cell>
          <cell r="Y902" t="str">
            <v>ELSJPF5001</v>
          </cell>
          <cell r="Z902">
            <v>0.1</v>
          </cell>
          <cell r="AA902" t="str">
            <v>14FW_ELSTINKO_DOWN JUMPER_01_RD</v>
          </cell>
          <cell r="AB902" t="str">
            <v>RE</v>
          </cell>
          <cell r="AC902" t="str">
            <v>RED</v>
          </cell>
          <cell r="AD902" t="str">
            <v>ELSJPF5001RE</v>
          </cell>
          <cell r="AE902" t="str">
            <v/>
          </cell>
          <cell r="AF902">
            <v>0.2</v>
          </cell>
          <cell r="AG902" t="str">
            <v>겉감: 100% nylon
배색,안감: 100% polyester
충전재: 다운솜털 60%/깃털40%</v>
          </cell>
          <cell r="AH902">
            <v>1</v>
          </cell>
          <cell r="AI902" t="str">
            <v>OXS</v>
          </cell>
        </row>
        <row r="903">
          <cell r="J903" t="str">
            <v>ELS-대경-012</v>
          </cell>
          <cell r="K903" t="str">
            <v>ELS-대경-012-ELSJPF5001REDOSS</v>
          </cell>
          <cell r="L903" t="str">
            <v>ELS의류1</v>
          </cell>
          <cell r="M903" t="str">
            <v>ELS</v>
          </cell>
          <cell r="N903" t="str">
            <v>14FW_E</v>
          </cell>
          <cell r="P903" t="str">
            <v>ELS</v>
          </cell>
          <cell r="Q903" t="str">
            <v>ELSTINKO</v>
          </cell>
          <cell r="R903" t="str">
            <v>F</v>
          </cell>
          <cell r="S903">
            <v>5</v>
          </cell>
          <cell r="T903" t="str">
            <v>JP</v>
          </cell>
          <cell r="U903" t="str">
            <v>JUMPER</v>
          </cell>
          <cell r="V903" t="str">
            <v>U</v>
          </cell>
          <cell r="W903">
            <v>1</v>
          </cell>
          <cell r="X903" t="str">
            <v>001</v>
          </cell>
          <cell r="Y903" t="str">
            <v>ELSJPF5001</v>
          </cell>
          <cell r="Z903">
            <v>0.1</v>
          </cell>
          <cell r="AA903" t="str">
            <v>14FW_ELSTINKO_DOWN JUMPER_01_RD</v>
          </cell>
          <cell r="AB903" t="str">
            <v>RE</v>
          </cell>
          <cell r="AC903" t="str">
            <v>RED</v>
          </cell>
          <cell r="AD903" t="str">
            <v>ELSJPF5001RE</v>
          </cell>
          <cell r="AE903" t="str">
            <v/>
          </cell>
          <cell r="AF903">
            <v>0.2</v>
          </cell>
          <cell r="AG903" t="str">
            <v>겉감: 100% nylon
배색,안감: 100% polyester
충전재: 다운솜털 60%/깃털40%</v>
          </cell>
          <cell r="AH903">
            <v>1</v>
          </cell>
          <cell r="AI903" t="str">
            <v>OSS</v>
          </cell>
        </row>
        <row r="904">
          <cell r="J904" t="str">
            <v>ELS-대경-012</v>
          </cell>
          <cell r="K904" t="str">
            <v>ELS-대경-012-ELSJPF5001REDOMM</v>
          </cell>
          <cell r="L904" t="str">
            <v>ELS의류1</v>
          </cell>
          <cell r="M904" t="str">
            <v>ELS</v>
          </cell>
          <cell r="N904" t="str">
            <v>14FW_E</v>
          </cell>
          <cell r="P904" t="str">
            <v>ELS</v>
          </cell>
          <cell r="Q904" t="str">
            <v>ELSTINKO</v>
          </cell>
          <cell r="R904" t="str">
            <v>F</v>
          </cell>
          <cell r="S904">
            <v>5</v>
          </cell>
          <cell r="T904" t="str">
            <v>JP</v>
          </cell>
          <cell r="U904" t="str">
            <v>JUMPER</v>
          </cell>
          <cell r="V904" t="str">
            <v>U</v>
          </cell>
          <cell r="W904">
            <v>1</v>
          </cell>
          <cell r="X904" t="str">
            <v>001</v>
          </cell>
          <cell r="Y904" t="str">
            <v>ELSJPF5001</v>
          </cell>
          <cell r="Z904">
            <v>0.1</v>
          </cell>
          <cell r="AA904" t="str">
            <v>14FW_ELSTINKO_DOWN JUMPER_01_RD</v>
          </cell>
          <cell r="AB904" t="str">
            <v>RE</v>
          </cell>
          <cell r="AC904" t="str">
            <v>RED</v>
          </cell>
          <cell r="AD904" t="str">
            <v>ELSJPF5001RE</v>
          </cell>
          <cell r="AE904" t="str">
            <v/>
          </cell>
          <cell r="AF904">
            <v>0.2</v>
          </cell>
          <cell r="AG904" t="str">
            <v>겉감: 100% nylon
배색,안감: 100% polyester
충전재: 다운솜털 60%/깃털40%</v>
          </cell>
          <cell r="AH904">
            <v>1</v>
          </cell>
          <cell r="AI904" t="str">
            <v>OMM</v>
          </cell>
        </row>
        <row r="905">
          <cell r="J905" t="str">
            <v>ELS-대경-012</v>
          </cell>
          <cell r="K905" t="str">
            <v>ELS-대경-012-ELSJPF5001REDOLL</v>
          </cell>
          <cell r="L905" t="str">
            <v>ELS의류1</v>
          </cell>
          <cell r="M905" t="str">
            <v>ELS</v>
          </cell>
          <cell r="N905" t="str">
            <v>14FW_E</v>
          </cell>
          <cell r="P905" t="str">
            <v>ELS</v>
          </cell>
          <cell r="Q905" t="str">
            <v>ELSTINKO</v>
          </cell>
          <cell r="R905" t="str">
            <v>F</v>
          </cell>
          <cell r="S905">
            <v>5</v>
          </cell>
          <cell r="T905" t="str">
            <v>JP</v>
          </cell>
          <cell r="U905" t="str">
            <v>JUMPER</v>
          </cell>
          <cell r="V905" t="str">
            <v>U</v>
          </cell>
          <cell r="W905">
            <v>1</v>
          </cell>
          <cell r="X905" t="str">
            <v>001</v>
          </cell>
          <cell r="Y905" t="str">
            <v>ELSJPF5001</v>
          </cell>
          <cell r="Z905">
            <v>0.1</v>
          </cell>
          <cell r="AA905" t="str">
            <v>14FW_ELSTINKO_DOWN JUMPER_01_RD</v>
          </cell>
          <cell r="AB905" t="str">
            <v>RE</v>
          </cell>
          <cell r="AC905" t="str">
            <v>RED</v>
          </cell>
          <cell r="AD905" t="str">
            <v>ELSJPF5001RE</v>
          </cell>
          <cell r="AE905" t="str">
            <v/>
          </cell>
          <cell r="AF905">
            <v>0.2</v>
          </cell>
          <cell r="AG905" t="str">
            <v>겉감: 100% nylon
배색,안감: 100% polyester
충전재: 다운솜털 60%/깃털40%</v>
          </cell>
          <cell r="AH905">
            <v>1</v>
          </cell>
          <cell r="AI905" t="str">
            <v>OLL</v>
          </cell>
        </row>
        <row r="906">
          <cell r="J906" t="str">
            <v>ELS-대경-012</v>
          </cell>
          <cell r="K906" t="str">
            <v>ELS-대경-012-ELSJPF5001REDOXL</v>
          </cell>
          <cell r="L906" t="str">
            <v>ELS의류1</v>
          </cell>
          <cell r="M906" t="str">
            <v>ELS</v>
          </cell>
          <cell r="N906" t="str">
            <v>14FW_E</v>
          </cell>
          <cell r="P906" t="str">
            <v>ELS</v>
          </cell>
          <cell r="Q906" t="str">
            <v>ELSTINKO</v>
          </cell>
          <cell r="R906" t="str">
            <v>F</v>
          </cell>
          <cell r="S906">
            <v>5</v>
          </cell>
          <cell r="T906" t="str">
            <v>JP</v>
          </cell>
          <cell r="U906" t="str">
            <v>JUMPER</v>
          </cell>
          <cell r="V906" t="str">
            <v>U</v>
          </cell>
          <cell r="W906">
            <v>1</v>
          </cell>
          <cell r="X906" t="str">
            <v>001</v>
          </cell>
          <cell r="Y906" t="str">
            <v>ELSJPF5001</v>
          </cell>
          <cell r="Z906">
            <v>0.1</v>
          </cell>
          <cell r="AA906" t="str">
            <v>14FW_ELSTINKO_DOWN JUMPER_01_RD</v>
          </cell>
          <cell r="AB906" t="str">
            <v>RE</v>
          </cell>
          <cell r="AC906" t="str">
            <v>RED</v>
          </cell>
          <cell r="AD906" t="str">
            <v>ELSJPF5001RE</v>
          </cell>
          <cell r="AE906" t="str">
            <v/>
          </cell>
          <cell r="AF906">
            <v>0.2</v>
          </cell>
          <cell r="AG906" t="str">
            <v>겉감: 100% nylon
배색,안감: 100% polyester
충전재: 다운솜털 60%/깃털40%</v>
          </cell>
          <cell r="AH906">
            <v>1</v>
          </cell>
          <cell r="AI906" t="str">
            <v>OXL</v>
          </cell>
        </row>
        <row r="907">
          <cell r="J907" t="str">
            <v>ELS-대경-013</v>
          </cell>
          <cell r="K907" t="str">
            <v>ELS-대경-013-ELSJPF5502REDOXS</v>
          </cell>
          <cell r="L907" t="str">
            <v>ELS의류502</v>
          </cell>
          <cell r="M907" t="str">
            <v>ELS</v>
          </cell>
          <cell r="N907" t="str">
            <v>14FW_E</v>
          </cell>
          <cell r="P907" t="str">
            <v>ELS</v>
          </cell>
          <cell r="Q907" t="str">
            <v>ELSTINKO</v>
          </cell>
          <cell r="R907" t="str">
            <v>F</v>
          </cell>
          <cell r="S907">
            <v>5</v>
          </cell>
          <cell r="T907" t="str">
            <v>JP</v>
          </cell>
          <cell r="U907" t="str">
            <v>JUMPER</v>
          </cell>
          <cell r="V907" t="str">
            <v>K</v>
          </cell>
          <cell r="W907">
            <v>502</v>
          </cell>
          <cell r="X907">
            <v>502</v>
          </cell>
          <cell r="Y907" t="str">
            <v>ELSJPF5502</v>
          </cell>
          <cell r="Z907">
            <v>8.3333333333333329E-2</v>
          </cell>
          <cell r="AA907" t="str">
            <v>14FW_ELSTINKO_DOWN_JUMPER_05_RD_KIDS</v>
          </cell>
          <cell r="AB907" t="str">
            <v>RE</v>
          </cell>
          <cell r="AC907" t="str">
            <v>RED</v>
          </cell>
          <cell r="AD907" t="str">
            <v>ELSJPF5502RE</v>
          </cell>
          <cell r="AE907" t="str">
            <v/>
          </cell>
          <cell r="AF907">
            <v>0.25</v>
          </cell>
          <cell r="AG907" t="str">
            <v>겉감,배색,안감: 100% polyester
충전재: 다운솜털 60%/깃털40%</v>
          </cell>
          <cell r="AH907">
            <v>1</v>
          </cell>
          <cell r="AI907" t="str">
            <v>OXS</v>
          </cell>
        </row>
        <row r="908">
          <cell r="J908" t="str">
            <v>ELS-대경-013</v>
          </cell>
          <cell r="K908" t="str">
            <v>ELS-대경-013-ELSJPF5502REDOSS</v>
          </cell>
          <cell r="L908" t="str">
            <v>ELS의류502</v>
          </cell>
          <cell r="M908" t="str">
            <v>ELS</v>
          </cell>
          <cell r="N908" t="str">
            <v>14FW_E</v>
          </cell>
          <cell r="P908" t="str">
            <v>ELS</v>
          </cell>
          <cell r="Q908" t="str">
            <v>ELSTINKO</v>
          </cell>
          <cell r="R908" t="str">
            <v>F</v>
          </cell>
          <cell r="S908">
            <v>5</v>
          </cell>
          <cell r="T908" t="str">
            <v>JP</v>
          </cell>
          <cell r="U908" t="str">
            <v>JUMPER</v>
          </cell>
          <cell r="V908" t="str">
            <v>K</v>
          </cell>
          <cell r="W908">
            <v>502</v>
          </cell>
          <cell r="X908">
            <v>502</v>
          </cell>
          <cell r="Y908" t="str">
            <v>ELSJPF5502</v>
          </cell>
          <cell r="Z908">
            <v>8.3333333333333329E-2</v>
          </cell>
          <cell r="AA908" t="str">
            <v>14FW_ELSTINKO_DOWN_JUMPER_05_RD_KIDS</v>
          </cell>
          <cell r="AB908" t="str">
            <v>RE</v>
          </cell>
          <cell r="AC908" t="str">
            <v>RED</v>
          </cell>
          <cell r="AD908" t="str">
            <v>ELSJPF5502RE</v>
          </cell>
          <cell r="AE908" t="str">
            <v/>
          </cell>
          <cell r="AF908">
            <v>0.25</v>
          </cell>
          <cell r="AG908" t="str">
            <v>겉감,배색,안감: 100% polyester
충전재: 다운솜털 60%/깃털40%</v>
          </cell>
          <cell r="AH908">
            <v>1</v>
          </cell>
          <cell r="AI908" t="str">
            <v>OSS</v>
          </cell>
        </row>
        <row r="909">
          <cell r="J909" t="str">
            <v>ELS-대경-013</v>
          </cell>
          <cell r="K909" t="str">
            <v>ELS-대경-013-ELSJPF5502REDOMM</v>
          </cell>
          <cell r="L909" t="str">
            <v>ELS의류502</v>
          </cell>
          <cell r="M909" t="str">
            <v>ELS</v>
          </cell>
          <cell r="N909" t="str">
            <v>14FW_E</v>
          </cell>
          <cell r="P909" t="str">
            <v>ELS</v>
          </cell>
          <cell r="Q909" t="str">
            <v>ELSTINKO</v>
          </cell>
          <cell r="R909" t="str">
            <v>F</v>
          </cell>
          <cell r="S909">
            <v>5</v>
          </cell>
          <cell r="T909" t="str">
            <v>JP</v>
          </cell>
          <cell r="U909" t="str">
            <v>JUMPER</v>
          </cell>
          <cell r="V909" t="str">
            <v>K</v>
          </cell>
          <cell r="W909">
            <v>502</v>
          </cell>
          <cell r="X909">
            <v>502</v>
          </cell>
          <cell r="Y909" t="str">
            <v>ELSJPF5502</v>
          </cell>
          <cell r="Z909">
            <v>8.3333333333333329E-2</v>
          </cell>
          <cell r="AA909" t="str">
            <v>14FW_ELSTINKO_DOWN_JUMPER_05_RD_KIDS</v>
          </cell>
          <cell r="AB909" t="str">
            <v>RE</v>
          </cell>
          <cell r="AC909" t="str">
            <v>RED</v>
          </cell>
          <cell r="AD909" t="str">
            <v>ELSJPF5502RE</v>
          </cell>
          <cell r="AE909" t="str">
            <v/>
          </cell>
          <cell r="AF909">
            <v>0.25</v>
          </cell>
          <cell r="AG909" t="str">
            <v>겉감,배색,안감: 100% polyester
충전재: 다운솜털 60%/깃털40%</v>
          </cell>
          <cell r="AH909">
            <v>1</v>
          </cell>
          <cell r="AI909" t="str">
            <v>OMM</v>
          </cell>
        </row>
        <row r="910">
          <cell r="J910" t="str">
            <v>ELS-대경-013</v>
          </cell>
          <cell r="K910" t="str">
            <v>ELS-대경-013-ELSJPF5502REDOLL</v>
          </cell>
          <cell r="L910" t="str">
            <v>ELS의류502</v>
          </cell>
          <cell r="M910" t="str">
            <v>ELS</v>
          </cell>
          <cell r="N910" t="str">
            <v>14FW_E</v>
          </cell>
          <cell r="P910" t="str">
            <v>ELS</v>
          </cell>
          <cell r="Q910" t="str">
            <v>ELSTINKO</v>
          </cell>
          <cell r="R910" t="str">
            <v>F</v>
          </cell>
          <cell r="S910">
            <v>5</v>
          </cell>
          <cell r="T910" t="str">
            <v>JP</v>
          </cell>
          <cell r="U910" t="str">
            <v>JUMPER</v>
          </cell>
          <cell r="V910" t="str">
            <v>K</v>
          </cell>
          <cell r="W910">
            <v>502</v>
          </cell>
          <cell r="X910">
            <v>502</v>
          </cell>
          <cell r="Y910" t="str">
            <v>ELSJPF5502</v>
          </cell>
          <cell r="Z910">
            <v>8.3333333333333329E-2</v>
          </cell>
          <cell r="AA910" t="str">
            <v>14FW_ELSTINKO_DOWN_JUMPER_05_RD_KIDS</v>
          </cell>
          <cell r="AB910" t="str">
            <v>RE</v>
          </cell>
          <cell r="AC910" t="str">
            <v>RED</v>
          </cell>
          <cell r="AD910" t="str">
            <v>ELSJPF5502RE</v>
          </cell>
          <cell r="AE910" t="str">
            <v/>
          </cell>
          <cell r="AF910">
            <v>0.25</v>
          </cell>
          <cell r="AG910" t="str">
            <v>겉감,배색,안감: 100% polyester
충전재: 다운솜털 60%/깃털40%</v>
          </cell>
          <cell r="AH910">
            <v>1</v>
          </cell>
          <cell r="AI910" t="str">
            <v>OLL</v>
          </cell>
        </row>
        <row r="911">
          <cell r="J911" t="str">
            <v>ELS-대경-014</v>
          </cell>
          <cell r="K911" t="str">
            <v>ELS-대경-014-ELSJPF5502YELLOWOXS</v>
          </cell>
          <cell r="L911" t="str">
            <v>ELS의류502</v>
          </cell>
          <cell r="M911" t="str">
            <v>ELS</v>
          </cell>
          <cell r="N911" t="str">
            <v>14FW_E</v>
          </cell>
          <cell r="P911" t="str">
            <v>ELS</v>
          </cell>
          <cell r="Q911" t="str">
            <v>ELSTINKO</v>
          </cell>
          <cell r="R911" t="str">
            <v>F</v>
          </cell>
          <cell r="S911">
            <v>5</v>
          </cell>
          <cell r="T911" t="str">
            <v>JP</v>
          </cell>
          <cell r="U911" t="str">
            <v>JUMPER</v>
          </cell>
          <cell r="V911" t="str">
            <v>K</v>
          </cell>
          <cell r="W911">
            <v>502</v>
          </cell>
          <cell r="X911">
            <v>502</v>
          </cell>
          <cell r="Y911" t="str">
            <v>ELSJPF5502</v>
          </cell>
          <cell r="Z911">
            <v>8.3333333333333329E-2</v>
          </cell>
          <cell r="AA911" t="str">
            <v>14FW_ELSTINKO_DOWN_JUMPER_05_YE_KIDS</v>
          </cell>
          <cell r="AB911" t="str">
            <v>YE</v>
          </cell>
          <cell r="AC911" t="str">
            <v>YELLOW</v>
          </cell>
          <cell r="AD911" t="str">
            <v>ELSJPF5502YE</v>
          </cell>
          <cell r="AE911" t="str">
            <v/>
          </cell>
          <cell r="AF911">
            <v>0.25</v>
          </cell>
          <cell r="AG911" t="str">
            <v>겉감,배색,안감: 100% polyester
충전재: 다운솜털 60%/깃털40%</v>
          </cell>
          <cell r="AH911">
            <v>1</v>
          </cell>
          <cell r="AI911" t="str">
            <v>OXS</v>
          </cell>
        </row>
        <row r="912">
          <cell r="J912" t="str">
            <v>ELS-대경-014</v>
          </cell>
          <cell r="K912" t="str">
            <v>ELS-대경-014-ELSJPF5502YELLOWOSS</v>
          </cell>
          <cell r="L912" t="str">
            <v>ELS의류502</v>
          </cell>
          <cell r="M912" t="str">
            <v>ELS</v>
          </cell>
          <cell r="N912" t="str">
            <v>14FW_E</v>
          </cell>
          <cell r="P912" t="str">
            <v>ELS</v>
          </cell>
          <cell r="Q912" t="str">
            <v>ELSTINKO</v>
          </cell>
          <cell r="R912" t="str">
            <v>F</v>
          </cell>
          <cell r="S912">
            <v>5</v>
          </cell>
          <cell r="T912" t="str">
            <v>JP</v>
          </cell>
          <cell r="U912" t="str">
            <v>JUMPER</v>
          </cell>
          <cell r="V912" t="str">
            <v>K</v>
          </cell>
          <cell r="W912">
            <v>502</v>
          </cell>
          <cell r="X912">
            <v>502</v>
          </cell>
          <cell r="Y912" t="str">
            <v>ELSJPF5502</v>
          </cell>
          <cell r="Z912">
            <v>8.3333333333333329E-2</v>
          </cell>
          <cell r="AA912" t="str">
            <v>14FW_ELSTINKO_DOWN_JUMPER_05_YE_KIDS</v>
          </cell>
          <cell r="AB912" t="str">
            <v>YE</v>
          </cell>
          <cell r="AC912" t="str">
            <v>YELLOW</v>
          </cell>
          <cell r="AD912" t="str">
            <v>ELSJPF5502YE</v>
          </cell>
          <cell r="AE912" t="str">
            <v/>
          </cell>
          <cell r="AF912">
            <v>0.25</v>
          </cell>
          <cell r="AG912" t="str">
            <v>겉감,배색,안감: 100% polyester
충전재: 다운솜털 60%/깃털40%</v>
          </cell>
          <cell r="AH912">
            <v>1</v>
          </cell>
          <cell r="AI912" t="str">
            <v>OSS</v>
          </cell>
        </row>
        <row r="913">
          <cell r="J913" t="str">
            <v>ELS-대경-014</v>
          </cell>
          <cell r="K913" t="str">
            <v>ELS-대경-014-ELSJPF5502YELLOWOMM</v>
          </cell>
          <cell r="L913" t="str">
            <v>ELS의류502</v>
          </cell>
          <cell r="M913" t="str">
            <v>ELS</v>
          </cell>
          <cell r="N913" t="str">
            <v>14FW_E</v>
          </cell>
          <cell r="P913" t="str">
            <v>ELS</v>
          </cell>
          <cell r="Q913" t="str">
            <v>ELSTINKO</v>
          </cell>
          <cell r="R913" t="str">
            <v>F</v>
          </cell>
          <cell r="S913">
            <v>5</v>
          </cell>
          <cell r="T913" t="str">
            <v>JP</v>
          </cell>
          <cell r="U913" t="str">
            <v>JUMPER</v>
          </cell>
          <cell r="V913" t="str">
            <v>K</v>
          </cell>
          <cell r="W913">
            <v>502</v>
          </cell>
          <cell r="X913">
            <v>502</v>
          </cell>
          <cell r="Y913" t="str">
            <v>ELSJPF5502</v>
          </cell>
          <cell r="Z913">
            <v>8.3333333333333329E-2</v>
          </cell>
          <cell r="AA913" t="str">
            <v>14FW_ELSTINKO_DOWN_JUMPER_05_YE_KIDS</v>
          </cell>
          <cell r="AB913" t="str">
            <v>YE</v>
          </cell>
          <cell r="AC913" t="str">
            <v>YELLOW</v>
          </cell>
          <cell r="AD913" t="str">
            <v>ELSJPF5502YE</v>
          </cell>
          <cell r="AE913" t="str">
            <v/>
          </cell>
          <cell r="AF913">
            <v>0.25</v>
          </cell>
          <cell r="AG913" t="str">
            <v>겉감,배색,안감: 100% polyester
충전재: 다운솜털 60%/깃털40%</v>
          </cell>
          <cell r="AH913">
            <v>1</v>
          </cell>
          <cell r="AI913" t="str">
            <v>OMM</v>
          </cell>
        </row>
        <row r="914">
          <cell r="J914" t="str">
            <v>ELS-대경-014</v>
          </cell>
          <cell r="K914" t="str">
            <v>ELS-대경-014-ELSJPF5502YELLOWOLL</v>
          </cell>
          <cell r="L914" t="str">
            <v>ELS의류502</v>
          </cell>
          <cell r="M914" t="str">
            <v>ELS</v>
          </cell>
          <cell r="N914" t="str">
            <v>14FW_E</v>
          </cell>
          <cell r="P914" t="str">
            <v>ELS</v>
          </cell>
          <cell r="Q914" t="str">
            <v>ELSTINKO</v>
          </cell>
          <cell r="R914" t="str">
            <v>F</v>
          </cell>
          <cell r="S914">
            <v>5</v>
          </cell>
          <cell r="T914" t="str">
            <v>JP</v>
          </cell>
          <cell r="U914" t="str">
            <v>JUMPER</v>
          </cell>
          <cell r="V914" t="str">
            <v>K</v>
          </cell>
          <cell r="W914">
            <v>502</v>
          </cell>
          <cell r="X914">
            <v>502</v>
          </cell>
          <cell r="Y914" t="str">
            <v>ELSJPF5502</v>
          </cell>
          <cell r="Z914">
            <v>8.3333333333333329E-2</v>
          </cell>
          <cell r="AA914" t="str">
            <v>14FW_ELSTINKO_DOWN_JUMPER_05_YE_KIDS</v>
          </cell>
          <cell r="AB914" t="str">
            <v>YE</v>
          </cell>
          <cell r="AC914" t="str">
            <v>YELLOW</v>
          </cell>
          <cell r="AD914" t="str">
            <v>ELSJPF5502YE</v>
          </cell>
          <cell r="AE914" t="str">
            <v/>
          </cell>
          <cell r="AF914">
            <v>0.25</v>
          </cell>
          <cell r="AG914" t="str">
            <v>겉감,배색,안감: 100% polyester
충전재: 다운솜털 60%/깃털40%</v>
          </cell>
          <cell r="AH914">
            <v>1</v>
          </cell>
          <cell r="AI914" t="str">
            <v>OLL</v>
          </cell>
        </row>
        <row r="915">
          <cell r="J915" t="str">
            <v>ELS-대경-015</v>
          </cell>
          <cell r="K915" t="str">
            <v>ELS-대경-015-ELSJPF5502BLUEOXS</v>
          </cell>
          <cell r="L915" t="str">
            <v>ELS의류502</v>
          </cell>
          <cell r="M915" t="str">
            <v>ELS</v>
          </cell>
          <cell r="N915" t="str">
            <v>14FW_E</v>
          </cell>
          <cell r="P915" t="str">
            <v>ELS</v>
          </cell>
          <cell r="Q915" t="str">
            <v>ELSTINKO</v>
          </cell>
          <cell r="R915" t="str">
            <v>F</v>
          </cell>
          <cell r="S915">
            <v>5</v>
          </cell>
          <cell r="T915" t="str">
            <v>JP</v>
          </cell>
          <cell r="U915" t="str">
            <v>JUMPER</v>
          </cell>
          <cell r="V915" t="str">
            <v>K</v>
          </cell>
          <cell r="W915">
            <v>502</v>
          </cell>
          <cell r="X915">
            <v>502</v>
          </cell>
          <cell r="Y915" t="str">
            <v>ELSJPF5502</v>
          </cell>
          <cell r="Z915">
            <v>8.3333333333333329E-2</v>
          </cell>
          <cell r="AA915" t="str">
            <v>14FW_ELSTINKO_DOWN_JUMPER_05_BL_KIDS</v>
          </cell>
          <cell r="AB915" t="str">
            <v>BL</v>
          </cell>
          <cell r="AC915" t="str">
            <v>BLUE</v>
          </cell>
          <cell r="AD915" t="str">
            <v>ELSJPF5502BL</v>
          </cell>
          <cell r="AE915" t="str">
            <v/>
          </cell>
          <cell r="AF915">
            <v>0.25</v>
          </cell>
          <cell r="AG915" t="str">
            <v>겉감,배색,안감: 100% polyester
충전재: 다운솜털 60%/깃털40%</v>
          </cell>
          <cell r="AH915">
            <v>1</v>
          </cell>
          <cell r="AI915" t="str">
            <v>OXS</v>
          </cell>
        </row>
        <row r="916">
          <cell r="J916" t="str">
            <v>ELS-대경-015</v>
          </cell>
          <cell r="K916" t="str">
            <v>ELS-대경-015-ELSJPF5502BLUEOSS</v>
          </cell>
          <cell r="L916" t="str">
            <v>ELS의류502</v>
          </cell>
          <cell r="M916" t="str">
            <v>ELS</v>
          </cell>
          <cell r="N916" t="str">
            <v>14FW_E</v>
          </cell>
          <cell r="P916" t="str">
            <v>ELS</v>
          </cell>
          <cell r="Q916" t="str">
            <v>ELSTINKO</v>
          </cell>
          <cell r="R916" t="str">
            <v>F</v>
          </cell>
          <cell r="S916">
            <v>5</v>
          </cell>
          <cell r="T916" t="str">
            <v>JP</v>
          </cell>
          <cell r="U916" t="str">
            <v>JUMPER</v>
          </cell>
          <cell r="V916" t="str">
            <v>K</v>
          </cell>
          <cell r="W916">
            <v>502</v>
          </cell>
          <cell r="X916">
            <v>502</v>
          </cell>
          <cell r="Y916" t="str">
            <v>ELSJPF5502</v>
          </cell>
          <cell r="Z916">
            <v>8.3333333333333329E-2</v>
          </cell>
          <cell r="AA916" t="str">
            <v>14FW_ELSTINKO_DOWN_JUMPER_05_BL_KIDS</v>
          </cell>
          <cell r="AB916" t="str">
            <v>BL</v>
          </cell>
          <cell r="AC916" t="str">
            <v>BLUE</v>
          </cell>
          <cell r="AD916" t="str">
            <v>ELSJPF5502BL</v>
          </cell>
          <cell r="AE916" t="str">
            <v/>
          </cell>
          <cell r="AF916">
            <v>0.25</v>
          </cell>
          <cell r="AG916" t="str">
            <v>겉감,배색,안감: 100% polyester
충전재: 다운솜털 60%/깃털40%</v>
          </cell>
          <cell r="AH916">
            <v>1</v>
          </cell>
          <cell r="AI916" t="str">
            <v>OSS</v>
          </cell>
        </row>
        <row r="917">
          <cell r="J917" t="str">
            <v>ELS-대경-015</v>
          </cell>
          <cell r="K917" t="str">
            <v>ELS-대경-015-ELSJPF5502BLUEOMM</v>
          </cell>
          <cell r="L917" t="str">
            <v>ELS의류502</v>
          </cell>
          <cell r="M917" t="str">
            <v>ELS</v>
          </cell>
          <cell r="N917" t="str">
            <v>14FW_E</v>
          </cell>
          <cell r="P917" t="str">
            <v>ELS</v>
          </cell>
          <cell r="Q917" t="str">
            <v>ELSTINKO</v>
          </cell>
          <cell r="R917" t="str">
            <v>F</v>
          </cell>
          <cell r="S917">
            <v>5</v>
          </cell>
          <cell r="T917" t="str">
            <v>JP</v>
          </cell>
          <cell r="U917" t="str">
            <v>JUMPER</v>
          </cell>
          <cell r="V917" t="str">
            <v>K</v>
          </cell>
          <cell r="W917">
            <v>502</v>
          </cell>
          <cell r="X917">
            <v>502</v>
          </cell>
          <cell r="Y917" t="str">
            <v>ELSJPF5502</v>
          </cell>
          <cell r="Z917">
            <v>8.3333333333333329E-2</v>
          </cell>
          <cell r="AA917" t="str">
            <v>14FW_ELSTINKO_DOWN_JUMPER_05_BL_KIDS</v>
          </cell>
          <cell r="AB917" t="str">
            <v>BL</v>
          </cell>
          <cell r="AC917" t="str">
            <v>BLUE</v>
          </cell>
          <cell r="AD917" t="str">
            <v>ELSJPF5502BL</v>
          </cell>
          <cell r="AE917" t="str">
            <v/>
          </cell>
          <cell r="AF917">
            <v>0.25</v>
          </cell>
          <cell r="AG917" t="str">
            <v>겉감,배색,안감: 100% polyester
충전재: 다운솜털 60%/깃털40%</v>
          </cell>
          <cell r="AH917">
            <v>1</v>
          </cell>
          <cell r="AI917" t="str">
            <v>OMM</v>
          </cell>
        </row>
        <row r="918">
          <cell r="J918" t="str">
            <v>ELS-대경-015</v>
          </cell>
          <cell r="K918" t="str">
            <v>ELS-대경-015-ELSJPF5502BLUEOLL</v>
          </cell>
          <cell r="L918" t="str">
            <v>ELS의류502</v>
          </cell>
          <cell r="M918" t="str">
            <v>ELS</v>
          </cell>
          <cell r="N918" t="str">
            <v>14FW_E</v>
          </cell>
          <cell r="P918" t="str">
            <v>ELS</v>
          </cell>
          <cell r="Q918" t="str">
            <v>ELSTINKO</v>
          </cell>
          <cell r="R918" t="str">
            <v>F</v>
          </cell>
          <cell r="S918">
            <v>5</v>
          </cell>
          <cell r="T918" t="str">
            <v>JP</v>
          </cell>
          <cell r="U918" t="str">
            <v>JUMPER</v>
          </cell>
          <cell r="V918" t="str">
            <v>K</v>
          </cell>
          <cell r="W918">
            <v>502</v>
          </cell>
          <cell r="X918">
            <v>502</v>
          </cell>
          <cell r="Y918" t="str">
            <v>ELSJPF5502</v>
          </cell>
          <cell r="Z918">
            <v>8.3333333333333329E-2</v>
          </cell>
          <cell r="AA918" t="str">
            <v>14FW_ELSTINKO_DOWN_JUMPER_05_BL_KIDS</v>
          </cell>
          <cell r="AB918" t="str">
            <v>BL</v>
          </cell>
          <cell r="AC918" t="str">
            <v>BLUE</v>
          </cell>
          <cell r="AD918" t="str">
            <v>ELSJPF5502BL</v>
          </cell>
          <cell r="AE918" t="str">
            <v/>
          </cell>
          <cell r="AF918">
            <v>0.25</v>
          </cell>
          <cell r="AG918" t="str">
            <v>겉감,배색,안감: 100% polyester
충전재: 다운솜털 60%/깃털40%</v>
          </cell>
          <cell r="AH918">
            <v>1</v>
          </cell>
          <cell r="AI918" t="str">
            <v>OLL</v>
          </cell>
        </row>
        <row r="919">
          <cell r="J919" t="str">
            <v>ELS-대경-016</v>
          </cell>
          <cell r="K919" t="str">
            <v>ELS-대경-016-ELSPTF5503BLACKOXS</v>
          </cell>
          <cell r="L919" t="str">
            <v>ELS의류503</v>
          </cell>
          <cell r="M919" t="str">
            <v>ELS</v>
          </cell>
          <cell r="N919" t="str">
            <v>14FW E</v>
          </cell>
          <cell r="P919" t="str">
            <v>ELS</v>
          </cell>
          <cell r="Q919" t="str">
            <v>ELSTINKO</v>
          </cell>
          <cell r="R919" t="str">
            <v>F</v>
          </cell>
          <cell r="S919">
            <v>5</v>
          </cell>
          <cell r="T919" t="str">
            <v>PT</v>
          </cell>
          <cell r="U919" t="str">
            <v>PANTS</v>
          </cell>
          <cell r="V919" t="str">
            <v>K</v>
          </cell>
          <cell r="W919">
            <v>503</v>
          </cell>
          <cell r="X919">
            <v>503</v>
          </cell>
          <cell r="Y919" t="str">
            <v>ELSPTF5503</v>
          </cell>
          <cell r="Z919">
            <v>0.2</v>
          </cell>
          <cell r="AA919" t="str">
            <v>14FW ELSTINKO_PANTS_04_BK_KIDS</v>
          </cell>
          <cell r="AB919" t="str">
            <v>BK</v>
          </cell>
          <cell r="AC919" t="str">
            <v>BLACK</v>
          </cell>
          <cell r="AD919" t="str">
            <v>ELSPTF5503BK</v>
          </cell>
          <cell r="AE919" t="str">
            <v/>
          </cell>
          <cell r="AF919">
            <v>0.2</v>
          </cell>
          <cell r="AG919" t="str">
            <v>겉감,안감,충전재: 100% polyester</v>
          </cell>
          <cell r="AH919">
            <v>1</v>
          </cell>
          <cell r="AI919" t="str">
            <v>OXS</v>
          </cell>
        </row>
        <row r="920">
          <cell r="J920" t="str">
            <v>ELS-대경-016</v>
          </cell>
          <cell r="K920" t="str">
            <v>ELS-대경-016-ELSPTF5503BLACKOSS</v>
          </cell>
          <cell r="L920" t="str">
            <v>ELS의류503</v>
          </cell>
          <cell r="M920" t="str">
            <v>ELS</v>
          </cell>
          <cell r="N920" t="str">
            <v>14FW E</v>
          </cell>
          <cell r="P920" t="str">
            <v>ELS</v>
          </cell>
          <cell r="Q920" t="str">
            <v>ELSTINKO</v>
          </cell>
          <cell r="R920" t="str">
            <v>F</v>
          </cell>
          <cell r="S920">
            <v>5</v>
          </cell>
          <cell r="T920" t="str">
            <v>PT</v>
          </cell>
          <cell r="U920" t="str">
            <v>PANTS</v>
          </cell>
          <cell r="V920" t="str">
            <v>K</v>
          </cell>
          <cell r="W920">
            <v>503</v>
          </cell>
          <cell r="X920">
            <v>503</v>
          </cell>
          <cell r="Y920" t="str">
            <v>ELSPTF5503</v>
          </cell>
          <cell r="Z920">
            <v>0.2</v>
          </cell>
          <cell r="AA920" t="str">
            <v>14FW ELSTINKO_PANTS_04_BK_KIDS</v>
          </cell>
          <cell r="AB920" t="str">
            <v>BK</v>
          </cell>
          <cell r="AC920" t="str">
            <v>BLACK</v>
          </cell>
          <cell r="AD920" t="str">
            <v>ELSPTF5503BK</v>
          </cell>
          <cell r="AE920" t="str">
            <v/>
          </cell>
          <cell r="AF920">
            <v>0.2</v>
          </cell>
          <cell r="AG920" t="str">
            <v>겉감,안감,충전재: 100% polyester</v>
          </cell>
          <cell r="AH920">
            <v>1</v>
          </cell>
          <cell r="AI920" t="str">
            <v>OSS</v>
          </cell>
        </row>
        <row r="921">
          <cell r="J921" t="str">
            <v>ELS-대경-016</v>
          </cell>
          <cell r="K921" t="str">
            <v>ELS-대경-016-ELSPTF5503BLACKOMM</v>
          </cell>
          <cell r="L921" t="str">
            <v>ELS의류503</v>
          </cell>
          <cell r="M921" t="str">
            <v>ELS</v>
          </cell>
          <cell r="N921" t="str">
            <v>14FW E</v>
          </cell>
          <cell r="P921" t="str">
            <v>ELS</v>
          </cell>
          <cell r="Q921" t="str">
            <v>ELSTINKO</v>
          </cell>
          <cell r="R921" t="str">
            <v>F</v>
          </cell>
          <cell r="S921">
            <v>5</v>
          </cell>
          <cell r="T921" t="str">
            <v>PT</v>
          </cell>
          <cell r="U921" t="str">
            <v>PANTS</v>
          </cell>
          <cell r="V921" t="str">
            <v>K</v>
          </cell>
          <cell r="W921">
            <v>503</v>
          </cell>
          <cell r="X921">
            <v>503</v>
          </cell>
          <cell r="Y921" t="str">
            <v>ELSPTF5503</v>
          </cell>
          <cell r="Z921">
            <v>0.2</v>
          </cell>
          <cell r="AA921" t="str">
            <v>14FW ELSTINKO_PANTS_04_BK_KIDS</v>
          </cell>
          <cell r="AB921" t="str">
            <v>BK</v>
          </cell>
          <cell r="AC921" t="str">
            <v>BLACK</v>
          </cell>
          <cell r="AD921" t="str">
            <v>ELSPTF5503BK</v>
          </cell>
          <cell r="AE921" t="str">
            <v/>
          </cell>
          <cell r="AF921">
            <v>0.2</v>
          </cell>
          <cell r="AG921" t="str">
            <v>겉감,안감,충전재: 100% polyester</v>
          </cell>
          <cell r="AH921">
            <v>1</v>
          </cell>
          <cell r="AI921" t="str">
            <v>OMM</v>
          </cell>
        </row>
        <row r="922">
          <cell r="J922" t="str">
            <v>ELS-대경-016</v>
          </cell>
          <cell r="K922" t="str">
            <v>ELS-대경-016-ELSPTF5503BLACKOLL</v>
          </cell>
          <cell r="L922" t="str">
            <v>ELS의류503</v>
          </cell>
          <cell r="M922" t="str">
            <v>ELS</v>
          </cell>
          <cell r="N922" t="str">
            <v>14FW E</v>
          </cell>
          <cell r="P922" t="str">
            <v>ELS</v>
          </cell>
          <cell r="Q922" t="str">
            <v>ELSTINKO</v>
          </cell>
          <cell r="R922" t="str">
            <v>F</v>
          </cell>
          <cell r="S922">
            <v>5</v>
          </cell>
          <cell r="T922" t="str">
            <v>PT</v>
          </cell>
          <cell r="U922" t="str">
            <v>PANTS</v>
          </cell>
          <cell r="V922" t="str">
            <v>K</v>
          </cell>
          <cell r="W922">
            <v>503</v>
          </cell>
          <cell r="X922">
            <v>503</v>
          </cell>
          <cell r="Y922" t="str">
            <v>ELSPTF5503</v>
          </cell>
          <cell r="Z922">
            <v>0.2</v>
          </cell>
          <cell r="AA922" t="str">
            <v>14FW ELSTINKO_PANTS_04_BK_KIDS</v>
          </cell>
          <cell r="AB922" t="str">
            <v>BK</v>
          </cell>
          <cell r="AC922" t="str">
            <v>BLACK</v>
          </cell>
          <cell r="AD922" t="str">
            <v>ELSPTF5503BK</v>
          </cell>
          <cell r="AE922" t="str">
            <v/>
          </cell>
          <cell r="AF922">
            <v>0.2</v>
          </cell>
          <cell r="AG922" t="str">
            <v>겉감,안감,충전재: 100% polyester</v>
          </cell>
          <cell r="AH922">
            <v>1</v>
          </cell>
          <cell r="AI922" t="str">
            <v>OLL</v>
          </cell>
        </row>
        <row r="923">
          <cell r="J923" t="str">
            <v>ELS-대경-016</v>
          </cell>
          <cell r="K923" t="str">
            <v>ELS-대경-016-ELSPTF5503BLACKOXL</v>
          </cell>
          <cell r="L923" t="str">
            <v>ELS의류503</v>
          </cell>
          <cell r="M923" t="str">
            <v>ELS</v>
          </cell>
          <cell r="N923" t="str">
            <v>14FW E</v>
          </cell>
          <cell r="P923" t="str">
            <v>ELS</v>
          </cell>
          <cell r="Q923" t="str">
            <v>ELSTINKO</v>
          </cell>
          <cell r="R923" t="str">
            <v>F</v>
          </cell>
          <cell r="S923">
            <v>5</v>
          </cell>
          <cell r="T923" t="str">
            <v>PT</v>
          </cell>
          <cell r="U923" t="str">
            <v>PANTS</v>
          </cell>
          <cell r="V923" t="str">
            <v>K</v>
          </cell>
          <cell r="W923">
            <v>503</v>
          </cell>
          <cell r="X923">
            <v>503</v>
          </cell>
          <cell r="Y923" t="str">
            <v>ELSPTF5503</v>
          </cell>
          <cell r="Z923">
            <v>0.2</v>
          </cell>
          <cell r="AA923" t="str">
            <v>14FW ELSTINKO_PANTS_04_BK_KIDS</v>
          </cell>
          <cell r="AB923" t="str">
            <v>BK</v>
          </cell>
          <cell r="AC923" t="str">
            <v>BLACK</v>
          </cell>
          <cell r="AD923" t="str">
            <v>ELSPTF5503BK</v>
          </cell>
          <cell r="AE923" t="str">
            <v/>
          </cell>
          <cell r="AF923">
            <v>0.2</v>
          </cell>
          <cell r="AG923" t="str">
            <v>겉감,안감,충전재: 100% polyester</v>
          </cell>
          <cell r="AH923">
            <v>1</v>
          </cell>
          <cell r="AI923" t="str">
            <v>OXL</v>
          </cell>
        </row>
        <row r="924">
          <cell r="J924" t="str">
            <v>ELS-대경-017</v>
          </cell>
          <cell r="K924" t="str">
            <v>ELS-대경-017-ELSJPF5028BLACKOXS</v>
          </cell>
          <cell r="L924" t="str">
            <v>ELS의류28</v>
          </cell>
          <cell r="M924" t="str">
            <v>ELS</v>
          </cell>
          <cell r="N924" t="str">
            <v>14FW_E</v>
          </cell>
          <cell r="P924" t="str">
            <v>ELS</v>
          </cell>
          <cell r="Q924" t="str">
            <v>ELSTINKO</v>
          </cell>
          <cell r="R924" t="str">
            <v>F</v>
          </cell>
          <cell r="S924">
            <v>5</v>
          </cell>
          <cell r="T924" t="str">
            <v>JP</v>
          </cell>
          <cell r="U924" t="str">
            <v>JUMPER</v>
          </cell>
          <cell r="V924" t="str">
            <v>U</v>
          </cell>
          <cell r="W924">
            <v>28</v>
          </cell>
          <cell r="X924" t="str">
            <v>028</v>
          </cell>
          <cell r="Y924" t="str">
            <v>ELSJPF5028</v>
          </cell>
          <cell r="Z924">
            <v>0.2</v>
          </cell>
          <cell r="AA924" t="str">
            <v>14FW_ELSTINKO_DOWN JUMPER_02_BK</v>
          </cell>
          <cell r="AB924" t="str">
            <v>BK</v>
          </cell>
          <cell r="AC924" t="str">
            <v>BLACK</v>
          </cell>
          <cell r="AD924" t="str">
            <v>ELSJPF5028BK</v>
          </cell>
          <cell r="AE924" t="str">
            <v/>
          </cell>
          <cell r="AF924">
            <v>0.2</v>
          </cell>
          <cell r="AG924" t="str">
            <v>겉감: 100% nylon
안감: 100% polyester
충전재: 다운솜털 60%/깃털40%</v>
          </cell>
          <cell r="AH924">
            <v>1</v>
          </cell>
          <cell r="AI924" t="str">
            <v>OXS</v>
          </cell>
        </row>
        <row r="925">
          <cell r="J925" t="str">
            <v>ELS-대경-017</v>
          </cell>
          <cell r="K925" t="str">
            <v>ELS-대경-017-ELSJPF5028BLACKOSS</v>
          </cell>
          <cell r="L925" t="str">
            <v>ELS의류28</v>
          </cell>
          <cell r="M925" t="str">
            <v>ELS</v>
          </cell>
          <cell r="N925" t="str">
            <v>14FW_E</v>
          </cell>
          <cell r="P925" t="str">
            <v>ELS</v>
          </cell>
          <cell r="Q925" t="str">
            <v>ELSTINKO</v>
          </cell>
          <cell r="R925" t="str">
            <v>F</v>
          </cell>
          <cell r="S925">
            <v>5</v>
          </cell>
          <cell r="T925" t="str">
            <v>JP</v>
          </cell>
          <cell r="U925" t="str">
            <v>JUMPER</v>
          </cell>
          <cell r="V925" t="str">
            <v>U</v>
          </cell>
          <cell r="W925">
            <v>28</v>
          </cell>
          <cell r="X925" t="str">
            <v>028</v>
          </cell>
          <cell r="Y925" t="str">
            <v>ELSJPF5028</v>
          </cell>
          <cell r="Z925">
            <v>0.2</v>
          </cell>
          <cell r="AA925" t="str">
            <v>14FW_ELSTINKO_DOWN JUMPER_02_BK</v>
          </cell>
          <cell r="AB925" t="str">
            <v>BK</v>
          </cell>
          <cell r="AC925" t="str">
            <v>BLACK</v>
          </cell>
          <cell r="AD925" t="str">
            <v>ELSJPF5028BK</v>
          </cell>
          <cell r="AE925" t="str">
            <v/>
          </cell>
          <cell r="AF925">
            <v>0.2</v>
          </cell>
          <cell r="AG925" t="str">
            <v>겉감: 100% nylon
안감: 100% polyester
충전재: 다운솜털 60%/깃털40%</v>
          </cell>
          <cell r="AH925">
            <v>1</v>
          </cell>
          <cell r="AI925" t="str">
            <v>OSS</v>
          </cell>
        </row>
        <row r="926">
          <cell r="J926" t="str">
            <v>ELS-대경-017</v>
          </cell>
          <cell r="K926" t="str">
            <v>ELS-대경-017-ELSJPF5028BLACKOMM</v>
          </cell>
          <cell r="L926" t="str">
            <v>ELS의류28</v>
          </cell>
          <cell r="M926" t="str">
            <v>ELS</v>
          </cell>
          <cell r="N926" t="str">
            <v>14FW_E</v>
          </cell>
          <cell r="P926" t="str">
            <v>ELS</v>
          </cell>
          <cell r="Q926" t="str">
            <v>ELSTINKO</v>
          </cell>
          <cell r="R926" t="str">
            <v>F</v>
          </cell>
          <cell r="S926">
            <v>5</v>
          </cell>
          <cell r="T926" t="str">
            <v>JP</v>
          </cell>
          <cell r="U926" t="str">
            <v>JUMPER</v>
          </cell>
          <cell r="V926" t="str">
            <v>U</v>
          </cell>
          <cell r="W926">
            <v>28</v>
          </cell>
          <cell r="X926" t="str">
            <v>028</v>
          </cell>
          <cell r="Y926" t="str">
            <v>ELSJPF5028</v>
          </cell>
          <cell r="Z926">
            <v>0.2</v>
          </cell>
          <cell r="AA926" t="str">
            <v>14FW_ELSTINKO_DOWN JUMPER_02_BK</v>
          </cell>
          <cell r="AB926" t="str">
            <v>BK</v>
          </cell>
          <cell r="AC926" t="str">
            <v>BLACK</v>
          </cell>
          <cell r="AD926" t="str">
            <v>ELSJPF5028BK</v>
          </cell>
          <cell r="AE926" t="str">
            <v/>
          </cell>
          <cell r="AF926">
            <v>0.2</v>
          </cell>
          <cell r="AG926" t="str">
            <v>겉감: 100% nylon
안감: 100% polyester
충전재: 다운솜털 60%/깃털40%</v>
          </cell>
          <cell r="AH926">
            <v>1</v>
          </cell>
          <cell r="AI926" t="str">
            <v>OMM</v>
          </cell>
        </row>
        <row r="927">
          <cell r="J927" t="str">
            <v>ELS-대경-017</v>
          </cell>
          <cell r="K927" t="str">
            <v>ELS-대경-017-ELSJPF5028BLACKOLL</v>
          </cell>
          <cell r="L927" t="str">
            <v>ELS의류28</v>
          </cell>
          <cell r="M927" t="str">
            <v>ELS</v>
          </cell>
          <cell r="N927" t="str">
            <v>14FW_E</v>
          </cell>
          <cell r="P927" t="str">
            <v>ELS</v>
          </cell>
          <cell r="Q927" t="str">
            <v>ELSTINKO</v>
          </cell>
          <cell r="R927" t="str">
            <v>F</v>
          </cell>
          <cell r="S927">
            <v>5</v>
          </cell>
          <cell r="T927" t="str">
            <v>JP</v>
          </cell>
          <cell r="U927" t="str">
            <v>JUMPER</v>
          </cell>
          <cell r="V927" t="str">
            <v>U</v>
          </cell>
          <cell r="W927">
            <v>28</v>
          </cell>
          <cell r="X927" t="str">
            <v>028</v>
          </cell>
          <cell r="Y927" t="str">
            <v>ELSJPF5028</v>
          </cell>
          <cell r="Z927">
            <v>0.2</v>
          </cell>
          <cell r="AA927" t="str">
            <v>14FW_ELSTINKO_DOWN JUMPER_02_BK</v>
          </cell>
          <cell r="AB927" t="str">
            <v>BK</v>
          </cell>
          <cell r="AC927" t="str">
            <v>BLACK</v>
          </cell>
          <cell r="AD927" t="str">
            <v>ELSJPF5028BK</v>
          </cell>
          <cell r="AE927" t="str">
            <v/>
          </cell>
          <cell r="AF927">
            <v>0.2</v>
          </cell>
          <cell r="AG927" t="str">
            <v>겉감: 100% nylon
안감: 100% polyester
충전재: 다운솜털 60%/깃털40%</v>
          </cell>
          <cell r="AH927">
            <v>1</v>
          </cell>
          <cell r="AI927" t="str">
            <v>OLL</v>
          </cell>
        </row>
        <row r="928">
          <cell r="J928" t="str">
            <v>ELS-대경-017</v>
          </cell>
          <cell r="K928" t="str">
            <v>ELS-대경-017-ELSJPF5028BLACKOXL</v>
          </cell>
          <cell r="L928" t="str">
            <v>ELS의류28</v>
          </cell>
          <cell r="M928" t="str">
            <v>ELS</v>
          </cell>
          <cell r="N928" t="str">
            <v>14FW_E</v>
          </cell>
          <cell r="P928" t="str">
            <v>ELS</v>
          </cell>
          <cell r="Q928" t="str">
            <v>ELSTINKO</v>
          </cell>
          <cell r="R928" t="str">
            <v>F</v>
          </cell>
          <cell r="S928">
            <v>5</v>
          </cell>
          <cell r="T928" t="str">
            <v>JP</v>
          </cell>
          <cell r="U928" t="str">
            <v>JUMPER</v>
          </cell>
          <cell r="V928" t="str">
            <v>U</v>
          </cell>
          <cell r="W928">
            <v>28</v>
          </cell>
          <cell r="X928" t="str">
            <v>028</v>
          </cell>
          <cell r="Y928" t="str">
            <v>ELSJPF5028</v>
          </cell>
          <cell r="Z928">
            <v>0.2</v>
          </cell>
          <cell r="AA928" t="str">
            <v>14FW_ELSTINKO_DOWN JUMPER_02_BK</v>
          </cell>
          <cell r="AB928" t="str">
            <v>BK</v>
          </cell>
          <cell r="AC928" t="str">
            <v>BLACK</v>
          </cell>
          <cell r="AD928" t="str">
            <v>ELSJPF5028BK</v>
          </cell>
          <cell r="AE928" t="str">
            <v/>
          </cell>
          <cell r="AF928">
            <v>0.2</v>
          </cell>
          <cell r="AG928" t="str">
            <v>겉감: 100% nylon
안감: 100% polyester
충전재: 다운솜털 60%/깃털40%</v>
          </cell>
          <cell r="AH928">
            <v>1</v>
          </cell>
          <cell r="AI928" t="str">
            <v>OXL</v>
          </cell>
        </row>
        <row r="929">
          <cell r="J929" t="str">
            <v>ELS-대경-018</v>
          </cell>
          <cell r="K929" t="str">
            <v>ELS-대경-018-ELSJPF5529PINKOXS</v>
          </cell>
          <cell r="L929" t="str">
            <v>ELS의류529</v>
          </cell>
          <cell r="M929" t="str">
            <v>ELS</v>
          </cell>
          <cell r="N929" t="str">
            <v>14FW_E</v>
          </cell>
          <cell r="P929" t="str">
            <v>ELS</v>
          </cell>
          <cell r="Q929" t="str">
            <v>ELSTINKO</v>
          </cell>
          <cell r="R929" t="str">
            <v>F</v>
          </cell>
          <cell r="S929">
            <v>5</v>
          </cell>
          <cell r="T929" t="str">
            <v>JP</v>
          </cell>
          <cell r="U929" t="str">
            <v>JUMPER</v>
          </cell>
          <cell r="V929" t="str">
            <v>K</v>
          </cell>
          <cell r="W929">
            <v>529</v>
          </cell>
          <cell r="X929">
            <v>529</v>
          </cell>
          <cell r="Y929" t="str">
            <v>ELSJPF5529</v>
          </cell>
          <cell r="Z929">
            <v>0.125</v>
          </cell>
          <cell r="AA929" t="str">
            <v>14FW_ELSTINKO_PADDING_JUMPER_06_PK_KIDS</v>
          </cell>
          <cell r="AB929" t="str">
            <v>PK</v>
          </cell>
          <cell r="AC929" t="str">
            <v>PINK</v>
          </cell>
          <cell r="AD929" t="str">
            <v>ELSJPF5529PK</v>
          </cell>
          <cell r="AE929" t="str">
            <v/>
          </cell>
          <cell r="AF929">
            <v>0.25</v>
          </cell>
          <cell r="AG929" t="str">
            <v>겉감: 100% nylon
배색,안감: 100% polyester
충전재: 다운솜털 60%/깃털40%</v>
          </cell>
          <cell r="AH929">
            <v>1</v>
          </cell>
          <cell r="AI929" t="str">
            <v>OXS</v>
          </cell>
        </row>
        <row r="930">
          <cell r="J930" t="str">
            <v>ELS-대경-018</v>
          </cell>
          <cell r="K930" t="str">
            <v>ELS-대경-018-ELSJPF5529PINKOSS</v>
          </cell>
          <cell r="L930" t="str">
            <v>ELS의류529</v>
          </cell>
          <cell r="M930" t="str">
            <v>ELS</v>
          </cell>
          <cell r="N930" t="str">
            <v>14FW_E</v>
          </cell>
          <cell r="P930" t="str">
            <v>ELS</v>
          </cell>
          <cell r="Q930" t="str">
            <v>ELSTINKO</v>
          </cell>
          <cell r="R930" t="str">
            <v>F</v>
          </cell>
          <cell r="S930">
            <v>5</v>
          </cell>
          <cell r="T930" t="str">
            <v>JP</v>
          </cell>
          <cell r="U930" t="str">
            <v>JUMPER</v>
          </cell>
          <cell r="V930" t="str">
            <v>K</v>
          </cell>
          <cell r="W930">
            <v>529</v>
          </cell>
          <cell r="X930">
            <v>529</v>
          </cell>
          <cell r="Y930" t="str">
            <v>ELSJPF5529</v>
          </cell>
          <cell r="Z930">
            <v>0.125</v>
          </cell>
          <cell r="AA930" t="str">
            <v>14FW_ELSTINKO_PADDING_JUMPER_06_PK_KIDS</v>
          </cell>
          <cell r="AB930" t="str">
            <v>PK</v>
          </cell>
          <cell r="AC930" t="str">
            <v>PINK</v>
          </cell>
          <cell r="AD930" t="str">
            <v>ELSJPF5529PK</v>
          </cell>
          <cell r="AE930" t="str">
            <v/>
          </cell>
          <cell r="AF930">
            <v>0.25</v>
          </cell>
          <cell r="AG930" t="str">
            <v>겉감: 100% nylon
배색,안감: 100% polyester
충전재: 다운솜털 60%/깃털40%</v>
          </cell>
          <cell r="AH930">
            <v>1</v>
          </cell>
          <cell r="AI930" t="str">
            <v>OSS</v>
          </cell>
        </row>
        <row r="931">
          <cell r="J931" t="str">
            <v>ELS-대경-018</v>
          </cell>
          <cell r="K931" t="str">
            <v>ELS-대경-018-ELSJPF5529PINKOMM</v>
          </cell>
          <cell r="L931" t="str">
            <v>ELS의류529</v>
          </cell>
          <cell r="M931" t="str">
            <v>ELS</v>
          </cell>
          <cell r="N931" t="str">
            <v>14FW_E</v>
          </cell>
          <cell r="P931" t="str">
            <v>ELS</v>
          </cell>
          <cell r="Q931" t="str">
            <v>ELSTINKO</v>
          </cell>
          <cell r="R931" t="str">
            <v>F</v>
          </cell>
          <cell r="S931">
            <v>5</v>
          </cell>
          <cell r="T931" t="str">
            <v>JP</v>
          </cell>
          <cell r="U931" t="str">
            <v>JUMPER</v>
          </cell>
          <cell r="V931" t="str">
            <v>K</v>
          </cell>
          <cell r="W931">
            <v>529</v>
          </cell>
          <cell r="X931">
            <v>529</v>
          </cell>
          <cell r="Y931" t="str">
            <v>ELSJPF5529</v>
          </cell>
          <cell r="Z931">
            <v>0.125</v>
          </cell>
          <cell r="AA931" t="str">
            <v>14FW_ELSTINKO_PADDING_JUMPER_06_PK_KIDS</v>
          </cell>
          <cell r="AB931" t="str">
            <v>PK</v>
          </cell>
          <cell r="AC931" t="str">
            <v>PINK</v>
          </cell>
          <cell r="AD931" t="str">
            <v>ELSJPF5529PK</v>
          </cell>
          <cell r="AE931" t="str">
            <v/>
          </cell>
          <cell r="AF931">
            <v>0.25</v>
          </cell>
          <cell r="AG931" t="str">
            <v>겉감: 100% nylon
배색,안감: 100% polyester
충전재: 다운솜털 60%/깃털40%</v>
          </cell>
          <cell r="AH931">
            <v>1</v>
          </cell>
          <cell r="AI931" t="str">
            <v>OMM</v>
          </cell>
        </row>
        <row r="932">
          <cell r="J932" t="str">
            <v>ELS-대경-018</v>
          </cell>
          <cell r="K932" t="str">
            <v>ELS-대경-018-ELSJPF5529PINKOLL</v>
          </cell>
          <cell r="L932" t="str">
            <v>ELS의류529</v>
          </cell>
          <cell r="M932" t="str">
            <v>ELS</v>
          </cell>
          <cell r="N932" t="str">
            <v>14FW_E</v>
          </cell>
          <cell r="P932" t="str">
            <v>ELS</v>
          </cell>
          <cell r="Q932" t="str">
            <v>ELSTINKO</v>
          </cell>
          <cell r="R932" t="str">
            <v>F</v>
          </cell>
          <cell r="S932">
            <v>5</v>
          </cell>
          <cell r="T932" t="str">
            <v>JP</v>
          </cell>
          <cell r="U932" t="str">
            <v>JUMPER</v>
          </cell>
          <cell r="V932" t="str">
            <v>K</v>
          </cell>
          <cell r="W932">
            <v>529</v>
          </cell>
          <cell r="X932">
            <v>529</v>
          </cell>
          <cell r="Y932" t="str">
            <v>ELSJPF5529</v>
          </cell>
          <cell r="Z932">
            <v>0.125</v>
          </cell>
          <cell r="AA932" t="str">
            <v>14FW_ELSTINKO_PADDING_JUMPER_06_PK_KIDS</v>
          </cell>
          <cell r="AB932" t="str">
            <v>PK</v>
          </cell>
          <cell r="AC932" t="str">
            <v>PINK</v>
          </cell>
          <cell r="AD932" t="str">
            <v>ELSJPF5529PK</v>
          </cell>
          <cell r="AE932" t="str">
            <v/>
          </cell>
          <cell r="AF932">
            <v>0.25</v>
          </cell>
          <cell r="AG932" t="str">
            <v>겉감: 100% nylon
배색,안감: 100% polyester
충전재: 다운솜털 60%/깃털40%</v>
          </cell>
          <cell r="AH932">
            <v>1</v>
          </cell>
          <cell r="AI932" t="str">
            <v>OLL</v>
          </cell>
        </row>
        <row r="933">
          <cell r="J933" t="str">
            <v>ELS-대경-019</v>
          </cell>
          <cell r="K933" t="str">
            <v>ELS-대경-019-ELSJPF5529ORANGEOXS</v>
          </cell>
          <cell r="L933" t="str">
            <v>ELS의류529</v>
          </cell>
          <cell r="M933" t="str">
            <v>ELS</v>
          </cell>
          <cell r="N933" t="str">
            <v>14FW_E</v>
          </cell>
          <cell r="P933" t="str">
            <v>ELS</v>
          </cell>
          <cell r="Q933" t="str">
            <v>ELSTINKO</v>
          </cell>
          <cell r="R933" t="str">
            <v>F</v>
          </cell>
          <cell r="S933">
            <v>5</v>
          </cell>
          <cell r="T933" t="str">
            <v>JP</v>
          </cell>
          <cell r="U933" t="str">
            <v>JUMPER</v>
          </cell>
          <cell r="V933" t="str">
            <v>K</v>
          </cell>
          <cell r="W933">
            <v>529</v>
          </cell>
          <cell r="X933">
            <v>529</v>
          </cell>
          <cell r="Y933" t="str">
            <v>ELSJPF5529</v>
          </cell>
          <cell r="Z933">
            <v>0.125</v>
          </cell>
          <cell r="AA933" t="str">
            <v>14FW_ELSTINKO_PADDING_JUMPER_06_OR_KIDS</v>
          </cell>
          <cell r="AB933" t="str">
            <v>OR</v>
          </cell>
          <cell r="AC933" t="str">
            <v>ORANGE</v>
          </cell>
          <cell r="AD933" t="str">
            <v>ELSJPF5529OR</v>
          </cell>
          <cell r="AE933" t="str">
            <v/>
          </cell>
          <cell r="AF933">
            <v>0.25</v>
          </cell>
          <cell r="AG933" t="str">
            <v>겉감: 100% nylon
배색,안감: 100% polyester
충전재: 다운솜털 60%/깃털40%</v>
          </cell>
          <cell r="AH933">
            <v>1</v>
          </cell>
          <cell r="AI933" t="str">
            <v>OXS</v>
          </cell>
        </row>
        <row r="934">
          <cell r="J934" t="str">
            <v>ELS-대경-019</v>
          </cell>
          <cell r="K934" t="str">
            <v>ELS-대경-019-ELSJPF5529ORANGEOSS</v>
          </cell>
          <cell r="L934" t="str">
            <v>ELS의류529</v>
          </cell>
          <cell r="M934" t="str">
            <v>ELS</v>
          </cell>
          <cell r="N934" t="str">
            <v>14FW_E</v>
          </cell>
          <cell r="P934" t="str">
            <v>ELS</v>
          </cell>
          <cell r="Q934" t="str">
            <v>ELSTINKO</v>
          </cell>
          <cell r="R934" t="str">
            <v>F</v>
          </cell>
          <cell r="S934">
            <v>5</v>
          </cell>
          <cell r="T934" t="str">
            <v>JP</v>
          </cell>
          <cell r="U934" t="str">
            <v>JUMPER</v>
          </cell>
          <cell r="V934" t="str">
            <v>K</v>
          </cell>
          <cell r="W934">
            <v>529</v>
          </cell>
          <cell r="X934">
            <v>529</v>
          </cell>
          <cell r="Y934" t="str">
            <v>ELSJPF5529</v>
          </cell>
          <cell r="Z934">
            <v>0.125</v>
          </cell>
          <cell r="AA934" t="str">
            <v>14FW_ELSTINKO_PADDING_JUMPER_06_OR_KIDS</v>
          </cell>
          <cell r="AB934" t="str">
            <v>OR</v>
          </cell>
          <cell r="AC934" t="str">
            <v>ORANGE</v>
          </cell>
          <cell r="AD934" t="str">
            <v>ELSJPF5529OR</v>
          </cell>
          <cell r="AE934" t="str">
            <v/>
          </cell>
          <cell r="AF934">
            <v>0.25</v>
          </cell>
          <cell r="AG934" t="str">
            <v>겉감: 100% nylon
배색,안감: 100% polyester
충전재: 다운솜털 60%/깃털40%</v>
          </cell>
          <cell r="AH934">
            <v>1</v>
          </cell>
          <cell r="AI934" t="str">
            <v>OSS</v>
          </cell>
        </row>
        <row r="935">
          <cell r="J935" t="str">
            <v>ELS-대경-019</v>
          </cell>
          <cell r="K935" t="str">
            <v>ELS-대경-019-ELSJPF5529ORANGEOMM</v>
          </cell>
          <cell r="L935" t="str">
            <v>ELS의류529</v>
          </cell>
          <cell r="M935" t="str">
            <v>ELS</v>
          </cell>
          <cell r="N935" t="str">
            <v>14FW_E</v>
          </cell>
          <cell r="P935" t="str">
            <v>ELS</v>
          </cell>
          <cell r="Q935" t="str">
            <v>ELSTINKO</v>
          </cell>
          <cell r="R935" t="str">
            <v>F</v>
          </cell>
          <cell r="S935">
            <v>5</v>
          </cell>
          <cell r="T935" t="str">
            <v>JP</v>
          </cell>
          <cell r="U935" t="str">
            <v>JUMPER</v>
          </cell>
          <cell r="V935" t="str">
            <v>K</v>
          </cell>
          <cell r="W935">
            <v>529</v>
          </cell>
          <cell r="X935">
            <v>529</v>
          </cell>
          <cell r="Y935" t="str">
            <v>ELSJPF5529</v>
          </cell>
          <cell r="Z935">
            <v>0.125</v>
          </cell>
          <cell r="AA935" t="str">
            <v>14FW_ELSTINKO_PADDING_JUMPER_06_OR_KIDS</v>
          </cell>
          <cell r="AB935" t="str">
            <v>OR</v>
          </cell>
          <cell r="AC935" t="str">
            <v>ORANGE</v>
          </cell>
          <cell r="AD935" t="str">
            <v>ELSJPF5529OR</v>
          </cell>
          <cell r="AE935" t="str">
            <v/>
          </cell>
          <cell r="AF935">
            <v>0.25</v>
          </cell>
          <cell r="AG935" t="str">
            <v>겉감: 100% nylon
배색,안감: 100% polyester
충전재: 다운솜털 60%/깃털40%</v>
          </cell>
          <cell r="AH935">
            <v>1</v>
          </cell>
          <cell r="AI935" t="str">
            <v>OMM</v>
          </cell>
        </row>
        <row r="936">
          <cell r="J936" t="str">
            <v>ELS-대경-019</v>
          </cell>
          <cell r="K936" t="str">
            <v>ELS-대경-019-ELSJPF5529ORANGEOLL</v>
          </cell>
          <cell r="L936" t="str">
            <v>ELS의류529</v>
          </cell>
          <cell r="M936" t="str">
            <v>ELS</v>
          </cell>
          <cell r="N936" t="str">
            <v>14FW_E</v>
          </cell>
          <cell r="P936" t="str">
            <v>ELS</v>
          </cell>
          <cell r="Q936" t="str">
            <v>ELSTINKO</v>
          </cell>
          <cell r="R936" t="str">
            <v>F</v>
          </cell>
          <cell r="S936">
            <v>5</v>
          </cell>
          <cell r="T936" t="str">
            <v>JP</v>
          </cell>
          <cell r="U936" t="str">
            <v>JUMPER</v>
          </cell>
          <cell r="V936" t="str">
            <v>K</v>
          </cell>
          <cell r="W936">
            <v>529</v>
          </cell>
          <cell r="X936">
            <v>529</v>
          </cell>
          <cell r="Y936" t="str">
            <v>ELSJPF5529</v>
          </cell>
          <cell r="Z936">
            <v>0.125</v>
          </cell>
          <cell r="AA936" t="str">
            <v>14FW_ELSTINKO_PADDING_JUMPER_06_OR_KIDS</v>
          </cell>
          <cell r="AB936" t="str">
            <v>OR</v>
          </cell>
          <cell r="AC936" t="str">
            <v>ORANGE</v>
          </cell>
          <cell r="AD936" t="str">
            <v>ELSJPF5529OR</v>
          </cell>
          <cell r="AE936" t="str">
            <v/>
          </cell>
          <cell r="AF936">
            <v>0.25</v>
          </cell>
          <cell r="AG936" t="str">
            <v>겉감: 100% nylon
배색,안감: 100% polyester
충전재: 다운솜털 60%/깃털40%</v>
          </cell>
          <cell r="AH936">
            <v>1</v>
          </cell>
          <cell r="AI936" t="str">
            <v>OLL</v>
          </cell>
        </row>
        <row r="937">
          <cell r="J937" t="str">
            <v>ELS-대경-0110</v>
          </cell>
          <cell r="K937" t="str">
            <v>ELS-대경-0110-ELSVEF5530REDOXS</v>
          </cell>
          <cell r="L937" t="str">
            <v>ELS의류530</v>
          </cell>
          <cell r="M937" t="str">
            <v>ELS</v>
          </cell>
          <cell r="N937" t="str">
            <v>14FW_E</v>
          </cell>
          <cell r="P937" t="str">
            <v>ELS</v>
          </cell>
          <cell r="Q937" t="str">
            <v>ELSTINKO</v>
          </cell>
          <cell r="R937" t="str">
            <v>F</v>
          </cell>
          <cell r="S937">
            <v>5</v>
          </cell>
          <cell r="T937" t="str">
            <v>VE</v>
          </cell>
          <cell r="U937" t="str">
            <v>VEST (조끼)</v>
          </cell>
          <cell r="V937" t="str">
            <v>K</v>
          </cell>
          <cell r="W937">
            <v>530</v>
          </cell>
          <cell r="X937">
            <v>530</v>
          </cell>
          <cell r="Y937" t="str">
            <v>ELSVEF5530</v>
          </cell>
          <cell r="Z937">
            <v>0.25</v>
          </cell>
          <cell r="AA937" t="str">
            <v>14FW_ELSTINKO_VEST_RED_01_KIDS</v>
          </cell>
          <cell r="AB937" t="str">
            <v>RE</v>
          </cell>
          <cell r="AC937" t="str">
            <v>RED</v>
          </cell>
          <cell r="AD937" t="str">
            <v>ELSVEF5530RE</v>
          </cell>
          <cell r="AE937" t="str">
            <v/>
          </cell>
          <cell r="AF937">
            <v>0.25</v>
          </cell>
          <cell r="AG937" t="str">
            <v>겉감,배색,안감,충전재: 100% polyester</v>
          </cell>
          <cell r="AH937">
            <v>1</v>
          </cell>
          <cell r="AI937" t="str">
            <v>OXS</v>
          </cell>
        </row>
        <row r="938">
          <cell r="J938" t="str">
            <v>ELS-대경-0110</v>
          </cell>
          <cell r="K938" t="str">
            <v>ELS-대경-0110-ELSVEF5530REDOSS</v>
          </cell>
          <cell r="L938" t="str">
            <v>ELS의류530</v>
          </cell>
          <cell r="M938" t="str">
            <v>ELS</v>
          </cell>
          <cell r="N938" t="str">
            <v>14FW_E</v>
          </cell>
          <cell r="P938" t="str">
            <v>ELS</v>
          </cell>
          <cell r="Q938" t="str">
            <v>ELSTINKO</v>
          </cell>
          <cell r="R938" t="str">
            <v>F</v>
          </cell>
          <cell r="S938">
            <v>5</v>
          </cell>
          <cell r="T938" t="str">
            <v>VE</v>
          </cell>
          <cell r="U938" t="str">
            <v>VEST (조끼)</v>
          </cell>
          <cell r="V938" t="str">
            <v>K</v>
          </cell>
          <cell r="W938">
            <v>530</v>
          </cell>
          <cell r="X938">
            <v>530</v>
          </cell>
          <cell r="Y938" t="str">
            <v>ELSVEF5530</v>
          </cell>
          <cell r="Z938">
            <v>0.25</v>
          </cell>
          <cell r="AA938" t="str">
            <v>14FW_ELSTINKO_VEST_RED_01_KIDS</v>
          </cell>
          <cell r="AB938" t="str">
            <v>RE</v>
          </cell>
          <cell r="AC938" t="str">
            <v>RED</v>
          </cell>
          <cell r="AD938" t="str">
            <v>ELSVEF5530RE</v>
          </cell>
          <cell r="AE938" t="str">
            <v/>
          </cell>
          <cell r="AF938">
            <v>0.25</v>
          </cell>
          <cell r="AG938" t="str">
            <v>겉감,배색,안감,충전재: 100% polyester</v>
          </cell>
          <cell r="AH938">
            <v>1</v>
          </cell>
          <cell r="AI938" t="str">
            <v>OSS</v>
          </cell>
        </row>
        <row r="939">
          <cell r="J939" t="str">
            <v>ELS-대경-0110</v>
          </cell>
          <cell r="K939" t="str">
            <v>ELS-대경-0110-ELSVEF5530REDOMM</v>
          </cell>
          <cell r="L939" t="str">
            <v>ELS의류530</v>
          </cell>
          <cell r="M939" t="str">
            <v>ELS</v>
          </cell>
          <cell r="N939" t="str">
            <v>14FW_E</v>
          </cell>
          <cell r="P939" t="str">
            <v>ELS</v>
          </cell>
          <cell r="Q939" t="str">
            <v>ELSTINKO</v>
          </cell>
          <cell r="R939" t="str">
            <v>F</v>
          </cell>
          <cell r="S939">
            <v>5</v>
          </cell>
          <cell r="T939" t="str">
            <v>VE</v>
          </cell>
          <cell r="U939" t="str">
            <v>VEST (조끼)</v>
          </cell>
          <cell r="V939" t="str">
            <v>K</v>
          </cell>
          <cell r="W939">
            <v>530</v>
          </cell>
          <cell r="X939">
            <v>530</v>
          </cell>
          <cell r="Y939" t="str">
            <v>ELSVEF5530</v>
          </cell>
          <cell r="Z939">
            <v>0.25</v>
          </cell>
          <cell r="AA939" t="str">
            <v>14FW_ELSTINKO_VEST_RED_01_KIDS</v>
          </cell>
          <cell r="AB939" t="str">
            <v>RE</v>
          </cell>
          <cell r="AC939" t="str">
            <v>RED</v>
          </cell>
          <cell r="AD939" t="str">
            <v>ELSVEF5530RE</v>
          </cell>
          <cell r="AE939" t="str">
            <v/>
          </cell>
          <cell r="AF939">
            <v>0.25</v>
          </cell>
          <cell r="AG939" t="str">
            <v>겉감,배색,안감,충전재: 100% polyester</v>
          </cell>
          <cell r="AH939">
            <v>1</v>
          </cell>
          <cell r="AI939" t="str">
            <v>OMM</v>
          </cell>
        </row>
        <row r="940">
          <cell r="J940" t="str">
            <v>ELS-대경-0110</v>
          </cell>
          <cell r="K940" t="str">
            <v>ELS-대경-0110-ELSVEF5530REDOLL</v>
          </cell>
          <cell r="L940" t="str">
            <v>ELS의류530</v>
          </cell>
          <cell r="M940" t="str">
            <v>ELS</v>
          </cell>
          <cell r="N940" t="str">
            <v>14FW_E</v>
          </cell>
          <cell r="P940" t="str">
            <v>ELS</v>
          </cell>
          <cell r="Q940" t="str">
            <v>ELSTINKO</v>
          </cell>
          <cell r="R940" t="str">
            <v>F</v>
          </cell>
          <cell r="S940">
            <v>5</v>
          </cell>
          <cell r="T940" t="str">
            <v>VE</v>
          </cell>
          <cell r="U940" t="str">
            <v>VEST (조끼)</v>
          </cell>
          <cell r="V940" t="str">
            <v>K</v>
          </cell>
          <cell r="W940">
            <v>530</v>
          </cell>
          <cell r="X940">
            <v>530</v>
          </cell>
          <cell r="Y940" t="str">
            <v>ELSVEF5530</v>
          </cell>
          <cell r="Z940">
            <v>0.25</v>
          </cell>
          <cell r="AA940" t="str">
            <v>14FW_ELSTINKO_VEST_RED_01_KIDS</v>
          </cell>
          <cell r="AB940" t="str">
            <v>RE</v>
          </cell>
          <cell r="AC940" t="str">
            <v>RED</v>
          </cell>
          <cell r="AD940" t="str">
            <v>ELSVEF5530RE</v>
          </cell>
          <cell r="AE940" t="str">
            <v/>
          </cell>
          <cell r="AF940">
            <v>0.25</v>
          </cell>
          <cell r="AG940" t="str">
            <v>겉감,배색,안감,충전재: 100% polyester</v>
          </cell>
          <cell r="AH940">
            <v>1</v>
          </cell>
          <cell r="AI940" t="str">
            <v>OLL</v>
          </cell>
        </row>
        <row r="941">
          <cell r="J941" t="str">
            <v>0</v>
          </cell>
          <cell r="K941" t="str">
            <v>0-</v>
          </cell>
          <cell r="L941">
            <v>0</v>
          </cell>
          <cell r="M941" t="str">
            <v>TTL</v>
          </cell>
          <cell r="N941" t="str">
            <v/>
          </cell>
          <cell r="O941" t="str">
            <v>ELS-대경-01 TTL</v>
          </cell>
          <cell r="Q941" t="str">
            <v/>
          </cell>
          <cell r="R941" t="str">
            <v/>
          </cell>
          <cell r="S941" t="str">
            <v/>
          </cell>
          <cell r="U941" t="str">
            <v/>
          </cell>
          <cell r="X941" t="str">
            <v/>
          </cell>
          <cell r="Y941" t="str">
            <v/>
          </cell>
          <cell r="Z941">
            <v>6.0000000000000009</v>
          </cell>
          <cell r="AB941" t="str">
            <v/>
          </cell>
          <cell r="AD941" t="str">
            <v/>
          </cell>
          <cell r="AE941" t="str">
            <v/>
          </cell>
          <cell r="AF941">
            <v>10.000000000000002</v>
          </cell>
          <cell r="AG941">
            <v>0</v>
          </cell>
          <cell r="AH941">
            <v>1</v>
          </cell>
        </row>
        <row r="942">
          <cell r="J942" t="str">
            <v>PNY-대경-021</v>
          </cell>
          <cell r="K942" t="str">
            <v>PNY-대경-021-PNYTLF4001NAVYOSS</v>
          </cell>
          <cell r="L942" t="str">
            <v>PNY의류1</v>
          </cell>
          <cell r="M942" t="str">
            <v>PNY</v>
          </cell>
          <cell r="N942" t="str">
            <v xml:space="preserve"> 14FW_</v>
          </cell>
          <cell r="P942" t="str">
            <v>PNY</v>
          </cell>
          <cell r="Q942" t="str">
            <v>PLAY NEWYORK</v>
          </cell>
          <cell r="R942" t="str">
            <v>F</v>
          </cell>
          <cell r="S942">
            <v>4</v>
          </cell>
          <cell r="T942" t="str">
            <v>TL</v>
          </cell>
          <cell r="U942" t="str">
            <v>LONG SLEEVES</v>
          </cell>
          <cell r="V942" t="str">
            <v>U</v>
          </cell>
          <cell r="W942">
            <v>1</v>
          </cell>
          <cell r="X942" t="str">
            <v>001</v>
          </cell>
          <cell r="Y942" t="str">
            <v>PNYTLF4001</v>
          </cell>
          <cell r="Z942">
            <v>0.25</v>
          </cell>
          <cell r="AA942" t="str">
            <v xml:space="preserve"> 14FW_PLAYBOY_MTM_04_NY</v>
          </cell>
          <cell r="AB942" t="str">
            <v>NY</v>
          </cell>
          <cell r="AC942" t="str">
            <v>NAVY</v>
          </cell>
          <cell r="AD942" t="str">
            <v>PNYTLF4001NY</v>
          </cell>
          <cell r="AE942" t="str">
            <v/>
          </cell>
          <cell r="AF942">
            <v>0.25</v>
          </cell>
          <cell r="AG942" t="str">
            <v>60% polyester
40% cotton</v>
          </cell>
          <cell r="AH942">
            <v>1</v>
          </cell>
          <cell r="AI942" t="str">
            <v>OSS</v>
          </cell>
        </row>
        <row r="943">
          <cell r="J943" t="str">
            <v>PNY-대경-021</v>
          </cell>
          <cell r="K943" t="str">
            <v>PNY-대경-021-PNYTLF4001NAVYOMM</v>
          </cell>
          <cell r="L943" t="str">
            <v>PNY의류1</v>
          </cell>
          <cell r="M943" t="str">
            <v>PNY</v>
          </cell>
          <cell r="N943" t="str">
            <v xml:space="preserve"> 14FW_</v>
          </cell>
          <cell r="P943" t="str">
            <v>PNY</v>
          </cell>
          <cell r="Q943" t="str">
            <v>PLAY NEWYORK</v>
          </cell>
          <cell r="R943" t="str">
            <v>F</v>
          </cell>
          <cell r="S943">
            <v>4</v>
          </cell>
          <cell r="T943" t="str">
            <v>TL</v>
          </cell>
          <cell r="U943" t="str">
            <v>LONG SLEEVES</v>
          </cell>
          <cell r="V943" t="str">
            <v>U</v>
          </cell>
          <cell r="W943">
            <v>1</v>
          </cell>
          <cell r="X943" t="str">
            <v>001</v>
          </cell>
          <cell r="Y943" t="str">
            <v>PNYTLF4001</v>
          </cell>
          <cell r="Z943">
            <v>0.25</v>
          </cell>
          <cell r="AA943" t="str">
            <v xml:space="preserve"> 14FW_PLAYBOY_MTM_04_NY</v>
          </cell>
          <cell r="AB943" t="str">
            <v>NY</v>
          </cell>
          <cell r="AC943" t="str">
            <v>NAVY</v>
          </cell>
          <cell r="AD943" t="str">
            <v>PNYTLF4001NY</v>
          </cell>
          <cell r="AE943" t="str">
            <v/>
          </cell>
          <cell r="AF943">
            <v>0.25</v>
          </cell>
          <cell r="AG943" t="str">
            <v>60% polyester
40% cotton</v>
          </cell>
          <cell r="AH943">
            <v>1</v>
          </cell>
          <cell r="AI943" t="str">
            <v>OMM</v>
          </cell>
        </row>
        <row r="944">
          <cell r="J944" t="str">
            <v>PNY-대경-021</v>
          </cell>
          <cell r="K944" t="str">
            <v>PNY-대경-021-PNYTLF4001NAVYOLL</v>
          </cell>
          <cell r="L944" t="str">
            <v>PNY의류1</v>
          </cell>
          <cell r="M944" t="str">
            <v>PNY</v>
          </cell>
          <cell r="N944" t="str">
            <v xml:space="preserve"> 14FW_</v>
          </cell>
          <cell r="P944" t="str">
            <v>PNY</v>
          </cell>
          <cell r="Q944" t="str">
            <v>PLAY NEWYORK</v>
          </cell>
          <cell r="R944" t="str">
            <v>F</v>
          </cell>
          <cell r="S944">
            <v>4</v>
          </cell>
          <cell r="T944" t="str">
            <v>TL</v>
          </cell>
          <cell r="U944" t="str">
            <v>LONG SLEEVES</v>
          </cell>
          <cell r="V944" t="str">
            <v>U</v>
          </cell>
          <cell r="W944">
            <v>1</v>
          </cell>
          <cell r="X944" t="str">
            <v>001</v>
          </cell>
          <cell r="Y944" t="str">
            <v>PNYTLF4001</v>
          </cell>
          <cell r="Z944">
            <v>0.25</v>
          </cell>
          <cell r="AA944" t="str">
            <v xml:space="preserve"> 14FW_PLAYBOY_MTM_04_NY</v>
          </cell>
          <cell r="AB944" t="str">
            <v>NY</v>
          </cell>
          <cell r="AC944" t="str">
            <v>NAVY</v>
          </cell>
          <cell r="AD944" t="str">
            <v>PNYTLF4001NY</v>
          </cell>
          <cell r="AE944" t="str">
            <v/>
          </cell>
          <cell r="AF944">
            <v>0.25</v>
          </cell>
          <cell r="AG944" t="str">
            <v>60% polyester
40% cotton</v>
          </cell>
          <cell r="AH944">
            <v>1</v>
          </cell>
          <cell r="AI944" t="str">
            <v>OLL</v>
          </cell>
        </row>
        <row r="945">
          <cell r="J945" t="str">
            <v>PNY-대경-021</v>
          </cell>
          <cell r="K945" t="str">
            <v>PNY-대경-021-PNYTLF4001NAVYOXL</v>
          </cell>
          <cell r="L945" t="str">
            <v>PNY의류1</v>
          </cell>
          <cell r="M945" t="str">
            <v>PNY</v>
          </cell>
          <cell r="N945" t="str">
            <v xml:space="preserve"> 14FW_</v>
          </cell>
          <cell r="P945" t="str">
            <v>PNY</v>
          </cell>
          <cell r="Q945" t="str">
            <v>PLAY NEWYORK</v>
          </cell>
          <cell r="R945" t="str">
            <v>F</v>
          </cell>
          <cell r="S945">
            <v>4</v>
          </cell>
          <cell r="T945" t="str">
            <v>TL</v>
          </cell>
          <cell r="U945" t="str">
            <v>LONG SLEEVES</v>
          </cell>
          <cell r="V945" t="str">
            <v>U</v>
          </cell>
          <cell r="W945">
            <v>1</v>
          </cell>
          <cell r="X945" t="str">
            <v>001</v>
          </cell>
          <cell r="Y945" t="str">
            <v>PNYTLF4001</v>
          </cell>
          <cell r="Z945">
            <v>0.25</v>
          </cell>
          <cell r="AA945" t="str">
            <v xml:space="preserve"> 14FW_PLAYBOY_MTM_04_NY</v>
          </cell>
          <cell r="AB945" t="str">
            <v>NY</v>
          </cell>
          <cell r="AC945" t="str">
            <v>NAVY</v>
          </cell>
          <cell r="AD945" t="str">
            <v>PNYTLF4001NY</v>
          </cell>
          <cell r="AE945" t="str">
            <v/>
          </cell>
          <cell r="AF945">
            <v>0.25</v>
          </cell>
          <cell r="AG945" t="str">
            <v>60% polyester
40% cotton</v>
          </cell>
          <cell r="AH945">
            <v>1</v>
          </cell>
          <cell r="AI945" t="str">
            <v>OXL</v>
          </cell>
        </row>
        <row r="946">
          <cell r="J946" t="str">
            <v>PNY-대경-022</v>
          </cell>
          <cell r="K946" t="str">
            <v>PNY-대경-022-PNYHPF5006BLACKOSS</v>
          </cell>
          <cell r="L946" t="str">
            <v>PNY의류6</v>
          </cell>
          <cell r="M946" t="str">
            <v>PNY</v>
          </cell>
          <cell r="N946" t="str">
            <v>14FW_P</v>
          </cell>
          <cell r="P946" t="str">
            <v>PNY</v>
          </cell>
          <cell r="Q946" t="str">
            <v>PLAY NEWYORK</v>
          </cell>
          <cell r="R946" t="str">
            <v>F</v>
          </cell>
          <cell r="S946">
            <v>5</v>
          </cell>
          <cell r="T946" t="str">
            <v>HP</v>
          </cell>
          <cell r="U946" t="str">
            <v>HOODED JUMPER</v>
          </cell>
          <cell r="V946" t="str">
            <v>U</v>
          </cell>
          <cell r="W946">
            <v>6</v>
          </cell>
          <cell r="X946" t="str">
            <v>006</v>
          </cell>
          <cell r="Y946" t="str">
            <v>PNYHPF5006</v>
          </cell>
          <cell r="Z946">
            <v>0.25</v>
          </cell>
          <cell r="AA946" t="str">
            <v>14FW_PLAYBOY_HOODZIP _04_BK</v>
          </cell>
          <cell r="AB946" t="str">
            <v>BK</v>
          </cell>
          <cell r="AC946" t="str">
            <v>BLACK</v>
          </cell>
          <cell r="AD946" t="str">
            <v>PNYHPF5006BK</v>
          </cell>
          <cell r="AE946" t="str">
            <v/>
          </cell>
          <cell r="AF946">
            <v>0.25</v>
          </cell>
          <cell r="AG946" t="str">
            <v>60% cotton
40% polyester</v>
          </cell>
          <cell r="AH946">
            <v>1</v>
          </cell>
          <cell r="AI946" t="str">
            <v>OSS</v>
          </cell>
        </row>
        <row r="947">
          <cell r="J947" t="str">
            <v>PNY-대경-022</v>
          </cell>
          <cell r="K947" t="str">
            <v>PNY-대경-022-PNYHPF5006BLACKOMM</v>
          </cell>
          <cell r="L947" t="str">
            <v>PNY의류6</v>
          </cell>
          <cell r="M947" t="str">
            <v>PNY</v>
          </cell>
          <cell r="N947" t="str">
            <v>14FW_P</v>
          </cell>
          <cell r="P947" t="str">
            <v>PNY</v>
          </cell>
          <cell r="Q947" t="str">
            <v>PLAY NEWYORK</v>
          </cell>
          <cell r="R947" t="str">
            <v>F</v>
          </cell>
          <cell r="S947">
            <v>5</v>
          </cell>
          <cell r="T947" t="str">
            <v>HP</v>
          </cell>
          <cell r="U947" t="str">
            <v>HOODED JUMPER</v>
          </cell>
          <cell r="V947" t="str">
            <v>U</v>
          </cell>
          <cell r="W947">
            <v>6</v>
          </cell>
          <cell r="X947" t="str">
            <v>006</v>
          </cell>
          <cell r="Y947" t="str">
            <v>PNYHPF5006</v>
          </cell>
          <cell r="Z947">
            <v>0.25</v>
          </cell>
          <cell r="AA947" t="str">
            <v>14FW_PLAYBOY_HOODZIP _04_BK</v>
          </cell>
          <cell r="AB947" t="str">
            <v>BK</v>
          </cell>
          <cell r="AC947" t="str">
            <v>BLACK</v>
          </cell>
          <cell r="AD947" t="str">
            <v>PNYHPF5006BK</v>
          </cell>
          <cell r="AE947" t="str">
            <v/>
          </cell>
          <cell r="AF947">
            <v>0.25</v>
          </cell>
          <cell r="AG947" t="str">
            <v>60% cotton
40% polyester</v>
          </cell>
          <cell r="AH947">
            <v>1</v>
          </cell>
          <cell r="AI947" t="str">
            <v>OMM</v>
          </cell>
        </row>
        <row r="948">
          <cell r="J948" t="str">
            <v>PNY-대경-022</v>
          </cell>
          <cell r="K948" t="str">
            <v>PNY-대경-022-PNYHPF5006BLACKOLL</v>
          </cell>
          <cell r="L948" t="str">
            <v>PNY의류6</v>
          </cell>
          <cell r="M948" t="str">
            <v>PNY</v>
          </cell>
          <cell r="N948" t="str">
            <v>14FW_P</v>
          </cell>
          <cell r="P948" t="str">
            <v>PNY</v>
          </cell>
          <cell r="Q948" t="str">
            <v>PLAY NEWYORK</v>
          </cell>
          <cell r="R948" t="str">
            <v>F</v>
          </cell>
          <cell r="S948">
            <v>5</v>
          </cell>
          <cell r="T948" t="str">
            <v>HP</v>
          </cell>
          <cell r="U948" t="str">
            <v>HOODED JUMPER</v>
          </cell>
          <cell r="V948" t="str">
            <v>U</v>
          </cell>
          <cell r="W948">
            <v>6</v>
          </cell>
          <cell r="X948" t="str">
            <v>006</v>
          </cell>
          <cell r="Y948" t="str">
            <v>PNYHPF5006</v>
          </cell>
          <cell r="Z948">
            <v>0.25</v>
          </cell>
          <cell r="AA948" t="str">
            <v>14FW_PLAYBOY_HOODZIP _04_BK</v>
          </cell>
          <cell r="AB948" t="str">
            <v>BK</v>
          </cell>
          <cell r="AC948" t="str">
            <v>BLACK</v>
          </cell>
          <cell r="AD948" t="str">
            <v>PNYHPF5006BK</v>
          </cell>
          <cell r="AE948" t="str">
            <v/>
          </cell>
          <cell r="AF948">
            <v>0.25</v>
          </cell>
          <cell r="AG948" t="str">
            <v>60% cotton
40% polyester</v>
          </cell>
          <cell r="AH948">
            <v>1</v>
          </cell>
          <cell r="AI948" t="str">
            <v>OLL</v>
          </cell>
        </row>
        <row r="949">
          <cell r="J949" t="str">
            <v>PNY-대경-022</v>
          </cell>
          <cell r="K949" t="str">
            <v>PNY-대경-022-PNYHPF5006BLACKOXL</v>
          </cell>
          <cell r="L949" t="str">
            <v>PNY의류6</v>
          </cell>
          <cell r="M949" t="str">
            <v>PNY</v>
          </cell>
          <cell r="N949" t="str">
            <v>14FW_P</v>
          </cell>
          <cell r="P949" t="str">
            <v>PNY</v>
          </cell>
          <cell r="Q949" t="str">
            <v>PLAY NEWYORK</v>
          </cell>
          <cell r="R949" t="str">
            <v>F</v>
          </cell>
          <cell r="S949">
            <v>5</v>
          </cell>
          <cell r="T949" t="str">
            <v>HP</v>
          </cell>
          <cell r="U949" t="str">
            <v>HOODED JUMPER</v>
          </cell>
          <cell r="V949" t="str">
            <v>U</v>
          </cell>
          <cell r="W949">
            <v>6</v>
          </cell>
          <cell r="X949" t="str">
            <v>006</v>
          </cell>
          <cell r="Y949" t="str">
            <v>PNYHPF5006</v>
          </cell>
          <cell r="Z949">
            <v>0.25</v>
          </cell>
          <cell r="AA949" t="str">
            <v>14FW_PLAYBOY_HOODZIP _04_BK</v>
          </cell>
          <cell r="AB949" t="str">
            <v>BK</v>
          </cell>
          <cell r="AC949" t="str">
            <v>BLACK</v>
          </cell>
          <cell r="AD949" t="str">
            <v>PNYHPF5006BK</v>
          </cell>
          <cell r="AE949" t="str">
            <v/>
          </cell>
          <cell r="AF949">
            <v>0.25</v>
          </cell>
          <cell r="AG949" t="str">
            <v>60% cotton
40% polyester</v>
          </cell>
          <cell r="AH949">
            <v>1</v>
          </cell>
          <cell r="AI949" t="str">
            <v>OXL</v>
          </cell>
        </row>
        <row r="950">
          <cell r="J950" t="str">
            <v>PNY-대경-023</v>
          </cell>
          <cell r="K950" t="str">
            <v>PNY-대경-023-PNYJPF5009BLACKOSS</v>
          </cell>
          <cell r="L950" t="str">
            <v>PNY의류9</v>
          </cell>
          <cell r="M950" t="str">
            <v>PNY</v>
          </cell>
          <cell r="N950" t="str">
            <v>14FW_P</v>
          </cell>
          <cell r="P950" t="str">
            <v>PNY</v>
          </cell>
          <cell r="Q950" t="str">
            <v>PLAY NEWYORK</v>
          </cell>
          <cell r="R950" t="str">
            <v>F</v>
          </cell>
          <cell r="S950">
            <v>5</v>
          </cell>
          <cell r="T950" t="str">
            <v>JP</v>
          </cell>
          <cell r="U950" t="str">
            <v>JUMPER</v>
          </cell>
          <cell r="V950" t="str">
            <v>U</v>
          </cell>
          <cell r="W950">
            <v>9</v>
          </cell>
          <cell r="X950" t="str">
            <v>009</v>
          </cell>
          <cell r="Y950" t="str">
            <v>PNYJPF5009</v>
          </cell>
          <cell r="Z950">
            <v>0.25</v>
          </cell>
          <cell r="AA950" t="str">
            <v>14FW_PLAYBOY_JUMPER_03_BK</v>
          </cell>
          <cell r="AB950" t="str">
            <v>BK</v>
          </cell>
          <cell r="AC950" t="str">
            <v>BLACK</v>
          </cell>
          <cell r="AD950" t="str">
            <v>PNYJPF5009BK</v>
          </cell>
          <cell r="AE950" t="str">
            <v/>
          </cell>
          <cell r="AF950">
            <v>0.25</v>
          </cell>
          <cell r="AG950" t="str">
            <v>60% cotton
25% polyurethan 15% polyester</v>
          </cell>
          <cell r="AH950">
            <v>1</v>
          </cell>
          <cell r="AI950" t="str">
            <v>OSS</v>
          </cell>
        </row>
        <row r="951">
          <cell r="J951" t="str">
            <v>PNY-대경-023</v>
          </cell>
          <cell r="K951" t="str">
            <v>PNY-대경-023-PNYJPF5009BLACKOMM</v>
          </cell>
          <cell r="L951" t="str">
            <v>PNY의류9</v>
          </cell>
          <cell r="M951" t="str">
            <v>PNY</v>
          </cell>
          <cell r="N951" t="str">
            <v>14FW_P</v>
          </cell>
          <cell r="P951" t="str">
            <v>PNY</v>
          </cell>
          <cell r="Q951" t="str">
            <v>PLAY NEWYORK</v>
          </cell>
          <cell r="R951" t="str">
            <v>F</v>
          </cell>
          <cell r="S951">
            <v>5</v>
          </cell>
          <cell r="T951" t="str">
            <v>JP</v>
          </cell>
          <cell r="U951" t="str">
            <v>JUMPER</v>
          </cell>
          <cell r="V951" t="str">
            <v>U</v>
          </cell>
          <cell r="W951">
            <v>9</v>
          </cell>
          <cell r="X951" t="str">
            <v>009</v>
          </cell>
          <cell r="Y951" t="str">
            <v>PNYJPF5009</v>
          </cell>
          <cell r="Z951">
            <v>0.25</v>
          </cell>
          <cell r="AA951" t="str">
            <v>14FW_PLAYBOY_JUMPER_03_BK</v>
          </cell>
          <cell r="AB951" t="str">
            <v>BK</v>
          </cell>
          <cell r="AC951" t="str">
            <v>BLACK</v>
          </cell>
          <cell r="AD951" t="str">
            <v>PNYJPF5009BK</v>
          </cell>
          <cell r="AE951" t="str">
            <v/>
          </cell>
          <cell r="AF951">
            <v>0.25</v>
          </cell>
          <cell r="AG951" t="str">
            <v>60% cotton
25% polyurethan 15% polyester</v>
          </cell>
          <cell r="AH951">
            <v>1</v>
          </cell>
          <cell r="AI951" t="str">
            <v>OMM</v>
          </cell>
        </row>
        <row r="952">
          <cell r="J952" t="str">
            <v>PNY-대경-023</v>
          </cell>
          <cell r="K952" t="str">
            <v>PNY-대경-023-PNYJPF5009BLACKOLL</v>
          </cell>
          <cell r="L952" t="str">
            <v>PNY의류9</v>
          </cell>
          <cell r="M952" t="str">
            <v>PNY</v>
          </cell>
          <cell r="N952" t="str">
            <v>14FW_P</v>
          </cell>
          <cell r="P952" t="str">
            <v>PNY</v>
          </cell>
          <cell r="Q952" t="str">
            <v>PLAY NEWYORK</v>
          </cell>
          <cell r="R952" t="str">
            <v>F</v>
          </cell>
          <cell r="S952">
            <v>5</v>
          </cell>
          <cell r="T952" t="str">
            <v>JP</v>
          </cell>
          <cell r="U952" t="str">
            <v>JUMPER</v>
          </cell>
          <cell r="V952" t="str">
            <v>U</v>
          </cell>
          <cell r="W952">
            <v>9</v>
          </cell>
          <cell r="X952" t="str">
            <v>009</v>
          </cell>
          <cell r="Y952" t="str">
            <v>PNYJPF5009</v>
          </cell>
          <cell r="Z952">
            <v>0.25</v>
          </cell>
          <cell r="AA952" t="str">
            <v>14FW_PLAYBOY_JUMPER_03_BK</v>
          </cell>
          <cell r="AB952" t="str">
            <v>BK</v>
          </cell>
          <cell r="AC952" t="str">
            <v>BLACK</v>
          </cell>
          <cell r="AD952" t="str">
            <v>PNYJPF5009BK</v>
          </cell>
          <cell r="AE952" t="str">
            <v/>
          </cell>
          <cell r="AF952">
            <v>0.25</v>
          </cell>
          <cell r="AG952" t="str">
            <v>60% cotton
25% polyurethan 15% polyester</v>
          </cell>
          <cell r="AH952">
            <v>1</v>
          </cell>
          <cell r="AI952" t="str">
            <v>OLL</v>
          </cell>
        </row>
        <row r="953">
          <cell r="J953" t="str">
            <v>PNY-대경-023</v>
          </cell>
          <cell r="K953" t="str">
            <v>PNY-대경-023-PNYJPF5009BLACKOXL</v>
          </cell>
          <cell r="L953" t="str">
            <v>PNY의류9</v>
          </cell>
          <cell r="M953" t="str">
            <v>PNY</v>
          </cell>
          <cell r="N953" t="str">
            <v>14FW_P</v>
          </cell>
          <cell r="P953" t="str">
            <v>PNY</v>
          </cell>
          <cell r="Q953" t="str">
            <v>PLAY NEWYORK</v>
          </cell>
          <cell r="R953" t="str">
            <v>F</v>
          </cell>
          <cell r="S953">
            <v>5</v>
          </cell>
          <cell r="T953" t="str">
            <v>JP</v>
          </cell>
          <cell r="U953" t="str">
            <v>JUMPER</v>
          </cell>
          <cell r="V953" t="str">
            <v>U</v>
          </cell>
          <cell r="W953">
            <v>9</v>
          </cell>
          <cell r="X953" t="str">
            <v>009</v>
          </cell>
          <cell r="Y953" t="str">
            <v>PNYJPF5009</v>
          </cell>
          <cell r="Z953">
            <v>0.25</v>
          </cell>
          <cell r="AA953" t="str">
            <v>14FW_PLAYBOY_JUMPER_03_BK</v>
          </cell>
          <cell r="AB953" t="str">
            <v>BK</v>
          </cell>
          <cell r="AC953" t="str">
            <v>BLACK</v>
          </cell>
          <cell r="AD953" t="str">
            <v>PNYJPF5009BK</v>
          </cell>
          <cell r="AE953" t="str">
            <v/>
          </cell>
          <cell r="AF953">
            <v>0.25</v>
          </cell>
          <cell r="AG953" t="str">
            <v>60% cotton
25% polyurethan 15% polyester</v>
          </cell>
          <cell r="AH953">
            <v>1</v>
          </cell>
          <cell r="AI953" t="str">
            <v>OXL</v>
          </cell>
        </row>
        <row r="954">
          <cell r="J954" t="str">
            <v>0</v>
          </cell>
          <cell r="K954" t="str">
            <v>0-</v>
          </cell>
          <cell r="L954">
            <v>0</v>
          </cell>
          <cell r="M954" t="str">
            <v>TTL</v>
          </cell>
          <cell r="N954" t="str">
            <v/>
          </cell>
          <cell r="O954" t="str">
            <v>PNY-대경-02 TTL</v>
          </cell>
          <cell r="Q954" t="str">
            <v/>
          </cell>
          <cell r="R954" t="str">
            <v/>
          </cell>
          <cell r="S954" t="str">
            <v/>
          </cell>
          <cell r="U954" t="str">
            <v/>
          </cell>
          <cell r="X954" t="str">
            <v/>
          </cell>
          <cell r="Y954" t="str">
            <v/>
          </cell>
          <cell r="Z954">
            <v>3</v>
          </cell>
          <cell r="AB954" t="str">
            <v/>
          </cell>
          <cell r="AD954" t="str">
            <v/>
          </cell>
          <cell r="AE954" t="str">
            <v/>
          </cell>
          <cell r="AF954">
            <v>3</v>
          </cell>
          <cell r="AG954">
            <v>0</v>
          </cell>
          <cell r="AH954">
            <v>1</v>
          </cell>
        </row>
        <row r="955">
          <cell r="J955" t="str">
            <v>PNY-EVERGREEN-011</v>
          </cell>
          <cell r="K955" t="str">
            <v>PNY-EVERGREEN-011-PNYTLF5002BLACKOSS</v>
          </cell>
          <cell r="L955" t="str">
            <v>PNY의류2</v>
          </cell>
          <cell r="M955" t="str">
            <v>PNY</v>
          </cell>
          <cell r="N955" t="str">
            <v>14FW P</v>
          </cell>
          <cell r="P955" t="str">
            <v>PNY</v>
          </cell>
          <cell r="Q955" t="str">
            <v>PLAY NEWYORK</v>
          </cell>
          <cell r="R955" t="str">
            <v>F</v>
          </cell>
          <cell r="S955">
            <v>5</v>
          </cell>
          <cell r="T955" t="str">
            <v>TL</v>
          </cell>
          <cell r="U955" t="str">
            <v>LONG SLEEVES</v>
          </cell>
          <cell r="V955" t="str">
            <v>U</v>
          </cell>
          <cell r="W955">
            <v>2</v>
          </cell>
          <cell r="X955" t="str">
            <v>002</v>
          </cell>
          <cell r="Y955" t="str">
            <v>PNYTLF5002</v>
          </cell>
          <cell r="Z955">
            <v>0.25</v>
          </cell>
          <cell r="AA955" t="str">
            <v>14FW PLAYBOY_MTM_01_BK</v>
          </cell>
          <cell r="AB955" t="str">
            <v>BK</v>
          </cell>
          <cell r="AC955" t="str">
            <v>BLACK</v>
          </cell>
          <cell r="AD955" t="str">
            <v>PNYTLF5002BK</v>
          </cell>
          <cell r="AE955" t="str">
            <v/>
          </cell>
          <cell r="AF955">
            <v>0.25</v>
          </cell>
          <cell r="AG955" t="str">
            <v>80% cotton
20% polyester</v>
          </cell>
          <cell r="AH955">
            <v>1</v>
          </cell>
          <cell r="AI955" t="str">
            <v>OSS</v>
          </cell>
        </row>
        <row r="956">
          <cell r="J956" t="str">
            <v>PNY-EVERGREEN-011</v>
          </cell>
          <cell r="K956" t="str">
            <v>PNY-EVERGREEN-011-PNYTLF5002BLACKOMM</v>
          </cell>
          <cell r="L956" t="str">
            <v>PNY의류2</v>
          </cell>
          <cell r="M956" t="str">
            <v>PNY</v>
          </cell>
          <cell r="N956" t="str">
            <v>14FW P</v>
          </cell>
          <cell r="P956" t="str">
            <v>PNY</v>
          </cell>
          <cell r="Q956" t="str">
            <v>PLAY NEWYORK</v>
          </cell>
          <cell r="R956" t="str">
            <v>F</v>
          </cell>
          <cell r="S956">
            <v>5</v>
          </cell>
          <cell r="T956" t="str">
            <v>TL</v>
          </cell>
          <cell r="U956" t="str">
            <v>LONG SLEEVES</v>
          </cell>
          <cell r="V956" t="str">
            <v>U</v>
          </cell>
          <cell r="W956">
            <v>2</v>
          </cell>
          <cell r="X956" t="str">
            <v>002</v>
          </cell>
          <cell r="Y956" t="str">
            <v>PNYTLF5002</v>
          </cell>
          <cell r="Z956">
            <v>0.25</v>
          </cell>
          <cell r="AA956" t="str">
            <v>14FW PLAYBOY_MTM_01_BK</v>
          </cell>
          <cell r="AB956" t="str">
            <v>BK</v>
          </cell>
          <cell r="AC956" t="str">
            <v>BLACK</v>
          </cell>
          <cell r="AD956" t="str">
            <v>PNYTLF5002BK</v>
          </cell>
          <cell r="AE956" t="str">
            <v/>
          </cell>
          <cell r="AF956">
            <v>0.25</v>
          </cell>
          <cell r="AG956" t="str">
            <v>80% cotton
20% polyester</v>
          </cell>
          <cell r="AH956">
            <v>1</v>
          </cell>
          <cell r="AI956" t="str">
            <v>OMM</v>
          </cell>
        </row>
        <row r="957">
          <cell r="J957" t="str">
            <v>PNY-EVERGREEN-011</v>
          </cell>
          <cell r="K957" t="str">
            <v>PNY-EVERGREEN-011-PNYTLF5002BLACKOLL</v>
          </cell>
          <cell r="L957" t="str">
            <v>PNY의류2</v>
          </cell>
          <cell r="M957" t="str">
            <v>PNY</v>
          </cell>
          <cell r="N957" t="str">
            <v>14FW P</v>
          </cell>
          <cell r="P957" t="str">
            <v>PNY</v>
          </cell>
          <cell r="Q957" t="str">
            <v>PLAY NEWYORK</v>
          </cell>
          <cell r="R957" t="str">
            <v>F</v>
          </cell>
          <cell r="S957">
            <v>5</v>
          </cell>
          <cell r="T957" t="str">
            <v>TL</v>
          </cell>
          <cell r="U957" t="str">
            <v>LONG SLEEVES</v>
          </cell>
          <cell r="V957" t="str">
            <v>U</v>
          </cell>
          <cell r="W957">
            <v>2</v>
          </cell>
          <cell r="X957" t="str">
            <v>002</v>
          </cell>
          <cell r="Y957" t="str">
            <v>PNYTLF5002</v>
          </cell>
          <cell r="Z957">
            <v>0.25</v>
          </cell>
          <cell r="AA957" t="str">
            <v>14FW PLAYBOY_MTM_01_BK</v>
          </cell>
          <cell r="AB957" t="str">
            <v>BK</v>
          </cell>
          <cell r="AC957" t="str">
            <v>BLACK</v>
          </cell>
          <cell r="AD957" t="str">
            <v>PNYTLF5002BK</v>
          </cell>
          <cell r="AE957" t="str">
            <v/>
          </cell>
          <cell r="AF957">
            <v>0.25</v>
          </cell>
          <cell r="AG957" t="str">
            <v>80% cotton
20% polyester</v>
          </cell>
          <cell r="AH957">
            <v>1</v>
          </cell>
          <cell r="AI957" t="str">
            <v>OLL</v>
          </cell>
        </row>
        <row r="958">
          <cell r="J958" t="str">
            <v>PNY-EVERGREEN-011</v>
          </cell>
          <cell r="K958" t="str">
            <v>PNY-EVERGREEN-011-PNYTLF5002BLACKOXL</v>
          </cell>
          <cell r="L958" t="str">
            <v>PNY의류2</v>
          </cell>
          <cell r="M958" t="str">
            <v>PNY</v>
          </cell>
          <cell r="N958" t="str">
            <v>14FW P</v>
          </cell>
          <cell r="P958" t="str">
            <v>PNY</v>
          </cell>
          <cell r="Q958" t="str">
            <v>PLAY NEWYORK</v>
          </cell>
          <cell r="R958" t="str">
            <v>F</v>
          </cell>
          <cell r="S958">
            <v>5</v>
          </cell>
          <cell r="T958" t="str">
            <v>TL</v>
          </cell>
          <cell r="U958" t="str">
            <v>LONG SLEEVES</v>
          </cell>
          <cell r="V958" t="str">
            <v>U</v>
          </cell>
          <cell r="W958">
            <v>2</v>
          </cell>
          <cell r="X958" t="str">
            <v>002</v>
          </cell>
          <cell r="Y958" t="str">
            <v>PNYTLF5002</v>
          </cell>
          <cell r="Z958">
            <v>0.25</v>
          </cell>
          <cell r="AA958" t="str">
            <v>14FW PLAYBOY_MTM_01_BK</v>
          </cell>
          <cell r="AB958" t="str">
            <v>BK</v>
          </cell>
          <cell r="AC958" t="str">
            <v>BLACK</v>
          </cell>
          <cell r="AD958" t="str">
            <v>PNYTLF5002BK</v>
          </cell>
          <cell r="AE958" t="str">
            <v/>
          </cell>
          <cell r="AF958">
            <v>0.25</v>
          </cell>
          <cell r="AG958" t="str">
            <v>80% cotton
20% polyester</v>
          </cell>
          <cell r="AH958">
            <v>1</v>
          </cell>
          <cell r="AI958" t="str">
            <v>OXL</v>
          </cell>
        </row>
        <row r="959">
          <cell r="J959" t="str">
            <v>PNY-EVERGREEN-012</v>
          </cell>
          <cell r="K959" t="str">
            <v>PNY-EVERGREEN-012-PNYTHF5003BLACKOSS</v>
          </cell>
          <cell r="L959" t="str">
            <v>PNY의류3</v>
          </cell>
          <cell r="M959" t="str">
            <v>PNY</v>
          </cell>
          <cell r="N959" t="str">
            <v>14FW P</v>
          </cell>
          <cell r="P959" t="str">
            <v>PNY</v>
          </cell>
          <cell r="Q959" t="str">
            <v>PLAY NEWYORK</v>
          </cell>
          <cell r="R959" t="str">
            <v>F</v>
          </cell>
          <cell r="S959">
            <v>5</v>
          </cell>
          <cell r="T959" t="str">
            <v>TH</v>
          </cell>
          <cell r="U959" t="str">
            <v>HOODED T-SHIRTS</v>
          </cell>
          <cell r="V959" t="str">
            <v>U</v>
          </cell>
          <cell r="W959">
            <v>3</v>
          </cell>
          <cell r="X959" t="str">
            <v>003</v>
          </cell>
          <cell r="Y959" t="str">
            <v>PNYTHF5003</v>
          </cell>
          <cell r="Z959">
            <v>0.25</v>
          </cell>
          <cell r="AA959" t="str">
            <v>14FW PLAYBOY_HOOD_01_BK</v>
          </cell>
          <cell r="AB959" t="str">
            <v>BK</v>
          </cell>
          <cell r="AC959" t="str">
            <v>BLACK</v>
          </cell>
          <cell r="AD959" t="str">
            <v>PNYTHF5003BK</v>
          </cell>
          <cell r="AE959" t="str">
            <v/>
          </cell>
          <cell r="AF959">
            <v>0.25</v>
          </cell>
          <cell r="AG959" t="str">
            <v>80% cotton
20% polyester</v>
          </cell>
          <cell r="AH959">
            <v>1</v>
          </cell>
          <cell r="AI959" t="str">
            <v>OSS</v>
          </cell>
        </row>
        <row r="960">
          <cell r="J960" t="str">
            <v>PNY-EVERGREEN-012</v>
          </cell>
          <cell r="K960" t="str">
            <v>PNY-EVERGREEN-012-PNYTHF5003BLACKOMM</v>
          </cell>
          <cell r="L960" t="str">
            <v>PNY의류3</v>
          </cell>
          <cell r="M960" t="str">
            <v>PNY</v>
          </cell>
          <cell r="N960" t="str">
            <v>14FW P</v>
          </cell>
          <cell r="P960" t="str">
            <v>PNY</v>
          </cell>
          <cell r="Q960" t="str">
            <v>PLAY NEWYORK</v>
          </cell>
          <cell r="R960" t="str">
            <v>F</v>
          </cell>
          <cell r="S960">
            <v>5</v>
          </cell>
          <cell r="T960" t="str">
            <v>TH</v>
          </cell>
          <cell r="U960" t="str">
            <v>HOODED T-SHIRTS</v>
          </cell>
          <cell r="V960" t="str">
            <v>U</v>
          </cell>
          <cell r="W960">
            <v>3</v>
          </cell>
          <cell r="X960" t="str">
            <v>003</v>
          </cell>
          <cell r="Y960" t="str">
            <v>PNYTHF5003</v>
          </cell>
          <cell r="Z960">
            <v>0.25</v>
          </cell>
          <cell r="AA960" t="str">
            <v>14FW PLAYBOY_HOOD_01_BK</v>
          </cell>
          <cell r="AB960" t="str">
            <v>BK</v>
          </cell>
          <cell r="AC960" t="str">
            <v>BLACK</v>
          </cell>
          <cell r="AD960" t="str">
            <v>PNYTHF5003BK</v>
          </cell>
          <cell r="AE960" t="str">
            <v/>
          </cell>
          <cell r="AF960">
            <v>0.25</v>
          </cell>
          <cell r="AG960" t="str">
            <v>80% cotton
20% polyester</v>
          </cell>
          <cell r="AH960">
            <v>1</v>
          </cell>
          <cell r="AI960" t="str">
            <v>OMM</v>
          </cell>
        </row>
        <row r="961">
          <cell r="J961" t="str">
            <v>PNY-EVERGREEN-012</v>
          </cell>
          <cell r="K961" t="str">
            <v>PNY-EVERGREEN-012-PNYTHF5003BLACKOLL</v>
          </cell>
          <cell r="L961" t="str">
            <v>PNY의류3</v>
          </cell>
          <cell r="M961" t="str">
            <v>PNY</v>
          </cell>
          <cell r="N961" t="str">
            <v>14FW P</v>
          </cell>
          <cell r="P961" t="str">
            <v>PNY</v>
          </cell>
          <cell r="Q961" t="str">
            <v>PLAY NEWYORK</v>
          </cell>
          <cell r="R961" t="str">
            <v>F</v>
          </cell>
          <cell r="S961">
            <v>5</v>
          </cell>
          <cell r="T961" t="str">
            <v>TH</v>
          </cell>
          <cell r="U961" t="str">
            <v>HOODED T-SHIRTS</v>
          </cell>
          <cell r="V961" t="str">
            <v>U</v>
          </cell>
          <cell r="W961">
            <v>3</v>
          </cell>
          <cell r="X961" t="str">
            <v>003</v>
          </cell>
          <cell r="Y961" t="str">
            <v>PNYTHF5003</v>
          </cell>
          <cell r="Z961">
            <v>0.25</v>
          </cell>
          <cell r="AA961" t="str">
            <v>14FW PLAYBOY_HOOD_01_BK</v>
          </cell>
          <cell r="AB961" t="str">
            <v>BK</v>
          </cell>
          <cell r="AC961" t="str">
            <v>BLACK</v>
          </cell>
          <cell r="AD961" t="str">
            <v>PNYTHF5003BK</v>
          </cell>
          <cell r="AE961" t="str">
            <v/>
          </cell>
          <cell r="AF961">
            <v>0.25</v>
          </cell>
          <cell r="AG961" t="str">
            <v>80% cotton
20% polyester</v>
          </cell>
          <cell r="AH961">
            <v>1</v>
          </cell>
          <cell r="AI961" t="str">
            <v>OLL</v>
          </cell>
        </row>
        <row r="962">
          <cell r="J962" t="str">
            <v>PNY-EVERGREEN-012</v>
          </cell>
          <cell r="K962" t="str">
            <v>PNY-EVERGREEN-012-PNYTHF5003BLACKOXL</v>
          </cell>
          <cell r="L962" t="str">
            <v>PNY의류3</v>
          </cell>
          <cell r="M962" t="str">
            <v>PNY</v>
          </cell>
          <cell r="N962" t="str">
            <v>14FW P</v>
          </cell>
          <cell r="P962" t="str">
            <v>PNY</v>
          </cell>
          <cell r="Q962" t="str">
            <v>PLAY NEWYORK</v>
          </cell>
          <cell r="R962" t="str">
            <v>F</v>
          </cell>
          <cell r="S962">
            <v>5</v>
          </cell>
          <cell r="T962" t="str">
            <v>TH</v>
          </cell>
          <cell r="U962" t="str">
            <v>HOODED T-SHIRTS</v>
          </cell>
          <cell r="V962" t="str">
            <v>U</v>
          </cell>
          <cell r="W962">
            <v>3</v>
          </cell>
          <cell r="X962" t="str">
            <v>003</v>
          </cell>
          <cell r="Y962" t="str">
            <v>PNYTHF5003</v>
          </cell>
          <cell r="Z962">
            <v>0.25</v>
          </cell>
          <cell r="AA962" t="str">
            <v>14FW PLAYBOY_HOOD_01_BK</v>
          </cell>
          <cell r="AB962" t="str">
            <v>BK</v>
          </cell>
          <cell r="AC962" t="str">
            <v>BLACK</v>
          </cell>
          <cell r="AD962" t="str">
            <v>PNYTHF5003BK</v>
          </cell>
          <cell r="AE962" t="str">
            <v/>
          </cell>
          <cell r="AF962">
            <v>0.25</v>
          </cell>
          <cell r="AG962" t="str">
            <v>80% cotton
20% polyester</v>
          </cell>
          <cell r="AH962">
            <v>1</v>
          </cell>
          <cell r="AI962" t="str">
            <v>OXL</v>
          </cell>
        </row>
        <row r="963">
          <cell r="J963" t="str">
            <v>PNY-EVERGREEN-013</v>
          </cell>
          <cell r="K963" t="str">
            <v>PNY-EVERGREEN-013-PNYPTF5004BLACKOSS</v>
          </cell>
          <cell r="L963" t="str">
            <v>PNY의류4</v>
          </cell>
          <cell r="M963" t="str">
            <v>PNY</v>
          </cell>
          <cell r="N963" t="str">
            <v>14FW P</v>
          </cell>
          <cell r="P963" t="str">
            <v>PNY</v>
          </cell>
          <cell r="Q963" t="str">
            <v>PLAY NEWYORK</v>
          </cell>
          <cell r="R963" t="str">
            <v>F</v>
          </cell>
          <cell r="S963">
            <v>5</v>
          </cell>
          <cell r="T963" t="str">
            <v>PT</v>
          </cell>
          <cell r="U963" t="str">
            <v>PANTS</v>
          </cell>
          <cell r="V963" t="str">
            <v>U</v>
          </cell>
          <cell r="W963">
            <v>4</v>
          </cell>
          <cell r="X963" t="str">
            <v>004</v>
          </cell>
          <cell r="Y963" t="str">
            <v>PNYPTF5004</v>
          </cell>
          <cell r="Z963">
            <v>0.16666666666666666</v>
          </cell>
          <cell r="AA963" t="str">
            <v>14FW PLAYBOY_PANTS_01_BK</v>
          </cell>
          <cell r="AB963" t="str">
            <v>BK</v>
          </cell>
          <cell r="AC963" t="str">
            <v>BLACK</v>
          </cell>
          <cell r="AD963" t="str">
            <v>PNYPTF5004BK</v>
          </cell>
          <cell r="AE963" t="str">
            <v/>
          </cell>
          <cell r="AF963">
            <v>0.33333333333333331</v>
          </cell>
          <cell r="AG963" t="str">
            <v>80% cotton
20% polyester</v>
          </cell>
          <cell r="AH963">
            <v>1</v>
          </cell>
          <cell r="AI963" t="str">
            <v>OSS</v>
          </cell>
        </row>
        <row r="964">
          <cell r="J964" t="str">
            <v>PNY-EVERGREEN-013</v>
          </cell>
          <cell r="K964" t="str">
            <v>PNY-EVERGREEN-013-PNYPTF5004BLACKOMM</v>
          </cell>
          <cell r="L964" t="str">
            <v>PNY의류4</v>
          </cell>
          <cell r="M964" t="str">
            <v>PNY</v>
          </cell>
          <cell r="N964" t="str">
            <v>14FW P</v>
          </cell>
          <cell r="P964" t="str">
            <v>PNY</v>
          </cell>
          <cell r="Q964" t="str">
            <v>PLAY NEWYORK</v>
          </cell>
          <cell r="R964" t="str">
            <v>F</v>
          </cell>
          <cell r="S964">
            <v>5</v>
          </cell>
          <cell r="T964" t="str">
            <v>PT</v>
          </cell>
          <cell r="U964" t="str">
            <v>PANTS</v>
          </cell>
          <cell r="V964" t="str">
            <v>U</v>
          </cell>
          <cell r="W964">
            <v>4</v>
          </cell>
          <cell r="X964" t="str">
            <v>004</v>
          </cell>
          <cell r="Y964" t="str">
            <v>PNYPTF5004</v>
          </cell>
          <cell r="Z964">
            <v>0.16666666666666666</v>
          </cell>
          <cell r="AA964" t="str">
            <v>14FW PLAYBOY_PANTS_01_BK</v>
          </cell>
          <cell r="AB964" t="str">
            <v>BK</v>
          </cell>
          <cell r="AC964" t="str">
            <v>BLACK</v>
          </cell>
          <cell r="AD964" t="str">
            <v>PNYPTF5004BK</v>
          </cell>
          <cell r="AE964" t="str">
            <v/>
          </cell>
          <cell r="AF964">
            <v>0.33333333333333331</v>
          </cell>
          <cell r="AG964" t="str">
            <v>80% cotton
20% polyester</v>
          </cell>
          <cell r="AH964">
            <v>1</v>
          </cell>
          <cell r="AI964" t="str">
            <v>OMM</v>
          </cell>
        </row>
        <row r="965">
          <cell r="J965" t="str">
            <v>PNY-EVERGREEN-013</v>
          </cell>
          <cell r="K965" t="str">
            <v>PNY-EVERGREEN-013-PNYPTF5004BLACKOLL</v>
          </cell>
          <cell r="L965" t="str">
            <v>PNY의류4</v>
          </cell>
          <cell r="M965" t="str">
            <v>PNY</v>
          </cell>
          <cell r="N965" t="str">
            <v>14FW P</v>
          </cell>
          <cell r="P965" t="str">
            <v>PNY</v>
          </cell>
          <cell r="Q965" t="str">
            <v>PLAY NEWYORK</v>
          </cell>
          <cell r="R965" t="str">
            <v>F</v>
          </cell>
          <cell r="S965">
            <v>5</v>
          </cell>
          <cell r="T965" t="str">
            <v>PT</v>
          </cell>
          <cell r="U965" t="str">
            <v>PANTS</v>
          </cell>
          <cell r="V965" t="str">
            <v>U</v>
          </cell>
          <cell r="W965">
            <v>4</v>
          </cell>
          <cell r="X965" t="str">
            <v>004</v>
          </cell>
          <cell r="Y965" t="str">
            <v>PNYPTF5004</v>
          </cell>
          <cell r="Z965">
            <v>0.16666666666666666</v>
          </cell>
          <cell r="AA965" t="str">
            <v>14FW PLAYBOY_PANTS_01_BK</v>
          </cell>
          <cell r="AB965" t="str">
            <v>BK</v>
          </cell>
          <cell r="AC965" t="str">
            <v>BLACK</v>
          </cell>
          <cell r="AD965" t="str">
            <v>PNYPTF5004BK</v>
          </cell>
          <cell r="AE965" t="str">
            <v/>
          </cell>
          <cell r="AF965">
            <v>0.33333333333333331</v>
          </cell>
          <cell r="AG965" t="str">
            <v>80% cotton
20% polyester</v>
          </cell>
          <cell r="AH965">
            <v>1</v>
          </cell>
          <cell r="AI965" t="str">
            <v>OLL</v>
          </cell>
        </row>
        <row r="966">
          <cell r="J966" t="str">
            <v>PNY-EVERGREEN-014</v>
          </cell>
          <cell r="K966" t="str">
            <v>PNY-EVERGREEN-014-PNYPTF5004GREYOSS</v>
          </cell>
          <cell r="L966" t="str">
            <v>PNY의류4</v>
          </cell>
          <cell r="M966" t="str">
            <v>PNY</v>
          </cell>
          <cell r="N966" t="str">
            <v>14FW P</v>
          </cell>
          <cell r="P966" t="str">
            <v>PNY</v>
          </cell>
          <cell r="Q966" t="str">
            <v>PLAY NEWYORK</v>
          </cell>
          <cell r="R966" t="str">
            <v>F</v>
          </cell>
          <cell r="S966">
            <v>5</v>
          </cell>
          <cell r="T966" t="str">
            <v>PT</v>
          </cell>
          <cell r="U966" t="str">
            <v>PANTS</v>
          </cell>
          <cell r="V966" t="str">
            <v>U</v>
          </cell>
          <cell r="W966">
            <v>4</v>
          </cell>
          <cell r="X966" t="str">
            <v>004</v>
          </cell>
          <cell r="Y966" t="str">
            <v>PNYPTF5004</v>
          </cell>
          <cell r="Z966">
            <v>0.16666666666666666</v>
          </cell>
          <cell r="AA966" t="str">
            <v>14FW PLAYBOY_PANTS_01_GY</v>
          </cell>
          <cell r="AB966" t="str">
            <v>GY</v>
          </cell>
          <cell r="AC966" t="str">
            <v>GREY</v>
          </cell>
          <cell r="AD966" t="str">
            <v>PNYPTF5004GY</v>
          </cell>
          <cell r="AE966" t="str">
            <v/>
          </cell>
          <cell r="AF966">
            <v>0.33333333333333331</v>
          </cell>
          <cell r="AG966" t="str">
            <v>80% cotton
20% polyester</v>
          </cell>
          <cell r="AH966">
            <v>1</v>
          </cell>
          <cell r="AI966" t="str">
            <v>OSS</v>
          </cell>
        </row>
        <row r="967">
          <cell r="J967" t="str">
            <v>PNY-EVERGREEN-014</v>
          </cell>
          <cell r="K967" t="str">
            <v>PNY-EVERGREEN-014-PNYPTF5004GREYOMM</v>
          </cell>
          <cell r="L967" t="str">
            <v>PNY의류4</v>
          </cell>
          <cell r="M967" t="str">
            <v>PNY</v>
          </cell>
          <cell r="N967" t="str">
            <v>14FW P</v>
          </cell>
          <cell r="P967" t="str">
            <v>PNY</v>
          </cell>
          <cell r="Q967" t="str">
            <v>PLAY NEWYORK</v>
          </cell>
          <cell r="R967" t="str">
            <v>F</v>
          </cell>
          <cell r="S967">
            <v>5</v>
          </cell>
          <cell r="T967" t="str">
            <v>PT</v>
          </cell>
          <cell r="U967" t="str">
            <v>PANTS</v>
          </cell>
          <cell r="V967" t="str">
            <v>U</v>
          </cell>
          <cell r="W967">
            <v>4</v>
          </cell>
          <cell r="X967" t="str">
            <v>004</v>
          </cell>
          <cell r="Y967" t="str">
            <v>PNYPTF5004</v>
          </cell>
          <cell r="Z967">
            <v>0.16666666666666666</v>
          </cell>
          <cell r="AA967" t="str">
            <v>14FW PLAYBOY_PANTS_01_GY</v>
          </cell>
          <cell r="AB967" t="str">
            <v>GY</v>
          </cell>
          <cell r="AC967" t="str">
            <v>GREY</v>
          </cell>
          <cell r="AD967" t="str">
            <v>PNYPTF5004GY</v>
          </cell>
          <cell r="AE967" t="str">
            <v/>
          </cell>
          <cell r="AF967">
            <v>0.33333333333333331</v>
          </cell>
          <cell r="AG967" t="str">
            <v>80% cotton
20% polyester</v>
          </cell>
          <cell r="AH967">
            <v>1</v>
          </cell>
          <cell r="AI967" t="str">
            <v>OMM</v>
          </cell>
        </row>
        <row r="968">
          <cell r="J968" t="str">
            <v>PNY-EVERGREEN-014</v>
          </cell>
          <cell r="K968" t="str">
            <v>PNY-EVERGREEN-014-PNYPTF5004GREYOLL</v>
          </cell>
          <cell r="L968" t="str">
            <v>PNY의류4</v>
          </cell>
          <cell r="M968" t="str">
            <v>PNY</v>
          </cell>
          <cell r="N968" t="str">
            <v>14FW P</v>
          </cell>
          <cell r="P968" t="str">
            <v>PNY</v>
          </cell>
          <cell r="Q968" t="str">
            <v>PLAY NEWYORK</v>
          </cell>
          <cell r="R968" t="str">
            <v>F</v>
          </cell>
          <cell r="S968">
            <v>5</v>
          </cell>
          <cell r="T968" t="str">
            <v>PT</v>
          </cell>
          <cell r="U968" t="str">
            <v>PANTS</v>
          </cell>
          <cell r="V968" t="str">
            <v>U</v>
          </cell>
          <cell r="W968">
            <v>4</v>
          </cell>
          <cell r="X968" t="str">
            <v>004</v>
          </cell>
          <cell r="Y968" t="str">
            <v>PNYPTF5004</v>
          </cell>
          <cell r="Z968">
            <v>0.16666666666666666</v>
          </cell>
          <cell r="AA968" t="str">
            <v>14FW PLAYBOY_PANTS_01_GY</v>
          </cell>
          <cell r="AB968" t="str">
            <v>GY</v>
          </cell>
          <cell r="AC968" t="str">
            <v>GREY</v>
          </cell>
          <cell r="AD968" t="str">
            <v>PNYPTF5004GY</v>
          </cell>
          <cell r="AE968" t="str">
            <v/>
          </cell>
          <cell r="AF968">
            <v>0.33333333333333331</v>
          </cell>
          <cell r="AG968" t="str">
            <v>80% cotton
20% polyester</v>
          </cell>
          <cell r="AH968">
            <v>1</v>
          </cell>
          <cell r="AI968" t="str">
            <v>OLL</v>
          </cell>
        </row>
        <row r="969">
          <cell r="J969" t="str">
            <v>PNY-EVERGREEN-015</v>
          </cell>
          <cell r="K969" t="str">
            <v>PNY-EVERGREEN-015-PNYTLF5008GREYOSS</v>
          </cell>
          <cell r="L969" t="str">
            <v>PNY의류8</v>
          </cell>
          <cell r="M969" t="str">
            <v>PNY</v>
          </cell>
          <cell r="N969" t="str">
            <v>14FW_P</v>
          </cell>
          <cell r="P969" t="str">
            <v>PNY</v>
          </cell>
          <cell r="Q969" t="str">
            <v>PLAY NEWYORK</v>
          </cell>
          <cell r="R969" t="str">
            <v>F</v>
          </cell>
          <cell r="S969">
            <v>5</v>
          </cell>
          <cell r="T969" t="str">
            <v>TL</v>
          </cell>
          <cell r="U969" t="str">
            <v>LONG SLEEVES</v>
          </cell>
          <cell r="V969" t="str">
            <v>U</v>
          </cell>
          <cell r="W969">
            <v>8</v>
          </cell>
          <cell r="X969" t="str">
            <v>008</v>
          </cell>
          <cell r="Y969" t="str">
            <v>PNYTLF5008</v>
          </cell>
          <cell r="Z969">
            <v>0.125</v>
          </cell>
          <cell r="AA969" t="str">
            <v>14FW_PLAYBOY_MTM_05_GY</v>
          </cell>
          <cell r="AB969" t="str">
            <v>GY</v>
          </cell>
          <cell r="AC969" t="str">
            <v>GREY</v>
          </cell>
          <cell r="AD969" t="str">
            <v>PNYTLF5008GY</v>
          </cell>
          <cell r="AE969" t="str">
            <v/>
          </cell>
          <cell r="AF969">
            <v>0.25</v>
          </cell>
          <cell r="AG969" t="str">
            <v>80% cotton
20% polyester</v>
          </cell>
          <cell r="AH969">
            <v>1</v>
          </cell>
          <cell r="AI969" t="str">
            <v>OSS</v>
          </cell>
        </row>
        <row r="970">
          <cell r="J970" t="str">
            <v>PNY-EVERGREEN-015</v>
          </cell>
          <cell r="K970" t="str">
            <v>PNY-EVERGREEN-015-PNYTLF5008GREYOMM</v>
          </cell>
          <cell r="L970" t="str">
            <v>PNY의류8</v>
          </cell>
          <cell r="M970" t="str">
            <v>PNY</v>
          </cell>
          <cell r="N970" t="str">
            <v>14FW_P</v>
          </cell>
          <cell r="P970" t="str">
            <v>PNY</v>
          </cell>
          <cell r="Q970" t="str">
            <v>PLAY NEWYORK</v>
          </cell>
          <cell r="R970" t="str">
            <v>F</v>
          </cell>
          <cell r="S970">
            <v>5</v>
          </cell>
          <cell r="T970" t="str">
            <v>TL</v>
          </cell>
          <cell r="U970" t="str">
            <v>LONG SLEEVES</v>
          </cell>
          <cell r="V970" t="str">
            <v>U</v>
          </cell>
          <cell r="W970">
            <v>8</v>
          </cell>
          <cell r="X970" t="str">
            <v>008</v>
          </cell>
          <cell r="Y970" t="str">
            <v>PNYTLF5008</v>
          </cell>
          <cell r="Z970">
            <v>0.125</v>
          </cell>
          <cell r="AA970" t="str">
            <v>14FW_PLAYBOY_MTM_05_GY</v>
          </cell>
          <cell r="AB970" t="str">
            <v>GY</v>
          </cell>
          <cell r="AC970" t="str">
            <v>GREY</v>
          </cell>
          <cell r="AD970" t="str">
            <v>PNYTLF5008GY</v>
          </cell>
          <cell r="AE970" t="str">
            <v/>
          </cell>
          <cell r="AF970">
            <v>0.25</v>
          </cell>
          <cell r="AG970" t="str">
            <v>80% cotton
20% polyester</v>
          </cell>
          <cell r="AH970">
            <v>1</v>
          </cell>
          <cell r="AI970" t="str">
            <v>OMM</v>
          </cell>
        </row>
        <row r="971">
          <cell r="J971" t="str">
            <v>PNY-EVERGREEN-015</v>
          </cell>
          <cell r="K971" t="str">
            <v>PNY-EVERGREEN-015-PNYTLF5008GREYOLL</v>
          </cell>
          <cell r="L971" t="str">
            <v>PNY의류8</v>
          </cell>
          <cell r="M971" t="str">
            <v>PNY</v>
          </cell>
          <cell r="N971" t="str">
            <v>14FW_P</v>
          </cell>
          <cell r="P971" t="str">
            <v>PNY</v>
          </cell>
          <cell r="Q971" t="str">
            <v>PLAY NEWYORK</v>
          </cell>
          <cell r="R971" t="str">
            <v>F</v>
          </cell>
          <cell r="S971">
            <v>5</v>
          </cell>
          <cell r="T971" t="str">
            <v>TL</v>
          </cell>
          <cell r="U971" t="str">
            <v>LONG SLEEVES</v>
          </cell>
          <cell r="V971" t="str">
            <v>U</v>
          </cell>
          <cell r="W971">
            <v>8</v>
          </cell>
          <cell r="X971" t="str">
            <v>008</v>
          </cell>
          <cell r="Y971" t="str">
            <v>PNYTLF5008</v>
          </cell>
          <cell r="Z971">
            <v>0.125</v>
          </cell>
          <cell r="AA971" t="str">
            <v>14FW_PLAYBOY_MTM_05_GY</v>
          </cell>
          <cell r="AB971" t="str">
            <v>GY</v>
          </cell>
          <cell r="AC971" t="str">
            <v>GREY</v>
          </cell>
          <cell r="AD971" t="str">
            <v>PNYTLF5008GY</v>
          </cell>
          <cell r="AE971" t="str">
            <v/>
          </cell>
          <cell r="AF971">
            <v>0.25</v>
          </cell>
          <cell r="AG971" t="str">
            <v>80% cotton
20% polyester</v>
          </cell>
          <cell r="AH971">
            <v>1</v>
          </cell>
          <cell r="AI971" t="str">
            <v>OLL</v>
          </cell>
        </row>
        <row r="972">
          <cell r="J972" t="str">
            <v>PNY-EVERGREEN-015</v>
          </cell>
          <cell r="K972" t="str">
            <v>PNY-EVERGREEN-015-PNYTLF5008GREYOXL</v>
          </cell>
          <cell r="L972" t="str">
            <v>PNY의류8</v>
          </cell>
          <cell r="M972" t="str">
            <v>PNY</v>
          </cell>
          <cell r="N972" t="str">
            <v>14FW_P</v>
          </cell>
          <cell r="P972" t="str">
            <v>PNY</v>
          </cell>
          <cell r="Q972" t="str">
            <v>PLAY NEWYORK</v>
          </cell>
          <cell r="R972" t="str">
            <v>F</v>
          </cell>
          <cell r="S972">
            <v>5</v>
          </cell>
          <cell r="T972" t="str">
            <v>TL</v>
          </cell>
          <cell r="U972" t="str">
            <v>LONG SLEEVES</v>
          </cell>
          <cell r="V972" t="str">
            <v>U</v>
          </cell>
          <cell r="W972">
            <v>8</v>
          </cell>
          <cell r="X972" t="str">
            <v>008</v>
          </cell>
          <cell r="Y972" t="str">
            <v>PNYTLF5008</v>
          </cell>
          <cell r="Z972">
            <v>0.125</v>
          </cell>
          <cell r="AA972" t="str">
            <v>14FW_PLAYBOY_MTM_05_GY</v>
          </cell>
          <cell r="AB972" t="str">
            <v>GY</v>
          </cell>
          <cell r="AC972" t="str">
            <v>GREY</v>
          </cell>
          <cell r="AD972" t="str">
            <v>PNYTLF5008GY</v>
          </cell>
          <cell r="AE972" t="str">
            <v/>
          </cell>
          <cell r="AF972">
            <v>0.25</v>
          </cell>
          <cell r="AG972" t="str">
            <v>80% cotton
20% polyester</v>
          </cell>
          <cell r="AH972">
            <v>1</v>
          </cell>
          <cell r="AI972" t="str">
            <v>OXL</v>
          </cell>
        </row>
        <row r="973">
          <cell r="J973" t="str">
            <v>PNY-EVERGREEN-016</v>
          </cell>
          <cell r="K973" t="str">
            <v>PNY-EVERGREEN-016-PNYTLF5008BLACKOSS</v>
          </cell>
          <cell r="L973" t="str">
            <v>PNY의류8</v>
          </cell>
          <cell r="M973" t="str">
            <v>PNY</v>
          </cell>
          <cell r="N973" t="str">
            <v xml:space="preserve"> 14FW_</v>
          </cell>
          <cell r="P973" t="str">
            <v>PNY</v>
          </cell>
          <cell r="Q973" t="str">
            <v>PLAY NEWYORK</v>
          </cell>
          <cell r="R973" t="str">
            <v>F</v>
          </cell>
          <cell r="S973">
            <v>5</v>
          </cell>
          <cell r="T973" t="str">
            <v>TL</v>
          </cell>
          <cell r="U973" t="str">
            <v>LONG SLEEVES</v>
          </cell>
          <cell r="V973" t="str">
            <v>U</v>
          </cell>
          <cell r="W973">
            <v>8</v>
          </cell>
          <cell r="X973" t="str">
            <v>008</v>
          </cell>
          <cell r="Y973" t="str">
            <v>PNYTLF5008</v>
          </cell>
          <cell r="Z973">
            <v>0.125</v>
          </cell>
          <cell r="AA973" t="str">
            <v xml:space="preserve"> 14FW_PLAYBOY_MTM_05_BK</v>
          </cell>
          <cell r="AB973" t="str">
            <v>BK</v>
          </cell>
          <cell r="AC973" t="str">
            <v>BLACK</v>
          </cell>
          <cell r="AD973" t="str">
            <v>PNYTLF5008BK</v>
          </cell>
          <cell r="AE973" t="str">
            <v/>
          </cell>
          <cell r="AF973">
            <v>0.25</v>
          </cell>
          <cell r="AG973" t="str">
            <v>80% cotton
20% polyester</v>
          </cell>
          <cell r="AH973">
            <v>1</v>
          </cell>
          <cell r="AI973" t="str">
            <v>OSS</v>
          </cell>
        </row>
        <row r="974">
          <cell r="J974" t="str">
            <v>PNY-EVERGREEN-016</v>
          </cell>
          <cell r="K974" t="str">
            <v>PNY-EVERGREEN-016-PNYTLF5008BLACKOMM</v>
          </cell>
          <cell r="L974" t="str">
            <v>PNY의류8</v>
          </cell>
          <cell r="M974" t="str">
            <v>PNY</v>
          </cell>
          <cell r="N974" t="str">
            <v xml:space="preserve"> 14FW_</v>
          </cell>
          <cell r="P974" t="str">
            <v>PNY</v>
          </cell>
          <cell r="Q974" t="str">
            <v>PLAY NEWYORK</v>
          </cell>
          <cell r="R974" t="str">
            <v>F</v>
          </cell>
          <cell r="S974">
            <v>5</v>
          </cell>
          <cell r="T974" t="str">
            <v>TL</v>
          </cell>
          <cell r="U974" t="str">
            <v>LONG SLEEVES</v>
          </cell>
          <cell r="V974" t="str">
            <v>U</v>
          </cell>
          <cell r="W974">
            <v>8</v>
          </cell>
          <cell r="X974" t="str">
            <v>008</v>
          </cell>
          <cell r="Y974" t="str">
            <v>PNYTLF5008</v>
          </cell>
          <cell r="Z974">
            <v>0.125</v>
          </cell>
          <cell r="AA974" t="str">
            <v xml:space="preserve"> 14FW_PLAYBOY_MTM_05_BK</v>
          </cell>
          <cell r="AB974" t="str">
            <v>BK</v>
          </cell>
          <cell r="AC974" t="str">
            <v>BLACK</v>
          </cell>
          <cell r="AD974" t="str">
            <v>PNYTLF5008BK</v>
          </cell>
          <cell r="AE974" t="str">
            <v/>
          </cell>
          <cell r="AF974">
            <v>0.25</v>
          </cell>
          <cell r="AG974" t="str">
            <v>80% cotton
20% polyester</v>
          </cell>
          <cell r="AH974">
            <v>1</v>
          </cell>
          <cell r="AI974" t="str">
            <v>OMM</v>
          </cell>
        </row>
        <row r="975">
          <cell r="J975" t="str">
            <v>PNY-EVERGREEN-016</v>
          </cell>
          <cell r="K975" t="str">
            <v>PNY-EVERGREEN-016-PNYTLF5008BLACKOLL</v>
          </cell>
          <cell r="L975" t="str">
            <v>PNY의류8</v>
          </cell>
          <cell r="M975" t="str">
            <v>PNY</v>
          </cell>
          <cell r="N975" t="str">
            <v xml:space="preserve"> 14FW_</v>
          </cell>
          <cell r="P975" t="str">
            <v>PNY</v>
          </cell>
          <cell r="Q975" t="str">
            <v>PLAY NEWYORK</v>
          </cell>
          <cell r="R975" t="str">
            <v>F</v>
          </cell>
          <cell r="S975">
            <v>5</v>
          </cell>
          <cell r="T975" t="str">
            <v>TL</v>
          </cell>
          <cell r="U975" t="str">
            <v>LONG SLEEVES</v>
          </cell>
          <cell r="V975" t="str">
            <v>U</v>
          </cell>
          <cell r="W975">
            <v>8</v>
          </cell>
          <cell r="X975" t="str">
            <v>008</v>
          </cell>
          <cell r="Y975" t="str">
            <v>PNYTLF5008</v>
          </cell>
          <cell r="Z975">
            <v>0.125</v>
          </cell>
          <cell r="AA975" t="str">
            <v xml:space="preserve"> 14FW_PLAYBOY_MTM_05_BK</v>
          </cell>
          <cell r="AB975" t="str">
            <v>BK</v>
          </cell>
          <cell r="AC975" t="str">
            <v>BLACK</v>
          </cell>
          <cell r="AD975" t="str">
            <v>PNYTLF5008BK</v>
          </cell>
          <cell r="AE975" t="str">
            <v/>
          </cell>
          <cell r="AF975">
            <v>0.25</v>
          </cell>
          <cell r="AG975" t="str">
            <v>80% cotton
20% polyester</v>
          </cell>
          <cell r="AH975">
            <v>1</v>
          </cell>
          <cell r="AI975" t="str">
            <v>OLL</v>
          </cell>
        </row>
        <row r="976">
          <cell r="J976" t="str">
            <v>PNY-EVERGREEN-016</v>
          </cell>
          <cell r="K976" t="str">
            <v>PNY-EVERGREEN-016-PNYTLF5008BLACKOXL</v>
          </cell>
          <cell r="L976" t="str">
            <v>PNY의류8</v>
          </cell>
          <cell r="M976" t="str">
            <v>PNY</v>
          </cell>
          <cell r="N976" t="str">
            <v xml:space="preserve"> 14FW_</v>
          </cell>
          <cell r="P976" t="str">
            <v>PNY</v>
          </cell>
          <cell r="Q976" t="str">
            <v>PLAY NEWYORK</v>
          </cell>
          <cell r="R976" t="str">
            <v>F</v>
          </cell>
          <cell r="S976">
            <v>5</v>
          </cell>
          <cell r="T976" t="str">
            <v>TL</v>
          </cell>
          <cell r="U976" t="str">
            <v>LONG SLEEVES</v>
          </cell>
          <cell r="V976" t="str">
            <v>U</v>
          </cell>
          <cell r="W976">
            <v>8</v>
          </cell>
          <cell r="X976" t="str">
            <v>008</v>
          </cell>
          <cell r="Y976" t="str">
            <v>PNYTLF5008</v>
          </cell>
          <cell r="Z976">
            <v>0.125</v>
          </cell>
          <cell r="AA976" t="str">
            <v xml:space="preserve"> 14FW_PLAYBOY_MTM_05_BK</v>
          </cell>
          <cell r="AB976" t="str">
            <v>BK</v>
          </cell>
          <cell r="AC976" t="str">
            <v>BLACK</v>
          </cell>
          <cell r="AD976" t="str">
            <v>PNYTLF5008BK</v>
          </cell>
          <cell r="AE976" t="str">
            <v/>
          </cell>
          <cell r="AF976">
            <v>0.25</v>
          </cell>
          <cell r="AG976" t="str">
            <v>80% cotton
20% polyester</v>
          </cell>
          <cell r="AH976">
            <v>1</v>
          </cell>
          <cell r="AI976" t="str">
            <v>OXL</v>
          </cell>
        </row>
        <row r="977">
          <cell r="J977" t="str">
            <v>0</v>
          </cell>
          <cell r="K977" t="str">
            <v>0-</v>
          </cell>
          <cell r="L977">
            <v>0</v>
          </cell>
          <cell r="M977" t="str">
            <v>TTL</v>
          </cell>
          <cell r="N977" t="str">
            <v/>
          </cell>
          <cell r="O977" t="str">
            <v>PNY-EVERGREEN-01 TTL</v>
          </cell>
          <cell r="Q977" t="str">
            <v/>
          </cell>
          <cell r="R977" t="str">
            <v/>
          </cell>
          <cell r="S977" t="str">
            <v/>
          </cell>
          <cell r="U977" t="str">
            <v/>
          </cell>
          <cell r="X977" t="str">
            <v/>
          </cell>
          <cell r="Y977" t="str">
            <v/>
          </cell>
          <cell r="Z977">
            <v>3.9999999999999991</v>
          </cell>
          <cell r="AB977" t="str">
            <v/>
          </cell>
          <cell r="AD977" t="str">
            <v/>
          </cell>
          <cell r="AE977" t="str">
            <v/>
          </cell>
          <cell r="AF977">
            <v>6.0000000000000009</v>
          </cell>
          <cell r="AG977">
            <v>0</v>
          </cell>
          <cell r="AH977">
            <v>1</v>
          </cell>
        </row>
        <row r="978">
          <cell r="J978" t="str">
            <v>PNY-아트인드림-021</v>
          </cell>
          <cell r="K978" t="str">
            <v>PNY-아트인드림-021-PNYTHF5005BLACKOSS</v>
          </cell>
          <cell r="L978" t="str">
            <v>PNY의류5</v>
          </cell>
          <cell r="M978" t="str">
            <v>PNY</v>
          </cell>
          <cell r="N978" t="str">
            <v>14FW P</v>
          </cell>
          <cell r="P978" t="str">
            <v>PNY</v>
          </cell>
          <cell r="Q978" t="str">
            <v>PLAY NEWYORK</v>
          </cell>
          <cell r="R978" t="str">
            <v>F</v>
          </cell>
          <cell r="S978">
            <v>5</v>
          </cell>
          <cell r="T978" t="str">
            <v>TH</v>
          </cell>
          <cell r="U978" t="str">
            <v>HOODED T-SHIRTS</v>
          </cell>
          <cell r="V978" t="str">
            <v>U</v>
          </cell>
          <cell r="W978">
            <v>5</v>
          </cell>
          <cell r="X978" t="str">
            <v>005</v>
          </cell>
          <cell r="Y978" t="str">
            <v>PNYTHF5005</v>
          </cell>
          <cell r="Z978">
            <v>0.25</v>
          </cell>
          <cell r="AA978" t="str">
            <v>14FW PLAYBOY_HOOD_02_BK</v>
          </cell>
          <cell r="AB978" t="str">
            <v>BK</v>
          </cell>
          <cell r="AC978" t="str">
            <v>BLACK</v>
          </cell>
          <cell r="AD978" t="str">
            <v>PNYTHF5005BK</v>
          </cell>
          <cell r="AE978" t="str">
            <v/>
          </cell>
          <cell r="AF978">
            <v>0.25</v>
          </cell>
          <cell r="AG978" t="str">
            <v>80% cotton
20% polyester</v>
          </cell>
          <cell r="AH978">
            <v>1</v>
          </cell>
          <cell r="AI978" t="str">
            <v>OSS</v>
          </cell>
        </row>
        <row r="979">
          <cell r="J979" t="str">
            <v>PNY-아트인드림-021</v>
          </cell>
          <cell r="K979" t="str">
            <v>PNY-아트인드림-021-PNYTHF5005BLACKOMM</v>
          </cell>
          <cell r="L979" t="str">
            <v>PNY의류5</v>
          </cell>
          <cell r="M979" t="str">
            <v>PNY</v>
          </cell>
          <cell r="N979" t="str">
            <v>14FW P</v>
          </cell>
          <cell r="P979" t="str">
            <v>PNY</v>
          </cell>
          <cell r="Q979" t="str">
            <v>PLAY NEWYORK</v>
          </cell>
          <cell r="R979" t="str">
            <v>F</v>
          </cell>
          <cell r="S979">
            <v>5</v>
          </cell>
          <cell r="T979" t="str">
            <v>TH</v>
          </cell>
          <cell r="U979" t="str">
            <v>HOODED T-SHIRTS</v>
          </cell>
          <cell r="V979" t="str">
            <v>U</v>
          </cell>
          <cell r="W979">
            <v>5</v>
          </cell>
          <cell r="X979" t="str">
            <v>005</v>
          </cell>
          <cell r="Y979" t="str">
            <v>PNYTHF5005</v>
          </cell>
          <cell r="Z979">
            <v>0.25</v>
          </cell>
          <cell r="AA979" t="str">
            <v>14FW PLAYBOY_HOOD_02_BK</v>
          </cell>
          <cell r="AB979" t="str">
            <v>BK</v>
          </cell>
          <cell r="AC979" t="str">
            <v>BLACK</v>
          </cell>
          <cell r="AD979" t="str">
            <v>PNYTHF5005BK</v>
          </cell>
          <cell r="AE979" t="str">
            <v/>
          </cell>
          <cell r="AF979">
            <v>0.25</v>
          </cell>
          <cell r="AG979" t="str">
            <v>80% cotton
20% polyester</v>
          </cell>
          <cell r="AH979">
            <v>1</v>
          </cell>
          <cell r="AI979" t="str">
            <v>OMM</v>
          </cell>
        </row>
        <row r="980">
          <cell r="J980" t="str">
            <v>PNY-아트인드림-021</v>
          </cell>
          <cell r="K980" t="str">
            <v>PNY-아트인드림-021-PNYTHF5005BLACKOLL</v>
          </cell>
          <cell r="L980" t="str">
            <v>PNY의류5</v>
          </cell>
          <cell r="M980" t="str">
            <v>PNY</v>
          </cell>
          <cell r="N980" t="str">
            <v>14FW P</v>
          </cell>
          <cell r="P980" t="str">
            <v>PNY</v>
          </cell>
          <cell r="Q980" t="str">
            <v>PLAY NEWYORK</v>
          </cell>
          <cell r="R980" t="str">
            <v>F</v>
          </cell>
          <cell r="S980">
            <v>5</v>
          </cell>
          <cell r="T980" t="str">
            <v>TH</v>
          </cell>
          <cell r="U980" t="str">
            <v>HOODED T-SHIRTS</v>
          </cell>
          <cell r="V980" t="str">
            <v>U</v>
          </cell>
          <cell r="W980">
            <v>5</v>
          </cell>
          <cell r="X980" t="str">
            <v>005</v>
          </cell>
          <cell r="Y980" t="str">
            <v>PNYTHF5005</v>
          </cell>
          <cell r="Z980">
            <v>0.25</v>
          </cell>
          <cell r="AA980" t="str">
            <v>14FW PLAYBOY_HOOD_02_BK</v>
          </cell>
          <cell r="AB980" t="str">
            <v>BK</v>
          </cell>
          <cell r="AC980" t="str">
            <v>BLACK</v>
          </cell>
          <cell r="AD980" t="str">
            <v>PNYTHF5005BK</v>
          </cell>
          <cell r="AE980" t="str">
            <v/>
          </cell>
          <cell r="AF980">
            <v>0.25</v>
          </cell>
          <cell r="AG980" t="str">
            <v>80% cotton
20% polyester</v>
          </cell>
          <cell r="AH980">
            <v>1</v>
          </cell>
          <cell r="AI980" t="str">
            <v>OLL</v>
          </cell>
        </row>
        <row r="981">
          <cell r="J981" t="str">
            <v>PNY-아트인드림-021</v>
          </cell>
          <cell r="K981" t="str">
            <v>PNY-아트인드림-021-PNYTHF5005BLACKOXL</v>
          </cell>
          <cell r="L981" t="str">
            <v>PNY의류5</v>
          </cell>
          <cell r="M981" t="str">
            <v>PNY</v>
          </cell>
          <cell r="N981" t="str">
            <v>14FW P</v>
          </cell>
          <cell r="P981" t="str">
            <v>PNY</v>
          </cell>
          <cell r="Q981" t="str">
            <v>PLAY NEWYORK</v>
          </cell>
          <cell r="R981" t="str">
            <v>F</v>
          </cell>
          <cell r="S981">
            <v>5</v>
          </cell>
          <cell r="T981" t="str">
            <v>TH</v>
          </cell>
          <cell r="U981" t="str">
            <v>HOODED T-SHIRTS</v>
          </cell>
          <cell r="V981" t="str">
            <v>U</v>
          </cell>
          <cell r="W981">
            <v>5</v>
          </cell>
          <cell r="X981" t="str">
            <v>005</v>
          </cell>
          <cell r="Y981" t="str">
            <v>PNYTHF5005</v>
          </cell>
          <cell r="Z981">
            <v>0.25</v>
          </cell>
          <cell r="AA981" t="str">
            <v>14FW PLAYBOY_HOOD_02_BK</v>
          </cell>
          <cell r="AB981" t="str">
            <v>BK</v>
          </cell>
          <cell r="AC981" t="str">
            <v>BLACK</v>
          </cell>
          <cell r="AD981" t="str">
            <v>PNYTHF5005BK</v>
          </cell>
          <cell r="AE981" t="str">
            <v/>
          </cell>
          <cell r="AF981">
            <v>0.25</v>
          </cell>
          <cell r="AG981" t="str">
            <v>80% cotton
20% polyester</v>
          </cell>
          <cell r="AH981">
            <v>1</v>
          </cell>
          <cell r="AI981" t="str">
            <v>OXL</v>
          </cell>
        </row>
        <row r="982">
          <cell r="J982" t="str">
            <v>0</v>
          </cell>
          <cell r="K982" t="str">
            <v>0-</v>
          </cell>
          <cell r="L982">
            <v>0</v>
          </cell>
          <cell r="M982" t="str">
            <v>TTL</v>
          </cell>
          <cell r="N982" t="str">
            <v/>
          </cell>
          <cell r="O982" t="str">
            <v>PNY-아트인드림-02 TTL</v>
          </cell>
          <cell r="Q982" t="str">
            <v/>
          </cell>
          <cell r="R982" t="str">
            <v/>
          </cell>
          <cell r="S982" t="str">
            <v/>
          </cell>
          <cell r="U982" t="str">
            <v/>
          </cell>
          <cell r="X982" t="str">
            <v/>
          </cell>
          <cell r="Y982" t="str">
            <v/>
          </cell>
          <cell r="Z982">
            <v>1</v>
          </cell>
          <cell r="AB982" t="str">
            <v/>
          </cell>
          <cell r="AD982" t="str">
            <v/>
          </cell>
          <cell r="AE982" t="str">
            <v/>
          </cell>
          <cell r="AF982">
            <v>1</v>
          </cell>
          <cell r="AG982">
            <v>0</v>
          </cell>
          <cell r="AH982">
            <v>1</v>
          </cell>
        </row>
        <row r="983">
          <cell r="J983" t="str">
            <v>PNY-유건-011</v>
          </cell>
          <cell r="K983" t="str">
            <v>PNY-유건-011-PNYJPF5007BLACKOMM</v>
          </cell>
          <cell r="L983" t="str">
            <v>PNY의류7</v>
          </cell>
          <cell r="M983" t="str">
            <v>PNY</v>
          </cell>
          <cell r="N983" t="str">
            <v>14FW P</v>
          </cell>
          <cell r="P983" t="str">
            <v>PNY</v>
          </cell>
          <cell r="Q983" t="str">
            <v>PLAY NEWYORK</v>
          </cell>
          <cell r="R983" t="str">
            <v>F</v>
          </cell>
          <cell r="S983">
            <v>5</v>
          </cell>
          <cell r="T983" t="str">
            <v>JP</v>
          </cell>
          <cell r="U983" t="str">
            <v>JUMPER</v>
          </cell>
          <cell r="V983" t="str">
            <v>U</v>
          </cell>
          <cell r="W983">
            <v>7</v>
          </cell>
          <cell r="X983" t="str">
            <v>007</v>
          </cell>
          <cell r="Y983" t="str">
            <v>PNYJPF5007</v>
          </cell>
          <cell r="Z983">
            <v>0.5</v>
          </cell>
          <cell r="AA983" t="str">
            <v>14FW PLAYBOY_MUSTANG_01_BK</v>
          </cell>
          <cell r="AB983" t="str">
            <v>BK</v>
          </cell>
          <cell r="AC983" t="str">
            <v>BLACK</v>
          </cell>
          <cell r="AD983" t="str">
            <v>PNYJPF5007BK</v>
          </cell>
          <cell r="AE983" t="str">
            <v/>
          </cell>
          <cell r="AF983">
            <v>0.5</v>
          </cell>
          <cell r="AG983">
            <v>0</v>
          </cell>
          <cell r="AH983">
            <v>1</v>
          </cell>
          <cell r="AI983" t="str">
            <v>OMM</v>
          </cell>
        </row>
        <row r="984">
          <cell r="J984" t="str">
            <v>PNY-유건-011</v>
          </cell>
          <cell r="K984" t="str">
            <v>PNY-유건-011-PNYJPF5007BLACKOLL</v>
          </cell>
          <cell r="L984" t="str">
            <v>PNY의류7</v>
          </cell>
          <cell r="M984" t="str">
            <v>PNY</v>
          </cell>
          <cell r="N984" t="str">
            <v>14FW P</v>
          </cell>
          <cell r="P984" t="str">
            <v>PNY</v>
          </cell>
          <cell r="Q984" t="str">
            <v>PLAY NEWYORK</v>
          </cell>
          <cell r="R984" t="str">
            <v>F</v>
          </cell>
          <cell r="S984">
            <v>5</v>
          </cell>
          <cell r="T984" t="str">
            <v>JP</v>
          </cell>
          <cell r="U984" t="str">
            <v>JUMPER</v>
          </cell>
          <cell r="V984" t="str">
            <v>U</v>
          </cell>
          <cell r="W984">
            <v>7</v>
          </cell>
          <cell r="X984" t="str">
            <v>007</v>
          </cell>
          <cell r="Y984" t="str">
            <v>PNYJPF5007</v>
          </cell>
          <cell r="Z984">
            <v>0.5</v>
          </cell>
          <cell r="AA984" t="str">
            <v>14FW PLAYBOY_MUSTANG_01_BK</v>
          </cell>
          <cell r="AB984" t="str">
            <v>BK</v>
          </cell>
          <cell r="AC984" t="str">
            <v>BLACK</v>
          </cell>
          <cell r="AD984" t="str">
            <v>PNYJPF5007BK</v>
          </cell>
          <cell r="AE984" t="str">
            <v/>
          </cell>
          <cell r="AF984">
            <v>0.5</v>
          </cell>
          <cell r="AG984">
            <v>0</v>
          </cell>
          <cell r="AH984">
            <v>1</v>
          </cell>
          <cell r="AI984" t="str">
            <v>OLL</v>
          </cell>
        </row>
        <row r="985">
          <cell r="J985" t="str">
            <v>0</v>
          </cell>
          <cell r="K985" t="str">
            <v>0-</v>
          </cell>
          <cell r="L985">
            <v>0</v>
          </cell>
          <cell r="M985" t="str">
            <v>TTL</v>
          </cell>
          <cell r="N985" t="str">
            <v/>
          </cell>
          <cell r="O985" t="str">
            <v>PNY-유건-01 TTL</v>
          </cell>
          <cell r="Q985" t="str">
            <v/>
          </cell>
          <cell r="R985" t="str">
            <v/>
          </cell>
          <cell r="S985" t="str">
            <v/>
          </cell>
          <cell r="U985" t="str">
            <v/>
          </cell>
          <cell r="X985" t="str">
            <v/>
          </cell>
          <cell r="Y985" t="str">
            <v/>
          </cell>
          <cell r="Z985">
            <v>1</v>
          </cell>
          <cell r="AB985" t="str">
            <v/>
          </cell>
          <cell r="AD985" t="str">
            <v/>
          </cell>
          <cell r="AE985" t="str">
            <v/>
          </cell>
          <cell r="AF985">
            <v>1</v>
          </cell>
          <cell r="AG985">
            <v>0</v>
          </cell>
          <cell r="AH985">
            <v>1</v>
          </cell>
        </row>
        <row r="986">
          <cell r="J986" t="str">
            <v>ELS-EVERGREEN-031</v>
          </cell>
          <cell r="K986" t="str">
            <v>ELS-EVERGREEN-031-ELSTLF4004BLACKOXS</v>
          </cell>
          <cell r="L986" t="str">
            <v>ELS의류4</v>
          </cell>
          <cell r="M986" t="str">
            <v>ELS</v>
          </cell>
          <cell r="N986" t="str">
            <v>14FW_E</v>
          </cell>
          <cell r="P986" t="str">
            <v>ELS</v>
          </cell>
          <cell r="Q986" t="str">
            <v>ELSTINKO</v>
          </cell>
          <cell r="R986" t="str">
            <v>F</v>
          </cell>
          <cell r="S986">
            <v>4</v>
          </cell>
          <cell r="T986" t="str">
            <v>TL</v>
          </cell>
          <cell r="U986" t="str">
            <v>LONG SLEEVES</v>
          </cell>
          <cell r="V986" t="str">
            <v>U</v>
          </cell>
          <cell r="W986">
            <v>4</v>
          </cell>
          <cell r="X986" t="str">
            <v>004</v>
          </cell>
          <cell r="Y986" t="str">
            <v>ELSTLF4004</v>
          </cell>
          <cell r="Z986">
            <v>0.2</v>
          </cell>
          <cell r="AA986" t="str">
            <v>14FW_ELSTINKO_MTM_05_BK</v>
          </cell>
          <cell r="AB986" t="str">
            <v>BK</v>
          </cell>
          <cell r="AC986" t="str">
            <v>BLACK</v>
          </cell>
          <cell r="AD986" t="str">
            <v>ELSTLF4004BK</v>
          </cell>
          <cell r="AE986" t="str">
            <v/>
          </cell>
          <cell r="AF986">
            <v>0.2</v>
          </cell>
          <cell r="AG986" t="str">
            <v>100% cotton</v>
          </cell>
          <cell r="AH986">
            <v>1</v>
          </cell>
          <cell r="AI986" t="str">
            <v>OXS</v>
          </cell>
        </row>
        <row r="987">
          <cell r="J987" t="str">
            <v>ELS-EVERGREEN-031</v>
          </cell>
          <cell r="K987" t="str">
            <v>ELS-EVERGREEN-031-ELSTLF4004BLACKOSS</v>
          </cell>
          <cell r="L987" t="str">
            <v>ELS의류4</v>
          </cell>
          <cell r="M987" t="str">
            <v>ELS</v>
          </cell>
          <cell r="N987" t="str">
            <v>14FW_E</v>
          </cell>
          <cell r="P987" t="str">
            <v>ELS</v>
          </cell>
          <cell r="Q987" t="str">
            <v>ELSTINKO</v>
          </cell>
          <cell r="R987" t="str">
            <v>F</v>
          </cell>
          <cell r="S987">
            <v>4</v>
          </cell>
          <cell r="T987" t="str">
            <v>TL</v>
          </cell>
          <cell r="U987" t="str">
            <v>LONG SLEEVES</v>
          </cell>
          <cell r="V987" t="str">
            <v>U</v>
          </cell>
          <cell r="W987">
            <v>4</v>
          </cell>
          <cell r="X987" t="str">
            <v>004</v>
          </cell>
          <cell r="Y987" t="str">
            <v>ELSTLF4004</v>
          </cell>
          <cell r="Z987">
            <v>0.2</v>
          </cell>
          <cell r="AA987" t="str">
            <v>14FW_ELSTINKO_MTM_05_BK</v>
          </cell>
          <cell r="AB987" t="str">
            <v>BK</v>
          </cell>
          <cell r="AC987" t="str">
            <v>BLACK</v>
          </cell>
          <cell r="AD987" t="str">
            <v>ELSTLF4004BK</v>
          </cell>
          <cell r="AE987" t="str">
            <v/>
          </cell>
          <cell r="AF987">
            <v>0.2</v>
          </cell>
          <cell r="AG987" t="str">
            <v>100% cotton</v>
          </cell>
          <cell r="AH987">
            <v>1</v>
          </cell>
          <cell r="AI987" t="str">
            <v>OSS</v>
          </cell>
        </row>
        <row r="988">
          <cell r="J988" t="str">
            <v>ELS-EVERGREEN-031</v>
          </cell>
          <cell r="K988" t="str">
            <v>ELS-EVERGREEN-031-ELSTLF4004BLACKOMM</v>
          </cell>
          <cell r="L988" t="str">
            <v>ELS의류4</v>
          </cell>
          <cell r="M988" t="str">
            <v>ELS</v>
          </cell>
          <cell r="N988" t="str">
            <v>14FW_E</v>
          </cell>
          <cell r="P988" t="str">
            <v>ELS</v>
          </cell>
          <cell r="Q988" t="str">
            <v>ELSTINKO</v>
          </cell>
          <cell r="R988" t="str">
            <v>F</v>
          </cell>
          <cell r="S988">
            <v>4</v>
          </cell>
          <cell r="T988" t="str">
            <v>TL</v>
          </cell>
          <cell r="U988" t="str">
            <v>LONG SLEEVES</v>
          </cell>
          <cell r="V988" t="str">
            <v>U</v>
          </cell>
          <cell r="W988">
            <v>4</v>
          </cell>
          <cell r="X988" t="str">
            <v>004</v>
          </cell>
          <cell r="Y988" t="str">
            <v>ELSTLF4004</v>
          </cell>
          <cell r="Z988">
            <v>0.2</v>
          </cell>
          <cell r="AA988" t="str">
            <v>14FW_ELSTINKO_MTM_05_BK</v>
          </cell>
          <cell r="AB988" t="str">
            <v>BK</v>
          </cell>
          <cell r="AC988" t="str">
            <v>BLACK</v>
          </cell>
          <cell r="AD988" t="str">
            <v>ELSTLF4004BK</v>
          </cell>
          <cell r="AE988" t="str">
            <v/>
          </cell>
          <cell r="AF988">
            <v>0.2</v>
          </cell>
          <cell r="AG988" t="str">
            <v>100% cotton</v>
          </cell>
          <cell r="AH988">
            <v>1</v>
          </cell>
          <cell r="AI988" t="str">
            <v>OMM</v>
          </cell>
        </row>
        <row r="989">
          <cell r="J989" t="str">
            <v>ELS-EVERGREEN-031</v>
          </cell>
          <cell r="K989" t="str">
            <v>ELS-EVERGREEN-031-ELSTLF4004BLACKOLL</v>
          </cell>
          <cell r="L989" t="str">
            <v>ELS의류4</v>
          </cell>
          <cell r="M989" t="str">
            <v>ELS</v>
          </cell>
          <cell r="N989" t="str">
            <v>14FW_E</v>
          </cell>
          <cell r="P989" t="str">
            <v>ELS</v>
          </cell>
          <cell r="Q989" t="str">
            <v>ELSTINKO</v>
          </cell>
          <cell r="R989" t="str">
            <v>F</v>
          </cell>
          <cell r="S989">
            <v>4</v>
          </cell>
          <cell r="T989" t="str">
            <v>TL</v>
          </cell>
          <cell r="U989" t="str">
            <v>LONG SLEEVES</v>
          </cell>
          <cell r="V989" t="str">
            <v>U</v>
          </cell>
          <cell r="W989">
            <v>4</v>
          </cell>
          <cell r="X989" t="str">
            <v>004</v>
          </cell>
          <cell r="Y989" t="str">
            <v>ELSTLF4004</v>
          </cell>
          <cell r="Z989">
            <v>0.2</v>
          </cell>
          <cell r="AA989" t="str">
            <v>14FW_ELSTINKO_MTM_05_BK</v>
          </cell>
          <cell r="AB989" t="str">
            <v>BK</v>
          </cell>
          <cell r="AC989" t="str">
            <v>BLACK</v>
          </cell>
          <cell r="AD989" t="str">
            <v>ELSTLF4004BK</v>
          </cell>
          <cell r="AE989" t="str">
            <v/>
          </cell>
          <cell r="AF989">
            <v>0.2</v>
          </cell>
          <cell r="AG989" t="str">
            <v>100% cotton</v>
          </cell>
          <cell r="AH989">
            <v>1</v>
          </cell>
          <cell r="AI989" t="str">
            <v>OLL</v>
          </cell>
        </row>
        <row r="990">
          <cell r="J990" t="str">
            <v>ELS-EVERGREEN-031</v>
          </cell>
          <cell r="K990" t="str">
            <v>ELS-EVERGREEN-031-ELSTLF4004BLACKOXL</v>
          </cell>
          <cell r="L990" t="str">
            <v>ELS의류4</v>
          </cell>
          <cell r="M990" t="str">
            <v>ELS</v>
          </cell>
          <cell r="N990" t="str">
            <v>14FW_E</v>
          </cell>
          <cell r="P990" t="str">
            <v>ELS</v>
          </cell>
          <cell r="Q990" t="str">
            <v>ELSTINKO</v>
          </cell>
          <cell r="R990" t="str">
            <v>F</v>
          </cell>
          <cell r="S990">
            <v>4</v>
          </cell>
          <cell r="T990" t="str">
            <v>TL</v>
          </cell>
          <cell r="U990" t="str">
            <v>LONG SLEEVES</v>
          </cell>
          <cell r="V990" t="str">
            <v>U</v>
          </cell>
          <cell r="W990">
            <v>4</v>
          </cell>
          <cell r="X990" t="str">
            <v>004</v>
          </cell>
          <cell r="Y990" t="str">
            <v>ELSTLF4004</v>
          </cell>
          <cell r="Z990">
            <v>0.2</v>
          </cell>
          <cell r="AA990" t="str">
            <v>14FW_ELSTINKO_MTM_05_BK</v>
          </cell>
          <cell r="AB990" t="str">
            <v>BK</v>
          </cell>
          <cell r="AC990" t="str">
            <v>BLACK</v>
          </cell>
          <cell r="AD990" t="str">
            <v>ELSTLF4004BK</v>
          </cell>
          <cell r="AE990" t="str">
            <v/>
          </cell>
          <cell r="AF990">
            <v>0.2</v>
          </cell>
          <cell r="AG990" t="str">
            <v>100% cotton</v>
          </cell>
          <cell r="AH990">
            <v>1</v>
          </cell>
          <cell r="AI990" t="str">
            <v>OXL</v>
          </cell>
        </row>
        <row r="991">
          <cell r="J991" t="str">
            <v>ELS-EVERGREEN-032</v>
          </cell>
          <cell r="K991" t="str">
            <v>ELS-EVERGREEN-032-ELSPTF4005BLACKOSS</v>
          </cell>
          <cell r="L991" t="str">
            <v>ELS의류5</v>
          </cell>
          <cell r="M991" t="str">
            <v>ELS</v>
          </cell>
          <cell r="N991" t="str">
            <v>14FW E</v>
          </cell>
          <cell r="P991" t="str">
            <v>ELS</v>
          </cell>
          <cell r="Q991" t="str">
            <v>ELSTINKO</v>
          </cell>
          <cell r="R991" t="str">
            <v>F</v>
          </cell>
          <cell r="S991">
            <v>4</v>
          </cell>
          <cell r="T991" t="str">
            <v>PT</v>
          </cell>
          <cell r="U991" t="str">
            <v>PANTS</v>
          </cell>
          <cell r="V991" t="str">
            <v>U</v>
          </cell>
          <cell r="W991">
            <v>5</v>
          </cell>
          <cell r="X991" t="str">
            <v>005</v>
          </cell>
          <cell r="Y991" t="str">
            <v>ELSPTF4005</v>
          </cell>
          <cell r="Z991">
            <v>0.33333333333333331</v>
          </cell>
          <cell r="AA991" t="str">
            <v>14FW ELSTINKO_PANTS_02_BK</v>
          </cell>
          <cell r="AB991" t="str">
            <v>BK</v>
          </cell>
          <cell r="AC991" t="str">
            <v>BLACK</v>
          </cell>
          <cell r="AD991" t="str">
            <v>ELSPTF4005BK</v>
          </cell>
          <cell r="AE991" t="str">
            <v/>
          </cell>
          <cell r="AF991">
            <v>0.33333333333333331</v>
          </cell>
          <cell r="AG991" t="str">
            <v>100% cotton</v>
          </cell>
          <cell r="AH991">
            <v>1</v>
          </cell>
          <cell r="AI991" t="str">
            <v>OSS</v>
          </cell>
        </row>
        <row r="992">
          <cell r="J992" t="str">
            <v>ELS-EVERGREEN-032</v>
          </cell>
          <cell r="K992" t="str">
            <v>ELS-EVERGREEN-032-ELSPTF4005BLACKOMM</v>
          </cell>
          <cell r="L992" t="str">
            <v>ELS의류5</v>
          </cell>
          <cell r="M992" t="str">
            <v>ELS</v>
          </cell>
          <cell r="N992" t="str">
            <v>14FW E</v>
          </cell>
          <cell r="P992" t="str">
            <v>ELS</v>
          </cell>
          <cell r="Q992" t="str">
            <v>ELSTINKO</v>
          </cell>
          <cell r="R992" t="str">
            <v>F</v>
          </cell>
          <cell r="S992">
            <v>4</v>
          </cell>
          <cell r="T992" t="str">
            <v>PT</v>
          </cell>
          <cell r="U992" t="str">
            <v>PANTS</v>
          </cell>
          <cell r="V992" t="str">
            <v>U</v>
          </cell>
          <cell r="W992">
            <v>5</v>
          </cell>
          <cell r="X992" t="str">
            <v>005</v>
          </cell>
          <cell r="Y992" t="str">
            <v>ELSPTF4005</v>
          </cell>
          <cell r="Z992">
            <v>0.33333333333333331</v>
          </cell>
          <cell r="AA992" t="str">
            <v>14FW ELSTINKO_PANTS_02_BK</v>
          </cell>
          <cell r="AB992" t="str">
            <v>BK</v>
          </cell>
          <cell r="AC992" t="str">
            <v>BLACK</v>
          </cell>
          <cell r="AD992" t="str">
            <v>ELSPTF4005BK</v>
          </cell>
          <cell r="AE992" t="str">
            <v/>
          </cell>
          <cell r="AF992">
            <v>0.33333333333333331</v>
          </cell>
          <cell r="AG992" t="str">
            <v>100% cotton</v>
          </cell>
          <cell r="AH992">
            <v>1</v>
          </cell>
          <cell r="AI992" t="str">
            <v>OMM</v>
          </cell>
        </row>
        <row r="993">
          <cell r="J993" t="str">
            <v>ELS-EVERGREEN-032</v>
          </cell>
          <cell r="K993" t="str">
            <v>ELS-EVERGREEN-032-ELSPTF4005BLACKOLL</v>
          </cell>
          <cell r="L993" t="str">
            <v>ELS의류5</v>
          </cell>
          <cell r="M993" t="str">
            <v>ELS</v>
          </cell>
          <cell r="N993" t="str">
            <v>14FW E</v>
          </cell>
          <cell r="P993" t="str">
            <v>ELS</v>
          </cell>
          <cell r="Q993" t="str">
            <v>ELSTINKO</v>
          </cell>
          <cell r="R993" t="str">
            <v>F</v>
          </cell>
          <cell r="S993">
            <v>4</v>
          </cell>
          <cell r="T993" t="str">
            <v>PT</v>
          </cell>
          <cell r="U993" t="str">
            <v>PANTS</v>
          </cell>
          <cell r="V993" t="str">
            <v>U</v>
          </cell>
          <cell r="W993">
            <v>5</v>
          </cell>
          <cell r="X993" t="str">
            <v>005</v>
          </cell>
          <cell r="Y993" t="str">
            <v>ELSPTF4005</v>
          </cell>
          <cell r="Z993">
            <v>0.33333333333333331</v>
          </cell>
          <cell r="AA993" t="str">
            <v>14FW ELSTINKO_PANTS_02_BK</v>
          </cell>
          <cell r="AB993" t="str">
            <v>BK</v>
          </cell>
          <cell r="AC993" t="str">
            <v>BLACK</v>
          </cell>
          <cell r="AD993" t="str">
            <v>ELSPTF4005BK</v>
          </cell>
          <cell r="AE993" t="str">
            <v/>
          </cell>
          <cell r="AF993">
            <v>0.33333333333333331</v>
          </cell>
          <cell r="AG993" t="str">
            <v>100% cotton</v>
          </cell>
          <cell r="AH993">
            <v>1</v>
          </cell>
          <cell r="AI993" t="str">
            <v>OLL</v>
          </cell>
        </row>
        <row r="994">
          <cell r="J994" t="str">
            <v>ELS-EVERGREEN-033</v>
          </cell>
          <cell r="K994" t="str">
            <v>ELS-EVERGREEN-033-ELSTLF4506BLUEOXS</v>
          </cell>
          <cell r="L994" t="str">
            <v>ELS의류506</v>
          </cell>
          <cell r="M994" t="str">
            <v>ELS</v>
          </cell>
          <cell r="N994" t="str">
            <v>14FW_E</v>
          </cell>
          <cell r="P994" t="str">
            <v>ELS</v>
          </cell>
          <cell r="Q994" t="str">
            <v>ELSTINKO</v>
          </cell>
          <cell r="R994" t="str">
            <v>F</v>
          </cell>
          <cell r="S994">
            <v>4</v>
          </cell>
          <cell r="T994" t="str">
            <v>TL</v>
          </cell>
          <cell r="U994" t="str">
            <v>LONG SLEEVES</v>
          </cell>
          <cell r="V994" t="str">
            <v>K</v>
          </cell>
          <cell r="W994">
            <v>506</v>
          </cell>
          <cell r="X994">
            <v>506</v>
          </cell>
          <cell r="Y994" t="str">
            <v>ELSTLF4506</v>
          </cell>
          <cell r="Z994">
            <v>0.1</v>
          </cell>
          <cell r="AA994" t="str">
            <v>14FW_ELSTINKO_MTM_05_BL_KIDS</v>
          </cell>
          <cell r="AB994" t="str">
            <v>BL</v>
          </cell>
          <cell r="AC994" t="str">
            <v>BLUE</v>
          </cell>
          <cell r="AD994" t="str">
            <v>ELSTLF4506BL</v>
          </cell>
          <cell r="AE994" t="str">
            <v/>
          </cell>
          <cell r="AF994">
            <v>0.2</v>
          </cell>
          <cell r="AG994" t="str">
            <v>100% cotton</v>
          </cell>
          <cell r="AH994">
            <v>1</v>
          </cell>
          <cell r="AI994" t="str">
            <v>OXS</v>
          </cell>
        </row>
        <row r="995">
          <cell r="J995" t="str">
            <v>ELS-EVERGREEN-033</v>
          </cell>
          <cell r="K995" t="str">
            <v>ELS-EVERGREEN-033-ELSTLF4506BLUEOSS</v>
          </cell>
          <cell r="L995" t="str">
            <v>ELS의류506</v>
          </cell>
          <cell r="M995" t="str">
            <v>ELS</v>
          </cell>
          <cell r="N995" t="str">
            <v>14FW_E</v>
          </cell>
          <cell r="P995" t="str">
            <v>ELS</v>
          </cell>
          <cell r="Q995" t="str">
            <v>ELSTINKO</v>
          </cell>
          <cell r="R995" t="str">
            <v>F</v>
          </cell>
          <cell r="S995">
            <v>4</v>
          </cell>
          <cell r="T995" t="str">
            <v>TL</v>
          </cell>
          <cell r="U995" t="str">
            <v>LONG SLEEVES</v>
          </cell>
          <cell r="V995" t="str">
            <v>K</v>
          </cell>
          <cell r="W995">
            <v>506</v>
          </cell>
          <cell r="X995">
            <v>506</v>
          </cell>
          <cell r="Y995" t="str">
            <v>ELSTLF4506</v>
          </cell>
          <cell r="Z995">
            <v>0.1</v>
          </cell>
          <cell r="AA995" t="str">
            <v>14FW_ELSTINKO_MTM_05_BL_KIDS</v>
          </cell>
          <cell r="AB995" t="str">
            <v>BL</v>
          </cell>
          <cell r="AC995" t="str">
            <v>BLUE</v>
          </cell>
          <cell r="AD995" t="str">
            <v>ELSTLF4506BL</v>
          </cell>
          <cell r="AE995" t="str">
            <v/>
          </cell>
          <cell r="AF995">
            <v>0.2</v>
          </cell>
          <cell r="AG995" t="str">
            <v>100% cotton</v>
          </cell>
          <cell r="AH995">
            <v>1</v>
          </cell>
          <cell r="AI995" t="str">
            <v>OSS</v>
          </cell>
        </row>
        <row r="996">
          <cell r="J996" t="str">
            <v>ELS-EVERGREEN-033</v>
          </cell>
          <cell r="K996" t="str">
            <v>ELS-EVERGREEN-033-ELSTLF4506BLUEOMM</v>
          </cell>
          <cell r="L996" t="str">
            <v>ELS의류506</v>
          </cell>
          <cell r="M996" t="str">
            <v>ELS</v>
          </cell>
          <cell r="N996" t="str">
            <v>14FW_E</v>
          </cell>
          <cell r="P996" t="str">
            <v>ELS</v>
          </cell>
          <cell r="Q996" t="str">
            <v>ELSTINKO</v>
          </cell>
          <cell r="R996" t="str">
            <v>F</v>
          </cell>
          <cell r="S996">
            <v>4</v>
          </cell>
          <cell r="T996" t="str">
            <v>TL</v>
          </cell>
          <cell r="U996" t="str">
            <v>LONG SLEEVES</v>
          </cell>
          <cell r="V996" t="str">
            <v>K</v>
          </cell>
          <cell r="W996">
            <v>506</v>
          </cell>
          <cell r="X996">
            <v>506</v>
          </cell>
          <cell r="Y996" t="str">
            <v>ELSTLF4506</v>
          </cell>
          <cell r="Z996">
            <v>0.1</v>
          </cell>
          <cell r="AA996" t="str">
            <v>14FW_ELSTINKO_MTM_05_BL_KIDS</v>
          </cell>
          <cell r="AB996" t="str">
            <v>BL</v>
          </cell>
          <cell r="AC996" t="str">
            <v>BLUE</v>
          </cell>
          <cell r="AD996" t="str">
            <v>ELSTLF4506BL</v>
          </cell>
          <cell r="AE996" t="str">
            <v/>
          </cell>
          <cell r="AF996">
            <v>0.2</v>
          </cell>
          <cell r="AG996" t="str">
            <v>100% cotton</v>
          </cell>
          <cell r="AH996">
            <v>1</v>
          </cell>
          <cell r="AI996" t="str">
            <v>OMM</v>
          </cell>
        </row>
        <row r="997">
          <cell r="J997" t="str">
            <v>ELS-EVERGREEN-033</v>
          </cell>
          <cell r="K997" t="str">
            <v>ELS-EVERGREEN-033-ELSTLF4506BLUEOLL</v>
          </cell>
          <cell r="L997" t="str">
            <v>ELS의류506</v>
          </cell>
          <cell r="M997" t="str">
            <v>ELS</v>
          </cell>
          <cell r="N997" t="str">
            <v>14FW_E</v>
          </cell>
          <cell r="P997" t="str">
            <v>ELS</v>
          </cell>
          <cell r="Q997" t="str">
            <v>ELSTINKO</v>
          </cell>
          <cell r="R997" t="str">
            <v>F</v>
          </cell>
          <cell r="S997">
            <v>4</v>
          </cell>
          <cell r="T997" t="str">
            <v>TL</v>
          </cell>
          <cell r="U997" t="str">
            <v>LONG SLEEVES</v>
          </cell>
          <cell r="V997" t="str">
            <v>K</v>
          </cell>
          <cell r="W997">
            <v>506</v>
          </cell>
          <cell r="X997">
            <v>506</v>
          </cell>
          <cell r="Y997" t="str">
            <v>ELSTLF4506</v>
          </cell>
          <cell r="Z997">
            <v>0.1</v>
          </cell>
          <cell r="AA997" t="str">
            <v>14FW_ELSTINKO_MTM_05_BL_KIDS</v>
          </cell>
          <cell r="AB997" t="str">
            <v>BL</v>
          </cell>
          <cell r="AC997" t="str">
            <v>BLUE</v>
          </cell>
          <cell r="AD997" t="str">
            <v>ELSTLF4506BL</v>
          </cell>
          <cell r="AE997" t="str">
            <v/>
          </cell>
          <cell r="AF997">
            <v>0.2</v>
          </cell>
          <cell r="AG997" t="str">
            <v>100% cotton</v>
          </cell>
          <cell r="AH997">
            <v>1</v>
          </cell>
          <cell r="AI997" t="str">
            <v>OLL</v>
          </cell>
        </row>
        <row r="998">
          <cell r="J998" t="str">
            <v>ELS-EVERGREEN-033</v>
          </cell>
          <cell r="K998" t="str">
            <v>ELS-EVERGREEN-033-ELSTLF4506BLUEOXL</v>
          </cell>
          <cell r="L998" t="str">
            <v>ELS의류506</v>
          </cell>
          <cell r="M998" t="str">
            <v>ELS</v>
          </cell>
          <cell r="N998" t="str">
            <v>14FW_E</v>
          </cell>
          <cell r="P998" t="str">
            <v>ELS</v>
          </cell>
          <cell r="Q998" t="str">
            <v>ELSTINKO</v>
          </cell>
          <cell r="R998" t="str">
            <v>F</v>
          </cell>
          <cell r="S998">
            <v>4</v>
          </cell>
          <cell r="T998" t="str">
            <v>TL</v>
          </cell>
          <cell r="U998" t="str">
            <v>LONG SLEEVES</v>
          </cell>
          <cell r="V998" t="str">
            <v>K</v>
          </cell>
          <cell r="W998">
            <v>506</v>
          </cell>
          <cell r="X998">
            <v>506</v>
          </cell>
          <cell r="Y998" t="str">
            <v>ELSTLF4506</v>
          </cell>
          <cell r="Z998">
            <v>0.1</v>
          </cell>
          <cell r="AA998" t="str">
            <v>14FW_ELSTINKO_MTM_05_BL_KIDS</v>
          </cell>
          <cell r="AB998" t="str">
            <v>BL</v>
          </cell>
          <cell r="AC998" t="str">
            <v>BLUE</v>
          </cell>
          <cell r="AD998" t="str">
            <v>ELSTLF4506BL</v>
          </cell>
          <cell r="AE998" t="str">
            <v/>
          </cell>
          <cell r="AF998">
            <v>0.2</v>
          </cell>
          <cell r="AG998" t="str">
            <v>100% cotton</v>
          </cell>
          <cell r="AH998">
            <v>1</v>
          </cell>
          <cell r="AI998" t="str">
            <v>OXL</v>
          </cell>
        </row>
        <row r="999">
          <cell r="J999" t="str">
            <v>ELS-EVERGREEN-034</v>
          </cell>
          <cell r="K999" t="str">
            <v>ELS-EVERGREEN-034-ELSTLF4506YELLOWOXS</v>
          </cell>
          <cell r="L999" t="str">
            <v>ELS의류506</v>
          </cell>
          <cell r="M999" t="str">
            <v>ELS</v>
          </cell>
          <cell r="N999" t="str">
            <v>14FW_E</v>
          </cell>
          <cell r="P999" t="str">
            <v>ELS</v>
          </cell>
          <cell r="Q999" t="str">
            <v>ELSTINKO</v>
          </cell>
          <cell r="R999" t="str">
            <v>F</v>
          </cell>
          <cell r="S999">
            <v>4</v>
          </cell>
          <cell r="T999" t="str">
            <v>TL</v>
          </cell>
          <cell r="U999" t="str">
            <v>LONG SLEEVES</v>
          </cell>
          <cell r="V999" t="str">
            <v>K</v>
          </cell>
          <cell r="W999">
            <v>506</v>
          </cell>
          <cell r="X999">
            <v>506</v>
          </cell>
          <cell r="Y999" t="str">
            <v>ELSTLF4506</v>
          </cell>
          <cell r="Z999">
            <v>0.1</v>
          </cell>
          <cell r="AA999" t="str">
            <v>14FW_ELSTINKO_MTM_05_YE_KIDS</v>
          </cell>
          <cell r="AB999" t="str">
            <v>YE</v>
          </cell>
          <cell r="AC999" t="str">
            <v>YELLOW</v>
          </cell>
          <cell r="AD999" t="str">
            <v>ELSTLF4506YE</v>
          </cell>
          <cell r="AE999" t="str">
            <v/>
          </cell>
          <cell r="AF999">
            <v>0.2</v>
          </cell>
          <cell r="AG999" t="str">
            <v>100% cotton</v>
          </cell>
          <cell r="AH999">
            <v>1</v>
          </cell>
          <cell r="AI999" t="str">
            <v>OXS</v>
          </cell>
        </row>
        <row r="1000">
          <cell r="J1000" t="str">
            <v>ELS-EVERGREEN-034</v>
          </cell>
          <cell r="K1000" t="str">
            <v>ELS-EVERGREEN-034-ELSTLF4506YELLOWOSS</v>
          </cell>
          <cell r="L1000" t="str">
            <v>ELS의류506</v>
          </cell>
          <cell r="M1000" t="str">
            <v>ELS</v>
          </cell>
          <cell r="N1000" t="str">
            <v>14FW_E</v>
          </cell>
          <cell r="P1000" t="str">
            <v>ELS</v>
          </cell>
          <cell r="Q1000" t="str">
            <v>ELSTINKO</v>
          </cell>
          <cell r="R1000" t="str">
            <v>F</v>
          </cell>
          <cell r="S1000">
            <v>4</v>
          </cell>
          <cell r="T1000" t="str">
            <v>TL</v>
          </cell>
          <cell r="U1000" t="str">
            <v>LONG SLEEVES</v>
          </cell>
          <cell r="V1000" t="str">
            <v>K</v>
          </cell>
          <cell r="W1000">
            <v>506</v>
          </cell>
          <cell r="X1000">
            <v>506</v>
          </cell>
          <cell r="Y1000" t="str">
            <v>ELSTLF4506</v>
          </cell>
          <cell r="Z1000">
            <v>0.1</v>
          </cell>
          <cell r="AA1000" t="str">
            <v>14FW_ELSTINKO_MTM_05_YE_KIDS</v>
          </cell>
          <cell r="AB1000" t="str">
            <v>YE</v>
          </cell>
          <cell r="AC1000" t="str">
            <v>YELLOW</v>
          </cell>
          <cell r="AD1000" t="str">
            <v>ELSTLF4506YE</v>
          </cell>
          <cell r="AE1000" t="str">
            <v/>
          </cell>
          <cell r="AF1000">
            <v>0.2</v>
          </cell>
          <cell r="AG1000" t="str">
            <v>100% cotton</v>
          </cell>
          <cell r="AH1000">
            <v>1</v>
          </cell>
          <cell r="AI1000" t="str">
            <v>OSS</v>
          </cell>
        </row>
        <row r="1001">
          <cell r="J1001" t="str">
            <v>ELS-EVERGREEN-034</v>
          </cell>
          <cell r="K1001" t="str">
            <v>ELS-EVERGREEN-034-ELSTLF4506YELLOWOMM</v>
          </cell>
          <cell r="L1001" t="str">
            <v>ELS의류506</v>
          </cell>
          <cell r="M1001" t="str">
            <v>ELS</v>
          </cell>
          <cell r="N1001" t="str">
            <v>14FW_E</v>
          </cell>
          <cell r="P1001" t="str">
            <v>ELS</v>
          </cell>
          <cell r="Q1001" t="str">
            <v>ELSTINKO</v>
          </cell>
          <cell r="R1001" t="str">
            <v>F</v>
          </cell>
          <cell r="S1001">
            <v>4</v>
          </cell>
          <cell r="T1001" t="str">
            <v>TL</v>
          </cell>
          <cell r="U1001" t="str">
            <v>LONG SLEEVES</v>
          </cell>
          <cell r="V1001" t="str">
            <v>K</v>
          </cell>
          <cell r="W1001">
            <v>506</v>
          </cell>
          <cell r="X1001">
            <v>506</v>
          </cell>
          <cell r="Y1001" t="str">
            <v>ELSTLF4506</v>
          </cell>
          <cell r="Z1001">
            <v>0.1</v>
          </cell>
          <cell r="AA1001" t="str">
            <v>14FW_ELSTINKO_MTM_05_YE_KIDS</v>
          </cell>
          <cell r="AB1001" t="str">
            <v>YE</v>
          </cell>
          <cell r="AC1001" t="str">
            <v>YELLOW</v>
          </cell>
          <cell r="AD1001" t="str">
            <v>ELSTLF4506YE</v>
          </cell>
          <cell r="AE1001" t="str">
            <v/>
          </cell>
          <cell r="AF1001">
            <v>0.2</v>
          </cell>
          <cell r="AG1001" t="str">
            <v>100% cotton</v>
          </cell>
          <cell r="AH1001">
            <v>1</v>
          </cell>
          <cell r="AI1001" t="str">
            <v>OMM</v>
          </cell>
        </row>
        <row r="1002">
          <cell r="J1002" t="str">
            <v>ELS-EVERGREEN-034</v>
          </cell>
          <cell r="K1002" t="str">
            <v>ELS-EVERGREEN-034-ELSTLF4506YELLOWOLL</v>
          </cell>
          <cell r="L1002" t="str">
            <v>ELS의류506</v>
          </cell>
          <cell r="M1002" t="str">
            <v>ELS</v>
          </cell>
          <cell r="N1002" t="str">
            <v>14FW_E</v>
          </cell>
          <cell r="P1002" t="str">
            <v>ELS</v>
          </cell>
          <cell r="Q1002" t="str">
            <v>ELSTINKO</v>
          </cell>
          <cell r="R1002" t="str">
            <v>F</v>
          </cell>
          <cell r="S1002">
            <v>4</v>
          </cell>
          <cell r="T1002" t="str">
            <v>TL</v>
          </cell>
          <cell r="U1002" t="str">
            <v>LONG SLEEVES</v>
          </cell>
          <cell r="V1002" t="str">
            <v>K</v>
          </cell>
          <cell r="W1002">
            <v>506</v>
          </cell>
          <cell r="X1002">
            <v>506</v>
          </cell>
          <cell r="Y1002" t="str">
            <v>ELSTLF4506</v>
          </cell>
          <cell r="Z1002">
            <v>0.1</v>
          </cell>
          <cell r="AA1002" t="str">
            <v>14FW_ELSTINKO_MTM_05_YE_KIDS</v>
          </cell>
          <cell r="AB1002" t="str">
            <v>YE</v>
          </cell>
          <cell r="AC1002" t="str">
            <v>YELLOW</v>
          </cell>
          <cell r="AD1002" t="str">
            <v>ELSTLF4506YE</v>
          </cell>
          <cell r="AE1002" t="str">
            <v/>
          </cell>
          <cell r="AF1002">
            <v>0.2</v>
          </cell>
          <cell r="AG1002" t="str">
            <v>100% cotton</v>
          </cell>
          <cell r="AH1002">
            <v>1</v>
          </cell>
          <cell r="AI1002" t="str">
            <v>OLL</v>
          </cell>
        </row>
        <row r="1003">
          <cell r="J1003" t="str">
            <v>ELS-EVERGREEN-034</v>
          </cell>
          <cell r="K1003" t="str">
            <v>ELS-EVERGREEN-034-ELSTLF4506YELLOWOXL</v>
          </cell>
          <cell r="L1003" t="str">
            <v>ELS의류506</v>
          </cell>
          <cell r="M1003" t="str">
            <v>ELS</v>
          </cell>
          <cell r="N1003" t="str">
            <v>14FW_E</v>
          </cell>
          <cell r="P1003" t="str">
            <v>ELS</v>
          </cell>
          <cell r="Q1003" t="str">
            <v>ELSTINKO</v>
          </cell>
          <cell r="R1003" t="str">
            <v>F</v>
          </cell>
          <cell r="S1003">
            <v>4</v>
          </cell>
          <cell r="T1003" t="str">
            <v>TL</v>
          </cell>
          <cell r="U1003" t="str">
            <v>LONG SLEEVES</v>
          </cell>
          <cell r="V1003" t="str">
            <v>K</v>
          </cell>
          <cell r="W1003">
            <v>506</v>
          </cell>
          <cell r="X1003">
            <v>506</v>
          </cell>
          <cell r="Y1003" t="str">
            <v>ELSTLF4506</v>
          </cell>
          <cell r="Z1003">
            <v>0.1</v>
          </cell>
          <cell r="AA1003" t="str">
            <v>14FW_ELSTINKO_MTM_05_YE_KIDS</v>
          </cell>
          <cell r="AB1003" t="str">
            <v>YE</v>
          </cell>
          <cell r="AC1003" t="str">
            <v>YELLOW</v>
          </cell>
          <cell r="AD1003" t="str">
            <v>ELSTLF4506YE</v>
          </cell>
          <cell r="AE1003" t="str">
            <v/>
          </cell>
          <cell r="AF1003">
            <v>0.2</v>
          </cell>
          <cell r="AG1003" t="str">
            <v>100% cotton</v>
          </cell>
          <cell r="AH1003">
            <v>1</v>
          </cell>
          <cell r="AI1003" t="str">
            <v>OXL</v>
          </cell>
        </row>
        <row r="1004">
          <cell r="J1004" t="str">
            <v>ELS-EVERGREEN-035</v>
          </cell>
          <cell r="K1004" t="str">
            <v>ELS-EVERGREEN-035-ELSPTF4507REDOXS</v>
          </cell>
          <cell r="L1004" t="str">
            <v>ELS의류507</v>
          </cell>
          <cell r="M1004" t="str">
            <v>ELS</v>
          </cell>
          <cell r="N1004" t="str">
            <v>14FW E</v>
          </cell>
          <cell r="P1004" t="str">
            <v>ELS</v>
          </cell>
          <cell r="Q1004" t="str">
            <v>ELSTINKO</v>
          </cell>
          <cell r="R1004" t="str">
            <v>F</v>
          </cell>
          <cell r="S1004">
            <v>4</v>
          </cell>
          <cell r="T1004" t="str">
            <v>PT</v>
          </cell>
          <cell r="U1004" t="str">
            <v>PANTS</v>
          </cell>
          <cell r="V1004" t="str">
            <v>K</v>
          </cell>
          <cell r="W1004">
            <v>507</v>
          </cell>
          <cell r="X1004">
            <v>507</v>
          </cell>
          <cell r="Y1004" t="str">
            <v>ELSPTF4507</v>
          </cell>
          <cell r="Z1004">
            <v>0.1</v>
          </cell>
          <cell r="AA1004" t="str">
            <v>14FW ELSTINKO_PANTS_02_RE_KIDS</v>
          </cell>
          <cell r="AB1004" t="str">
            <v>RE</v>
          </cell>
          <cell r="AC1004" t="str">
            <v>RED</v>
          </cell>
          <cell r="AD1004" t="str">
            <v>ELSPTF4507RE</v>
          </cell>
          <cell r="AE1004" t="str">
            <v/>
          </cell>
          <cell r="AF1004">
            <v>0.2</v>
          </cell>
          <cell r="AG1004" t="str">
            <v>100% cotton</v>
          </cell>
          <cell r="AH1004">
            <v>1</v>
          </cell>
          <cell r="AI1004" t="str">
            <v>OXS</v>
          </cell>
        </row>
        <row r="1005">
          <cell r="J1005" t="str">
            <v>ELS-EVERGREEN-035</v>
          </cell>
          <cell r="K1005" t="str">
            <v>ELS-EVERGREEN-035-ELSPTF4507REDOSS</v>
          </cell>
          <cell r="L1005" t="str">
            <v>ELS의류507</v>
          </cell>
          <cell r="M1005" t="str">
            <v>ELS</v>
          </cell>
          <cell r="N1005" t="str">
            <v>14FW E</v>
          </cell>
          <cell r="P1005" t="str">
            <v>ELS</v>
          </cell>
          <cell r="Q1005" t="str">
            <v>ELSTINKO</v>
          </cell>
          <cell r="R1005" t="str">
            <v>F</v>
          </cell>
          <cell r="S1005">
            <v>4</v>
          </cell>
          <cell r="T1005" t="str">
            <v>PT</v>
          </cell>
          <cell r="U1005" t="str">
            <v>PANTS</v>
          </cell>
          <cell r="V1005" t="str">
            <v>K</v>
          </cell>
          <cell r="W1005">
            <v>507</v>
          </cell>
          <cell r="X1005">
            <v>507</v>
          </cell>
          <cell r="Y1005" t="str">
            <v>ELSPTF4507</v>
          </cell>
          <cell r="Z1005">
            <v>0.1</v>
          </cell>
          <cell r="AA1005" t="str">
            <v>14FW ELSTINKO_PANTS_02_RE_KIDS</v>
          </cell>
          <cell r="AB1005" t="str">
            <v>RE</v>
          </cell>
          <cell r="AC1005" t="str">
            <v>RED</v>
          </cell>
          <cell r="AD1005" t="str">
            <v>ELSPTF4507RE</v>
          </cell>
          <cell r="AE1005" t="str">
            <v/>
          </cell>
          <cell r="AF1005">
            <v>0.2</v>
          </cell>
          <cell r="AG1005" t="str">
            <v>100% cotton</v>
          </cell>
          <cell r="AH1005">
            <v>1</v>
          </cell>
          <cell r="AI1005" t="str">
            <v>OSS</v>
          </cell>
        </row>
        <row r="1006">
          <cell r="J1006" t="str">
            <v>ELS-EVERGREEN-035</v>
          </cell>
          <cell r="K1006" t="str">
            <v>ELS-EVERGREEN-035-ELSPTF4507REDOMM</v>
          </cell>
          <cell r="L1006" t="str">
            <v>ELS의류507</v>
          </cell>
          <cell r="M1006" t="str">
            <v>ELS</v>
          </cell>
          <cell r="N1006" t="str">
            <v>14FW E</v>
          </cell>
          <cell r="P1006" t="str">
            <v>ELS</v>
          </cell>
          <cell r="Q1006" t="str">
            <v>ELSTINKO</v>
          </cell>
          <cell r="R1006" t="str">
            <v>F</v>
          </cell>
          <cell r="S1006">
            <v>4</v>
          </cell>
          <cell r="T1006" t="str">
            <v>PT</v>
          </cell>
          <cell r="U1006" t="str">
            <v>PANTS</v>
          </cell>
          <cell r="V1006" t="str">
            <v>K</v>
          </cell>
          <cell r="W1006">
            <v>507</v>
          </cell>
          <cell r="X1006">
            <v>507</v>
          </cell>
          <cell r="Y1006" t="str">
            <v>ELSPTF4507</v>
          </cell>
          <cell r="Z1006">
            <v>0.1</v>
          </cell>
          <cell r="AA1006" t="str">
            <v>14FW ELSTINKO_PANTS_02_RE_KIDS</v>
          </cell>
          <cell r="AB1006" t="str">
            <v>RE</v>
          </cell>
          <cell r="AC1006" t="str">
            <v>RED</v>
          </cell>
          <cell r="AD1006" t="str">
            <v>ELSPTF4507RE</v>
          </cell>
          <cell r="AE1006" t="str">
            <v/>
          </cell>
          <cell r="AF1006">
            <v>0.2</v>
          </cell>
          <cell r="AG1006" t="str">
            <v>100% cotton</v>
          </cell>
          <cell r="AH1006">
            <v>1</v>
          </cell>
          <cell r="AI1006" t="str">
            <v>OMM</v>
          </cell>
        </row>
        <row r="1007">
          <cell r="J1007" t="str">
            <v>ELS-EVERGREEN-035</v>
          </cell>
          <cell r="K1007" t="str">
            <v>ELS-EVERGREEN-035-ELSPTF4507REDOLL</v>
          </cell>
          <cell r="L1007" t="str">
            <v>ELS의류507</v>
          </cell>
          <cell r="M1007" t="str">
            <v>ELS</v>
          </cell>
          <cell r="N1007" t="str">
            <v>14FW E</v>
          </cell>
          <cell r="P1007" t="str">
            <v>ELS</v>
          </cell>
          <cell r="Q1007" t="str">
            <v>ELSTINKO</v>
          </cell>
          <cell r="R1007" t="str">
            <v>F</v>
          </cell>
          <cell r="S1007">
            <v>4</v>
          </cell>
          <cell r="T1007" t="str">
            <v>PT</v>
          </cell>
          <cell r="U1007" t="str">
            <v>PANTS</v>
          </cell>
          <cell r="V1007" t="str">
            <v>K</v>
          </cell>
          <cell r="W1007">
            <v>507</v>
          </cell>
          <cell r="X1007">
            <v>507</v>
          </cell>
          <cell r="Y1007" t="str">
            <v>ELSPTF4507</v>
          </cell>
          <cell r="Z1007">
            <v>0.1</v>
          </cell>
          <cell r="AA1007" t="str">
            <v>14FW ELSTINKO_PANTS_02_RE_KIDS</v>
          </cell>
          <cell r="AB1007" t="str">
            <v>RE</v>
          </cell>
          <cell r="AC1007" t="str">
            <v>RED</v>
          </cell>
          <cell r="AD1007" t="str">
            <v>ELSPTF4507RE</v>
          </cell>
          <cell r="AE1007" t="str">
            <v/>
          </cell>
          <cell r="AF1007">
            <v>0.2</v>
          </cell>
          <cell r="AG1007" t="str">
            <v>100% cotton</v>
          </cell>
          <cell r="AH1007">
            <v>1</v>
          </cell>
          <cell r="AI1007" t="str">
            <v>OLL</v>
          </cell>
        </row>
        <row r="1008">
          <cell r="J1008" t="str">
            <v>ELS-EVERGREEN-035</v>
          </cell>
          <cell r="K1008" t="str">
            <v>ELS-EVERGREEN-035-ELSPTF4507REDOXL</v>
          </cell>
          <cell r="L1008" t="str">
            <v>ELS의류507</v>
          </cell>
          <cell r="M1008" t="str">
            <v>ELS</v>
          </cell>
          <cell r="N1008" t="str">
            <v>14FW E</v>
          </cell>
          <cell r="P1008" t="str">
            <v>ELS</v>
          </cell>
          <cell r="Q1008" t="str">
            <v>ELSTINKO</v>
          </cell>
          <cell r="R1008" t="str">
            <v>F</v>
          </cell>
          <cell r="S1008">
            <v>4</v>
          </cell>
          <cell r="T1008" t="str">
            <v>PT</v>
          </cell>
          <cell r="U1008" t="str">
            <v>PANTS</v>
          </cell>
          <cell r="V1008" t="str">
            <v>K</v>
          </cell>
          <cell r="W1008">
            <v>507</v>
          </cell>
          <cell r="X1008">
            <v>507</v>
          </cell>
          <cell r="Y1008" t="str">
            <v>ELSPTF4507</v>
          </cell>
          <cell r="Z1008">
            <v>0.1</v>
          </cell>
          <cell r="AA1008" t="str">
            <v>14FW ELSTINKO_PANTS_02_RE_KIDS</v>
          </cell>
          <cell r="AB1008" t="str">
            <v>RE</v>
          </cell>
          <cell r="AC1008" t="str">
            <v>RED</v>
          </cell>
          <cell r="AD1008" t="str">
            <v>ELSPTF4507RE</v>
          </cell>
          <cell r="AE1008" t="str">
            <v/>
          </cell>
          <cell r="AF1008">
            <v>0.2</v>
          </cell>
          <cell r="AG1008" t="str">
            <v>100% cotton</v>
          </cell>
          <cell r="AH1008">
            <v>1</v>
          </cell>
          <cell r="AI1008" t="str">
            <v>OXL</v>
          </cell>
        </row>
        <row r="1009">
          <cell r="J1009" t="str">
            <v>ELS-EVERGREEN-036</v>
          </cell>
          <cell r="K1009" t="str">
            <v>ELS-EVERGREEN-036-ELSPTF4507YELLOWOXS</v>
          </cell>
          <cell r="L1009" t="str">
            <v>ELS의류507</v>
          </cell>
          <cell r="M1009" t="str">
            <v>ELS</v>
          </cell>
          <cell r="N1009" t="str">
            <v>14FW E</v>
          </cell>
          <cell r="P1009" t="str">
            <v>ELS</v>
          </cell>
          <cell r="Q1009" t="str">
            <v>ELSTINKO</v>
          </cell>
          <cell r="R1009" t="str">
            <v>F</v>
          </cell>
          <cell r="S1009">
            <v>4</v>
          </cell>
          <cell r="T1009" t="str">
            <v>PT</v>
          </cell>
          <cell r="U1009" t="str">
            <v>PANTS</v>
          </cell>
          <cell r="V1009" t="str">
            <v>K</v>
          </cell>
          <cell r="W1009">
            <v>507</v>
          </cell>
          <cell r="X1009">
            <v>507</v>
          </cell>
          <cell r="Y1009" t="str">
            <v>ELSPTF4507</v>
          </cell>
          <cell r="Z1009">
            <v>0.1</v>
          </cell>
          <cell r="AA1009" t="str">
            <v>14FW ELSTINKO_PANTS_02_YE_KIDS</v>
          </cell>
          <cell r="AB1009" t="str">
            <v>YE</v>
          </cell>
          <cell r="AC1009" t="str">
            <v>YELLOW</v>
          </cell>
          <cell r="AD1009" t="str">
            <v>ELSPTF4507YE</v>
          </cell>
          <cell r="AE1009" t="str">
            <v/>
          </cell>
          <cell r="AF1009">
            <v>0.2</v>
          </cell>
          <cell r="AG1009" t="str">
            <v>100% cotton</v>
          </cell>
          <cell r="AH1009">
            <v>1</v>
          </cell>
          <cell r="AI1009" t="str">
            <v>OXS</v>
          </cell>
        </row>
        <row r="1010">
          <cell r="J1010" t="str">
            <v>ELS-EVERGREEN-036</v>
          </cell>
          <cell r="K1010" t="str">
            <v>ELS-EVERGREEN-036-ELSPTF4507YELLOWOSS</v>
          </cell>
          <cell r="L1010" t="str">
            <v>ELS의류507</v>
          </cell>
          <cell r="M1010" t="str">
            <v>ELS</v>
          </cell>
          <cell r="N1010" t="str">
            <v>14FW E</v>
          </cell>
          <cell r="P1010" t="str">
            <v>ELS</v>
          </cell>
          <cell r="Q1010" t="str">
            <v>ELSTINKO</v>
          </cell>
          <cell r="R1010" t="str">
            <v>F</v>
          </cell>
          <cell r="S1010">
            <v>4</v>
          </cell>
          <cell r="T1010" t="str">
            <v>PT</v>
          </cell>
          <cell r="U1010" t="str">
            <v>PANTS</v>
          </cell>
          <cell r="V1010" t="str">
            <v>K</v>
          </cell>
          <cell r="W1010">
            <v>507</v>
          </cell>
          <cell r="X1010">
            <v>507</v>
          </cell>
          <cell r="Y1010" t="str">
            <v>ELSPTF4507</v>
          </cell>
          <cell r="Z1010">
            <v>0.1</v>
          </cell>
          <cell r="AA1010" t="str">
            <v>14FW ELSTINKO_PANTS_02_YE_KIDS</v>
          </cell>
          <cell r="AB1010" t="str">
            <v>YE</v>
          </cell>
          <cell r="AC1010" t="str">
            <v>YELLOW</v>
          </cell>
          <cell r="AD1010" t="str">
            <v>ELSPTF4507YE</v>
          </cell>
          <cell r="AE1010" t="str">
            <v/>
          </cell>
          <cell r="AF1010">
            <v>0.2</v>
          </cell>
          <cell r="AG1010" t="str">
            <v>100% cotton</v>
          </cell>
          <cell r="AH1010">
            <v>1</v>
          </cell>
          <cell r="AI1010" t="str">
            <v>OSS</v>
          </cell>
        </row>
        <row r="1011">
          <cell r="J1011" t="str">
            <v>ELS-EVERGREEN-036</v>
          </cell>
          <cell r="K1011" t="str">
            <v>ELS-EVERGREEN-036-ELSPTF4507YELLOWOMM</v>
          </cell>
          <cell r="L1011" t="str">
            <v>ELS의류507</v>
          </cell>
          <cell r="M1011" t="str">
            <v>ELS</v>
          </cell>
          <cell r="N1011" t="str">
            <v>14FW E</v>
          </cell>
          <cell r="P1011" t="str">
            <v>ELS</v>
          </cell>
          <cell r="Q1011" t="str">
            <v>ELSTINKO</v>
          </cell>
          <cell r="R1011" t="str">
            <v>F</v>
          </cell>
          <cell r="S1011">
            <v>4</v>
          </cell>
          <cell r="T1011" t="str">
            <v>PT</v>
          </cell>
          <cell r="U1011" t="str">
            <v>PANTS</v>
          </cell>
          <cell r="V1011" t="str">
            <v>K</v>
          </cell>
          <cell r="W1011">
            <v>507</v>
          </cell>
          <cell r="X1011">
            <v>507</v>
          </cell>
          <cell r="Y1011" t="str">
            <v>ELSPTF4507</v>
          </cell>
          <cell r="Z1011">
            <v>0.1</v>
          </cell>
          <cell r="AA1011" t="str">
            <v>14FW ELSTINKO_PANTS_02_YE_KIDS</v>
          </cell>
          <cell r="AB1011" t="str">
            <v>YE</v>
          </cell>
          <cell r="AC1011" t="str">
            <v>YELLOW</v>
          </cell>
          <cell r="AD1011" t="str">
            <v>ELSPTF4507YE</v>
          </cell>
          <cell r="AE1011" t="str">
            <v/>
          </cell>
          <cell r="AF1011">
            <v>0.2</v>
          </cell>
          <cell r="AG1011" t="str">
            <v>100% cotton</v>
          </cell>
          <cell r="AH1011">
            <v>1</v>
          </cell>
          <cell r="AI1011" t="str">
            <v>OMM</v>
          </cell>
        </row>
        <row r="1012">
          <cell r="J1012" t="str">
            <v>ELS-EVERGREEN-036</v>
          </cell>
          <cell r="K1012" t="str">
            <v>ELS-EVERGREEN-036-ELSPTF4507YELLOWOLL</v>
          </cell>
          <cell r="L1012" t="str">
            <v>ELS의류507</v>
          </cell>
          <cell r="M1012" t="str">
            <v>ELS</v>
          </cell>
          <cell r="N1012" t="str">
            <v>14FW E</v>
          </cell>
          <cell r="P1012" t="str">
            <v>ELS</v>
          </cell>
          <cell r="Q1012" t="str">
            <v>ELSTINKO</v>
          </cell>
          <cell r="R1012" t="str">
            <v>F</v>
          </cell>
          <cell r="S1012">
            <v>4</v>
          </cell>
          <cell r="T1012" t="str">
            <v>PT</v>
          </cell>
          <cell r="U1012" t="str">
            <v>PANTS</v>
          </cell>
          <cell r="V1012" t="str">
            <v>K</v>
          </cell>
          <cell r="W1012">
            <v>507</v>
          </cell>
          <cell r="X1012">
            <v>507</v>
          </cell>
          <cell r="Y1012" t="str">
            <v>ELSPTF4507</v>
          </cell>
          <cell r="Z1012">
            <v>0.1</v>
          </cell>
          <cell r="AA1012" t="str">
            <v>14FW ELSTINKO_PANTS_02_YE_KIDS</v>
          </cell>
          <cell r="AB1012" t="str">
            <v>YE</v>
          </cell>
          <cell r="AC1012" t="str">
            <v>YELLOW</v>
          </cell>
          <cell r="AD1012" t="str">
            <v>ELSPTF4507YE</v>
          </cell>
          <cell r="AE1012" t="str">
            <v/>
          </cell>
          <cell r="AF1012">
            <v>0.2</v>
          </cell>
          <cell r="AG1012" t="str">
            <v>100% cotton</v>
          </cell>
          <cell r="AH1012">
            <v>1</v>
          </cell>
          <cell r="AI1012" t="str">
            <v>OLL</v>
          </cell>
        </row>
        <row r="1013">
          <cell r="J1013" t="str">
            <v>ELS-EVERGREEN-036</v>
          </cell>
          <cell r="K1013" t="str">
            <v>ELS-EVERGREEN-036-ELSPTF4507YELLOWOXL</v>
          </cell>
          <cell r="L1013" t="str">
            <v>ELS의류507</v>
          </cell>
          <cell r="M1013" t="str">
            <v>ELS</v>
          </cell>
          <cell r="N1013" t="str">
            <v>14FW E</v>
          </cell>
          <cell r="P1013" t="str">
            <v>ELS</v>
          </cell>
          <cell r="Q1013" t="str">
            <v>ELSTINKO</v>
          </cell>
          <cell r="R1013" t="str">
            <v>F</v>
          </cell>
          <cell r="S1013">
            <v>4</v>
          </cell>
          <cell r="T1013" t="str">
            <v>PT</v>
          </cell>
          <cell r="U1013" t="str">
            <v>PANTS</v>
          </cell>
          <cell r="V1013" t="str">
            <v>K</v>
          </cell>
          <cell r="W1013">
            <v>507</v>
          </cell>
          <cell r="X1013">
            <v>507</v>
          </cell>
          <cell r="Y1013" t="str">
            <v>ELSPTF4507</v>
          </cell>
          <cell r="Z1013">
            <v>0.1</v>
          </cell>
          <cell r="AA1013" t="str">
            <v>14FW ELSTINKO_PANTS_02_YE_KIDS</v>
          </cell>
          <cell r="AB1013" t="str">
            <v>YE</v>
          </cell>
          <cell r="AC1013" t="str">
            <v>YELLOW</v>
          </cell>
          <cell r="AD1013" t="str">
            <v>ELSPTF4507YE</v>
          </cell>
          <cell r="AE1013" t="str">
            <v/>
          </cell>
          <cell r="AF1013">
            <v>0.2</v>
          </cell>
          <cell r="AG1013" t="str">
            <v>100% cotton</v>
          </cell>
          <cell r="AH1013">
            <v>1</v>
          </cell>
          <cell r="AI1013" t="str">
            <v>OXL</v>
          </cell>
        </row>
        <row r="1014">
          <cell r="J1014" t="str">
            <v>0</v>
          </cell>
          <cell r="K1014" t="str">
            <v>0-</v>
          </cell>
          <cell r="L1014">
            <v>0</v>
          </cell>
          <cell r="M1014" t="str">
            <v>TTL</v>
          </cell>
          <cell r="N1014" t="str">
            <v/>
          </cell>
          <cell r="O1014" t="str">
            <v>ELS-EVERGREEN-03 TTL</v>
          </cell>
          <cell r="Q1014" t="str">
            <v/>
          </cell>
          <cell r="R1014" t="str">
            <v/>
          </cell>
          <cell r="S1014" t="str">
            <v/>
          </cell>
          <cell r="U1014" t="str">
            <v/>
          </cell>
          <cell r="X1014" t="str">
            <v/>
          </cell>
          <cell r="Y1014" t="str">
            <v/>
          </cell>
          <cell r="Z1014">
            <v>4.0000000000000009</v>
          </cell>
          <cell r="AB1014" t="str">
            <v/>
          </cell>
          <cell r="AD1014" t="str">
            <v/>
          </cell>
          <cell r="AE1014" t="str">
            <v/>
          </cell>
          <cell r="AF1014">
            <v>6.0000000000000027</v>
          </cell>
          <cell r="AG1014">
            <v>0</v>
          </cell>
          <cell r="AH1014">
            <v>1</v>
          </cell>
        </row>
        <row r="1015">
          <cell r="J1015" t="str">
            <v>ELS-대경-051</v>
          </cell>
          <cell r="K1015" t="str">
            <v>ELS-대경-051-ELSTHF4008BLACKOSS</v>
          </cell>
          <cell r="L1015" t="str">
            <v>ELS의류8</v>
          </cell>
          <cell r="M1015" t="str">
            <v>ELS</v>
          </cell>
          <cell r="N1015" t="str">
            <v>14FW_E</v>
          </cell>
          <cell r="P1015" t="str">
            <v>ELS</v>
          </cell>
          <cell r="Q1015" t="str">
            <v>ELSTINKO</v>
          </cell>
          <cell r="R1015" t="str">
            <v>F</v>
          </cell>
          <cell r="S1015">
            <v>4</v>
          </cell>
          <cell r="T1015" t="str">
            <v>TH</v>
          </cell>
          <cell r="U1015" t="str">
            <v>HOODED T-SHIRTS</v>
          </cell>
          <cell r="V1015" t="str">
            <v>U</v>
          </cell>
          <cell r="W1015">
            <v>8</v>
          </cell>
          <cell r="X1015" t="str">
            <v>008</v>
          </cell>
          <cell r="Y1015" t="str">
            <v>ELSTHF4008</v>
          </cell>
          <cell r="Z1015">
            <v>0.25</v>
          </cell>
          <cell r="AA1015" t="str">
            <v>14FW_ELSTINKO_HOOD_08_BK</v>
          </cell>
          <cell r="AB1015" t="str">
            <v>BK</v>
          </cell>
          <cell r="AC1015" t="str">
            <v>BLACK</v>
          </cell>
          <cell r="AD1015" t="str">
            <v>ELSTHF4008BK</v>
          </cell>
          <cell r="AE1015" t="str">
            <v/>
          </cell>
          <cell r="AF1015">
            <v>0.25</v>
          </cell>
          <cell r="AG1015" t="str">
            <v>60% polyester
40% cotton</v>
          </cell>
          <cell r="AH1015">
            <v>1</v>
          </cell>
          <cell r="AI1015" t="str">
            <v>OSS</v>
          </cell>
        </row>
        <row r="1016">
          <cell r="J1016" t="str">
            <v>ELS-대경-051</v>
          </cell>
          <cell r="K1016" t="str">
            <v>ELS-대경-051-ELSTHF4008BLACKOMM</v>
          </cell>
          <cell r="L1016" t="str">
            <v>ELS의류8</v>
          </cell>
          <cell r="M1016" t="str">
            <v>ELS</v>
          </cell>
          <cell r="N1016" t="str">
            <v>14FW_E</v>
          </cell>
          <cell r="P1016" t="str">
            <v>ELS</v>
          </cell>
          <cell r="Q1016" t="str">
            <v>ELSTINKO</v>
          </cell>
          <cell r="R1016" t="str">
            <v>F</v>
          </cell>
          <cell r="S1016">
            <v>4</v>
          </cell>
          <cell r="T1016" t="str">
            <v>TH</v>
          </cell>
          <cell r="U1016" t="str">
            <v>HOODED T-SHIRTS</v>
          </cell>
          <cell r="V1016" t="str">
            <v>U</v>
          </cell>
          <cell r="W1016">
            <v>8</v>
          </cell>
          <cell r="X1016" t="str">
            <v>008</v>
          </cell>
          <cell r="Y1016" t="str">
            <v>ELSTHF4008</v>
          </cell>
          <cell r="Z1016">
            <v>0.25</v>
          </cell>
          <cell r="AA1016" t="str">
            <v>14FW_ELSTINKO_HOOD_08_BK</v>
          </cell>
          <cell r="AB1016" t="str">
            <v>BK</v>
          </cell>
          <cell r="AC1016" t="str">
            <v>BLACK</v>
          </cell>
          <cell r="AD1016" t="str">
            <v>ELSTHF4008BK</v>
          </cell>
          <cell r="AE1016" t="str">
            <v/>
          </cell>
          <cell r="AF1016">
            <v>0.25</v>
          </cell>
          <cell r="AG1016" t="str">
            <v>60% polyester
40% cotton</v>
          </cell>
          <cell r="AH1016">
            <v>1</v>
          </cell>
          <cell r="AI1016" t="str">
            <v>OMM</v>
          </cell>
        </row>
        <row r="1017">
          <cell r="J1017" t="str">
            <v>ELS-대경-051</v>
          </cell>
          <cell r="K1017" t="str">
            <v>ELS-대경-051-ELSTHF4008BLACKOLL</v>
          </cell>
          <cell r="L1017" t="str">
            <v>ELS의류8</v>
          </cell>
          <cell r="M1017" t="str">
            <v>ELS</v>
          </cell>
          <cell r="N1017" t="str">
            <v>14FW_E</v>
          </cell>
          <cell r="P1017" t="str">
            <v>ELS</v>
          </cell>
          <cell r="Q1017" t="str">
            <v>ELSTINKO</v>
          </cell>
          <cell r="R1017" t="str">
            <v>F</v>
          </cell>
          <cell r="S1017">
            <v>4</v>
          </cell>
          <cell r="T1017" t="str">
            <v>TH</v>
          </cell>
          <cell r="U1017" t="str">
            <v>HOODED T-SHIRTS</v>
          </cell>
          <cell r="V1017" t="str">
            <v>U</v>
          </cell>
          <cell r="W1017">
            <v>8</v>
          </cell>
          <cell r="X1017" t="str">
            <v>008</v>
          </cell>
          <cell r="Y1017" t="str">
            <v>ELSTHF4008</v>
          </cell>
          <cell r="Z1017">
            <v>0.25</v>
          </cell>
          <cell r="AA1017" t="str">
            <v>14FW_ELSTINKO_HOOD_08_BK</v>
          </cell>
          <cell r="AB1017" t="str">
            <v>BK</v>
          </cell>
          <cell r="AC1017" t="str">
            <v>BLACK</v>
          </cell>
          <cell r="AD1017" t="str">
            <v>ELSTHF4008BK</v>
          </cell>
          <cell r="AE1017" t="str">
            <v/>
          </cell>
          <cell r="AF1017">
            <v>0.25</v>
          </cell>
          <cell r="AG1017" t="str">
            <v>60% polyester
40% cotton</v>
          </cell>
          <cell r="AH1017">
            <v>1</v>
          </cell>
          <cell r="AI1017" t="str">
            <v>OLL</v>
          </cell>
        </row>
        <row r="1018">
          <cell r="J1018" t="str">
            <v>ELS-대경-051</v>
          </cell>
          <cell r="K1018" t="str">
            <v>ELS-대경-051-ELSTHF4008BLACKOXL</v>
          </cell>
          <cell r="L1018" t="str">
            <v>ELS의류8</v>
          </cell>
          <cell r="M1018" t="str">
            <v>ELS</v>
          </cell>
          <cell r="N1018" t="str">
            <v>14FW_E</v>
          </cell>
          <cell r="P1018" t="str">
            <v>ELS</v>
          </cell>
          <cell r="Q1018" t="str">
            <v>ELSTINKO</v>
          </cell>
          <cell r="R1018" t="str">
            <v>F</v>
          </cell>
          <cell r="S1018">
            <v>4</v>
          </cell>
          <cell r="T1018" t="str">
            <v>TH</v>
          </cell>
          <cell r="U1018" t="str">
            <v>HOODED T-SHIRTS</v>
          </cell>
          <cell r="V1018" t="str">
            <v>U</v>
          </cell>
          <cell r="W1018">
            <v>8</v>
          </cell>
          <cell r="X1018" t="str">
            <v>008</v>
          </cell>
          <cell r="Y1018" t="str">
            <v>ELSTHF4008</v>
          </cell>
          <cell r="Z1018">
            <v>0.25</v>
          </cell>
          <cell r="AA1018" t="str">
            <v>14FW_ELSTINKO_HOOD_08_BK</v>
          </cell>
          <cell r="AB1018" t="str">
            <v>BK</v>
          </cell>
          <cell r="AC1018" t="str">
            <v>BLACK</v>
          </cell>
          <cell r="AD1018" t="str">
            <v>ELSTHF4008BK</v>
          </cell>
          <cell r="AE1018" t="str">
            <v/>
          </cell>
          <cell r="AF1018">
            <v>0.25</v>
          </cell>
          <cell r="AG1018" t="str">
            <v>60% polyester
40% cotton</v>
          </cell>
          <cell r="AH1018">
            <v>1</v>
          </cell>
          <cell r="AI1018" t="str">
            <v>OXL</v>
          </cell>
        </row>
        <row r="1019">
          <cell r="J1019" t="str">
            <v>0</v>
          </cell>
          <cell r="K1019" t="str">
            <v>0-</v>
          </cell>
          <cell r="L1019">
            <v>0</v>
          </cell>
          <cell r="M1019" t="str">
            <v>TTL</v>
          </cell>
          <cell r="N1019" t="str">
            <v/>
          </cell>
          <cell r="O1019" t="str">
            <v>ELS-대경-05 TTL</v>
          </cell>
          <cell r="Q1019" t="str">
            <v/>
          </cell>
          <cell r="R1019" t="str">
            <v/>
          </cell>
          <cell r="S1019" t="str">
            <v/>
          </cell>
          <cell r="U1019" t="str">
            <v/>
          </cell>
          <cell r="X1019" t="str">
            <v/>
          </cell>
          <cell r="Y1019" t="str">
            <v/>
          </cell>
          <cell r="Z1019">
            <v>1</v>
          </cell>
          <cell r="AB1019" t="str">
            <v/>
          </cell>
          <cell r="AD1019" t="str">
            <v/>
          </cell>
          <cell r="AE1019" t="str">
            <v/>
          </cell>
          <cell r="AF1019">
            <v>1</v>
          </cell>
          <cell r="AG1019">
            <v>0</v>
          </cell>
          <cell r="AH1019">
            <v>1</v>
          </cell>
        </row>
        <row r="1020">
          <cell r="J1020" t="str">
            <v>ELS-대경-041</v>
          </cell>
          <cell r="K1020" t="str">
            <v>ELS-대경-041-ELSTLF5009BLACKOXS</v>
          </cell>
          <cell r="L1020" t="str">
            <v>ELS의류9</v>
          </cell>
          <cell r="M1020" t="str">
            <v>ELS</v>
          </cell>
          <cell r="N1020" t="str">
            <v>14FW_E</v>
          </cell>
          <cell r="P1020" t="str">
            <v>ELS</v>
          </cell>
          <cell r="Q1020" t="str">
            <v>ELSTINKO</v>
          </cell>
          <cell r="R1020" t="str">
            <v>F</v>
          </cell>
          <cell r="S1020">
            <v>5</v>
          </cell>
          <cell r="T1020" t="str">
            <v>TL</v>
          </cell>
          <cell r="U1020" t="str">
            <v>LONG SLEEVES</v>
          </cell>
          <cell r="V1020" t="str">
            <v>U</v>
          </cell>
          <cell r="W1020">
            <v>9</v>
          </cell>
          <cell r="X1020" t="str">
            <v>009</v>
          </cell>
          <cell r="Y1020" t="str">
            <v>ELSTLF5009</v>
          </cell>
          <cell r="Z1020">
            <v>0.2</v>
          </cell>
          <cell r="AA1020" t="str">
            <v>14FW_ELSTINKO_MTM_06_BK</v>
          </cell>
          <cell r="AB1020" t="str">
            <v>BK</v>
          </cell>
          <cell r="AC1020" t="str">
            <v>BLACK</v>
          </cell>
          <cell r="AD1020" t="str">
            <v>ELSTLF5009BK</v>
          </cell>
          <cell r="AE1020" t="str">
            <v/>
          </cell>
          <cell r="AF1020">
            <v>0.2</v>
          </cell>
          <cell r="AG1020" t="str">
            <v>60% polyester
25% acrylic 15% cotton</v>
          </cell>
          <cell r="AH1020">
            <v>1</v>
          </cell>
          <cell r="AI1020" t="str">
            <v>OXS</v>
          </cell>
        </row>
        <row r="1021">
          <cell r="J1021" t="str">
            <v>ELS-대경-041</v>
          </cell>
          <cell r="K1021" t="str">
            <v>ELS-대경-041-ELSTLF5009BLACKOSS</v>
          </cell>
          <cell r="L1021" t="str">
            <v>ELS의류9</v>
          </cell>
          <cell r="M1021" t="str">
            <v>ELS</v>
          </cell>
          <cell r="N1021" t="str">
            <v>14FW_E</v>
          </cell>
          <cell r="P1021" t="str">
            <v>ELS</v>
          </cell>
          <cell r="Q1021" t="str">
            <v>ELSTINKO</v>
          </cell>
          <cell r="R1021" t="str">
            <v>F</v>
          </cell>
          <cell r="S1021">
            <v>5</v>
          </cell>
          <cell r="T1021" t="str">
            <v>TL</v>
          </cell>
          <cell r="U1021" t="str">
            <v>LONG SLEEVES</v>
          </cell>
          <cell r="V1021" t="str">
            <v>U</v>
          </cell>
          <cell r="W1021">
            <v>9</v>
          </cell>
          <cell r="X1021" t="str">
            <v>009</v>
          </cell>
          <cell r="Y1021" t="str">
            <v>ELSTLF5009</v>
          </cell>
          <cell r="Z1021">
            <v>0.2</v>
          </cell>
          <cell r="AA1021" t="str">
            <v>14FW_ELSTINKO_MTM_06_BK</v>
          </cell>
          <cell r="AB1021" t="str">
            <v>BK</v>
          </cell>
          <cell r="AC1021" t="str">
            <v>BLACK</v>
          </cell>
          <cell r="AD1021" t="str">
            <v>ELSTLF5009BK</v>
          </cell>
          <cell r="AE1021" t="str">
            <v/>
          </cell>
          <cell r="AF1021">
            <v>0.2</v>
          </cell>
          <cell r="AG1021" t="str">
            <v>60% polyester
25% acrylic 15% cotton</v>
          </cell>
          <cell r="AH1021">
            <v>1</v>
          </cell>
          <cell r="AI1021" t="str">
            <v>OSS</v>
          </cell>
        </row>
        <row r="1022">
          <cell r="J1022" t="str">
            <v>ELS-대경-041</v>
          </cell>
          <cell r="K1022" t="str">
            <v>ELS-대경-041-ELSTLF5009BLACKOMM</v>
          </cell>
          <cell r="L1022" t="str">
            <v>ELS의류9</v>
          </cell>
          <cell r="M1022" t="str">
            <v>ELS</v>
          </cell>
          <cell r="N1022" t="str">
            <v>14FW_E</v>
          </cell>
          <cell r="P1022" t="str">
            <v>ELS</v>
          </cell>
          <cell r="Q1022" t="str">
            <v>ELSTINKO</v>
          </cell>
          <cell r="R1022" t="str">
            <v>F</v>
          </cell>
          <cell r="S1022">
            <v>5</v>
          </cell>
          <cell r="T1022" t="str">
            <v>TL</v>
          </cell>
          <cell r="U1022" t="str">
            <v>LONG SLEEVES</v>
          </cell>
          <cell r="V1022" t="str">
            <v>U</v>
          </cell>
          <cell r="W1022">
            <v>9</v>
          </cell>
          <cell r="X1022" t="str">
            <v>009</v>
          </cell>
          <cell r="Y1022" t="str">
            <v>ELSTLF5009</v>
          </cell>
          <cell r="Z1022">
            <v>0.2</v>
          </cell>
          <cell r="AA1022" t="str">
            <v>14FW_ELSTINKO_MTM_06_BK</v>
          </cell>
          <cell r="AB1022" t="str">
            <v>BK</v>
          </cell>
          <cell r="AC1022" t="str">
            <v>BLACK</v>
          </cell>
          <cell r="AD1022" t="str">
            <v>ELSTLF5009BK</v>
          </cell>
          <cell r="AE1022" t="str">
            <v/>
          </cell>
          <cell r="AF1022">
            <v>0.2</v>
          </cell>
          <cell r="AG1022" t="str">
            <v>60% polyester
25% acrylic 15% cotton</v>
          </cell>
          <cell r="AH1022">
            <v>1</v>
          </cell>
          <cell r="AI1022" t="str">
            <v>OMM</v>
          </cell>
        </row>
        <row r="1023">
          <cell r="J1023" t="str">
            <v>ELS-대경-041</v>
          </cell>
          <cell r="K1023" t="str">
            <v>ELS-대경-041-ELSTLF5009BLACKOLL</v>
          </cell>
          <cell r="L1023" t="str">
            <v>ELS의류9</v>
          </cell>
          <cell r="M1023" t="str">
            <v>ELS</v>
          </cell>
          <cell r="N1023" t="str">
            <v>14FW_E</v>
          </cell>
          <cell r="P1023" t="str">
            <v>ELS</v>
          </cell>
          <cell r="Q1023" t="str">
            <v>ELSTINKO</v>
          </cell>
          <cell r="R1023" t="str">
            <v>F</v>
          </cell>
          <cell r="S1023">
            <v>5</v>
          </cell>
          <cell r="T1023" t="str">
            <v>TL</v>
          </cell>
          <cell r="U1023" t="str">
            <v>LONG SLEEVES</v>
          </cell>
          <cell r="V1023" t="str">
            <v>U</v>
          </cell>
          <cell r="W1023">
            <v>9</v>
          </cell>
          <cell r="X1023" t="str">
            <v>009</v>
          </cell>
          <cell r="Y1023" t="str">
            <v>ELSTLF5009</v>
          </cell>
          <cell r="Z1023">
            <v>0.2</v>
          </cell>
          <cell r="AA1023" t="str">
            <v>14FW_ELSTINKO_MTM_06_BK</v>
          </cell>
          <cell r="AB1023" t="str">
            <v>BK</v>
          </cell>
          <cell r="AC1023" t="str">
            <v>BLACK</v>
          </cell>
          <cell r="AD1023" t="str">
            <v>ELSTLF5009BK</v>
          </cell>
          <cell r="AE1023" t="str">
            <v/>
          </cell>
          <cell r="AF1023">
            <v>0.2</v>
          </cell>
          <cell r="AG1023" t="str">
            <v>60% polyester
25% acrylic 15% cotton</v>
          </cell>
          <cell r="AH1023">
            <v>1</v>
          </cell>
          <cell r="AI1023" t="str">
            <v>OLL</v>
          </cell>
        </row>
        <row r="1024">
          <cell r="J1024" t="str">
            <v>ELS-대경-041</v>
          </cell>
          <cell r="K1024" t="str">
            <v>ELS-대경-041-ELSTLF5009BLACKOXL</v>
          </cell>
          <cell r="L1024" t="str">
            <v>ELS의류9</v>
          </cell>
          <cell r="M1024" t="str">
            <v>ELS</v>
          </cell>
          <cell r="N1024" t="str">
            <v>14FW_E</v>
          </cell>
          <cell r="P1024" t="str">
            <v>ELS</v>
          </cell>
          <cell r="Q1024" t="str">
            <v>ELSTINKO</v>
          </cell>
          <cell r="R1024" t="str">
            <v>F</v>
          </cell>
          <cell r="S1024">
            <v>5</v>
          </cell>
          <cell r="T1024" t="str">
            <v>TL</v>
          </cell>
          <cell r="U1024" t="str">
            <v>LONG SLEEVES</v>
          </cell>
          <cell r="V1024" t="str">
            <v>U</v>
          </cell>
          <cell r="W1024">
            <v>9</v>
          </cell>
          <cell r="X1024" t="str">
            <v>009</v>
          </cell>
          <cell r="Y1024" t="str">
            <v>ELSTLF5009</v>
          </cell>
          <cell r="Z1024">
            <v>0.2</v>
          </cell>
          <cell r="AA1024" t="str">
            <v>14FW_ELSTINKO_MTM_06_BK</v>
          </cell>
          <cell r="AB1024" t="str">
            <v>BK</v>
          </cell>
          <cell r="AC1024" t="str">
            <v>BLACK</v>
          </cell>
          <cell r="AD1024" t="str">
            <v>ELSTLF5009BK</v>
          </cell>
          <cell r="AE1024" t="str">
            <v/>
          </cell>
          <cell r="AF1024">
            <v>0.2</v>
          </cell>
          <cell r="AG1024" t="str">
            <v>60% polyester
25% acrylic 15% cotton</v>
          </cell>
          <cell r="AH1024">
            <v>1</v>
          </cell>
          <cell r="AI1024" t="str">
            <v>OXL</v>
          </cell>
        </row>
        <row r="1025">
          <cell r="J1025" t="str">
            <v>ELS-대경-042</v>
          </cell>
          <cell r="K1025" t="str">
            <v>ELS-대경-042-ELSTLF5511MINTOXS</v>
          </cell>
          <cell r="L1025" t="str">
            <v>ELS의류511</v>
          </cell>
          <cell r="M1025" t="str">
            <v>ELS</v>
          </cell>
          <cell r="N1025" t="str">
            <v>14FW_E</v>
          </cell>
          <cell r="P1025" t="str">
            <v>ELS</v>
          </cell>
          <cell r="Q1025" t="str">
            <v>ELSTINKO</v>
          </cell>
          <cell r="R1025" t="str">
            <v>F</v>
          </cell>
          <cell r="S1025">
            <v>5</v>
          </cell>
          <cell r="T1025" t="str">
            <v>TL</v>
          </cell>
          <cell r="U1025" t="str">
            <v>LONG SLEEVES</v>
          </cell>
          <cell r="V1025" t="str">
            <v>K</v>
          </cell>
          <cell r="W1025">
            <v>511</v>
          </cell>
          <cell r="X1025">
            <v>511</v>
          </cell>
          <cell r="Y1025" t="str">
            <v>ELSTLF5511</v>
          </cell>
          <cell r="Z1025">
            <v>0.1</v>
          </cell>
          <cell r="AA1025" t="str">
            <v>14FW_ELSTINKO_MTM_21_MT_KIDS</v>
          </cell>
          <cell r="AB1025" t="str">
            <v>MT</v>
          </cell>
          <cell r="AC1025" t="str">
            <v>MINT</v>
          </cell>
          <cell r="AD1025" t="str">
            <v>ELSTLF5511MT</v>
          </cell>
          <cell r="AE1025" t="str">
            <v/>
          </cell>
          <cell r="AF1025">
            <v>0.2</v>
          </cell>
          <cell r="AG1025" t="str">
            <v>60% polyester
40% cotton</v>
          </cell>
          <cell r="AH1025">
            <v>1</v>
          </cell>
          <cell r="AI1025" t="str">
            <v>OXS</v>
          </cell>
        </row>
        <row r="1026">
          <cell r="J1026" t="str">
            <v>ELS-대경-042</v>
          </cell>
          <cell r="K1026" t="str">
            <v>ELS-대경-042-ELSTLF5511MINTOSS</v>
          </cell>
          <cell r="L1026" t="str">
            <v>ELS의류511</v>
          </cell>
          <cell r="M1026" t="str">
            <v>ELS</v>
          </cell>
          <cell r="N1026" t="str">
            <v>14FW_E</v>
          </cell>
          <cell r="P1026" t="str">
            <v>ELS</v>
          </cell>
          <cell r="Q1026" t="str">
            <v>ELSTINKO</v>
          </cell>
          <cell r="R1026" t="str">
            <v>F</v>
          </cell>
          <cell r="S1026">
            <v>5</v>
          </cell>
          <cell r="T1026" t="str">
            <v>TL</v>
          </cell>
          <cell r="U1026" t="str">
            <v>LONG SLEEVES</v>
          </cell>
          <cell r="V1026" t="str">
            <v>K</v>
          </cell>
          <cell r="W1026">
            <v>511</v>
          </cell>
          <cell r="X1026">
            <v>511</v>
          </cell>
          <cell r="Y1026" t="str">
            <v>ELSTLF5511</v>
          </cell>
          <cell r="Z1026">
            <v>0.1</v>
          </cell>
          <cell r="AA1026" t="str">
            <v>14FW_ELSTINKO_MTM_21_MT_KIDS</v>
          </cell>
          <cell r="AB1026" t="str">
            <v>MT</v>
          </cell>
          <cell r="AC1026" t="str">
            <v>MINT</v>
          </cell>
          <cell r="AD1026" t="str">
            <v>ELSTLF5511MT</v>
          </cell>
          <cell r="AE1026" t="str">
            <v/>
          </cell>
          <cell r="AF1026">
            <v>0.2</v>
          </cell>
          <cell r="AG1026" t="str">
            <v>60% polyester
40% cotton</v>
          </cell>
          <cell r="AH1026">
            <v>1</v>
          </cell>
          <cell r="AI1026" t="str">
            <v>OSS</v>
          </cell>
        </row>
        <row r="1027">
          <cell r="J1027" t="str">
            <v>ELS-대경-042</v>
          </cell>
          <cell r="K1027" t="str">
            <v>ELS-대경-042-ELSTLF5511MINTOMM</v>
          </cell>
          <cell r="L1027" t="str">
            <v>ELS의류511</v>
          </cell>
          <cell r="M1027" t="str">
            <v>ELS</v>
          </cell>
          <cell r="N1027" t="str">
            <v>14FW_E</v>
          </cell>
          <cell r="P1027" t="str">
            <v>ELS</v>
          </cell>
          <cell r="Q1027" t="str">
            <v>ELSTINKO</v>
          </cell>
          <cell r="R1027" t="str">
            <v>F</v>
          </cell>
          <cell r="S1027">
            <v>5</v>
          </cell>
          <cell r="T1027" t="str">
            <v>TL</v>
          </cell>
          <cell r="U1027" t="str">
            <v>LONG SLEEVES</v>
          </cell>
          <cell r="V1027" t="str">
            <v>K</v>
          </cell>
          <cell r="W1027">
            <v>511</v>
          </cell>
          <cell r="X1027">
            <v>511</v>
          </cell>
          <cell r="Y1027" t="str">
            <v>ELSTLF5511</v>
          </cell>
          <cell r="Z1027">
            <v>0.1</v>
          </cell>
          <cell r="AA1027" t="str">
            <v>14FW_ELSTINKO_MTM_21_MT_KIDS</v>
          </cell>
          <cell r="AB1027" t="str">
            <v>MT</v>
          </cell>
          <cell r="AC1027" t="str">
            <v>MINT</v>
          </cell>
          <cell r="AD1027" t="str">
            <v>ELSTLF5511MT</v>
          </cell>
          <cell r="AE1027" t="str">
            <v/>
          </cell>
          <cell r="AF1027">
            <v>0.2</v>
          </cell>
          <cell r="AG1027" t="str">
            <v>60% polyester
40% cotton</v>
          </cell>
          <cell r="AH1027">
            <v>1</v>
          </cell>
          <cell r="AI1027" t="str">
            <v>OMM</v>
          </cell>
        </row>
        <row r="1028">
          <cell r="J1028" t="str">
            <v>ELS-대경-042</v>
          </cell>
          <cell r="K1028" t="str">
            <v>ELS-대경-042-ELSTLF5511MINTOLL</v>
          </cell>
          <cell r="L1028" t="str">
            <v>ELS의류511</v>
          </cell>
          <cell r="M1028" t="str">
            <v>ELS</v>
          </cell>
          <cell r="N1028" t="str">
            <v>14FW_E</v>
          </cell>
          <cell r="P1028" t="str">
            <v>ELS</v>
          </cell>
          <cell r="Q1028" t="str">
            <v>ELSTINKO</v>
          </cell>
          <cell r="R1028" t="str">
            <v>F</v>
          </cell>
          <cell r="S1028">
            <v>5</v>
          </cell>
          <cell r="T1028" t="str">
            <v>TL</v>
          </cell>
          <cell r="U1028" t="str">
            <v>LONG SLEEVES</v>
          </cell>
          <cell r="V1028" t="str">
            <v>K</v>
          </cell>
          <cell r="W1028">
            <v>511</v>
          </cell>
          <cell r="X1028">
            <v>511</v>
          </cell>
          <cell r="Y1028" t="str">
            <v>ELSTLF5511</v>
          </cell>
          <cell r="Z1028">
            <v>0.1</v>
          </cell>
          <cell r="AA1028" t="str">
            <v>14FW_ELSTINKO_MTM_21_MT_KIDS</v>
          </cell>
          <cell r="AB1028" t="str">
            <v>MT</v>
          </cell>
          <cell r="AC1028" t="str">
            <v>MINT</v>
          </cell>
          <cell r="AD1028" t="str">
            <v>ELSTLF5511MT</v>
          </cell>
          <cell r="AE1028" t="str">
            <v/>
          </cell>
          <cell r="AF1028">
            <v>0.2</v>
          </cell>
          <cell r="AG1028" t="str">
            <v>60% polyester
40% cotton</v>
          </cell>
          <cell r="AH1028">
            <v>1</v>
          </cell>
          <cell r="AI1028" t="str">
            <v>OLL</v>
          </cell>
        </row>
        <row r="1029">
          <cell r="J1029" t="str">
            <v>ELS-대경-042</v>
          </cell>
          <cell r="K1029" t="str">
            <v>ELS-대경-042-ELSTLF5511MINTOXL</v>
          </cell>
          <cell r="L1029" t="str">
            <v>ELS의류511</v>
          </cell>
          <cell r="M1029" t="str">
            <v>ELS</v>
          </cell>
          <cell r="N1029" t="str">
            <v>14FW_E</v>
          </cell>
          <cell r="P1029" t="str">
            <v>ELS</v>
          </cell>
          <cell r="Q1029" t="str">
            <v>ELSTINKO</v>
          </cell>
          <cell r="R1029" t="str">
            <v>F</v>
          </cell>
          <cell r="S1029">
            <v>5</v>
          </cell>
          <cell r="T1029" t="str">
            <v>TL</v>
          </cell>
          <cell r="U1029" t="str">
            <v>LONG SLEEVES</v>
          </cell>
          <cell r="V1029" t="str">
            <v>K</v>
          </cell>
          <cell r="W1029">
            <v>511</v>
          </cell>
          <cell r="X1029">
            <v>511</v>
          </cell>
          <cell r="Y1029" t="str">
            <v>ELSTLF5511</v>
          </cell>
          <cell r="Z1029">
            <v>0.1</v>
          </cell>
          <cell r="AA1029" t="str">
            <v>14FW_ELSTINKO_MTM_21_MT_KIDS</v>
          </cell>
          <cell r="AB1029" t="str">
            <v>MT</v>
          </cell>
          <cell r="AC1029" t="str">
            <v>MINT</v>
          </cell>
          <cell r="AD1029" t="str">
            <v>ELSTLF5511MT</v>
          </cell>
          <cell r="AE1029" t="str">
            <v/>
          </cell>
          <cell r="AF1029">
            <v>0.2</v>
          </cell>
          <cell r="AG1029" t="str">
            <v>60% polyester
40% cotton</v>
          </cell>
          <cell r="AH1029">
            <v>1</v>
          </cell>
          <cell r="AI1029" t="str">
            <v>OXL</v>
          </cell>
        </row>
        <row r="1030">
          <cell r="J1030" t="str">
            <v>ELS-대경-043</v>
          </cell>
          <cell r="K1030" t="str">
            <v>ELS-대경-043-ELSTLF5511PINKOXS</v>
          </cell>
          <cell r="L1030" t="str">
            <v>ELS의류511</v>
          </cell>
          <cell r="M1030" t="str">
            <v>ELS</v>
          </cell>
          <cell r="N1030" t="str">
            <v>14FW_E</v>
          </cell>
          <cell r="P1030" t="str">
            <v>ELS</v>
          </cell>
          <cell r="Q1030" t="str">
            <v>ELSTINKO</v>
          </cell>
          <cell r="R1030" t="str">
            <v>F</v>
          </cell>
          <cell r="S1030">
            <v>5</v>
          </cell>
          <cell r="T1030" t="str">
            <v>TL</v>
          </cell>
          <cell r="U1030" t="str">
            <v>LONG SLEEVES</v>
          </cell>
          <cell r="V1030" t="str">
            <v>K</v>
          </cell>
          <cell r="W1030">
            <v>511</v>
          </cell>
          <cell r="X1030">
            <v>511</v>
          </cell>
          <cell r="Y1030" t="str">
            <v>ELSTLF5511</v>
          </cell>
          <cell r="Z1030">
            <v>0.1</v>
          </cell>
          <cell r="AA1030" t="str">
            <v>14FW_ELSTINKO_MTM_21_PK_KIDS</v>
          </cell>
          <cell r="AB1030" t="str">
            <v>PK</v>
          </cell>
          <cell r="AC1030" t="str">
            <v>PINK</v>
          </cell>
          <cell r="AD1030" t="str">
            <v>ELSTLF5511PK</v>
          </cell>
          <cell r="AE1030" t="str">
            <v/>
          </cell>
          <cell r="AF1030">
            <v>0.2</v>
          </cell>
          <cell r="AG1030" t="str">
            <v>60% polyester
40% cotton</v>
          </cell>
          <cell r="AH1030">
            <v>1</v>
          </cell>
          <cell r="AI1030" t="str">
            <v>OXS</v>
          </cell>
        </row>
        <row r="1031">
          <cell r="J1031" t="str">
            <v>ELS-대경-043</v>
          </cell>
          <cell r="K1031" t="str">
            <v>ELS-대경-043-ELSTLF5511PINKOSS</v>
          </cell>
          <cell r="L1031" t="str">
            <v>ELS의류511</v>
          </cell>
          <cell r="M1031" t="str">
            <v>ELS</v>
          </cell>
          <cell r="N1031" t="str">
            <v>14FW_E</v>
          </cell>
          <cell r="P1031" t="str">
            <v>ELS</v>
          </cell>
          <cell r="Q1031" t="str">
            <v>ELSTINKO</v>
          </cell>
          <cell r="R1031" t="str">
            <v>F</v>
          </cell>
          <cell r="S1031">
            <v>5</v>
          </cell>
          <cell r="T1031" t="str">
            <v>TL</v>
          </cell>
          <cell r="U1031" t="str">
            <v>LONG SLEEVES</v>
          </cell>
          <cell r="V1031" t="str">
            <v>K</v>
          </cell>
          <cell r="W1031">
            <v>511</v>
          </cell>
          <cell r="X1031">
            <v>511</v>
          </cell>
          <cell r="Y1031" t="str">
            <v>ELSTLF5511</v>
          </cell>
          <cell r="Z1031">
            <v>0.1</v>
          </cell>
          <cell r="AA1031" t="str">
            <v>14FW_ELSTINKO_MTM_21_PK_KIDS</v>
          </cell>
          <cell r="AB1031" t="str">
            <v>PK</v>
          </cell>
          <cell r="AC1031" t="str">
            <v>PINK</v>
          </cell>
          <cell r="AD1031" t="str">
            <v>ELSTLF5511PK</v>
          </cell>
          <cell r="AE1031" t="str">
            <v/>
          </cell>
          <cell r="AF1031">
            <v>0.2</v>
          </cell>
          <cell r="AG1031" t="str">
            <v>60% polyester
40% cotton</v>
          </cell>
          <cell r="AH1031">
            <v>1</v>
          </cell>
          <cell r="AI1031" t="str">
            <v>OSS</v>
          </cell>
        </row>
        <row r="1032">
          <cell r="J1032" t="str">
            <v>ELS-대경-043</v>
          </cell>
          <cell r="K1032" t="str">
            <v>ELS-대경-043-ELSTLF5511PINKOMM</v>
          </cell>
          <cell r="L1032" t="str">
            <v>ELS의류511</v>
          </cell>
          <cell r="M1032" t="str">
            <v>ELS</v>
          </cell>
          <cell r="N1032" t="str">
            <v>14FW_E</v>
          </cell>
          <cell r="P1032" t="str">
            <v>ELS</v>
          </cell>
          <cell r="Q1032" t="str">
            <v>ELSTINKO</v>
          </cell>
          <cell r="R1032" t="str">
            <v>F</v>
          </cell>
          <cell r="S1032">
            <v>5</v>
          </cell>
          <cell r="T1032" t="str">
            <v>TL</v>
          </cell>
          <cell r="U1032" t="str">
            <v>LONG SLEEVES</v>
          </cell>
          <cell r="V1032" t="str">
            <v>K</v>
          </cell>
          <cell r="W1032">
            <v>511</v>
          </cell>
          <cell r="X1032">
            <v>511</v>
          </cell>
          <cell r="Y1032" t="str">
            <v>ELSTLF5511</v>
          </cell>
          <cell r="Z1032">
            <v>0.1</v>
          </cell>
          <cell r="AA1032" t="str">
            <v>14FW_ELSTINKO_MTM_21_PK_KIDS</v>
          </cell>
          <cell r="AB1032" t="str">
            <v>PK</v>
          </cell>
          <cell r="AC1032" t="str">
            <v>PINK</v>
          </cell>
          <cell r="AD1032" t="str">
            <v>ELSTLF5511PK</v>
          </cell>
          <cell r="AE1032" t="str">
            <v/>
          </cell>
          <cell r="AF1032">
            <v>0.2</v>
          </cell>
          <cell r="AG1032" t="str">
            <v>60% polyester
40% cotton</v>
          </cell>
          <cell r="AH1032">
            <v>1</v>
          </cell>
          <cell r="AI1032" t="str">
            <v>OMM</v>
          </cell>
        </row>
        <row r="1033">
          <cell r="J1033" t="str">
            <v>ELS-대경-043</v>
          </cell>
          <cell r="K1033" t="str">
            <v>ELS-대경-043-ELSTLF5511PINKOLL</v>
          </cell>
          <cell r="L1033" t="str">
            <v>ELS의류511</v>
          </cell>
          <cell r="M1033" t="str">
            <v>ELS</v>
          </cell>
          <cell r="N1033" t="str">
            <v>14FW_E</v>
          </cell>
          <cell r="P1033" t="str">
            <v>ELS</v>
          </cell>
          <cell r="Q1033" t="str">
            <v>ELSTINKO</v>
          </cell>
          <cell r="R1033" t="str">
            <v>F</v>
          </cell>
          <cell r="S1033">
            <v>5</v>
          </cell>
          <cell r="T1033" t="str">
            <v>TL</v>
          </cell>
          <cell r="U1033" t="str">
            <v>LONG SLEEVES</v>
          </cell>
          <cell r="V1033" t="str">
            <v>K</v>
          </cell>
          <cell r="W1033">
            <v>511</v>
          </cell>
          <cell r="X1033">
            <v>511</v>
          </cell>
          <cell r="Y1033" t="str">
            <v>ELSTLF5511</v>
          </cell>
          <cell r="Z1033">
            <v>0.1</v>
          </cell>
          <cell r="AA1033" t="str">
            <v>14FW_ELSTINKO_MTM_21_PK_KIDS</v>
          </cell>
          <cell r="AB1033" t="str">
            <v>PK</v>
          </cell>
          <cell r="AC1033" t="str">
            <v>PINK</v>
          </cell>
          <cell r="AD1033" t="str">
            <v>ELSTLF5511PK</v>
          </cell>
          <cell r="AE1033" t="str">
            <v/>
          </cell>
          <cell r="AF1033">
            <v>0.2</v>
          </cell>
          <cell r="AG1033" t="str">
            <v>60% polyester
40% cotton</v>
          </cell>
          <cell r="AH1033">
            <v>1</v>
          </cell>
          <cell r="AI1033" t="str">
            <v>OLL</v>
          </cell>
        </row>
        <row r="1034">
          <cell r="J1034" t="str">
            <v>ELS-대경-043</v>
          </cell>
          <cell r="K1034" t="str">
            <v>ELS-대경-043-ELSTLF5511PINKOXL</v>
          </cell>
          <cell r="L1034" t="str">
            <v>ELS의류511</v>
          </cell>
          <cell r="M1034" t="str">
            <v>ELS</v>
          </cell>
          <cell r="N1034" t="str">
            <v>14FW_E</v>
          </cell>
          <cell r="P1034" t="str">
            <v>ELS</v>
          </cell>
          <cell r="Q1034" t="str">
            <v>ELSTINKO</v>
          </cell>
          <cell r="R1034" t="str">
            <v>F</v>
          </cell>
          <cell r="S1034">
            <v>5</v>
          </cell>
          <cell r="T1034" t="str">
            <v>TL</v>
          </cell>
          <cell r="U1034" t="str">
            <v>LONG SLEEVES</v>
          </cell>
          <cell r="V1034" t="str">
            <v>K</v>
          </cell>
          <cell r="W1034">
            <v>511</v>
          </cell>
          <cell r="X1034">
            <v>511</v>
          </cell>
          <cell r="Y1034" t="str">
            <v>ELSTLF5511</v>
          </cell>
          <cell r="Z1034">
            <v>0.1</v>
          </cell>
          <cell r="AA1034" t="str">
            <v>14FW_ELSTINKO_MTM_21_PK_KIDS</v>
          </cell>
          <cell r="AB1034" t="str">
            <v>PK</v>
          </cell>
          <cell r="AC1034" t="str">
            <v>PINK</v>
          </cell>
          <cell r="AD1034" t="str">
            <v>ELSTLF5511PK</v>
          </cell>
          <cell r="AE1034" t="str">
            <v/>
          </cell>
          <cell r="AF1034">
            <v>0.2</v>
          </cell>
          <cell r="AG1034" t="str">
            <v>60% polyester
40% cotton</v>
          </cell>
          <cell r="AH1034">
            <v>1</v>
          </cell>
          <cell r="AI1034" t="str">
            <v>OXL</v>
          </cell>
        </row>
        <row r="1035">
          <cell r="J1035" t="str">
            <v>ELS-대경-044</v>
          </cell>
          <cell r="K1035" t="str">
            <v>ELS-대경-044-ELSHPF5012BLACKOSS</v>
          </cell>
          <cell r="L1035" t="str">
            <v>ELS의류12</v>
          </cell>
          <cell r="M1035" t="str">
            <v>ELS</v>
          </cell>
          <cell r="N1035" t="str">
            <v>14FW_E</v>
          </cell>
          <cell r="P1035" t="str">
            <v>ELS</v>
          </cell>
          <cell r="Q1035" t="str">
            <v>ELSTINKO</v>
          </cell>
          <cell r="R1035" t="str">
            <v>F</v>
          </cell>
          <cell r="S1035">
            <v>5</v>
          </cell>
          <cell r="T1035" t="str">
            <v>HP</v>
          </cell>
          <cell r="U1035" t="str">
            <v>HOODED JUMPER</v>
          </cell>
          <cell r="V1035" t="str">
            <v>U</v>
          </cell>
          <cell r="W1035">
            <v>12</v>
          </cell>
          <cell r="X1035" t="str">
            <v>012</v>
          </cell>
          <cell r="Y1035" t="str">
            <v>ELSHPF5012</v>
          </cell>
          <cell r="Z1035">
            <v>0.25</v>
          </cell>
          <cell r="AA1035" t="str">
            <v>14FW_ELSTINKO_HOODZIP_03_BK</v>
          </cell>
          <cell r="AB1035" t="str">
            <v>BK</v>
          </cell>
          <cell r="AC1035" t="str">
            <v>BLACK</v>
          </cell>
          <cell r="AD1035" t="str">
            <v>ELSHPF5012BK</v>
          </cell>
          <cell r="AE1035" t="str">
            <v/>
          </cell>
          <cell r="AF1035">
            <v>0.25</v>
          </cell>
          <cell r="AG1035" t="str">
            <v>60% cotton
25% polyurethan 15% polyester</v>
          </cell>
          <cell r="AH1035">
            <v>1</v>
          </cell>
          <cell r="AI1035" t="str">
            <v>OSS</v>
          </cell>
        </row>
        <row r="1036">
          <cell r="J1036" t="str">
            <v>ELS-대경-044</v>
          </cell>
          <cell r="K1036" t="str">
            <v>ELS-대경-044-ELSHPF5012BLACKOMM</v>
          </cell>
          <cell r="L1036" t="str">
            <v>ELS의류12</v>
          </cell>
          <cell r="M1036" t="str">
            <v>ELS</v>
          </cell>
          <cell r="N1036" t="str">
            <v>14FW_E</v>
          </cell>
          <cell r="P1036" t="str">
            <v>ELS</v>
          </cell>
          <cell r="Q1036" t="str">
            <v>ELSTINKO</v>
          </cell>
          <cell r="R1036" t="str">
            <v>F</v>
          </cell>
          <cell r="S1036">
            <v>5</v>
          </cell>
          <cell r="T1036" t="str">
            <v>HP</v>
          </cell>
          <cell r="U1036" t="str">
            <v>HOODED JUMPER</v>
          </cell>
          <cell r="V1036" t="str">
            <v>U</v>
          </cell>
          <cell r="W1036">
            <v>12</v>
          </cell>
          <cell r="X1036" t="str">
            <v>012</v>
          </cell>
          <cell r="Y1036" t="str">
            <v>ELSHPF5012</v>
          </cell>
          <cell r="Z1036">
            <v>0.25</v>
          </cell>
          <cell r="AA1036" t="str">
            <v>14FW_ELSTINKO_HOODZIP_03_BK</v>
          </cell>
          <cell r="AB1036" t="str">
            <v>BK</v>
          </cell>
          <cell r="AC1036" t="str">
            <v>BLACK</v>
          </cell>
          <cell r="AD1036" t="str">
            <v>ELSHPF5012BK</v>
          </cell>
          <cell r="AE1036" t="str">
            <v/>
          </cell>
          <cell r="AF1036">
            <v>0.25</v>
          </cell>
          <cell r="AG1036" t="str">
            <v>60% cotton
25% polyurethan 15% polyester</v>
          </cell>
          <cell r="AH1036">
            <v>1</v>
          </cell>
          <cell r="AI1036" t="str">
            <v>OMM</v>
          </cell>
        </row>
        <row r="1037">
          <cell r="J1037" t="str">
            <v>ELS-대경-044</v>
          </cell>
          <cell r="K1037" t="str">
            <v>ELS-대경-044-ELSHPF5012BLACKOLL</v>
          </cell>
          <cell r="L1037" t="str">
            <v>ELS의류12</v>
          </cell>
          <cell r="M1037" t="str">
            <v>ELS</v>
          </cell>
          <cell r="N1037" t="str">
            <v>14FW_E</v>
          </cell>
          <cell r="P1037" t="str">
            <v>ELS</v>
          </cell>
          <cell r="Q1037" t="str">
            <v>ELSTINKO</v>
          </cell>
          <cell r="R1037" t="str">
            <v>F</v>
          </cell>
          <cell r="S1037">
            <v>5</v>
          </cell>
          <cell r="T1037" t="str">
            <v>HP</v>
          </cell>
          <cell r="U1037" t="str">
            <v>HOODED JUMPER</v>
          </cell>
          <cell r="V1037" t="str">
            <v>U</v>
          </cell>
          <cell r="W1037">
            <v>12</v>
          </cell>
          <cell r="X1037" t="str">
            <v>012</v>
          </cell>
          <cell r="Y1037" t="str">
            <v>ELSHPF5012</v>
          </cell>
          <cell r="Z1037">
            <v>0.25</v>
          </cell>
          <cell r="AA1037" t="str">
            <v>14FW_ELSTINKO_HOODZIP_03_BK</v>
          </cell>
          <cell r="AB1037" t="str">
            <v>BK</v>
          </cell>
          <cell r="AC1037" t="str">
            <v>BLACK</v>
          </cell>
          <cell r="AD1037" t="str">
            <v>ELSHPF5012BK</v>
          </cell>
          <cell r="AE1037" t="str">
            <v/>
          </cell>
          <cell r="AF1037">
            <v>0.25</v>
          </cell>
          <cell r="AG1037" t="str">
            <v>60% cotton
25% polyurethan 15% polyester</v>
          </cell>
          <cell r="AH1037">
            <v>1</v>
          </cell>
          <cell r="AI1037" t="str">
            <v>OLL</v>
          </cell>
        </row>
        <row r="1038">
          <cell r="J1038" t="str">
            <v>ELS-대경-044</v>
          </cell>
          <cell r="K1038" t="str">
            <v>ELS-대경-044-ELSHPF5012BLACKOXL</v>
          </cell>
          <cell r="L1038" t="str">
            <v>ELS의류12</v>
          </cell>
          <cell r="M1038" t="str">
            <v>ELS</v>
          </cell>
          <cell r="N1038" t="str">
            <v>14FW_E</v>
          </cell>
          <cell r="P1038" t="str">
            <v>ELS</v>
          </cell>
          <cell r="Q1038" t="str">
            <v>ELSTINKO</v>
          </cell>
          <cell r="R1038" t="str">
            <v>F</v>
          </cell>
          <cell r="S1038">
            <v>5</v>
          </cell>
          <cell r="T1038" t="str">
            <v>HP</v>
          </cell>
          <cell r="U1038" t="str">
            <v>HOODED JUMPER</v>
          </cell>
          <cell r="V1038" t="str">
            <v>U</v>
          </cell>
          <cell r="W1038">
            <v>12</v>
          </cell>
          <cell r="X1038" t="str">
            <v>012</v>
          </cell>
          <cell r="Y1038" t="str">
            <v>ELSHPF5012</v>
          </cell>
          <cell r="Z1038">
            <v>0.25</v>
          </cell>
          <cell r="AA1038" t="str">
            <v>14FW_ELSTINKO_HOODZIP_03_BK</v>
          </cell>
          <cell r="AB1038" t="str">
            <v>BK</v>
          </cell>
          <cell r="AC1038" t="str">
            <v>BLACK</v>
          </cell>
          <cell r="AD1038" t="str">
            <v>ELSHPF5012BK</v>
          </cell>
          <cell r="AE1038" t="str">
            <v/>
          </cell>
          <cell r="AF1038">
            <v>0.25</v>
          </cell>
          <cell r="AG1038" t="str">
            <v>60% cotton
25% polyurethan 15% polyester</v>
          </cell>
          <cell r="AH1038">
            <v>1</v>
          </cell>
          <cell r="AI1038" t="str">
            <v>OXL</v>
          </cell>
        </row>
        <row r="1039">
          <cell r="J1039" t="str">
            <v>ELS-대경-045</v>
          </cell>
          <cell r="K1039" t="str">
            <v>ELS-대경-045-ELSHPF5513MINTOXS</v>
          </cell>
          <cell r="L1039" t="str">
            <v>ELS의류513</v>
          </cell>
          <cell r="M1039" t="str">
            <v>ELS</v>
          </cell>
          <cell r="N1039" t="str">
            <v>14FW_E</v>
          </cell>
          <cell r="P1039" t="str">
            <v>ELS</v>
          </cell>
          <cell r="Q1039" t="str">
            <v>ELSTINKO</v>
          </cell>
          <cell r="R1039" t="str">
            <v>F</v>
          </cell>
          <cell r="S1039">
            <v>5</v>
          </cell>
          <cell r="T1039" t="str">
            <v>HP</v>
          </cell>
          <cell r="U1039" t="str">
            <v>HOODED JUMPER</v>
          </cell>
          <cell r="V1039" t="str">
            <v>K</v>
          </cell>
          <cell r="W1039">
            <v>513</v>
          </cell>
          <cell r="X1039">
            <v>513</v>
          </cell>
          <cell r="Y1039" t="str">
            <v>ELSHPF5513</v>
          </cell>
          <cell r="Z1039">
            <v>0.2</v>
          </cell>
          <cell r="AA1039" t="str">
            <v>14FW_ELSTINKO_HOODZIP_01_MT_KIDS</v>
          </cell>
          <cell r="AB1039" t="str">
            <v>MT</v>
          </cell>
          <cell r="AC1039" t="str">
            <v>MINT</v>
          </cell>
          <cell r="AD1039" t="str">
            <v>ELSHPF5513MT</v>
          </cell>
          <cell r="AE1039" t="str">
            <v/>
          </cell>
          <cell r="AF1039">
            <v>0.2</v>
          </cell>
          <cell r="AG1039" t="str">
            <v>80% cotton
20% polyester</v>
          </cell>
          <cell r="AH1039">
            <v>1</v>
          </cell>
          <cell r="AI1039" t="str">
            <v>OXS</v>
          </cell>
        </row>
        <row r="1040">
          <cell r="J1040" t="str">
            <v>ELS-대경-045</v>
          </cell>
          <cell r="K1040" t="str">
            <v>ELS-대경-045-ELSHPF5513MINTOSS</v>
          </cell>
          <cell r="L1040" t="str">
            <v>ELS의류513</v>
          </cell>
          <cell r="M1040" t="str">
            <v>ELS</v>
          </cell>
          <cell r="N1040" t="str">
            <v>14FW_E</v>
          </cell>
          <cell r="P1040" t="str">
            <v>ELS</v>
          </cell>
          <cell r="Q1040" t="str">
            <v>ELSTINKO</v>
          </cell>
          <cell r="R1040" t="str">
            <v>F</v>
          </cell>
          <cell r="S1040">
            <v>5</v>
          </cell>
          <cell r="T1040" t="str">
            <v>HP</v>
          </cell>
          <cell r="U1040" t="str">
            <v>HOODED JUMPER</v>
          </cell>
          <cell r="V1040" t="str">
            <v>K</v>
          </cell>
          <cell r="W1040">
            <v>513</v>
          </cell>
          <cell r="X1040">
            <v>513</v>
          </cell>
          <cell r="Y1040" t="str">
            <v>ELSHPF5513</v>
          </cell>
          <cell r="Z1040">
            <v>0.2</v>
          </cell>
          <cell r="AA1040" t="str">
            <v>14FW_ELSTINKO_HOODZIP_01_MT_KIDS</v>
          </cell>
          <cell r="AB1040" t="str">
            <v>MT</v>
          </cell>
          <cell r="AC1040" t="str">
            <v>MINT</v>
          </cell>
          <cell r="AD1040" t="str">
            <v>ELSHPF5513MT</v>
          </cell>
          <cell r="AE1040" t="str">
            <v/>
          </cell>
          <cell r="AF1040">
            <v>0.2</v>
          </cell>
          <cell r="AG1040" t="str">
            <v>80% cotton
20% polyester</v>
          </cell>
          <cell r="AH1040">
            <v>1</v>
          </cell>
          <cell r="AI1040" t="str">
            <v>OSS</v>
          </cell>
        </row>
        <row r="1041">
          <cell r="J1041" t="str">
            <v>ELS-대경-045</v>
          </cell>
          <cell r="K1041" t="str">
            <v>ELS-대경-045-ELSHPF5513MINTOMM</v>
          </cell>
          <cell r="L1041" t="str">
            <v>ELS의류513</v>
          </cell>
          <cell r="M1041" t="str">
            <v>ELS</v>
          </cell>
          <cell r="N1041" t="str">
            <v>14FW_E</v>
          </cell>
          <cell r="P1041" t="str">
            <v>ELS</v>
          </cell>
          <cell r="Q1041" t="str">
            <v>ELSTINKO</v>
          </cell>
          <cell r="R1041" t="str">
            <v>F</v>
          </cell>
          <cell r="S1041">
            <v>5</v>
          </cell>
          <cell r="T1041" t="str">
            <v>HP</v>
          </cell>
          <cell r="U1041" t="str">
            <v>HOODED JUMPER</v>
          </cell>
          <cell r="V1041" t="str">
            <v>K</v>
          </cell>
          <cell r="W1041">
            <v>513</v>
          </cell>
          <cell r="X1041">
            <v>513</v>
          </cell>
          <cell r="Y1041" t="str">
            <v>ELSHPF5513</v>
          </cell>
          <cell r="Z1041">
            <v>0.2</v>
          </cell>
          <cell r="AA1041" t="str">
            <v>14FW_ELSTINKO_HOODZIP_01_MT_KIDS</v>
          </cell>
          <cell r="AB1041" t="str">
            <v>MT</v>
          </cell>
          <cell r="AC1041" t="str">
            <v>MINT</v>
          </cell>
          <cell r="AD1041" t="str">
            <v>ELSHPF5513MT</v>
          </cell>
          <cell r="AE1041" t="str">
            <v/>
          </cell>
          <cell r="AF1041">
            <v>0.2</v>
          </cell>
          <cell r="AG1041" t="str">
            <v>80% cotton
20% polyester</v>
          </cell>
          <cell r="AH1041">
            <v>1</v>
          </cell>
          <cell r="AI1041" t="str">
            <v>OMM</v>
          </cell>
        </row>
        <row r="1042">
          <cell r="J1042" t="str">
            <v>ELS-대경-045</v>
          </cell>
          <cell r="K1042" t="str">
            <v>ELS-대경-045-ELSHPF5513MINTOLL</v>
          </cell>
          <cell r="L1042" t="str">
            <v>ELS의류513</v>
          </cell>
          <cell r="M1042" t="str">
            <v>ELS</v>
          </cell>
          <cell r="N1042" t="str">
            <v>14FW_E</v>
          </cell>
          <cell r="P1042" t="str">
            <v>ELS</v>
          </cell>
          <cell r="Q1042" t="str">
            <v>ELSTINKO</v>
          </cell>
          <cell r="R1042" t="str">
            <v>F</v>
          </cell>
          <cell r="S1042">
            <v>5</v>
          </cell>
          <cell r="T1042" t="str">
            <v>HP</v>
          </cell>
          <cell r="U1042" t="str">
            <v>HOODED JUMPER</v>
          </cell>
          <cell r="V1042" t="str">
            <v>K</v>
          </cell>
          <cell r="W1042">
            <v>513</v>
          </cell>
          <cell r="X1042">
            <v>513</v>
          </cell>
          <cell r="Y1042" t="str">
            <v>ELSHPF5513</v>
          </cell>
          <cell r="Z1042">
            <v>0.2</v>
          </cell>
          <cell r="AA1042" t="str">
            <v>14FW_ELSTINKO_HOODZIP_01_MT_KIDS</v>
          </cell>
          <cell r="AB1042" t="str">
            <v>MT</v>
          </cell>
          <cell r="AC1042" t="str">
            <v>MINT</v>
          </cell>
          <cell r="AD1042" t="str">
            <v>ELSHPF5513MT</v>
          </cell>
          <cell r="AE1042" t="str">
            <v/>
          </cell>
          <cell r="AF1042">
            <v>0.2</v>
          </cell>
          <cell r="AG1042" t="str">
            <v>80% cotton
20% polyester</v>
          </cell>
          <cell r="AH1042">
            <v>1</v>
          </cell>
          <cell r="AI1042" t="str">
            <v>OLL</v>
          </cell>
        </row>
        <row r="1043">
          <cell r="J1043" t="str">
            <v>ELS-대경-045</v>
          </cell>
          <cell r="K1043" t="str">
            <v>ELS-대경-045-ELSHPF5513MINTOXL</v>
          </cell>
          <cell r="L1043" t="str">
            <v>ELS의류513</v>
          </cell>
          <cell r="M1043" t="str">
            <v>ELS</v>
          </cell>
          <cell r="N1043" t="str">
            <v>14FW_E</v>
          </cell>
          <cell r="P1043" t="str">
            <v>ELS</v>
          </cell>
          <cell r="Q1043" t="str">
            <v>ELSTINKO</v>
          </cell>
          <cell r="R1043" t="str">
            <v>F</v>
          </cell>
          <cell r="S1043">
            <v>5</v>
          </cell>
          <cell r="T1043" t="str">
            <v>HP</v>
          </cell>
          <cell r="U1043" t="str">
            <v>HOODED JUMPER</v>
          </cell>
          <cell r="V1043" t="str">
            <v>K</v>
          </cell>
          <cell r="W1043">
            <v>513</v>
          </cell>
          <cell r="X1043">
            <v>513</v>
          </cell>
          <cell r="Y1043" t="str">
            <v>ELSHPF5513</v>
          </cell>
          <cell r="Z1043">
            <v>0.2</v>
          </cell>
          <cell r="AA1043" t="str">
            <v>14FW_ELSTINKO_HOODZIP_01_MT_KIDS</v>
          </cell>
          <cell r="AB1043" t="str">
            <v>MT</v>
          </cell>
          <cell r="AC1043" t="str">
            <v>MINT</v>
          </cell>
          <cell r="AD1043" t="str">
            <v>ELSHPF5513MT</v>
          </cell>
          <cell r="AE1043" t="str">
            <v/>
          </cell>
          <cell r="AF1043">
            <v>0.2</v>
          </cell>
          <cell r="AG1043" t="str">
            <v>80% cotton
20% polyester</v>
          </cell>
          <cell r="AH1043">
            <v>1</v>
          </cell>
          <cell r="AI1043" t="str">
            <v>OXL</v>
          </cell>
        </row>
        <row r="1044">
          <cell r="J1044" t="str">
            <v>ELS-대경-046</v>
          </cell>
          <cell r="K1044" t="str">
            <v>ELS-대경-046-ELSHPF5514PINKOXS</v>
          </cell>
          <cell r="L1044" t="str">
            <v>ELS의류514</v>
          </cell>
          <cell r="M1044" t="str">
            <v>ELS</v>
          </cell>
          <cell r="N1044" t="str">
            <v>14FW_E</v>
          </cell>
          <cell r="P1044" t="str">
            <v>ELS</v>
          </cell>
          <cell r="Q1044" t="str">
            <v>ELSTINKO</v>
          </cell>
          <cell r="R1044" t="str">
            <v>F</v>
          </cell>
          <cell r="S1044">
            <v>5</v>
          </cell>
          <cell r="T1044" t="str">
            <v>HP</v>
          </cell>
          <cell r="U1044" t="str">
            <v>HOODED JUMPER</v>
          </cell>
          <cell r="V1044" t="str">
            <v>K</v>
          </cell>
          <cell r="W1044">
            <v>514</v>
          </cell>
          <cell r="X1044">
            <v>514</v>
          </cell>
          <cell r="Y1044" t="str">
            <v>ELSHPF5514</v>
          </cell>
          <cell r="Z1044">
            <v>0.2</v>
          </cell>
          <cell r="AA1044" t="str">
            <v>14FW_ELSTINKO_HOODZIP_02_PK_KIDS</v>
          </cell>
          <cell r="AB1044" t="str">
            <v>PK</v>
          </cell>
          <cell r="AC1044" t="str">
            <v>PINK</v>
          </cell>
          <cell r="AD1044" t="str">
            <v>ELSHPF5514PK</v>
          </cell>
          <cell r="AE1044" t="str">
            <v/>
          </cell>
          <cell r="AF1044">
            <v>0.2</v>
          </cell>
          <cell r="AG1044" t="str">
            <v>80% cotton
20% polyester</v>
          </cell>
          <cell r="AH1044">
            <v>1</v>
          </cell>
          <cell r="AI1044" t="str">
            <v>OXS</v>
          </cell>
        </row>
        <row r="1045">
          <cell r="J1045" t="str">
            <v>ELS-대경-046</v>
          </cell>
          <cell r="K1045" t="str">
            <v>ELS-대경-046-ELSHPF5514PINKOSS</v>
          </cell>
          <cell r="L1045" t="str">
            <v>ELS의류514</v>
          </cell>
          <cell r="M1045" t="str">
            <v>ELS</v>
          </cell>
          <cell r="N1045" t="str">
            <v>14FW_E</v>
          </cell>
          <cell r="P1045" t="str">
            <v>ELS</v>
          </cell>
          <cell r="Q1045" t="str">
            <v>ELSTINKO</v>
          </cell>
          <cell r="R1045" t="str">
            <v>F</v>
          </cell>
          <cell r="S1045">
            <v>5</v>
          </cell>
          <cell r="T1045" t="str">
            <v>HP</v>
          </cell>
          <cell r="U1045" t="str">
            <v>HOODED JUMPER</v>
          </cell>
          <cell r="V1045" t="str">
            <v>K</v>
          </cell>
          <cell r="W1045">
            <v>514</v>
          </cell>
          <cell r="X1045">
            <v>514</v>
          </cell>
          <cell r="Y1045" t="str">
            <v>ELSHPF5514</v>
          </cell>
          <cell r="Z1045">
            <v>0.2</v>
          </cell>
          <cell r="AA1045" t="str">
            <v>14FW_ELSTINKO_HOODZIP_02_PK_KIDS</v>
          </cell>
          <cell r="AB1045" t="str">
            <v>PK</v>
          </cell>
          <cell r="AC1045" t="str">
            <v>PINK</v>
          </cell>
          <cell r="AD1045" t="str">
            <v>ELSHPF5514PK</v>
          </cell>
          <cell r="AE1045" t="str">
            <v/>
          </cell>
          <cell r="AF1045">
            <v>0.2</v>
          </cell>
          <cell r="AG1045" t="str">
            <v>80% cotton
20% polyester</v>
          </cell>
          <cell r="AH1045">
            <v>1</v>
          </cell>
          <cell r="AI1045" t="str">
            <v>OSS</v>
          </cell>
        </row>
        <row r="1046">
          <cell r="J1046" t="str">
            <v>ELS-대경-046</v>
          </cell>
          <cell r="K1046" t="str">
            <v>ELS-대경-046-ELSHPF5514PINKOMM</v>
          </cell>
          <cell r="L1046" t="str">
            <v>ELS의류514</v>
          </cell>
          <cell r="M1046" t="str">
            <v>ELS</v>
          </cell>
          <cell r="N1046" t="str">
            <v>14FW_E</v>
          </cell>
          <cell r="P1046" t="str">
            <v>ELS</v>
          </cell>
          <cell r="Q1046" t="str">
            <v>ELSTINKO</v>
          </cell>
          <cell r="R1046" t="str">
            <v>F</v>
          </cell>
          <cell r="S1046">
            <v>5</v>
          </cell>
          <cell r="T1046" t="str">
            <v>HP</v>
          </cell>
          <cell r="U1046" t="str">
            <v>HOODED JUMPER</v>
          </cell>
          <cell r="V1046" t="str">
            <v>K</v>
          </cell>
          <cell r="W1046">
            <v>514</v>
          </cell>
          <cell r="X1046">
            <v>514</v>
          </cell>
          <cell r="Y1046" t="str">
            <v>ELSHPF5514</v>
          </cell>
          <cell r="Z1046">
            <v>0.2</v>
          </cell>
          <cell r="AA1046" t="str">
            <v>14FW_ELSTINKO_HOODZIP_02_PK_KIDS</v>
          </cell>
          <cell r="AB1046" t="str">
            <v>PK</v>
          </cell>
          <cell r="AC1046" t="str">
            <v>PINK</v>
          </cell>
          <cell r="AD1046" t="str">
            <v>ELSHPF5514PK</v>
          </cell>
          <cell r="AE1046" t="str">
            <v/>
          </cell>
          <cell r="AF1046">
            <v>0.2</v>
          </cell>
          <cell r="AG1046" t="str">
            <v>80% cotton
20% polyester</v>
          </cell>
          <cell r="AH1046">
            <v>1</v>
          </cell>
          <cell r="AI1046" t="str">
            <v>OMM</v>
          </cell>
        </row>
        <row r="1047">
          <cell r="J1047" t="str">
            <v>ELS-대경-046</v>
          </cell>
          <cell r="K1047" t="str">
            <v>ELS-대경-046-ELSHPF5514PINKOLL</v>
          </cell>
          <cell r="L1047" t="str">
            <v>ELS의류514</v>
          </cell>
          <cell r="M1047" t="str">
            <v>ELS</v>
          </cell>
          <cell r="N1047" t="str">
            <v>14FW_E</v>
          </cell>
          <cell r="P1047" t="str">
            <v>ELS</v>
          </cell>
          <cell r="Q1047" t="str">
            <v>ELSTINKO</v>
          </cell>
          <cell r="R1047" t="str">
            <v>F</v>
          </cell>
          <cell r="S1047">
            <v>5</v>
          </cell>
          <cell r="T1047" t="str">
            <v>HP</v>
          </cell>
          <cell r="U1047" t="str">
            <v>HOODED JUMPER</v>
          </cell>
          <cell r="V1047" t="str">
            <v>K</v>
          </cell>
          <cell r="W1047">
            <v>514</v>
          </cell>
          <cell r="X1047">
            <v>514</v>
          </cell>
          <cell r="Y1047" t="str">
            <v>ELSHPF5514</v>
          </cell>
          <cell r="Z1047">
            <v>0.2</v>
          </cell>
          <cell r="AA1047" t="str">
            <v>14FW_ELSTINKO_HOODZIP_02_PK_KIDS</v>
          </cell>
          <cell r="AB1047" t="str">
            <v>PK</v>
          </cell>
          <cell r="AC1047" t="str">
            <v>PINK</v>
          </cell>
          <cell r="AD1047" t="str">
            <v>ELSHPF5514PK</v>
          </cell>
          <cell r="AE1047" t="str">
            <v/>
          </cell>
          <cell r="AF1047">
            <v>0.2</v>
          </cell>
          <cell r="AG1047" t="str">
            <v>80% cotton
20% polyester</v>
          </cell>
          <cell r="AH1047">
            <v>1</v>
          </cell>
          <cell r="AI1047" t="str">
            <v>OLL</v>
          </cell>
        </row>
        <row r="1048">
          <cell r="J1048" t="str">
            <v>ELS-대경-046</v>
          </cell>
          <cell r="K1048" t="str">
            <v>ELS-대경-046-ELSHPF5514PINKOXL</v>
          </cell>
          <cell r="L1048" t="str">
            <v>ELS의류514</v>
          </cell>
          <cell r="M1048" t="str">
            <v>ELS</v>
          </cell>
          <cell r="N1048" t="str">
            <v>14FW_E</v>
          </cell>
          <cell r="P1048" t="str">
            <v>ELS</v>
          </cell>
          <cell r="Q1048" t="str">
            <v>ELSTINKO</v>
          </cell>
          <cell r="R1048" t="str">
            <v>F</v>
          </cell>
          <cell r="S1048">
            <v>5</v>
          </cell>
          <cell r="T1048" t="str">
            <v>HP</v>
          </cell>
          <cell r="U1048" t="str">
            <v>HOODED JUMPER</v>
          </cell>
          <cell r="V1048" t="str">
            <v>K</v>
          </cell>
          <cell r="W1048">
            <v>514</v>
          </cell>
          <cell r="X1048">
            <v>514</v>
          </cell>
          <cell r="Y1048" t="str">
            <v>ELSHPF5514</v>
          </cell>
          <cell r="Z1048">
            <v>0.2</v>
          </cell>
          <cell r="AA1048" t="str">
            <v>14FW_ELSTINKO_HOODZIP_02_PK_KIDS</v>
          </cell>
          <cell r="AB1048" t="str">
            <v>PK</v>
          </cell>
          <cell r="AC1048" t="str">
            <v>PINK</v>
          </cell>
          <cell r="AD1048" t="str">
            <v>ELSHPF5514PK</v>
          </cell>
          <cell r="AE1048" t="str">
            <v/>
          </cell>
          <cell r="AF1048">
            <v>0.2</v>
          </cell>
          <cell r="AG1048" t="str">
            <v>80% cotton
20% polyester</v>
          </cell>
          <cell r="AH1048">
            <v>1</v>
          </cell>
          <cell r="AI1048" t="str">
            <v>OXL</v>
          </cell>
        </row>
        <row r="1049">
          <cell r="J1049" t="str">
            <v>ELS-대경-047</v>
          </cell>
          <cell r="K1049" t="str">
            <v>ELS-대경-047-ELSHPF5515REDOXS</v>
          </cell>
          <cell r="L1049" t="str">
            <v>ELS의류515</v>
          </cell>
          <cell r="M1049" t="str">
            <v>ELS</v>
          </cell>
          <cell r="N1049" t="str">
            <v>14FW_E</v>
          </cell>
          <cell r="P1049" t="str">
            <v>ELS</v>
          </cell>
          <cell r="Q1049" t="str">
            <v>ELSTINKO</v>
          </cell>
          <cell r="R1049" t="str">
            <v>F</v>
          </cell>
          <cell r="S1049">
            <v>5</v>
          </cell>
          <cell r="T1049" t="str">
            <v>HP</v>
          </cell>
          <cell r="U1049" t="str">
            <v>HOODED JUMPER</v>
          </cell>
          <cell r="V1049" t="str">
            <v>K</v>
          </cell>
          <cell r="W1049">
            <v>515</v>
          </cell>
          <cell r="X1049">
            <v>515</v>
          </cell>
          <cell r="Y1049" t="str">
            <v>ELSHPF5515</v>
          </cell>
          <cell r="Z1049">
            <v>0.2</v>
          </cell>
          <cell r="AA1049" t="str">
            <v>14FW_ELSTINKO_HOODZIP_09_RE_KIDS</v>
          </cell>
          <cell r="AB1049" t="str">
            <v>RE</v>
          </cell>
          <cell r="AC1049" t="str">
            <v>RED</v>
          </cell>
          <cell r="AD1049" t="str">
            <v>ELSHPF5515RE</v>
          </cell>
          <cell r="AE1049" t="str">
            <v/>
          </cell>
          <cell r="AF1049">
            <v>0.2</v>
          </cell>
          <cell r="AG1049" t="str">
            <v>80% cotton
20% polyester</v>
          </cell>
          <cell r="AH1049">
            <v>1</v>
          </cell>
          <cell r="AI1049" t="str">
            <v>OXS</v>
          </cell>
        </row>
        <row r="1050">
          <cell r="J1050" t="str">
            <v>ELS-대경-047</v>
          </cell>
          <cell r="K1050" t="str">
            <v>ELS-대경-047-ELSHPF5515REDOSS</v>
          </cell>
          <cell r="L1050" t="str">
            <v>ELS의류515</v>
          </cell>
          <cell r="M1050" t="str">
            <v>ELS</v>
          </cell>
          <cell r="N1050" t="str">
            <v>14FW_E</v>
          </cell>
          <cell r="P1050" t="str">
            <v>ELS</v>
          </cell>
          <cell r="Q1050" t="str">
            <v>ELSTINKO</v>
          </cell>
          <cell r="R1050" t="str">
            <v>F</v>
          </cell>
          <cell r="S1050">
            <v>5</v>
          </cell>
          <cell r="T1050" t="str">
            <v>HP</v>
          </cell>
          <cell r="U1050" t="str">
            <v>HOODED JUMPER</v>
          </cell>
          <cell r="V1050" t="str">
            <v>K</v>
          </cell>
          <cell r="W1050">
            <v>515</v>
          </cell>
          <cell r="X1050">
            <v>515</v>
          </cell>
          <cell r="Y1050" t="str">
            <v>ELSHPF5515</v>
          </cell>
          <cell r="Z1050">
            <v>0.2</v>
          </cell>
          <cell r="AA1050" t="str">
            <v>14FW_ELSTINKO_HOODZIP_09_RE_KIDS</v>
          </cell>
          <cell r="AB1050" t="str">
            <v>RE</v>
          </cell>
          <cell r="AC1050" t="str">
            <v>RED</v>
          </cell>
          <cell r="AD1050" t="str">
            <v>ELSHPF5515RE</v>
          </cell>
          <cell r="AE1050" t="str">
            <v/>
          </cell>
          <cell r="AF1050">
            <v>0.2</v>
          </cell>
          <cell r="AG1050" t="str">
            <v>80% cotton
20% polyester</v>
          </cell>
          <cell r="AH1050">
            <v>1</v>
          </cell>
          <cell r="AI1050" t="str">
            <v>OSS</v>
          </cell>
        </row>
        <row r="1051">
          <cell r="J1051" t="str">
            <v>ELS-대경-047</v>
          </cell>
          <cell r="K1051" t="str">
            <v>ELS-대경-047-ELSHPF5515REDOMM</v>
          </cell>
          <cell r="L1051" t="str">
            <v>ELS의류515</v>
          </cell>
          <cell r="M1051" t="str">
            <v>ELS</v>
          </cell>
          <cell r="N1051" t="str">
            <v>14FW_E</v>
          </cell>
          <cell r="P1051" t="str">
            <v>ELS</v>
          </cell>
          <cell r="Q1051" t="str">
            <v>ELSTINKO</v>
          </cell>
          <cell r="R1051" t="str">
            <v>F</v>
          </cell>
          <cell r="S1051">
            <v>5</v>
          </cell>
          <cell r="T1051" t="str">
            <v>HP</v>
          </cell>
          <cell r="U1051" t="str">
            <v>HOODED JUMPER</v>
          </cell>
          <cell r="V1051" t="str">
            <v>K</v>
          </cell>
          <cell r="W1051">
            <v>515</v>
          </cell>
          <cell r="X1051">
            <v>515</v>
          </cell>
          <cell r="Y1051" t="str">
            <v>ELSHPF5515</v>
          </cell>
          <cell r="Z1051">
            <v>0.2</v>
          </cell>
          <cell r="AA1051" t="str">
            <v>14FW_ELSTINKO_HOODZIP_09_RE_KIDS</v>
          </cell>
          <cell r="AB1051" t="str">
            <v>RE</v>
          </cell>
          <cell r="AC1051" t="str">
            <v>RED</v>
          </cell>
          <cell r="AD1051" t="str">
            <v>ELSHPF5515RE</v>
          </cell>
          <cell r="AE1051" t="str">
            <v/>
          </cell>
          <cell r="AF1051">
            <v>0.2</v>
          </cell>
          <cell r="AG1051" t="str">
            <v>80% cotton
20% polyester</v>
          </cell>
          <cell r="AH1051">
            <v>1</v>
          </cell>
          <cell r="AI1051" t="str">
            <v>OMM</v>
          </cell>
        </row>
        <row r="1052">
          <cell r="J1052" t="str">
            <v>ELS-대경-047</v>
          </cell>
          <cell r="K1052" t="str">
            <v>ELS-대경-047-ELSHPF5515REDOLL</v>
          </cell>
          <cell r="L1052" t="str">
            <v>ELS의류515</v>
          </cell>
          <cell r="M1052" t="str">
            <v>ELS</v>
          </cell>
          <cell r="N1052" t="str">
            <v>14FW_E</v>
          </cell>
          <cell r="P1052" t="str">
            <v>ELS</v>
          </cell>
          <cell r="Q1052" t="str">
            <v>ELSTINKO</v>
          </cell>
          <cell r="R1052" t="str">
            <v>F</v>
          </cell>
          <cell r="S1052">
            <v>5</v>
          </cell>
          <cell r="T1052" t="str">
            <v>HP</v>
          </cell>
          <cell r="U1052" t="str">
            <v>HOODED JUMPER</v>
          </cell>
          <cell r="V1052" t="str">
            <v>K</v>
          </cell>
          <cell r="W1052">
            <v>515</v>
          </cell>
          <cell r="X1052">
            <v>515</v>
          </cell>
          <cell r="Y1052" t="str">
            <v>ELSHPF5515</v>
          </cell>
          <cell r="Z1052">
            <v>0.2</v>
          </cell>
          <cell r="AA1052" t="str">
            <v>14FW_ELSTINKO_HOODZIP_09_RE_KIDS</v>
          </cell>
          <cell r="AB1052" t="str">
            <v>RE</v>
          </cell>
          <cell r="AC1052" t="str">
            <v>RED</v>
          </cell>
          <cell r="AD1052" t="str">
            <v>ELSHPF5515RE</v>
          </cell>
          <cell r="AE1052" t="str">
            <v/>
          </cell>
          <cell r="AF1052">
            <v>0.2</v>
          </cell>
          <cell r="AG1052" t="str">
            <v>80% cotton
20% polyester</v>
          </cell>
          <cell r="AH1052">
            <v>1</v>
          </cell>
          <cell r="AI1052" t="str">
            <v>OLL</v>
          </cell>
        </row>
        <row r="1053">
          <cell r="J1053" t="str">
            <v>ELS-대경-047</v>
          </cell>
          <cell r="K1053" t="str">
            <v>ELS-대경-047-ELSHPF5515REDOXL</v>
          </cell>
          <cell r="L1053" t="str">
            <v>ELS의류515</v>
          </cell>
          <cell r="M1053" t="str">
            <v>ELS</v>
          </cell>
          <cell r="N1053" t="str">
            <v>14FW_E</v>
          </cell>
          <cell r="P1053" t="str">
            <v>ELS</v>
          </cell>
          <cell r="Q1053" t="str">
            <v>ELSTINKO</v>
          </cell>
          <cell r="R1053" t="str">
            <v>F</v>
          </cell>
          <cell r="S1053">
            <v>5</v>
          </cell>
          <cell r="T1053" t="str">
            <v>HP</v>
          </cell>
          <cell r="U1053" t="str">
            <v>HOODED JUMPER</v>
          </cell>
          <cell r="V1053" t="str">
            <v>K</v>
          </cell>
          <cell r="W1053">
            <v>515</v>
          </cell>
          <cell r="X1053">
            <v>515</v>
          </cell>
          <cell r="Y1053" t="str">
            <v>ELSHPF5515</v>
          </cell>
          <cell r="Z1053">
            <v>0.2</v>
          </cell>
          <cell r="AA1053" t="str">
            <v>14FW_ELSTINKO_HOODZIP_09_RE_KIDS</v>
          </cell>
          <cell r="AB1053" t="str">
            <v>RE</v>
          </cell>
          <cell r="AC1053" t="str">
            <v>RED</v>
          </cell>
          <cell r="AD1053" t="str">
            <v>ELSHPF5515RE</v>
          </cell>
          <cell r="AE1053" t="str">
            <v/>
          </cell>
          <cell r="AF1053">
            <v>0.2</v>
          </cell>
          <cell r="AG1053" t="str">
            <v>80% cotton
20% polyester</v>
          </cell>
          <cell r="AH1053">
            <v>1</v>
          </cell>
          <cell r="AI1053" t="str">
            <v>OXL</v>
          </cell>
        </row>
        <row r="1054">
          <cell r="J1054" t="str">
            <v>ELS-대경-048</v>
          </cell>
          <cell r="K1054" t="str">
            <v>ELS-대경-048-ELSJPF5516BLUEOXS</v>
          </cell>
          <cell r="L1054" t="str">
            <v>ELS의류516</v>
          </cell>
          <cell r="M1054" t="str">
            <v>ELS</v>
          </cell>
          <cell r="N1054" t="str">
            <v>14FW_E</v>
          </cell>
          <cell r="P1054" t="str">
            <v>ELS</v>
          </cell>
          <cell r="Q1054" t="str">
            <v>ELSTINKO</v>
          </cell>
          <cell r="R1054" t="str">
            <v>F</v>
          </cell>
          <cell r="S1054">
            <v>5</v>
          </cell>
          <cell r="T1054" t="str">
            <v>JP</v>
          </cell>
          <cell r="U1054" t="str">
            <v>JUMPER</v>
          </cell>
          <cell r="V1054" t="str">
            <v>K</v>
          </cell>
          <cell r="W1054">
            <v>516</v>
          </cell>
          <cell r="X1054">
            <v>516</v>
          </cell>
          <cell r="Y1054" t="str">
            <v>ELSJPF5516</v>
          </cell>
          <cell r="Z1054">
            <v>0.1</v>
          </cell>
          <cell r="AA1054" t="str">
            <v>14FW_ELSTINKO_JUMPER_01_BL_KIDS</v>
          </cell>
          <cell r="AB1054" t="str">
            <v>BL</v>
          </cell>
          <cell r="AC1054" t="str">
            <v>BLUE</v>
          </cell>
          <cell r="AD1054" t="str">
            <v>ELSJPF5516BL</v>
          </cell>
          <cell r="AE1054" t="str">
            <v/>
          </cell>
          <cell r="AF1054">
            <v>0.2</v>
          </cell>
          <cell r="AG1054" t="str">
            <v>겉감: 60% cotton 25% polyurethan 15% polyester
안감: 100% polyester</v>
          </cell>
          <cell r="AH1054">
            <v>1</v>
          </cell>
          <cell r="AI1054" t="str">
            <v>OXS</v>
          </cell>
        </row>
        <row r="1055">
          <cell r="J1055" t="str">
            <v>ELS-대경-048</v>
          </cell>
          <cell r="K1055" t="str">
            <v>ELS-대경-048-ELSJPF5516BLUEOSS</v>
          </cell>
          <cell r="L1055" t="str">
            <v>ELS의류516</v>
          </cell>
          <cell r="M1055" t="str">
            <v>ELS</v>
          </cell>
          <cell r="N1055" t="str">
            <v>14FW_E</v>
          </cell>
          <cell r="P1055" t="str">
            <v>ELS</v>
          </cell>
          <cell r="Q1055" t="str">
            <v>ELSTINKO</v>
          </cell>
          <cell r="R1055" t="str">
            <v>F</v>
          </cell>
          <cell r="S1055">
            <v>5</v>
          </cell>
          <cell r="T1055" t="str">
            <v>JP</v>
          </cell>
          <cell r="U1055" t="str">
            <v>JUMPER</v>
          </cell>
          <cell r="V1055" t="str">
            <v>K</v>
          </cell>
          <cell r="W1055">
            <v>516</v>
          </cell>
          <cell r="X1055">
            <v>516</v>
          </cell>
          <cell r="Y1055" t="str">
            <v>ELSJPF5516</v>
          </cell>
          <cell r="Z1055">
            <v>0.1</v>
          </cell>
          <cell r="AA1055" t="str">
            <v>14FW_ELSTINKO_JUMPER_01_BL_KIDS</v>
          </cell>
          <cell r="AB1055" t="str">
            <v>BL</v>
          </cell>
          <cell r="AC1055" t="str">
            <v>BLUE</v>
          </cell>
          <cell r="AD1055" t="str">
            <v>ELSJPF5516BL</v>
          </cell>
          <cell r="AE1055" t="str">
            <v/>
          </cell>
          <cell r="AF1055">
            <v>0.2</v>
          </cell>
          <cell r="AG1055" t="str">
            <v>겉감: 60% cotton 25% polyurethan 15% polyester
안감: 100% polyester</v>
          </cell>
          <cell r="AH1055">
            <v>1</v>
          </cell>
          <cell r="AI1055" t="str">
            <v>OSS</v>
          </cell>
        </row>
        <row r="1056">
          <cell r="J1056" t="str">
            <v>ELS-대경-048</v>
          </cell>
          <cell r="K1056" t="str">
            <v>ELS-대경-048-ELSJPF5516BLUEOMM</v>
          </cell>
          <cell r="L1056" t="str">
            <v>ELS의류516</v>
          </cell>
          <cell r="M1056" t="str">
            <v>ELS</v>
          </cell>
          <cell r="N1056" t="str">
            <v>14FW_E</v>
          </cell>
          <cell r="P1056" t="str">
            <v>ELS</v>
          </cell>
          <cell r="Q1056" t="str">
            <v>ELSTINKO</v>
          </cell>
          <cell r="R1056" t="str">
            <v>F</v>
          </cell>
          <cell r="S1056">
            <v>5</v>
          </cell>
          <cell r="T1056" t="str">
            <v>JP</v>
          </cell>
          <cell r="U1056" t="str">
            <v>JUMPER</v>
          </cell>
          <cell r="V1056" t="str">
            <v>K</v>
          </cell>
          <cell r="W1056">
            <v>516</v>
          </cell>
          <cell r="X1056">
            <v>516</v>
          </cell>
          <cell r="Y1056" t="str">
            <v>ELSJPF5516</v>
          </cell>
          <cell r="Z1056">
            <v>0.1</v>
          </cell>
          <cell r="AA1056" t="str">
            <v>14FW_ELSTINKO_JUMPER_01_BL_KIDS</v>
          </cell>
          <cell r="AB1056" t="str">
            <v>BL</v>
          </cell>
          <cell r="AC1056" t="str">
            <v>BLUE</v>
          </cell>
          <cell r="AD1056" t="str">
            <v>ELSJPF5516BL</v>
          </cell>
          <cell r="AE1056" t="str">
            <v/>
          </cell>
          <cell r="AF1056">
            <v>0.2</v>
          </cell>
          <cell r="AG1056" t="str">
            <v>겉감: 60% cotton 25% polyurethan 15% polyester
안감: 100% polyester</v>
          </cell>
          <cell r="AH1056">
            <v>1</v>
          </cell>
          <cell r="AI1056" t="str">
            <v>OMM</v>
          </cell>
        </row>
        <row r="1057">
          <cell r="J1057" t="str">
            <v>ELS-대경-048</v>
          </cell>
          <cell r="K1057" t="str">
            <v>ELS-대경-048-ELSJPF5516BLUEOLL</v>
          </cell>
          <cell r="L1057" t="str">
            <v>ELS의류516</v>
          </cell>
          <cell r="M1057" t="str">
            <v>ELS</v>
          </cell>
          <cell r="N1057" t="str">
            <v>14FW_E</v>
          </cell>
          <cell r="P1057" t="str">
            <v>ELS</v>
          </cell>
          <cell r="Q1057" t="str">
            <v>ELSTINKO</v>
          </cell>
          <cell r="R1057" t="str">
            <v>F</v>
          </cell>
          <cell r="S1057">
            <v>5</v>
          </cell>
          <cell r="T1057" t="str">
            <v>JP</v>
          </cell>
          <cell r="U1057" t="str">
            <v>JUMPER</v>
          </cell>
          <cell r="V1057" t="str">
            <v>K</v>
          </cell>
          <cell r="W1057">
            <v>516</v>
          </cell>
          <cell r="X1057">
            <v>516</v>
          </cell>
          <cell r="Y1057" t="str">
            <v>ELSJPF5516</v>
          </cell>
          <cell r="Z1057">
            <v>0.1</v>
          </cell>
          <cell r="AA1057" t="str">
            <v>14FW_ELSTINKO_JUMPER_01_BL_KIDS</v>
          </cell>
          <cell r="AB1057" t="str">
            <v>BL</v>
          </cell>
          <cell r="AC1057" t="str">
            <v>BLUE</v>
          </cell>
          <cell r="AD1057" t="str">
            <v>ELSJPF5516BL</v>
          </cell>
          <cell r="AE1057" t="str">
            <v/>
          </cell>
          <cell r="AF1057">
            <v>0.2</v>
          </cell>
          <cell r="AG1057" t="str">
            <v>겉감: 60% cotton 25% polyurethan 15% polyester
안감: 100% polyester</v>
          </cell>
          <cell r="AH1057">
            <v>1</v>
          </cell>
          <cell r="AI1057" t="str">
            <v>OLL</v>
          </cell>
        </row>
        <row r="1058">
          <cell r="J1058" t="str">
            <v>ELS-대경-048</v>
          </cell>
          <cell r="K1058" t="str">
            <v>ELS-대경-048-ELSJPF5516BLUEOXL</v>
          </cell>
          <cell r="L1058" t="str">
            <v>ELS의류516</v>
          </cell>
          <cell r="M1058" t="str">
            <v>ELS</v>
          </cell>
          <cell r="N1058" t="str">
            <v>14FW_E</v>
          </cell>
          <cell r="P1058" t="str">
            <v>ELS</v>
          </cell>
          <cell r="Q1058" t="str">
            <v>ELSTINKO</v>
          </cell>
          <cell r="R1058" t="str">
            <v>F</v>
          </cell>
          <cell r="S1058">
            <v>5</v>
          </cell>
          <cell r="T1058" t="str">
            <v>JP</v>
          </cell>
          <cell r="U1058" t="str">
            <v>JUMPER</v>
          </cell>
          <cell r="V1058" t="str">
            <v>K</v>
          </cell>
          <cell r="W1058">
            <v>516</v>
          </cell>
          <cell r="X1058">
            <v>516</v>
          </cell>
          <cell r="Y1058" t="str">
            <v>ELSJPF5516</v>
          </cell>
          <cell r="Z1058">
            <v>0.1</v>
          </cell>
          <cell r="AA1058" t="str">
            <v>14FW_ELSTINKO_JUMPER_01_BL_KIDS</v>
          </cell>
          <cell r="AB1058" t="str">
            <v>BL</v>
          </cell>
          <cell r="AC1058" t="str">
            <v>BLUE</v>
          </cell>
          <cell r="AD1058" t="str">
            <v>ELSJPF5516BL</v>
          </cell>
          <cell r="AE1058" t="str">
            <v/>
          </cell>
          <cell r="AF1058">
            <v>0.2</v>
          </cell>
          <cell r="AG1058" t="str">
            <v>겉감: 60% cotton 25% polyurethan 15% polyester
안감: 100% polyester</v>
          </cell>
          <cell r="AH1058">
            <v>1</v>
          </cell>
          <cell r="AI1058" t="str">
            <v>OXL</v>
          </cell>
        </row>
        <row r="1059">
          <cell r="J1059" t="str">
            <v>ELS-대경-049</v>
          </cell>
          <cell r="K1059" t="str">
            <v>ELS-대경-049-ELSJPF5516PINKOXS</v>
          </cell>
          <cell r="L1059" t="str">
            <v>ELS의류516</v>
          </cell>
          <cell r="M1059" t="str">
            <v>ELS</v>
          </cell>
          <cell r="N1059" t="str">
            <v>14FW_E</v>
          </cell>
          <cell r="P1059" t="str">
            <v>ELS</v>
          </cell>
          <cell r="Q1059" t="str">
            <v>ELSTINKO</v>
          </cell>
          <cell r="R1059" t="str">
            <v>F</v>
          </cell>
          <cell r="S1059">
            <v>5</v>
          </cell>
          <cell r="T1059" t="str">
            <v>JP</v>
          </cell>
          <cell r="U1059" t="str">
            <v>JUMPER</v>
          </cell>
          <cell r="V1059" t="str">
            <v>K</v>
          </cell>
          <cell r="W1059">
            <v>516</v>
          </cell>
          <cell r="X1059">
            <v>516</v>
          </cell>
          <cell r="Y1059" t="str">
            <v>ELSJPF5516</v>
          </cell>
          <cell r="Z1059">
            <v>0.1</v>
          </cell>
          <cell r="AA1059" t="str">
            <v>14FW_ELSTINKO_JUMPER_01_PK_KIDS</v>
          </cell>
          <cell r="AB1059" t="str">
            <v>PK</v>
          </cell>
          <cell r="AC1059" t="str">
            <v>PINK</v>
          </cell>
          <cell r="AD1059" t="str">
            <v>ELSJPF5516PK</v>
          </cell>
          <cell r="AE1059" t="str">
            <v/>
          </cell>
          <cell r="AF1059">
            <v>0.2</v>
          </cell>
          <cell r="AG1059" t="str">
            <v>겉감: 60% cotton 25% polyurethan 15% polyester
안감: 100% polyester</v>
          </cell>
          <cell r="AH1059">
            <v>1</v>
          </cell>
          <cell r="AI1059" t="str">
            <v>OXS</v>
          </cell>
        </row>
        <row r="1060">
          <cell r="J1060" t="str">
            <v>ELS-대경-049</v>
          </cell>
          <cell r="K1060" t="str">
            <v>ELS-대경-049-ELSJPF5516PINKOSS</v>
          </cell>
          <cell r="L1060" t="str">
            <v>ELS의류516</v>
          </cell>
          <cell r="M1060" t="str">
            <v>ELS</v>
          </cell>
          <cell r="N1060" t="str">
            <v>14FW_E</v>
          </cell>
          <cell r="P1060" t="str">
            <v>ELS</v>
          </cell>
          <cell r="Q1060" t="str">
            <v>ELSTINKO</v>
          </cell>
          <cell r="R1060" t="str">
            <v>F</v>
          </cell>
          <cell r="S1060">
            <v>5</v>
          </cell>
          <cell r="T1060" t="str">
            <v>JP</v>
          </cell>
          <cell r="U1060" t="str">
            <v>JUMPER</v>
          </cell>
          <cell r="V1060" t="str">
            <v>K</v>
          </cell>
          <cell r="W1060">
            <v>516</v>
          </cell>
          <cell r="X1060">
            <v>516</v>
          </cell>
          <cell r="Y1060" t="str">
            <v>ELSJPF5516</v>
          </cell>
          <cell r="Z1060">
            <v>0.1</v>
          </cell>
          <cell r="AA1060" t="str">
            <v>14FW_ELSTINKO_JUMPER_01_PK_KIDS</v>
          </cell>
          <cell r="AB1060" t="str">
            <v>PK</v>
          </cell>
          <cell r="AC1060" t="str">
            <v>PINK</v>
          </cell>
          <cell r="AD1060" t="str">
            <v>ELSJPF5516PK</v>
          </cell>
          <cell r="AE1060" t="str">
            <v/>
          </cell>
          <cell r="AF1060">
            <v>0.2</v>
          </cell>
          <cell r="AG1060" t="str">
            <v>겉감: 60% cotton 25% polyurethan 15% polyester
안감: 100% polyester</v>
          </cell>
          <cell r="AH1060">
            <v>1</v>
          </cell>
          <cell r="AI1060" t="str">
            <v>OSS</v>
          </cell>
        </row>
        <row r="1061">
          <cell r="J1061" t="str">
            <v>ELS-대경-049</v>
          </cell>
          <cell r="K1061" t="str">
            <v>ELS-대경-049-ELSJPF5516PINKOMM</v>
          </cell>
          <cell r="L1061" t="str">
            <v>ELS의류516</v>
          </cell>
          <cell r="M1061" t="str">
            <v>ELS</v>
          </cell>
          <cell r="N1061" t="str">
            <v>14FW_E</v>
          </cell>
          <cell r="P1061" t="str">
            <v>ELS</v>
          </cell>
          <cell r="Q1061" t="str">
            <v>ELSTINKO</v>
          </cell>
          <cell r="R1061" t="str">
            <v>F</v>
          </cell>
          <cell r="S1061">
            <v>5</v>
          </cell>
          <cell r="T1061" t="str">
            <v>JP</v>
          </cell>
          <cell r="U1061" t="str">
            <v>JUMPER</v>
          </cell>
          <cell r="V1061" t="str">
            <v>K</v>
          </cell>
          <cell r="W1061">
            <v>516</v>
          </cell>
          <cell r="X1061">
            <v>516</v>
          </cell>
          <cell r="Y1061" t="str">
            <v>ELSJPF5516</v>
          </cell>
          <cell r="Z1061">
            <v>0.1</v>
          </cell>
          <cell r="AA1061" t="str">
            <v>14FW_ELSTINKO_JUMPER_01_PK_KIDS</v>
          </cell>
          <cell r="AB1061" t="str">
            <v>PK</v>
          </cell>
          <cell r="AC1061" t="str">
            <v>PINK</v>
          </cell>
          <cell r="AD1061" t="str">
            <v>ELSJPF5516PK</v>
          </cell>
          <cell r="AE1061" t="str">
            <v/>
          </cell>
          <cell r="AF1061">
            <v>0.2</v>
          </cell>
          <cell r="AG1061" t="str">
            <v>겉감: 60% cotton 25% polyurethan 15% polyester
안감: 100% polyester</v>
          </cell>
          <cell r="AH1061">
            <v>1</v>
          </cell>
          <cell r="AI1061" t="str">
            <v>OMM</v>
          </cell>
        </row>
        <row r="1062">
          <cell r="J1062" t="str">
            <v>ELS-대경-049</v>
          </cell>
          <cell r="K1062" t="str">
            <v>ELS-대경-049-ELSJPF5516PINKOLL</v>
          </cell>
          <cell r="L1062" t="str">
            <v>ELS의류516</v>
          </cell>
          <cell r="M1062" t="str">
            <v>ELS</v>
          </cell>
          <cell r="N1062" t="str">
            <v>14FW_E</v>
          </cell>
          <cell r="P1062" t="str">
            <v>ELS</v>
          </cell>
          <cell r="Q1062" t="str">
            <v>ELSTINKO</v>
          </cell>
          <cell r="R1062" t="str">
            <v>F</v>
          </cell>
          <cell r="S1062">
            <v>5</v>
          </cell>
          <cell r="T1062" t="str">
            <v>JP</v>
          </cell>
          <cell r="U1062" t="str">
            <v>JUMPER</v>
          </cell>
          <cell r="V1062" t="str">
            <v>K</v>
          </cell>
          <cell r="W1062">
            <v>516</v>
          </cell>
          <cell r="X1062">
            <v>516</v>
          </cell>
          <cell r="Y1062" t="str">
            <v>ELSJPF5516</v>
          </cell>
          <cell r="Z1062">
            <v>0.1</v>
          </cell>
          <cell r="AA1062" t="str">
            <v>14FW_ELSTINKO_JUMPER_01_PK_KIDS</v>
          </cell>
          <cell r="AB1062" t="str">
            <v>PK</v>
          </cell>
          <cell r="AC1062" t="str">
            <v>PINK</v>
          </cell>
          <cell r="AD1062" t="str">
            <v>ELSJPF5516PK</v>
          </cell>
          <cell r="AE1062" t="str">
            <v/>
          </cell>
          <cell r="AF1062">
            <v>0.2</v>
          </cell>
          <cell r="AG1062" t="str">
            <v>겉감: 60% cotton 25% polyurethan 15% polyester
안감: 100% polyester</v>
          </cell>
          <cell r="AH1062">
            <v>1</v>
          </cell>
          <cell r="AI1062" t="str">
            <v>OLL</v>
          </cell>
        </row>
        <row r="1063">
          <cell r="J1063" t="str">
            <v>ELS-대경-049</v>
          </cell>
          <cell r="K1063" t="str">
            <v>ELS-대경-049-ELSJPF5516PINKOXL</v>
          </cell>
          <cell r="L1063" t="str">
            <v>ELS의류516</v>
          </cell>
          <cell r="M1063" t="str">
            <v>ELS</v>
          </cell>
          <cell r="N1063" t="str">
            <v>14FW_E</v>
          </cell>
          <cell r="P1063" t="str">
            <v>ELS</v>
          </cell>
          <cell r="Q1063" t="str">
            <v>ELSTINKO</v>
          </cell>
          <cell r="R1063" t="str">
            <v>F</v>
          </cell>
          <cell r="S1063">
            <v>5</v>
          </cell>
          <cell r="T1063" t="str">
            <v>JP</v>
          </cell>
          <cell r="U1063" t="str">
            <v>JUMPER</v>
          </cell>
          <cell r="V1063" t="str">
            <v>K</v>
          </cell>
          <cell r="W1063">
            <v>516</v>
          </cell>
          <cell r="X1063">
            <v>516</v>
          </cell>
          <cell r="Y1063" t="str">
            <v>ELSJPF5516</v>
          </cell>
          <cell r="Z1063">
            <v>0.1</v>
          </cell>
          <cell r="AA1063" t="str">
            <v>14FW_ELSTINKO_JUMPER_01_PK_KIDS</v>
          </cell>
          <cell r="AB1063" t="str">
            <v>PK</v>
          </cell>
          <cell r="AC1063" t="str">
            <v>PINK</v>
          </cell>
          <cell r="AD1063" t="str">
            <v>ELSJPF5516PK</v>
          </cell>
          <cell r="AE1063" t="str">
            <v/>
          </cell>
          <cell r="AF1063">
            <v>0.2</v>
          </cell>
          <cell r="AG1063" t="str">
            <v>겉감: 60% cotton 25% polyurethan 15% polyester
안감: 100% polyester</v>
          </cell>
          <cell r="AH1063">
            <v>1</v>
          </cell>
          <cell r="AI1063" t="str">
            <v>OXL</v>
          </cell>
        </row>
        <row r="1064">
          <cell r="J1064" t="str">
            <v>0</v>
          </cell>
          <cell r="K1064" t="str">
            <v>0-</v>
          </cell>
          <cell r="L1064">
            <v>0</v>
          </cell>
          <cell r="M1064" t="str">
            <v>TTL</v>
          </cell>
          <cell r="N1064" t="str">
            <v/>
          </cell>
          <cell r="O1064" t="str">
            <v>ELS-대경-04 TTL</v>
          </cell>
          <cell r="Q1064" t="str">
            <v/>
          </cell>
          <cell r="R1064" t="str">
            <v/>
          </cell>
          <cell r="S1064" t="str">
            <v/>
          </cell>
          <cell r="U1064" t="str">
            <v/>
          </cell>
          <cell r="X1064" t="str">
            <v/>
          </cell>
          <cell r="Y1064" t="str">
            <v/>
          </cell>
          <cell r="Z1064">
            <v>7</v>
          </cell>
          <cell r="AB1064" t="str">
            <v/>
          </cell>
          <cell r="AD1064" t="str">
            <v/>
          </cell>
          <cell r="AE1064" t="str">
            <v/>
          </cell>
          <cell r="AF1064">
            <v>9</v>
          </cell>
          <cell r="AG1064">
            <v>0</v>
          </cell>
          <cell r="AH1064">
            <v>1</v>
          </cell>
        </row>
        <row r="1065">
          <cell r="J1065" t="str">
            <v>ELS-아트인드림-041</v>
          </cell>
          <cell r="K1065" t="str">
            <v>ELS-아트인드림-041-ELSTHF5017BLACKOSS</v>
          </cell>
          <cell r="L1065" t="str">
            <v>ELS의류17</v>
          </cell>
          <cell r="M1065" t="str">
            <v>ELS</v>
          </cell>
          <cell r="N1065" t="str">
            <v>14FW_E</v>
          </cell>
          <cell r="P1065" t="str">
            <v>ELS</v>
          </cell>
          <cell r="Q1065" t="str">
            <v>ELSTINKO</v>
          </cell>
          <cell r="R1065" t="str">
            <v>F</v>
          </cell>
          <cell r="S1065">
            <v>5</v>
          </cell>
          <cell r="T1065" t="str">
            <v>TH</v>
          </cell>
          <cell r="U1065" t="str">
            <v>HOODED T-SHIRTS</v>
          </cell>
          <cell r="V1065" t="str">
            <v>U</v>
          </cell>
          <cell r="W1065">
            <v>17</v>
          </cell>
          <cell r="X1065" t="str">
            <v>017</v>
          </cell>
          <cell r="Y1065" t="str">
            <v>ELSTHF5017</v>
          </cell>
          <cell r="Z1065">
            <v>0.125</v>
          </cell>
          <cell r="AA1065" t="str">
            <v>14FW_ELSTINKO_HOOD_09_BK</v>
          </cell>
          <cell r="AB1065" t="str">
            <v>BK</v>
          </cell>
          <cell r="AC1065" t="str">
            <v>BLACK</v>
          </cell>
          <cell r="AD1065" t="str">
            <v>ELSTHF5017BK</v>
          </cell>
          <cell r="AE1065" t="str">
            <v/>
          </cell>
          <cell r="AF1065">
            <v>0.25</v>
          </cell>
          <cell r="AG1065">
            <v>0</v>
          </cell>
          <cell r="AH1065">
            <v>1</v>
          </cell>
          <cell r="AI1065" t="str">
            <v>OSS</v>
          </cell>
        </row>
        <row r="1066">
          <cell r="J1066" t="str">
            <v>ELS-아트인드림-041</v>
          </cell>
          <cell r="K1066" t="str">
            <v>ELS-아트인드림-041-ELSTHF5017BLACKOMM</v>
          </cell>
          <cell r="L1066" t="str">
            <v>ELS의류17</v>
          </cell>
          <cell r="M1066" t="str">
            <v>ELS</v>
          </cell>
          <cell r="N1066" t="str">
            <v>14FW_E</v>
          </cell>
          <cell r="P1066" t="str">
            <v>ELS</v>
          </cell>
          <cell r="Q1066" t="str">
            <v>ELSTINKO</v>
          </cell>
          <cell r="R1066" t="str">
            <v>F</v>
          </cell>
          <cell r="S1066">
            <v>5</v>
          </cell>
          <cell r="T1066" t="str">
            <v>TH</v>
          </cell>
          <cell r="U1066" t="str">
            <v>HOODED T-SHIRTS</v>
          </cell>
          <cell r="V1066" t="str">
            <v>U</v>
          </cell>
          <cell r="W1066">
            <v>17</v>
          </cell>
          <cell r="X1066" t="str">
            <v>017</v>
          </cell>
          <cell r="Y1066" t="str">
            <v>ELSTHF5017</v>
          </cell>
          <cell r="Z1066">
            <v>0.125</v>
          </cell>
          <cell r="AA1066" t="str">
            <v>14FW_ELSTINKO_HOOD_09_BK</v>
          </cell>
          <cell r="AB1066" t="str">
            <v>BK</v>
          </cell>
          <cell r="AC1066" t="str">
            <v>BLACK</v>
          </cell>
          <cell r="AD1066" t="str">
            <v>ELSTHF5017BK</v>
          </cell>
          <cell r="AE1066" t="str">
            <v/>
          </cell>
          <cell r="AF1066">
            <v>0.25</v>
          </cell>
          <cell r="AG1066">
            <v>0</v>
          </cell>
          <cell r="AH1066">
            <v>1</v>
          </cell>
          <cell r="AI1066" t="str">
            <v>OMM</v>
          </cell>
        </row>
        <row r="1067">
          <cell r="J1067" t="str">
            <v>ELS-아트인드림-041</v>
          </cell>
          <cell r="K1067" t="str">
            <v>ELS-아트인드림-041-ELSTHF5017BLACKOLL</v>
          </cell>
          <cell r="L1067" t="str">
            <v>ELS의류17</v>
          </cell>
          <cell r="M1067" t="str">
            <v>ELS</v>
          </cell>
          <cell r="N1067" t="str">
            <v>14FW_E</v>
          </cell>
          <cell r="P1067" t="str">
            <v>ELS</v>
          </cell>
          <cell r="Q1067" t="str">
            <v>ELSTINKO</v>
          </cell>
          <cell r="R1067" t="str">
            <v>F</v>
          </cell>
          <cell r="S1067">
            <v>5</v>
          </cell>
          <cell r="T1067" t="str">
            <v>TH</v>
          </cell>
          <cell r="U1067" t="str">
            <v>HOODED T-SHIRTS</v>
          </cell>
          <cell r="V1067" t="str">
            <v>U</v>
          </cell>
          <cell r="W1067">
            <v>17</v>
          </cell>
          <cell r="X1067" t="str">
            <v>017</v>
          </cell>
          <cell r="Y1067" t="str">
            <v>ELSTHF5017</v>
          </cell>
          <cell r="Z1067">
            <v>0.125</v>
          </cell>
          <cell r="AA1067" t="str">
            <v>14FW_ELSTINKO_HOOD_09_BK</v>
          </cell>
          <cell r="AB1067" t="str">
            <v>BK</v>
          </cell>
          <cell r="AC1067" t="str">
            <v>BLACK</v>
          </cell>
          <cell r="AD1067" t="str">
            <v>ELSTHF5017BK</v>
          </cell>
          <cell r="AE1067" t="str">
            <v/>
          </cell>
          <cell r="AF1067">
            <v>0.25</v>
          </cell>
          <cell r="AG1067">
            <v>0</v>
          </cell>
          <cell r="AH1067">
            <v>1</v>
          </cell>
          <cell r="AI1067" t="str">
            <v>OLL</v>
          </cell>
        </row>
        <row r="1068">
          <cell r="J1068" t="str">
            <v>ELS-아트인드림-041</v>
          </cell>
          <cell r="K1068" t="str">
            <v>ELS-아트인드림-041-ELSTHF5017BLACKOXL</v>
          </cell>
          <cell r="L1068" t="str">
            <v>ELS의류17</v>
          </cell>
          <cell r="M1068" t="str">
            <v>ELS</v>
          </cell>
          <cell r="N1068" t="str">
            <v>14FW_E</v>
          </cell>
          <cell r="P1068" t="str">
            <v>ELS</v>
          </cell>
          <cell r="Q1068" t="str">
            <v>ELSTINKO</v>
          </cell>
          <cell r="R1068" t="str">
            <v>F</v>
          </cell>
          <cell r="S1068">
            <v>5</v>
          </cell>
          <cell r="T1068" t="str">
            <v>TH</v>
          </cell>
          <cell r="U1068" t="str">
            <v>HOODED T-SHIRTS</v>
          </cell>
          <cell r="V1068" t="str">
            <v>U</v>
          </cell>
          <cell r="W1068">
            <v>17</v>
          </cell>
          <cell r="X1068" t="str">
            <v>017</v>
          </cell>
          <cell r="Y1068" t="str">
            <v>ELSTHF5017</v>
          </cell>
          <cell r="Z1068">
            <v>0.125</v>
          </cell>
          <cell r="AA1068" t="str">
            <v>14FW_ELSTINKO_HOOD_09_BK</v>
          </cell>
          <cell r="AB1068" t="str">
            <v>BK</v>
          </cell>
          <cell r="AC1068" t="str">
            <v>BLACK</v>
          </cell>
          <cell r="AD1068" t="str">
            <v>ELSTHF5017BK</v>
          </cell>
          <cell r="AE1068" t="str">
            <v/>
          </cell>
          <cell r="AF1068">
            <v>0.25</v>
          </cell>
          <cell r="AG1068">
            <v>0</v>
          </cell>
          <cell r="AH1068">
            <v>1</v>
          </cell>
          <cell r="AI1068" t="str">
            <v>OXL</v>
          </cell>
        </row>
        <row r="1069">
          <cell r="J1069" t="str">
            <v>ELS-아트인드림-042</v>
          </cell>
          <cell r="K1069" t="str">
            <v>ELS-아트인드림-042-ELSTHF5017REDOXS</v>
          </cell>
          <cell r="L1069" t="str">
            <v>ELS의류17</v>
          </cell>
          <cell r="M1069" t="str">
            <v>ELS</v>
          </cell>
          <cell r="N1069" t="str">
            <v>14FW_E</v>
          </cell>
          <cell r="P1069" t="str">
            <v>ELS</v>
          </cell>
          <cell r="Q1069" t="str">
            <v>ELSTINKO</v>
          </cell>
          <cell r="R1069" t="str">
            <v>F</v>
          </cell>
          <cell r="S1069">
            <v>5</v>
          </cell>
          <cell r="T1069" t="str">
            <v>TH</v>
          </cell>
          <cell r="U1069" t="str">
            <v>HOODED T-SHIRTS</v>
          </cell>
          <cell r="V1069" t="str">
            <v>U</v>
          </cell>
          <cell r="W1069">
            <v>17</v>
          </cell>
          <cell r="X1069" t="str">
            <v>017</v>
          </cell>
          <cell r="Y1069" t="str">
            <v>ELSTHF5017</v>
          </cell>
          <cell r="Z1069">
            <v>0.125</v>
          </cell>
          <cell r="AA1069" t="str">
            <v>14FW_ELSTINKO_HOOD_10_RD</v>
          </cell>
          <cell r="AB1069" t="str">
            <v>RE</v>
          </cell>
          <cell r="AC1069" t="str">
            <v>RED</v>
          </cell>
          <cell r="AD1069" t="str">
            <v>ELSTHF5017RE</v>
          </cell>
          <cell r="AE1069" t="str">
            <v/>
          </cell>
          <cell r="AF1069">
            <v>0.25</v>
          </cell>
          <cell r="AG1069">
            <v>0</v>
          </cell>
          <cell r="AH1069">
            <v>1</v>
          </cell>
          <cell r="AI1069" t="str">
            <v>OXS</v>
          </cell>
        </row>
        <row r="1070">
          <cell r="J1070" t="str">
            <v>ELS-아트인드림-042</v>
          </cell>
          <cell r="K1070" t="str">
            <v>ELS-아트인드림-042-ELSTHF5017REDOSS</v>
          </cell>
          <cell r="L1070" t="str">
            <v>ELS의류17</v>
          </cell>
          <cell r="M1070" t="str">
            <v>ELS</v>
          </cell>
          <cell r="N1070" t="str">
            <v>14FW_E</v>
          </cell>
          <cell r="P1070" t="str">
            <v>ELS</v>
          </cell>
          <cell r="Q1070" t="str">
            <v>ELSTINKO</v>
          </cell>
          <cell r="R1070" t="str">
            <v>F</v>
          </cell>
          <cell r="S1070">
            <v>5</v>
          </cell>
          <cell r="T1070" t="str">
            <v>TH</v>
          </cell>
          <cell r="U1070" t="str">
            <v>HOODED T-SHIRTS</v>
          </cell>
          <cell r="V1070" t="str">
            <v>U</v>
          </cell>
          <cell r="W1070">
            <v>17</v>
          </cell>
          <cell r="X1070" t="str">
            <v>017</v>
          </cell>
          <cell r="Y1070" t="str">
            <v>ELSTHF5017</v>
          </cell>
          <cell r="Z1070">
            <v>0.125</v>
          </cell>
          <cell r="AA1070" t="str">
            <v>14FW_ELSTINKO_HOOD_10_RD</v>
          </cell>
          <cell r="AB1070" t="str">
            <v>RE</v>
          </cell>
          <cell r="AC1070" t="str">
            <v>RED</v>
          </cell>
          <cell r="AD1070" t="str">
            <v>ELSTHF5017RE</v>
          </cell>
          <cell r="AE1070" t="str">
            <v/>
          </cell>
          <cell r="AF1070">
            <v>0.25</v>
          </cell>
          <cell r="AG1070">
            <v>0</v>
          </cell>
          <cell r="AH1070">
            <v>1</v>
          </cell>
          <cell r="AI1070" t="str">
            <v>OSS</v>
          </cell>
        </row>
        <row r="1071">
          <cell r="J1071" t="str">
            <v>ELS-아트인드림-042</v>
          </cell>
          <cell r="K1071" t="str">
            <v>ELS-아트인드림-042-ELSTHF5017REDOMM</v>
          </cell>
          <cell r="L1071" t="str">
            <v>ELS의류17</v>
          </cell>
          <cell r="M1071" t="str">
            <v>ELS</v>
          </cell>
          <cell r="N1071" t="str">
            <v>14FW_E</v>
          </cell>
          <cell r="P1071" t="str">
            <v>ELS</v>
          </cell>
          <cell r="Q1071" t="str">
            <v>ELSTINKO</v>
          </cell>
          <cell r="R1071" t="str">
            <v>F</v>
          </cell>
          <cell r="S1071">
            <v>5</v>
          </cell>
          <cell r="T1071" t="str">
            <v>TH</v>
          </cell>
          <cell r="U1071" t="str">
            <v>HOODED T-SHIRTS</v>
          </cell>
          <cell r="V1071" t="str">
            <v>U</v>
          </cell>
          <cell r="W1071">
            <v>17</v>
          </cell>
          <cell r="X1071" t="str">
            <v>017</v>
          </cell>
          <cell r="Y1071" t="str">
            <v>ELSTHF5017</v>
          </cell>
          <cell r="Z1071">
            <v>0.125</v>
          </cell>
          <cell r="AA1071" t="str">
            <v>14FW_ELSTINKO_HOOD_10_RD</v>
          </cell>
          <cell r="AB1071" t="str">
            <v>RE</v>
          </cell>
          <cell r="AC1071" t="str">
            <v>RED</v>
          </cell>
          <cell r="AD1071" t="str">
            <v>ELSTHF5017RE</v>
          </cell>
          <cell r="AE1071" t="str">
            <v/>
          </cell>
          <cell r="AF1071">
            <v>0.25</v>
          </cell>
          <cell r="AG1071">
            <v>0</v>
          </cell>
          <cell r="AH1071">
            <v>1</v>
          </cell>
          <cell r="AI1071" t="str">
            <v>OMM</v>
          </cell>
        </row>
        <row r="1072">
          <cell r="J1072" t="str">
            <v>ELS-아트인드림-042</v>
          </cell>
          <cell r="K1072" t="str">
            <v>ELS-아트인드림-042-ELSTHF5017REDOLL</v>
          </cell>
          <cell r="L1072" t="str">
            <v>ELS의류17</v>
          </cell>
          <cell r="M1072" t="str">
            <v>ELS</v>
          </cell>
          <cell r="N1072" t="str">
            <v>14FW_E</v>
          </cell>
          <cell r="P1072" t="str">
            <v>ELS</v>
          </cell>
          <cell r="Q1072" t="str">
            <v>ELSTINKO</v>
          </cell>
          <cell r="R1072" t="str">
            <v>F</v>
          </cell>
          <cell r="S1072">
            <v>5</v>
          </cell>
          <cell r="T1072" t="str">
            <v>TH</v>
          </cell>
          <cell r="U1072" t="str">
            <v>HOODED T-SHIRTS</v>
          </cell>
          <cell r="V1072" t="str">
            <v>U</v>
          </cell>
          <cell r="W1072">
            <v>17</v>
          </cell>
          <cell r="X1072" t="str">
            <v>017</v>
          </cell>
          <cell r="Y1072" t="str">
            <v>ELSTHF5017</v>
          </cell>
          <cell r="Z1072">
            <v>0.125</v>
          </cell>
          <cell r="AA1072" t="str">
            <v>14FW_ELSTINKO_HOOD_10_RD</v>
          </cell>
          <cell r="AB1072" t="str">
            <v>RE</v>
          </cell>
          <cell r="AC1072" t="str">
            <v>RED</v>
          </cell>
          <cell r="AD1072" t="str">
            <v>ELSTHF5017RE</v>
          </cell>
          <cell r="AE1072" t="str">
            <v/>
          </cell>
          <cell r="AF1072">
            <v>0.25</v>
          </cell>
          <cell r="AG1072">
            <v>0</v>
          </cell>
          <cell r="AH1072">
            <v>1</v>
          </cell>
          <cell r="AI1072" t="str">
            <v>OLL</v>
          </cell>
        </row>
        <row r="1073">
          <cell r="J1073" t="str">
            <v>ELS-아트인드림-043</v>
          </cell>
          <cell r="K1073" t="str">
            <v>ELS-아트인드림-043-ELSTHF5517BLACKOXS</v>
          </cell>
          <cell r="L1073" t="str">
            <v>ELS의류517</v>
          </cell>
          <cell r="M1073" t="str">
            <v>ELS</v>
          </cell>
          <cell r="N1073" t="str">
            <v>14FW_E</v>
          </cell>
          <cell r="P1073" t="str">
            <v>ELS</v>
          </cell>
          <cell r="Q1073" t="str">
            <v>ELSTINKO</v>
          </cell>
          <cell r="R1073" t="str">
            <v>F</v>
          </cell>
          <cell r="S1073">
            <v>5</v>
          </cell>
          <cell r="T1073" t="str">
            <v>TH</v>
          </cell>
          <cell r="U1073" t="str">
            <v>HOODED T-SHIRTS</v>
          </cell>
          <cell r="V1073" t="str">
            <v>K</v>
          </cell>
          <cell r="W1073">
            <v>517</v>
          </cell>
          <cell r="X1073">
            <v>517</v>
          </cell>
          <cell r="Y1073" t="str">
            <v>ELSTHF5517</v>
          </cell>
          <cell r="Z1073">
            <v>0.1</v>
          </cell>
          <cell r="AA1073" t="str">
            <v>14FW_ELSTINKO_HOOD_21_BK_KIDS</v>
          </cell>
          <cell r="AB1073" t="str">
            <v>BK</v>
          </cell>
          <cell r="AC1073" t="str">
            <v>BLACK</v>
          </cell>
          <cell r="AD1073" t="str">
            <v>ELSTHF5517BK</v>
          </cell>
          <cell r="AE1073" t="str">
            <v/>
          </cell>
          <cell r="AF1073">
            <v>0.2</v>
          </cell>
          <cell r="AG1073">
            <v>0</v>
          </cell>
          <cell r="AH1073">
            <v>1</v>
          </cell>
          <cell r="AI1073" t="str">
            <v>OXS</v>
          </cell>
        </row>
        <row r="1074">
          <cell r="J1074" t="str">
            <v>ELS-아트인드림-043</v>
          </cell>
          <cell r="K1074" t="str">
            <v>ELS-아트인드림-043-ELSTHF5517BLACKOSS</v>
          </cell>
          <cell r="L1074" t="str">
            <v>ELS의류517</v>
          </cell>
          <cell r="M1074" t="str">
            <v>ELS</v>
          </cell>
          <cell r="N1074" t="str">
            <v>14FW_E</v>
          </cell>
          <cell r="P1074" t="str">
            <v>ELS</v>
          </cell>
          <cell r="Q1074" t="str">
            <v>ELSTINKO</v>
          </cell>
          <cell r="R1074" t="str">
            <v>F</v>
          </cell>
          <cell r="S1074">
            <v>5</v>
          </cell>
          <cell r="T1074" t="str">
            <v>TH</v>
          </cell>
          <cell r="U1074" t="str">
            <v>HOODED T-SHIRTS</v>
          </cell>
          <cell r="V1074" t="str">
            <v>K</v>
          </cell>
          <cell r="W1074">
            <v>517</v>
          </cell>
          <cell r="X1074">
            <v>517</v>
          </cell>
          <cell r="Y1074" t="str">
            <v>ELSTHF5517</v>
          </cell>
          <cell r="Z1074">
            <v>0.1</v>
          </cell>
          <cell r="AA1074" t="str">
            <v>14FW_ELSTINKO_HOOD_21_BK_KIDS</v>
          </cell>
          <cell r="AB1074" t="str">
            <v>BK</v>
          </cell>
          <cell r="AC1074" t="str">
            <v>BLACK</v>
          </cell>
          <cell r="AD1074" t="str">
            <v>ELSTHF5517BK</v>
          </cell>
          <cell r="AE1074" t="str">
            <v/>
          </cell>
          <cell r="AF1074">
            <v>0.2</v>
          </cell>
          <cell r="AG1074">
            <v>0</v>
          </cell>
          <cell r="AH1074">
            <v>1</v>
          </cell>
          <cell r="AI1074" t="str">
            <v>OSS</v>
          </cell>
        </row>
        <row r="1075">
          <cell r="J1075" t="str">
            <v>ELS-아트인드림-043</v>
          </cell>
          <cell r="K1075" t="str">
            <v>ELS-아트인드림-043-ELSTHF5517BLACKOMM</v>
          </cell>
          <cell r="L1075" t="str">
            <v>ELS의류517</v>
          </cell>
          <cell r="M1075" t="str">
            <v>ELS</v>
          </cell>
          <cell r="N1075" t="str">
            <v>14FW_E</v>
          </cell>
          <cell r="P1075" t="str">
            <v>ELS</v>
          </cell>
          <cell r="Q1075" t="str">
            <v>ELSTINKO</v>
          </cell>
          <cell r="R1075" t="str">
            <v>F</v>
          </cell>
          <cell r="S1075">
            <v>5</v>
          </cell>
          <cell r="T1075" t="str">
            <v>TH</v>
          </cell>
          <cell r="U1075" t="str">
            <v>HOODED T-SHIRTS</v>
          </cell>
          <cell r="V1075" t="str">
            <v>K</v>
          </cell>
          <cell r="W1075">
            <v>517</v>
          </cell>
          <cell r="X1075">
            <v>517</v>
          </cell>
          <cell r="Y1075" t="str">
            <v>ELSTHF5517</v>
          </cell>
          <cell r="Z1075">
            <v>0.1</v>
          </cell>
          <cell r="AA1075" t="str">
            <v>14FW_ELSTINKO_HOOD_21_BK_KIDS</v>
          </cell>
          <cell r="AB1075" t="str">
            <v>BK</v>
          </cell>
          <cell r="AC1075" t="str">
            <v>BLACK</v>
          </cell>
          <cell r="AD1075" t="str">
            <v>ELSTHF5517BK</v>
          </cell>
          <cell r="AE1075" t="str">
            <v/>
          </cell>
          <cell r="AF1075">
            <v>0.2</v>
          </cell>
          <cell r="AG1075">
            <v>0</v>
          </cell>
          <cell r="AH1075">
            <v>1</v>
          </cell>
          <cell r="AI1075" t="str">
            <v>OMM</v>
          </cell>
        </row>
        <row r="1076">
          <cell r="J1076" t="str">
            <v>ELS-아트인드림-043</v>
          </cell>
          <cell r="K1076" t="str">
            <v>ELS-아트인드림-043-ELSTHF5517BLACKOLL</v>
          </cell>
          <cell r="L1076" t="str">
            <v>ELS의류517</v>
          </cell>
          <cell r="M1076" t="str">
            <v>ELS</v>
          </cell>
          <cell r="N1076" t="str">
            <v>14FW_E</v>
          </cell>
          <cell r="P1076" t="str">
            <v>ELS</v>
          </cell>
          <cell r="Q1076" t="str">
            <v>ELSTINKO</v>
          </cell>
          <cell r="R1076" t="str">
            <v>F</v>
          </cell>
          <cell r="S1076">
            <v>5</v>
          </cell>
          <cell r="T1076" t="str">
            <v>TH</v>
          </cell>
          <cell r="U1076" t="str">
            <v>HOODED T-SHIRTS</v>
          </cell>
          <cell r="V1076" t="str">
            <v>K</v>
          </cell>
          <cell r="W1076">
            <v>517</v>
          </cell>
          <cell r="X1076">
            <v>517</v>
          </cell>
          <cell r="Y1076" t="str">
            <v>ELSTHF5517</v>
          </cell>
          <cell r="Z1076">
            <v>0.1</v>
          </cell>
          <cell r="AA1076" t="str">
            <v>14FW_ELSTINKO_HOOD_21_BK_KIDS</v>
          </cell>
          <cell r="AB1076" t="str">
            <v>BK</v>
          </cell>
          <cell r="AC1076" t="str">
            <v>BLACK</v>
          </cell>
          <cell r="AD1076" t="str">
            <v>ELSTHF5517BK</v>
          </cell>
          <cell r="AE1076" t="str">
            <v/>
          </cell>
          <cell r="AF1076">
            <v>0.2</v>
          </cell>
          <cell r="AG1076">
            <v>0</v>
          </cell>
          <cell r="AH1076">
            <v>1</v>
          </cell>
          <cell r="AI1076" t="str">
            <v>OLL</v>
          </cell>
        </row>
        <row r="1077">
          <cell r="J1077" t="str">
            <v>ELS-아트인드림-043</v>
          </cell>
          <cell r="K1077" t="str">
            <v>ELS-아트인드림-043-ELSTHF5517BLACKOXL</v>
          </cell>
          <cell r="L1077" t="str">
            <v>ELS의류517</v>
          </cell>
          <cell r="M1077" t="str">
            <v>ELS</v>
          </cell>
          <cell r="N1077" t="str">
            <v>14FW_E</v>
          </cell>
          <cell r="P1077" t="str">
            <v>ELS</v>
          </cell>
          <cell r="Q1077" t="str">
            <v>ELSTINKO</v>
          </cell>
          <cell r="R1077" t="str">
            <v>F</v>
          </cell>
          <cell r="S1077">
            <v>5</v>
          </cell>
          <cell r="T1077" t="str">
            <v>TH</v>
          </cell>
          <cell r="U1077" t="str">
            <v>HOODED T-SHIRTS</v>
          </cell>
          <cell r="V1077" t="str">
            <v>K</v>
          </cell>
          <cell r="W1077">
            <v>517</v>
          </cell>
          <cell r="X1077">
            <v>517</v>
          </cell>
          <cell r="Y1077" t="str">
            <v>ELSTHF5517</v>
          </cell>
          <cell r="Z1077">
            <v>0.1</v>
          </cell>
          <cell r="AA1077" t="str">
            <v>14FW_ELSTINKO_HOOD_21_BK_KIDS</v>
          </cell>
          <cell r="AB1077" t="str">
            <v>BK</v>
          </cell>
          <cell r="AC1077" t="str">
            <v>BLACK</v>
          </cell>
          <cell r="AD1077" t="str">
            <v>ELSTHF5517BK</v>
          </cell>
          <cell r="AE1077" t="str">
            <v/>
          </cell>
          <cell r="AF1077">
            <v>0.2</v>
          </cell>
          <cell r="AG1077">
            <v>0</v>
          </cell>
          <cell r="AH1077">
            <v>1</v>
          </cell>
          <cell r="AI1077" t="str">
            <v>OXL</v>
          </cell>
        </row>
        <row r="1078">
          <cell r="J1078" t="str">
            <v>ELS-아트인드림-044</v>
          </cell>
          <cell r="K1078" t="str">
            <v>ELS-아트인드림-044-ELSTHF5517REDOXS</v>
          </cell>
          <cell r="L1078" t="str">
            <v>ELS의류517</v>
          </cell>
          <cell r="M1078" t="str">
            <v>ELS</v>
          </cell>
          <cell r="N1078" t="str">
            <v>14FW_E</v>
          </cell>
          <cell r="P1078" t="str">
            <v>ELS</v>
          </cell>
          <cell r="Q1078" t="str">
            <v>ELSTINKO</v>
          </cell>
          <cell r="R1078" t="str">
            <v>F</v>
          </cell>
          <cell r="S1078">
            <v>5</v>
          </cell>
          <cell r="T1078" t="str">
            <v>TH</v>
          </cell>
          <cell r="U1078" t="str">
            <v>HOODED T-SHIRTS</v>
          </cell>
          <cell r="V1078" t="str">
            <v>K</v>
          </cell>
          <cell r="W1078">
            <v>517</v>
          </cell>
          <cell r="X1078">
            <v>517</v>
          </cell>
          <cell r="Y1078" t="str">
            <v>ELSTHF5517</v>
          </cell>
          <cell r="Z1078">
            <v>0.1</v>
          </cell>
          <cell r="AA1078" t="str">
            <v>14FW_ELSTINKO_HOOD_21_RE_KIDS</v>
          </cell>
          <cell r="AB1078" t="str">
            <v>RE</v>
          </cell>
          <cell r="AC1078" t="str">
            <v>RED</v>
          </cell>
          <cell r="AD1078" t="str">
            <v>ELSTHF5517RE</v>
          </cell>
          <cell r="AE1078" t="str">
            <v/>
          </cell>
          <cell r="AF1078">
            <v>0.2</v>
          </cell>
          <cell r="AG1078">
            <v>0</v>
          </cell>
          <cell r="AH1078">
            <v>1</v>
          </cell>
          <cell r="AI1078" t="str">
            <v>OXS</v>
          </cell>
        </row>
        <row r="1079">
          <cell r="J1079" t="str">
            <v>ELS-아트인드림-044</v>
          </cell>
          <cell r="K1079" t="str">
            <v>ELS-아트인드림-044-ELSTHF5517REDOSS</v>
          </cell>
          <cell r="L1079" t="str">
            <v>ELS의류517</v>
          </cell>
          <cell r="M1079" t="str">
            <v>ELS</v>
          </cell>
          <cell r="N1079" t="str">
            <v>14FW_E</v>
          </cell>
          <cell r="P1079" t="str">
            <v>ELS</v>
          </cell>
          <cell r="Q1079" t="str">
            <v>ELSTINKO</v>
          </cell>
          <cell r="R1079" t="str">
            <v>F</v>
          </cell>
          <cell r="S1079">
            <v>5</v>
          </cell>
          <cell r="T1079" t="str">
            <v>TH</v>
          </cell>
          <cell r="U1079" t="str">
            <v>HOODED T-SHIRTS</v>
          </cell>
          <cell r="V1079" t="str">
            <v>K</v>
          </cell>
          <cell r="W1079">
            <v>517</v>
          </cell>
          <cell r="X1079">
            <v>517</v>
          </cell>
          <cell r="Y1079" t="str">
            <v>ELSTHF5517</v>
          </cell>
          <cell r="Z1079">
            <v>0.1</v>
          </cell>
          <cell r="AA1079" t="str">
            <v>14FW_ELSTINKO_HOOD_21_RE_KIDS</v>
          </cell>
          <cell r="AB1079" t="str">
            <v>RE</v>
          </cell>
          <cell r="AC1079" t="str">
            <v>RED</v>
          </cell>
          <cell r="AD1079" t="str">
            <v>ELSTHF5517RE</v>
          </cell>
          <cell r="AE1079" t="str">
            <v/>
          </cell>
          <cell r="AF1079">
            <v>0.2</v>
          </cell>
          <cell r="AG1079">
            <v>0</v>
          </cell>
          <cell r="AH1079">
            <v>1</v>
          </cell>
          <cell r="AI1079" t="str">
            <v>OSS</v>
          </cell>
        </row>
        <row r="1080">
          <cell r="J1080" t="str">
            <v>ELS-아트인드림-044</v>
          </cell>
          <cell r="K1080" t="str">
            <v>ELS-아트인드림-044-ELSTHF5517REDOMM</v>
          </cell>
          <cell r="L1080" t="str">
            <v>ELS의류517</v>
          </cell>
          <cell r="M1080" t="str">
            <v>ELS</v>
          </cell>
          <cell r="N1080" t="str">
            <v>14FW_E</v>
          </cell>
          <cell r="P1080" t="str">
            <v>ELS</v>
          </cell>
          <cell r="Q1080" t="str">
            <v>ELSTINKO</v>
          </cell>
          <cell r="R1080" t="str">
            <v>F</v>
          </cell>
          <cell r="S1080">
            <v>5</v>
          </cell>
          <cell r="T1080" t="str">
            <v>TH</v>
          </cell>
          <cell r="U1080" t="str">
            <v>HOODED T-SHIRTS</v>
          </cell>
          <cell r="V1080" t="str">
            <v>K</v>
          </cell>
          <cell r="W1080">
            <v>517</v>
          </cell>
          <cell r="X1080">
            <v>517</v>
          </cell>
          <cell r="Y1080" t="str">
            <v>ELSTHF5517</v>
          </cell>
          <cell r="Z1080">
            <v>0.1</v>
          </cell>
          <cell r="AA1080" t="str">
            <v>14FW_ELSTINKO_HOOD_21_RE_KIDS</v>
          </cell>
          <cell r="AB1080" t="str">
            <v>RE</v>
          </cell>
          <cell r="AC1080" t="str">
            <v>RED</v>
          </cell>
          <cell r="AD1080" t="str">
            <v>ELSTHF5517RE</v>
          </cell>
          <cell r="AE1080" t="str">
            <v/>
          </cell>
          <cell r="AF1080">
            <v>0.2</v>
          </cell>
          <cell r="AG1080">
            <v>0</v>
          </cell>
          <cell r="AH1080">
            <v>1</v>
          </cell>
          <cell r="AI1080" t="str">
            <v>OMM</v>
          </cell>
        </row>
        <row r="1081">
          <cell r="J1081" t="str">
            <v>ELS-아트인드림-044</v>
          </cell>
          <cell r="K1081" t="str">
            <v>ELS-아트인드림-044-ELSTHF5517REDOLL</v>
          </cell>
          <cell r="L1081" t="str">
            <v>ELS의류517</v>
          </cell>
          <cell r="M1081" t="str">
            <v>ELS</v>
          </cell>
          <cell r="N1081" t="str">
            <v>14FW_E</v>
          </cell>
          <cell r="P1081" t="str">
            <v>ELS</v>
          </cell>
          <cell r="Q1081" t="str">
            <v>ELSTINKO</v>
          </cell>
          <cell r="R1081" t="str">
            <v>F</v>
          </cell>
          <cell r="S1081">
            <v>5</v>
          </cell>
          <cell r="T1081" t="str">
            <v>TH</v>
          </cell>
          <cell r="U1081" t="str">
            <v>HOODED T-SHIRTS</v>
          </cell>
          <cell r="V1081" t="str">
            <v>K</v>
          </cell>
          <cell r="W1081">
            <v>517</v>
          </cell>
          <cell r="X1081">
            <v>517</v>
          </cell>
          <cell r="Y1081" t="str">
            <v>ELSTHF5517</v>
          </cell>
          <cell r="Z1081">
            <v>0.1</v>
          </cell>
          <cell r="AA1081" t="str">
            <v>14FW_ELSTINKO_HOOD_21_RE_KIDS</v>
          </cell>
          <cell r="AB1081" t="str">
            <v>RE</v>
          </cell>
          <cell r="AC1081" t="str">
            <v>RED</v>
          </cell>
          <cell r="AD1081" t="str">
            <v>ELSTHF5517RE</v>
          </cell>
          <cell r="AE1081" t="str">
            <v/>
          </cell>
          <cell r="AF1081">
            <v>0.2</v>
          </cell>
          <cell r="AG1081">
            <v>0</v>
          </cell>
          <cell r="AH1081">
            <v>1</v>
          </cell>
          <cell r="AI1081" t="str">
            <v>OLL</v>
          </cell>
        </row>
        <row r="1082">
          <cell r="J1082" t="str">
            <v>ELS-아트인드림-044</v>
          </cell>
          <cell r="K1082" t="str">
            <v>ELS-아트인드림-044-ELSTHF5517REDOXL</v>
          </cell>
          <cell r="L1082" t="str">
            <v>ELS의류517</v>
          </cell>
          <cell r="M1082" t="str">
            <v>ELS</v>
          </cell>
          <cell r="N1082" t="str">
            <v>14FW_E</v>
          </cell>
          <cell r="P1082" t="str">
            <v>ELS</v>
          </cell>
          <cell r="Q1082" t="str">
            <v>ELSTINKO</v>
          </cell>
          <cell r="R1082" t="str">
            <v>F</v>
          </cell>
          <cell r="S1082">
            <v>5</v>
          </cell>
          <cell r="T1082" t="str">
            <v>TH</v>
          </cell>
          <cell r="U1082" t="str">
            <v>HOODED T-SHIRTS</v>
          </cell>
          <cell r="V1082" t="str">
            <v>K</v>
          </cell>
          <cell r="W1082">
            <v>517</v>
          </cell>
          <cell r="X1082">
            <v>517</v>
          </cell>
          <cell r="Y1082" t="str">
            <v>ELSTHF5517</v>
          </cell>
          <cell r="Z1082">
            <v>0.1</v>
          </cell>
          <cell r="AA1082" t="str">
            <v>14FW_ELSTINKO_HOOD_21_RE_KIDS</v>
          </cell>
          <cell r="AB1082" t="str">
            <v>RE</v>
          </cell>
          <cell r="AC1082" t="str">
            <v>RED</v>
          </cell>
          <cell r="AD1082" t="str">
            <v>ELSTHF5517RE</v>
          </cell>
          <cell r="AE1082" t="str">
            <v/>
          </cell>
          <cell r="AF1082">
            <v>0.2</v>
          </cell>
          <cell r="AG1082">
            <v>0</v>
          </cell>
          <cell r="AH1082">
            <v>1</v>
          </cell>
          <cell r="AI1082" t="str">
            <v>OXL</v>
          </cell>
        </row>
        <row r="1083">
          <cell r="J1083" t="str">
            <v>ELS-아트인드림-045</v>
          </cell>
          <cell r="K1083" t="str">
            <v>ELS-아트인드림-045-ELSTHF5518YELLOWOXS</v>
          </cell>
          <cell r="L1083" t="str">
            <v>ELS의류518</v>
          </cell>
          <cell r="M1083" t="str">
            <v>ELS</v>
          </cell>
          <cell r="N1083" t="str">
            <v>14FW_E</v>
          </cell>
          <cell r="P1083" t="str">
            <v>ELS</v>
          </cell>
          <cell r="Q1083" t="str">
            <v>ELSTINKO</v>
          </cell>
          <cell r="R1083" t="str">
            <v>F</v>
          </cell>
          <cell r="S1083">
            <v>5</v>
          </cell>
          <cell r="T1083" t="str">
            <v>TH</v>
          </cell>
          <cell r="U1083" t="str">
            <v>HOODED T-SHIRTS</v>
          </cell>
          <cell r="V1083" t="str">
            <v>K</v>
          </cell>
          <cell r="W1083">
            <v>518</v>
          </cell>
          <cell r="X1083">
            <v>518</v>
          </cell>
          <cell r="Y1083" t="str">
            <v>ELSTHF5518</v>
          </cell>
          <cell r="Z1083">
            <v>0.2</v>
          </cell>
          <cell r="AA1083" t="str">
            <v>14FW_ELSTINKO_HOOD_03_YE_KIDS</v>
          </cell>
          <cell r="AB1083" t="str">
            <v>YE</v>
          </cell>
          <cell r="AC1083" t="str">
            <v>YELLOW</v>
          </cell>
          <cell r="AD1083" t="str">
            <v>ELSTHF5518YE</v>
          </cell>
          <cell r="AE1083" t="str">
            <v/>
          </cell>
          <cell r="AF1083">
            <v>0.2</v>
          </cell>
          <cell r="AG1083">
            <v>0</v>
          </cell>
          <cell r="AH1083">
            <v>1</v>
          </cell>
          <cell r="AI1083" t="str">
            <v>OXS</v>
          </cell>
        </row>
        <row r="1084">
          <cell r="J1084" t="str">
            <v>ELS-아트인드림-045</v>
          </cell>
          <cell r="K1084" t="str">
            <v>ELS-아트인드림-045-ELSTHF5518YELLOWOSS</v>
          </cell>
          <cell r="L1084" t="str">
            <v>ELS의류518</v>
          </cell>
          <cell r="M1084" t="str">
            <v>ELS</v>
          </cell>
          <cell r="N1084" t="str">
            <v>14FW_E</v>
          </cell>
          <cell r="P1084" t="str">
            <v>ELS</v>
          </cell>
          <cell r="Q1084" t="str">
            <v>ELSTINKO</v>
          </cell>
          <cell r="R1084" t="str">
            <v>F</v>
          </cell>
          <cell r="S1084">
            <v>5</v>
          </cell>
          <cell r="T1084" t="str">
            <v>TH</v>
          </cell>
          <cell r="U1084" t="str">
            <v>HOODED T-SHIRTS</v>
          </cell>
          <cell r="V1084" t="str">
            <v>K</v>
          </cell>
          <cell r="W1084">
            <v>518</v>
          </cell>
          <cell r="X1084">
            <v>518</v>
          </cell>
          <cell r="Y1084" t="str">
            <v>ELSTHF5518</v>
          </cell>
          <cell r="Z1084">
            <v>0.2</v>
          </cell>
          <cell r="AA1084" t="str">
            <v>14FW_ELSTINKO_HOOD_03_YE_KIDS</v>
          </cell>
          <cell r="AB1084" t="str">
            <v>YE</v>
          </cell>
          <cell r="AC1084" t="str">
            <v>YELLOW</v>
          </cell>
          <cell r="AD1084" t="str">
            <v>ELSTHF5518YE</v>
          </cell>
          <cell r="AE1084" t="str">
            <v/>
          </cell>
          <cell r="AF1084">
            <v>0.2</v>
          </cell>
          <cell r="AG1084">
            <v>0</v>
          </cell>
          <cell r="AH1084">
            <v>1</v>
          </cell>
          <cell r="AI1084" t="str">
            <v>OSS</v>
          </cell>
        </row>
        <row r="1085">
          <cell r="J1085" t="str">
            <v>ELS-아트인드림-045</v>
          </cell>
          <cell r="K1085" t="str">
            <v>ELS-아트인드림-045-ELSTHF5518YELLOWOMM</v>
          </cell>
          <cell r="L1085" t="str">
            <v>ELS의류518</v>
          </cell>
          <cell r="M1085" t="str">
            <v>ELS</v>
          </cell>
          <cell r="N1085" t="str">
            <v>14FW_E</v>
          </cell>
          <cell r="P1085" t="str">
            <v>ELS</v>
          </cell>
          <cell r="Q1085" t="str">
            <v>ELSTINKO</v>
          </cell>
          <cell r="R1085" t="str">
            <v>F</v>
          </cell>
          <cell r="S1085">
            <v>5</v>
          </cell>
          <cell r="T1085" t="str">
            <v>TH</v>
          </cell>
          <cell r="U1085" t="str">
            <v>HOODED T-SHIRTS</v>
          </cell>
          <cell r="V1085" t="str">
            <v>K</v>
          </cell>
          <cell r="W1085">
            <v>518</v>
          </cell>
          <cell r="X1085">
            <v>518</v>
          </cell>
          <cell r="Y1085" t="str">
            <v>ELSTHF5518</v>
          </cell>
          <cell r="Z1085">
            <v>0.2</v>
          </cell>
          <cell r="AA1085" t="str">
            <v>14FW_ELSTINKO_HOOD_03_YE_KIDS</v>
          </cell>
          <cell r="AB1085" t="str">
            <v>YE</v>
          </cell>
          <cell r="AC1085" t="str">
            <v>YELLOW</v>
          </cell>
          <cell r="AD1085" t="str">
            <v>ELSTHF5518YE</v>
          </cell>
          <cell r="AE1085" t="str">
            <v/>
          </cell>
          <cell r="AF1085">
            <v>0.2</v>
          </cell>
          <cell r="AG1085">
            <v>0</v>
          </cell>
          <cell r="AH1085">
            <v>1</v>
          </cell>
          <cell r="AI1085" t="str">
            <v>OMM</v>
          </cell>
        </row>
        <row r="1086">
          <cell r="J1086" t="str">
            <v>ELS-아트인드림-045</v>
          </cell>
          <cell r="K1086" t="str">
            <v>ELS-아트인드림-045-ELSTHF5518YELLOWOLL</v>
          </cell>
          <cell r="L1086" t="str">
            <v>ELS의류518</v>
          </cell>
          <cell r="M1086" t="str">
            <v>ELS</v>
          </cell>
          <cell r="N1086" t="str">
            <v>14FW_E</v>
          </cell>
          <cell r="P1086" t="str">
            <v>ELS</v>
          </cell>
          <cell r="Q1086" t="str">
            <v>ELSTINKO</v>
          </cell>
          <cell r="R1086" t="str">
            <v>F</v>
          </cell>
          <cell r="S1086">
            <v>5</v>
          </cell>
          <cell r="T1086" t="str">
            <v>TH</v>
          </cell>
          <cell r="U1086" t="str">
            <v>HOODED T-SHIRTS</v>
          </cell>
          <cell r="V1086" t="str">
            <v>K</v>
          </cell>
          <cell r="W1086">
            <v>518</v>
          </cell>
          <cell r="X1086">
            <v>518</v>
          </cell>
          <cell r="Y1086" t="str">
            <v>ELSTHF5518</v>
          </cell>
          <cell r="Z1086">
            <v>0.2</v>
          </cell>
          <cell r="AA1086" t="str">
            <v>14FW_ELSTINKO_HOOD_03_YE_KIDS</v>
          </cell>
          <cell r="AB1086" t="str">
            <v>YE</v>
          </cell>
          <cell r="AC1086" t="str">
            <v>YELLOW</v>
          </cell>
          <cell r="AD1086" t="str">
            <v>ELSTHF5518YE</v>
          </cell>
          <cell r="AE1086" t="str">
            <v/>
          </cell>
          <cell r="AF1086">
            <v>0.2</v>
          </cell>
          <cell r="AG1086">
            <v>0</v>
          </cell>
          <cell r="AH1086">
            <v>1</v>
          </cell>
          <cell r="AI1086" t="str">
            <v>OLL</v>
          </cell>
        </row>
        <row r="1087">
          <cell r="J1087" t="str">
            <v>ELS-아트인드림-045</v>
          </cell>
          <cell r="K1087" t="str">
            <v>ELS-아트인드림-045-ELSTHF5518YELLOWOXL</v>
          </cell>
          <cell r="L1087" t="str">
            <v>ELS의류518</v>
          </cell>
          <cell r="M1087" t="str">
            <v>ELS</v>
          </cell>
          <cell r="N1087" t="str">
            <v>14FW_E</v>
          </cell>
          <cell r="P1087" t="str">
            <v>ELS</v>
          </cell>
          <cell r="Q1087" t="str">
            <v>ELSTINKO</v>
          </cell>
          <cell r="R1087" t="str">
            <v>F</v>
          </cell>
          <cell r="S1087">
            <v>5</v>
          </cell>
          <cell r="T1087" t="str">
            <v>TH</v>
          </cell>
          <cell r="U1087" t="str">
            <v>HOODED T-SHIRTS</v>
          </cell>
          <cell r="V1087" t="str">
            <v>K</v>
          </cell>
          <cell r="W1087">
            <v>518</v>
          </cell>
          <cell r="X1087">
            <v>518</v>
          </cell>
          <cell r="Y1087" t="str">
            <v>ELSTHF5518</v>
          </cell>
          <cell r="Z1087">
            <v>0.2</v>
          </cell>
          <cell r="AA1087" t="str">
            <v>14FW_ELSTINKO_HOOD_03_YE_KIDS</v>
          </cell>
          <cell r="AB1087" t="str">
            <v>YE</v>
          </cell>
          <cell r="AC1087" t="str">
            <v>YELLOW</v>
          </cell>
          <cell r="AD1087" t="str">
            <v>ELSTHF5518YE</v>
          </cell>
          <cell r="AE1087" t="str">
            <v/>
          </cell>
          <cell r="AF1087">
            <v>0.2</v>
          </cell>
          <cell r="AG1087">
            <v>0</v>
          </cell>
          <cell r="AH1087">
            <v>1</v>
          </cell>
          <cell r="AI1087" t="str">
            <v>OXL</v>
          </cell>
        </row>
        <row r="1088">
          <cell r="J1088" t="str">
            <v>ELS-아트인드림-046</v>
          </cell>
          <cell r="K1088" t="str">
            <v>ELS-아트인드림-046-ELSHPF5019BLACKOSS</v>
          </cell>
          <cell r="L1088" t="str">
            <v>ELS의류19</v>
          </cell>
          <cell r="M1088" t="str">
            <v>ELS</v>
          </cell>
          <cell r="N1088" t="str">
            <v>14FW E</v>
          </cell>
          <cell r="P1088" t="str">
            <v>ELS</v>
          </cell>
          <cell r="Q1088" t="str">
            <v>ELSTINKO</v>
          </cell>
          <cell r="R1088" t="str">
            <v>F</v>
          </cell>
          <cell r="S1088">
            <v>5</v>
          </cell>
          <cell r="T1088" t="str">
            <v>HP</v>
          </cell>
          <cell r="U1088" t="str">
            <v>HOODED JUMPER</v>
          </cell>
          <cell r="V1088" t="str">
            <v>U</v>
          </cell>
          <cell r="W1088">
            <v>19</v>
          </cell>
          <cell r="X1088" t="str">
            <v>019</v>
          </cell>
          <cell r="Y1088" t="str">
            <v>ELSHPF5019</v>
          </cell>
          <cell r="Z1088">
            <v>0.25</v>
          </cell>
          <cell r="AA1088" t="str">
            <v>14FW ELSTINKO_HOODZIP_08_BK</v>
          </cell>
          <cell r="AB1088" t="str">
            <v>BK</v>
          </cell>
          <cell r="AC1088" t="str">
            <v>BLACK</v>
          </cell>
          <cell r="AD1088" t="str">
            <v>ELSHPF5019BK</v>
          </cell>
          <cell r="AE1088" t="str">
            <v/>
          </cell>
          <cell r="AF1088">
            <v>0.25</v>
          </cell>
          <cell r="AG1088">
            <v>0</v>
          </cell>
          <cell r="AH1088">
            <v>1</v>
          </cell>
          <cell r="AI1088" t="str">
            <v>OSS</v>
          </cell>
        </row>
        <row r="1089">
          <cell r="J1089" t="str">
            <v>ELS-아트인드림-046</v>
          </cell>
          <cell r="K1089" t="str">
            <v>ELS-아트인드림-046-ELSHPF5019BLACKOMM</v>
          </cell>
          <cell r="L1089" t="str">
            <v>ELS의류19</v>
          </cell>
          <cell r="M1089" t="str">
            <v>ELS</v>
          </cell>
          <cell r="N1089" t="str">
            <v>14FW E</v>
          </cell>
          <cell r="P1089" t="str">
            <v>ELS</v>
          </cell>
          <cell r="Q1089" t="str">
            <v>ELSTINKO</v>
          </cell>
          <cell r="R1089" t="str">
            <v>F</v>
          </cell>
          <cell r="S1089">
            <v>5</v>
          </cell>
          <cell r="T1089" t="str">
            <v>HP</v>
          </cell>
          <cell r="U1089" t="str">
            <v>HOODED JUMPER</v>
          </cell>
          <cell r="V1089" t="str">
            <v>U</v>
          </cell>
          <cell r="W1089">
            <v>19</v>
          </cell>
          <cell r="X1089" t="str">
            <v>019</v>
          </cell>
          <cell r="Y1089" t="str">
            <v>ELSHPF5019</v>
          </cell>
          <cell r="Z1089">
            <v>0.25</v>
          </cell>
          <cell r="AA1089" t="str">
            <v>14FW ELSTINKO_HOODZIP_08_BK</v>
          </cell>
          <cell r="AB1089" t="str">
            <v>BK</v>
          </cell>
          <cell r="AC1089" t="str">
            <v>BLACK</v>
          </cell>
          <cell r="AD1089" t="str">
            <v>ELSHPF5019BK</v>
          </cell>
          <cell r="AE1089" t="str">
            <v/>
          </cell>
          <cell r="AF1089">
            <v>0.25</v>
          </cell>
          <cell r="AG1089">
            <v>0</v>
          </cell>
          <cell r="AH1089">
            <v>1</v>
          </cell>
          <cell r="AI1089" t="str">
            <v>OMM</v>
          </cell>
        </row>
        <row r="1090">
          <cell r="J1090" t="str">
            <v>ELS-아트인드림-046</v>
          </cell>
          <cell r="K1090" t="str">
            <v>ELS-아트인드림-046-ELSHPF5019BLACKOLL</v>
          </cell>
          <cell r="L1090" t="str">
            <v>ELS의류19</v>
          </cell>
          <cell r="M1090" t="str">
            <v>ELS</v>
          </cell>
          <cell r="N1090" t="str">
            <v>14FW E</v>
          </cell>
          <cell r="P1090" t="str">
            <v>ELS</v>
          </cell>
          <cell r="Q1090" t="str">
            <v>ELSTINKO</v>
          </cell>
          <cell r="R1090" t="str">
            <v>F</v>
          </cell>
          <cell r="S1090">
            <v>5</v>
          </cell>
          <cell r="T1090" t="str">
            <v>HP</v>
          </cell>
          <cell r="U1090" t="str">
            <v>HOODED JUMPER</v>
          </cell>
          <cell r="V1090" t="str">
            <v>U</v>
          </cell>
          <cell r="W1090">
            <v>19</v>
          </cell>
          <cell r="X1090" t="str">
            <v>019</v>
          </cell>
          <cell r="Y1090" t="str">
            <v>ELSHPF5019</v>
          </cell>
          <cell r="Z1090">
            <v>0.25</v>
          </cell>
          <cell r="AA1090" t="str">
            <v>14FW ELSTINKO_HOODZIP_08_BK</v>
          </cell>
          <cell r="AB1090" t="str">
            <v>BK</v>
          </cell>
          <cell r="AC1090" t="str">
            <v>BLACK</v>
          </cell>
          <cell r="AD1090" t="str">
            <v>ELSHPF5019BK</v>
          </cell>
          <cell r="AE1090" t="str">
            <v/>
          </cell>
          <cell r="AF1090">
            <v>0.25</v>
          </cell>
          <cell r="AG1090">
            <v>0</v>
          </cell>
          <cell r="AH1090">
            <v>1</v>
          </cell>
          <cell r="AI1090" t="str">
            <v>OLL</v>
          </cell>
        </row>
        <row r="1091">
          <cell r="J1091" t="str">
            <v>ELS-아트인드림-046</v>
          </cell>
          <cell r="K1091" t="str">
            <v>ELS-아트인드림-046-ELSHPF5019BLACKOXL</v>
          </cell>
          <cell r="L1091" t="str">
            <v>ELS의류19</v>
          </cell>
          <cell r="M1091" t="str">
            <v>ELS</v>
          </cell>
          <cell r="N1091" t="str">
            <v>14FW E</v>
          </cell>
          <cell r="P1091" t="str">
            <v>ELS</v>
          </cell>
          <cell r="Q1091" t="str">
            <v>ELSTINKO</v>
          </cell>
          <cell r="R1091" t="str">
            <v>F</v>
          </cell>
          <cell r="S1091">
            <v>5</v>
          </cell>
          <cell r="T1091" t="str">
            <v>HP</v>
          </cell>
          <cell r="U1091" t="str">
            <v>HOODED JUMPER</v>
          </cell>
          <cell r="V1091" t="str">
            <v>U</v>
          </cell>
          <cell r="W1091">
            <v>19</v>
          </cell>
          <cell r="X1091" t="str">
            <v>019</v>
          </cell>
          <cell r="Y1091" t="str">
            <v>ELSHPF5019</v>
          </cell>
          <cell r="Z1091">
            <v>0.25</v>
          </cell>
          <cell r="AA1091" t="str">
            <v>14FW ELSTINKO_HOODZIP_08_BK</v>
          </cell>
          <cell r="AB1091" t="str">
            <v>BK</v>
          </cell>
          <cell r="AC1091" t="str">
            <v>BLACK</v>
          </cell>
          <cell r="AD1091" t="str">
            <v>ELSHPF5019BK</v>
          </cell>
          <cell r="AE1091" t="str">
            <v/>
          </cell>
          <cell r="AF1091">
            <v>0.25</v>
          </cell>
          <cell r="AG1091">
            <v>0</v>
          </cell>
          <cell r="AH1091">
            <v>1</v>
          </cell>
          <cell r="AI1091" t="str">
            <v>OXL</v>
          </cell>
        </row>
        <row r="1092">
          <cell r="J1092" t="str">
            <v>0</v>
          </cell>
          <cell r="K1092" t="str">
            <v>0-</v>
          </cell>
          <cell r="L1092">
            <v>0</v>
          </cell>
          <cell r="M1092" t="str">
            <v>TTL</v>
          </cell>
          <cell r="N1092" t="str">
            <v/>
          </cell>
          <cell r="O1092" t="str">
            <v>ELS-아트인드림-04 TTL</v>
          </cell>
          <cell r="Q1092" t="str">
            <v/>
          </cell>
          <cell r="R1092" t="str">
            <v/>
          </cell>
          <cell r="S1092" t="str">
            <v/>
          </cell>
          <cell r="U1092" t="str">
            <v/>
          </cell>
          <cell r="X1092" t="str">
            <v/>
          </cell>
          <cell r="Y1092" t="str">
            <v/>
          </cell>
          <cell r="Z1092">
            <v>4.0000000000000018</v>
          </cell>
          <cell r="AB1092" t="str">
            <v/>
          </cell>
          <cell r="AD1092" t="str">
            <v/>
          </cell>
          <cell r="AE1092" t="str">
            <v/>
          </cell>
          <cell r="AF1092">
            <v>6.0000000000000027</v>
          </cell>
          <cell r="AG1092">
            <v>0</v>
          </cell>
          <cell r="AH1092">
            <v>1</v>
          </cell>
        </row>
        <row r="1093">
          <cell r="J1093" t="str">
            <v>ELS-EVERGREEN-041</v>
          </cell>
          <cell r="K1093" t="str">
            <v>ELS-EVERGREEN-041-ELSTLF5510NAVYOXS</v>
          </cell>
          <cell r="L1093" t="str">
            <v>ELS의류510</v>
          </cell>
          <cell r="M1093" t="str">
            <v>ELS</v>
          </cell>
          <cell r="N1093" t="str">
            <v>14FW_E</v>
          </cell>
          <cell r="P1093" t="str">
            <v>ELS</v>
          </cell>
          <cell r="Q1093" t="str">
            <v>ELSTINKO</v>
          </cell>
          <cell r="R1093" t="str">
            <v>F</v>
          </cell>
          <cell r="S1093">
            <v>5</v>
          </cell>
          <cell r="T1093" t="str">
            <v>TL</v>
          </cell>
          <cell r="U1093" t="str">
            <v>LONG SLEEVES</v>
          </cell>
          <cell r="V1093" t="str">
            <v>K</v>
          </cell>
          <cell r="W1093">
            <v>510</v>
          </cell>
          <cell r="X1093">
            <v>510</v>
          </cell>
          <cell r="Y1093" t="str">
            <v>ELSTLF5510</v>
          </cell>
          <cell r="Z1093">
            <v>0.2</v>
          </cell>
          <cell r="AA1093" t="str">
            <v>14FW_ELSTINKO_MTM_14_NY_KIDS</v>
          </cell>
          <cell r="AB1093" t="str">
            <v>NY</v>
          </cell>
          <cell r="AC1093" t="str">
            <v>NAVY</v>
          </cell>
          <cell r="AD1093" t="str">
            <v>ELSTLF5510NY</v>
          </cell>
          <cell r="AE1093" t="str">
            <v/>
          </cell>
          <cell r="AF1093">
            <v>0.2</v>
          </cell>
          <cell r="AG1093" t="str">
            <v>80% cotton
20% polyester</v>
          </cell>
          <cell r="AH1093">
            <v>1</v>
          </cell>
          <cell r="AI1093" t="str">
            <v>OXS</v>
          </cell>
        </row>
        <row r="1094">
          <cell r="J1094" t="str">
            <v>ELS-EVERGREEN-041</v>
          </cell>
          <cell r="K1094" t="str">
            <v>ELS-EVERGREEN-041-ELSTLF5510NAVYOSS</v>
          </cell>
          <cell r="L1094" t="str">
            <v>ELS의류510</v>
          </cell>
          <cell r="M1094" t="str">
            <v>ELS</v>
          </cell>
          <cell r="N1094" t="str">
            <v>14FW_E</v>
          </cell>
          <cell r="P1094" t="str">
            <v>ELS</v>
          </cell>
          <cell r="Q1094" t="str">
            <v>ELSTINKO</v>
          </cell>
          <cell r="R1094" t="str">
            <v>F</v>
          </cell>
          <cell r="S1094">
            <v>5</v>
          </cell>
          <cell r="T1094" t="str">
            <v>TL</v>
          </cell>
          <cell r="U1094" t="str">
            <v>LONG SLEEVES</v>
          </cell>
          <cell r="V1094" t="str">
            <v>K</v>
          </cell>
          <cell r="W1094">
            <v>510</v>
          </cell>
          <cell r="X1094">
            <v>510</v>
          </cell>
          <cell r="Y1094" t="str">
            <v>ELSTLF5510</v>
          </cell>
          <cell r="Z1094">
            <v>0.2</v>
          </cell>
          <cell r="AA1094" t="str">
            <v>14FW_ELSTINKO_MTM_14_NY_KIDS</v>
          </cell>
          <cell r="AB1094" t="str">
            <v>NY</v>
          </cell>
          <cell r="AC1094" t="str">
            <v>NAVY</v>
          </cell>
          <cell r="AD1094" t="str">
            <v>ELSTLF5510NY</v>
          </cell>
          <cell r="AE1094" t="str">
            <v/>
          </cell>
          <cell r="AF1094">
            <v>0.2</v>
          </cell>
          <cell r="AG1094" t="str">
            <v>80% cotton
20% polyester</v>
          </cell>
          <cell r="AH1094">
            <v>1</v>
          </cell>
          <cell r="AI1094" t="str">
            <v>OSS</v>
          </cell>
        </row>
        <row r="1095">
          <cell r="J1095" t="str">
            <v>ELS-EVERGREEN-041</v>
          </cell>
          <cell r="K1095" t="str">
            <v>ELS-EVERGREEN-041-ELSTLF5510NAVYOMM</v>
          </cell>
          <cell r="L1095" t="str">
            <v>ELS의류510</v>
          </cell>
          <cell r="M1095" t="str">
            <v>ELS</v>
          </cell>
          <cell r="N1095" t="str">
            <v>14FW_E</v>
          </cell>
          <cell r="P1095" t="str">
            <v>ELS</v>
          </cell>
          <cell r="Q1095" t="str">
            <v>ELSTINKO</v>
          </cell>
          <cell r="R1095" t="str">
            <v>F</v>
          </cell>
          <cell r="S1095">
            <v>5</v>
          </cell>
          <cell r="T1095" t="str">
            <v>TL</v>
          </cell>
          <cell r="U1095" t="str">
            <v>LONG SLEEVES</v>
          </cell>
          <cell r="V1095" t="str">
            <v>K</v>
          </cell>
          <cell r="W1095">
            <v>510</v>
          </cell>
          <cell r="X1095">
            <v>510</v>
          </cell>
          <cell r="Y1095" t="str">
            <v>ELSTLF5510</v>
          </cell>
          <cell r="Z1095">
            <v>0.2</v>
          </cell>
          <cell r="AA1095" t="str">
            <v>14FW_ELSTINKO_MTM_14_NY_KIDS</v>
          </cell>
          <cell r="AB1095" t="str">
            <v>NY</v>
          </cell>
          <cell r="AC1095" t="str">
            <v>NAVY</v>
          </cell>
          <cell r="AD1095" t="str">
            <v>ELSTLF5510NY</v>
          </cell>
          <cell r="AE1095" t="str">
            <v/>
          </cell>
          <cell r="AF1095">
            <v>0.2</v>
          </cell>
          <cell r="AG1095" t="str">
            <v>80% cotton
20% polyester</v>
          </cell>
          <cell r="AH1095">
            <v>1</v>
          </cell>
          <cell r="AI1095" t="str">
            <v>OMM</v>
          </cell>
        </row>
        <row r="1096">
          <cell r="J1096" t="str">
            <v>ELS-EVERGREEN-041</v>
          </cell>
          <cell r="K1096" t="str">
            <v>ELS-EVERGREEN-041-ELSTLF5510NAVYOLL</v>
          </cell>
          <cell r="L1096" t="str">
            <v>ELS의류510</v>
          </cell>
          <cell r="M1096" t="str">
            <v>ELS</v>
          </cell>
          <cell r="N1096" t="str">
            <v>14FW_E</v>
          </cell>
          <cell r="P1096" t="str">
            <v>ELS</v>
          </cell>
          <cell r="Q1096" t="str">
            <v>ELSTINKO</v>
          </cell>
          <cell r="R1096" t="str">
            <v>F</v>
          </cell>
          <cell r="S1096">
            <v>5</v>
          </cell>
          <cell r="T1096" t="str">
            <v>TL</v>
          </cell>
          <cell r="U1096" t="str">
            <v>LONG SLEEVES</v>
          </cell>
          <cell r="V1096" t="str">
            <v>K</v>
          </cell>
          <cell r="W1096">
            <v>510</v>
          </cell>
          <cell r="X1096">
            <v>510</v>
          </cell>
          <cell r="Y1096" t="str">
            <v>ELSTLF5510</v>
          </cell>
          <cell r="Z1096">
            <v>0.2</v>
          </cell>
          <cell r="AA1096" t="str">
            <v>14FW_ELSTINKO_MTM_14_NY_KIDS</v>
          </cell>
          <cell r="AB1096" t="str">
            <v>NY</v>
          </cell>
          <cell r="AC1096" t="str">
            <v>NAVY</v>
          </cell>
          <cell r="AD1096" t="str">
            <v>ELSTLF5510NY</v>
          </cell>
          <cell r="AE1096" t="str">
            <v/>
          </cell>
          <cell r="AF1096">
            <v>0.2</v>
          </cell>
          <cell r="AG1096" t="str">
            <v>80% cotton
20% polyester</v>
          </cell>
          <cell r="AH1096">
            <v>1</v>
          </cell>
          <cell r="AI1096" t="str">
            <v>OLL</v>
          </cell>
        </row>
        <row r="1097">
          <cell r="J1097" t="str">
            <v>ELS-EVERGREEN-041</v>
          </cell>
          <cell r="K1097" t="str">
            <v>ELS-EVERGREEN-041-ELSTLF5510NAVYOXL</v>
          </cell>
          <cell r="L1097" t="str">
            <v>ELS의류510</v>
          </cell>
          <cell r="M1097" t="str">
            <v>ELS</v>
          </cell>
          <cell r="N1097" t="str">
            <v>14FW_E</v>
          </cell>
          <cell r="P1097" t="str">
            <v>ELS</v>
          </cell>
          <cell r="Q1097" t="str">
            <v>ELSTINKO</v>
          </cell>
          <cell r="R1097" t="str">
            <v>F</v>
          </cell>
          <cell r="S1097">
            <v>5</v>
          </cell>
          <cell r="T1097" t="str">
            <v>TL</v>
          </cell>
          <cell r="U1097" t="str">
            <v>LONG SLEEVES</v>
          </cell>
          <cell r="V1097" t="str">
            <v>K</v>
          </cell>
          <cell r="W1097">
            <v>510</v>
          </cell>
          <cell r="X1097">
            <v>510</v>
          </cell>
          <cell r="Y1097" t="str">
            <v>ELSTLF5510</v>
          </cell>
          <cell r="Z1097">
            <v>0.2</v>
          </cell>
          <cell r="AA1097" t="str">
            <v>14FW_ELSTINKO_MTM_14_NY_KIDS</v>
          </cell>
          <cell r="AB1097" t="str">
            <v>NY</v>
          </cell>
          <cell r="AC1097" t="str">
            <v>NAVY</v>
          </cell>
          <cell r="AD1097" t="str">
            <v>ELSTLF5510NY</v>
          </cell>
          <cell r="AE1097" t="str">
            <v/>
          </cell>
          <cell r="AF1097">
            <v>0.2</v>
          </cell>
          <cell r="AG1097" t="str">
            <v>80% cotton
20% polyester</v>
          </cell>
          <cell r="AH1097">
            <v>1</v>
          </cell>
          <cell r="AI1097" t="str">
            <v>OXL</v>
          </cell>
        </row>
        <row r="1098">
          <cell r="J1098" t="str">
            <v>ELS-EVERGREEN-042</v>
          </cell>
          <cell r="K1098" t="str">
            <v>ELS-EVERGREEN-042-ELSTLF5521REDOXS</v>
          </cell>
          <cell r="L1098" t="str">
            <v>ELS의류521</v>
          </cell>
          <cell r="M1098" t="str">
            <v>ELS</v>
          </cell>
          <cell r="N1098" t="str">
            <v>14FW_E</v>
          </cell>
          <cell r="P1098" t="str">
            <v>ELS</v>
          </cell>
          <cell r="Q1098" t="str">
            <v>ELSTINKO</v>
          </cell>
          <cell r="R1098" t="str">
            <v>F</v>
          </cell>
          <cell r="S1098">
            <v>5</v>
          </cell>
          <cell r="T1098" t="str">
            <v>TL</v>
          </cell>
          <cell r="U1098" t="str">
            <v>LONG SLEEVES</v>
          </cell>
          <cell r="V1098" t="str">
            <v>K</v>
          </cell>
          <cell r="W1098">
            <v>521</v>
          </cell>
          <cell r="X1098">
            <v>521</v>
          </cell>
          <cell r="Y1098" t="str">
            <v>ELSTLF5521</v>
          </cell>
          <cell r="Z1098">
            <v>0.2</v>
          </cell>
          <cell r="AA1098" t="str">
            <v>14FW_ELSTINKO_MTM_13_RE_KIDS</v>
          </cell>
          <cell r="AB1098" t="str">
            <v>RE</v>
          </cell>
          <cell r="AC1098" t="str">
            <v>RED</v>
          </cell>
          <cell r="AD1098" t="str">
            <v>ELSTLF5521RE</v>
          </cell>
          <cell r="AE1098" t="str">
            <v/>
          </cell>
          <cell r="AF1098">
            <v>0.2</v>
          </cell>
          <cell r="AG1098" t="str">
            <v>80% cotton
20% polyester</v>
          </cell>
          <cell r="AH1098">
            <v>1</v>
          </cell>
          <cell r="AI1098" t="str">
            <v>OXS</v>
          </cell>
        </row>
        <row r="1099">
          <cell r="J1099" t="str">
            <v>ELS-EVERGREEN-042</v>
          </cell>
          <cell r="K1099" t="str">
            <v>ELS-EVERGREEN-042-ELSTLF5521REDOSS</v>
          </cell>
          <cell r="L1099" t="str">
            <v>ELS의류521</v>
          </cell>
          <cell r="M1099" t="str">
            <v>ELS</v>
          </cell>
          <cell r="N1099" t="str">
            <v>14FW_E</v>
          </cell>
          <cell r="P1099" t="str">
            <v>ELS</v>
          </cell>
          <cell r="Q1099" t="str">
            <v>ELSTINKO</v>
          </cell>
          <cell r="R1099" t="str">
            <v>F</v>
          </cell>
          <cell r="S1099">
            <v>5</v>
          </cell>
          <cell r="T1099" t="str">
            <v>TL</v>
          </cell>
          <cell r="U1099" t="str">
            <v>LONG SLEEVES</v>
          </cell>
          <cell r="V1099" t="str">
            <v>K</v>
          </cell>
          <cell r="W1099">
            <v>521</v>
          </cell>
          <cell r="X1099">
            <v>521</v>
          </cell>
          <cell r="Y1099" t="str">
            <v>ELSTLF5521</v>
          </cell>
          <cell r="Z1099">
            <v>0.2</v>
          </cell>
          <cell r="AA1099" t="str">
            <v>14FW_ELSTINKO_MTM_13_RE_KIDS</v>
          </cell>
          <cell r="AB1099" t="str">
            <v>RE</v>
          </cell>
          <cell r="AC1099" t="str">
            <v>RED</v>
          </cell>
          <cell r="AD1099" t="str">
            <v>ELSTLF5521RE</v>
          </cell>
          <cell r="AE1099" t="str">
            <v/>
          </cell>
          <cell r="AF1099">
            <v>0.2</v>
          </cell>
          <cell r="AG1099" t="str">
            <v>80% cotton
20% polyester</v>
          </cell>
          <cell r="AH1099">
            <v>1</v>
          </cell>
          <cell r="AI1099" t="str">
            <v>OSS</v>
          </cell>
        </row>
        <row r="1100">
          <cell r="J1100" t="str">
            <v>ELS-EVERGREEN-042</v>
          </cell>
          <cell r="K1100" t="str">
            <v>ELS-EVERGREEN-042-ELSTLF5521REDOMM</v>
          </cell>
          <cell r="L1100" t="str">
            <v>ELS의류521</v>
          </cell>
          <cell r="M1100" t="str">
            <v>ELS</v>
          </cell>
          <cell r="N1100" t="str">
            <v>14FW_E</v>
          </cell>
          <cell r="P1100" t="str">
            <v>ELS</v>
          </cell>
          <cell r="Q1100" t="str">
            <v>ELSTINKO</v>
          </cell>
          <cell r="R1100" t="str">
            <v>F</v>
          </cell>
          <cell r="S1100">
            <v>5</v>
          </cell>
          <cell r="T1100" t="str">
            <v>TL</v>
          </cell>
          <cell r="U1100" t="str">
            <v>LONG SLEEVES</v>
          </cell>
          <cell r="V1100" t="str">
            <v>K</v>
          </cell>
          <cell r="W1100">
            <v>521</v>
          </cell>
          <cell r="X1100">
            <v>521</v>
          </cell>
          <cell r="Y1100" t="str">
            <v>ELSTLF5521</v>
          </cell>
          <cell r="Z1100">
            <v>0.2</v>
          </cell>
          <cell r="AA1100" t="str">
            <v>14FW_ELSTINKO_MTM_13_RE_KIDS</v>
          </cell>
          <cell r="AB1100" t="str">
            <v>RE</v>
          </cell>
          <cell r="AC1100" t="str">
            <v>RED</v>
          </cell>
          <cell r="AD1100" t="str">
            <v>ELSTLF5521RE</v>
          </cell>
          <cell r="AE1100" t="str">
            <v/>
          </cell>
          <cell r="AF1100">
            <v>0.2</v>
          </cell>
          <cell r="AG1100" t="str">
            <v>80% cotton
20% polyester</v>
          </cell>
          <cell r="AH1100">
            <v>1</v>
          </cell>
          <cell r="AI1100" t="str">
            <v>OMM</v>
          </cell>
        </row>
        <row r="1101">
          <cell r="J1101" t="str">
            <v>ELS-EVERGREEN-042</v>
          </cell>
          <cell r="K1101" t="str">
            <v>ELS-EVERGREEN-042-ELSTLF5521REDOLL</v>
          </cell>
          <cell r="L1101" t="str">
            <v>ELS의류521</v>
          </cell>
          <cell r="M1101" t="str">
            <v>ELS</v>
          </cell>
          <cell r="N1101" t="str">
            <v>14FW_E</v>
          </cell>
          <cell r="P1101" t="str">
            <v>ELS</v>
          </cell>
          <cell r="Q1101" t="str">
            <v>ELSTINKO</v>
          </cell>
          <cell r="R1101" t="str">
            <v>F</v>
          </cell>
          <cell r="S1101">
            <v>5</v>
          </cell>
          <cell r="T1101" t="str">
            <v>TL</v>
          </cell>
          <cell r="U1101" t="str">
            <v>LONG SLEEVES</v>
          </cell>
          <cell r="V1101" t="str">
            <v>K</v>
          </cell>
          <cell r="W1101">
            <v>521</v>
          </cell>
          <cell r="X1101">
            <v>521</v>
          </cell>
          <cell r="Y1101" t="str">
            <v>ELSTLF5521</v>
          </cell>
          <cell r="Z1101">
            <v>0.2</v>
          </cell>
          <cell r="AA1101" t="str">
            <v>14FW_ELSTINKO_MTM_13_RE_KIDS</v>
          </cell>
          <cell r="AB1101" t="str">
            <v>RE</v>
          </cell>
          <cell r="AC1101" t="str">
            <v>RED</v>
          </cell>
          <cell r="AD1101" t="str">
            <v>ELSTLF5521RE</v>
          </cell>
          <cell r="AE1101" t="str">
            <v/>
          </cell>
          <cell r="AF1101">
            <v>0.2</v>
          </cell>
          <cell r="AG1101" t="str">
            <v>80% cotton
20% polyester</v>
          </cell>
          <cell r="AH1101">
            <v>1</v>
          </cell>
          <cell r="AI1101" t="str">
            <v>OLL</v>
          </cell>
        </row>
        <row r="1102">
          <cell r="J1102" t="str">
            <v>ELS-EVERGREEN-042</v>
          </cell>
          <cell r="K1102" t="str">
            <v>ELS-EVERGREEN-042-ELSTLF5521REDOXL</v>
          </cell>
          <cell r="L1102" t="str">
            <v>ELS의류521</v>
          </cell>
          <cell r="M1102" t="str">
            <v>ELS</v>
          </cell>
          <cell r="N1102" t="str">
            <v>14FW_E</v>
          </cell>
          <cell r="P1102" t="str">
            <v>ELS</v>
          </cell>
          <cell r="Q1102" t="str">
            <v>ELSTINKO</v>
          </cell>
          <cell r="R1102" t="str">
            <v>F</v>
          </cell>
          <cell r="S1102">
            <v>5</v>
          </cell>
          <cell r="T1102" t="str">
            <v>TL</v>
          </cell>
          <cell r="U1102" t="str">
            <v>LONG SLEEVES</v>
          </cell>
          <cell r="V1102" t="str">
            <v>K</v>
          </cell>
          <cell r="W1102">
            <v>521</v>
          </cell>
          <cell r="X1102">
            <v>521</v>
          </cell>
          <cell r="Y1102" t="str">
            <v>ELSTLF5521</v>
          </cell>
          <cell r="Z1102">
            <v>0.2</v>
          </cell>
          <cell r="AA1102" t="str">
            <v>14FW_ELSTINKO_MTM_13_RE_KIDS</v>
          </cell>
          <cell r="AB1102" t="str">
            <v>RE</v>
          </cell>
          <cell r="AC1102" t="str">
            <v>RED</v>
          </cell>
          <cell r="AD1102" t="str">
            <v>ELSTLF5521RE</v>
          </cell>
          <cell r="AE1102" t="str">
            <v/>
          </cell>
          <cell r="AF1102">
            <v>0.2</v>
          </cell>
          <cell r="AG1102" t="str">
            <v>80% cotton
20% polyester</v>
          </cell>
          <cell r="AH1102">
            <v>1</v>
          </cell>
          <cell r="AI1102" t="str">
            <v>OXL</v>
          </cell>
        </row>
        <row r="1103">
          <cell r="J1103" t="str">
            <v>ELS-EVERGREEN-043</v>
          </cell>
          <cell r="K1103" t="str">
            <v>ELS-EVERGREEN-043-ELSTHF5522BLUEOXS</v>
          </cell>
          <cell r="L1103" t="str">
            <v>ELS의류522</v>
          </cell>
          <cell r="M1103" t="str">
            <v>ELS</v>
          </cell>
          <cell r="N1103" t="str">
            <v>14FW_E</v>
          </cell>
          <cell r="P1103" t="str">
            <v>ELS</v>
          </cell>
          <cell r="Q1103" t="str">
            <v>ELSTINKO</v>
          </cell>
          <cell r="R1103" t="str">
            <v>F</v>
          </cell>
          <cell r="S1103">
            <v>5</v>
          </cell>
          <cell r="T1103" t="str">
            <v>TH</v>
          </cell>
          <cell r="U1103" t="str">
            <v>HOODED T-SHIRTS</v>
          </cell>
          <cell r="V1103" t="str">
            <v>K</v>
          </cell>
          <cell r="W1103">
            <v>522</v>
          </cell>
          <cell r="X1103">
            <v>522</v>
          </cell>
          <cell r="Y1103" t="str">
            <v>ELSTHF5522</v>
          </cell>
          <cell r="Z1103">
            <v>0.1</v>
          </cell>
          <cell r="AA1103" t="str">
            <v>14FW_ELSTINKO_HOOD_01_BL_KIDS</v>
          </cell>
          <cell r="AB1103" t="str">
            <v>BL</v>
          </cell>
          <cell r="AC1103" t="str">
            <v>BLUE</v>
          </cell>
          <cell r="AD1103" t="str">
            <v>ELSTHF5522BL</v>
          </cell>
          <cell r="AE1103" t="str">
            <v/>
          </cell>
          <cell r="AF1103">
            <v>0.2</v>
          </cell>
          <cell r="AG1103" t="str">
            <v>80% cotton
20% polyester</v>
          </cell>
          <cell r="AH1103">
            <v>1</v>
          </cell>
          <cell r="AI1103" t="str">
            <v>OXS</v>
          </cell>
        </row>
        <row r="1104">
          <cell r="J1104" t="str">
            <v>ELS-EVERGREEN-043</v>
          </cell>
          <cell r="K1104" t="str">
            <v>ELS-EVERGREEN-043-ELSTHF5522BLUEOSS</v>
          </cell>
          <cell r="L1104" t="str">
            <v>ELS의류522</v>
          </cell>
          <cell r="M1104" t="str">
            <v>ELS</v>
          </cell>
          <cell r="N1104" t="str">
            <v>14FW_E</v>
          </cell>
          <cell r="P1104" t="str">
            <v>ELS</v>
          </cell>
          <cell r="Q1104" t="str">
            <v>ELSTINKO</v>
          </cell>
          <cell r="R1104" t="str">
            <v>F</v>
          </cell>
          <cell r="S1104">
            <v>5</v>
          </cell>
          <cell r="T1104" t="str">
            <v>TH</v>
          </cell>
          <cell r="U1104" t="str">
            <v>HOODED T-SHIRTS</v>
          </cell>
          <cell r="V1104" t="str">
            <v>K</v>
          </cell>
          <cell r="W1104">
            <v>522</v>
          </cell>
          <cell r="X1104">
            <v>522</v>
          </cell>
          <cell r="Y1104" t="str">
            <v>ELSTHF5522</v>
          </cell>
          <cell r="Z1104">
            <v>0.1</v>
          </cell>
          <cell r="AA1104" t="str">
            <v>14FW_ELSTINKO_HOOD_01_BL_KIDS</v>
          </cell>
          <cell r="AB1104" t="str">
            <v>BL</v>
          </cell>
          <cell r="AC1104" t="str">
            <v>BLUE</v>
          </cell>
          <cell r="AD1104" t="str">
            <v>ELSTHF5522BL</v>
          </cell>
          <cell r="AE1104" t="str">
            <v/>
          </cell>
          <cell r="AF1104">
            <v>0.2</v>
          </cell>
          <cell r="AG1104" t="str">
            <v>80% cotton
20% polyester</v>
          </cell>
          <cell r="AH1104">
            <v>1</v>
          </cell>
          <cell r="AI1104" t="str">
            <v>OSS</v>
          </cell>
        </row>
        <row r="1105">
          <cell r="J1105" t="str">
            <v>ELS-EVERGREEN-043</v>
          </cell>
          <cell r="K1105" t="str">
            <v>ELS-EVERGREEN-043-ELSTHF5522BLUEOMM</v>
          </cell>
          <cell r="L1105" t="str">
            <v>ELS의류522</v>
          </cell>
          <cell r="M1105" t="str">
            <v>ELS</v>
          </cell>
          <cell r="N1105" t="str">
            <v>14FW_E</v>
          </cell>
          <cell r="P1105" t="str">
            <v>ELS</v>
          </cell>
          <cell r="Q1105" t="str">
            <v>ELSTINKO</v>
          </cell>
          <cell r="R1105" t="str">
            <v>F</v>
          </cell>
          <cell r="S1105">
            <v>5</v>
          </cell>
          <cell r="T1105" t="str">
            <v>TH</v>
          </cell>
          <cell r="U1105" t="str">
            <v>HOODED T-SHIRTS</v>
          </cell>
          <cell r="V1105" t="str">
            <v>K</v>
          </cell>
          <cell r="W1105">
            <v>522</v>
          </cell>
          <cell r="X1105">
            <v>522</v>
          </cell>
          <cell r="Y1105" t="str">
            <v>ELSTHF5522</v>
          </cell>
          <cell r="Z1105">
            <v>0.1</v>
          </cell>
          <cell r="AA1105" t="str">
            <v>14FW_ELSTINKO_HOOD_01_BL_KIDS</v>
          </cell>
          <cell r="AB1105" t="str">
            <v>BL</v>
          </cell>
          <cell r="AC1105" t="str">
            <v>BLUE</v>
          </cell>
          <cell r="AD1105" t="str">
            <v>ELSTHF5522BL</v>
          </cell>
          <cell r="AE1105" t="str">
            <v/>
          </cell>
          <cell r="AF1105">
            <v>0.2</v>
          </cell>
          <cell r="AG1105" t="str">
            <v>80% cotton
20% polyester</v>
          </cell>
          <cell r="AH1105">
            <v>1</v>
          </cell>
          <cell r="AI1105" t="str">
            <v>OMM</v>
          </cell>
        </row>
        <row r="1106">
          <cell r="J1106" t="str">
            <v>ELS-EVERGREEN-043</v>
          </cell>
          <cell r="K1106" t="str">
            <v>ELS-EVERGREEN-043-ELSTHF5522BLUEOLL</v>
          </cell>
          <cell r="L1106" t="str">
            <v>ELS의류522</v>
          </cell>
          <cell r="M1106" t="str">
            <v>ELS</v>
          </cell>
          <cell r="N1106" t="str">
            <v>14FW_E</v>
          </cell>
          <cell r="P1106" t="str">
            <v>ELS</v>
          </cell>
          <cell r="Q1106" t="str">
            <v>ELSTINKO</v>
          </cell>
          <cell r="R1106" t="str">
            <v>F</v>
          </cell>
          <cell r="S1106">
            <v>5</v>
          </cell>
          <cell r="T1106" t="str">
            <v>TH</v>
          </cell>
          <cell r="U1106" t="str">
            <v>HOODED T-SHIRTS</v>
          </cell>
          <cell r="V1106" t="str">
            <v>K</v>
          </cell>
          <cell r="W1106">
            <v>522</v>
          </cell>
          <cell r="X1106">
            <v>522</v>
          </cell>
          <cell r="Y1106" t="str">
            <v>ELSTHF5522</v>
          </cell>
          <cell r="Z1106">
            <v>0.1</v>
          </cell>
          <cell r="AA1106" t="str">
            <v>14FW_ELSTINKO_HOOD_01_BL_KIDS</v>
          </cell>
          <cell r="AB1106" t="str">
            <v>BL</v>
          </cell>
          <cell r="AC1106" t="str">
            <v>BLUE</v>
          </cell>
          <cell r="AD1106" t="str">
            <v>ELSTHF5522BL</v>
          </cell>
          <cell r="AE1106" t="str">
            <v/>
          </cell>
          <cell r="AF1106">
            <v>0.2</v>
          </cell>
          <cell r="AG1106" t="str">
            <v>80% cotton
20% polyester</v>
          </cell>
          <cell r="AH1106">
            <v>1</v>
          </cell>
          <cell r="AI1106" t="str">
            <v>OLL</v>
          </cell>
        </row>
        <row r="1107">
          <cell r="J1107" t="str">
            <v>ELS-EVERGREEN-043</v>
          </cell>
          <cell r="K1107" t="str">
            <v>ELS-EVERGREEN-043-ELSTHF5522BLUEOXL</v>
          </cell>
          <cell r="L1107" t="str">
            <v>ELS의류522</v>
          </cell>
          <cell r="M1107" t="str">
            <v>ELS</v>
          </cell>
          <cell r="N1107" t="str">
            <v>14FW_E</v>
          </cell>
          <cell r="P1107" t="str">
            <v>ELS</v>
          </cell>
          <cell r="Q1107" t="str">
            <v>ELSTINKO</v>
          </cell>
          <cell r="R1107" t="str">
            <v>F</v>
          </cell>
          <cell r="S1107">
            <v>5</v>
          </cell>
          <cell r="T1107" t="str">
            <v>TH</v>
          </cell>
          <cell r="U1107" t="str">
            <v>HOODED T-SHIRTS</v>
          </cell>
          <cell r="V1107" t="str">
            <v>K</v>
          </cell>
          <cell r="W1107">
            <v>522</v>
          </cell>
          <cell r="X1107">
            <v>522</v>
          </cell>
          <cell r="Y1107" t="str">
            <v>ELSTHF5522</v>
          </cell>
          <cell r="Z1107">
            <v>0.1</v>
          </cell>
          <cell r="AA1107" t="str">
            <v>14FW_ELSTINKO_HOOD_01_BL_KIDS</v>
          </cell>
          <cell r="AB1107" t="str">
            <v>BL</v>
          </cell>
          <cell r="AC1107" t="str">
            <v>BLUE</v>
          </cell>
          <cell r="AD1107" t="str">
            <v>ELSTHF5522BL</v>
          </cell>
          <cell r="AE1107" t="str">
            <v/>
          </cell>
          <cell r="AF1107">
            <v>0.2</v>
          </cell>
          <cell r="AG1107" t="str">
            <v>80% cotton
20% polyester</v>
          </cell>
          <cell r="AH1107">
            <v>1</v>
          </cell>
          <cell r="AI1107" t="str">
            <v>OXL</v>
          </cell>
        </row>
        <row r="1108">
          <cell r="J1108" t="str">
            <v>ELS-EVERGREEN-044</v>
          </cell>
          <cell r="K1108" t="str">
            <v>ELS-EVERGREEN-044-ELSTHF5522PINKOXS</v>
          </cell>
          <cell r="L1108" t="str">
            <v>ELS의류522</v>
          </cell>
          <cell r="M1108" t="str">
            <v>ELS</v>
          </cell>
          <cell r="N1108" t="str">
            <v>14FW_E</v>
          </cell>
          <cell r="P1108" t="str">
            <v>ELS</v>
          </cell>
          <cell r="Q1108" t="str">
            <v>ELSTINKO</v>
          </cell>
          <cell r="R1108" t="str">
            <v>F</v>
          </cell>
          <cell r="S1108">
            <v>5</v>
          </cell>
          <cell r="T1108" t="str">
            <v>TH</v>
          </cell>
          <cell r="U1108" t="str">
            <v>HOODED T-SHIRTS</v>
          </cell>
          <cell r="V1108" t="str">
            <v>K</v>
          </cell>
          <cell r="W1108">
            <v>522</v>
          </cell>
          <cell r="X1108">
            <v>522</v>
          </cell>
          <cell r="Y1108" t="str">
            <v>ELSTHF5522</v>
          </cell>
          <cell r="Z1108">
            <v>0.1</v>
          </cell>
          <cell r="AA1108" t="str">
            <v>14FW_ELSTINKO_HOOD_01_PK_KIDS</v>
          </cell>
          <cell r="AB1108" t="str">
            <v>PK</v>
          </cell>
          <cell r="AC1108" t="str">
            <v>PINK</v>
          </cell>
          <cell r="AD1108" t="str">
            <v>ELSTHF5522PK</v>
          </cell>
          <cell r="AE1108" t="str">
            <v/>
          </cell>
          <cell r="AF1108">
            <v>0.2</v>
          </cell>
          <cell r="AG1108" t="str">
            <v>80% cotton
20% polyester</v>
          </cell>
          <cell r="AH1108">
            <v>1</v>
          </cell>
          <cell r="AI1108" t="str">
            <v>OXS</v>
          </cell>
        </row>
        <row r="1109">
          <cell r="J1109" t="str">
            <v>ELS-EVERGREEN-044</v>
          </cell>
          <cell r="K1109" t="str">
            <v>ELS-EVERGREEN-044-ELSTHF5522PINKOSS</v>
          </cell>
          <cell r="L1109" t="str">
            <v>ELS의류522</v>
          </cell>
          <cell r="M1109" t="str">
            <v>ELS</v>
          </cell>
          <cell r="N1109" t="str">
            <v>14FW_E</v>
          </cell>
          <cell r="P1109" t="str">
            <v>ELS</v>
          </cell>
          <cell r="Q1109" t="str">
            <v>ELSTINKO</v>
          </cell>
          <cell r="R1109" t="str">
            <v>F</v>
          </cell>
          <cell r="S1109">
            <v>5</v>
          </cell>
          <cell r="T1109" t="str">
            <v>TH</v>
          </cell>
          <cell r="U1109" t="str">
            <v>HOODED T-SHIRTS</v>
          </cell>
          <cell r="V1109" t="str">
            <v>K</v>
          </cell>
          <cell r="W1109">
            <v>522</v>
          </cell>
          <cell r="X1109">
            <v>522</v>
          </cell>
          <cell r="Y1109" t="str">
            <v>ELSTHF5522</v>
          </cell>
          <cell r="Z1109">
            <v>0.1</v>
          </cell>
          <cell r="AA1109" t="str">
            <v>14FW_ELSTINKO_HOOD_01_PK_KIDS</v>
          </cell>
          <cell r="AB1109" t="str">
            <v>PK</v>
          </cell>
          <cell r="AC1109" t="str">
            <v>PINK</v>
          </cell>
          <cell r="AD1109" t="str">
            <v>ELSTHF5522PK</v>
          </cell>
          <cell r="AE1109" t="str">
            <v/>
          </cell>
          <cell r="AF1109">
            <v>0.2</v>
          </cell>
          <cell r="AG1109" t="str">
            <v>80% cotton
20% polyester</v>
          </cell>
          <cell r="AH1109">
            <v>1</v>
          </cell>
          <cell r="AI1109" t="str">
            <v>OSS</v>
          </cell>
        </row>
        <row r="1110">
          <cell r="J1110" t="str">
            <v>ELS-EVERGREEN-044</v>
          </cell>
          <cell r="K1110" t="str">
            <v>ELS-EVERGREEN-044-ELSTHF5522PINKOMM</v>
          </cell>
          <cell r="L1110" t="str">
            <v>ELS의류522</v>
          </cell>
          <cell r="M1110" t="str">
            <v>ELS</v>
          </cell>
          <cell r="N1110" t="str">
            <v>14FW_E</v>
          </cell>
          <cell r="P1110" t="str">
            <v>ELS</v>
          </cell>
          <cell r="Q1110" t="str">
            <v>ELSTINKO</v>
          </cell>
          <cell r="R1110" t="str">
            <v>F</v>
          </cell>
          <cell r="S1110">
            <v>5</v>
          </cell>
          <cell r="T1110" t="str">
            <v>TH</v>
          </cell>
          <cell r="U1110" t="str">
            <v>HOODED T-SHIRTS</v>
          </cell>
          <cell r="V1110" t="str">
            <v>K</v>
          </cell>
          <cell r="W1110">
            <v>522</v>
          </cell>
          <cell r="X1110">
            <v>522</v>
          </cell>
          <cell r="Y1110" t="str">
            <v>ELSTHF5522</v>
          </cell>
          <cell r="Z1110">
            <v>0.1</v>
          </cell>
          <cell r="AA1110" t="str">
            <v>14FW_ELSTINKO_HOOD_01_PK_KIDS</v>
          </cell>
          <cell r="AB1110" t="str">
            <v>PK</v>
          </cell>
          <cell r="AC1110" t="str">
            <v>PINK</v>
          </cell>
          <cell r="AD1110" t="str">
            <v>ELSTHF5522PK</v>
          </cell>
          <cell r="AE1110" t="str">
            <v/>
          </cell>
          <cell r="AF1110">
            <v>0.2</v>
          </cell>
          <cell r="AG1110" t="str">
            <v>80% cotton
20% polyester</v>
          </cell>
          <cell r="AH1110">
            <v>1</v>
          </cell>
          <cell r="AI1110" t="str">
            <v>OMM</v>
          </cell>
        </row>
        <row r="1111">
          <cell r="J1111" t="str">
            <v>ELS-EVERGREEN-044</v>
          </cell>
          <cell r="K1111" t="str">
            <v>ELS-EVERGREEN-044-ELSTHF5522PINKOLL</v>
          </cell>
          <cell r="L1111" t="str">
            <v>ELS의류522</v>
          </cell>
          <cell r="M1111" t="str">
            <v>ELS</v>
          </cell>
          <cell r="N1111" t="str">
            <v>14FW_E</v>
          </cell>
          <cell r="P1111" t="str">
            <v>ELS</v>
          </cell>
          <cell r="Q1111" t="str">
            <v>ELSTINKO</v>
          </cell>
          <cell r="R1111" t="str">
            <v>F</v>
          </cell>
          <cell r="S1111">
            <v>5</v>
          </cell>
          <cell r="T1111" t="str">
            <v>TH</v>
          </cell>
          <cell r="U1111" t="str">
            <v>HOODED T-SHIRTS</v>
          </cell>
          <cell r="V1111" t="str">
            <v>K</v>
          </cell>
          <cell r="W1111">
            <v>522</v>
          </cell>
          <cell r="X1111">
            <v>522</v>
          </cell>
          <cell r="Y1111" t="str">
            <v>ELSTHF5522</v>
          </cell>
          <cell r="Z1111">
            <v>0.1</v>
          </cell>
          <cell r="AA1111" t="str">
            <v>14FW_ELSTINKO_HOOD_01_PK_KIDS</v>
          </cell>
          <cell r="AB1111" t="str">
            <v>PK</v>
          </cell>
          <cell r="AC1111" t="str">
            <v>PINK</v>
          </cell>
          <cell r="AD1111" t="str">
            <v>ELSTHF5522PK</v>
          </cell>
          <cell r="AE1111" t="str">
            <v/>
          </cell>
          <cell r="AF1111">
            <v>0.2</v>
          </cell>
          <cell r="AG1111" t="str">
            <v>80% cotton
20% polyester</v>
          </cell>
          <cell r="AH1111">
            <v>1</v>
          </cell>
          <cell r="AI1111" t="str">
            <v>OLL</v>
          </cell>
        </row>
        <row r="1112">
          <cell r="J1112" t="str">
            <v>ELS-EVERGREEN-044</v>
          </cell>
          <cell r="K1112" t="str">
            <v>ELS-EVERGREEN-044-ELSTHF5522PINKOXL</v>
          </cell>
          <cell r="L1112" t="str">
            <v>ELS의류522</v>
          </cell>
          <cell r="M1112" t="str">
            <v>ELS</v>
          </cell>
          <cell r="N1112" t="str">
            <v>14FW_E</v>
          </cell>
          <cell r="P1112" t="str">
            <v>ELS</v>
          </cell>
          <cell r="Q1112" t="str">
            <v>ELSTINKO</v>
          </cell>
          <cell r="R1112" t="str">
            <v>F</v>
          </cell>
          <cell r="S1112">
            <v>5</v>
          </cell>
          <cell r="T1112" t="str">
            <v>TH</v>
          </cell>
          <cell r="U1112" t="str">
            <v>HOODED T-SHIRTS</v>
          </cell>
          <cell r="V1112" t="str">
            <v>K</v>
          </cell>
          <cell r="W1112">
            <v>522</v>
          </cell>
          <cell r="X1112">
            <v>522</v>
          </cell>
          <cell r="Y1112" t="str">
            <v>ELSTHF5522</v>
          </cell>
          <cell r="Z1112">
            <v>0.1</v>
          </cell>
          <cell r="AA1112" t="str">
            <v>14FW_ELSTINKO_HOOD_01_PK_KIDS</v>
          </cell>
          <cell r="AB1112" t="str">
            <v>PK</v>
          </cell>
          <cell r="AC1112" t="str">
            <v>PINK</v>
          </cell>
          <cell r="AD1112" t="str">
            <v>ELSTHF5522PK</v>
          </cell>
          <cell r="AE1112" t="str">
            <v/>
          </cell>
          <cell r="AF1112">
            <v>0.2</v>
          </cell>
          <cell r="AG1112" t="str">
            <v>80% cotton
20% polyester</v>
          </cell>
          <cell r="AH1112">
            <v>1</v>
          </cell>
          <cell r="AI1112" t="str">
            <v>OXL</v>
          </cell>
        </row>
        <row r="1113">
          <cell r="J1113" t="str">
            <v>ELS-EVERGREEN-045</v>
          </cell>
          <cell r="K1113" t="str">
            <v>ELS-EVERGREEN-045-ELSPTF5023BLACKOSS</v>
          </cell>
          <cell r="L1113" t="str">
            <v>ELS의류23</v>
          </cell>
          <cell r="M1113" t="str">
            <v>ELS</v>
          </cell>
          <cell r="N1113" t="str">
            <v>14FW E</v>
          </cell>
          <cell r="P1113" t="str">
            <v>ELS</v>
          </cell>
          <cell r="Q1113" t="str">
            <v>ELSTINKO</v>
          </cell>
          <cell r="R1113" t="str">
            <v>F</v>
          </cell>
          <cell r="S1113">
            <v>5</v>
          </cell>
          <cell r="T1113" t="str">
            <v>PT</v>
          </cell>
          <cell r="U1113" t="str">
            <v>PANTS</v>
          </cell>
          <cell r="V1113" t="str">
            <v>U</v>
          </cell>
          <cell r="W1113">
            <v>23</v>
          </cell>
          <cell r="X1113" t="str">
            <v>023</v>
          </cell>
          <cell r="Y1113" t="str">
            <v>ELSPTF5023</v>
          </cell>
          <cell r="Z1113">
            <v>0.33333333333333331</v>
          </cell>
          <cell r="AA1113" t="str">
            <v>14FW ELSTINKO_PANTS_01_BK</v>
          </cell>
          <cell r="AB1113" t="str">
            <v>BK</v>
          </cell>
          <cell r="AC1113" t="str">
            <v>BLACK</v>
          </cell>
          <cell r="AD1113" t="str">
            <v>ELSPTF5023BK</v>
          </cell>
          <cell r="AE1113" t="str">
            <v/>
          </cell>
          <cell r="AF1113">
            <v>0.33333333333333331</v>
          </cell>
          <cell r="AG1113" t="str">
            <v>80% cotton
20% polyester</v>
          </cell>
          <cell r="AH1113">
            <v>1</v>
          </cell>
          <cell r="AI1113" t="str">
            <v>OSS</v>
          </cell>
        </row>
        <row r="1114">
          <cell r="J1114" t="str">
            <v>ELS-EVERGREEN-045</v>
          </cell>
          <cell r="K1114" t="str">
            <v>ELS-EVERGREEN-045-ELSPTF5023BLACKOMM</v>
          </cell>
          <cell r="L1114" t="str">
            <v>ELS의류23</v>
          </cell>
          <cell r="M1114" t="str">
            <v>ELS</v>
          </cell>
          <cell r="N1114" t="str">
            <v>14FW E</v>
          </cell>
          <cell r="P1114" t="str">
            <v>ELS</v>
          </cell>
          <cell r="Q1114" t="str">
            <v>ELSTINKO</v>
          </cell>
          <cell r="R1114" t="str">
            <v>F</v>
          </cell>
          <cell r="S1114">
            <v>5</v>
          </cell>
          <cell r="T1114" t="str">
            <v>PT</v>
          </cell>
          <cell r="U1114" t="str">
            <v>PANTS</v>
          </cell>
          <cell r="V1114" t="str">
            <v>U</v>
          </cell>
          <cell r="W1114">
            <v>23</v>
          </cell>
          <cell r="X1114" t="str">
            <v>023</v>
          </cell>
          <cell r="Y1114" t="str">
            <v>ELSPTF5023</v>
          </cell>
          <cell r="Z1114">
            <v>0.33333333333333331</v>
          </cell>
          <cell r="AA1114" t="str">
            <v>14FW ELSTINKO_PANTS_01_BK</v>
          </cell>
          <cell r="AB1114" t="str">
            <v>BK</v>
          </cell>
          <cell r="AC1114" t="str">
            <v>BLACK</v>
          </cell>
          <cell r="AD1114" t="str">
            <v>ELSPTF5023BK</v>
          </cell>
          <cell r="AE1114" t="str">
            <v/>
          </cell>
          <cell r="AF1114">
            <v>0.33333333333333331</v>
          </cell>
          <cell r="AG1114" t="str">
            <v>80% cotton
20% polyester</v>
          </cell>
          <cell r="AH1114">
            <v>1</v>
          </cell>
          <cell r="AI1114" t="str">
            <v>OMM</v>
          </cell>
        </row>
        <row r="1115">
          <cell r="J1115" t="str">
            <v>ELS-EVERGREEN-045</v>
          </cell>
          <cell r="K1115" t="str">
            <v>ELS-EVERGREEN-045-ELSPTF5023BLACKOLL</v>
          </cell>
          <cell r="L1115" t="str">
            <v>ELS의류23</v>
          </cell>
          <cell r="M1115" t="str">
            <v>ELS</v>
          </cell>
          <cell r="N1115" t="str">
            <v>14FW E</v>
          </cell>
          <cell r="P1115" t="str">
            <v>ELS</v>
          </cell>
          <cell r="Q1115" t="str">
            <v>ELSTINKO</v>
          </cell>
          <cell r="R1115" t="str">
            <v>F</v>
          </cell>
          <cell r="S1115">
            <v>5</v>
          </cell>
          <cell r="T1115" t="str">
            <v>PT</v>
          </cell>
          <cell r="U1115" t="str">
            <v>PANTS</v>
          </cell>
          <cell r="V1115" t="str">
            <v>U</v>
          </cell>
          <cell r="W1115">
            <v>23</v>
          </cell>
          <cell r="X1115" t="str">
            <v>023</v>
          </cell>
          <cell r="Y1115" t="str">
            <v>ELSPTF5023</v>
          </cell>
          <cell r="Z1115">
            <v>0.33333333333333331</v>
          </cell>
          <cell r="AA1115" t="str">
            <v>14FW ELSTINKO_PANTS_01_BK</v>
          </cell>
          <cell r="AB1115" t="str">
            <v>BK</v>
          </cell>
          <cell r="AC1115" t="str">
            <v>BLACK</v>
          </cell>
          <cell r="AD1115" t="str">
            <v>ELSPTF5023BK</v>
          </cell>
          <cell r="AE1115" t="str">
            <v/>
          </cell>
          <cell r="AF1115">
            <v>0.33333333333333331</v>
          </cell>
          <cell r="AG1115" t="str">
            <v>80% cotton
20% polyester</v>
          </cell>
          <cell r="AH1115">
            <v>1</v>
          </cell>
          <cell r="AI1115" t="str">
            <v>OLL</v>
          </cell>
        </row>
        <row r="1116">
          <cell r="J1116" t="str">
            <v>ELS-EVERGREEN-046</v>
          </cell>
          <cell r="K1116" t="str">
            <v>ELS-EVERGREEN-046-ELSPTF5524BLACKOXS</v>
          </cell>
          <cell r="L1116" t="str">
            <v>ELS의류524</v>
          </cell>
          <cell r="M1116" t="str">
            <v>ELS</v>
          </cell>
          <cell r="N1116" t="str">
            <v>14FW E</v>
          </cell>
          <cell r="P1116" t="str">
            <v>ELS</v>
          </cell>
          <cell r="Q1116" t="str">
            <v>ELSTINKO</v>
          </cell>
          <cell r="R1116" t="str">
            <v>F</v>
          </cell>
          <cell r="S1116">
            <v>5</v>
          </cell>
          <cell r="T1116" t="str">
            <v>PT</v>
          </cell>
          <cell r="U1116" t="str">
            <v>PANTS</v>
          </cell>
          <cell r="V1116" t="str">
            <v>K</v>
          </cell>
          <cell r="W1116">
            <v>524</v>
          </cell>
          <cell r="X1116">
            <v>524</v>
          </cell>
          <cell r="Y1116" t="str">
            <v>ELSPTF5524</v>
          </cell>
          <cell r="Z1116">
            <v>0.2</v>
          </cell>
          <cell r="AA1116" t="str">
            <v>14FW ELSTINKO_PANTS_03_BK_KIDS</v>
          </cell>
          <cell r="AB1116" t="str">
            <v>BK</v>
          </cell>
          <cell r="AC1116" t="str">
            <v>BLACK</v>
          </cell>
          <cell r="AD1116" t="str">
            <v>ELSPTF5524BK</v>
          </cell>
          <cell r="AE1116" t="str">
            <v/>
          </cell>
          <cell r="AF1116">
            <v>0.2</v>
          </cell>
          <cell r="AG1116" t="str">
            <v>80% cotton
20% polyester</v>
          </cell>
          <cell r="AH1116">
            <v>1</v>
          </cell>
          <cell r="AI1116" t="str">
            <v>OXS</v>
          </cell>
        </row>
        <row r="1117">
          <cell r="J1117" t="str">
            <v>ELS-EVERGREEN-046</v>
          </cell>
          <cell r="K1117" t="str">
            <v>ELS-EVERGREEN-046-ELSPTF5524BLACKOSS</v>
          </cell>
          <cell r="L1117" t="str">
            <v>ELS의류524</v>
          </cell>
          <cell r="M1117" t="str">
            <v>ELS</v>
          </cell>
          <cell r="N1117" t="str">
            <v>14FW E</v>
          </cell>
          <cell r="P1117" t="str">
            <v>ELS</v>
          </cell>
          <cell r="Q1117" t="str">
            <v>ELSTINKO</v>
          </cell>
          <cell r="R1117" t="str">
            <v>F</v>
          </cell>
          <cell r="S1117">
            <v>5</v>
          </cell>
          <cell r="T1117" t="str">
            <v>PT</v>
          </cell>
          <cell r="U1117" t="str">
            <v>PANTS</v>
          </cell>
          <cell r="V1117" t="str">
            <v>K</v>
          </cell>
          <cell r="W1117">
            <v>524</v>
          </cell>
          <cell r="X1117">
            <v>524</v>
          </cell>
          <cell r="Y1117" t="str">
            <v>ELSPTF5524</v>
          </cell>
          <cell r="Z1117">
            <v>0.2</v>
          </cell>
          <cell r="AA1117" t="str">
            <v>14FW ELSTINKO_PANTS_03_BK_KIDS</v>
          </cell>
          <cell r="AB1117" t="str">
            <v>BK</v>
          </cell>
          <cell r="AC1117" t="str">
            <v>BLACK</v>
          </cell>
          <cell r="AD1117" t="str">
            <v>ELSPTF5524BK</v>
          </cell>
          <cell r="AE1117" t="str">
            <v/>
          </cell>
          <cell r="AF1117">
            <v>0.2</v>
          </cell>
          <cell r="AG1117" t="str">
            <v>80% cotton
20% polyester</v>
          </cell>
          <cell r="AH1117">
            <v>1</v>
          </cell>
          <cell r="AI1117" t="str">
            <v>OSS</v>
          </cell>
        </row>
        <row r="1118">
          <cell r="J1118" t="str">
            <v>ELS-EVERGREEN-046</v>
          </cell>
          <cell r="K1118" t="str">
            <v>ELS-EVERGREEN-046-ELSPTF5524BLACKOMM</v>
          </cell>
          <cell r="L1118" t="str">
            <v>ELS의류524</v>
          </cell>
          <cell r="M1118" t="str">
            <v>ELS</v>
          </cell>
          <cell r="N1118" t="str">
            <v>14FW E</v>
          </cell>
          <cell r="P1118" t="str">
            <v>ELS</v>
          </cell>
          <cell r="Q1118" t="str">
            <v>ELSTINKO</v>
          </cell>
          <cell r="R1118" t="str">
            <v>F</v>
          </cell>
          <cell r="S1118">
            <v>5</v>
          </cell>
          <cell r="T1118" t="str">
            <v>PT</v>
          </cell>
          <cell r="U1118" t="str">
            <v>PANTS</v>
          </cell>
          <cell r="V1118" t="str">
            <v>K</v>
          </cell>
          <cell r="W1118">
            <v>524</v>
          </cell>
          <cell r="X1118">
            <v>524</v>
          </cell>
          <cell r="Y1118" t="str">
            <v>ELSPTF5524</v>
          </cell>
          <cell r="Z1118">
            <v>0.2</v>
          </cell>
          <cell r="AA1118" t="str">
            <v>14FW ELSTINKO_PANTS_03_BK_KIDS</v>
          </cell>
          <cell r="AB1118" t="str">
            <v>BK</v>
          </cell>
          <cell r="AC1118" t="str">
            <v>BLACK</v>
          </cell>
          <cell r="AD1118" t="str">
            <v>ELSPTF5524BK</v>
          </cell>
          <cell r="AE1118" t="str">
            <v/>
          </cell>
          <cell r="AF1118">
            <v>0.2</v>
          </cell>
          <cell r="AG1118" t="str">
            <v>80% cotton
20% polyester</v>
          </cell>
          <cell r="AH1118">
            <v>1</v>
          </cell>
          <cell r="AI1118" t="str">
            <v>OMM</v>
          </cell>
        </row>
        <row r="1119">
          <cell r="J1119" t="str">
            <v>ELS-EVERGREEN-046</v>
          </cell>
          <cell r="K1119" t="str">
            <v>ELS-EVERGREEN-046-ELSPTF5524BLACKOLL</v>
          </cell>
          <cell r="L1119" t="str">
            <v>ELS의류524</v>
          </cell>
          <cell r="M1119" t="str">
            <v>ELS</v>
          </cell>
          <cell r="N1119" t="str">
            <v>14FW E</v>
          </cell>
          <cell r="P1119" t="str">
            <v>ELS</v>
          </cell>
          <cell r="Q1119" t="str">
            <v>ELSTINKO</v>
          </cell>
          <cell r="R1119" t="str">
            <v>F</v>
          </cell>
          <cell r="S1119">
            <v>5</v>
          </cell>
          <cell r="T1119" t="str">
            <v>PT</v>
          </cell>
          <cell r="U1119" t="str">
            <v>PANTS</v>
          </cell>
          <cell r="V1119" t="str">
            <v>K</v>
          </cell>
          <cell r="W1119">
            <v>524</v>
          </cell>
          <cell r="X1119">
            <v>524</v>
          </cell>
          <cell r="Y1119" t="str">
            <v>ELSPTF5524</v>
          </cell>
          <cell r="Z1119">
            <v>0.2</v>
          </cell>
          <cell r="AA1119" t="str">
            <v>14FW ELSTINKO_PANTS_03_BK_KIDS</v>
          </cell>
          <cell r="AB1119" t="str">
            <v>BK</v>
          </cell>
          <cell r="AC1119" t="str">
            <v>BLACK</v>
          </cell>
          <cell r="AD1119" t="str">
            <v>ELSPTF5524BK</v>
          </cell>
          <cell r="AE1119" t="str">
            <v/>
          </cell>
          <cell r="AF1119">
            <v>0.2</v>
          </cell>
          <cell r="AG1119" t="str">
            <v>80% cotton
20% polyester</v>
          </cell>
          <cell r="AH1119">
            <v>1</v>
          </cell>
          <cell r="AI1119" t="str">
            <v>OLL</v>
          </cell>
        </row>
        <row r="1120">
          <cell r="J1120" t="str">
            <v>ELS-EVERGREEN-046</v>
          </cell>
          <cell r="K1120" t="str">
            <v>ELS-EVERGREEN-046-ELSPTF5524BLACKOXL</v>
          </cell>
          <cell r="L1120" t="str">
            <v>ELS의류524</v>
          </cell>
          <cell r="M1120" t="str">
            <v>ELS</v>
          </cell>
          <cell r="N1120" t="str">
            <v>14FW E</v>
          </cell>
          <cell r="P1120" t="str">
            <v>ELS</v>
          </cell>
          <cell r="Q1120" t="str">
            <v>ELSTINKO</v>
          </cell>
          <cell r="R1120" t="str">
            <v>F</v>
          </cell>
          <cell r="S1120">
            <v>5</v>
          </cell>
          <cell r="T1120" t="str">
            <v>PT</v>
          </cell>
          <cell r="U1120" t="str">
            <v>PANTS</v>
          </cell>
          <cell r="V1120" t="str">
            <v>K</v>
          </cell>
          <cell r="W1120">
            <v>524</v>
          </cell>
          <cell r="X1120">
            <v>524</v>
          </cell>
          <cell r="Y1120" t="str">
            <v>ELSPTF5524</v>
          </cell>
          <cell r="Z1120">
            <v>0.2</v>
          </cell>
          <cell r="AA1120" t="str">
            <v>14FW ELSTINKO_PANTS_03_BK_KIDS</v>
          </cell>
          <cell r="AB1120" t="str">
            <v>BK</v>
          </cell>
          <cell r="AC1120" t="str">
            <v>BLACK</v>
          </cell>
          <cell r="AD1120" t="str">
            <v>ELSPTF5524BK</v>
          </cell>
          <cell r="AE1120" t="str">
            <v/>
          </cell>
          <cell r="AF1120">
            <v>0.2</v>
          </cell>
          <cell r="AG1120" t="str">
            <v>80% cotton
20% polyester</v>
          </cell>
          <cell r="AH1120">
            <v>1</v>
          </cell>
          <cell r="AI1120" t="str">
            <v>OXL</v>
          </cell>
        </row>
        <row r="1121">
          <cell r="J1121" t="str">
            <v>ELS-EVERGREEN-047</v>
          </cell>
          <cell r="K1121" t="str">
            <v>ELS-EVERGREEN-047-ELSTLF5044BLACKOXS</v>
          </cell>
          <cell r="L1121" t="str">
            <v>ELS의류44</v>
          </cell>
          <cell r="M1121" t="str">
            <v>ELS</v>
          </cell>
          <cell r="N1121" t="str">
            <v>14FW_E</v>
          </cell>
          <cell r="P1121" t="str">
            <v>ELS</v>
          </cell>
          <cell r="Q1121" t="str">
            <v>ELSTINKO</v>
          </cell>
          <cell r="R1121" t="str">
            <v>F</v>
          </cell>
          <cell r="S1121">
            <v>5</v>
          </cell>
          <cell r="T1121" t="str">
            <v>TL</v>
          </cell>
          <cell r="U1121" t="str">
            <v>LONG SLEEVES</v>
          </cell>
          <cell r="V1121" t="str">
            <v>U</v>
          </cell>
          <cell r="W1121">
            <v>44</v>
          </cell>
          <cell r="X1121" t="str">
            <v>044</v>
          </cell>
          <cell r="Y1121" t="str">
            <v>ELSTLF5044</v>
          </cell>
          <cell r="Z1121">
            <v>0.2</v>
          </cell>
          <cell r="AA1121" t="str">
            <v>14FW_ELSTINKO_MTM_05_BK</v>
          </cell>
          <cell r="AB1121" t="str">
            <v>BK</v>
          </cell>
          <cell r="AC1121" t="str">
            <v>BLACK</v>
          </cell>
          <cell r="AD1121" t="str">
            <v>ELSTLF5044BK</v>
          </cell>
          <cell r="AE1121" t="str">
            <v/>
          </cell>
          <cell r="AF1121">
            <v>0.2</v>
          </cell>
          <cell r="AG1121" t="str">
            <v>80% cotton
20% polyester</v>
          </cell>
          <cell r="AH1121">
            <v>1</v>
          </cell>
          <cell r="AI1121" t="str">
            <v>OXS</v>
          </cell>
        </row>
        <row r="1122">
          <cell r="J1122" t="str">
            <v>ELS-EVERGREEN-047</v>
          </cell>
          <cell r="K1122" t="str">
            <v>ELS-EVERGREEN-047-ELSTLF5044BLACKOSS</v>
          </cell>
          <cell r="L1122" t="str">
            <v>ELS의류44</v>
          </cell>
          <cell r="M1122" t="str">
            <v>ELS</v>
          </cell>
          <cell r="N1122" t="str">
            <v>14FW_E</v>
          </cell>
          <cell r="P1122" t="str">
            <v>ELS</v>
          </cell>
          <cell r="Q1122" t="str">
            <v>ELSTINKO</v>
          </cell>
          <cell r="R1122" t="str">
            <v>F</v>
          </cell>
          <cell r="S1122">
            <v>5</v>
          </cell>
          <cell r="T1122" t="str">
            <v>TL</v>
          </cell>
          <cell r="U1122" t="str">
            <v>LONG SLEEVES</v>
          </cell>
          <cell r="V1122" t="str">
            <v>U</v>
          </cell>
          <cell r="W1122">
            <v>44</v>
          </cell>
          <cell r="X1122" t="str">
            <v>044</v>
          </cell>
          <cell r="Y1122" t="str">
            <v>ELSTLF5044</v>
          </cell>
          <cell r="Z1122">
            <v>0.2</v>
          </cell>
          <cell r="AA1122" t="str">
            <v>14FW_ELSTINKO_MTM_05_BK</v>
          </cell>
          <cell r="AB1122" t="str">
            <v>BK</v>
          </cell>
          <cell r="AC1122" t="str">
            <v>BLACK</v>
          </cell>
          <cell r="AD1122" t="str">
            <v>ELSTLF5044BK</v>
          </cell>
          <cell r="AE1122" t="str">
            <v/>
          </cell>
          <cell r="AF1122">
            <v>0.2</v>
          </cell>
          <cell r="AG1122" t="str">
            <v>80% cotton
20% polyester</v>
          </cell>
          <cell r="AH1122">
            <v>1</v>
          </cell>
          <cell r="AI1122" t="str">
            <v>OSS</v>
          </cell>
        </row>
        <row r="1123">
          <cell r="J1123" t="str">
            <v>ELS-EVERGREEN-047</v>
          </cell>
          <cell r="K1123" t="str">
            <v>ELS-EVERGREEN-047-ELSTLF5044BLACKOMM</v>
          </cell>
          <cell r="L1123" t="str">
            <v>ELS의류44</v>
          </cell>
          <cell r="M1123" t="str">
            <v>ELS</v>
          </cell>
          <cell r="N1123" t="str">
            <v>14FW_E</v>
          </cell>
          <cell r="P1123" t="str">
            <v>ELS</v>
          </cell>
          <cell r="Q1123" t="str">
            <v>ELSTINKO</v>
          </cell>
          <cell r="R1123" t="str">
            <v>F</v>
          </cell>
          <cell r="S1123">
            <v>5</v>
          </cell>
          <cell r="T1123" t="str">
            <v>TL</v>
          </cell>
          <cell r="U1123" t="str">
            <v>LONG SLEEVES</v>
          </cell>
          <cell r="V1123" t="str">
            <v>U</v>
          </cell>
          <cell r="W1123">
            <v>44</v>
          </cell>
          <cell r="X1123" t="str">
            <v>044</v>
          </cell>
          <cell r="Y1123" t="str">
            <v>ELSTLF5044</v>
          </cell>
          <cell r="Z1123">
            <v>0.2</v>
          </cell>
          <cell r="AA1123" t="str">
            <v>14FW_ELSTINKO_MTM_05_BK</v>
          </cell>
          <cell r="AB1123" t="str">
            <v>BK</v>
          </cell>
          <cell r="AC1123" t="str">
            <v>BLACK</v>
          </cell>
          <cell r="AD1123" t="str">
            <v>ELSTLF5044BK</v>
          </cell>
          <cell r="AE1123" t="str">
            <v/>
          </cell>
          <cell r="AF1123">
            <v>0.2</v>
          </cell>
          <cell r="AG1123" t="str">
            <v>80% cotton
20% polyester</v>
          </cell>
          <cell r="AH1123">
            <v>1</v>
          </cell>
          <cell r="AI1123" t="str">
            <v>OMM</v>
          </cell>
        </row>
        <row r="1124">
          <cell r="J1124" t="str">
            <v>ELS-EVERGREEN-047</v>
          </cell>
          <cell r="K1124" t="str">
            <v>ELS-EVERGREEN-047-ELSTLF5044BLACKOLL</v>
          </cell>
          <cell r="L1124" t="str">
            <v>ELS의류44</v>
          </cell>
          <cell r="M1124" t="str">
            <v>ELS</v>
          </cell>
          <cell r="N1124" t="str">
            <v>14FW_E</v>
          </cell>
          <cell r="P1124" t="str">
            <v>ELS</v>
          </cell>
          <cell r="Q1124" t="str">
            <v>ELSTINKO</v>
          </cell>
          <cell r="R1124" t="str">
            <v>F</v>
          </cell>
          <cell r="S1124">
            <v>5</v>
          </cell>
          <cell r="T1124" t="str">
            <v>TL</v>
          </cell>
          <cell r="U1124" t="str">
            <v>LONG SLEEVES</v>
          </cell>
          <cell r="V1124" t="str">
            <v>U</v>
          </cell>
          <cell r="W1124">
            <v>44</v>
          </cell>
          <cell r="X1124" t="str">
            <v>044</v>
          </cell>
          <cell r="Y1124" t="str">
            <v>ELSTLF5044</v>
          </cell>
          <cell r="Z1124">
            <v>0.2</v>
          </cell>
          <cell r="AA1124" t="str">
            <v>14FW_ELSTINKO_MTM_05_BK</v>
          </cell>
          <cell r="AB1124" t="str">
            <v>BK</v>
          </cell>
          <cell r="AC1124" t="str">
            <v>BLACK</v>
          </cell>
          <cell r="AD1124" t="str">
            <v>ELSTLF5044BK</v>
          </cell>
          <cell r="AE1124" t="str">
            <v/>
          </cell>
          <cell r="AF1124">
            <v>0.2</v>
          </cell>
          <cell r="AG1124" t="str">
            <v>80% cotton
20% polyester</v>
          </cell>
          <cell r="AH1124">
            <v>1</v>
          </cell>
          <cell r="AI1124" t="str">
            <v>OLL</v>
          </cell>
        </row>
        <row r="1125">
          <cell r="J1125" t="str">
            <v>ELS-EVERGREEN-047</v>
          </cell>
          <cell r="K1125" t="str">
            <v>ELS-EVERGREEN-047-ELSTLF5044BLACKOXL</v>
          </cell>
          <cell r="L1125" t="str">
            <v>ELS의류44</v>
          </cell>
          <cell r="M1125" t="str">
            <v>ELS</v>
          </cell>
          <cell r="N1125" t="str">
            <v>14FW_E</v>
          </cell>
          <cell r="P1125" t="str">
            <v>ELS</v>
          </cell>
          <cell r="Q1125" t="str">
            <v>ELSTINKO</v>
          </cell>
          <cell r="R1125" t="str">
            <v>F</v>
          </cell>
          <cell r="S1125">
            <v>5</v>
          </cell>
          <cell r="T1125" t="str">
            <v>TL</v>
          </cell>
          <cell r="U1125" t="str">
            <v>LONG SLEEVES</v>
          </cell>
          <cell r="V1125" t="str">
            <v>U</v>
          </cell>
          <cell r="W1125">
            <v>44</v>
          </cell>
          <cell r="X1125" t="str">
            <v>044</v>
          </cell>
          <cell r="Y1125" t="str">
            <v>ELSTLF5044</v>
          </cell>
          <cell r="Z1125">
            <v>0.2</v>
          </cell>
          <cell r="AA1125" t="str">
            <v>14FW_ELSTINKO_MTM_05_BK</v>
          </cell>
          <cell r="AB1125" t="str">
            <v>BK</v>
          </cell>
          <cell r="AC1125" t="str">
            <v>BLACK</v>
          </cell>
          <cell r="AD1125" t="str">
            <v>ELSTLF5044BK</v>
          </cell>
          <cell r="AE1125" t="str">
            <v/>
          </cell>
          <cell r="AF1125">
            <v>0.2</v>
          </cell>
          <cell r="AG1125" t="str">
            <v>80% cotton
20% polyester</v>
          </cell>
          <cell r="AH1125">
            <v>1</v>
          </cell>
          <cell r="AI1125" t="str">
            <v>OXL</v>
          </cell>
        </row>
        <row r="1126">
          <cell r="J1126" t="str">
            <v>0</v>
          </cell>
          <cell r="K1126" t="str">
            <v>0-</v>
          </cell>
          <cell r="L1126">
            <v>0</v>
          </cell>
          <cell r="M1126" t="str">
            <v>TTL</v>
          </cell>
          <cell r="N1126" t="str">
            <v/>
          </cell>
          <cell r="O1126" t="str">
            <v>ELS-EVERGREEN-04 TTL</v>
          </cell>
          <cell r="Q1126" t="str">
            <v/>
          </cell>
          <cell r="R1126" t="str">
            <v/>
          </cell>
          <cell r="S1126" t="str">
            <v/>
          </cell>
          <cell r="U1126" t="str">
            <v/>
          </cell>
          <cell r="X1126" t="str">
            <v/>
          </cell>
          <cell r="Y1126" t="str">
            <v/>
          </cell>
          <cell r="Z1126">
            <v>6.0000000000000027</v>
          </cell>
          <cell r="AB1126" t="str">
            <v/>
          </cell>
          <cell r="AD1126" t="str">
            <v/>
          </cell>
          <cell r="AE1126" t="str">
            <v/>
          </cell>
          <cell r="AF1126">
            <v>7.0000000000000018</v>
          </cell>
          <cell r="AG1126">
            <v>0</v>
          </cell>
          <cell r="AH1126">
            <v>1</v>
          </cell>
        </row>
        <row r="1127">
          <cell r="J1127" t="str">
            <v>ELS-아트인드림-051</v>
          </cell>
          <cell r="K1127" t="str">
            <v>ELS-아트인드림-051-ELSTLF5025BLACKOXS</v>
          </cell>
          <cell r="L1127" t="str">
            <v>ELS의류25</v>
          </cell>
          <cell r="M1127" t="str">
            <v>ELS</v>
          </cell>
          <cell r="N1127" t="str">
            <v>14FW_E</v>
          </cell>
          <cell r="P1127" t="str">
            <v>ELS</v>
          </cell>
          <cell r="Q1127" t="str">
            <v>ELSTINKO</v>
          </cell>
          <cell r="R1127" t="str">
            <v>F</v>
          </cell>
          <cell r="S1127">
            <v>5</v>
          </cell>
          <cell r="T1127" t="str">
            <v>TL</v>
          </cell>
          <cell r="U1127" t="str">
            <v>LONG SLEEVES</v>
          </cell>
          <cell r="V1127" t="str">
            <v>U</v>
          </cell>
          <cell r="W1127">
            <v>25</v>
          </cell>
          <cell r="X1127" t="str">
            <v>025</v>
          </cell>
          <cell r="Y1127" t="str">
            <v>ELSTLF5025</v>
          </cell>
          <cell r="Z1127">
            <v>0.2</v>
          </cell>
          <cell r="AA1127" t="str">
            <v>14FW_ELSTINKO_MTM_11_BK</v>
          </cell>
          <cell r="AB1127" t="str">
            <v>BK</v>
          </cell>
          <cell r="AC1127" t="str">
            <v>BLACK</v>
          </cell>
          <cell r="AD1127" t="str">
            <v>ELSTLF5025BK</v>
          </cell>
          <cell r="AE1127" t="str">
            <v/>
          </cell>
          <cell r="AF1127">
            <v>0.2</v>
          </cell>
          <cell r="AG1127" t="str">
            <v>80% cotton
20% polyester</v>
          </cell>
          <cell r="AH1127">
            <v>1</v>
          </cell>
          <cell r="AI1127" t="str">
            <v>OXS</v>
          </cell>
        </row>
        <row r="1128">
          <cell r="J1128" t="str">
            <v>ELS-아트인드림-051</v>
          </cell>
          <cell r="K1128" t="str">
            <v>ELS-아트인드림-051-ELSTLF5025BLACKOSS</v>
          </cell>
          <cell r="L1128" t="str">
            <v>ELS의류25</v>
          </cell>
          <cell r="M1128" t="str">
            <v>ELS</v>
          </cell>
          <cell r="N1128" t="str">
            <v>14FW_E</v>
          </cell>
          <cell r="P1128" t="str">
            <v>ELS</v>
          </cell>
          <cell r="Q1128" t="str">
            <v>ELSTINKO</v>
          </cell>
          <cell r="R1128" t="str">
            <v>F</v>
          </cell>
          <cell r="S1128">
            <v>5</v>
          </cell>
          <cell r="T1128" t="str">
            <v>TL</v>
          </cell>
          <cell r="U1128" t="str">
            <v>LONG SLEEVES</v>
          </cell>
          <cell r="V1128" t="str">
            <v>U</v>
          </cell>
          <cell r="W1128">
            <v>25</v>
          </cell>
          <cell r="X1128" t="str">
            <v>025</v>
          </cell>
          <cell r="Y1128" t="str">
            <v>ELSTLF5025</v>
          </cell>
          <cell r="Z1128">
            <v>0.2</v>
          </cell>
          <cell r="AA1128" t="str">
            <v>14FW_ELSTINKO_MTM_11_BK</v>
          </cell>
          <cell r="AB1128" t="str">
            <v>BK</v>
          </cell>
          <cell r="AC1128" t="str">
            <v>BLACK</v>
          </cell>
          <cell r="AD1128" t="str">
            <v>ELSTLF5025BK</v>
          </cell>
          <cell r="AE1128" t="str">
            <v/>
          </cell>
          <cell r="AF1128">
            <v>0.2</v>
          </cell>
          <cell r="AG1128" t="str">
            <v>80% cotton
20% polyester</v>
          </cell>
          <cell r="AH1128">
            <v>1</v>
          </cell>
          <cell r="AI1128" t="str">
            <v>OSS</v>
          </cell>
        </row>
        <row r="1129">
          <cell r="J1129" t="str">
            <v>ELS-아트인드림-051</v>
          </cell>
          <cell r="K1129" t="str">
            <v>ELS-아트인드림-051-ELSTLF5025BLACKOMM</v>
          </cell>
          <cell r="L1129" t="str">
            <v>ELS의류25</v>
          </cell>
          <cell r="M1129" t="str">
            <v>ELS</v>
          </cell>
          <cell r="N1129" t="str">
            <v>14FW_E</v>
          </cell>
          <cell r="P1129" t="str">
            <v>ELS</v>
          </cell>
          <cell r="Q1129" t="str">
            <v>ELSTINKO</v>
          </cell>
          <cell r="R1129" t="str">
            <v>F</v>
          </cell>
          <cell r="S1129">
            <v>5</v>
          </cell>
          <cell r="T1129" t="str">
            <v>TL</v>
          </cell>
          <cell r="U1129" t="str">
            <v>LONG SLEEVES</v>
          </cell>
          <cell r="V1129" t="str">
            <v>U</v>
          </cell>
          <cell r="W1129">
            <v>25</v>
          </cell>
          <cell r="X1129" t="str">
            <v>025</v>
          </cell>
          <cell r="Y1129" t="str">
            <v>ELSTLF5025</v>
          </cell>
          <cell r="Z1129">
            <v>0.2</v>
          </cell>
          <cell r="AA1129" t="str">
            <v>14FW_ELSTINKO_MTM_11_BK</v>
          </cell>
          <cell r="AB1129" t="str">
            <v>BK</v>
          </cell>
          <cell r="AC1129" t="str">
            <v>BLACK</v>
          </cell>
          <cell r="AD1129" t="str">
            <v>ELSTLF5025BK</v>
          </cell>
          <cell r="AE1129" t="str">
            <v/>
          </cell>
          <cell r="AF1129">
            <v>0.2</v>
          </cell>
          <cell r="AG1129" t="str">
            <v>80% cotton
20% polyester</v>
          </cell>
          <cell r="AH1129">
            <v>1</v>
          </cell>
          <cell r="AI1129" t="str">
            <v>OMM</v>
          </cell>
        </row>
        <row r="1130">
          <cell r="J1130" t="str">
            <v>ELS-아트인드림-051</v>
          </cell>
          <cell r="K1130" t="str">
            <v>ELS-아트인드림-051-ELSTLF5025BLACKOLL</v>
          </cell>
          <cell r="L1130" t="str">
            <v>ELS의류25</v>
          </cell>
          <cell r="M1130" t="str">
            <v>ELS</v>
          </cell>
          <cell r="N1130" t="str">
            <v>14FW_E</v>
          </cell>
          <cell r="P1130" t="str">
            <v>ELS</v>
          </cell>
          <cell r="Q1130" t="str">
            <v>ELSTINKO</v>
          </cell>
          <cell r="R1130" t="str">
            <v>F</v>
          </cell>
          <cell r="S1130">
            <v>5</v>
          </cell>
          <cell r="T1130" t="str">
            <v>TL</v>
          </cell>
          <cell r="U1130" t="str">
            <v>LONG SLEEVES</v>
          </cell>
          <cell r="V1130" t="str">
            <v>U</v>
          </cell>
          <cell r="W1130">
            <v>25</v>
          </cell>
          <cell r="X1130" t="str">
            <v>025</v>
          </cell>
          <cell r="Y1130" t="str">
            <v>ELSTLF5025</v>
          </cell>
          <cell r="Z1130">
            <v>0.2</v>
          </cell>
          <cell r="AA1130" t="str">
            <v>14FW_ELSTINKO_MTM_11_BK</v>
          </cell>
          <cell r="AB1130" t="str">
            <v>BK</v>
          </cell>
          <cell r="AC1130" t="str">
            <v>BLACK</v>
          </cell>
          <cell r="AD1130" t="str">
            <v>ELSTLF5025BK</v>
          </cell>
          <cell r="AE1130" t="str">
            <v/>
          </cell>
          <cell r="AF1130">
            <v>0.2</v>
          </cell>
          <cell r="AG1130" t="str">
            <v>80% cotton
20% polyester</v>
          </cell>
          <cell r="AH1130">
            <v>1</v>
          </cell>
          <cell r="AI1130" t="str">
            <v>OLL</v>
          </cell>
        </row>
        <row r="1131">
          <cell r="J1131" t="str">
            <v>ELS-아트인드림-051</v>
          </cell>
          <cell r="K1131" t="str">
            <v>ELS-아트인드림-051-ELSTLF5025BLACKOXL</v>
          </cell>
          <cell r="L1131" t="str">
            <v>ELS의류25</v>
          </cell>
          <cell r="M1131" t="str">
            <v>ELS</v>
          </cell>
          <cell r="N1131" t="str">
            <v>14FW_E</v>
          </cell>
          <cell r="P1131" t="str">
            <v>ELS</v>
          </cell>
          <cell r="Q1131" t="str">
            <v>ELSTINKO</v>
          </cell>
          <cell r="R1131" t="str">
            <v>F</v>
          </cell>
          <cell r="S1131">
            <v>5</v>
          </cell>
          <cell r="T1131" t="str">
            <v>TL</v>
          </cell>
          <cell r="U1131" t="str">
            <v>LONG SLEEVES</v>
          </cell>
          <cell r="V1131" t="str">
            <v>U</v>
          </cell>
          <cell r="W1131">
            <v>25</v>
          </cell>
          <cell r="X1131" t="str">
            <v>025</v>
          </cell>
          <cell r="Y1131" t="str">
            <v>ELSTLF5025</v>
          </cell>
          <cell r="Z1131">
            <v>0.2</v>
          </cell>
          <cell r="AA1131" t="str">
            <v>14FW_ELSTINKO_MTM_11_BK</v>
          </cell>
          <cell r="AB1131" t="str">
            <v>BK</v>
          </cell>
          <cell r="AC1131" t="str">
            <v>BLACK</v>
          </cell>
          <cell r="AD1131" t="str">
            <v>ELSTLF5025BK</v>
          </cell>
          <cell r="AE1131" t="str">
            <v/>
          </cell>
          <cell r="AF1131">
            <v>0.2</v>
          </cell>
          <cell r="AG1131" t="str">
            <v>80% cotton
20% polyester</v>
          </cell>
          <cell r="AH1131">
            <v>1</v>
          </cell>
          <cell r="AI1131" t="str">
            <v>OXL</v>
          </cell>
        </row>
        <row r="1132">
          <cell r="J1132" t="str">
            <v>ELS-아트인드림-052</v>
          </cell>
          <cell r="K1132" t="str">
            <v>ELS-아트인드림-052-ELSTLF5526BLACKOXS</v>
          </cell>
          <cell r="L1132" t="str">
            <v>ELS의류526</v>
          </cell>
          <cell r="M1132" t="str">
            <v>ELS</v>
          </cell>
          <cell r="N1132" t="str">
            <v>14FW_E</v>
          </cell>
          <cell r="P1132" t="str">
            <v>ELS</v>
          </cell>
          <cell r="Q1132" t="str">
            <v>ELSTINKO</v>
          </cell>
          <cell r="R1132" t="str">
            <v>F</v>
          </cell>
          <cell r="S1132">
            <v>5</v>
          </cell>
          <cell r="T1132" t="str">
            <v>TL</v>
          </cell>
          <cell r="U1132" t="str">
            <v>LONG SLEEVES</v>
          </cell>
          <cell r="V1132" t="str">
            <v>K</v>
          </cell>
          <cell r="W1132">
            <v>526</v>
          </cell>
          <cell r="X1132">
            <v>526</v>
          </cell>
          <cell r="Y1132" t="str">
            <v>ELSTLF5526</v>
          </cell>
          <cell r="Z1132">
            <v>0.2</v>
          </cell>
          <cell r="AA1132" t="str">
            <v>14FW_ELSTINKO_MTM_20_BK_KIDS</v>
          </cell>
          <cell r="AB1132" t="str">
            <v>BK</v>
          </cell>
          <cell r="AC1132" t="str">
            <v>BLACK</v>
          </cell>
          <cell r="AD1132" t="str">
            <v>ELSTLF5526BK</v>
          </cell>
          <cell r="AE1132" t="str">
            <v/>
          </cell>
          <cell r="AF1132">
            <v>0.2</v>
          </cell>
          <cell r="AG1132">
            <v>0</v>
          </cell>
          <cell r="AH1132">
            <v>1</v>
          </cell>
          <cell r="AI1132" t="str">
            <v>OXS</v>
          </cell>
        </row>
        <row r="1133">
          <cell r="J1133" t="str">
            <v>ELS-아트인드림-052</v>
          </cell>
          <cell r="K1133" t="str">
            <v>ELS-아트인드림-052-ELSTLF5526BLACKOSS</v>
          </cell>
          <cell r="L1133" t="str">
            <v>ELS의류526</v>
          </cell>
          <cell r="M1133" t="str">
            <v>ELS</v>
          </cell>
          <cell r="N1133" t="str">
            <v>14FW_E</v>
          </cell>
          <cell r="P1133" t="str">
            <v>ELS</v>
          </cell>
          <cell r="Q1133" t="str">
            <v>ELSTINKO</v>
          </cell>
          <cell r="R1133" t="str">
            <v>F</v>
          </cell>
          <cell r="S1133">
            <v>5</v>
          </cell>
          <cell r="T1133" t="str">
            <v>TL</v>
          </cell>
          <cell r="U1133" t="str">
            <v>LONG SLEEVES</v>
          </cell>
          <cell r="V1133" t="str">
            <v>K</v>
          </cell>
          <cell r="W1133">
            <v>526</v>
          </cell>
          <cell r="X1133">
            <v>526</v>
          </cell>
          <cell r="Y1133" t="str">
            <v>ELSTLF5526</v>
          </cell>
          <cell r="Z1133">
            <v>0.2</v>
          </cell>
          <cell r="AA1133" t="str">
            <v>14FW_ELSTINKO_MTM_20_BK_KIDS</v>
          </cell>
          <cell r="AB1133" t="str">
            <v>BK</v>
          </cell>
          <cell r="AC1133" t="str">
            <v>BLACK</v>
          </cell>
          <cell r="AD1133" t="str">
            <v>ELSTLF5526BK</v>
          </cell>
          <cell r="AE1133" t="str">
            <v/>
          </cell>
          <cell r="AF1133">
            <v>0.2</v>
          </cell>
          <cell r="AG1133">
            <v>0</v>
          </cell>
          <cell r="AH1133">
            <v>1</v>
          </cell>
          <cell r="AI1133" t="str">
            <v>OSS</v>
          </cell>
        </row>
        <row r="1134">
          <cell r="J1134" t="str">
            <v>ELS-아트인드림-052</v>
          </cell>
          <cell r="K1134" t="str">
            <v>ELS-아트인드림-052-ELSTLF5526BLACKOMM</v>
          </cell>
          <cell r="L1134" t="str">
            <v>ELS의류526</v>
          </cell>
          <cell r="M1134" t="str">
            <v>ELS</v>
          </cell>
          <cell r="N1134" t="str">
            <v>14FW_E</v>
          </cell>
          <cell r="P1134" t="str">
            <v>ELS</v>
          </cell>
          <cell r="Q1134" t="str">
            <v>ELSTINKO</v>
          </cell>
          <cell r="R1134" t="str">
            <v>F</v>
          </cell>
          <cell r="S1134">
            <v>5</v>
          </cell>
          <cell r="T1134" t="str">
            <v>TL</v>
          </cell>
          <cell r="U1134" t="str">
            <v>LONG SLEEVES</v>
          </cell>
          <cell r="V1134" t="str">
            <v>K</v>
          </cell>
          <cell r="W1134">
            <v>526</v>
          </cell>
          <cell r="X1134">
            <v>526</v>
          </cell>
          <cell r="Y1134" t="str">
            <v>ELSTLF5526</v>
          </cell>
          <cell r="Z1134">
            <v>0.2</v>
          </cell>
          <cell r="AA1134" t="str">
            <v>14FW_ELSTINKO_MTM_20_BK_KIDS</v>
          </cell>
          <cell r="AB1134" t="str">
            <v>BK</v>
          </cell>
          <cell r="AC1134" t="str">
            <v>BLACK</v>
          </cell>
          <cell r="AD1134" t="str">
            <v>ELSTLF5526BK</v>
          </cell>
          <cell r="AE1134" t="str">
            <v/>
          </cell>
          <cell r="AF1134">
            <v>0.2</v>
          </cell>
          <cell r="AG1134">
            <v>0</v>
          </cell>
          <cell r="AH1134">
            <v>1</v>
          </cell>
          <cell r="AI1134" t="str">
            <v>OMM</v>
          </cell>
        </row>
        <row r="1135">
          <cell r="J1135" t="str">
            <v>ELS-아트인드림-052</v>
          </cell>
          <cell r="K1135" t="str">
            <v>ELS-아트인드림-052-ELSTLF5526BLACKOLL</v>
          </cell>
          <cell r="L1135" t="str">
            <v>ELS의류526</v>
          </cell>
          <cell r="M1135" t="str">
            <v>ELS</v>
          </cell>
          <cell r="N1135" t="str">
            <v>14FW_E</v>
          </cell>
          <cell r="P1135" t="str">
            <v>ELS</v>
          </cell>
          <cell r="Q1135" t="str">
            <v>ELSTINKO</v>
          </cell>
          <cell r="R1135" t="str">
            <v>F</v>
          </cell>
          <cell r="S1135">
            <v>5</v>
          </cell>
          <cell r="T1135" t="str">
            <v>TL</v>
          </cell>
          <cell r="U1135" t="str">
            <v>LONG SLEEVES</v>
          </cell>
          <cell r="V1135" t="str">
            <v>K</v>
          </cell>
          <cell r="W1135">
            <v>526</v>
          </cell>
          <cell r="X1135">
            <v>526</v>
          </cell>
          <cell r="Y1135" t="str">
            <v>ELSTLF5526</v>
          </cell>
          <cell r="Z1135">
            <v>0.2</v>
          </cell>
          <cell r="AA1135" t="str">
            <v>14FW_ELSTINKO_MTM_20_BK_KIDS</v>
          </cell>
          <cell r="AB1135" t="str">
            <v>BK</v>
          </cell>
          <cell r="AC1135" t="str">
            <v>BLACK</v>
          </cell>
          <cell r="AD1135" t="str">
            <v>ELSTLF5526BK</v>
          </cell>
          <cell r="AE1135" t="str">
            <v/>
          </cell>
          <cell r="AF1135">
            <v>0.2</v>
          </cell>
          <cell r="AG1135">
            <v>0</v>
          </cell>
          <cell r="AH1135">
            <v>1</v>
          </cell>
          <cell r="AI1135" t="str">
            <v>OLL</v>
          </cell>
        </row>
        <row r="1136">
          <cell r="J1136" t="str">
            <v>ELS-아트인드림-052</v>
          </cell>
          <cell r="K1136" t="str">
            <v>ELS-아트인드림-052-ELSTLF5526BLACKOXL</v>
          </cell>
          <cell r="L1136" t="str">
            <v>ELS의류526</v>
          </cell>
          <cell r="M1136" t="str">
            <v>ELS</v>
          </cell>
          <cell r="N1136" t="str">
            <v>14FW_E</v>
          </cell>
          <cell r="P1136" t="str">
            <v>ELS</v>
          </cell>
          <cell r="Q1136" t="str">
            <v>ELSTINKO</v>
          </cell>
          <cell r="R1136" t="str">
            <v>F</v>
          </cell>
          <cell r="S1136">
            <v>5</v>
          </cell>
          <cell r="T1136" t="str">
            <v>TL</v>
          </cell>
          <cell r="U1136" t="str">
            <v>LONG SLEEVES</v>
          </cell>
          <cell r="V1136" t="str">
            <v>K</v>
          </cell>
          <cell r="W1136">
            <v>526</v>
          </cell>
          <cell r="X1136">
            <v>526</v>
          </cell>
          <cell r="Y1136" t="str">
            <v>ELSTLF5526</v>
          </cell>
          <cell r="Z1136">
            <v>0.2</v>
          </cell>
          <cell r="AA1136" t="str">
            <v>14FW_ELSTINKO_MTM_20_BK_KIDS</v>
          </cell>
          <cell r="AB1136" t="str">
            <v>BK</v>
          </cell>
          <cell r="AC1136" t="str">
            <v>BLACK</v>
          </cell>
          <cell r="AD1136" t="str">
            <v>ELSTLF5526BK</v>
          </cell>
          <cell r="AE1136" t="str">
            <v/>
          </cell>
          <cell r="AF1136">
            <v>0.2</v>
          </cell>
          <cell r="AG1136">
            <v>0</v>
          </cell>
          <cell r="AH1136">
            <v>1</v>
          </cell>
          <cell r="AI1136" t="str">
            <v>OXL</v>
          </cell>
        </row>
        <row r="1137">
          <cell r="J1137" t="str">
            <v>ELS-아트인드림-053</v>
          </cell>
          <cell r="K1137" t="str">
            <v>ELS-아트인드림-053-ELSHPF5027BLACKOSS</v>
          </cell>
          <cell r="L1137" t="str">
            <v>ELS의류27</v>
          </cell>
          <cell r="M1137" t="str">
            <v>ELS</v>
          </cell>
          <cell r="N1137" t="str">
            <v>14FW_E</v>
          </cell>
          <cell r="P1137" t="str">
            <v>ELS</v>
          </cell>
          <cell r="Q1137" t="str">
            <v>ELSTINKO</v>
          </cell>
          <cell r="R1137" t="str">
            <v>F</v>
          </cell>
          <cell r="S1137">
            <v>5</v>
          </cell>
          <cell r="T1137" t="str">
            <v>HP</v>
          </cell>
          <cell r="U1137" t="str">
            <v>HOODED JUMPER</v>
          </cell>
          <cell r="V1137" t="str">
            <v>U</v>
          </cell>
          <cell r="W1137">
            <v>27</v>
          </cell>
          <cell r="X1137" t="str">
            <v>027</v>
          </cell>
          <cell r="Y1137" t="str">
            <v>ELSHPF5027</v>
          </cell>
          <cell r="Z1137">
            <v>0.25</v>
          </cell>
          <cell r="AA1137" t="str">
            <v>14FW_ELSTINKO_HOODZIP_09_BK</v>
          </cell>
          <cell r="AB1137" t="str">
            <v>BK</v>
          </cell>
          <cell r="AC1137" t="str">
            <v>BLACK</v>
          </cell>
          <cell r="AD1137" t="str">
            <v>ELSHPF5027BK</v>
          </cell>
          <cell r="AE1137" t="str">
            <v/>
          </cell>
          <cell r="AF1137">
            <v>0.25</v>
          </cell>
          <cell r="AG1137">
            <v>0</v>
          </cell>
          <cell r="AH1137">
            <v>1</v>
          </cell>
          <cell r="AI1137" t="str">
            <v>OSS</v>
          </cell>
        </row>
        <row r="1138">
          <cell r="J1138" t="str">
            <v>ELS-아트인드림-053</v>
          </cell>
          <cell r="K1138" t="str">
            <v>ELS-아트인드림-053-ELSHPF5027BLACKOMM</v>
          </cell>
          <cell r="L1138" t="str">
            <v>ELS의류27</v>
          </cell>
          <cell r="M1138" t="str">
            <v>ELS</v>
          </cell>
          <cell r="N1138" t="str">
            <v>14FW_E</v>
          </cell>
          <cell r="P1138" t="str">
            <v>ELS</v>
          </cell>
          <cell r="Q1138" t="str">
            <v>ELSTINKO</v>
          </cell>
          <cell r="R1138" t="str">
            <v>F</v>
          </cell>
          <cell r="S1138">
            <v>5</v>
          </cell>
          <cell r="T1138" t="str">
            <v>HP</v>
          </cell>
          <cell r="U1138" t="str">
            <v>HOODED JUMPER</v>
          </cell>
          <cell r="V1138" t="str">
            <v>U</v>
          </cell>
          <cell r="W1138">
            <v>27</v>
          </cell>
          <cell r="X1138" t="str">
            <v>027</v>
          </cell>
          <cell r="Y1138" t="str">
            <v>ELSHPF5027</v>
          </cell>
          <cell r="Z1138">
            <v>0.25</v>
          </cell>
          <cell r="AA1138" t="str">
            <v>14FW_ELSTINKO_HOODZIP_09_BK</v>
          </cell>
          <cell r="AB1138" t="str">
            <v>BK</v>
          </cell>
          <cell r="AC1138" t="str">
            <v>BLACK</v>
          </cell>
          <cell r="AD1138" t="str">
            <v>ELSHPF5027BK</v>
          </cell>
          <cell r="AE1138" t="str">
            <v/>
          </cell>
          <cell r="AF1138">
            <v>0.25</v>
          </cell>
          <cell r="AG1138">
            <v>0</v>
          </cell>
          <cell r="AH1138">
            <v>1</v>
          </cell>
          <cell r="AI1138" t="str">
            <v>OMM</v>
          </cell>
        </row>
        <row r="1139">
          <cell r="J1139" t="str">
            <v>ELS-아트인드림-053</v>
          </cell>
          <cell r="K1139" t="str">
            <v>ELS-아트인드림-053-ELSHPF5027BLACKOLL</v>
          </cell>
          <cell r="L1139" t="str">
            <v>ELS의류27</v>
          </cell>
          <cell r="M1139" t="str">
            <v>ELS</v>
          </cell>
          <cell r="N1139" t="str">
            <v>14FW_E</v>
          </cell>
          <cell r="P1139" t="str">
            <v>ELS</v>
          </cell>
          <cell r="Q1139" t="str">
            <v>ELSTINKO</v>
          </cell>
          <cell r="R1139" t="str">
            <v>F</v>
          </cell>
          <cell r="S1139">
            <v>5</v>
          </cell>
          <cell r="T1139" t="str">
            <v>HP</v>
          </cell>
          <cell r="U1139" t="str">
            <v>HOODED JUMPER</v>
          </cell>
          <cell r="V1139" t="str">
            <v>U</v>
          </cell>
          <cell r="W1139">
            <v>27</v>
          </cell>
          <cell r="X1139" t="str">
            <v>027</v>
          </cell>
          <cell r="Y1139" t="str">
            <v>ELSHPF5027</v>
          </cell>
          <cell r="Z1139">
            <v>0.25</v>
          </cell>
          <cell r="AA1139" t="str">
            <v>14FW_ELSTINKO_HOODZIP_09_BK</v>
          </cell>
          <cell r="AB1139" t="str">
            <v>BK</v>
          </cell>
          <cell r="AC1139" t="str">
            <v>BLACK</v>
          </cell>
          <cell r="AD1139" t="str">
            <v>ELSHPF5027BK</v>
          </cell>
          <cell r="AE1139" t="str">
            <v/>
          </cell>
          <cell r="AF1139">
            <v>0.25</v>
          </cell>
          <cell r="AG1139">
            <v>0</v>
          </cell>
          <cell r="AH1139">
            <v>1</v>
          </cell>
          <cell r="AI1139" t="str">
            <v>OLL</v>
          </cell>
        </row>
        <row r="1140">
          <cell r="J1140" t="str">
            <v>ELS-아트인드림-053</v>
          </cell>
          <cell r="K1140" t="str">
            <v>ELS-아트인드림-053-ELSHPF5027BLACKOXL</v>
          </cell>
          <cell r="L1140" t="str">
            <v>ELS의류27</v>
          </cell>
          <cell r="M1140" t="str">
            <v>ELS</v>
          </cell>
          <cell r="N1140" t="str">
            <v>14FW_E</v>
          </cell>
          <cell r="P1140" t="str">
            <v>ELS</v>
          </cell>
          <cell r="Q1140" t="str">
            <v>ELSTINKO</v>
          </cell>
          <cell r="R1140" t="str">
            <v>F</v>
          </cell>
          <cell r="S1140">
            <v>5</v>
          </cell>
          <cell r="T1140" t="str">
            <v>HP</v>
          </cell>
          <cell r="U1140" t="str">
            <v>HOODED JUMPER</v>
          </cell>
          <cell r="V1140" t="str">
            <v>U</v>
          </cell>
          <cell r="W1140">
            <v>27</v>
          </cell>
          <cell r="X1140" t="str">
            <v>027</v>
          </cell>
          <cell r="Y1140" t="str">
            <v>ELSHPF5027</v>
          </cell>
          <cell r="Z1140">
            <v>0.25</v>
          </cell>
          <cell r="AA1140" t="str">
            <v>14FW_ELSTINKO_HOODZIP_09_BK</v>
          </cell>
          <cell r="AB1140" t="str">
            <v>BK</v>
          </cell>
          <cell r="AC1140" t="str">
            <v>BLACK</v>
          </cell>
          <cell r="AD1140" t="str">
            <v>ELSHPF5027BK</v>
          </cell>
          <cell r="AE1140" t="str">
            <v/>
          </cell>
          <cell r="AF1140">
            <v>0.25</v>
          </cell>
          <cell r="AG1140">
            <v>0</v>
          </cell>
          <cell r="AH1140">
            <v>1</v>
          </cell>
          <cell r="AI1140" t="str">
            <v>OXL</v>
          </cell>
        </row>
        <row r="1141">
          <cell r="J1141" t="str">
            <v>0</v>
          </cell>
          <cell r="K1141" t="str">
            <v>0-</v>
          </cell>
          <cell r="L1141">
            <v>0</v>
          </cell>
          <cell r="M1141" t="str">
            <v>TTL</v>
          </cell>
          <cell r="N1141" t="str">
            <v/>
          </cell>
          <cell r="O1141" t="str">
            <v>ELS-아트인드림-05 TTL</v>
          </cell>
          <cell r="Q1141" t="str">
            <v/>
          </cell>
          <cell r="R1141" t="str">
            <v/>
          </cell>
          <cell r="S1141" t="str">
            <v/>
          </cell>
          <cell r="U1141" t="str">
            <v/>
          </cell>
          <cell r="X1141" t="str">
            <v/>
          </cell>
          <cell r="Y1141" t="str">
            <v/>
          </cell>
          <cell r="Z1141">
            <v>3</v>
          </cell>
          <cell r="AB1141" t="str">
            <v/>
          </cell>
          <cell r="AD1141" t="str">
            <v/>
          </cell>
          <cell r="AE1141" t="str">
            <v/>
          </cell>
          <cell r="AF1141">
            <v>3</v>
          </cell>
          <cell r="AG1141">
            <v>0</v>
          </cell>
          <cell r="AH1141">
            <v>1</v>
          </cell>
        </row>
        <row r="1142">
          <cell r="J1142" t="str">
            <v>URB-대경-031</v>
          </cell>
          <cell r="K1142" t="str">
            <v>URB-대경-031-URBTHF5003BLACKOSS</v>
          </cell>
          <cell r="L1142" t="str">
            <v>URB의류3</v>
          </cell>
          <cell r="M1142" t="str">
            <v>URB</v>
          </cell>
          <cell r="N1142" t="str">
            <v>14FW U</v>
          </cell>
          <cell r="P1142" t="str">
            <v>URB</v>
          </cell>
          <cell r="Q1142" t="str">
            <v>URBAN SWAGGER</v>
          </cell>
          <cell r="R1142" t="str">
            <v>F</v>
          </cell>
          <cell r="S1142">
            <v>5</v>
          </cell>
          <cell r="T1142" t="str">
            <v>TH</v>
          </cell>
          <cell r="U1142" t="str">
            <v>HOODED T-SHIRTS</v>
          </cell>
          <cell r="V1142" t="str">
            <v>U</v>
          </cell>
          <cell r="W1142">
            <v>3</v>
          </cell>
          <cell r="X1142" t="str">
            <v>003</v>
          </cell>
          <cell r="Y1142" t="str">
            <v>URBTHF5003</v>
          </cell>
          <cell r="Z1142">
            <v>0.25</v>
          </cell>
          <cell r="AA1142" t="str">
            <v>14FW URBAN SWAGGER_HOOD_02_BK</v>
          </cell>
          <cell r="AB1142" t="str">
            <v>BK</v>
          </cell>
          <cell r="AC1142" t="str">
            <v>BLACK</v>
          </cell>
          <cell r="AD1142" t="str">
            <v>URBTHF5003BK</v>
          </cell>
          <cell r="AE1142" t="str">
            <v/>
          </cell>
          <cell r="AF1142">
            <v>0.25</v>
          </cell>
          <cell r="AG1142" t="str">
            <v>60% polyester
40% cotton</v>
          </cell>
          <cell r="AH1142">
            <v>1</v>
          </cell>
          <cell r="AI1142" t="str">
            <v>OSS</v>
          </cell>
        </row>
        <row r="1143">
          <cell r="J1143" t="str">
            <v>URB-대경-031</v>
          </cell>
          <cell r="K1143" t="str">
            <v>URB-대경-031-URBTHF5003BLACKOMM</v>
          </cell>
          <cell r="L1143" t="str">
            <v>URB의류3</v>
          </cell>
          <cell r="M1143" t="str">
            <v>URB</v>
          </cell>
          <cell r="N1143" t="str">
            <v>14FW U</v>
          </cell>
          <cell r="P1143" t="str">
            <v>URB</v>
          </cell>
          <cell r="Q1143" t="str">
            <v>URBAN SWAGGER</v>
          </cell>
          <cell r="R1143" t="str">
            <v>F</v>
          </cell>
          <cell r="S1143">
            <v>5</v>
          </cell>
          <cell r="T1143" t="str">
            <v>TH</v>
          </cell>
          <cell r="U1143" t="str">
            <v>HOODED T-SHIRTS</v>
          </cell>
          <cell r="V1143" t="str">
            <v>U</v>
          </cell>
          <cell r="W1143">
            <v>3</v>
          </cell>
          <cell r="X1143" t="str">
            <v>003</v>
          </cell>
          <cell r="Y1143" t="str">
            <v>URBTHF5003</v>
          </cell>
          <cell r="Z1143">
            <v>0.25</v>
          </cell>
          <cell r="AA1143" t="str">
            <v>14FW URBAN SWAGGER_HOOD_02_BK</v>
          </cell>
          <cell r="AB1143" t="str">
            <v>BK</v>
          </cell>
          <cell r="AC1143" t="str">
            <v>BLACK</v>
          </cell>
          <cell r="AD1143" t="str">
            <v>URBTHF5003BK</v>
          </cell>
          <cell r="AE1143" t="str">
            <v/>
          </cell>
          <cell r="AF1143">
            <v>0.25</v>
          </cell>
          <cell r="AG1143" t="str">
            <v>60% polyester
40% cotton</v>
          </cell>
          <cell r="AH1143">
            <v>1</v>
          </cell>
          <cell r="AI1143" t="str">
            <v>OMM</v>
          </cell>
        </row>
        <row r="1144">
          <cell r="J1144" t="str">
            <v>URB-대경-031</v>
          </cell>
          <cell r="K1144" t="str">
            <v>URB-대경-031-URBTHF5003BLACKOLL</v>
          </cell>
          <cell r="L1144" t="str">
            <v>URB의류3</v>
          </cell>
          <cell r="M1144" t="str">
            <v>URB</v>
          </cell>
          <cell r="N1144" t="str">
            <v>14FW U</v>
          </cell>
          <cell r="P1144" t="str">
            <v>URB</v>
          </cell>
          <cell r="Q1144" t="str">
            <v>URBAN SWAGGER</v>
          </cell>
          <cell r="R1144" t="str">
            <v>F</v>
          </cell>
          <cell r="S1144">
            <v>5</v>
          </cell>
          <cell r="T1144" t="str">
            <v>TH</v>
          </cell>
          <cell r="U1144" t="str">
            <v>HOODED T-SHIRTS</v>
          </cell>
          <cell r="V1144" t="str">
            <v>U</v>
          </cell>
          <cell r="W1144">
            <v>3</v>
          </cell>
          <cell r="X1144" t="str">
            <v>003</v>
          </cell>
          <cell r="Y1144" t="str">
            <v>URBTHF5003</v>
          </cell>
          <cell r="Z1144">
            <v>0.25</v>
          </cell>
          <cell r="AA1144" t="str">
            <v>14FW URBAN SWAGGER_HOOD_02_BK</v>
          </cell>
          <cell r="AB1144" t="str">
            <v>BK</v>
          </cell>
          <cell r="AC1144" t="str">
            <v>BLACK</v>
          </cell>
          <cell r="AD1144" t="str">
            <v>URBTHF5003BK</v>
          </cell>
          <cell r="AE1144" t="str">
            <v/>
          </cell>
          <cell r="AF1144">
            <v>0.25</v>
          </cell>
          <cell r="AG1144" t="str">
            <v>60% polyester
40% cotton</v>
          </cell>
          <cell r="AH1144">
            <v>1</v>
          </cell>
          <cell r="AI1144" t="str">
            <v>OLL</v>
          </cell>
        </row>
        <row r="1145">
          <cell r="J1145" t="str">
            <v>URB-대경-031</v>
          </cell>
          <cell r="K1145" t="str">
            <v>URB-대경-031-URBTHF5003BLACKOXL</v>
          </cell>
          <cell r="L1145" t="str">
            <v>URB의류3</v>
          </cell>
          <cell r="M1145" t="str">
            <v>URB</v>
          </cell>
          <cell r="N1145" t="str">
            <v>14FW U</v>
          </cell>
          <cell r="P1145" t="str">
            <v>URB</v>
          </cell>
          <cell r="Q1145" t="str">
            <v>URBAN SWAGGER</v>
          </cell>
          <cell r="R1145" t="str">
            <v>F</v>
          </cell>
          <cell r="S1145">
            <v>5</v>
          </cell>
          <cell r="T1145" t="str">
            <v>TH</v>
          </cell>
          <cell r="U1145" t="str">
            <v>HOODED T-SHIRTS</v>
          </cell>
          <cell r="V1145" t="str">
            <v>U</v>
          </cell>
          <cell r="W1145">
            <v>3</v>
          </cell>
          <cell r="X1145" t="str">
            <v>003</v>
          </cell>
          <cell r="Y1145" t="str">
            <v>URBTHF5003</v>
          </cell>
          <cell r="Z1145">
            <v>0.25</v>
          </cell>
          <cell r="AA1145" t="str">
            <v>14FW URBAN SWAGGER_HOOD_02_BK</v>
          </cell>
          <cell r="AB1145" t="str">
            <v>BK</v>
          </cell>
          <cell r="AC1145" t="str">
            <v>BLACK</v>
          </cell>
          <cell r="AD1145" t="str">
            <v>URBTHF5003BK</v>
          </cell>
          <cell r="AE1145" t="str">
            <v/>
          </cell>
          <cell r="AF1145">
            <v>0.25</v>
          </cell>
          <cell r="AG1145" t="str">
            <v>60% polyester
40% cotton</v>
          </cell>
          <cell r="AH1145">
            <v>1</v>
          </cell>
          <cell r="AI1145" t="str">
            <v>OXL</v>
          </cell>
        </row>
        <row r="1146">
          <cell r="J1146" t="str">
            <v>URB-대경-032</v>
          </cell>
          <cell r="K1146" t="str">
            <v>URB-대경-032-URBHPF5004BLACKOSS</v>
          </cell>
          <cell r="L1146" t="str">
            <v>URB의류4</v>
          </cell>
          <cell r="M1146" t="str">
            <v>URB</v>
          </cell>
          <cell r="N1146" t="str">
            <v>14FW U</v>
          </cell>
          <cell r="P1146" t="str">
            <v>URB</v>
          </cell>
          <cell r="Q1146" t="str">
            <v>URBAN SWAGGER</v>
          </cell>
          <cell r="R1146" t="str">
            <v>F</v>
          </cell>
          <cell r="S1146">
            <v>5</v>
          </cell>
          <cell r="T1146" t="str">
            <v>HP</v>
          </cell>
          <cell r="U1146" t="str">
            <v>HOODED JUMPER</v>
          </cell>
          <cell r="V1146" t="str">
            <v>U</v>
          </cell>
          <cell r="W1146">
            <v>4</v>
          </cell>
          <cell r="X1146" t="str">
            <v>004</v>
          </cell>
          <cell r="Y1146" t="str">
            <v>URBHPF5004</v>
          </cell>
          <cell r="Z1146">
            <v>0.25</v>
          </cell>
          <cell r="AA1146" t="str">
            <v>14FW URBAN SWAGGER_HOOD ZIP_01_BK</v>
          </cell>
          <cell r="AB1146" t="str">
            <v>BK</v>
          </cell>
          <cell r="AC1146" t="str">
            <v>BLACK</v>
          </cell>
          <cell r="AD1146" t="str">
            <v>URBHPF5004BK</v>
          </cell>
          <cell r="AE1146" t="str">
            <v/>
          </cell>
          <cell r="AF1146">
            <v>0.25</v>
          </cell>
          <cell r="AG1146" t="str">
            <v>60% cotton
20% polyurethan 20% polyester</v>
          </cell>
          <cell r="AH1146">
            <v>1</v>
          </cell>
          <cell r="AI1146" t="str">
            <v>OSS</v>
          </cell>
        </row>
        <row r="1147">
          <cell r="J1147" t="str">
            <v>URB-대경-032</v>
          </cell>
          <cell r="K1147" t="str">
            <v>URB-대경-032-URBHPF5004BLACKOMM</v>
          </cell>
          <cell r="L1147" t="str">
            <v>URB의류4</v>
          </cell>
          <cell r="M1147" t="str">
            <v>URB</v>
          </cell>
          <cell r="N1147" t="str">
            <v>14FW U</v>
          </cell>
          <cell r="P1147" t="str">
            <v>URB</v>
          </cell>
          <cell r="Q1147" t="str">
            <v>URBAN SWAGGER</v>
          </cell>
          <cell r="R1147" t="str">
            <v>F</v>
          </cell>
          <cell r="S1147">
            <v>5</v>
          </cell>
          <cell r="T1147" t="str">
            <v>HP</v>
          </cell>
          <cell r="U1147" t="str">
            <v>HOODED JUMPER</v>
          </cell>
          <cell r="V1147" t="str">
            <v>U</v>
          </cell>
          <cell r="W1147">
            <v>4</v>
          </cell>
          <cell r="X1147" t="str">
            <v>004</v>
          </cell>
          <cell r="Y1147" t="str">
            <v>URBHPF5004</v>
          </cell>
          <cell r="Z1147">
            <v>0.25</v>
          </cell>
          <cell r="AA1147" t="str">
            <v>14FW URBAN SWAGGER_HOOD ZIP_01_BK</v>
          </cell>
          <cell r="AB1147" t="str">
            <v>BK</v>
          </cell>
          <cell r="AC1147" t="str">
            <v>BLACK</v>
          </cell>
          <cell r="AD1147" t="str">
            <v>URBHPF5004BK</v>
          </cell>
          <cell r="AE1147" t="str">
            <v xml:space="preserve"> </v>
          </cell>
          <cell r="AF1147">
            <v>0.25</v>
          </cell>
          <cell r="AG1147" t="str">
            <v>60% cotton
20% polyurethan 20% polyester</v>
          </cell>
          <cell r="AH1147">
            <v>1</v>
          </cell>
          <cell r="AI1147" t="str">
            <v>OMM</v>
          </cell>
        </row>
        <row r="1148">
          <cell r="J1148" t="str">
            <v>URB-대경-032</v>
          </cell>
          <cell r="K1148" t="str">
            <v>URB-대경-032-URBHPF5004BLACKOLL</v>
          </cell>
          <cell r="L1148" t="str">
            <v>URB의류4</v>
          </cell>
          <cell r="M1148" t="str">
            <v>URB</v>
          </cell>
          <cell r="N1148" t="str">
            <v>14FW U</v>
          </cell>
          <cell r="P1148" t="str">
            <v>URB</v>
          </cell>
          <cell r="Q1148" t="str">
            <v>URBAN SWAGGER</v>
          </cell>
          <cell r="R1148" t="str">
            <v>F</v>
          </cell>
          <cell r="S1148">
            <v>5</v>
          </cell>
          <cell r="T1148" t="str">
            <v>HP</v>
          </cell>
          <cell r="U1148" t="str">
            <v>HOODED JUMPER</v>
          </cell>
          <cell r="V1148" t="str">
            <v>U</v>
          </cell>
          <cell r="W1148">
            <v>4</v>
          </cell>
          <cell r="X1148" t="str">
            <v>004</v>
          </cell>
          <cell r="Y1148" t="str">
            <v>URBHPF5004</v>
          </cell>
          <cell r="Z1148">
            <v>0.25</v>
          </cell>
          <cell r="AA1148" t="str">
            <v>14FW URBAN SWAGGER_HOOD ZIP_01_BK</v>
          </cell>
          <cell r="AB1148" t="str">
            <v>BK</v>
          </cell>
          <cell r="AC1148" t="str">
            <v>BLACK</v>
          </cell>
          <cell r="AD1148" t="str">
            <v>URBHPF5004BK</v>
          </cell>
          <cell r="AE1148" t="str">
            <v/>
          </cell>
          <cell r="AF1148">
            <v>0.25</v>
          </cell>
          <cell r="AG1148" t="str">
            <v>60% cotton
20% polyurethan 20% polyester</v>
          </cell>
          <cell r="AH1148">
            <v>1</v>
          </cell>
          <cell r="AI1148" t="str">
            <v>OLL</v>
          </cell>
        </row>
        <row r="1149">
          <cell r="J1149" t="str">
            <v>URB-대경-032</v>
          </cell>
          <cell r="K1149" t="str">
            <v>URB-대경-032-URBHPF5004BLACKOXL</v>
          </cell>
          <cell r="L1149" t="str">
            <v>URB의류4</v>
          </cell>
          <cell r="M1149" t="str">
            <v>URB</v>
          </cell>
          <cell r="N1149" t="str">
            <v>14FW U</v>
          </cell>
          <cell r="P1149" t="str">
            <v>URB</v>
          </cell>
          <cell r="Q1149" t="str">
            <v>URBAN SWAGGER</v>
          </cell>
          <cell r="R1149" t="str">
            <v>F</v>
          </cell>
          <cell r="S1149">
            <v>5</v>
          </cell>
          <cell r="T1149" t="str">
            <v>HP</v>
          </cell>
          <cell r="U1149" t="str">
            <v>HOODED JUMPER</v>
          </cell>
          <cell r="V1149" t="str">
            <v>U</v>
          </cell>
          <cell r="W1149">
            <v>4</v>
          </cell>
          <cell r="X1149" t="str">
            <v>004</v>
          </cell>
          <cell r="Y1149" t="str">
            <v>URBHPF5004</v>
          </cell>
          <cell r="Z1149">
            <v>0.25</v>
          </cell>
          <cell r="AA1149" t="str">
            <v>14FW URBAN SWAGGER_HOOD ZIP_01_BK</v>
          </cell>
          <cell r="AB1149" t="str">
            <v>BK</v>
          </cell>
          <cell r="AC1149" t="str">
            <v>BLACK</v>
          </cell>
          <cell r="AD1149" t="str">
            <v>URBHPF5004BK</v>
          </cell>
          <cell r="AE1149" t="str">
            <v/>
          </cell>
          <cell r="AF1149">
            <v>0.25</v>
          </cell>
          <cell r="AG1149" t="str">
            <v>60% cotton
20% polyurethan 20% polyester</v>
          </cell>
          <cell r="AH1149">
            <v>1</v>
          </cell>
          <cell r="AI1149" t="str">
            <v>OXL</v>
          </cell>
        </row>
        <row r="1150">
          <cell r="J1150" t="str">
            <v>URB-대경-033</v>
          </cell>
          <cell r="K1150" t="str">
            <v>URB-대경-033-URBJPF5005BLACKOSS</v>
          </cell>
          <cell r="L1150" t="str">
            <v>URB의류5</v>
          </cell>
          <cell r="M1150" t="str">
            <v>URB</v>
          </cell>
          <cell r="N1150" t="str">
            <v>14FW_U</v>
          </cell>
          <cell r="P1150" t="str">
            <v>URB</v>
          </cell>
          <cell r="Q1150" t="str">
            <v>URBAN SWAGGER</v>
          </cell>
          <cell r="R1150" t="str">
            <v>F</v>
          </cell>
          <cell r="S1150">
            <v>5</v>
          </cell>
          <cell r="T1150" t="str">
            <v>JP</v>
          </cell>
          <cell r="U1150" t="str">
            <v>JUMPER</v>
          </cell>
          <cell r="V1150" t="str">
            <v>U</v>
          </cell>
          <cell r="W1150">
            <v>5</v>
          </cell>
          <cell r="X1150" t="str">
            <v>005</v>
          </cell>
          <cell r="Y1150" t="str">
            <v>URBJPF5005</v>
          </cell>
          <cell r="Z1150">
            <v>0.33333333333333331</v>
          </cell>
          <cell r="AA1150" t="str">
            <v>14FW_URBAN SWAGGER_JUMPER_01_BK</v>
          </cell>
          <cell r="AB1150" t="str">
            <v>BK</v>
          </cell>
          <cell r="AC1150" t="str">
            <v>BLACK</v>
          </cell>
          <cell r="AD1150" t="str">
            <v>URBJPF5005BK</v>
          </cell>
          <cell r="AE1150" t="str">
            <v/>
          </cell>
          <cell r="AF1150">
            <v>0.33333333333333331</v>
          </cell>
          <cell r="AG1150" t="str">
            <v>겉감: 100% nylon
안감, 충전재: 100% polyester</v>
          </cell>
          <cell r="AH1150">
            <v>1</v>
          </cell>
          <cell r="AI1150" t="str">
            <v>OSS</v>
          </cell>
        </row>
        <row r="1151">
          <cell r="J1151" t="str">
            <v>URB-대경-033</v>
          </cell>
          <cell r="K1151" t="str">
            <v>URB-대경-033-URBJPF5005BLACKOMM</v>
          </cell>
          <cell r="L1151" t="str">
            <v>URB의류5</v>
          </cell>
          <cell r="M1151" t="str">
            <v>URB</v>
          </cell>
          <cell r="N1151" t="str">
            <v>14FW_U</v>
          </cell>
          <cell r="P1151" t="str">
            <v>URB</v>
          </cell>
          <cell r="Q1151" t="str">
            <v>URBAN SWAGGER</v>
          </cell>
          <cell r="R1151" t="str">
            <v>F</v>
          </cell>
          <cell r="S1151">
            <v>5</v>
          </cell>
          <cell r="T1151" t="str">
            <v>JP</v>
          </cell>
          <cell r="U1151" t="str">
            <v>JUMPER</v>
          </cell>
          <cell r="V1151" t="str">
            <v>U</v>
          </cell>
          <cell r="W1151">
            <v>5</v>
          </cell>
          <cell r="X1151" t="str">
            <v>005</v>
          </cell>
          <cell r="Y1151" t="str">
            <v>URBJPF5005</v>
          </cell>
          <cell r="Z1151">
            <v>0.33333333333333331</v>
          </cell>
          <cell r="AA1151" t="str">
            <v>14FW_URBAN SWAGGER_JUMPER_01_BK</v>
          </cell>
          <cell r="AB1151" t="str">
            <v>BK</v>
          </cell>
          <cell r="AC1151" t="str">
            <v>BLACK</v>
          </cell>
          <cell r="AD1151" t="str">
            <v>URBJPF5005BK</v>
          </cell>
          <cell r="AE1151" t="str">
            <v/>
          </cell>
          <cell r="AF1151">
            <v>0.33333333333333331</v>
          </cell>
          <cell r="AG1151" t="str">
            <v>겉감: 100% nylon
안감, 충전재: 100% polyester</v>
          </cell>
          <cell r="AH1151">
            <v>1</v>
          </cell>
          <cell r="AI1151" t="str">
            <v>OMM</v>
          </cell>
        </row>
        <row r="1152">
          <cell r="J1152" t="str">
            <v>URB-대경-033</v>
          </cell>
          <cell r="K1152" t="str">
            <v>URB-대경-033-URBJPF5005BLACKOLL</v>
          </cell>
          <cell r="L1152" t="str">
            <v>URB의류5</v>
          </cell>
          <cell r="M1152" t="str">
            <v>URB</v>
          </cell>
          <cell r="N1152" t="str">
            <v>14FW_U</v>
          </cell>
          <cell r="P1152" t="str">
            <v>URB</v>
          </cell>
          <cell r="Q1152" t="str">
            <v>URBAN SWAGGER</v>
          </cell>
          <cell r="R1152" t="str">
            <v>F</v>
          </cell>
          <cell r="S1152">
            <v>5</v>
          </cell>
          <cell r="T1152" t="str">
            <v>JP</v>
          </cell>
          <cell r="U1152" t="str">
            <v>JUMPER</v>
          </cell>
          <cell r="V1152" t="str">
            <v>U</v>
          </cell>
          <cell r="W1152">
            <v>5</v>
          </cell>
          <cell r="X1152" t="str">
            <v>005</v>
          </cell>
          <cell r="Y1152" t="str">
            <v>URBJPF5005</v>
          </cell>
          <cell r="Z1152">
            <v>0.33333333333333331</v>
          </cell>
          <cell r="AA1152" t="str">
            <v>14FW_URBAN SWAGGER_JUMPER_01_BK</v>
          </cell>
          <cell r="AB1152" t="str">
            <v>BK</v>
          </cell>
          <cell r="AC1152" t="str">
            <v>BLACK</v>
          </cell>
          <cell r="AD1152" t="str">
            <v>URBJPF5005BK</v>
          </cell>
          <cell r="AE1152" t="str">
            <v/>
          </cell>
          <cell r="AF1152">
            <v>0.33333333333333331</v>
          </cell>
          <cell r="AG1152" t="str">
            <v>겉감: 100% nylon
안감, 충전재: 100% polyester</v>
          </cell>
          <cell r="AH1152">
            <v>1</v>
          </cell>
          <cell r="AI1152" t="str">
            <v>OLL</v>
          </cell>
        </row>
        <row r="1153">
          <cell r="J1153" t="str">
            <v>0</v>
          </cell>
          <cell r="K1153" t="str">
            <v>0-</v>
          </cell>
          <cell r="L1153">
            <v>0</v>
          </cell>
          <cell r="M1153" t="str">
            <v>TTL</v>
          </cell>
          <cell r="N1153" t="str">
            <v/>
          </cell>
          <cell r="O1153" t="str">
            <v>URB-대경-03 TTL</v>
          </cell>
          <cell r="Q1153" t="str">
            <v/>
          </cell>
          <cell r="R1153" t="str">
            <v/>
          </cell>
          <cell r="S1153" t="str">
            <v/>
          </cell>
          <cell r="U1153" t="str">
            <v/>
          </cell>
          <cell r="X1153" t="str">
            <v/>
          </cell>
          <cell r="Y1153" t="str">
            <v/>
          </cell>
          <cell r="Z1153">
            <v>3.0000000000000004</v>
          </cell>
          <cell r="AB1153" t="str">
            <v/>
          </cell>
          <cell r="AD1153" t="str">
            <v/>
          </cell>
          <cell r="AE1153" t="str">
            <v/>
          </cell>
          <cell r="AF1153">
            <v>3.0000000000000004</v>
          </cell>
          <cell r="AG1153">
            <v>0</v>
          </cell>
          <cell r="AH1153">
            <v>1</v>
          </cell>
        </row>
        <row r="1154">
          <cell r="J1154" t="str">
            <v>URB-대경-061</v>
          </cell>
          <cell r="K1154" t="str">
            <v>URB-대경-061-URBJPF5007BLACKOXS</v>
          </cell>
          <cell r="L1154" t="str">
            <v>URB의류7</v>
          </cell>
          <cell r="M1154" t="str">
            <v>URB</v>
          </cell>
          <cell r="N1154" t="str">
            <v>14FW_U</v>
          </cell>
          <cell r="P1154" t="str">
            <v>URB</v>
          </cell>
          <cell r="Q1154" t="str">
            <v>URBAN SWAGGER</v>
          </cell>
          <cell r="R1154" t="str">
            <v>F</v>
          </cell>
          <cell r="S1154">
            <v>5</v>
          </cell>
          <cell r="T1154" t="str">
            <v>JP</v>
          </cell>
          <cell r="U1154" t="str">
            <v>JUMPER</v>
          </cell>
          <cell r="V1154" t="str">
            <v>U</v>
          </cell>
          <cell r="W1154">
            <v>7</v>
          </cell>
          <cell r="X1154" t="str">
            <v>007</v>
          </cell>
          <cell r="Y1154" t="str">
            <v>URBJPF5007</v>
          </cell>
          <cell r="Z1154">
            <v>0.1</v>
          </cell>
          <cell r="AA1154" t="str">
            <v>14FW_URBAN SWAGGER_JUMPER_03_BK</v>
          </cell>
          <cell r="AB1154" t="str">
            <v>BK</v>
          </cell>
          <cell r="AC1154" t="str">
            <v>BLACK</v>
          </cell>
          <cell r="AD1154" t="str">
            <v>URBJPF5007BK</v>
          </cell>
          <cell r="AE1154" t="str">
            <v/>
          </cell>
          <cell r="AF1154">
            <v>0.2</v>
          </cell>
          <cell r="AG1154" t="str">
            <v>겉감: 100% nylon
안감, 충전재: 100% polyester,
리얼라쿤</v>
          </cell>
          <cell r="AH1154">
            <v>1</v>
          </cell>
          <cell r="AI1154" t="str">
            <v>OXS</v>
          </cell>
        </row>
        <row r="1155">
          <cell r="J1155" t="str">
            <v>URB-대경-061</v>
          </cell>
          <cell r="K1155" t="str">
            <v>URB-대경-061-URBJPF5007BLACKOSS</v>
          </cell>
          <cell r="L1155" t="str">
            <v>URB의류7</v>
          </cell>
          <cell r="M1155" t="str">
            <v>URB</v>
          </cell>
          <cell r="N1155" t="str">
            <v>14FW_U</v>
          </cell>
          <cell r="P1155" t="str">
            <v>URB</v>
          </cell>
          <cell r="Q1155" t="str">
            <v>URBAN SWAGGER</v>
          </cell>
          <cell r="R1155" t="str">
            <v>F</v>
          </cell>
          <cell r="S1155">
            <v>5</v>
          </cell>
          <cell r="T1155" t="str">
            <v>JP</v>
          </cell>
          <cell r="U1155" t="str">
            <v>JUMPER</v>
          </cell>
          <cell r="V1155" t="str">
            <v>U</v>
          </cell>
          <cell r="W1155">
            <v>7</v>
          </cell>
          <cell r="X1155" t="str">
            <v>007</v>
          </cell>
          <cell r="Y1155" t="str">
            <v>URBJPF5007</v>
          </cell>
          <cell r="Z1155">
            <v>0.1</v>
          </cell>
          <cell r="AA1155" t="str">
            <v>14FW_URBAN SWAGGER_JUMPER_03_BK</v>
          </cell>
          <cell r="AB1155" t="str">
            <v>BK</v>
          </cell>
          <cell r="AC1155" t="str">
            <v>BLACK</v>
          </cell>
          <cell r="AD1155" t="str">
            <v>URBJPF5007BK</v>
          </cell>
          <cell r="AE1155" t="str">
            <v/>
          </cell>
          <cell r="AF1155">
            <v>0.2</v>
          </cell>
          <cell r="AG1155" t="str">
            <v>겉감: 100% nylon
안감, 충전재: 100% polyester,
리얼라쿤</v>
          </cell>
          <cell r="AH1155">
            <v>1</v>
          </cell>
          <cell r="AI1155" t="str">
            <v>OSS</v>
          </cell>
        </row>
        <row r="1156">
          <cell r="J1156" t="str">
            <v>URB-대경-061</v>
          </cell>
          <cell r="K1156" t="str">
            <v>URB-대경-061-URBJPF5007BLACKOMM</v>
          </cell>
          <cell r="L1156" t="str">
            <v>URB의류7</v>
          </cell>
          <cell r="M1156" t="str">
            <v>URB</v>
          </cell>
          <cell r="N1156" t="str">
            <v>14FW_U</v>
          </cell>
          <cell r="P1156" t="str">
            <v>URB</v>
          </cell>
          <cell r="Q1156" t="str">
            <v>URBAN SWAGGER</v>
          </cell>
          <cell r="R1156" t="str">
            <v>F</v>
          </cell>
          <cell r="S1156">
            <v>5</v>
          </cell>
          <cell r="T1156" t="str">
            <v>JP</v>
          </cell>
          <cell r="U1156" t="str">
            <v>JUMPER</v>
          </cell>
          <cell r="V1156" t="str">
            <v>U</v>
          </cell>
          <cell r="W1156">
            <v>7</v>
          </cell>
          <cell r="X1156" t="str">
            <v>007</v>
          </cell>
          <cell r="Y1156" t="str">
            <v>URBJPF5007</v>
          </cell>
          <cell r="Z1156">
            <v>0.1</v>
          </cell>
          <cell r="AA1156" t="str">
            <v>14FW_URBAN SWAGGER_JUMPER_03_BK</v>
          </cell>
          <cell r="AB1156" t="str">
            <v>BK</v>
          </cell>
          <cell r="AC1156" t="str">
            <v>BLACK</v>
          </cell>
          <cell r="AD1156" t="str">
            <v>URBJPF5007BK</v>
          </cell>
          <cell r="AE1156" t="str">
            <v/>
          </cell>
          <cell r="AF1156">
            <v>0.2</v>
          </cell>
          <cell r="AG1156" t="str">
            <v>겉감: 100% nylon
안감, 충전재: 100% polyester,
리얼라쿤</v>
          </cell>
          <cell r="AH1156">
            <v>1</v>
          </cell>
          <cell r="AI1156" t="str">
            <v>OMM</v>
          </cell>
        </row>
        <row r="1157">
          <cell r="J1157" t="str">
            <v>URB-대경-061</v>
          </cell>
          <cell r="K1157" t="str">
            <v>URB-대경-061-URBJPF5007BLACKOLL</v>
          </cell>
          <cell r="L1157" t="str">
            <v>URB의류7</v>
          </cell>
          <cell r="M1157" t="str">
            <v>URB</v>
          </cell>
          <cell r="N1157" t="str">
            <v>14FW_U</v>
          </cell>
          <cell r="P1157" t="str">
            <v>URB</v>
          </cell>
          <cell r="Q1157" t="str">
            <v>URBAN SWAGGER</v>
          </cell>
          <cell r="R1157" t="str">
            <v>F</v>
          </cell>
          <cell r="S1157">
            <v>5</v>
          </cell>
          <cell r="T1157" t="str">
            <v>JP</v>
          </cell>
          <cell r="U1157" t="str">
            <v>JUMPER</v>
          </cell>
          <cell r="V1157" t="str">
            <v>U</v>
          </cell>
          <cell r="W1157">
            <v>7</v>
          </cell>
          <cell r="X1157" t="str">
            <v>007</v>
          </cell>
          <cell r="Y1157" t="str">
            <v>URBJPF5007</v>
          </cell>
          <cell r="Z1157">
            <v>0.1</v>
          </cell>
          <cell r="AA1157" t="str">
            <v>14FW_URBAN SWAGGER_JUMPER_03_BK</v>
          </cell>
          <cell r="AB1157" t="str">
            <v>BK</v>
          </cell>
          <cell r="AC1157" t="str">
            <v>BLACK</v>
          </cell>
          <cell r="AD1157" t="str">
            <v>URBJPF5007BK</v>
          </cell>
          <cell r="AE1157" t="str">
            <v/>
          </cell>
          <cell r="AF1157">
            <v>0.2</v>
          </cell>
          <cell r="AG1157" t="str">
            <v>겉감: 100% nylon
안감, 충전재: 100% polyester,
리얼라쿤</v>
          </cell>
          <cell r="AH1157">
            <v>1</v>
          </cell>
          <cell r="AI1157" t="str">
            <v>OLL</v>
          </cell>
        </row>
        <row r="1158">
          <cell r="J1158" t="str">
            <v>URB-대경-061</v>
          </cell>
          <cell r="K1158" t="str">
            <v>URB-대경-061-URBJPF5007BLACKOXL</v>
          </cell>
          <cell r="L1158" t="str">
            <v>URB의류7</v>
          </cell>
          <cell r="M1158" t="str">
            <v>URB</v>
          </cell>
          <cell r="N1158" t="str">
            <v>14FW_U</v>
          </cell>
          <cell r="P1158" t="str">
            <v>URB</v>
          </cell>
          <cell r="Q1158" t="str">
            <v>URBAN SWAGGER</v>
          </cell>
          <cell r="R1158" t="str">
            <v>F</v>
          </cell>
          <cell r="S1158">
            <v>5</v>
          </cell>
          <cell r="T1158" t="str">
            <v>JP</v>
          </cell>
          <cell r="U1158" t="str">
            <v>JUMPER</v>
          </cell>
          <cell r="V1158" t="str">
            <v>U</v>
          </cell>
          <cell r="W1158">
            <v>7</v>
          </cell>
          <cell r="X1158" t="str">
            <v>007</v>
          </cell>
          <cell r="Y1158" t="str">
            <v>URBJPF5007</v>
          </cell>
          <cell r="Z1158">
            <v>0.1</v>
          </cell>
          <cell r="AA1158" t="str">
            <v>14FW_URBAN SWAGGER_JUMPER_03_BK</v>
          </cell>
          <cell r="AB1158" t="str">
            <v>BK</v>
          </cell>
          <cell r="AC1158" t="str">
            <v>BLACK</v>
          </cell>
          <cell r="AD1158" t="str">
            <v>URBJPF5007BK</v>
          </cell>
          <cell r="AE1158" t="str">
            <v/>
          </cell>
          <cell r="AF1158">
            <v>0.2</v>
          </cell>
          <cell r="AG1158" t="str">
            <v>겉감: 100% nylon
안감, 충전재: 100% polyester,
리얼라쿤</v>
          </cell>
          <cell r="AH1158">
            <v>1</v>
          </cell>
          <cell r="AI1158" t="str">
            <v>OXL</v>
          </cell>
        </row>
        <row r="1159">
          <cell r="J1159" t="str">
            <v>URB-대경-062</v>
          </cell>
          <cell r="K1159" t="str">
            <v>URB-대경-062-URBJPF5007REDOXS</v>
          </cell>
          <cell r="L1159" t="str">
            <v>URB의류7</v>
          </cell>
          <cell r="M1159" t="str">
            <v>URB</v>
          </cell>
          <cell r="N1159" t="str">
            <v>14FW_U</v>
          </cell>
          <cell r="P1159" t="str">
            <v>URB</v>
          </cell>
          <cell r="Q1159" t="str">
            <v>URBAN SWAGGER</v>
          </cell>
          <cell r="R1159" t="str">
            <v>F</v>
          </cell>
          <cell r="S1159">
            <v>5</v>
          </cell>
          <cell r="T1159" t="str">
            <v>JP</v>
          </cell>
          <cell r="U1159" t="str">
            <v>JUMPER</v>
          </cell>
          <cell r="V1159" t="str">
            <v>U</v>
          </cell>
          <cell r="W1159">
            <v>7</v>
          </cell>
          <cell r="X1159" t="str">
            <v>007</v>
          </cell>
          <cell r="Y1159" t="str">
            <v>URBJPF5007</v>
          </cell>
          <cell r="Z1159">
            <v>0.1</v>
          </cell>
          <cell r="AA1159" t="str">
            <v>14FW_URBAN SWAGGER_JUMPER_03_RD</v>
          </cell>
          <cell r="AB1159" t="str">
            <v>RE</v>
          </cell>
          <cell r="AC1159" t="str">
            <v>RED</v>
          </cell>
          <cell r="AD1159" t="str">
            <v>URBJPF5007RE</v>
          </cell>
          <cell r="AE1159" t="str">
            <v/>
          </cell>
          <cell r="AF1159">
            <v>0.2</v>
          </cell>
          <cell r="AG1159" t="str">
            <v>겉감: 100% nylon
안감, 충전재: 100% polyester,
리얼라쿤</v>
          </cell>
          <cell r="AH1159">
            <v>1</v>
          </cell>
          <cell r="AI1159" t="str">
            <v>OXS</v>
          </cell>
        </row>
        <row r="1160">
          <cell r="J1160" t="str">
            <v>URB-대경-062</v>
          </cell>
          <cell r="K1160" t="str">
            <v>URB-대경-062-URBJPF5007REDOSS</v>
          </cell>
          <cell r="L1160" t="str">
            <v>URB의류7</v>
          </cell>
          <cell r="M1160" t="str">
            <v>URB</v>
          </cell>
          <cell r="N1160" t="str">
            <v>14FW_U</v>
          </cell>
          <cell r="P1160" t="str">
            <v>URB</v>
          </cell>
          <cell r="Q1160" t="str">
            <v>URBAN SWAGGER</v>
          </cell>
          <cell r="R1160" t="str">
            <v>F</v>
          </cell>
          <cell r="S1160">
            <v>5</v>
          </cell>
          <cell r="T1160" t="str">
            <v>JP</v>
          </cell>
          <cell r="U1160" t="str">
            <v>JUMPER</v>
          </cell>
          <cell r="V1160" t="str">
            <v>U</v>
          </cell>
          <cell r="W1160">
            <v>7</v>
          </cell>
          <cell r="X1160" t="str">
            <v>007</v>
          </cell>
          <cell r="Y1160" t="str">
            <v>URBJPF5007</v>
          </cell>
          <cell r="Z1160">
            <v>0.1</v>
          </cell>
          <cell r="AA1160" t="str">
            <v>14FW_URBAN SWAGGER_JUMPER_03_RD</v>
          </cell>
          <cell r="AB1160" t="str">
            <v>RE</v>
          </cell>
          <cell r="AC1160" t="str">
            <v>RED</v>
          </cell>
          <cell r="AD1160" t="str">
            <v>URBJPF5007RE</v>
          </cell>
          <cell r="AE1160" t="str">
            <v/>
          </cell>
          <cell r="AF1160">
            <v>0.2</v>
          </cell>
          <cell r="AG1160" t="str">
            <v>겉감: 100% nylon
안감, 충전재: 100% polyester,
리얼라쿤</v>
          </cell>
          <cell r="AH1160">
            <v>1</v>
          </cell>
          <cell r="AI1160" t="str">
            <v>OSS</v>
          </cell>
        </row>
        <row r="1161">
          <cell r="J1161" t="str">
            <v>URB-대경-062</v>
          </cell>
          <cell r="K1161" t="str">
            <v>URB-대경-062-URBJPF5007REDOMM</v>
          </cell>
          <cell r="L1161" t="str">
            <v>URB의류7</v>
          </cell>
          <cell r="M1161" t="str">
            <v>URB</v>
          </cell>
          <cell r="N1161" t="str">
            <v>14FW_U</v>
          </cell>
          <cell r="P1161" t="str">
            <v>URB</v>
          </cell>
          <cell r="Q1161" t="str">
            <v>URBAN SWAGGER</v>
          </cell>
          <cell r="R1161" t="str">
            <v>F</v>
          </cell>
          <cell r="S1161">
            <v>5</v>
          </cell>
          <cell r="T1161" t="str">
            <v>JP</v>
          </cell>
          <cell r="U1161" t="str">
            <v>JUMPER</v>
          </cell>
          <cell r="V1161" t="str">
            <v>U</v>
          </cell>
          <cell r="W1161">
            <v>7</v>
          </cell>
          <cell r="X1161" t="str">
            <v>007</v>
          </cell>
          <cell r="Y1161" t="str">
            <v>URBJPF5007</v>
          </cell>
          <cell r="Z1161">
            <v>0.1</v>
          </cell>
          <cell r="AA1161" t="str">
            <v>14FW_URBAN SWAGGER_JUMPER_03_RD</v>
          </cell>
          <cell r="AB1161" t="str">
            <v>RE</v>
          </cell>
          <cell r="AC1161" t="str">
            <v>RED</v>
          </cell>
          <cell r="AD1161" t="str">
            <v>URBJPF5007RE</v>
          </cell>
          <cell r="AE1161" t="str">
            <v/>
          </cell>
          <cell r="AF1161">
            <v>0.2</v>
          </cell>
          <cell r="AG1161" t="str">
            <v>겉감: 100% nylon
안감, 충전재: 100% polyester,
리얼라쿤</v>
          </cell>
          <cell r="AH1161">
            <v>1</v>
          </cell>
          <cell r="AI1161" t="str">
            <v>OMM</v>
          </cell>
        </row>
        <row r="1162">
          <cell r="J1162" t="str">
            <v>URB-대경-062</v>
          </cell>
          <cell r="K1162" t="str">
            <v>URB-대경-062-URBJPF5007REDOLL</v>
          </cell>
          <cell r="L1162" t="str">
            <v>URB의류7</v>
          </cell>
          <cell r="M1162" t="str">
            <v>URB</v>
          </cell>
          <cell r="N1162" t="str">
            <v>14FW_U</v>
          </cell>
          <cell r="P1162" t="str">
            <v>URB</v>
          </cell>
          <cell r="Q1162" t="str">
            <v>URBAN SWAGGER</v>
          </cell>
          <cell r="R1162" t="str">
            <v>F</v>
          </cell>
          <cell r="S1162">
            <v>5</v>
          </cell>
          <cell r="T1162" t="str">
            <v>JP</v>
          </cell>
          <cell r="U1162" t="str">
            <v>JUMPER</v>
          </cell>
          <cell r="V1162" t="str">
            <v>U</v>
          </cell>
          <cell r="W1162">
            <v>7</v>
          </cell>
          <cell r="X1162" t="str">
            <v>007</v>
          </cell>
          <cell r="Y1162" t="str">
            <v>URBJPF5007</v>
          </cell>
          <cell r="Z1162">
            <v>0.1</v>
          </cell>
          <cell r="AA1162" t="str">
            <v>14FW_URBAN SWAGGER_JUMPER_03_RD</v>
          </cell>
          <cell r="AB1162" t="str">
            <v>RE</v>
          </cell>
          <cell r="AC1162" t="str">
            <v>RED</v>
          </cell>
          <cell r="AD1162" t="str">
            <v>URBJPF5007RE</v>
          </cell>
          <cell r="AE1162" t="str">
            <v/>
          </cell>
          <cell r="AF1162">
            <v>0.2</v>
          </cell>
          <cell r="AG1162" t="str">
            <v>겉감: 100% nylon
안감, 충전재: 100% polyester,
리얼라쿤</v>
          </cell>
          <cell r="AH1162">
            <v>1</v>
          </cell>
          <cell r="AI1162" t="str">
            <v>OLL</v>
          </cell>
        </row>
        <row r="1163">
          <cell r="J1163" t="str">
            <v>URB-대경-062</v>
          </cell>
          <cell r="K1163" t="str">
            <v>URB-대경-062-URBJPF5007REDOXL</v>
          </cell>
          <cell r="L1163" t="str">
            <v>URB의류7</v>
          </cell>
          <cell r="M1163" t="str">
            <v>URB</v>
          </cell>
          <cell r="N1163" t="str">
            <v>14FW_U</v>
          </cell>
          <cell r="P1163" t="str">
            <v>URB</v>
          </cell>
          <cell r="Q1163" t="str">
            <v>URBAN SWAGGER</v>
          </cell>
          <cell r="R1163" t="str">
            <v>F</v>
          </cell>
          <cell r="S1163">
            <v>5</v>
          </cell>
          <cell r="T1163" t="str">
            <v>JP</v>
          </cell>
          <cell r="U1163" t="str">
            <v>JUMPER</v>
          </cell>
          <cell r="V1163" t="str">
            <v>U</v>
          </cell>
          <cell r="W1163">
            <v>7</v>
          </cell>
          <cell r="X1163" t="str">
            <v>007</v>
          </cell>
          <cell r="Y1163" t="str">
            <v>URBJPF5007</v>
          </cell>
          <cell r="Z1163">
            <v>0.1</v>
          </cell>
          <cell r="AA1163" t="str">
            <v>14FW_URBAN SWAGGER_JUMPER_03_RD</v>
          </cell>
          <cell r="AB1163" t="str">
            <v>RE</v>
          </cell>
          <cell r="AC1163" t="str">
            <v>RED</v>
          </cell>
          <cell r="AD1163" t="str">
            <v>URBJPF5007RE</v>
          </cell>
          <cell r="AE1163" t="str">
            <v/>
          </cell>
          <cell r="AF1163">
            <v>0.2</v>
          </cell>
          <cell r="AG1163" t="str">
            <v>겉감: 100% nylon
안감, 충전재: 100% polyester,
리얼라쿤</v>
          </cell>
          <cell r="AH1163">
            <v>1</v>
          </cell>
          <cell r="AI1163" t="str">
            <v>OXL</v>
          </cell>
        </row>
        <row r="1164">
          <cell r="J1164" t="str">
            <v>URB-대경-063</v>
          </cell>
          <cell r="K1164" t="str">
            <v>URB-대경-063-URBJPF5008GREYOXS</v>
          </cell>
          <cell r="L1164" t="str">
            <v>URB의류8</v>
          </cell>
          <cell r="M1164" t="str">
            <v>URB</v>
          </cell>
          <cell r="N1164" t="str">
            <v>14FW_U</v>
          </cell>
          <cell r="P1164" t="str">
            <v>URB</v>
          </cell>
          <cell r="Q1164" t="str">
            <v>URBAN SWAGGER</v>
          </cell>
          <cell r="R1164" t="str">
            <v>F</v>
          </cell>
          <cell r="S1164">
            <v>5</v>
          </cell>
          <cell r="T1164" t="str">
            <v>JP</v>
          </cell>
          <cell r="U1164" t="str">
            <v>JUMPER</v>
          </cell>
          <cell r="V1164" t="str">
            <v>U</v>
          </cell>
          <cell r="W1164">
            <v>8</v>
          </cell>
          <cell r="X1164" t="str">
            <v>008</v>
          </cell>
          <cell r="Y1164" t="str">
            <v>URBJPF5008</v>
          </cell>
          <cell r="Z1164">
            <v>0.2</v>
          </cell>
          <cell r="AA1164" t="str">
            <v>14FW_URBAN SWAGGER_JUMPER_04_GY</v>
          </cell>
          <cell r="AB1164" t="str">
            <v>GY</v>
          </cell>
          <cell r="AC1164" t="str">
            <v>GREY</v>
          </cell>
          <cell r="AD1164" t="str">
            <v>URBJPF5008GY</v>
          </cell>
          <cell r="AE1164" t="str">
            <v/>
          </cell>
          <cell r="AF1164">
            <v>0.2</v>
          </cell>
          <cell r="AG1164" t="str">
            <v>겉감: 65% nylon 35% polyester
안감: 100% polyester
충전재: 오리솜털60% 오리깃털 40%</v>
          </cell>
          <cell r="AH1164">
            <v>1</v>
          </cell>
          <cell r="AI1164" t="str">
            <v>OXS</v>
          </cell>
        </row>
        <row r="1165">
          <cell r="J1165" t="str">
            <v>URB-대경-063</v>
          </cell>
          <cell r="K1165" t="str">
            <v>URB-대경-063-URBJPF5008GREYOSS</v>
          </cell>
          <cell r="L1165" t="str">
            <v>URB의류8</v>
          </cell>
          <cell r="M1165" t="str">
            <v>URB</v>
          </cell>
          <cell r="N1165" t="str">
            <v>14FW_U</v>
          </cell>
          <cell r="P1165" t="str">
            <v>URB</v>
          </cell>
          <cell r="Q1165" t="str">
            <v>URBAN SWAGGER</v>
          </cell>
          <cell r="R1165" t="str">
            <v>F</v>
          </cell>
          <cell r="S1165">
            <v>5</v>
          </cell>
          <cell r="T1165" t="str">
            <v>JP</v>
          </cell>
          <cell r="U1165" t="str">
            <v>JUMPER</v>
          </cell>
          <cell r="V1165" t="str">
            <v>U</v>
          </cell>
          <cell r="W1165">
            <v>8</v>
          </cell>
          <cell r="X1165" t="str">
            <v>008</v>
          </cell>
          <cell r="Y1165" t="str">
            <v>URBJPF5008</v>
          </cell>
          <cell r="Z1165">
            <v>0.2</v>
          </cell>
          <cell r="AA1165" t="str">
            <v>14FW_URBAN SWAGGER_JUMPER_04_GY</v>
          </cell>
          <cell r="AB1165" t="str">
            <v>GY</v>
          </cell>
          <cell r="AC1165" t="str">
            <v>GREY</v>
          </cell>
          <cell r="AD1165" t="str">
            <v>URBJPF5008GY</v>
          </cell>
          <cell r="AE1165" t="str">
            <v/>
          </cell>
          <cell r="AF1165">
            <v>0.2</v>
          </cell>
          <cell r="AG1165" t="str">
            <v>겉감: 65% nylon 35% polyester
안감: 100% polyester
충전재: 오리솜털60% 오리깃털 40%</v>
          </cell>
          <cell r="AH1165">
            <v>1</v>
          </cell>
          <cell r="AI1165" t="str">
            <v>OSS</v>
          </cell>
        </row>
        <row r="1166">
          <cell r="J1166" t="str">
            <v>URB-대경-063</v>
          </cell>
          <cell r="K1166" t="str">
            <v>URB-대경-063-URBJPF5008GREYOMM</v>
          </cell>
          <cell r="L1166" t="str">
            <v>URB의류8</v>
          </cell>
          <cell r="M1166" t="str">
            <v>URB</v>
          </cell>
          <cell r="N1166" t="str">
            <v>14FW_U</v>
          </cell>
          <cell r="P1166" t="str">
            <v>URB</v>
          </cell>
          <cell r="Q1166" t="str">
            <v>URBAN SWAGGER</v>
          </cell>
          <cell r="R1166" t="str">
            <v>F</v>
          </cell>
          <cell r="S1166">
            <v>5</v>
          </cell>
          <cell r="T1166" t="str">
            <v>JP</v>
          </cell>
          <cell r="U1166" t="str">
            <v>JUMPER</v>
          </cell>
          <cell r="V1166" t="str">
            <v>U</v>
          </cell>
          <cell r="W1166">
            <v>8</v>
          </cell>
          <cell r="X1166" t="str">
            <v>008</v>
          </cell>
          <cell r="Y1166" t="str">
            <v>URBJPF5008</v>
          </cell>
          <cell r="Z1166">
            <v>0.2</v>
          </cell>
          <cell r="AA1166" t="str">
            <v>14FW_URBAN SWAGGER_JUMPER_04_GY</v>
          </cell>
          <cell r="AB1166" t="str">
            <v>GY</v>
          </cell>
          <cell r="AC1166" t="str">
            <v>GREY</v>
          </cell>
          <cell r="AD1166" t="str">
            <v>URBJPF5008GY</v>
          </cell>
          <cell r="AE1166" t="str">
            <v/>
          </cell>
          <cell r="AF1166">
            <v>0.2</v>
          </cell>
          <cell r="AG1166" t="str">
            <v>겉감: 65% nylon 35% polyester
안감: 100% polyester
충전재: 오리솜털60% 오리깃털 40%</v>
          </cell>
          <cell r="AH1166">
            <v>1</v>
          </cell>
          <cell r="AI1166" t="str">
            <v>OMM</v>
          </cell>
        </row>
        <row r="1167">
          <cell r="J1167" t="str">
            <v>URB-대경-063</v>
          </cell>
          <cell r="K1167" t="str">
            <v>URB-대경-063-URBJPF5008GREYOLL</v>
          </cell>
          <cell r="L1167" t="str">
            <v>URB의류8</v>
          </cell>
          <cell r="M1167" t="str">
            <v>URB</v>
          </cell>
          <cell r="N1167" t="str">
            <v>14FW_U</v>
          </cell>
          <cell r="P1167" t="str">
            <v>URB</v>
          </cell>
          <cell r="Q1167" t="str">
            <v>URBAN SWAGGER</v>
          </cell>
          <cell r="R1167" t="str">
            <v>F</v>
          </cell>
          <cell r="S1167">
            <v>5</v>
          </cell>
          <cell r="T1167" t="str">
            <v>JP</v>
          </cell>
          <cell r="U1167" t="str">
            <v>JUMPER</v>
          </cell>
          <cell r="V1167" t="str">
            <v>U</v>
          </cell>
          <cell r="W1167">
            <v>8</v>
          </cell>
          <cell r="X1167" t="str">
            <v>008</v>
          </cell>
          <cell r="Y1167" t="str">
            <v>URBJPF5008</v>
          </cell>
          <cell r="Z1167">
            <v>0.2</v>
          </cell>
          <cell r="AA1167" t="str">
            <v>14FW_URBAN SWAGGER_JUMPER_04_GY</v>
          </cell>
          <cell r="AB1167" t="str">
            <v>GY</v>
          </cell>
          <cell r="AC1167" t="str">
            <v>GREY</v>
          </cell>
          <cell r="AD1167" t="str">
            <v>URBJPF5008GY</v>
          </cell>
          <cell r="AE1167" t="str">
            <v/>
          </cell>
          <cell r="AF1167">
            <v>0.2</v>
          </cell>
          <cell r="AG1167" t="str">
            <v>겉감: 65% nylon 35% polyester
안감: 100% polyester
충전재: 오리솜털60% 오리깃털 40%</v>
          </cell>
          <cell r="AH1167">
            <v>1</v>
          </cell>
          <cell r="AI1167" t="str">
            <v>OLL</v>
          </cell>
        </row>
        <row r="1168">
          <cell r="J1168" t="str">
            <v>URB-대경-063</v>
          </cell>
          <cell r="K1168" t="str">
            <v>URB-대경-063-URBJPF5008GREYOXL</v>
          </cell>
          <cell r="L1168" t="str">
            <v>URB의류8</v>
          </cell>
          <cell r="M1168" t="str">
            <v>URB</v>
          </cell>
          <cell r="N1168" t="str">
            <v>14FW_U</v>
          </cell>
          <cell r="P1168" t="str">
            <v>URB</v>
          </cell>
          <cell r="Q1168" t="str">
            <v>URBAN SWAGGER</v>
          </cell>
          <cell r="R1168" t="str">
            <v>F</v>
          </cell>
          <cell r="S1168">
            <v>5</v>
          </cell>
          <cell r="T1168" t="str">
            <v>JP</v>
          </cell>
          <cell r="U1168" t="str">
            <v>JUMPER</v>
          </cell>
          <cell r="V1168" t="str">
            <v>U</v>
          </cell>
          <cell r="W1168">
            <v>8</v>
          </cell>
          <cell r="X1168" t="str">
            <v>008</v>
          </cell>
          <cell r="Y1168" t="str">
            <v>URBJPF5008</v>
          </cell>
          <cell r="Z1168">
            <v>0.2</v>
          </cell>
          <cell r="AA1168" t="str">
            <v>14FW_URBAN SWAGGER_JUMPER_04_GY</v>
          </cell>
          <cell r="AB1168" t="str">
            <v>GY</v>
          </cell>
          <cell r="AC1168" t="str">
            <v>GREY</v>
          </cell>
          <cell r="AD1168" t="str">
            <v>URBJPF5008GY</v>
          </cell>
          <cell r="AE1168" t="str">
            <v/>
          </cell>
          <cell r="AF1168">
            <v>0.2</v>
          </cell>
          <cell r="AG1168" t="str">
            <v>겉감: 65% nylon 35% polyester
안감: 100% polyester
충전재: 오리솜털60% 오리깃털 40%</v>
          </cell>
          <cell r="AH1168">
            <v>1</v>
          </cell>
          <cell r="AI1168" t="str">
            <v>OXL</v>
          </cell>
        </row>
        <row r="1169">
          <cell r="J1169" t="str">
            <v>0</v>
          </cell>
          <cell r="K1169" t="str">
            <v>0-</v>
          </cell>
          <cell r="L1169">
            <v>0</v>
          </cell>
          <cell r="M1169" t="str">
            <v>TTL</v>
          </cell>
          <cell r="N1169" t="str">
            <v/>
          </cell>
          <cell r="O1169" t="str">
            <v>URB-대경-06 TTL</v>
          </cell>
          <cell r="Q1169" t="str">
            <v/>
          </cell>
          <cell r="R1169" t="str">
            <v/>
          </cell>
          <cell r="S1169" t="str">
            <v/>
          </cell>
          <cell r="U1169" t="str">
            <v/>
          </cell>
          <cell r="X1169" t="str">
            <v/>
          </cell>
          <cell r="Y1169" t="str">
            <v/>
          </cell>
          <cell r="Z1169">
            <v>1.9999999999999998</v>
          </cell>
          <cell r="AB1169" t="str">
            <v/>
          </cell>
          <cell r="AD1169" t="str">
            <v/>
          </cell>
          <cell r="AE1169" t="str">
            <v/>
          </cell>
          <cell r="AF1169">
            <v>3.0000000000000004</v>
          </cell>
          <cell r="AG1169">
            <v>0</v>
          </cell>
          <cell r="AH1169">
            <v>1</v>
          </cell>
        </row>
        <row r="1170">
          <cell r="J1170" t="str">
            <v>PNY-대경-071</v>
          </cell>
          <cell r="K1170" t="str">
            <v>PNY-대경-071-PNYTLF4501NAVYOXS</v>
          </cell>
          <cell r="L1170" t="str">
            <v>PNY의류501</v>
          </cell>
          <cell r="M1170" t="str">
            <v>PNY</v>
          </cell>
          <cell r="N1170" t="str">
            <v>14FW_P</v>
          </cell>
          <cell r="P1170" t="str">
            <v>PNY</v>
          </cell>
          <cell r="Q1170" t="str">
            <v>PLAY NEWYORK</v>
          </cell>
          <cell r="R1170" t="str">
            <v>F</v>
          </cell>
          <cell r="S1170">
            <v>4</v>
          </cell>
          <cell r="T1170" t="str">
            <v>TL</v>
          </cell>
          <cell r="U1170" t="str">
            <v>LONG SLEEVES</v>
          </cell>
          <cell r="V1170" t="str">
            <v>K</v>
          </cell>
          <cell r="W1170">
            <v>501</v>
          </cell>
          <cell r="X1170">
            <v>501</v>
          </cell>
          <cell r="Y1170" t="str">
            <v>PNYTLF4501</v>
          </cell>
          <cell r="Z1170">
            <v>0.2</v>
          </cell>
          <cell r="AA1170" t="str">
            <v>14FW_PLAYBOY_MTM_04_NY_KIDS</v>
          </cell>
          <cell r="AB1170" t="str">
            <v>NY</v>
          </cell>
          <cell r="AC1170" t="str">
            <v>NAVY</v>
          </cell>
          <cell r="AD1170" t="str">
            <v>PNYTLF4501NY</v>
          </cell>
          <cell r="AE1170" t="str">
            <v/>
          </cell>
          <cell r="AF1170">
            <v>0.2</v>
          </cell>
          <cell r="AG1170" t="str">
            <v>60% polyester
40% cotton</v>
          </cell>
          <cell r="AH1170">
            <v>1</v>
          </cell>
          <cell r="AI1170" t="str">
            <v>OXS</v>
          </cell>
        </row>
        <row r="1171">
          <cell r="J1171" t="str">
            <v>PNY-대경-071</v>
          </cell>
          <cell r="K1171" t="str">
            <v>PNY-대경-071-PNYTLF4501NAVYOSS</v>
          </cell>
          <cell r="L1171" t="str">
            <v>PNY의류501</v>
          </cell>
          <cell r="M1171" t="str">
            <v>PNY</v>
          </cell>
          <cell r="N1171" t="str">
            <v>14FW_P</v>
          </cell>
          <cell r="P1171" t="str">
            <v>PNY</v>
          </cell>
          <cell r="Q1171" t="str">
            <v>PLAY NEWYORK</v>
          </cell>
          <cell r="R1171" t="str">
            <v>F</v>
          </cell>
          <cell r="S1171">
            <v>4</v>
          </cell>
          <cell r="T1171" t="str">
            <v>TL</v>
          </cell>
          <cell r="U1171" t="str">
            <v>LONG SLEEVES</v>
          </cell>
          <cell r="V1171" t="str">
            <v>K</v>
          </cell>
          <cell r="W1171">
            <v>501</v>
          </cell>
          <cell r="X1171">
            <v>501</v>
          </cell>
          <cell r="Y1171" t="str">
            <v>PNYTLF4501</v>
          </cell>
          <cell r="Z1171">
            <v>0.2</v>
          </cell>
          <cell r="AA1171" t="str">
            <v>14FW_PLAYBOY_MTM_04_NY_KIDS</v>
          </cell>
          <cell r="AB1171" t="str">
            <v>NY</v>
          </cell>
          <cell r="AC1171" t="str">
            <v>NAVY</v>
          </cell>
          <cell r="AD1171" t="str">
            <v>PNYTLF4501NY</v>
          </cell>
          <cell r="AE1171" t="str">
            <v/>
          </cell>
          <cell r="AF1171">
            <v>0.2</v>
          </cell>
          <cell r="AG1171" t="str">
            <v>60% polyester
40% cotton</v>
          </cell>
          <cell r="AH1171">
            <v>1</v>
          </cell>
          <cell r="AI1171" t="str">
            <v>OSS</v>
          </cell>
        </row>
        <row r="1172">
          <cell r="J1172" t="str">
            <v>PNY-대경-071</v>
          </cell>
          <cell r="K1172" t="str">
            <v>PNY-대경-071-PNYTLF4501NAVYOMM</v>
          </cell>
          <cell r="L1172" t="str">
            <v>PNY의류501</v>
          </cell>
          <cell r="M1172" t="str">
            <v>PNY</v>
          </cell>
          <cell r="N1172" t="str">
            <v>14FW_P</v>
          </cell>
          <cell r="P1172" t="str">
            <v>PNY</v>
          </cell>
          <cell r="Q1172" t="str">
            <v>PLAY NEWYORK</v>
          </cell>
          <cell r="R1172" t="str">
            <v>F</v>
          </cell>
          <cell r="S1172">
            <v>4</v>
          </cell>
          <cell r="T1172" t="str">
            <v>TL</v>
          </cell>
          <cell r="U1172" t="str">
            <v>LONG SLEEVES</v>
          </cell>
          <cell r="V1172" t="str">
            <v>K</v>
          </cell>
          <cell r="W1172">
            <v>501</v>
          </cell>
          <cell r="X1172">
            <v>501</v>
          </cell>
          <cell r="Y1172" t="str">
            <v>PNYTLF4501</v>
          </cell>
          <cell r="Z1172">
            <v>0.2</v>
          </cell>
          <cell r="AA1172" t="str">
            <v>14FW_PLAYBOY_MTM_04_NY_KIDS</v>
          </cell>
          <cell r="AB1172" t="str">
            <v>NY</v>
          </cell>
          <cell r="AC1172" t="str">
            <v>NAVY</v>
          </cell>
          <cell r="AD1172" t="str">
            <v>PNYTLF4501NY</v>
          </cell>
          <cell r="AE1172" t="str">
            <v/>
          </cell>
          <cell r="AF1172">
            <v>0.2</v>
          </cell>
          <cell r="AG1172" t="str">
            <v>60% polyester
40% cotton</v>
          </cell>
          <cell r="AH1172">
            <v>1</v>
          </cell>
          <cell r="AI1172" t="str">
            <v>OMM</v>
          </cell>
        </row>
        <row r="1173">
          <cell r="J1173" t="str">
            <v>PNY-대경-071</v>
          </cell>
          <cell r="K1173" t="str">
            <v>PNY-대경-071-PNYTLF4501NAVYOLL</v>
          </cell>
          <cell r="L1173" t="str">
            <v>PNY의류501</v>
          </cell>
          <cell r="M1173" t="str">
            <v>PNY</v>
          </cell>
          <cell r="N1173" t="str">
            <v>14FW_P</v>
          </cell>
          <cell r="P1173" t="str">
            <v>PNY</v>
          </cell>
          <cell r="Q1173" t="str">
            <v>PLAY NEWYORK</v>
          </cell>
          <cell r="R1173" t="str">
            <v>F</v>
          </cell>
          <cell r="S1173">
            <v>4</v>
          </cell>
          <cell r="T1173" t="str">
            <v>TL</v>
          </cell>
          <cell r="U1173" t="str">
            <v>LONG SLEEVES</v>
          </cell>
          <cell r="V1173" t="str">
            <v>K</v>
          </cell>
          <cell r="W1173">
            <v>501</v>
          </cell>
          <cell r="X1173">
            <v>501</v>
          </cell>
          <cell r="Y1173" t="str">
            <v>PNYTLF4501</v>
          </cell>
          <cell r="Z1173">
            <v>0.2</v>
          </cell>
          <cell r="AA1173" t="str">
            <v>14FW_PLAYBOY_MTM_04_NY_KIDS</v>
          </cell>
          <cell r="AB1173" t="str">
            <v>NY</v>
          </cell>
          <cell r="AC1173" t="str">
            <v>NAVY</v>
          </cell>
          <cell r="AD1173" t="str">
            <v>PNYTLF4501NY</v>
          </cell>
          <cell r="AE1173" t="str">
            <v/>
          </cell>
          <cell r="AF1173">
            <v>0.2</v>
          </cell>
          <cell r="AG1173" t="str">
            <v>60% polyester
40% cotton</v>
          </cell>
          <cell r="AH1173">
            <v>1</v>
          </cell>
          <cell r="AI1173" t="str">
            <v>OLL</v>
          </cell>
        </row>
        <row r="1174">
          <cell r="J1174" t="str">
            <v>PNY-대경-071</v>
          </cell>
          <cell r="K1174" t="str">
            <v>PNY-대경-071-PNYTLF4501NAVYOXL</v>
          </cell>
          <cell r="L1174" t="str">
            <v>PNY의류501</v>
          </cell>
          <cell r="M1174" t="str">
            <v>PNY</v>
          </cell>
          <cell r="N1174" t="str">
            <v>14FW_P</v>
          </cell>
          <cell r="P1174" t="str">
            <v>PNY</v>
          </cell>
          <cell r="Q1174" t="str">
            <v>PLAY NEWYORK</v>
          </cell>
          <cell r="R1174" t="str">
            <v>F</v>
          </cell>
          <cell r="S1174">
            <v>4</v>
          </cell>
          <cell r="T1174" t="str">
            <v>TL</v>
          </cell>
          <cell r="U1174" t="str">
            <v>LONG SLEEVES</v>
          </cell>
          <cell r="V1174" t="str">
            <v>K</v>
          </cell>
          <cell r="W1174">
            <v>501</v>
          </cell>
          <cell r="X1174">
            <v>501</v>
          </cell>
          <cell r="Y1174" t="str">
            <v>PNYTLF4501</v>
          </cell>
          <cell r="Z1174">
            <v>0.2</v>
          </cell>
          <cell r="AA1174" t="str">
            <v>14FW_PLAYBOY_MTM_04_NY_KIDS</v>
          </cell>
          <cell r="AB1174" t="str">
            <v>NY</v>
          </cell>
          <cell r="AC1174" t="str">
            <v>NAVY</v>
          </cell>
          <cell r="AD1174" t="str">
            <v>PNYTLF4501NY</v>
          </cell>
          <cell r="AE1174" t="str">
            <v/>
          </cell>
          <cell r="AF1174">
            <v>0.2</v>
          </cell>
          <cell r="AG1174" t="str">
            <v>60% polyester
40% cotton</v>
          </cell>
          <cell r="AH1174">
            <v>1</v>
          </cell>
          <cell r="AI1174" t="str">
            <v>OXL</v>
          </cell>
        </row>
        <row r="1175">
          <cell r="J1175" t="str">
            <v>PNY-대경-072</v>
          </cell>
          <cell r="K1175" t="str">
            <v>PNY-대경-072-PNYHPF5506BLACKOXS</v>
          </cell>
          <cell r="L1175" t="str">
            <v>PNY의류506</v>
          </cell>
          <cell r="M1175" t="str">
            <v>PNY</v>
          </cell>
          <cell r="N1175" t="str">
            <v>14FW_P</v>
          </cell>
          <cell r="P1175" t="str">
            <v>PNY</v>
          </cell>
          <cell r="Q1175" t="str">
            <v>PLAY NEWYORK</v>
          </cell>
          <cell r="R1175" t="str">
            <v>F</v>
          </cell>
          <cell r="S1175">
            <v>5</v>
          </cell>
          <cell r="T1175" t="str">
            <v>HP</v>
          </cell>
          <cell r="U1175" t="str">
            <v>HOODED JUMPER</v>
          </cell>
          <cell r="V1175" t="str">
            <v>K</v>
          </cell>
          <cell r="W1175">
            <v>506</v>
          </cell>
          <cell r="X1175">
            <v>506</v>
          </cell>
          <cell r="Y1175" t="str">
            <v>PNYHPF5506</v>
          </cell>
          <cell r="Z1175">
            <v>0.2</v>
          </cell>
          <cell r="AA1175" t="str">
            <v>14FW_PLAYBOY_HOODZIP _04_BK_KIDS</v>
          </cell>
          <cell r="AB1175" t="str">
            <v>BK</v>
          </cell>
          <cell r="AC1175" t="str">
            <v>BLACK</v>
          </cell>
          <cell r="AD1175" t="str">
            <v>PNYHPF5506BK</v>
          </cell>
          <cell r="AE1175" t="str">
            <v/>
          </cell>
          <cell r="AF1175">
            <v>0.2</v>
          </cell>
          <cell r="AG1175" t="str">
            <v>60% cotton
40% polyester</v>
          </cell>
          <cell r="AH1175">
            <v>1</v>
          </cell>
          <cell r="AI1175" t="str">
            <v>OXS</v>
          </cell>
        </row>
        <row r="1176">
          <cell r="J1176" t="str">
            <v>PNY-대경-072</v>
          </cell>
          <cell r="K1176" t="str">
            <v>PNY-대경-072-PNYHPF5506BLACKOSS</v>
          </cell>
          <cell r="L1176" t="str">
            <v>PNY의류506</v>
          </cell>
          <cell r="M1176" t="str">
            <v>PNY</v>
          </cell>
          <cell r="N1176" t="str">
            <v>14FW_P</v>
          </cell>
          <cell r="P1176" t="str">
            <v>PNY</v>
          </cell>
          <cell r="Q1176" t="str">
            <v>PLAY NEWYORK</v>
          </cell>
          <cell r="R1176" t="str">
            <v>F</v>
          </cell>
          <cell r="S1176">
            <v>5</v>
          </cell>
          <cell r="T1176" t="str">
            <v>HP</v>
          </cell>
          <cell r="U1176" t="str">
            <v>HOODED JUMPER</v>
          </cell>
          <cell r="V1176" t="str">
            <v>K</v>
          </cell>
          <cell r="W1176">
            <v>506</v>
          </cell>
          <cell r="X1176">
            <v>506</v>
          </cell>
          <cell r="Y1176" t="str">
            <v>PNYHPF5506</v>
          </cell>
          <cell r="Z1176">
            <v>0.2</v>
          </cell>
          <cell r="AA1176" t="str">
            <v>14FW_PLAYBOY_HOODZIP _04_BK_KIDS</v>
          </cell>
          <cell r="AB1176" t="str">
            <v>BK</v>
          </cell>
          <cell r="AC1176" t="str">
            <v>BLACK</v>
          </cell>
          <cell r="AD1176" t="str">
            <v>PNYHPF5506BK</v>
          </cell>
          <cell r="AE1176" t="str">
            <v/>
          </cell>
          <cell r="AF1176">
            <v>0.2</v>
          </cell>
          <cell r="AG1176" t="str">
            <v>60% cotton
40% polyester</v>
          </cell>
          <cell r="AH1176">
            <v>1</v>
          </cell>
          <cell r="AI1176" t="str">
            <v>OSS</v>
          </cell>
        </row>
        <row r="1177">
          <cell r="J1177" t="str">
            <v>PNY-대경-072</v>
          </cell>
          <cell r="K1177" t="str">
            <v>PNY-대경-072-PNYHPF5506BLACKOMM</v>
          </cell>
          <cell r="L1177" t="str">
            <v>PNY의류506</v>
          </cell>
          <cell r="M1177" t="str">
            <v>PNY</v>
          </cell>
          <cell r="N1177" t="str">
            <v>14FW_P</v>
          </cell>
          <cell r="P1177" t="str">
            <v>PNY</v>
          </cell>
          <cell r="Q1177" t="str">
            <v>PLAY NEWYORK</v>
          </cell>
          <cell r="R1177" t="str">
            <v>F</v>
          </cell>
          <cell r="S1177">
            <v>5</v>
          </cell>
          <cell r="T1177" t="str">
            <v>HP</v>
          </cell>
          <cell r="U1177" t="str">
            <v>HOODED JUMPER</v>
          </cell>
          <cell r="V1177" t="str">
            <v>K</v>
          </cell>
          <cell r="W1177">
            <v>506</v>
          </cell>
          <cell r="X1177">
            <v>506</v>
          </cell>
          <cell r="Y1177" t="str">
            <v>PNYHPF5506</v>
          </cell>
          <cell r="Z1177">
            <v>0.2</v>
          </cell>
          <cell r="AA1177" t="str">
            <v>14FW_PLAYBOY_HOODZIP _04_BK_KIDS</v>
          </cell>
          <cell r="AB1177" t="str">
            <v>BK</v>
          </cell>
          <cell r="AC1177" t="str">
            <v>BLACK</v>
          </cell>
          <cell r="AD1177" t="str">
            <v>PNYHPF5506BK</v>
          </cell>
          <cell r="AE1177" t="str">
            <v/>
          </cell>
          <cell r="AF1177">
            <v>0.2</v>
          </cell>
          <cell r="AG1177" t="str">
            <v>60% cotton
40% polyester</v>
          </cell>
          <cell r="AH1177">
            <v>1</v>
          </cell>
          <cell r="AI1177" t="str">
            <v>OMM</v>
          </cell>
        </row>
        <row r="1178">
          <cell r="J1178" t="str">
            <v>PNY-대경-072</v>
          </cell>
          <cell r="K1178" t="str">
            <v>PNY-대경-072-PNYHPF5506BLACKOLL</v>
          </cell>
          <cell r="L1178" t="str">
            <v>PNY의류506</v>
          </cell>
          <cell r="M1178" t="str">
            <v>PNY</v>
          </cell>
          <cell r="N1178" t="str">
            <v>14FW_P</v>
          </cell>
          <cell r="P1178" t="str">
            <v>PNY</v>
          </cell>
          <cell r="Q1178" t="str">
            <v>PLAY NEWYORK</v>
          </cell>
          <cell r="R1178" t="str">
            <v>F</v>
          </cell>
          <cell r="S1178">
            <v>5</v>
          </cell>
          <cell r="T1178" t="str">
            <v>HP</v>
          </cell>
          <cell r="U1178" t="str">
            <v>HOODED JUMPER</v>
          </cell>
          <cell r="V1178" t="str">
            <v>K</v>
          </cell>
          <cell r="W1178">
            <v>506</v>
          </cell>
          <cell r="X1178">
            <v>506</v>
          </cell>
          <cell r="Y1178" t="str">
            <v>PNYHPF5506</v>
          </cell>
          <cell r="Z1178">
            <v>0.2</v>
          </cell>
          <cell r="AA1178" t="str">
            <v>14FW_PLAYBOY_HOODZIP _04_BK_KIDS</v>
          </cell>
          <cell r="AB1178" t="str">
            <v>BK</v>
          </cell>
          <cell r="AC1178" t="str">
            <v>BLACK</v>
          </cell>
          <cell r="AD1178" t="str">
            <v>PNYHPF5506BK</v>
          </cell>
          <cell r="AE1178" t="str">
            <v/>
          </cell>
          <cell r="AF1178">
            <v>0.2</v>
          </cell>
          <cell r="AG1178" t="str">
            <v>60% cotton
40% polyester</v>
          </cell>
          <cell r="AH1178">
            <v>1</v>
          </cell>
          <cell r="AI1178" t="str">
            <v>OLL</v>
          </cell>
        </row>
        <row r="1179">
          <cell r="J1179" t="str">
            <v>PNY-대경-072</v>
          </cell>
          <cell r="K1179" t="str">
            <v>PNY-대경-072-PNYHPF5506BLACKOXL</v>
          </cell>
          <cell r="L1179" t="str">
            <v>PNY의류506</v>
          </cell>
          <cell r="M1179" t="str">
            <v>PNY</v>
          </cell>
          <cell r="N1179" t="str">
            <v>14FW_P</v>
          </cell>
          <cell r="P1179" t="str">
            <v>PNY</v>
          </cell>
          <cell r="Q1179" t="str">
            <v>PLAY NEWYORK</v>
          </cell>
          <cell r="R1179" t="str">
            <v>F</v>
          </cell>
          <cell r="S1179">
            <v>5</v>
          </cell>
          <cell r="T1179" t="str">
            <v>HP</v>
          </cell>
          <cell r="U1179" t="str">
            <v>HOODED JUMPER</v>
          </cell>
          <cell r="V1179" t="str">
            <v>K</v>
          </cell>
          <cell r="W1179">
            <v>506</v>
          </cell>
          <cell r="X1179">
            <v>506</v>
          </cell>
          <cell r="Y1179" t="str">
            <v>PNYHPF5506</v>
          </cell>
          <cell r="Z1179">
            <v>0.2</v>
          </cell>
          <cell r="AA1179" t="str">
            <v>14FW_PLAYBOY_HOODZIP _04_BK_KIDS</v>
          </cell>
          <cell r="AB1179" t="str">
            <v>BK</v>
          </cell>
          <cell r="AC1179" t="str">
            <v>BLACK</v>
          </cell>
          <cell r="AD1179" t="str">
            <v>PNYHPF5506BK</v>
          </cell>
          <cell r="AE1179" t="str">
            <v/>
          </cell>
          <cell r="AF1179">
            <v>0.2</v>
          </cell>
          <cell r="AG1179" t="str">
            <v>60% cotton
40% polyester</v>
          </cell>
          <cell r="AH1179">
            <v>1</v>
          </cell>
          <cell r="AI1179" t="str">
            <v>OXL</v>
          </cell>
        </row>
        <row r="1180">
          <cell r="J1180" t="str">
            <v>0</v>
          </cell>
          <cell r="K1180" t="str">
            <v>0-</v>
          </cell>
          <cell r="L1180">
            <v>0</v>
          </cell>
          <cell r="M1180" t="str">
            <v>TTL</v>
          </cell>
          <cell r="N1180" t="str">
            <v/>
          </cell>
          <cell r="O1180" t="str">
            <v>PNY-대경-07 TTL</v>
          </cell>
          <cell r="Q1180" t="str">
            <v/>
          </cell>
          <cell r="R1180" t="str">
            <v/>
          </cell>
          <cell r="S1180" t="str">
            <v/>
          </cell>
          <cell r="U1180" t="str">
            <v/>
          </cell>
          <cell r="X1180" t="str">
            <v/>
          </cell>
          <cell r="Y1180" t="str">
            <v/>
          </cell>
          <cell r="Z1180">
            <v>1.9999999999999998</v>
          </cell>
          <cell r="AB1180" t="str">
            <v/>
          </cell>
          <cell r="AD1180" t="str">
            <v/>
          </cell>
          <cell r="AE1180" t="str">
            <v/>
          </cell>
          <cell r="AF1180">
            <v>1.9999999999999998</v>
          </cell>
          <cell r="AG1180">
            <v>0</v>
          </cell>
          <cell r="AH1180">
            <v>1</v>
          </cell>
        </row>
        <row r="1181">
          <cell r="J1181" t="str">
            <v>PNY-EVERGREEN-051</v>
          </cell>
          <cell r="K1181" t="str">
            <v>PNY-EVERGREEN-051-PNYTLF5508GREYOXS</v>
          </cell>
          <cell r="L1181" t="str">
            <v>PNY의류508</v>
          </cell>
          <cell r="M1181" t="str">
            <v>PNY</v>
          </cell>
          <cell r="N1181" t="str">
            <v>14FW_P</v>
          </cell>
          <cell r="P1181" t="str">
            <v>PNY</v>
          </cell>
          <cell r="Q1181" t="str">
            <v>PLAY NEWYORK</v>
          </cell>
          <cell r="R1181" t="str">
            <v>F</v>
          </cell>
          <cell r="S1181">
            <v>5</v>
          </cell>
          <cell r="T1181" t="str">
            <v>TL</v>
          </cell>
          <cell r="U1181" t="str">
            <v>LONG SLEEVES</v>
          </cell>
          <cell r="V1181" t="str">
            <v>K</v>
          </cell>
          <cell r="W1181">
            <v>508</v>
          </cell>
          <cell r="X1181">
            <v>508</v>
          </cell>
          <cell r="Y1181" t="str">
            <v>PNYTLF5508</v>
          </cell>
          <cell r="Z1181">
            <v>0.1</v>
          </cell>
          <cell r="AA1181" t="str">
            <v>14FW_PLAYBOY_MTM_05_GY_KIDS</v>
          </cell>
          <cell r="AB1181" t="str">
            <v>GY</v>
          </cell>
          <cell r="AC1181" t="str">
            <v>GREY</v>
          </cell>
          <cell r="AD1181" t="str">
            <v>PNYTLF5508GY</v>
          </cell>
          <cell r="AE1181" t="str">
            <v/>
          </cell>
          <cell r="AF1181">
            <v>0.2</v>
          </cell>
          <cell r="AG1181" t="str">
            <v>80% cotton
20% polyester</v>
          </cell>
          <cell r="AH1181">
            <v>1</v>
          </cell>
          <cell r="AI1181" t="str">
            <v>OXS</v>
          </cell>
        </row>
        <row r="1182">
          <cell r="J1182" t="str">
            <v>PNY-EVERGREEN-051</v>
          </cell>
          <cell r="K1182" t="str">
            <v>PNY-EVERGREEN-051-PNYTLF5508GREYOSS</v>
          </cell>
          <cell r="L1182" t="str">
            <v>PNY의류508</v>
          </cell>
          <cell r="M1182" t="str">
            <v>PNY</v>
          </cell>
          <cell r="N1182" t="str">
            <v>14FW_P</v>
          </cell>
          <cell r="P1182" t="str">
            <v>PNY</v>
          </cell>
          <cell r="Q1182" t="str">
            <v>PLAY NEWYORK</v>
          </cell>
          <cell r="R1182" t="str">
            <v>F</v>
          </cell>
          <cell r="S1182">
            <v>5</v>
          </cell>
          <cell r="T1182" t="str">
            <v>TL</v>
          </cell>
          <cell r="U1182" t="str">
            <v>LONG SLEEVES</v>
          </cell>
          <cell r="V1182" t="str">
            <v>K</v>
          </cell>
          <cell r="W1182">
            <v>508</v>
          </cell>
          <cell r="X1182">
            <v>508</v>
          </cell>
          <cell r="Y1182" t="str">
            <v>PNYTLF5508</v>
          </cell>
          <cell r="Z1182">
            <v>0.1</v>
          </cell>
          <cell r="AA1182" t="str">
            <v>14FW_PLAYBOY_MTM_05_GY_KIDS</v>
          </cell>
          <cell r="AB1182" t="str">
            <v>GY</v>
          </cell>
          <cell r="AC1182" t="str">
            <v>GREY</v>
          </cell>
          <cell r="AD1182" t="str">
            <v>PNYTLF5508GY</v>
          </cell>
          <cell r="AE1182" t="str">
            <v/>
          </cell>
          <cell r="AF1182">
            <v>0.2</v>
          </cell>
          <cell r="AG1182" t="str">
            <v>80% cotton
20% polyester</v>
          </cell>
          <cell r="AH1182">
            <v>1</v>
          </cell>
          <cell r="AI1182" t="str">
            <v>OSS</v>
          </cell>
        </row>
        <row r="1183">
          <cell r="J1183" t="str">
            <v>PNY-EVERGREEN-051</v>
          </cell>
          <cell r="K1183" t="str">
            <v>PNY-EVERGREEN-051-PNYTLF5508GREYOMM</v>
          </cell>
          <cell r="L1183" t="str">
            <v>PNY의류508</v>
          </cell>
          <cell r="M1183" t="str">
            <v>PNY</v>
          </cell>
          <cell r="N1183" t="str">
            <v>14FW_P</v>
          </cell>
          <cell r="P1183" t="str">
            <v>PNY</v>
          </cell>
          <cell r="Q1183" t="str">
            <v>PLAY NEWYORK</v>
          </cell>
          <cell r="R1183" t="str">
            <v>F</v>
          </cell>
          <cell r="S1183">
            <v>5</v>
          </cell>
          <cell r="T1183" t="str">
            <v>TL</v>
          </cell>
          <cell r="U1183" t="str">
            <v>LONG SLEEVES</v>
          </cell>
          <cell r="V1183" t="str">
            <v>K</v>
          </cell>
          <cell r="W1183">
            <v>508</v>
          </cell>
          <cell r="X1183">
            <v>508</v>
          </cell>
          <cell r="Y1183" t="str">
            <v>PNYTLF5508</v>
          </cell>
          <cell r="Z1183">
            <v>0.1</v>
          </cell>
          <cell r="AA1183" t="str">
            <v>14FW_PLAYBOY_MTM_05_GY_KIDS</v>
          </cell>
          <cell r="AB1183" t="str">
            <v>GY</v>
          </cell>
          <cell r="AC1183" t="str">
            <v>GREY</v>
          </cell>
          <cell r="AD1183" t="str">
            <v>PNYTLF5508GY</v>
          </cell>
          <cell r="AE1183" t="str">
            <v/>
          </cell>
          <cell r="AF1183">
            <v>0.2</v>
          </cell>
          <cell r="AG1183" t="str">
            <v>80% cotton
20% polyester</v>
          </cell>
          <cell r="AH1183">
            <v>1</v>
          </cell>
          <cell r="AI1183" t="str">
            <v>OMM</v>
          </cell>
        </row>
        <row r="1184">
          <cell r="J1184" t="str">
            <v>PNY-EVERGREEN-051</v>
          </cell>
          <cell r="K1184" t="str">
            <v>PNY-EVERGREEN-051-PNYTLF5508GREYOLL</v>
          </cell>
          <cell r="L1184" t="str">
            <v>PNY의류508</v>
          </cell>
          <cell r="M1184" t="str">
            <v>PNY</v>
          </cell>
          <cell r="N1184" t="str">
            <v>14FW_P</v>
          </cell>
          <cell r="P1184" t="str">
            <v>PNY</v>
          </cell>
          <cell r="Q1184" t="str">
            <v>PLAY NEWYORK</v>
          </cell>
          <cell r="R1184" t="str">
            <v>F</v>
          </cell>
          <cell r="S1184">
            <v>5</v>
          </cell>
          <cell r="T1184" t="str">
            <v>TL</v>
          </cell>
          <cell r="U1184" t="str">
            <v>LONG SLEEVES</v>
          </cell>
          <cell r="V1184" t="str">
            <v>K</v>
          </cell>
          <cell r="W1184">
            <v>508</v>
          </cell>
          <cell r="X1184">
            <v>508</v>
          </cell>
          <cell r="Y1184" t="str">
            <v>PNYTLF5508</v>
          </cell>
          <cell r="Z1184">
            <v>0.1</v>
          </cell>
          <cell r="AA1184" t="str">
            <v>14FW_PLAYBOY_MTM_05_GY_KIDS</v>
          </cell>
          <cell r="AB1184" t="str">
            <v>GY</v>
          </cell>
          <cell r="AC1184" t="str">
            <v>GREY</v>
          </cell>
          <cell r="AD1184" t="str">
            <v>PNYTLF5508GY</v>
          </cell>
          <cell r="AE1184" t="str">
            <v/>
          </cell>
          <cell r="AF1184">
            <v>0.2</v>
          </cell>
          <cell r="AG1184" t="str">
            <v>80% cotton
20% polyester</v>
          </cell>
          <cell r="AH1184">
            <v>1</v>
          </cell>
          <cell r="AI1184" t="str">
            <v>OLL</v>
          </cell>
        </row>
        <row r="1185">
          <cell r="J1185" t="str">
            <v>PNY-EVERGREEN-051</v>
          </cell>
          <cell r="K1185" t="str">
            <v>PNY-EVERGREEN-051-PNYTLF5508GREYOXL</v>
          </cell>
          <cell r="L1185" t="str">
            <v>PNY의류508</v>
          </cell>
          <cell r="M1185" t="str">
            <v>PNY</v>
          </cell>
          <cell r="N1185" t="str">
            <v>14FW_P</v>
          </cell>
          <cell r="P1185" t="str">
            <v>PNY</v>
          </cell>
          <cell r="Q1185" t="str">
            <v>PLAY NEWYORK</v>
          </cell>
          <cell r="R1185" t="str">
            <v>F</v>
          </cell>
          <cell r="S1185">
            <v>5</v>
          </cell>
          <cell r="T1185" t="str">
            <v>TL</v>
          </cell>
          <cell r="U1185" t="str">
            <v>LONG SLEEVES</v>
          </cell>
          <cell r="V1185" t="str">
            <v>K</v>
          </cell>
          <cell r="W1185">
            <v>508</v>
          </cell>
          <cell r="X1185">
            <v>508</v>
          </cell>
          <cell r="Y1185" t="str">
            <v>PNYTLF5508</v>
          </cell>
          <cell r="Z1185">
            <v>0.1</v>
          </cell>
          <cell r="AA1185" t="str">
            <v>14FW_PLAYBOY_MTM_05_GY_KIDS</v>
          </cell>
          <cell r="AB1185" t="str">
            <v>GY</v>
          </cell>
          <cell r="AC1185" t="str">
            <v>GREY</v>
          </cell>
          <cell r="AD1185" t="str">
            <v>PNYTLF5508GY</v>
          </cell>
          <cell r="AE1185" t="str">
            <v/>
          </cell>
          <cell r="AF1185">
            <v>0.2</v>
          </cell>
          <cell r="AG1185" t="str">
            <v>80% cotton
20% polyester</v>
          </cell>
          <cell r="AH1185">
            <v>1</v>
          </cell>
          <cell r="AI1185" t="str">
            <v>OXL</v>
          </cell>
        </row>
        <row r="1186">
          <cell r="J1186" t="str">
            <v>PNY-EVERGREEN-052</v>
          </cell>
          <cell r="K1186" t="str">
            <v>PNY-EVERGREEN-052-PNYTLF5508BLACKOXS</v>
          </cell>
          <cell r="L1186" t="str">
            <v>PNY의류508</v>
          </cell>
          <cell r="M1186" t="str">
            <v>PNY</v>
          </cell>
          <cell r="N1186" t="str">
            <v>14FW_P</v>
          </cell>
          <cell r="P1186" t="str">
            <v>PNY</v>
          </cell>
          <cell r="Q1186" t="str">
            <v>PLAY NEWYORK</v>
          </cell>
          <cell r="R1186" t="str">
            <v>F</v>
          </cell>
          <cell r="S1186">
            <v>5</v>
          </cell>
          <cell r="T1186" t="str">
            <v>TL</v>
          </cell>
          <cell r="U1186" t="str">
            <v>LONG SLEEVES</v>
          </cell>
          <cell r="V1186" t="str">
            <v>K</v>
          </cell>
          <cell r="W1186">
            <v>508</v>
          </cell>
          <cell r="X1186">
            <v>508</v>
          </cell>
          <cell r="Y1186" t="str">
            <v>PNYTLF5508</v>
          </cell>
          <cell r="Z1186">
            <v>0.1</v>
          </cell>
          <cell r="AA1186" t="str">
            <v>14FW_PLAYBOY_MTM_05_BK_KIDS</v>
          </cell>
          <cell r="AB1186" t="str">
            <v>BK</v>
          </cell>
          <cell r="AC1186" t="str">
            <v>BLACK</v>
          </cell>
          <cell r="AD1186" t="str">
            <v>PNYTLF5508BK</v>
          </cell>
          <cell r="AE1186" t="str">
            <v/>
          </cell>
          <cell r="AF1186">
            <v>0.2</v>
          </cell>
          <cell r="AG1186" t="str">
            <v>80% cotton
20% polyester</v>
          </cell>
          <cell r="AH1186">
            <v>1</v>
          </cell>
          <cell r="AI1186" t="str">
            <v>OXS</v>
          </cell>
        </row>
        <row r="1187">
          <cell r="J1187" t="str">
            <v>PNY-EVERGREEN-052</v>
          </cell>
          <cell r="K1187" t="str">
            <v>PNY-EVERGREEN-052-PNYTLF5508BLACKOSS</v>
          </cell>
          <cell r="L1187" t="str">
            <v>PNY의류508</v>
          </cell>
          <cell r="M1187" t="str">
            <v>PNY</v>
          </cell>
          <cell r="N1187" t="str">
            <v>14FW_P</v>
          </cell>
          <cell r="P1187" t="str">
            <v>PNY</v>
          </cell>
          <cell r="Q1187" t="str">
            <v>PLAY NEWYORK</v>
          </cell>
          <cell r="R1187" t="str">
            <v>F</v>
          </cell>
          <cell r="S1187">
            <v>5</v>
          </cell>
          <cell r="T1187" t="str">
            <v>TL</v>
          </cell>
          <cell r="U1187" t="str">
            <v>LONG SLEEVES</v>
          </cell>
          <cell r="V1187" t="str">
            <v>K</v>
          </cell>
          <cell r="W1187">
            <v>508</v>
          </cell>
          <cell r="X1187">
            <v>508</v>
          </cell>
          <cell r="Y1187" t="str">
            <v>PNYTLF5508</v>
          </cell>
          <cell r="Z1187">
            <v>0.1</v>
          </cell>
          <cell r="AA1187" t="str">
            <v>14FW_PLAYBOY_MTM_05_BK_KIDS</v>
          </cell>
          <cell r="AB1187" t="str">
            <v>BK</v>
          </cell>
          <cell r="AC1187" t="str">
            <v>BLACK</v>
          </cell>
          <cell r="AD1187" t="str">
            <v>PNYTLF5508BK</v>
          </cell>
          <cell r="AE1187" t="str">
            <v/>
          </cell>
          <cell r="AF1187">
            <v>0.2</v>
          </cell>
          <cell r="AG1187" t="str">
            <v>80% cotton
20% polyester</v>
          </cell>
          <cell r="AH1187">
            <v>1</v>
          </cell>
          <cell r="AI1187" t="str">
            <v>OSS</v>
          </cell>
        </row>
        <row r="1188">
          <cell r="J1188" t="str">
            <v>PNY-EVERGREEN-052</v>
          </cell>
          <cell r="K1188" t="str">
            <v>PNY-EVERGREEN-052-PNYTLF5508BLACKOMM</v>
          </cell>
          <cell r="L1188" t="str">
            <v>PNY의류508</v>
          </cell>
          <cell r="M1188" t="str">
            <v>PNY</v>
          </cell>
          <cell r="N1188" t="str">
            <v>14FW_P</v>
          </cell>
          <cell r="P1188" t="str">
            <v>PNY</v>
          </cell>
          <cell r="Q1188" t="str">
            <v>PLAY NEWYORK</v>
          </cell>
          <cell r="R1188" t="str">
            <v>F</v>
          </cell>
          <cell r="S1188">
            <v>5</v>
          </cell>
          <cell r="T1188" t="str">
            <v>TL</v>
          </cell>
          <cell r="U1188" t="str">
            <v>LONG SLEEVES</v>
          </cell>
          <cell r="V1188" t="str">
            <v>K</v>
          </cell>
          <cell r="W1188">
            <v>508</v>
          </cell>
          <cell r="X1188">
            <v>508</v>
          </cell>
          <cell r="Y1188" t="str">
            <v>PNYTLF5508</v>
          </cell>
          <cell r="Z1188">
            <v>0.1</v>
          </cell>
          <cell r="AA1188" t="str">
            <v>14FW_PLAYBOY_MTM_05_BK_KIDS</v>
          </cell>
          <cell r="AB1188" t="str">
            <v>BK</v>
          </cell>
          <cell r="AC1188" t="str">
            <v>BLACK</v>
          </cell>
          <cell r="AD1188" t="str">
            <v>PNYTLF5508BK</v>
          </cell>
          <cell r="AE1188" t="str">
            <v/>
          </cell>
          <cell r="AF1188">
            <v>0.2</v>
          </cell>
          <cell r="AG1188" t="str">
            <v>80% cotton
20% polyester</v>
          </cell>
          <cell r="AH1188">
            <v>1</v>
          </cell>
          <cell r="AI1188" t="str">
            <v>OMM</v>
          </cell>
        </row>
        <row r="1189">
          <cell r="J1189" t="str">
            <v>PNY-EVERGREEN-052</v>
          </cell>
          <cell r="K1189" t="str">
            <v>PNY-EVERGREEN-052-PNYTLF5508BLACKOLL</v>
          </cell>
          <cell r="L1189" t="str">
            <v>PNY의류508</v>
          </cell>
          <cell r="M1189" t="str">
            <v>PNY</v>
          </cell>
          <cell r="N1189" t="str">
            <v>14FW_P</v>
          </cell>
          <cell r="P1189" t="str">
            <v>PNY</v>
          </cell>
          <cell r="Q1189" t="str">
            <v>PLAY NEWYORK</v>
          </cell>
          <cell r="R1189" t="str">
            <v>F</v>
          </cell>
          <cell r="S1189">
            <v>5</v>
          </cell>
          <cell r="T1189" t="str">
            <v>TL</v>
          </cell>
          <cell r="U1189" t="str">
            <v>LONG SLEEVES</v>
          </cell>
          <cell r="V1189" t="str">
            <v>K</v>
          </cell>
          <cell r="W1189">
            <v>508</v>
          </cell>
          <cell r="X1189">
            <v>508</v>
          </cell>
          <cell r="Y1189" t="str">
            <v>PNYTLF5508</v>
          </cell>
          <cell r="Z1189">
            <v>0.1</v>
          </cell>
          <cell r="AA1189" t="str">
            <v>14FW_PLAYBOY_MTM_05_BK_KIDS</v>
          </cell>
          <cell r="AB1189" t="str">
            <v>BK</v>
          </cell>
          <cell r="AC1189" t="str">
            <v>BLACK</v>
          </cell>
          <cell r="AD1189" t="str">
            <v>PNYTLF5508BK</v>
          </cell>
          <cell r="AE1189" t="str">
            <v/>
          </cell>
          <cell r="AF1189">
            <v>0.2</v>
          </cell>
          <cell r="AG1189" t="str">
            <v>80% cotton
20% polyester</v>
          </cell>
          <cell r="AH1189">
            <v>1</v>
          </cell>
          <cell r="AI1189" t="str">
            <v>OLL</v>
          </cell>
        </row>
        <row r="1190">
          <cell r="J1190" t="str">
            <v>PNY-EVERGREEN-052</v>
          </cell>
          <cell r="K1190" t="str">
            <v>PNY-EVERGREEN-052-PNYTLF5508BLACKOXL</v>
          </cell>
          <cell r="L1190" t="str">
            <v>PNY의류508</v>
          </cell>
          <cell r="M1190" t="str">
            <v>PNY</v>
          </cell>
          <cell r="N1190" t="str">
            <v>14FW_P</v>
          </cell>
          <cell r="P1190" t="str">
            <v>PNY</v>
          </cell>
          <cell r="Q1190" t="str">
            <v>PLAY NEWYORK</v>
          </cell>
          <cell r="R1190" t="str">
            <v>F</v>
          </cell>
          <cell r="S1190">
            <v>5</v>
          </cell>
          <cell r="T1190" t="str">
            <v>TL</v>
          </cell>
          <cell r="U1190" t="str">
            <v>LONG SLEEVES</v>
          </cell>
          <cell r="V1190" t="str">
            <v>K</v>
          </cell>
          <cell r="W1190">
            <v>508</v>
          </cell>
          <cell r="X1190">
            <v>508</v>
          </cell>
          <cell r="Y1190" t="str">
            <v>PNYTLF5508</v>
          </cell>
          <cell r="Z1190">
            <v>0.1</v>
          </cell>
          <cell r="AA1190" t="str">
            <v>14FW_PLAYBOY_MTM_05_BK_KIDS</v>
          </cell>
          <cell r="AB1190" t="str">
            <v>BK</v>
          </cell>
          <cell r="AC1190" t="str">
            <v>BLACK</v>
          </cell>
          <cell r="AD1190" t="str">
            <v>PNYTLF5508BK</v>
          </cell>
          <cell r="AE1190" t="str">
            <v/>
          </cell>
          <cell r="AF1190">
            <v>0.2</v>
          </cell>
          <cell r="AG1190" t="str">
            <v>80% cotton
20% polyester</v>
          </cell>
          <cell r="AH1190">
            <v>1</v>
          </cell>
          <cell r="AI1190" t="str">
            <v>OXL</v>
          </cell>
        </row>
        <row r="1191">
          <cell r="J1191" t="str">
            <v>PNY-EVERGREEN-053</v>
          </cell>
          <cell r="K1191" t="str">
            <v>PNY-EVERGREEN-053-PNYPTF5508BLACKOXS</v>
          </cell>
          <cell r="L1191" t="str">
            <v>PNY의류508</v>
          </cell>
          <cell r="M1191" t="str">
            <v>PNY</v>
          </cell>
          <cell r="N1191" t="str">
            <v>14FW P</v>
          </cell>
          <cell r="P1191" t="str">
            <v>PNY</v>
          </cell>
          <cell r="Q1191" t="str">
            <v>PLAY NEWYORK</v>
          </cell>
          <cell r="R1191" t="str">
            <v>F</v>
          </cell>
          <cell r="S1191">
            <v>5</v>
          </cell>
          <cell r="T1191" t="str">
            <v>PT</v>
          </cell>
          <cell r="U1191" t="str">
            <v>PANTS</v>
          </cell>
          <cell r="V1191" t="str">
            <v>K</v>
          </cell>
          <cell r="W1191">
            <v>508</v>
          </cell>
          <cell r="X1191">
            <v>508</v>
          </cell>
          <cell r="Y1191" t="str">
            <v>PNYPTF5508</v>
          </cell>
          <cell r="Z1191">
            <v>0.2</v>
          </cell>
          <cell r="AA1191" t="str">
            <v>14FW PLAYBOY_PANTS_01_BK_KIDS</v>
          </cell>
          <cell r="AB1191" t="str">
            <v>BK</v>
          </cell>
          <cell r="AC1191" t="str">
            <v>BLACK</v>
          </cell>
          <cell r="AD1191" t="str">
            <v>PNYPTF5508BK</v>
          </cell>
          <cell r="AE1191" t="str">
            <v/>
          </cell>
          <cell r="AF1191">
            <v>0.2</v>
          </cell>
          <cell r="AG1191" t="str">
            <v>80% cotton
20% polyester</v>
          </cell>
          <cell r="AH1191">
            <v>1</v>
          </cell>
          <cell r="AI1191" t="str">
            <v>OXS</v>
          </cell>
        </row>
        <row r="1192">
          <cell r="J1192" t="str">
            <v>PNY-EVERGREEN-053</v>
          </cell>
          <cell r="K1192" t="str">
            <v>PNY-EVERGREEN-053-PNYPTF5508BLACKOSS</v>
          </cell>
          <cell r="L1192" t="str">
            <v>PNY의류508</v>
          </cell>
          <cell r="M1192" t="str">
            <v>PNY</v>
          </cell>
          <cell r="N1192" t="str">
            <v>14FW P</v>
          </cell>
          <cell r="P1192" t="str">
            <v>PNY</v>
          </cell>
          <cell r="Q1192" t="str">
            <v>PLAY NEWYORK</v>
          </cell>
          <cell r="R1192" t="str">
            <v>F</v>
          </cell>
          <cell r="S1192">
            <v>5</v>
          </cell>
          <cell r="T1192" t="str">
            <v>PT</v>
          </cell>
          <cell r="U1192" t="str">
            <v>PANTS</v>
          </cell>
          <cell r="V1192" t="str">
            <v>K</v>
          </cell>
          <cell r="W1192">
            <v>508</v>
          </cell>
          <cell r="X1192">
            <v>508</v>
          </cell>
          <cell r="Y1192" t="str">
            <v>PNYPTF5508</v>
          </cell>
          <cell r="Z1192">
            <v>0.2</v>
          </cell>
          <cell r="AA1192" t="str">
            <v>14FW PLAYBOY_PANTS_01_BK_KIDS</v>
          </cell>
          <cell r="AB1192" t="str">
            <v>BK</v>
          </cell>
          <cell r="AC1192" t="str">
            <v>BLACK</v>
          </cell>
          <cell r="AD1192" t="str">
            <v>PNYPTF5508BK</v>
          </cell>
          <cell r="AE1192" t="str">
            <v/>
          </cell>
          <cell r="AF1192">
            <v>0.2</v>
          </cell>
          <cell r="AG1192" t="str">
            <v>80% cotton
20% polyester</v>
          </cell>
          <cell r="AH1192">
            <v>1</v>
          </cell>
          <cell r="AI1192" t="str">
            <v>OSS</v>
          </cell>
        </row>
        <row r="1193">
          <cell r="J1193" t="str">
            <v>PNY-EVERGREEN-053</v>
          </cell>
          <cell r="K1193" t="str">
            <v>PNY-EVERGREEN-053-PNYPTF5508BLACKOMM</v>
          </cell>
          <cell r="L1193" t="str">
            <v>PNY의류508</v>
          </cell>
          <cell r="M1193" t="str">
            <v>PNY</v>
          </cell>
          <cell r="N1193" t="str">
            <v>14FW P</v>
          </cell>
          <cell r="P1193" t="str">
            <v>PNY</v>
          </cell>
          <cell r="Q1193" t="str">
            <v>PLAY NEWYORK</v>
          </cell>
          <cell r="R1193" t="str">
            <v>F</v>
          </cell>
          <cell r="S1193">
            <v>5</v>
          </cell>
          <cell r="T1193" t="str">
            <v>PT</v>
          </cell>
          <cell r="U1193" t="str">
            <v>PANTS</v>
          </cell>
          <cell r="V1193" t="str">
            <v>K</v>
          </cell>
          <cell r="W1193">
            <v>508</v>
          </cell>
          <cell r="X1193">
            <v>508</v>
          </cell>
          <cell r="Y1193" t="str">
            <v>PNYPTF5508</v>
          </cell>
          <cell r="Z1193">
            <v>0.2</v>
          </cell>
          <cell r="AA1193" t="str">
            <v>14FW PLAYBOY_PANTS_01_BK_KIDS</v>
          </cell>
          <cell r="AB1193" t="str">
            <v>BK</v>
          </cell>
          <cell r="AC1193" t="str">
            <v>BLACK</v>
          </cell>
          <cell r="AD1193" t="str">
            <v>PNYPTF5508BK</v>
          </cell>
          <cell r="AE1193" t="str">
            <v/>
          </cell>
          <cell r="AF1193">
            <v>0.2</v>
          </cell>
          <cell r="AG1193" t="str">
            <v>80% cotton
20% polyester</v>
          </cell>
          <cell r="AH1193">
            <v>1</v>
          </cell>
          <cell r="AI1193" t="str">
            <v>OMM</v>
          </cell>
        </row>
        <row r="1194">
          <cell r="J1194" t="str">
            <v>PNY-EVERGREEN-053</v>
          </cell>
          <cell r="K1194" t="str">
            <v>PNY-EVERGREEN-053-PNYPTF5508BLACKOLL</v>
          </cell>
          <cell r="L1194" t="str">
            <v>PNY의류508</v>
          </cell>
          <cell r="M1194" t="str">
            <v>PNY</v>
          </cell>
          <cell r="N1194" t="str">
            <v>14FW P</v>
          </cell>
          <cell r="P1194" t="str">
            <v>PNY</v>
          </cell>
          <cell r="Q1194" t="str">
            <v>PLAY NEWYORK</v>
          </cell>
          <cell r="R1194" t="str">
            <v>F</v>
          </cell>
          <cell r="S1194">
            <v>5</v>
          </cell>
          <cell r="T1194" t="str">
            <v>PT</v>
          </cell>
          <cell r="U1194" t="str">
            <v>PANTS</v>
          </cell>
          <cell r="V1194" t="str">
            <v>K</v>
          </cell>
          <cell r="W1194">
            <v>508</v>
          </cell>
          <cell r="X1194">
            <v>508</v>
          </cell>
          <cell r="Y1194" t="str">
            <v>PNYPTF5508</v>
          </cell>
          <cell r="Z1194">
            <v>0.2</v>
          </cell>
          <cell r="AA1194" t="str">
            <v>14FW PLAYBOY_PANTS_01_BK_KIDS</v>
          </cell>
          <cell r="AB1194" t="str">
            <v>BK</v>
          </cell>
          <cell r="AC1194" t="str">
            <v>BLACK</v>
          </cell>
          <cell r="AD1194" t="str">
            <v>PNYPTF5508BK</v>
          </cell>
          <cell r="AE1194" t="str">
            <v/>
          </cell>
          <cell r="AF1194">
            <v>0.2</v>
          </cell>
          <cell r="AG1194" t="str">
            <v>80% cotton
20% polyester</v>
          </cell>
          <cell r="AH1194">
            <v>1</v>
          </cell>
          <cell r="AI1194" t="str">
            <v>OLL</v>
          </cell>
        </row>
        <row r="1195">
          <cell r="J1195" t="str">
            <v>PNY-EVERGREEN-053</v>
          </cell>
          <cell r="K1195" t="str">
            <v>PNY-EVERGREEN-053-PNYPTF5508BLACKOXL</v>
          </cell>
          <cell r="L1195" t="str">
            <v>PNY의류508</v>
          </cell>
          <cell r="M1195" t="str">
            <v>PNY</v>
          </cell>
          <cell r="N1195" t="str">
            <v>14FW P</v>
          </cell>
          <cell r="P1195" t="str">
            <v>PNY</v>
          </cell>
          <cell r="Q1195" t="str">
            <v>PLAY NEWYORK</v>
          </cell>
          <cell r="R1195" t="str">
            <v>F</v>
          </cell>
          <cell r="S1195">
            <v>5</v>
          </cell>
          <cell r="T1195" t="str">
            <v>PT</v>
          </cell>
          <cell r="U1195" t="str">
            <v>PANTS</v>
          </cell>
          <cell r="V1195" t="str">
            <v>K</v>
          </cell>
          <cell r="W1195">
            <v>508</v>
          </cell>
          <cell r="X1195">
            <v>508</v>
          </cell>
          <cell r="Y1195" t="str">
            <v>PNYPTF5508</v>
          </cell>
          <cell r="Z1195">
            <v>0.2</v>
          </cell>
          <cell r="AA1195" t="str">
            <v>14FW PLAYBOY_PANTS_01_BK_KIDS</v>
          </cell>
          <cell r="AB1195" t="str">
            <v>BK</v>
          </cell>
          <cell r="AC1195" t="str">
            <v>BLACK</v>
          </cell>
          <cell r="AD1195" t="str">
            <v>PNYPTF5508BK</v>
          </cell>
          <cell r="AE1195" t="str">
            <v/>
          </cell>
          <cell r="AF1195">
            <v>0.2</v>
          </cell>
          <cell r="AG1195" t="str">
            <v>80% cotton
20% polyester</v>
          </cell>
          <cell r="AH1195">
            <v>1</v>
          </cell>
          <cell r="AI1195" t="str">
            <v>OXL</v>
          </cell>
        </row>
        <row r="1196">
          <cell r="J1196" t="str">
            <v>0</v>
          </cell>
          <cell r="K1196" t="str">
            <v>0-</v>
          </cell>
          <cell r="L1196">
            <v>0</v>
          </cell>
          <cell r="M1196" t="str">
            <v>TTL</v>
          </cell>
          <cell r="N1196" t="str">
            <v/>
          </cell>
          <cell r="O1196" t="str">
            <v>PNY-EVERGREEN-05 TTL</v>
          </cell>
          <cell r="Q1196" t="str">
            <v/>
          </cell>
          <cell r="R1196" t="str">
            <v/>
          </cell>
          <cell r="S1196" t="str">
            <v/>
          </cell>
          <cell r="U1196" t="str">
            <v/>
          </cell>
          <cell r="X1196" t="str">
            <v/>
          </cell>
          <cell r="Y1196" t="str">
            <v/>
          </cell>
          <cell r="Z1196">
            <v>1.9999999999999998</v>
          </cell>
          <cell r="AB1196" t="str">
            <v/>
          </cell>
          <cell r="AD1196" t="str">
            <v/>
          </cell>
          <cell r="AE1196" t="str">
            <v/>
          </cell>
          <cell r="AF1196">
            <v>3.0000000000000004</v>
          </cell>
          <cell r="AG1196">
            <v>0</v>
          </cell>
          <cell r="AH1196">
            <v>1</v>
          </cell>
        </row>
        <row r="1197">
          <cell r="J1197" t="str">
            <v>PNY-아트인드림-061</v>
          </cell>
          <cell r="K1197" t="str">
            <v>PNY-아트인드림-061-PNYTHF5505BLACKOXS</v>
          </cell>
          <cell r="L1197" t="str">
            <v>PNY의류505</v>
          </cell>
          <cell r="M1197" t="str">
            <v>PNY</v>
          </cell>
          <cell r="N1197" t="str">
            <v>14FW P</v>
          </cell>
          <cell r="P1197" t="str">
            <v>PNY</v>
          </cell>
          <cell r="Q1197" t="str">
            <v>PLAY NEWYORK</v>
          </cell>
          <cell r="R1197" t="str">
            <v>F</v>
          </cell>
          <cell r="S1197">
            <v>5</v>
          </cell>
          <cell r="T1197" t="str">
            <v>TH</v>
          </cell>
          <cell r="U1197" t="str">
            <v>HOODED T-SHIRTS</v>
          </cell>
          <cell r="V1197" t="str">
            <v>K</v>
          </cell>
          <cell r="W1197">
            <v>505</v>
          </cell>
          <cell r="X1197">
            <v>505</v>
          </cell>
          <cell r="Y1197" t="str">
            <v>PNYTHF5505</v>
          </cell>
          <cell r="Z1197">
            <v>0.2</v>
          </cell>
          <cell r="AA1197" t="str">
            <v>14FW PLAYBOY_HOOD_02_BK_KIDS</v>
          </cell>
          <cell r="AB1197" t="str">
            <v>BK</v>
          </cell>
          <cell r="AC1197" t="str">
            <v>BLACK</v>
          </cell>
          <cell r="AD1197" t="str">
            <v>PNYTHF5505BK</v>
          </cell>
          <cell r="AE1197" t="str">
            <v/>
          </cell>
          <cell r="AF1197">
            <v>0.2</v>
          </cell>
          <cell r="AG1197" t="str">
            <v>80% cotton
20% polyester</v>
          </cell>
          <cell r="AH1197">
            <v>1</v>
          </cell>
          <cell r="AI1197" t="str">
            <v>OXS</v>
          </cell>
        </row>
        <row r="1198">
          <cell r="J1198" t="str">
            <v>PNY-아트인드림-061</v>
          </cell>
          <cell r="K1198" t="str">
            <v>PNY-아트인드림-061-PNYTHF5505BLACKOSS</v>
          </cell>
          <cell r="L1198" t="str">
            <v>PNY의류505</v>
          </cell>
          <cell r="M1198" t="str">
            <v>PNY</v>
          </cell>
          <cell r="N1198" t="str">
            <v>14FW P</v>
          </cell>
          <cell r="P1198" t="str">
            <v>PNY</v>
          </cell>
          <cell r="Q1198" t="str">
            <v>PLAY NEWYORK</v>
          </cell>
          <cell r="R1198" t="str">
            <v>F</v>
          </cell>
          <cell r="S1198">
            <v>5</v>
          </cell>
          <cell r="T1198" t="str">
            <v>TH</v>
          </cell>
          <cell r="U1198" t="str">
            <v>HOODED T-SHIRTS</v>
          </cell>
          <cell r="V1198" t="str">
            <v>K</v>
          </cell>
          <cell r="W1198">
            <v>505</v>
          </cell>
          <cell r="X1198">
            <v>505</v>
          </cell>
          <cell r="Y1198" t="str">
            <v>PNYTHF5505</v>
          </cell>
          <cell r="Z1198">
            <v>0.2</v>
          </cell>
          <cell r="AA1198" t="str">
            <v>14FW PLAYBOY_HOOD_02_BK_KIDS</v>
          </cell>
          <cell r="AB1198" t="str">
            <v>BK</v>
          </cell>
          <cell r="AC1198" t="str">
            <v>BLACK</v>
          </cell>
          <cell r="AD1198" t="str">
            <v>PNYTHF5505BK</v>
          </cell>
          <cell r="AE1198" t="str">
            <v/>
          </cell>
          <cell r="AF1198">
            <v>0.2</v>
          </cell>
          <cell r="AG1198" t="str">
            <v>80% cotton
20% polyester</v>
          </cell>
          <cell r="AH1198">
            <v>1</v>
          </cell>
          <cell r="AI1198" t="str">
            <v>OSS</v>
          </cell>
        </row>
        <row r="1199">
          <cell r="J1199" t="str">
            <v>PNY-아트인드림-061</v>
          </cell>
          <cell r="K1199" t="str">
            <v>PNY-아트인드림-061-PNYTHF5505BLACKOMM</v>
          </cell>
          <cell r="L1199" t="str">
            <v>PNY의류505</v>
          </cell>
          <cell r="M1199" t="str">
            <v>PNY</v>
          </cell>
          <cell r="N1199" t="str">
            <v>14FW P</v>
          </cell>
          <cell r="P1199" t="str">
            <v>PNY</v>
          </cell>
          <cell r="Q1199" t="str">
            <v>PLAY NEWYORK</v>
          </cell>
          <cell r="R1199" t="str">
            <v>F</v>
          </cell>
          <cell r="S1199">
            <v>5</v>
          </cell>
          <cell r="T1199" t="str">
            <v>TH</v>
          </cell>
          <cell r="U1199" t="str">
            <v>HOODED T-SHIRTS</v>
          </cell>
          <cell r="V1199" t="str">
            <v>K</v>
          </cell>
          <cell r="W1199">
            <v>505</v>
          </cell>
          <cell r="X1199">
            <v>505</v>
          </cell>
          <cell r="Y1199" t="str">
            <v>PNYTHF5505</v>
          </cell>
          <cell r="Z1199">
            <v>0.2</v>
          </cell>
          <cell r="AA1199" t="str">
            <v>14FW PLAYBOY_HOOD_02_BK_KIDS</v>
          </cell>
          <cell r="AB1199" t="str">
            <v>BK</v>
          </cell>
          <cell r="AC1199" t="str">
            <v>BLACK</v>
          </cell>
          <cell r="AD1199" t="str">
            <v>PNYTHF5505BK</v>
          </cell>
          <cell r="AE1199" t="str">
            <v/>
          </cell>
          <cell r="AF1199">
            <v>0.2</v>
          </cell>
          <cell r="AG1199" t="str">
            <v>80% cotton
20% polyester</v>
          </cell>
          <cell r="AH1199">
            <v>1</v>
          </cell>
          <cell r="AI1199" t="str">
            <v>OMM</v>
          </cell>
        </row>
        <row r="1200">
          <cell r="J1200" t="str">
            <v>PNY-아트인드림-061</v>
          </cell>
          <cell r="K1200" t="str">
            <v>PNY-아트인드림-061-PNYTHF5505BLACKOLL</v>
          </cell>
          <cell r="L1200" t="str">
            <v>PNY의류505</v>
          </cell>
          <cell r="M1200" t="str">
            <v>PNY</v>
          </cell>
          <cell r="N1200" t="str">
            <v>14FW P</v>
          </cell>
          <cell r="P1200" t="str">
            <v>PNY</v>
          </cell>
          <cell r="Q1200" t="str">
            <v>PLAY NEWYORK</v>
          </cell>
          <cell r="R1200" t="str">
            <v>F</v>
          </cell>
          <cell r="S1200">
            <v>5</v>
          </cell>
          <cell r="T1200" t="str">
            <v>TH</v>
          </cell>
          <cell r="U1200" t="str">
            <v>HOODED T-SHIRTS</v>
          </cell>
          <cell r="V1200" t="str">
            <v>K</v>
          </cell>
          <cell r="W1200">
            <v>505</v>
          </cell>
          <cell r="X1200">
            <v>505</v>
          </cell>
          <cell r="Y1200" t="str">
            <v>PNYTHF5505</v>
          </cell>
          <cell r="Z1200">
            <v>0.2</v>
          </cell>
          <cell r="AA1200" t="str">
            <v>14FW PLAYBOY_HOOD_02_BK_KIDS</v>
          </cell>
          <cell r="AB1200" t="str">
            <v>BK</v>
          </cell>
          <cell r="AC1200" t="str">
            <v>BLACK</v>
          </cell>
          <cell r="AD1200" t="str">
            <v>PNYTHF5505BK</v>
          </cell>
          <cell r="AE1200" t="str">
            <v/>
          </cell>
          <cell r="AF1200">
            <v>0.2</v>
          </cell>
          <cell r="AG1200" t="str">
            <v>80% cotton
20% polyester</v>
          </cell>
          <cell r="AH1200">
            <v>1</v>
          </cell>
          <cell r="AI1200" t="str">
            <v>OLL</v>
          </cell>
        </row>
        <row r="1201">
          <cell r="J1201" t="str">
            <v>PNY-아트인드림-061</v>
          </cell>
          <cell r="K1201" t="str">
            <v>PNY-아트인드림-061-PNYTHF5505BLACKOXL</v>
          </cell>
          <cell r="L1201" t="str">
            <v>PNY의류505</v>
          </cell>
          <cell r="M1201" t="str">
            <v>PNY</v>
          </cell>
          <cell r="N1201" t="str">
            <v>14FW P</v>
          </cell>
          <cell r="P1201" t="str">
            <v>PNY</v>
          </cell>
          <cell r="Q1201" t="str">
            <v>PLAY NEWYORK</v>
          </cell>
          <cell r="R1201" t="str">
            <v>F</v>
          </cell>
          <cell r="S1201">
            <v>5</v>
          </cell>
          <cell r="T1201" t="str">
            <v>TH</v>
          </cell>
          <cell r="U1201" t="str">
            <v>HOODED T-SHIRTS</v>
          </cell>
          <cell r="V1201" t="str">
            <v>K</v>
          </cell>
          <cell r="W1201">
            <v>505</v>
          </cell>
          <cell r="X1201">
            <v>505</v>
          </cell>
          <cell r="Y1201" t="str">
            <v>PNYTHF5505</v>
          </cell>
          <cell r="Z1201">
            <v>0.2</v>
          </cell>
          <cell r="AA1201" t="str">
            <v>14FW PLAYBOY_HOOD_02_BK_KIDS</v>
          </cell>
          <cell r="AB1201" t="str">
            <v>BK</v>
          </cell>
          <cell r="AC1201" t="str">
            <v>BLACK</v>
          </cell>
          <cell r="AD1201" t="str">
            <v>PNYTHF5505BK</v>
          </cell>
          <cell r="AE1201" t="str">
            <v/>
          </cell>
          <cell r="AF1201">
            <v>0.2</v>
          </cell>
          <cell r="AG1201" t="str">
            <v>80% cotton
20% polyester</v>
          </cell>
          <cell r="AH1201">
            <v>1</v>
          </cell>
          <cell r="AI1201" t="str">
            <v>OXL</v>
          </cell>
        </row>
        <row r="1202">
          <cell r="J1202" t="str">
            <v>0</v>
          </cell>
          <cell r="K1202" t="str">
            <v>0-</v>
          </cell>
          <cell r="L1202">
            <v>0</v>
          </cell>
          <cell r="M1202" t="str">
            <v>TTL</v>
          </cell>
          <cell r="N1202" t="str">
            <v/>
          </cell>
          <cell r="O1202" t="str">
            <v>PNY-아트인드림-06 TTL</v>
          </cell>
          <cell r="Q1202" t="str">
            <v/>
          </cell>
          <cell r="R1202" t="str">
            <v/>
          </cell>
          <cell r="S1202" t="str">
            <v/>
          </cell>
          <cell r="U1202" t="str">
            <v/>
          </cell>
          <cell r="X1202" t="str">
            <v/>
          </cell>
          <cell r="Y1202" t="str">
            <v/>
          </cell>
          <cell r="Z1202">
            <v>1</v>
          </cell>
          <cell r="AB1202" t="str">
            <v/>
          </cell>
          <cell r="AD1202" t="str">
            <v/>
          </cell>
          <cell r="AE1202" t="str">
            <v/>
          </cell>
          <cell r="AF1202">
            <v>1</v>
          </cell>
          <cell r="AG1202">
            <v>0</v>
          </cell>
          <cell r="AH1202">
            <v>1</v>
          </cell>
        </row>
        <row r="1203">
          <cell r="J1203" t="str">
            <v>HCU-FOREMOST-011</v>
          </cell>
          <cell r="K1203" t="str">
            <v>HCU-FOREMOST-011-HCUMIF3210BLACKFRE</v>
          </cell>
          <cell r="L1203" t="str">
            <v>HCU의류외210</v>
          </cell>
          <cell r="M1203" t="str">
            <v>HCU</v>
          </cell>
          <cell r="N1203" t="str">
            <v>13SS H</v>
          </cell>
          <cell r="P1203" t="str">
            <v>HCU</v>
          </cell>
          <cell r="Q1203" t="str">
            <v>H.COUSTIC</v>
          </cell>
          <cell r="R1203" t="str">
            <v>F</v>
          </cell>
          <cell r="S1203" t="str">
            <v>3</v>
          </cell>
          <cell r="T1203" t="str">
            <v>MI</v>
          </cell>
          <cell r="U1203" t="str">
            <v>MILITARY CAP</v>
          </cell>
          <cell r="V1203" t="str">
            <v>U</v>
          </cell>
          <cell r="W1203">
            <v>210</v>
          </cell>
          <cell r="X1203">
            <v>210</v>
          </cell>
          <cell r="Y1203" t="str">
            <v>HCUMIF3210</v>
          </cell>
          <cell r="Z1203">
            <v>1</v>
          </cell>
          <cell r="AA1203" t="str">
            <v>13SS HCU CAP-07-BK</v>
          </cell>
          <cell r="AB1203" t="str">
            <v>BK</v>
          </cell>
          <cell r="AC1203" t="str">
            <v>BLACK</v>
          </cell>
          <cell r="AD1203" t="str">
            <v>HCUMIF3210BK</v>
          </cell>
          <cell r="AE1203" t="str">
            <v>R1</v>
          </cell>
          <cell r="AF1203">
            <v>1</v>
          </cell>
          <cell r="AG1203">
            <v>0</v>
          </cell>
          <cell r="AH1203">
            <v>1</v>
          </cell>
          <cell r="AI1203" t="str">
            <v>FRE</v>
          </cell>
        </row>
        <row r="1204">
          <cell r="J1204" t="str">
            <v>HCU-FOREMOST-012</v>
          </cell>
          <cell r="K1204" t="str">
            <v>HCU-FOREMOST-012-HCUMIF3302BLACKFRE</v>
          </cell>
          <cell r="L1204" t="str">
            <v>HCU의류외302</v>
          </cell>
          <cell r="M1204" t="str">
            <v>HCU</v>
          </cell>
          <cell r="N1204" t="str">
            <v xml:space="preserve">13FW-
</v>
          </cell>
          <cell r="P1204" t="str">
            <v>HCU</v>
          </cell>
          <cell r="Q1204" t="str">
            <v>H.COUSTIC</v>
          </cell>
          <cell r="R1204" t="str">
            <v>F</v>
          </cell>
          <cell r="S1204" t="str">
            <v>3</v>
          </cell>
          <cell r="T1204" t="str">
            <v>MI</v>
          </cell>
          <cell r="U1204" t="str">
            <v>MILITARY CAP</v>
          </cell>
          <cell r="V1204" t="str">
            <v>U</v>
          </cell>
          <cell r="W1204">
            <v>302</v>
          </cell>
          <cell r="X1204">
            <v>302</v>
          </cell>
          <cell r="Y1204" t="str">
            <v>HCUMIF3302</v>
          </cell>
          <cell r="Z1204">
            <v>1</v>
          </cell>
          <cell r="AA1204" t="str">
            <v>13FW-
H.COUSTIC_CAP-06 BK</v>
          </cell>
          <cell r="AB1204" t="str">
            <v>BK</v>
          </cell>
          <cell r="AC1204" t="str">
            <v>BLACK</v>
          </cell>
          <cell r="AD1204" t="str">
            <v>HCUMIF3302BK</v>
          </cell>
          <cell r="AE1204" t="str">
            <v>R1</v>
          </cell>
          <cell r="AF1204">
            <v>1</v>
          </cell>
          <cell r="AG1204">
            <v>0</v>
          </cell>
          <cell r="AH1204">
            <v>1</v>
          </cell>
          <cell r="AI1204" t="str">
            <v>FRE</v>
          </cell>
        </row>
        <row r="1205">
          <cell r="J1205" t="str">
            <v>0</v>
          </cell>
          <cell r="K1205" t="str">
            <v>0-</v>
          </cell>
          <cell r="L1205">
            <v>0</v>
          </cell>
          <cell r="M1205" t="str">
            <v>TTL</v>
          </cell>
          <cell r="N1205" t="str">
            <v/>
          </cell>
          <cell r="O1205" t="str">
            <v>HCU-FOREMOST-01 TTL</v>
          </cell>
          <cell r="Q1205" t="str">
            <v/>
          </cell>
          <cell r="R1205" t="str">
            <v/>
          </cell>
          <cell r="S1205" t="str">
            <v/>
          </cell>
          <cell r="U1205" t="str">
            <v/>
          </cell>
          <cell r="X1205" t="str">
            <v/>
          </cell>
          <cell r="Y1205" t="str">
            <v/>
          </cell>
          <cell r="Z1205">
            <v>2</v>
          </cell>
          <cell r="AB1205" t="str">
            <v/>
          </cell>
          <cell r="AD1205" t="str">
            <v/>
          </cell>
          <cell r="AE1205" t="str">
            <v/>
          </cell>
          <cell r="AF1205">
            <v>2</v>
          </cell>
          <cell r="AG1205">
            <v>0</v>
          </cell>
          <cell r="AH1205">
            <v>1</v>
          </cell>
        </row>
        <row r="1206">
          <cell r="J1206" t="str">
            <v>HCU-동일모자-021</v>
          </cell>
          <cell r="K1206" t="str">
            <v>HCU-동일모자-021-HCUMIF3306BLACKFRE</v>
          </cell>
          <cell r="L1206" t="str">
            <v>HCU의류외306</v>
          </cell>
          <cell r="M1206" t="str">
            <v>HCU</v>
          </cell>
          <cell r="N1206" t="str">
            <v>13FW-H</v>
          </cell>
          <cell r="P1206" t="str">
            <v>HCU</v>
          </cell>
          <cell r="Q1206" t="str">
            <v>H.COUSTIC</v>
          </cell>
          <cell r="R1206" t="str">
            <v>F</v>
          </cell>
          <cell r="S1206" t="str">
            <v>3</v>
          </cell>
          <cell r="T1206" t="str">
            <v>MI</v>
          </cell>
          <cell r="U1206" t="str">
            <v>MILITARY CAP</v>
          </cell>
          <cell r="V1206" t="str">
            <v>U</v>
          </cell>
          <cell r="W1206">
            <v>306</v>
          </cell>
          <cell r="X1206">
            <v>306</v>
          </cell>
          <cell r="Y1206" t="str">
            <v>HCUMIF3306</v>
          </cell>
          <cell r="Z1206">
            <v>0.5</v>
          </cell>
          <cell r="AA1206" t="str">
            <v>13FW-H.COUSTIC_10_BK</v>
          </cell>
          <cell r="AB1206" t="str">
            <v>BK</v>
          </cell>
          <cell r="AC1206" t="str">
            <v>BLACK</v>
          </cell>
          <cell r="AD1206" t="str">
            <v>HCUMIF3306BK</v>
          </cell>
          <cell r="AE1206" t="str">
            <v>R1</v>
          </cell>
          <cell r="AF1206">
            <v>1</v>
          </cell>
          <cell r="AG1206">
            <v>0</v>
          </cell>
          <cell r="AH1206">
            <v>1</v>
          </cell>
          <cell r="AI1206" t="str">
            <v>FRE</v>
          </cell>
        </row>
        <row r="1207">
          <cell r="J1207" t="str">
            <v>HCU-동일모자-022</v>
          </cell>
          <cell r="K1207" t="str">
            <v>HCU-동일모자-022-HCUMIF3306KHAKIFRE</v>
          </cell>
          <cell r="L1207" t="str">
            <v>HCU의류외306</v>
          </cell>
          <cell r="M1207" t="str">
            <v>HCU</v>
          </cell>
          <cell r="N1207" t="str">
            <v>13FW-H</v>
          </cell>
          <cell r="P1207" t="str">
            <v>HCU</v>
          </cell>
          <cell r="Q1207" t="str">
            <v>H.COUSTIC</v>
          </cell>
          <cell r="R1207" t="str">
            <v>F</v>
          </cell>
          <cell r="S1207" t="str">
            <v>3</v>
          </cell>
          <cell r="T1207" t="str">
            <v>MI</v>
          </cell>
          <cell r="U1207" t="str">
            <v>MILITARY CAP</v>
          </cell>
          <cell r="V1207" t="str">
            <v>U</v>
          </cell>
          <cell r="W1207">
            <v>306</v>
          </cell>
          <cell r="X1207">
            <v>306</v>
          </cell>
          <cell r="Y1207" t="str">
            <v>HCUMIF3306</v>
          </cell>
          <cell r="Z1207">
            <v>0.5</v>
          </cell>
          <cell r="AA1207" t="str">
            <v>13FW-H.COUSTIC_10_KH</v>
          </cell>
          <cell r="AB1207" t="str">
            <v>KH</v>
          </cell>
          <cell r="AC1207" t="str">
            <v>KHAKI</v>
          </cell>
          <cell r="AD1207" t="str">
            <v>HCUMIF3306KH</v>
          </cell>
          <cell r="AE1207" t="str">
            <v>R1</v>
          </cell>
          <cell r="AF1207">
            <v>1</v>
          </cell>
          <cell r="AG1207">
            <v>0</v>
          </cell>
          <cell r="AH1207">
            <v>1</v>
          </cell>
          <cell r="AI1207" t="str">
            <v>FRE</v>
          </cell>
        </row>
        <row r="1208">
          <cell r="J1208" t="str">
            <v>HCU-동일모자-023</v>
          </cell>
          <cell r="K1208" t="str">
            <v>HCU-동일모자-023-HCUMIF3307GREYOSM</v>
          </cell>
          <cell r="L1208" t="str">
            <v>HCU의류외307</v>
          </cell>
          <cell r="M1208" t="str">
            <v>HCU</v>
          </cell>
          <cell r="N1208" t="str">
            <v>13FW-H</v>
          </cell>
          <cell r="P1208" t="str">
            <v>HCU</v>
          </cell>
          <cell r="Q1208" t="str">
            <v>H.COUSTIC</v>
          </cell>
          <cell r="R1208" t="str">
            <v>F</v>
          </cell>
          <cell r="S1208" t="str">
            <v>3</v>
          </cell>
          <cell r="T1208" t="str">
            <v>MI</v>
          </cell>
          <cell r="U1208" t="str">
            <v>MILITARY CAP</v>
          </cell>
          <cell r="V1208" t="str">
            <v>U</v>
          </cell>
          <cell r="W1208">
            <v>307</v>
          </cell>
          <cell r="X1208">
            <v>307</v>
          </cell>
          <cell r="Y1208" t="str">
            <v>HCUMIF3307</v>
          </cell>
          <cell r="Z1208">
            <v>0.5</v>
          </cell>
          <cell r="AA1208" t="str">
            <v>13FW-H.COUSTIC_11_GY</v>
          </cell>
          <cell r="AB1208" t="str">
            <v>GY</v>
          </cell>
          <cell r="AC1208" t="str">
            <v>GREY</v>
          </cell>
          <cell r="AD1208" t="str">
            <v>HCUMIF3307GY</v>
          </cell>
          <cell r="AE1208" t="str">
            <v>R1</v>
          </cell>
          <cell r="AF1208">
            <v>0.5</v>
          </cell>
          <cell r="AG1208">
            <v>0</v>
          </cell>
          <cell r="AH1208">
            <v>1</v>
          </cell>
          <cell r="AI1208" t="str">
            <v>OSM</v>
          </cell>
        </row>
        <row r="1209">
          <cell r="J1209" t="str">
            <v>HCU-동일모자-023</v>
          </cell>
          <cell r="K1209" t="str">
            <v>HCU-동일모자-023-HCUMIF3307GREYOML</v>
          </cell>
          <cell r="L1209" t="str">
            <v>HCU의류외307</v>
          </cell>
          <cell r="M1209" t="str">
            <v>HCU</v>
          </cell>
          <cell r="N1209" t="str">
            <v>13FW-H</v>
          </cell>
          <cell r="P1209" t="str">
            <v>HCU</v>
          </cell>
          <cell r="Q1209" t="str">
            <v>H.COUSTIC</v>
          </cell>
          <cell r="R1209" t="str">
            <v>F</v>
          </cell>
          <cell r="S1209" t="str">
            <v>3</v>
          </cell>
          <cell r="T1209" t="str">
            <v>MI</v>
          </cell>
          <cell r="U1209" t="str">
            <v>MILITARY CAP</v>
          </cell>
          <cell r="V1209" t="str">
            <v>U</v>
          </cell>
          <cell r="W1209">
            <v>307</v>
          </cell>
          <cell r="X1209">
            <v>307</v>
          </cell>
          <cell r="Y1209" t="str">
            <v>HCUMIF3307</v>
          </cell>
          <cell r="Z1209">
            <v>0.5</v>
          </cell>
          <cell r="AA1209" t="str">
            <v>13FW-H.COUSTIC_11_GY</v>
          </cell>
          <cell r="AB1209" t="str">
            <v>GY</v>
          </cell>
          <cell r="AC1209" t="str">
            <v>GREY</v>
          </cell>
          <cell r="AD1209" t="str">
            <v>HCUMIF3307GY</v>
          </cell>
          <cell r="AE1209" t="str">
            <v>R1</v>
          </cell>
          <cell r="AF1209">
            <v>0.5</v>
          </cell>
          <cell r="AG1209">
            <v>0</v>
          </cell>
          <cell r="AH1209">
            <v>1</v>
          </cell>
          <cell r="AI1209" t="str">
            <v>OML</v>
          </cell>
        </row>
        <row r="1210">
          <cell r="J1210" t="str">
            <v>0</v>
          </cell>
          <cell r="K1210" t="str">
            <v>0-</v>
          </cell>
          <cell r="L1210">
            <v>0</v>
          </cell>
          <cell r="M1210" t="str">
            <v>TTL</v>
          </cell>
          <cell r="N1210" t="str">
            <v/>
          </cell>
          <cell r="O1210" t="str">
            <v>HCU-동일모자-02 TTL</v>
          </cell>
          <cell r="Q1210" t="str">
            <v/>
          </cell>
          <cell r="R1210" t="str">
            <v/>
          </cell>
          <cell r="S1210" t="str">
            <v/>
          </cell>
          <cell r="U1210" t="str">
            <v/>
          </cell>
          <cell r="X1210" t="str">
            <v/>
          </cell>
          <cell r="Y1210" t="str">
            <v/>
          </cell>
          <cell r="Z1210">
            <v>2</v>
          </cell>
          <cell r="AB1210" t="str">
            <v/>
          </cell>
          <cell r="AD1210" t="str">
            <v/>
          </cell>
          <cell r="AE1210" t="str">
            <v/>
          </cell>
          <cell r="AF1210">
            <v>3</v>
          </cell>
          <cell r="AG1210">
            <v>0</v>
          </cell>
          <cell r="AH1210">
            <v>1</v>
          </cell>
        </row>
        <row r="1211">
          <cell r="J1211" t="str">
            <v>VBL-FOREMOST-021</v>
          </cell>
          <cell r="K1211" t="str">
            <v>VBL-FOREMOST-021-VBLBAF3103BLACKFRE</v>
          </cell>
          <cell r="L1211" t="str">
            <v>VBL의류외103</v>
          </cell>
          <cell r="M1211" t="str">
            <v>VBL</v>
          </cell>
          <cell r="N1211" t="str">
            <v>13SS V</v>
          </cell>
          <cell r="P1211" t="str">
            <v>VBL</v>
          </cell>
          <cell r="Q1211" t="str">
            <v>VITAL BLUE</v>
          </cell>
          <cell r="R1211" t="str">
            <v>F</v>
          </cell>
          <cell r="S1211" t="str">
            <v>3</v>
          </cell>
          <cell r="T1211" t="str">
            <v>BA</v>
          </cell>
          <cell r="U1211" t="str">
            <v>BASIC CAP</v>
          </cell>
          <cell r="V1211" t="str">
            <v>U</v>
          </cell>
          <cell r="W1211">
            <v>103</v>
          </cell>
          <cell r="X1211">
            <v>103</v>
          </cell>
          <cell r="Y1211" t="str">
            <v>VBLBAF3103</v>
          </cell>
          <cell r="Z1211">
            <v>1</v>
          </cell>
          <cell r="AA1211" t="str">
            <v>13SS VB 16_CURVED_BK</v>
          </cell>
          <cell r="AB1211" t="str">
            <v>BK</v>
          </cell>
          <cell r="AC1211" t="str">
            <v>BLACK</v>
          </cell>
          <cell r="AD1211" t="str">
            <v>VBLBAF3103BK</v>
          </cell>
          <cell r="AE1211" t="str">
            <v>R1</v>
          </cell>
          <cell r="AF1211">
            <v>1</v>
          </cell>
          <cell r="AG1211">
            <v>0</v>
          </cell>
          <cell r="AH1211">
            <v>1</v>
          </cell>
          <cell r="AI1211" t="str">
            <v>FRE</v>
          </cell>
        </row>
        <row r="1212">
          <cell r="J1212" t="str">
            <v>0</v>
          </cell>
          <cell r="K1212" t="str">
            <v>0-</v>
          </cell>
          <cell r="L1212">
            <v>0</v>
          </cell>
          <cell r="M1212" t="str">
            <v>TTL</v>
          </cell>
          <cell r="N1212" t="str">
            <v/>
          </cell>
          <cell r="O1212" t="str">
            <v>VBL-FOREMOST-02 TTL</v>
          </cell>
          <cell r="Q1212" t="str">
            <v/>
          </cell>
          <cell r="R1212" t="str">
            <v/>
          </cell>
          <cell r="S1212" t="str">
            <v/>
          </cell>
          <cell r="U1212" t="str">
            <v/>
          </cell>
          <cell r="X1212" t="str">
            <v/>
          </cell>
          <cell r="Y1212" t="str">
            <v/>
          </cell>
          <cell r="Z1212">
            <v>1</v>
          </cell>
          <cell r="AB1212" t="str">
            <v/>
          </cell>
          <cell r="AD1212" t="str">
            <v/>
          </cell>
          <cell r="AE1212" t="str">
            <v/>
          </cell>
          <cell r="AF1212">
            <v>1</v>
          </cell>
          <cell r="AG1212">
            <v>0</v>
          </cell>
          <cell r="AH1212">
            <v>1</v>
          </cell>
        </row>
        <row r="1213">
          <cell r="J1213" t="str">
            <v>VBL-FOREMOST-051</v>
          </cell>
          <cell r="K1213" t="str">
            <v>VBL-FOREMOST-051-VBLBAF5113REDFRE</v>
          </cell>
          <cell r="L1213" t="str">
            <v>VBL의류외113</v>
          </cell>
          <cell r="M1213" t="str">
            <v>VBL</v>
          </cell>
          <cell r="N1213" t="str">
            <v>12FW V</v>
          </cell>
          <cell r="P1213" t="str">
            <v>VBL</v>
          </cell>
          <cell r="Q1213" t="str">
            <v>VITAL BLUE</v>
          </cell>
          <cell r="R1213" t="str">
            <v>F</v>
          </cell>
          <cell r="S1213">
            <v>5</v>
          </cell>
          <cell r="T1213" t="str">
            <v>BA</v>
          </cell>
          <cell r="U1213" t="str">
            <v>BASIC CAP</v>
          </cell>
          <cell r="V1213" t="str">
            <v>U</v>
          </cell>
          <cell r="W1213">
            <v>113</v>
          </cell>
          <cell r="X1213">
            <v>113</v>
          </cell>
          <cell r="Y1213" t="str">
            <v>VBLBAF5113</v>
          </cell>
          <cell r="Z1213">
            <v>1</v>
          </cell>
          <cell r="AA1213" t="str">
            <v>12FW VB 01_CURVED_RD</v>
          </cell>
          <cell r="AB1213" t="str">
            <v>RE</v>
          </cell>
          <cell r="AC1213" t="str">
            <v>RED</v>
          </cell>
          <cell r="AD1213" t="str">
            <v>VBLBAF5113RE</v>
          </cell>
          <cell r="AE1213" t="str">
            <v>R1</v>
          </cell>
          <cell r="AF1213">
            <v>1</v>
          </cell>
          <cell r="AG1213">
            <v>0</v>
          </cell>
          <cell r="AH1213">
            <v>1</v>
          </cell>
          <cell r="AI1213" t="str">
            <v>FRE</v>
          </cell>
        </row>
        <row r="1214">
          <cell r="J1214" t="str">
            <v>VBL-FOREMOST-052</v>
          </cell>
          <cell r="K1214" t="str">
            <v>VBL-FOREMOST-052-VBLERF5315GREYFRE</v>
          </cell>
          <cell r="L1214" t="str">
            <v>VBL의류외315</v>
          </cell>
          <cell r="M1214" t="str">
            <v>VBL</v>
          </cell>
          <cell r="N1214" t="str">
            <v>13FW V</v>
          </cell>
          <cell r="P1214" t="str">
            <v>VBL</v>
          </cell>
          <cell r="Q1214" t="str">
            <v>VITAL BLUE</v>
          </cell>
          <cell r="R1214" t="str">
            <v>F</v>
          </cell>
          <cell r="S1214">
            <v>5</v>
          </cell>
          <cell r="T1214" t="str">
            <v>ER</v>
          </cell>
          <cell r="U1214" t="str">
            <v>EARCAP</v>
          </cell>
          <cell r="V1214" t="str">
            <v>U</v>
          </cell>
          <cell r="W1214">
            <v>315</v>
          </cell>
          <cell r="X1214">
            <v>315</v>
          </cell>
          <cell r="Y1214" t="str">
            <v>VBLERF5315</v>
          </cell>
          <cell r="Z1214">
            <v>1</v>
          </cell>
          <cell r="AA1214" t="str">
            <v>13FW VB 18_WIRE_GY</v>
          </cell>
          <cell r="AB1214" t="str">
            <v>GY</v>
          </cell>
          <cell r="AC1214" t="str">
            <v>GREY</v>
          </cell>
          <cell r="AD1214" t="str">
            <v>VBLERF5315GY</v>
          </cell>
          <cell r="AE1214" t="str">
            <v>R1</v>
          </cell>
          <cell r="AF1214">
            <v>1</v>
          </cell>
          <cell r="AG1214">
            <v>0</v>
          </cell>
          <cell r="AH1214">
            <v>1</v>
          </cell>
          <cell r="AI1214" t="str">
            <v>FRE</v>
          </cell>
        </row>
        <row r="1215">
          <cell r="J1215" t="str">
            <v>0</v>
          </cell>
          <cell r="K1215" t="str">
            <v>0-</v>
          </cell>
          <cell r="L1215">
            <v>0</v>
          </cell>
          <cell r="M1215" t="str">
            <v>TTL</v>
          </cell>
          <cell r="N1215" t="str">
            <v/>
          </cell>
          <cell r="O1215" t="str">
            <v>VBL-FOREMOST-05 TTL</v>
          </cell>
          <cell r="Q1215" t="str">
            <v/>
          </cell>
          <cell r="R1215" t="str">
            <v/>
          </cell>
          <cell r="S1215" t="str">
            <v/>
          </cell>
          <cell r="U1215" t="str">
            <v/>
          </cell>
          <cell r="X1215" t="str">
            <v/>
          </cell>
          <cell r="Y1215" t="str">
            <v/>
          </cell>
          <cell r="Z1215">
            <v>2</v>
          </cell>
          <cell r="AB1215" t="str">
            <v/>
          </cell>
          <cell r="AD1215" t="str">
            <v/>
          </cell>
          <cell r="AE1215" t="str">
            <v/>
          </cell>
          <cell r="AF1215">
            <v>2</v>
          </cell>
          <cell r="AG1215">
            <v>0</v>
          </cell>
          <cell r="AH1215">
            <v>1</v>
          </cell>
        </row>
        <row r="1216">
          <cell r="J1216" t="str">
            <v>URB-캡보이2-021</v>
          </cell>
          <cell r="K1216" t="str">
            <v>URB-캡보이2-021-URBFIF3001BROWNFRE</v>
          </cell>
          <cell r="L1216" t="str">
            <v>URB의류외1</v>
          </cell>
          <cell r="M1216" t="str">
            <v>URB</v>
          </cell>
          <cell r="N1216" t="str">
            <v>14SS K</v>
          </cell>
          <cell r="P1216" t="str">
            <v>URB</v>
          </cell>
          <cell r="Q1216" t="str">
            <v>URBAN SWAGGER</v>
          </cell>
          <cell r="R1216" t="str">
            <v>F</v>
          </cell>
          <cell r="S1216" t="str">
            <v>3</v>
          </cell>
          <cell r="T1216" t="str">
            <v>FI</v>
          </cell>
          <cell r="U1216" t="str">
            <v>FITTED CAP</v>
          </cell>
          <cell r="V1216" t="str">
            <v>U</v>
          </cell>
          <cell r="W1216">
            <v>1</v>
          </cell>
          <cell r="X1216" t="str">
            <v>001</v>
          </cell>
          <cell r="Y1216" t="str">
            <v>URBFIF3001</v>
          </cell>
          <cell r="Z1216">
            <v>1</v>
          </cell>
          <cell r="AA1216" t="str">
            <v>14SS KONGHYOJIN_05_BW</v>
          </cell>
          <cell r="AB1216" t="str">
            <v>BW</v>
          </cell>
          <cell r="AC1216" t="str">
            <v>BROWN</v>
          </cell>
          <cell r="AD1216" t="str">
            <v>URBFIF3001BW</v>
          </cell>
          <cell r="AE1216" t="str">
            <v/>
          </cell>
          <cell r="AF1216">
            <v>1</v>
          </cell>
          <cell r="AG1216">
            <v>0</v>
          </cell>
          <cell r="AH1216">
            <v>1</v>
          </cell>
          <cell r="AI1216" t="str">
            <v>FRE</v>
          </cell>
        </row>
        <row r="1217">
          <cell r="J1217" t="str">
            <v>URB-캡보이2-022</v>
          </cell>
          <cell r="K1217" t="str">
            <v>URB-캡보이2-022-URBFIF3002BLACKFRE</v>
          </cell>
          <cell r="L1217" t="str">
            <v>URB의류외2</v>
          </cell>
          <cell r="M1217" t="str">
            <v>URB</v>
          </cell>
          <cell r="N1217" t="str">
            <v>14SS K</v>
          </cell>
          <cell r="P1217" t="str">
            <v>URB</v>
          </cell>
          <cell r="Q1217" t="str">
            <v>URBAN SWAGGER</v>
          </cell>
          <cell r="R1217" t="str">
            <v>F</v>
          </cell>
          <cell r="S1217" t="str">
            <v>3</v>
          </cell>
          <cell r="T1217" t="str">
            <v>FI</v>
          </cell>
          <cell r="U1217" t="str">
            <v>FITTED CAP</v>
          </cell>
          <cell r="V1217" t="str">
            <v>U</v>
          </cell>
          <cell r="W1217">
            <v>2</v>
          </cell>
          <cell r="X1217" t="str">
            <v>002</v>
          </cell>
          <cell r="Y1217" t="str">
            <v>URBFIF3002</v>
          </cell>
          <cell r="Z1217">
            <v>1</v>
          </cell>
          <cell r="AA1217" t="str">
            <v>14SS KONGHYOJIN_03_BK</v>
          </cell>
          <cell r="AB1217" t="str">
            <v>BK</v>
          </cell>
          <cell r="AC1217" t="str">
            <v>BLACK</v>
          </cell>
          <cell r="AD1217" t="str">
            <v>URBFIF3002BK</v>
          </cell>
          <cell r="AE1217" t="str">
            <v/>
          </cell>
          <cell r="AF1217">
            <v>1</v>
          </cell>
          <cell r="AG1217">
            <v>0</v>
          </cell>
          <cell r="AH1217">
            <v>1</v>
          </cell>
          <cell r="AI1217" t="str">
            <v>FRE</v>
          </cell>
        </row>
        <row r="1218">
          <cell r="J1218" t="str">
            <v>0</v>
          </cell>
          <cell r="K1218" t="str">
            <v>0-</v>
          </cell>
          <cell r="L1218">
            <v>0</v>
          </cell>
          <cell r="M1218" t="str">
            <v>TTL</v>
          </cell>
          <cell r="N1218" t="str">
            <v/>
          </cell>
          <cell r="O1218" t="str">
            <v>URB-캡보이2-02 TTL</v>
          </cell>
          <cell r="Q1218" t="str">
            <v/>
          </cell>
          <cell r="R1218" t="str">
            <v/>
          </cell>
          <cell r="S1218" t="str">
            <v/>
          </cell>
          <cell r="U1218" t="str">
            <v/>
          </cell>
          <cell r="X1218" t="str">
            <v/>
          </cell>
          <cell r="Y1218" t="str">
            <v/>
          </cell>
          <cell r="Z1218">
            <v>2</v>
          </cell>
          <cell r="AB1218" t="str">
            <v/>
          </cell>
          <cell r="AD1218" t="str">
            <v/>
          </cell>
          <cell r="AE1218" t="str">
            <v/>
          </cell>
          <cell r="AF1218">
            <v>2</v>
          </cell>
          <cell r="AG1218">
            <v>0</v>
          </cell>
          <cell r="AH1218">
            <v>1</v>
          </cell>
        </row>
        <row r="1219">
          <cell r="J1219" t="str">
            <v>URB-J&amp;F-021</v>
          </cell>
          <cell r="K1219" t="str">
            <v>URB-J&amp;F-021-URBSNF3003NAVYFRE</v>
          </cell>
          <cell r="L1219" t="str">
            <v>URB의류외3</v>
          </cell>
          <cell r="M1219" t="str">
            <v>URB</v>
          </cell>
          <cell r="N1219" t="str">
            <v>14SS_U</v>
          </cell>
          <cell r="P1219" t="str">
            <v>URB</v>
          </cell>
          <cell r="Q1219" t="str">
            <v>URBAN SWAGGER</v>
          </cell>
          <cell r="R1219" t="str">
            <v>F</v>
          </cell>
          <cell r="S1219" t="str">
            <v>3</v>
          </cell>
          <cell r="T1219" t="str">
            <v>SN</v>
          </cell>
          <cell r="U1219" t="str">
            <v>SNAPBACK</v>
          </cell>
          <cell r="V1219" t="str">
            <v>U</v>
          </cell>
          <cell r="W1219">
            <v>3</v>
          </cell>
          <cell r="X1219" t="str">
            <v>003</v>
          </cell>
          <cell r="Y1219" t="str">
            <v>URBSNF3003</v>
          </cell>
          <cell r="Z1219">
            <v>0.33333333333333331</v>
          </cell>
          <cell r="AA1219" t="str">
            <v>14SS_URBAN SWAGGER_69_FLAT_NV</v>
          </cell>
          <cell r="AB1219" t="str">
            <v>NY</v>
          </cell>
          <cell r="AC1219" t="str">
            <v>NAVY</v>
          </cell>
          <cell r="AD1219" t="str">
            <v>URBSNF3003NY</v>
          </cell>
          <cell r="AE1219" t="str">
            <v/>
          </cell>
          <cell r="AF1219">
            <v>1</v>
          </cell>
          <cell r="AG1219" t="str">
            <v>면 61% 레이온 31% 폴리우레탄 3%</v>
          </cell>
          <cell r="AH1219">
            <v>1</v>
          </cell>
          <cell r="AI1219" t="str">
            <v>FRE</v>
          </cell>
        </row>
        <row r="1220">
          <cell r="J1220" t="str">
            <v>URB-J&amp;F-022</v>
          </cell>
          <cell r="K1220" t="str">
            <v>URB-J&amp;F-022-URBSNF3503NAVYOSM</v>
          </cell>
          <cell r="L1220" t="str">
            <v>URB의류외503</v>
          </cell>
          <cell r="M1220" t="str">
            <v>URB</v>
          </cell>
          <cell r="N1220" t="str">
            <v>14SS_U</v>
          </cell>
          <cell r="P1220" t="str">
            <v>URB</v>
          </cell>
          <cell r="Q1220" t="str">
            <v>URBAN SWAGGER</v>
          </cell>
          <cell r="R1220" t="str">
            <v>F</v>
          </cell>
          <cell r="S1220" t="str">
            <v>3</v>
          </cell>
          <cell r="T1220" t="str">
            <v>SN</v>
          </cell>
          <cell r="U1220" t="str">
            <v>SNAPBACK</v>
          </cell>
          <cell r="V1220" t="str">
            <v>K</v>
          </cell>
          <cell r="W1220">
            <v>503</v>
          </cell>
          <cell r="X1220">
            <v>503</v>
          </cell>
          <cell r="Y1220" t="str">
            <v>URBSNF3503</v>
          </cell>
          <cell r="Z1220">
            <v>0.25</v>
          </cell>
          <cell r="AA1220" t="str">
            <v>14SS_URBAN SWAGGER_69_FLAT_NV_KIDS</v>
          </cell>
          <cell r="AB1220" t="str">
            <v>NY</v>
          </cell>
          <cell r="AC1220" t="str">
            <v>NAVY</v>
          </cell>
          <cell r="AD1220" t="str">
            <v>URBSNF3503NY</v>
          </cell>
          <cell r="AE1220" t="str">
            <v/>
          </cell>
          <cell r="AF1220">
            <v>0.5</v>
          </cell>
          <cell r="AG1220" t="str">
            <v>면 61% 레이온 31% 폴리우레탄 3%</v>
          </cell>
          <cell r="AH1220">
            <v>1</v>
          </cell>
          <cell r="AI1220" t="str">
            <v>OSM</v>
          </cell>
        </row>
        <row r="1221">
          <cell r="J1221" t="str">
            <v>URB-J&amp;F-022</v>
          </cell>
          <cell r="K1221" t="str">
            <v>URB-J&amp;F-022-URBSNF3503NAVYOML</v>
          </cell>
          <cell r="L1221" t="str">
            <v>URB의류외503</v>
          </cell>
          <cell r="M1221" t="str">
            <v>URB</v>
          </cell>
          <cell r="N1221" t="str">
            <v>14SS_U</v>
          </cell>
          <cell r="P1221" t="str">
            <v>URB</v>
          </cell>
          <cell r="Q1221" t="str">
            <v>URBAN SWAGGER</v>
          </cell>
          <cell r="R1221" t="str">
            <v>F</v>
          </cell>
          <cell r="S1221" t="str">
            <v>3</v>
          </cell>
          <cell r="T1221" t="str">
            <v>SN</v>
          </cell>
          <cell r="U1221" t="str">
            <v>SNAPBACK</v>
          </cell>
          <cell r="V1221" t="str">
            <v>K</v>
          </cell>
          <cell r="W1221">
            <v>503</v>
          </cell>
          <cell r="X1221">
            <v>503</v>
          </cell>
          <cell r="Y1221" t="str">
            <v>URBSNF3503</v>
          </cell>
          <cell r="Z1221">
            <v>0.25</v>
          </cell>
          <cell r="AA1221" t="str">
            <v>14SS_URBAN SWAGGER_69_FLAT_NV_KIDS</v>
          </cell>
          <cell r="AB1221" t="str">
            <v>NY</v>
          </cell>
          <cell r="AC1221" t="str">
            <v>NAVY</v>
          </cell>
          <cell r="AD1221" t="str">
            <v>URBSNF3503NY</v>
          </cell>
          <cell r="AE1221" t="str">
            <v/>
          </cell>
          <cell r="AF1221">
            <v>0.5</v>
          </cell>
          <cell r="AG1221" t="str">
            <v>면 61% 레이온 31% 폴리우레탄 3%</v>
          </cell>
          <cell r="AH1221">
            <v>1</v>
          </cell>
          <cell r="AI1221" t="str">
            <v>OML</v>
          </cell>
        </row>
        <row r="1222">
          <cell r="J1222" t="str">
            <v>URB-J&amp;F-023</v>
          </cell>
          <cell r="K1222" t="str">
            <v>URB-J&amp;F-023-URBSNF3003BLACKFRE</v>
          </cell>
          <cell r="L1222" t="str">
            <v>URB의류외3</v>
          </cell>
          <cell r="M1222" t="str">
            <v>URB</v>
          </cell>
          <cell r="N1222" t="str">
            <v>14SS_U</v>
          </cell>
          <cell r="P1222" t="str">
            <v>URB</v>
          </cell>
          <cell r="Q1222" t="str">
            <v>URBAN SWAGGER</v>
          </cell>
          <cell r="R1222" t="str">
            <v>F</v>
          </cell>
          <cell r="S1222" t="str">
            <v>3</v>
          </cell>
          <cell r="T1222" t="str">
            <v>SN</v>
          </cell>
          <cell r="U1222" t="str">
            <v>SNAPBACK</v>
          </cell>
          <cell r="V1222" t="str">
            <v>U</v>
          </cell>
          <cell r="W1222">
            <v>3</v>
          </cell>
          <cell r="X1222" t="str">
            <v>003</v>
          </cell>
          <cell r="Y1222" t="str">
            <v>URBSNF3003</v>
          </cell>
          <cell r="Z1222">
            <v>0.33333333333333331</v>
          </cell>
          <cell r="AA1222" t="str">
            <v>14SS_URBAN SWAGGER_69_FLAT_BK</v>
          </cell>
          <cell r="AB1222" t="str">
            <v>BK</v>
          </cell>
          <cell r="AC1222" t="str">
            <v>BLACK</v>
          </cell>
          <cell r="AD1222" t="str">
            <v>URBSNF3003BK</v>
          </cell>
          <cell r="AE1222" t="str">
            <v/>
          </cell>
          <cell r="AF1222">
            <v>1</v>
          </cell>
          <cell r="AG1222" t="str">
            <v>면 61% 레이온 31% 폴리우레탄 3%</v>
          </cell>
          <cell r="AH1222">
            <v>1</v>
          </cell>
          <cell r="AI1222" t="str">
            <v>FRE</v>
          </cell>
        </row>
        <row r="1223">
          <cell r="J1223" t="str">
            <v>URB-J&amp;F-024</v>
          </cell>
          <cell r="K1223" t="str">
            <v>URB-J&amp;F-024-URBSNF3003YELLOWFRE</v>
          </cell>
          <cell r="L1223" t="str">
            <v>URB의류외3</v>
          </cell>
          <cell r="M1223" t="str">
            <v>URB</v>
          </cell>
          <cell r="N1223" t="str">
            <v>14SS_U</v>
          </cell>
          <cell r="P1223" t="str">
            <v>URB</v>
          </cell>
          <cell r="Q1223" t="str">
            <v>URBAN SWAGGER</v>
          </cell>
          <cell r="R1223" t="str">
            <v>F</v>
          </cell>
          <cell r="S1223" t="str">
            <v>3</v>
          </cell>
          <cell r="T1223" t="str">
            <v>SN</v>
          </cell>
          <cell r="U1223" t="str">
            <v>SNAPBACK</v>
          </cell>
          <cell r="V1223" t="str">
            <v>U</v>
          </cell>
          <cell r="W1223">
            <v>3</v>
          </cell>
          <cell r="X1223" t="str">
            <v>003</v>
          </cell>
          <cell r="Y1223" t="str">
            <v>URBSNF3003</v>
          </cell>
          <cell r="Z1223">
            <v>0.33333333333333331</v>
          </cell>
          <cell r="AA1223" t="str">
            <v>14SS_URBAN SWAGGER_69_FLAT_YL</v>
          </cell>
          <cell r="AB1223" t="str">
            <v>YE</v>
          </cell>
          <cell r="AC1223" t="str">
            <v>YELLOW</v>
          </cell>
          <cell r="AD1223" t="str">
            <v>URBSNF3003YE</v>
          </cell>
          <cell r="AE1223" t="str">
            <v/>
          </cell>
          <cell r="AF1223">
            <v>1</v>
          </cell>
          <cell r="AG1223" t="str">
            <v>아크릴 85% 15% 울</v>
          </cell>
          <cell r="AH1223">
            <v>1</v>
          </cell>
          <cell r="AI1223" t="str">
            <v>FRE</v>
          </cell>
        </row>
        <row r="1224">
          <cell r="J1224" t="str">
            <v>URB-J&amp;F-025</v>
          </cell>
          <cell r="K1224" t="str">
            <v>URB-J&amp;F-025-URBSNF3503YELLOWOSM</v>
          </cell>
          <cell r="L1224" t="str">
            <v>URB의류외503</v>
          </cell>
          <cell r="M1224" t="str">
            <v>URB</v>
          </cell>
          <cell r="N1224" t="str">
            <v>14SS_U</v>
          </cell>
          <cell r="P1224" t="str">
            <v>URB</v>
          </cell>
          <cell r="Q1224" t="str">
            <v>URBAN SWAGGER</v>
          </cell>
          <cell r="R1224" t="str">
            <v>F</v>
          </cell>
          <cell r="S1224" t="str">
            <v>3</v>
          </cell>
          <cell r="T1224" t="str">
            <v>SN</v>
          </cell>
          <cell r="U1224" t="str">
            <v>SNAPBACK</v>
          </cell>
          <cell r="V1224" t="str">
            <v>K</v>
          </cell>
          <cell r="W1224">
            <v>503</v>
          </cell>
          <cell r="X1224">
            <v>503</v>
          </cell>
          <cell r="Y1224" t="str">
            <v>URBSNF3503</v>
          </cell>
          <cell r="Z1224">
            <v>0.25</v>
          </cell>
          <cell r="AA1224" t="str">
            <v>14SS_URBAN SWAGGER_69_FLAT_YL_KIDS</v>
          </cell>
          <cell r="AB1224" t="str">
            <v>YE</v>
          </cell>
          <cell r="AC1224" t="str">
            <v>YELLOW</v>
          </cell>
          <cell r="AD1224" t="str">
            <v>URBSNF3503YE</v>
          </cell>
          <cell r="AE1224" t="str">
            <v/>
          </cell>
          <cell r="AF1224">
            <v>0.5</v>
          </cell>
          <cell r="AG1224" t="str">
            <v>겉감1: 아크릴 85% 15% 울 겉감2: 폴리우레탄 100%</v>
          </cell>
          <cell r="AH1224">
            <v>1</v>
          </cell>
          <cell r="AI1224" t="str">
            <v>OSM</v>
          </cell>
        </row>
        <row r="1225">
          <cell r="J1225" t="str">
            <v>URB-J&amp;F-025</v>
          </cell>
          <cell r="K1225" t="str">
            <v>URB-J&amp;F-025-URBSNF3503YELLOWOML</v>
          </cell>
          <cell r="L1225" t="str">
            <v>URB의류외503</v>
          </cell>
          <cell r="M1225" t="str">
            <v>URB</v>
          </cell>
          <cell r="N1225" t="str">
            <v>14SS_U</v>
          </cell>
          <cell r="P1225" t="str">
            <v>URB</v>
          </cell>
          <cell r="Q1225" t="str">
            <v>URBAN SWAGGER</v>
          </cell>
          <cell r="R1225" t="str">
            <v>F</v>
          </cell>
          <cell r="S1225" t="str">
            <v>3</v>
          </cell>
          <cell r="T1225" t="str">
            <v>SN</v>
          </cell>
          <cell r="U1225" t="str">
            <v>SNAPBACK</v>
          </cell>
          <cell r="V1225" t="str">
            <v>K</v>
          </cell>
          <cell r="W1225">
            <v>503</v>
          </cell>
          <cell r="X1225">
            <v>503</v>
          </cell>
          <cell r="Y1225" t="str">
            <v>URBSNF3503</v>
          </cell>
          <cell r="Z1225">
            <v>0.25</v>
          </cell>
          <cell r="AA1225" t="str">
            <v>14SS_URBAN SWAGGER_69_FLAT_YL_KIDS</v>
          </cell>
          <cell r="AB1225" t="str">
            <v>YE</v>
          </cell>
          <cell r="AC1225" t="str">
            <v>YELLOW</v>
          </cell>
          <cell r="AD1225" t="str">
            <v>URBSNF3503YE</v>
          </cell>
          <cell r="AE1225" t="str">
            <v/>
          </cell>
          <cell r="AF1225">
            <v>0.5</v>
          </cell>
          <cell r="AG1225" t="str">
            <v>겉감1: 아크릴 85% 15% 울 겉감2: 폴리우레탄 100%</v>
          </cell>
          <cell r="AH1225">
            <v>1</v>
          </cell>
          <cell r="AI1225" t="str">
            <v>OML</v>
          </cell>
        </row>
        <row r="1226">
          <cell r="J1226" t="str">
            <v>URB-J&amp;F-026</v>
          </cell>
          <cell r="K1226" t="str">
            <v>URB-J&amp;F-026-URBSNF3004KHAKIFRE</v>
          </cell>
          <cell r="L1226" t="str">
            <v>URB의류외4</v>
          </cell>
          <cell r="M1226" t="str">
            <v>URB</v>
          </cell>
          <cell r="N1226" t="str">
            <v>14SS_U</v>
          </cell>
          <cell r="P1226" t="str">
            <v>URB</v>
          </cell>
          <cell r="Q1226" t="str">
            <v>URBAN SWAGGER</v>
          </cell>
          <cell r="R1226" t="str">
            <v>F</v>
          </cell>
          <cell r="S1226" t="str">
            <v>3</v>
          </cell>
          <cell r="T1226" t="str">
            <v>SN</v>
          </cell>
          <cell r="U1226" t="str">
            <v>SNAPBACK</v>
          </cell>
          <cell r="V1226" t="str">
            <v>U</v>
          </cell>
          <cell r="W1226">
            <v>4</v>
          </cell>
          <cell r="X1226" t="str">
            <v>004</v>
          </cell>
          <cell r="Y1226" t="str">
            <v>URBSNF3004</v>
          </cell>
          <cell r="Z1226">
            <v>1</v>
          </cell>
          <cell r="AA1226" t="str">
            <v>14SS_URBAN SWAGGER_69_FLAT_KH</v>
          </cell>
          <cell r="AB1226" t="str">
            <v>KH</v>
          </cell>
          <cell r="AC1226" t="str">
            <v>KHAKI</v>
          </cell>
          <cell r="AD1226" t="str">
            <v>URBSNF3004KH</v>
          </cell>
          <cell r="AE1226" t="str">
            <v/>
          </cell>
          <cell r="AF1226">
            <v>1</v>
          </cell>
          <cell r="AG1226" t="str">
            <v>면 61% 레이온 31% 폴리우레탄 3%</v>
          </cell>
          <cell r="AH1226">
            <v>1</v>
          </cell>
          <cell r="AI1226" t="str">
            <v>FRE</v>
          </cell>
        </row>
        <row r="1227">
          <cell r="J1227" t="str">
            <v>0</v>
          </cell>
          <cell r="K1227" t="str">
            <v>0-</v>
          </cell>
          <cell r="L1227">
            <v>0</v>
          </cell>
          <cell r="M1227" t="str">
            <v>TTL</v>
          </cell>
          <cell r="N1227" t="str">
            <v/>
          </cell>
          <cell r="O1227" t="str">
            <v>URB-J&amp;F-02 TTL</v>
          </cell>
          <cell r="Q1227" t="str">
            <v/>
          </cell>
          <cell r="R1227" t="str">
            <v/>
          </cell>
          <cell r="S1227" t="str">
            <v/>
          </cell>
          <cell r="U1227" t="str">
            <v/>
          </cell>
          <cell r="X1227" t="str">
            <v/>
          </cell>
          <cell r="Y1227" t="str">
            <v/>
          </cell>
          <cell r="Z1227">
            <v>3</v>
          </cell>
          <cell r="AB1227" t="str">
            <v/>
          </cell>
          <cell r="AD1227" t="str">
            <v/>
          </cell>
          <cell r="AE1227" t="str">
            <v/>
          </cell>
          <cell r="AF1227">
            <v>6</v>
          </cell>
          <cell r="AG1227">
            <v>0</v>
          </cell>
          <cell r="AH1227">
            <v>1</v>
          </cell>
        </row>
        <row r="1228">
          <cell r="J1228" t="str">
            <v>URB-QF-041</v>
          </cell>
          <cell r="K1228" t="str">
            <v>URB-QF-041-URBSNF3005BLUEFRE</v>
          </cell>
          <cell r="L1228" t="str">
            <v>URB의류외5</v>
          </cell>
          <cell r="M1228" t="str">
            <v>URB</v>
          </cell>
          <cell r="N1228" t="str">
            <v>14SS_U</v>
          </cell>
          <cell r="P1228" t="str">
            <v>URB</v>
          </cell>
          <cell r="Q1228" t="str">
            <v>URBAN SWAGGER</v>
          </cell>
          <cell r="R1228" t="str">
            <v>F</v>
          </cell>
          <cell r="S1228" t="str">
            <v>3</v>
          </cell>
          <cell r="T1228" t="str">
            <v>SN</v>
          </cell>
          <cell r="U1228" t="str">
            <v>SNAPBACK</v>
          </cell>
          <cell r="V1228" t="str">
            <v>U</v>
          </cell>
          <cell r="W1228">
            <v>5</v>
          </cell>
          <cell r="X1228" t="str">
            <v>005</v>
          </cell>
          <cell r="Y1228" t="str">
            <v>URBSNF3005</v>
          </cell>
          <cell r="Z1228">
            <v>1</v>
          </cell>
          <cell r="AA1228" t="str">
            <v>14SS_URBAN SWAGGER_42_FLAT_BL</v>
          </cell>
          <cell r="AB1228" t="str">
            <v>BL</v>
          </cell>
          <cell r="AC1228" t="str">
            <v>BLUE</v>
          </cell>
          <cell r="AD1228" t="str">
            <v>URBSNF3005BL</v>
          </cell>
          <cell r="AE1228" t="str">
            <v/>
          </cell>
          <cell r="AF1228">
            <v>1</v>
          </cell>
          <cell r="AG1228" t="str">
            <v>면 100%</v>
          </cell>
          <cell r="AH1228">
            <v>1</v>
          </cell>
          <cell r="AI1228" t="str">
            <v>FRE</v>
          </cell>
        </row>
        <row r="1229">
          <cell r="J1229" t="str">
            <v>URB-QF-042</v>
          </cell>
          <cell r="K1229" t="str">
            <v>URB-QF-042-URBSNF3505BLUEOSM</v>
          </cell>
          <cell r="L1229" t="str">
            <v>URB의류외505</v>
          </cell>
          <cell r="M1229" t="str">
            <v>URB</v>
          </cell>
          <cell r="N1229" t="str">
            <v>14SS_U</v>
          </cell>
          <cell r="P1229" t="str">
            <v>URB</v>
          </cell>
          <cell r="Q1229" t="str">
            <v>URBAN SWAGGER</v>
          </cell>
          <cell r="R1229" t="str">
            <v>F</v>
          </cell>
          <cell r="S1229" t="str">
            <v>3</v>
          </cell>
          <cell r="T1229" t="str">
            <v>SN</v>
          </cell>
          <cell r="U1229" t="str">
            <v>SNAPBACK</v>
          </cell>
          <cell r="V1229" t="str">
            <v>K</v>
          </cell>
          <cell r="W1229">
            <v>505</v>
          </cell>
          <cell r="X1229">
            <v>505</v>
          </cell>
          <cell r="Y1229" t="str">
            <v>URBSNF3505</v>
          </cell>
          <cell r="Z1229">
            <v>0.5</v>
          </cell>
          <cell r="AA1229" t="str">
            <v>14SS_URBAN SWAGGER_42_FLAT_BL_KIDS</v>
          </cell>
          <cell r="AB1229" t="str">
            <v>BL</v>
          </cell>
          <cell r="AC1229" t="str">
            <v>BLUE</v>
          </cell>
          <cell r="AD1229" t="str">
            <v>URBSNF3505BL</v>
          </cell>
          <cell r="AE1229" t="str">
            <v/>
          </cell>
          <cell r="AF1229">
            <v>0.5</v>
          </cell>
          <cell r="AG1229" t="str">
            <v>면 100%</v>
          </cell>
          <cell r="AH1229">
            <v>1</v>
          </cell>
          <cell r="AI1229" t="str">
            <v>OSM</v>
          </cell>
        </row>
        <row r="1230">
          <cell r="J1230" t="str">
            <v>URB-QF-042</v>
          </cell>
          <cell r="K1230" t="str">
            <v>URB-QF-042-URBSNF3505BLUEOML</v>
          </cell>
          <cell r="L1230" t="str">
            <v>URB의류외505</v>
          </cell>
          <cell r="M1230" t="str">
            <v>URB</v>
          </cell>
          <cell r="N1230" t="str">
            <v>14SS_U</v>
          </cell>
          <cell r="P1230" t="str">
            <v>URB</v>
          </cell>
          <cell r="Q1230" t="str">
            <v>URBAN SWAGGER</v>
          </cell>
          <cell r="R1230" t="str">
            <v>F</v>
          </cell>
          <cell r="S1230" t="str">
            <v>3</v>
          </cell>
          <cell r="T1230" t="str">
            <v>SN</v>
          </cell>
          <cell r="U1230" t="str">
            <v>SNAPBACK</v>
          </cell>
          <cell r="V1230" t="str">
            <v>K</v>
          </cell>
          <cell r="W1230">
            <v>505</v>
          </cell>
          <cell r="X1230">
            <v>505</v>
          </cell>
          <cell r="Y1230" t="str">
            <v>URBSNF3505</v>
          </cell>
          <cell r="Z1230">
            <v>0.5</v>
          </cell>
          <cell r="AA1230" t="str">
            <v>14SS_URBAN SWAGGER_42_FLAT_BL_KIDS</v>
          </cell>
          <cell r="AB1230" t="str">
            <v>BL</v>
          </cell>
          <cell r="AC1230" t="str">
            <v>BLUE</v>
          </cell>
          <cell r="AD1230" t="str">
            <v>URBSNF3505BL</v>
          </cell>
          <cell r="AE1230" t="str">
            <v/>
          </cell>
          <cell r="AF1230">
            <v>0.5</v>
          </cell>
          <cell r="AG1230" t="str">
            <v>면 100%</v>
          </cell>
          <cell r="AH1230">
            <v>1</v>
          </cell>
          <cell r="AI1230" t="str">
            <v>OML</v>
          </cell>
        </row>
        <row r="1231">
          <cell r="J1231" t="str">
            <v>URB-QF-043</v>
          </cell>
          <cell r="K1231" t="str">
            <v>URB-QF-043-URBSNF3006BLACKFRE</v>
          </cell>
          <cell r="L1231" t="str">
            <v>URB의류외6</v>
          </cell>
          <cell r="M1231" t="str">
            <v>URB</v>
          </cell>
          <cell r="N1231" t="str">
            <v>14SS_U</v>
          </cell>
          <cell r="P1231" t="str">
            <v>URB</v>
          </cell>
          <cell r="Q1231" t="str">
            <v>URBAN SWAGGER</v>
          </cell>
          <cell r="R1231" t="str">
            <v>F</v>
          </cell>
          <cell r="S1231" t="str">
            <v>3</v>
          </cell>
          <cell r="T1231" t="str">
            <v>SN</v>
          </cell>
          <cell r="U1231" t="str">
            <v>SNAPBACK</v>
          </cell>
          <cell r="V1231" t="str">
            <v>U</v>
          </cell>
          <cell r="W1231">
            <v>6</v>
          </cell>
          <cell r="X1231" t="str">
            <v>006</v>
          </cell>
          <cell r="Y1231" t="str">
            <v>URBSNF3006</v>
          </cell>
          <cell r="Z1231">
            <v>1</v>
          </cell>
          <cell r="AA1231" t="str">
            <v>14SS_URBAN SWAGGER_39_FLAT_BK</v>
          </cell>
          <cell r="AB1231" t="str">
            <v>BK</v>
          </cell>
          <cell r="AC1231" t="str">
            <v>BLACK</v>
          </cell>
          <cell r="AD1231" t="str">
            <v>URBSNF3006BK</v>
          </cell>
          <cell r="AE1231" t="str">
            <v/>
          </cell>
          <cell r="AF1231">
            <v>1</v>
          </cell>
          <cell r="AG1231" t="str">
            <v>겉감1: 아크릴 90% 울 10% 겉감2: 면 100%</v>
          </cell>
          <cell r="AH1231">
            <v>1</v>
          </cell>
          <cell r="AI1231" t="str">
            <v>FRE</v>
          </cell>
        </row>
        <row r="1232">
          <cell r="J1232" t="str">
            <v>URB-QF-044</v>
          </cell>
          <cell r="K1232" t="str">
            <v>URB-QF-044-URBSNF3506BLACKOSM</v>
          </cell>
          <cell r="L1232" t="str">
            <v>URB의류외506</v>
          </cell>
          <cell r="M1232" t="str">
            <v>URB</v>
          </cell>
          <cell r="N1232" t="str">
            <v>14SS_U</v>
          </cell>
          <cell r="P1232" t="str">
            <v>URB</v>
          </cell>
          <cell r="Q1232" t="str">
            <v>URBAN SWAGGER</v>
          </cell>
          <cell r="R1232" t="str">
            <v>F</v>
          </cell>
          <cell r="S1232" t="str">
            <v>3</v>
          </cell>
          <cell r="T1232" t="str">
            <v>SN</v>
          </cell>
          <cell r="U1232" t="str">
            <v>SNAPBACK</v>
          </cell>
          <cell r="V1232" t="str">
            <v>K</v>
          </cell>
          <cell r="W1232">
            <v>506</v>
          </cell>
          <cell r="X1232">
            <v>506</v>
          </cell>
          <cell r="Y1232" t="str">
            <v>URBSNF3506</v>
          </cell>
          <cell r="Z1232">
            <v>0.5</v>
          </cell>
          <cell r="AA1232" t="str">
            <v>14SS_URBAN SWAGGER_39_FLAT_BK_KIDS</v>
          </cell>
          <cell r="AB1232" t="str">
            <v>BK</v>
          </cell>
          <cell r="AC1232" t="str">
            <v>BLACK</v>
          </cell>
          <cell r="AD1232" t="str">
            <v>URBSNF3506BK</v>
          </cell>
          <cell r="AE1232" t="str">
            <v/>
          </cell>
          <cell r="AF1232">
            <v>0.5</v>
          </cell>
          <cell r="AG1232" t="str">
            <v>겉감1: 아크릴 90% 울 10% 겉감2: 면 100%</v>
          </cell>
          <cell r="AH1232">
            <v>1</v>
          </cell>
          <cell r="AI1232" t="str">
            <v>OSM</v>
          </cell>
        </row>
        <row r="1233">
          <cell r="J1233" t="str">
            <v>URB-QF-044</v>
          </cell>
          <cell r="K1233" t="str">
            <v>URB-QF-044-URBSNF3506BLACKOML</v>
          </cell>
          <cell r="L1233" t="str">
            <v>URB의류외506</v>
          </cell>
          <cell r="M1233" t="str">
            <v>URB</v>
          </cell>
          <cell r="N1233" t="str">
            <v>14SS_U</v>
          </cell>
          <cell r="P1233" t="str">
            <v>URB</v>
          </cell>
          <cell r="Q1233" t="str">
            <v>URBAN SWAGGER</v>
          </cell>
          <cell r="R1233" t="str">
            <v>F</v>
          </cell>
          <cell r="S1233" t="str">
            <v>3</v>
          </cell>
          <cell r="T1233" t="str">
            <v>SN</v>
          </cell>
          <cell r="U1233" t="str">
            <v>SNAPBACK</v>
          </cell>
          <cell r="V1233" t="str">
            <v>K</v>
          </cell>
          <cell r="W1233">
            <v>506</v>
          </cell>
          <cell r="X1233">
            <v>506</v>
          </cell>
          <cell r="Y1233" t="str">
            <v>URBSNF3506</v>
          </cell>
          <cell r="Z1233">
            <v>0.5</v>
          </cell>
          <cell r="AA1233" t="str">
            <v>14SS_URBAN SWAGGER_39_FLAT_BK_KIDS</v>
          </cell>
          <cell r="AB1233" t="str">
            <v>BK</v>
          </cell>
          <cell r="AC1233" t="str">
            <v>BLACK</v>
          </cell>
          <cell r="AD1233" t="str">
            <v>URBSNF3506BK</v>
          </cell>
          <cell r="AE1233" t="str">
            <v/>
          </cell>
          <cell r="AF1233">
            <v>0.5</v>
          </cell>
          <cell r="AG1233" t="str">
            <v>겉감1: 아크릴 90% 울 10% 겉감2: 면 100%</v>
          </cell>
          <cell r="AH1233">
            <v>1</v>
          </cell>
          <cell r="AI1233" t="str">
            <v>OML</v>
          </cell>
        </row>
        <row r="1234">
          <cell r="J1234" t="str">
            <v>URB-QF-045</v>
          </cell>
          <cell r="K1234" t="str">
            <v>URB-QF-045-URBSNF3007GREYFRE</v>
          </cell>
          <cell r="L1234" t="str">
            <v>URB의류외7</v>
          </cell>
          <cell r="M1234" t="str">
            <v>URB</v>
          </cell>
          <cell r="N1234" t="str">
            <v>14SS_U</v>
          </cell>
          <cell r="P1234" t="str">
            <v>URB</v>
          </cell>
          <cell r="Q1234" t="str">
            <v>URBAN SWAGGER</v>
          </cell>
          <cell r="R1234" t="str">
            <v>F</v>
          </cell>
          <cell r="S1234" t="str">
            <v>3</v>
          </cell>
          <cell r="T1234" t="str">
            <v>SN</v>
          </cell>
          <cell r="U1234" t="str">
            <v>SNAPBACK</v>
          </cell>
          <cell r="V1234" t="str">
            <v>U</v>
          </cell>
          <cell r="W1234">
            <v>7</v>
          </cell>
          <cell r="X1234" t="str">
            <v>007</v>
          </cell>
          <cell r="Y1234" t="str">
            <v>URBSNF3007</v>
          </cell>
          <cell r="Z1234">
            <v>0.5</v>
          </cell>
          <cell r="AA1234" t="str">
            <v>14SS_URBAN SWAGGER_40_FLAT_GY</v>
          </cell>
          <cell r="AB1234" t="str">
            <v>GY</v>
          </cell>
          <cell r="AC1234" t="str">
            <v>GREY</v>
          </cell>
          <cell r="AD1234" t="str">
            <v>URBSNF3007GY</v>
          </cell>
          <cell r="AE1234" t="str">
            <v/>
          </cell>
          <cell r="AF1234">
            <v>1</v>
          </cell>
          <cell r="AG1234" t="str">
            <v>겉감1: 아크릴 100% 겉감2: 면 100%</v>
          </cell>
          <cell r="AH1234">
            <v>1</v>
          </cell>
          <cell r="AI1234" t="str">
            <v>FRE</v>
          </cell>
        </row>
        <row r="1235">
          <cell r="J1235" t="str">
            <v>URB-QF-046</v>
          </cell>
          <cell r="K1235" t="str">
            <v>URB-QF-046-URBSNF3007BLACKFRE</v>
          </cell>
          <cell r="L1235" t="str">
            <v>URB의류외7</v>
          </cell>
          <cell r="M1235" t="str">
            <v>URB</v>
          </cell>
          <cell r="N1235" t="str">
            <v>14SS_U</v>
          </cell>
          <cell r="P1235" t="str">
            <v>URB</v>
          </cell>
          <cell r="Q1235" t="str">
            <v>URBAN SWAGGER</v>
          </cell>
          <cell r="R1235" t="str">
            <v>F</v>
          </cell>
          <cell r="S1235" t="str">
            <v>3</v>
          </cell>
          <cell r="T1235" t="str">
            <v>SN</v>
          </cell>
          <cell r="U1235" t="str">
            <v>SNAPBACK</v>
          </cell>
          <cell r="V1235" t="str">
            <v>U</v>
          </cell>
          <cell r="W1235">
            <v>7</v>
          </cell>
          <cell r="X1235" t="str">
            <v>007</v>
          </cell>
          <cell r="Y1235" t="str">
            <v>URBSNF3007</v>
          </cell>
          <cell r="Z1235">
            <v>0.5</v>
          </cell>
          <cell r="AA1235" t="str">
            <v>14SS_URBAN SWAGGER_40_FLAT_BK</v>
          </cell>
          <cell r="AB1235" t="str">
            <v>BK</v>
          </cell>
          <cell r="AC1235" t="str">
            <v>BLACK</v>
          </cell>
          <cell r="AD1235" t="str">
            <v>URBSNF3007BK</v>
          </cell>
          <cell r="AE1235" t="str">
            <v/>
          </cell>
          <cell r="AF1235">
            <v>1</v>
          </cell>
          <cell r="AG1235" t="str">
            <v>겉감1: 아크릴 90% 울 10% 겉감2: 면 100%</v>
          </cell>
          <cell r="AH1235">
            <v>1</v>
          </cell>
          <cell r="AI1235" t="str">
            <v>FRE</v>
          </cell>
        </row>
        <row r="1236">
          <cell r="J1236" t="str">
            <v>0</v>
          </cell>
          <cell r="K1236" t="str">
            <v>0-</v>
          </cell>
          <cell r="L1236">
            <v>0</v>
          </cell>
          <cell r="M1236" t="str">
            <v>TTL</v>
          </cell>
          <cell r="N1236" t="str">
            <v/>
          </cell>
          <cell r="O1236" t="str">
            <v>URB-QF-04 TTL</v>
          </cell>
          <cell r="Q1236" t="str">
            <v/>
          </cell>
          <cell r="R1236" t="str">
            <v/>
          </cell>
          <cell r="S1236" t="str">
            <v/>
          </cell>
          <cell r="U1236" t="str">
            <v/>
          </cell>
          <cell r="X1236" t="str">
            <v/>
          </cell>
          <cell r="Y1236" t="str">
            <v/>
          </cell>
          <cell r="Z1236">
            <v>5</v>
          </cell>
          <cell r="AB1236" t="str">
            <v/>
          </cell>
          <cell r="AD1236" t="str">
            <v/>
          </cell>
          <cell r="AE1236" t="str">
            <v/>
          </cell>
          <cell r="AF1236">
            <v>6</v>
          </cell>
          <cell r="AG1236">
            <v>0</v>
          </cell>
          <cell r="AH1236">
            <v>1</v>
          </cell>
        </row>
        <row r="1237">
          <cell r="J1237" t="str">
            <v>URB-QF-051</v>
          </cell>
          <cell r="K1237" t="str">
            <v>URB-QF-051-URBSNF3008GREYFRE</v>
          </cell>
          <cell r="L1237" t="str">
            <v>URB의류외8</v>
          </cell>
          <cell r="M1237" t="str">
            <v>URB</v>
          </cell>
          <cell r="N1237" t="str">
            <v>14FW_U</v>
          </cell>
          <cell r="P1237" t="str">
            <v>URB</v>
          </cell>
          <cell r="Q1237" t="str">
            <v>URBAN SWAGGER</v>
          </cell>
          <cell r="R1237" t="str">
            <v>F</v>
          </cell>
          <cell r="S1237" t="str">
            <v>3</v>
          </cell>
          <cell r="T1237" t="str">
            <v>SN</v>
          </cell>
          <cell r="U1237" t="str">
            <v>SNAPBACK</v>
          </cell>
          <cell r="V1237" t="str">
            <v>U</v>
          </cell>
          <cell r="W1237">
            <v>8</v>
          </cell>
          <cell r="X1237" t="str">
            <v>008</v>
          </cell>
          <cell r="Y1237" t="str">
            <v>URBSNF3008</v>
          </cell>
          <cell r="Z1237">
            <v>1</v>
          </cell>
          <cell r="AA1237" t="str">
            <v>14FW_URBAN SWAGGER_02_FLAT_GY</v>
          </cell>
          <cell r="AB1237" t="str">
            <v>GY</v>
          </cell>
          <cell r="AC1237" t="str">
            <v>GREY</v>
          </cell>
          <cell r="AD1237" t="str">
            <v>URBSNF3008GY</v>
          </cell>
          <cell r="AE1237" t="str">
            <v/>
          </cell>
          <cell r="AF1237">
            <v>1</v>
          </cell>
          <cell r="AG1237">
            <v>0</v>
          </cell>
          <cell r="AH1237">
            <v>1</v>
          </cell>
          <cell r="AI1237" t="str">
            <v>FRE</v>
          </cell>
        </row>
        <row r="1238">
          <cell r="J1238" t="str">
            <v>URB-QF-052</v>
          </cell>
          <cell r="K1238" t="str">
            <v>URB-QF-052-URBSNF3009BLACKFRE</v>
          </cell>
          <cell r="L1238" t="str">
            <v>URB의류외9</v>
          </cell>
          <cell r="M1238" t="str">
            <v>URB</v>
          </cell>
          <cell r="N1238" t="str">
            <v>14FW_U</v>
          </cell>
          <cell r="P1238" t="str">
            <v>URB</v>
          </cell>
          <cell r="Q1238" t="str">
            <v>URBAN SWAGGER</v>
          </cell>
          <cell r="R1238" t="str">
            <v>F</v>
          </cell>
          <cell r="S1238" t="str">
            <v>3</v>
          </cell>
          <cell r="T1238" t="str">
            <v>SN</v>
          </cell>
          <cell r="U1238" t="str">
            <v>SNAPBACK</v>
          </cell>
          <cell r="V1238" t="str">
            <v>U</v>
          </cell>
          <cell r="W1238">
            <v>9</v>
          </cell>
          <cell r="X1238" t="str">
            <v>009</v>
          </cell>
          <cell r="Y1238" t="str">
            <v>URBSNF3009</v>
          </cell>
          <cell r="Z1238">
            <v>1</v>
          </cell>
          <cell r="AA1238" t="str">
            <v>14FW_URBAN SWAGGER_03_FLAT_BK</v>
          </cell>
          <cell r="AB1238" t="str">
            <v>BK</v>
          </cell>
          <cell r="AC1238" t="str">
            <v>BLACK</v>
          </cell>
          <cell r="AD1238" t="str">
            <v>URBSNF3009BK</v>
          </cell>
          <cell r="AE1238" t="str">
            <v/>
          </cell>
          <cell r="AF1238">
            <v>1</v>
          </cell>
          <cell r="AG1238">
            <v>0</v>
          </cell>
          <cell r="AH1238">
            <v>1</v>
          </cell>
          <cell r="AI1238" t="str">
            <v>FRE</v>
          </cell>
        </row>
        <row r="1239">
          <cell r="J1239" t="str">
            <v>URB-QF-053</v>
          </cell>
          <cell r="K1239" t="str">
            <v>URB-QF-053-URBSNF3010BLACKFRE</v>
          </cell>
          <cell r="L1239" t="str">
            <v>URB의류외10</v>
          </cell>
          <cell r="M1239" t="str">
            <v>URB</v>
          </cell>
          <cell r="N1239" t="str">
            <v>14FW_U</v>
          </cell>
          <cell r="P1239" t="str">
            <v>URB</v>
          </cell>
          <cell r="Q1239" t="str">
            <v>URBAN SWAGGER</v>
          </cell>
          <cell r="R1239" t="str">
            <v>F</v>
          </cell>
          <cell r="S1239" t="str">
            <v>3</v>
          </cell>
          <cell r="T1239" t="str">
            <v>SN</v>
          </cell>
          <cell r="U1239" t="str">
            <v>SNAPBACK</v>
          </cell>
          <cell r="V1239" t="str">
            <v>U</v>
          </cell>
          <cell r="W1239">
            <v>10</v>
          </cell>
          <cell r="X1239" t="str">
            <v>010</v>
          </cell>
          <cell r="Y1239" t="str">
            <v>URBSNF3010</v>
          </cell>
          <cell r="Z1239">
            <v>0.5</v>
          </cell>
          <cell r="AA1239" t="str">
            <v>14FW_URBAN SWAGGER_09_FLAT_BK</v>
          </cell>
          <cell r="AB1239" t="str">
            <v>BK</v>
          </cell>
          <cell r="AC1239" t="str">
            <v>BLACK</v>
          </cell>
          <cell r="AD1239" t="str">
            <v>URBSNF3010BK</v>
          </cell>
          <cell r="AE1239" t="str">
            <v/>
          </cell>
          <cell r="AF1239">
            <v>1</v>
          </cell>
          <cell r="AG1239">
            <v>0</v>
          </cell>
          <cell r="AH1239">
            <v>1</v>
          </cell>
          <cell r="AI1239" t="str">
            <v>FRE</v>
          </cell>
        </row>
        <row r="1240">
          <cell r="J1240" t="str">
            <v>URB-QF-054</v>
          </cell>
          <cell r="K1240" t="str">
            <v>URB-QF-054-URBSNF3010PINKFRE</v>
          </cell>
          <cell r="L1240" t="str">
            <v>URB의류외10</v>
          </cell>
          <cell r="M1240" t="str">
            <v>URB</v>
          </cell>
          <cell r="N1240" t="str">
            <v>14FW_U</v>
          </cell>
          <cell r="P1240" t="str">
            <v>URB</v>
          </cell>
          <cell r="Q1240" t="str">
            <v>URBAN SWAGGER</v>
          </cell>
          <cell r="R1240" t="str">
            <v>F</v>
          </cell>
          <cell r="S1240" t="str">
            <v>3</v>
          </cell>
          <cell r="T1240" t="str">
            <v>SN</v>
          </cell>
          <cell r="U1240" t="str">
            <v>SNAPBACK</v>
          </cell>
          <cell r="V1240" t="str">
            <v>U</v>
          </cell>
          <cell r="W1240">
            <v>10</v>
          </cell>
          <cell r="X1240" t="str">
            <v>010</v>
          </cell>
          <cell r="Y1240" t="str">
            <v>URBSNF3010</v>
          </cell>
          <cell r="Z1240">
            <v>0.5</v>
          </cell>
          <cell r="AA1240" t="str">
            <v>14FW_URBAN SWAGGER_09_FLAT_PK</v>
          </cell>
          <cell r="AB1240" t="str">
            <v>PK</v>
          </cell>
          <cell r="AC1240" t="str">
            <v>PINK</v>
          </cell>
          <cell r="AD1240" t="str">
            <v>URBSNF3010PK</v>
          </cell>
          <cell r="AE1240" t="str">
            <v/>
          </cell>
          <cell r="AF1240">
            <v>1</v>
          </cell>
          <cell r="AG1240">
            <v>0</v>
          </cell>
          <cell r="AH1240">
            <v>1</v>
          </cell>
          <cell r="AI1240" t="str">
            <v>FRE</v>
          </cell>
        </row>
        <row r="1241">
          <cell r="J1241" t="str">
            <v>URB-QF-055</v>
          </cell>
          <cell r="K1241" t="str">
            <v>URB-QF-055-URBSNF3510PINKOSM</v>
          </cell>
          <cell r="L1241" t="str">
            <v>URB의류외510</v>
          </cell>
          <cell r="M1241" t="str">
            <v>URB</v>
          </cell>
          <cell r="N1241" t="str">
            <v>14FW_U</v>
          </cell>
          <cell r="P1241" t="str">
            <v>URB</v>
          </cell>
          <cell r="Q1241" t="str">
            <v>URBAN SWAGGER</v>
          </cell>
          <cell r="R1241" t="str">
            <v>F</v>
          </cell>
          <cell r="S1241" t="str">
            <v>3</v>
          </cell>
          <cell r="T1241" t="str">
            <v>SN</v>
          </cell>
          <cell r="U1241" t="str">
            <v>SNAPBACK</v>
          </cell>
          <cell r="V1241" t="str">
            <v>K</v>
          </cell>
          <cell r="W1241">
            <v>510</v>
          </cell>
          <cell r="X1241">
            <v>510</v>
          </cell>
          <cell r="Y1241" t="str">
            <v>URBSNF3510</v>
          </cell>
          <cell r="Z1241">
            <v>0.5</v>
          </cell>
          <cell r="AA1241" t="str">
            <v>14FW_URBAN SWAGGER_09_FLAT_PK_KIDS</v>
          </cell>
          <cell r="AB1241" t="str">
            <v>PK</v>
          </cell>
          <cell r="AC1241" t="str">
            <v>PINK</v>
          </cell>
          <cell r="AD1241" t="str">
            <v>URBSNF3510PK</v>
          </cell>
          <cell r="AE1241" t="str">
            <v/>
          </cell>
          <cell r="AF1241">
            <v>0.5</v>
          </cell>
          <cell r="AG1241">
            <v>0</v>
          </cell>
          <cell r="AH1241">
            <v>1</v>
          </cell>
          <cell r="AI1241" t="str">
            <v>OSM</v>
          </cell>
        </row>
        <row r="1242">
          <cell r="J1242" t="str">
            <v>URB-QF-055</v>
          </cell>
          <cell r="K1242" t="str">
            <v>URB-QF-055-URBSNF3510PINKOML</v>
          </cell>
          <cell r="L1242" t="str">
            <v>URB의류외510</v>
          </cell>
          <cell r="M1242" t="str">
            <v>URB</v>
          </cell>
          <cell r="N1242" t="str">
            <v>14FW_U</v>
          </cell>
          <cell r="P1242" t="str">
            <v>URB</v>
          </cell>
          <cell r="Q1242" t="str">
            <v>URBAN SWAGGER</v>
          </cell>
          <cell r="R1242" t="str">
            <v>F</v>
          </cell>
          <cell r="S1242" t="str">
            <v>3</v>
          </cell>
          <cell r="T1242" t="str">
            <v>SN</v>
          </cell>
          <cell r="U1242" t="str">
            <v>SNAPBACK</v>
          </cell>
          <cell r="V1242" t="str">
            <v>K</v>
          </cell>
          <cell r="W1242">
            <v>510</v>
          </cell>
          <cell r="X1242">
            <v>510</v>
          </cell>
          <cell r="Y1242" t="str">
            <v>URBSNF3510</v>
          </cell>
          <cell r="Z1242">
            <v>0.5</v>
          </cell>
          <cell r="AA1242" t="str">
            <v>14FW_URBAN SWAGGER_09_FLAT_PK_KIDS</v>
          </cell>
          <cell r="AB1242" t="str">
            <v>PK</v>
          </cell>
          <cell r="AC1242" t="str">
            <v>PINK</v>
          </cell>
          <cell r="AD1242" t="str">
            <v>URBSNF3510PK</v>
          </cell>
          <cell r="AE1242" t="str">
            <v/>
          </cell>
          <cell r="AF1242">
            <v>0.5</v>
          </cell>
          <cell r="AG1242">
            <v>0</v>
          </cell>
          <cell r="AH1242">
            <v>1</v>
          </cell>
          <cell r="AI1242" t="str">
            <v>OML</v>
          </cell>
        </row>
        <row r="1243">
          <cell r="J1243" t="str">
            <v>0</v>
          </cell>
          <cell r="K1243" t="str">
            <v>0-</v>
          </cell>
          <cell r="L1243">
            <v>0</v>
          </cell>
          <cell r="M1243" t="str">
            <v>TTL</v>
          </cell>
          <cell r="N1243" t="str">
            <v/>
          </cell>
          <cell r="O1243" t="str">
            <v>URB-QF-05 TTL</v>
          </cell>
          <cell r="Q1243" t="str">
            <v/>
          </cell>
          <cell r="R1243" t="str">
            <v/>
          </cell>
          <cell r="S1243" t="str">
            <v/>
          </cell>
          <cell r="U1243" t="str">
            <v/>
          </cell>
          <cell r="X1243" t="str">
            <v/>
          </cell>
          <cell r="Y1243" t="str">
            <v/>
          </cell>
          <cell r="Z1243">
            <v>4</v>
          </cell>
          <cell r="AB1243" t="str">
            <v/>
          </cell>
          <cell r="AD1243" t="str">
            <v/>
          </cell>
          <cell r="AE1243" t="str">
            <v/>
          </cell>
          <cell r="AF1243">
            <v>5</v>
          </cell>
          <cell r="AG1243">
            <v>0</v>
          </cell>
          <cell r="AH1243">
            <v>1</v>
          </cell>
        </row>
        <row r="1244">
          <cell r="J1244" t="str">
            <v>URB-캡보이2-041</v>
          </cell>
          <cell r="K1244" t="str">
            <v>URB-캡보이2-041-URBSNF3011BLACKFRE</v>
          </cell>
          <cell r="L1244" t="str">
            <v>URB의류외11</v>
          </cell>
          <cell r="M1244" t="str">
            <v>URB</v>
          </cell>
          <cell r="N1244" t="str">
            <v>14FW_U</v>
          </cell>
          <cell r="P1244" t="str">
            <v>URB</v>
          </cell>
          <cell r="Q1244" t="str">
            <v>URBAN SWAGGER</v>
          </cell>
          <cell r="R1244" t="str">
            <v>F</v>
          </cell>
          <cell r="S1244" t="str">
            <v>3</v>
          </cell>
          <cell r="T1244" t="str">
            <v>SN</v>
          </cell>
          <cell r="U1244" t="str">
            <v>SNAPBACK</v>
          </cell>
          <cell r="V1244" t="str">
            <v>U</v>
          </cell>
          <cell r="W1244">
            <v>11</v>
          </cell>
          <cell r="X1244" t="str">
            <v>011</v>
          </cell>
          <cell r="Y1244" t="str">
            <v>URBSNF3011</v>
          </cell>
          <cell r="Z1244">
            <v>0.33333333333333331</v>
          </cell>
          <cell r="AA1244" t="str">
            <v>14FW_URBAN SWAGGER_13_FLAT_BK</v>
          </cell>
          <cell r="AB1244" t="str">
            <v>BK</v>
          </cell>
          <cell r="AC1244" t="str">
            <v>BLACK</v>
          </cell>
          <cell r="AD1244" t="str">
            <v>URBSNF3011BK</v>
          </cell>
          <cell r="AE1244" t="str">
            <v/>
          </cell>
          <cell r="AF1244">
            <v>1</v>
          </cell>
          <cell r="AG1244">
            <v>0</v>
          </cell>
          <cell r="AH1244">
            <v>1</v>
          </cell>
          <cell r="AI1244" t="str">
            <v>FRE</v>
          </cell>
        </row>
        <row r="1245">
          <cell r="J1245" t="str">
            <v>URB-캡보이2-042</v>
          </cell>
          <cell r="K1245" t="str">
            <v>URB-캡보이2-042-URBSNF3011REDFRE</v>
          </cell>
          <cell r="L1245" t="str">
            <v>URB의류외11</v>
          </cell>
          <cell r="M1245" t="str">
            <v>URB</v>
          </cell>
          <cell r="N1245" t="str">
            <v>14FW_U</v>
          </cell>
          <cell r="P1245" t="str">
            <v>URB</v>
          </cell>
          <cell r="Q1245" t="str">
            <v>URBAN SWAGGER</v>
          </cell>
          <cell r="R1245" t="str">
            <v>F</v>
          </cell>
          <cell r="S1245" t="str">
            <v>3</v>
          </cell>
          <cell r="T1245" t="str">
            <v>SN</v>
          </cell>
          <cell r="U1245" t="str">
            <v>SNAPBACK</v>
          </cell>
          <cell r="V1245" t="str">
            <v>U</v>
          </cell>
          <cell r="W1245">
            <v>11</v>
          </cell>
          <cell r="X1245" t="str">
            <v>011</v>
          </cell>
          <cell r="Y1245" t="str">
            <v>URBSNF3011</v>
          </cell>
          <cell r="Z1245">
            <v>0.33333333333333331</v>
          </cell>
          <cell r="AA1245" t="str">
            <v>14FW_URBAN SWAGGER_13_FLAT_RD</v>
          </cell>
          <cell r="AB1245" t="str">
            <v>RE</v>
          </cell>
          <cell r="AC1245" t="str">
            <v>RED</v>
          </cell>
          <cell r="AD1245" t="str">
            <v>URBSNF3011RE</v>
          </cell>
          <cell r="AE1245" t="str">
            <v/>
          </cell>
          <cell r="AF1245">
            <v>1</v>
          </cell>
          <cell r="AG1245">
            <v>0</v>
          </cell>
          <cell r="AH1245">
            <v>1</v>
          </cell>
          <cell r="AI1245" t="str">
            <v>FRE</v>
          </cell>
        </row>
        <row r="1246">
          <cell r="J1246" t="str">
            <v>URB-캡보이2-043</v>
          </cell>
          <cell r="K1246" t="str">
            <v>URB-캡보이2-043-URBSNF3011GREYFRE</v>
          </cell>
          <cell r="L1246" t="str">
            <v>URB의류외11</v>
          </cell>
          <cell r="M1246" t="str">
            <v>URB</v>
          </cell>
          <cell r="N1246" t="str">
            <v>14FW_U</v>
          </cell>
          <cell r="P1246" t="str">
            <v>URB</v>
          </cell>
          <cell r="Q1246" t="str">
            <v>URBAN SWAGGER</v>
          </cell>
          <cell r="R1246" t="str">
            <v>F</v>
          </cell>
          <cell r="S1246" t="str">
            <v>3</v>
          </cell>
          <cell r="T1246" t="str">
            <v>SN</v>
          </cell>
          <cell r="U1246" t="str">
            <v>SNAPBACK</v>
          </cell>
          <cell r="V1246" t="str">
            <v>U</v>
          </cell>
          <cell r="W1246">
            <v>11</v>
          </cell>
          <cell r="X1246" t="str">
            <v>011</v>
          </cell>
          <cell r="Y1246" t="str">
            <v>URBSNF3011</v>
          </cell>
          <cell r="Z1246">
            <v>0.33333333333333331</v>
          </cell>
          <cell r="AA1246" t="str">
            <v>14FW_URBAN SWAGGER_13_FLAT_GY</v>
          </cell>
          <cell r="AB1246" t="str">
            <v>GY</v>
          </cell>
          <cell r="AC1246" t="str">
            <v>GREY</v>
          </cell>
          <cell r="AD1246" t="str">
            <v>URBSNF3011GY</v>
          </cell>
          <cell r="AE1246" t="str">
            <v/>
          </cell>
          <cell r="AF1246">
            <v>1</v>
          </cell>
          <cell r="AG1246">
            <v>0</v>
          </cell>
          <cell r="AH1246">
            <v>1</v>
          </cell>
          <cell r="AI1246" t="str">
            <v>FRE</v>
          </cell>
        </row>
        <row r="1247">
          <cell r="J1247" t="str">
            <v>URB-캡보이2-044</v>
          </cell>
          <cell r="K1247" t="str">
            <v>URB-캡보이2-044-URBSNF3012BLACKFRE</v>
          </cell>
          <cell r="L1247" t="str">
            <v>URB의류외12</v>
          </cell>
          <cell r="M1247" t="str">
            <v>URB</v>
          </cell>
          <cell r="N1247" t="str">
            <v>14FW_U</v>
          </cell>
          <cell r="P1247" t="str">
            <v>URB</v>
          </cell>
          <cell r="Q1247" t="str">
            <v>URBAN SWAGGER</v>
          </cell>
          <cell r="R1247" t="str">
            <v>F</v>
          </cell>
          <cell r="S1247" t="str">
            <v>3</v>
          </cell>
          <cell r="T1247" t="str">
            <v>SN</v>
          </cell>
          <cell r="U1247" t="str">
            <v>SNAPBACK</v>
          </cell>
          <cell r="V1247" t="str">
            <v>U</v>
          </cell>
          <cell r="W1247">
            <v>12</v>
          </cell>
          <cell r="X1247" t="str">
            <v>012</v>
          </cell>
          <cell r="Y1247" t="str">
            <v>URBSNF3012</v>
          </cell>
          <cell r="Z1247">
            <v>1</v>
          </cell>
          <cell r="AA1247" t="str">
            <v>14FW_URBAN SWAGGER_14_FLAT_BK</v>
          </cell>
          <cell r="AB1247" t="str">
            <v>BK</v>
          </cell>
          <cell r="AC1247" t="str">
            <v>BLACK</v>
          </cell>
          <cell r="AD1247" t="str">
            <v>URBSNF3012BK</v>
          </cell>
          <cell r="AE1247" t="str">
            <v/>
          </cell>
          <cell r="AF1247">
            <v>1</v>
          </cell>
          <cell r="AG1247">
            <v>0</v>
          </cell>
          <cell r="AH1247">
            <v>1</v>
          </cell>
          <cell r="AI1247" t="str">
            <v>FRE</v>
          </cell>
        </row>
        <row r="1248">
          <cell r="J1248" t="str">
            <v>0</v>
          </cell>
          <cell r="K1248" t="str">
            <v>0-</v>
          </cell>
          <cell r="L1248">
            <v>0</v>
          </cell>
          <cell r="M1248" t="str">
            <v>TTL</v>
          </cell>
          <cell r="N1248" t="str">
            <v/>
          </cell>
          <cell r="O1248" t="str">
            <v>URB-캡보이2-04 TTL</v>
          </cell>
          <cell r="Q1248" t="str">
            <v/>
          </cell>
          <cell r="R1248" t="str">
            <v/>
          </cell>
          <cell r="S1248" t="str">
            <v/>
          </cell>
          <cell r="U1248" t="str">
            <v/>
          </cell>
          <cell r="X1248" t="str">
            <v/>
          </cell>
          <cell r="Y1248" t="str">
            <v/>
          </cell>
          <cell r="Z1248">
            <v>2</v>
          </cell>
          <cell r="AB1248" t="str">
            <v/>
          </cell>
          <cell r="AD1248" t="str">
            <v/>
          </cell>
          <cell r="AE1248" t="str">
            <v/>
          </cell>
          <cell r="AF1248">
            <v>4</v>
          </cell>
          <cell r="AG1248">
            <v>0</v>
          </cell>
          <cell r="AH1248">
            <v>1</v>
          </cell>
        </row>
        <row r="1249">
          <cell r="J1249" t="str">
            <v>URB-캡보이-011</v>
          </cell>
          <cell r="K1249" t="str">
            <v>URB-캡보이-011-URBSNF3013BLACKFRE</v>
          </cell>
          <cell r="L1249" t="str">
            <v>URB의류외13</v>
          </cell>
          <cell r="M1249" t="str">
            <v>URB</v>
          </cell>
          <cell r="N1249" t="str">
            <v>13FW_U</v>
          </cell>
          <cell r="P1249" t="str">
            <v>URB</v>
          </cell>
          <cell r="Q1249" t="str">
            <v>URBAN SWAGGER</v>
          </cell>
          <cell r="R1249" t="str">
            <v>F</v>
          </cell>
          <cell r="S1249" t="str">
            <v>3</v>
          </cell>
          <cell r="T1249" t="str">
            <v>SN</v>
          </cell>
          <cell r="U1249" t="str">
            <v>SNAPBACK</v>
          </cell>
          <cell r="V1249" t="str">
            <v>U</v>
          </cell>
          <cell r="W1249">
            <v>13</v>
          </cell>
          <cell r="X1249" t="str">
            <v>013</v>
          </cell>
          <cell r="Y1249" t="str">
            <v>URBSNF3013</v>
          </cell>
          <cell r="Z1249">
            <v>1</v>
          </cell>
          <cell r="AA1249" t="str">
            <v>13FW_URBAN SWAGGER_02_FLAT_BK</v>
          </cell>
          <cell r="AB1249" t="str">
            <v>BK</v>
          </cell>
          <cell r="AC1249" t="str">
            <v>BLACK</v>
          </cell>
          <cell r="AD1249" t="str">
            <v>URBSNF3013BK</v>
          </cell>
          <cell r="AE1249" t="str">
            <v/>
          </cell>
          <cell r="AF1249">
            <v>1</v>
          </cell>
          <cell r="AG1249">
            <v>0</v>
          </cell>
          <cell r="AH1249">
            <v>1</v>
          </cell>
          <cell r="AI1249" t="str">
            <v>FRE</v>
          </cell>
        </row>
        <row r="1250">
          <cell r="J1250" t="str">
            <v>URB-캡보이-012</v>
          </cell>
          <cell r="K1250" t="str">
            <v>URB-캡보이-012-URBSNF3014BLACKFRE</v>
          </cell>
          <cell r="L1250" t="str">
            <v>URB의류외14</v>
          </cell>
          <cell r="M1250" t="str">
            <v>URB</v>
          </cell>
          <cell r="N1250" t="str">
            <v>14FW_U</v>
          </cell>
          <cell r="P1250" t="str">
            <v>URB</v>
          </cell>
          <cell r="Q1250" t="str">
            <v>URBAN SWAGGER</v>
          </cell>
          <cell r="R1250" t="str">
            <v>F</v>
          </cell>
          <cell r="S1250" t="str">
            <v>3</v>
          </cell>
          <cell r="T1250" t="str">
            <v>SN</v>
          </cell>
          <cell r="U1250" t="str">
            <v>SNAPBACK</v>
          </cell>
          <cell r="V1250" t="str">
            <v>U</v>
          </cell>
          <cell r="W1250">
            <v>14</v>
          </cell>
          <cell r="X1250" t="str">
            <v>014</v>
          </cell>
          <cell r="Y1250" t="str">
            <v>URBSNF3014</v>
          </cell>
          <cell r="Z1250">
            <v>1</v>
          </cell>
          <cell r="AA1250" t="str">
            <v>14FW_URBAN SWAGGER_22_FLAT_BK</v>
          </cell>
          <cell r="AB1250" t="str">
            <v>BK</v>
          </cell>
          <cell r="AC1250" t="str">
            <v>BLACK</v>
          </cell>
          <cell r="AD1250" t="str">
            <v>URBSNF3014BK</v>
          </cell>
          <cell r="AE1250" t="str">
            <v/>
          </cell>
          <cell r="AF1250">
            <v>1</v>
          </cell>
          <cell r="AG1250">
            <v>0</v>
          </cell>
          <cell r="AH1250">
            <v>1</v>
          </cell>
          <cell r="AI1250" t="str">
            <v>FRE</v>
          </cell>
        </row>
        <row r="1251">
          <cell r="J1251" t="str">
            <v>URB-캡보이-013</v>
          </cell>
          <cell r="K1251" t="str">
            <v>URB-캡보이-013-URBSNF3015BLACKFRE</v>
          </cell>
          <cell r="L1251" t="str">
            <v>URB의류외15</v>
          </cell>
          <cell r="M1251" t="str">
            <v>URB</v>
          </cell>
          <cell r="N1251" t="str">
            <v>14FW_U</v>
          </cell>
          <cell r="P1251" t="str">
            <v>URB</v>
          </cell>
          <cell r="Q1251" t="str">
            <v>URBAN SWAGGER</v>
          </cell>
          <cell r="R1251" t="str">
            <v>F</v>
          </cell>
          <cell r="S1251" t="str">
            <v>3</v>
          </cell>
          <cell r="T1251" t="str">
            <v>SN</v>
          </cell>
          <cell r="U1251" t="str">
            <v>SNAPBACK</v>
          </cell>
          <cell r="V1251" t="str">
            <v>U</v>
          </cell>
          <cell r="W1251">
            <v>15</v>
          </cell>
          <cell r="X1251" t="str">
            <v>015</v>
          </cell>
          <cell r="Y1251" t="str">
            <v>URBSNF3015</v>
          </cell>
          <cell r="Z1251">
            <v>1</v>
          </cell>
          <cell r="AA1251" t="str">
            <v>14FW_URBAN SWAGGER_24_FLAT_BK</v>
          </cell>
          <cell r="AB1251" t="str">
            <v>BK</v>
          </cell>
          <cell r="AC1251" t="str">
            <v>BLACK</v>
          </cell>
          <cell r="AD1251" t="str">
            <v>URBSNF3015BK</v>
          </cell>
          <cell r="AE1251" t="str">
            <v/>
          </cell>
          <cell r="AF1251">
            <v>1</v>
          </cell>
          <cell r="AG1251">
            <v>0</v>
          </cell>
          <cell r="AH1251">
            <v>1</v>
          </cell>
          <cell r="AI1251" t="str">
            <v>FRE</v>
          </cell>
        </row>
        <row r="1252">
          <cell r="J1252" t="str">
            <v>0</v>
          </cell>
          <cell r="K1252" t="str">
            <v>0-</v>
          </cell>
          <cell r="L1252">
            <v>0</v>
          </cell>
          <cell r="M1252" t="str">
            <v>TTL</v>
          </cell>
          <cell r="N1252" t="str">
            <v/>
          </cell>
          <cell r="O1252" t="str">
            <v>URB-캡보이-01 TTL</v>
          </cell>
          <cell r="Q1252" t="str">
            <v/>
          </cell>
          <cell r="R1252" t="str">
            <v/>
          </cell>
          <cell r="S1252" t="str">
            <v/>
          </cell>
          <cell r="U1252" t="str">
            <v/>
          </cell>
          <cell r="X1252" t="str">
            <v/>
          </cell>
          <cell r="Y1252" t="str">
            <v/>
          </cell>
          <cell r="Z1252">
            <v>3</v>
          </cell>
          <cell r="AB1252" t="str">
            <v/>
          </cell>
          <cell r="AD1252" t="str">
            <v/>
          </cell>
          <cell r="AE1252" t="str">
            <v/>
          </cell>
          <cell r="AF1252">
            <v>3</v>
          </cell>
          <cell r="AG1252">
            <v>0</v>
          </cell>
          <cell r="AH1252">
            <v>1</v>
          </cell>
        </row>
        <row r="1253">
          <cell r="J1253" t="str">
            <v>URB-QF-061</v>
          </cell>
          <cell r="K1253" t="str">
            <v>URB-QF-061-URBSNF3016BLACKFRE</v>
          </cell>
          <cell r="L1253" t="str">
            <v>URB의류외16</v>
          </cell>
          <cell r="M1253" t="str">
            <v>URB</v>
          </cell>
          <cell r="N1253" t="str">
            <v>14FW_U</v>
          </cell>
          <cell r="P1253" t="str">
            <v>URB</v>
          </cell>
          <cell r="Q1253" t="str">
            <v>URBAN SWAGGER</v>
          </cell>
          <cell r="R1253" t="str">
            <v>F</v>
          </cell>
          <cell r="S1253" t="str">
            <v>3</v>
          </cell>
          <cell r="T1253" t="str">
            <v>SN</v>
          </cell>
          <cell r="U1253" t="str">
            <v>SNAPBACK</v>
          </cell>
          <cell r="V1253" t="str">
            <v>U</v>
          </cell>
          <cell r="W1253">
            <v>16</v>
          </cell>
          <cell r="X1253" t="str">
            <v>016</v>
          </cell>
          <cell r="Y1253" t="str">
            <v>URBSNF3016</v>
          </cell>
          <cell r="Z1253">
            <v>1</v>
          </cell>
          <cell r="AA1253" t="str">
            <v>14FW_URBAN SWAGGER_11_FLAT_BK</v>
          </cell>
          <cell r="AB1253" t="str">
            <v>BK</v>
          </cell>
          <cell r="AC1253" t="str">
            <v>BLACK</v>
          </cell>
          <cell r="AD1253" t="str">
            <v>URBSNF3016BK</v>
          </cell>
          <cell r="AE1253" t="str">
            <v/>
          </cell>
          <cell r="AF1253">
            <v>1</v>
          </cell>
          <cell r="AG1253" t="str">
            <v>면 60% 37% 폴리에스테르 3% 폴리우레탄</v>
          </cell>
          <cell r="AH1253">
            <v>1</v>
          </cell>
          <cell r="AI1253" t="str">
            <v>FRE</v>
          </cell>
        </row>
        <row r="1254">
          <cell r="J1254" t="str">
            <v>URB-QF-062</v>
          </cell>
          <cell r="K1254" t="str">
            <v>URB-QF-062-URBERF5017BLACKFRE</v>
          </cell>
          <cell r="L1254" t="str">
            <v>URB의류외17</v>
          </cell>
          <cell r="M1254" t="str">
            <v>URB</v>
          </cell>
          <cell r="N1254" t="str">
            <v>14FW_U</v>
          </cell>
          <cell r="P1254" t="str">
            <v>URB</v>
          </cell>
          <cell r="Q1254" t="str">
            <v>URBAN SWAGGER</v>
          </cell>
          <cell r="R1254" t="str">
            <v>F</v>
          </cell>
          <cell r="S1254">
            <v>5</v>
          </cell>
          <cell r="T1254" t="str">
            <v>ER</v>
          </cell>
          <cell r="U1254" t="str">
            <v>EARCAP</v>
          </cell>
          <cell r="V1254" t="str">
            <v>U</v>
          </cell>
          <cell r="W1254">
            <v>17</v>
          </cell>
          <cell r="X1254" t="str">
            <v>017</v>
          </cell>
          <cell r="Y1254" t="str">
            <v>URBERF5017</v>
          </cell>
          <cell r="Z1254">
            <v>1</v>
          </cell>
          <cell r="AA1254" t="str">
            <v>14FW_URBAN SWAGGER_20_EAR FLAP_BK</v>
          </cell>
          <cell r="AB1254" t="str">
            <v>BK</v>
          </cell>
          <cell r="AC1254" t="str">
            <v>BLACK</v>
          </cell>
          <cell r="AD1254" t="str">
            <v>URBERF5017BK</v>
          </cell>
          <cell r="AE1254" t="str">
            <v/>
          </cell>
          <cell r="AF1254">
            <v>1</v>
          </cell>
          <cell r="AG1254" t="str">
            <v>면 100%</v>
          </cell>
          <cell r="AH1254">
            <v>1</v>
          </cell>
          <cell r="AI1254" t="str">
            <v>FRE</v>
          </cell>
        </row>
        <row r="1255">
          <cell r="J1255" t="str">
            <v>URB-QF-063</v>
          </cell>
          <cell r="K1255" t="str">
            <v>URB-QF-063-URBERF5018GREYFRE</v>
          </cell>
          <cell r="L1255" t="str">
            <v>URB의류외18</v>
          </cell>
          <cell r="M1255" t="str">
            <v>URB</v>
          </cell>
          <cell r="N1255" t="str">
            <v>14FW_U</v>
          </cell>
          <cell r="P1255" t="str">
            <v>URB</v>
          </cell>
          <cell r="Q1255" t="str">
            <v>URBAN SWAGGER</v>
          </cell>
          <cell r="R1255" t="str">
            <v>F</v>
          </cell>
          <cell r="S1255">
            <v>5</v>
          </cell>
          <cell r="T1255" t="str">
            <v>ER</v>
          </cell>
          <cell r="U1255" t="str">
            <v>EARCAP</v>
          </cell>
          <cell r="V1255" t="str">
            <v>U</v>
          </cell>
          <cell r="W1255">
            <v>18</v>
          </cell>
          <cell r="X1255" t="str">
            <v>018</v>
          </cell>
          <cell r="Y1255" t="str">
            <v>URBERF5018</v>
          </cell>
          <cell r="Z1255">
            <v>1</v>
          </cell>
          <cell r="AA1255" t="str">
            <v>14FW_URBAN SWAGGER_21_EAR FLAP_GY</v>
          </cell>
          <cell r="AB1255" t="str">
            <v>GY</v>
          </cell>
          <cell r="AC1255" t="str">
            <v>GREY</v>
          </cell>
          <cell r="AD1255" t="str">
            <v>URBERF5018GY</v>
          </cell>
          <cell r="AE1255" t="str">
            <v/>
          </cell>
          <cell r="AF1255">
            <v>1</v>
          </cell>
          <cell r="AG1255" t="str">
            <v>면 97% 폴리우레탄 3%</v>
          </cell>
          <cell r="AH1255">
            <v>1</v>
          </cell>
          <cell r="AI1255" t="str">
            <v>FRE</v>
          </cell>
        </row>
        <row r="1256">
          <cell r="J1256" t="str">
            <v>0</v>
          </cell>
          <cell r="K1256" t="str">
            <v>0-</v>
          </cell>
          <cell r="L1256">
            <v>0</v>
          </cell>
          <cell r="M1256" t="str">
            <v>TTL</v>
          </cell>
          <cell r="N1256" t="str">
            <v/>
          </cell>
          <cell r="O1256" t="str">
            <v>URB-QF-06 TTL</v>
          </cell>
          <cell r="Q1256" t="str">
            <v/>
          </cell>
          <cell r="R1256" t="str">
            <v/>
          </cell>
          <cell r="S1256" t="str">
            <v/>
          </cell>
          <cell r="U1256" t="str">
            <v/>
          </cell>
          <cell r="X1256" t="str">
            <v/>
          </cell>
          <cell r="Y1256" t="str">
            <v/>
          </cell>
          <cell r="Z1256">
            <v>3</v>
          </cell>
          <cell r="AB1256" t="str">
            <v/>
          </cell>
          <cell r="AD1256" t="str">
            <v/>
          </cell>
          <cell r="AE1256" t="str">
            <v/>
          </cell>
          <cell r="AF1256">
            <v>3</v>
          </cell>
          <cell r="AG1256">
            <v>0</v>
          </cell>
          <cell r="AH1256">
            <v>1</v>
          </cell>
        </row>
        <row r="1257">
          <cell r="J1257" t="str">
            <v>VBL-FOREMOST-091</v>
          </cell>
          <cell r="K1257" t="str">
            <v>VBL-FOREMOST-091-VBLBAF5001BLACKFRE</v>
          </cell>
          <cell r="L1257" t="str">
            <v>VBL의류외1</v>
          </cell>
          <cell r="M1257" t="str">
            <v>VBL</v>
          </cell>
          <cell r="N1257" t="str">
            <v>14FW V</v>
          </cell>
          <cell r="P1257" t="str">
            <v>VBL</v>
          </cell>
          <cell r="Q1257" t="str">
            <v>VITAL BLUE</v>
          </cell>
          <cell r="R1257" t="str">
            <v>F</v>
          </cell>
          <cell r="S1257">
            <v>5</v>
          </cell>
          <cell r="T1257" t="str">
            <v>BA</v>
          </cell>
          <cell r="U1257" t="str">
            <v>BASIC CAP</v>
          </cell>
          <cell r="V1257" t="str">
            <v>U</v>
          </cell>
          <cell r="W1257">
            <v>1</v>
          </cell>
          <cell r="X1257" t="str">
            <v>001</v>
          </cell>
          <cell r="Y1257" t="str">
            <v>VBLBAF5001</v>
          </cell>
          <cell r="Z1257">
            <v>1</v>
          </cell>
          <cell r="AA1257" t="str">
            <v>14FW VB 01_CAMP_BK</v>
          </cell>
          <cell r="AB1257" t="str">
            <v>BK</v>
          </cell>
          <cell r="AC1257" t="str">
            <v>BLACK</v>
          </cell>
          <cell r="AD1257" t="str">
            <v>VBLBAF5001BK</v>
          </cell>
          <cell r="AE1257" t="str">
            <v/>
          </cell>
          <cell r="AF1257">
            <v>1</v>
          </cell>
          <cell r="AG1257">
            <v>0</v>
          </cell>
          <cell r="AH1257">
            <v>1</v>
          </cell>
          <cell r="AI1257" t="str">
            <v>FRE</v>
          </cell>
        </row>
        <row r="1258">
          <cell r="J1258" t="str">
            <v>VBL-FOREMOST-092</v>
          </cell>
          <cell r="K1258" t="str">
            <v>VBL-FOREMOST-092-VBLBAF5002BLACKFRE</v>
          </cell>
          <cell r="L1258" t="str">
            <v>VBL의류외2</v>
          </cell>
          <cell r="M1258" t="str">
            <v>VBL</v>
          </cell>
          <cell r="N1258" t="str">
            <v>14FW V</v>
          </cell>
          <cell r="P1258" t="str">
            <v>VBL</v>
          </cell>
          <cell r="Q1258" t="str">
            <v>VITAL BLUE</v>
          </cell>
          <cell r="R1258" t="str">
            <v>F</v>
          </cell>
          <cell r="S1258">
            <v>5</v>
          </cell>
          <cell r="T1258" t="str">
            <v>BA</v>
          </cell>
          <cell r="U1258" t="str">
            <v>BASIC CAP</v>
          </cell>
          <cell r="V1258" t="str">
            <v>U</v>
          </cell>
          <cell r="W1258">
            <v>2</v>
          </cell>
          <cell r="X1258" t="str">
            <v>002</v>
          </cell>
          <cell r="Y1258" t="str">
            <v>VBLBAF5002</v>
          </cell>
          <cell r="Z1258">
            <v>1</v>
          </cell>
          <cell r="AA1258" t="str">
            <v>14FW VB 12_WIRE_BK</v>
          </cell>
          <cell r="AB1258" t="str">
            <v>BK</v>
          </cell>
          <cell r="AC1258" t="str">
            <v>BLACK</v>
          </cell>
          <cell r="AD1258" t="str">
            <v>VBLBAF5002BK</v>
          </cell>
          <cell r="AE1258" t="str">
            <v/>
          </cell>
          <cell r="AF1258">
            <v>1</v>
          </cell>
          <cell r="AG1258">
            <v>0</v>
          </cell>
          <cell r="AH1258">
            <v>1</v>
          </cell>
          <cell r="AI1258" t="str">
            <v>FRE</v>
          </cell>
        </row>
        <row r="1259">
          <cell r="J1259" t="str">
            <v>VBL-FOREMOST-093</v>
          </cell>
          <cell r="K1259" t="str">
            <v>VBL-FOREMOST-093-VBLBAF3003GREYFRE</v>
          </cell>
          <cell r="L1259" t="str">
            <v>VBL의류외3</v>
          </cell>
          <cell r="M1259" t="str">
            <v>VBL</v>
          </cell>
          <cell r="N1259" t="str">
            <v>14FW V</v>
          </cell>
          <cell r="P1259" t="str">
            <v>VBL</v>
          </cell>
          <cell r="Q1259" t="str">
            <v>VITAL BLUE</v>
          </cell>
          <cell r="R1259" t="str">
            <v>F</v>
          </cell>
          <cell r="S1259" t="str">
            <v>3</v>
          </cell>
          <cell r="T1259" t="str">
            <v>BA</v>
          </cell>
          <cell r="U1259" t="str">
            <v>BASIC CAP</v>
          </cell>
          <cell r="V1259" t="str">
            <v>U</v>
          </cell>
          <cell r="W1259">
            <v>3</v>
          </cell>
          <cell r="X1259" t="str">
            <v>003</v>
          </cell>
          <cell r="Y1259" t="str">
            <v>VBLBAF3003</v>
          </cell>
          <cell r="Z1259">
            <v>1</v>
          </cell>
          <cell r="AA1259" t="str">
            <v>14FW VB 05_CAMP_GY</v>
          </cell>
          <cell r="AB1259" t="str">
            <v>GY</v>
          </cell>
          <cell r="AC1259" t="str">
            <v>GREY</v>
          </cell>
          <cell r="AD1259" t="str">
            <v>VBLBAF3003GY</v>
          </cell>
          <cell r="AE1259" t="str">
            <v/>
          </cell>
          <cell r="AF1259">
            <v>1</v>
          </cell>
          <cell r="AG1259">
            <v>0</v>
          </cell>
          <cell r="AH1259">
            <v>1</v>
          </cell>
          <cell r="AI1259" t="str">
            <v>FRE</v>
          </cell>
        </row>
        <row r="1260">
          <cell r="J1260" t="str">
            <v>VBL-FOREMOST-094</v>
          </cell>
          <cell r="K1260" t="str">
            <v>VBL-FOREMOST-094-VBLBAF5004BLACKFRE</v>
          </cell>
          <cell r="L1260" t="str">
            <v>VBL의류외4</v>
          </cell>
          <cell r="M1260" t="str">
            <v>VBL</v>
          </cell>
          <cell r="N1260" t="str">
            <v>14FW V</v>
          </cell>
          <cell r="P1260" t="str">
            <v>VBL</v>
          </cell>
          <cell r="Q1260" t="str">
            <v>VITAL BLUE</v>
          </cell>
          <cell r="R1260" t="str">
            <v>F</v>
          </cell>
          <cell r="S1260">
            <v>5</v>
          </cell>
          <cell r="T1260" t="str">
            <v>BA</v>
          </cell>
          <cell r="U1260" t="str">
            <v>BASIC CAP</v>
          </cell>
          <cell r="V1260" t="str">
            <v>U</v>
          </cell>
          <cell r="W1260">
            <v>4</v>
          </cell>
          <cell r="X1260" t="str">
            <v>004</v>
          </cell>
          <cell r="Y1260" t="str">
            <v>VBLBAF5004</v>
          </cell>
          <cell r="Z1260">
            <v>1</v>
          </cell>
          <cell r="AA1260" t="str">
            <v>14FW VB 02_WIRE_BK</v>
          </cell>
          <cell r="AB1260" t="str">
            <v>BK</v>
          </cell>
          <cell r="AC1260" t="str">
            <v>BLACK</v>
          </cell>
          <cell r="AD1260" t="str">
            <v>VBLBAF5004BK</v>
          </cell>
          <cell r="AE1260" t="str">
            <v/>
          </cell>
          <cell r="AF1260">
            <v>1</v>
          </cell>
          <cell r="AG1260">
            <v>0</v>
          </cell>
          <cell r="AH1260">
            <v>1</v>
          </cell>
          <cell r="AI1260" t="str">
            <v>FRE</v>
          </cell>
        </row>
        <row r="1261">
          <cell r="J1261" t="str">
            <v>0</v>
          </cell>
          <cell r="K1261" t="str">
            <v>0-</v>
          </cell>
          <cell r="L1261">
            <v>0</v>
          </cell>
          <cell r="M1261" t="str">
            <v>TTL</v>
          </cell>
          <cell r="N1261" t="str">
            <v/>
          </cell>
          <cell r="O1261" t="str">
            <v>VBL-FOREMOST-09 TTL</v>
          </cell>
          <cell r="Q1261" t="str">
            <v/>
          </cell>
          <cell r="R1261" t="str">
            <v/>
          </cell>
          <cell r="S1261" t="str">
            <v/>
          </cell>
          <cell r="U1261" t="str">
            <v/>
          </cell>
          <cell r="X1261" t="str">
            <v/>
          </cell>
          <cell r="Y1261" t="str">
            <v/>
          </cell>
          <cell r="Z1261">
            <v>4</v>
          </cell>
          <cell r="AB1261" t="str">
            <v/>
          </cell>
          <cell r="AD1261" t="str">
            <v/>
          </cell>
          <cell r="AE1261" t="str">
            <v/>
          </cell>
          <cell r="AF1261">
            <v>4</v>
          </cell>
          <cell r="AG1261">
            <v>0</v>
          </cell>
          <cell r="AH1261">
            <v>1</v>
          </cell>
        </row>
        <row r="1262">
          <cell r="J1262" t="str">
            <v>VBL-FOREMOST-101</v>
          </cell>
          <cell r="K1262" t="str">
            <v>VBL-FOREMOST-101-VBLERF5005BLACKFRE</v>
          </cell>
          <cell r="L1262" t="str">
            <v>VBL의류외5</v>
          </cell>
          <cell r="M1262" t="str">
            <v>VBL</v>
          </cell>
          <cell r="N1262" t="str">
            <v>14FW V</v>
          </cell>
          <cell r="P1262" t="str">
            <v>VBL</v>
          </cell>
          <cell r="Q1262" t="str">
            <v>VITAL BLUE</v>
          </cell>
          <cell r="R1262" t="str">
            <v>F</v>
          </cell>
          <cell r="S1262">
            <v>5</v>
          </cell>
          <cell r="T1262" t="str">
            <v>ER</v>
          </cell>
          <cell r="U1262" t="str">
            <v>EARCAP</v>
          </cell>
          <cell r="V1262" t="str">
            <v>U</v>
          </cell>
          <cell r="W1262">
            <v>5</v>
          </cell>
          <cell r="X1262" t="str">
            <v>005</v>
          </cell>
          <cell r="Y1262" t="str">
            <v>VBLERF5005</v>
          </cell>
          <cell r="Z1262">
            <v>1</v>
          </cell>
          <cell r="AA1262" t="str">
            <v>14FW VB 03_WIRE_BK</v>
          </cell>
          <cell r="AB1262" t="str">
            <v>BK</v>
          </cell>
          <cell r="AC1262" t="str">
            <v>BLACK</v>
          </cell>
          <cell r="AD1262" t="str">
            <v>VBLERF5005BK</v>
          </cell>
          <cell r="AE1262" t="str">
            <v/>
          </cell>
          <cell r="AF1262">
            <v>1</v>
          </cell>
          <cell r="AG1262">
            <v>0</v>
          </cell>
          <cell r="AH1262">
            <v>1</v>
          </cell>
          <cell r="AI1262" t="str">
            <v>FRE</v>
          </cell>
        </row>
        <row r="1263">
          <cell r="J1263" t="str">
            <v>VBL-FOREMOST-102</v>
          </cell>
          <cell r="K1263" t="str">
            <v>VBL-FOREMOST-102-VBLERF5006GREYFRE</v>
          </cell>
          <cell r="L1263" t="str">
            <v>VBL의류외6</v>
          </cell>
          <cell r="M1263" t="str">
            <v>VBL</v>
          </cell>
          <cell r="N1263" t="str">
            <v>14FW V</v>
          </cell>
          <cell r="P1263" t="str">
            <v>VBL</v>
          </cell>
          <cell r="Q1263" t="str">
            <v>VITAL BLUE</v>
          </cell>
          <cell r="R1263" t="str">
            <v>F</v>
          </cell>
          <cell r="S1263">
            <v>5</v>
          </cell>
          <cell r="T1263" t="str">
            <v>ER</v>
          </cell>
          <cell r="U1263" t="str">
            <v>EARCAP</v>
          </cell>
          <cell r="V1263" t="str">
            <v>U</v>
          </cell>
          <cell r="W1263">
            <v>6</v>
          </cell>
          <cell r="X1263" t="str">
            <v>006</v>
          </cell>
          <cell r="Y1263" t="str">
            <v>VBLERF5006</v>
          </cell>
          <cell r="Z1263">
            <v>1</v>
          </cell>
          <cell r="AA1263" t="str">
            <v>14FW VB 04_WIRE_GY</v>
          </cell>
          <cell r="AB1263" t="str">
            <v>GY</v>
          </cell>
          <cell r="AC1263" t="str">
            <v>GREY</v>
          </cell>
          <cell r="AD1263" t="str">
            <v>VBLERF5006GY</v>
          </cell>
          <cell r="AE1263" t="str">
            <v/>
          </cell>
          <cell r="AF1263">
            <v>1</v>
          </cell>
          <cell r="AG1263">
            <v>0</v>
          </cell>
          <cell r="AH1263">
            <v>1</v>
          </cell>
          <cell r="AI1263" t="str">
            <v>FRE</v>
          </cell>
        </row>
        <row r="1264">
          <cell r="J1264" t="str">
            <v>VBL-FOREMOST-103</v>
          </cell>
          <cell r="K1264" t="str">
            <v>VBL-FOREMOST-103-VBLERF5506GREYOSM</v>
          </cell>
          <cell r="L1264" t="str">
            <v>VBL의류외506</v>
          </cell>
          <cell r="M1264" t="str">
            <v>VBL</v>
          </cell>
          <cell r="N1264" t="str">
            <v>14FW V</v>
          </cell>
          <cell r="P1264" t="str">
            <v>VBL</v>
          </cell>
          <cell r="Q1264" t="str">
            <v>VITAL BLUE</v>
          </cell>
          <cell r="R1264" t="str">
            <v>F</v>
          </cell>
          <cell r="S1264">
            <v>5</v>
          </cell>
          <cell r="T1264" t="str">
            <v>ER</v>
          </cell>
          <cell r="U1264" t="str">
            <v>EARCAP</v>
          </cell>
          <cell r="V1264" t="str">
            <v>K</v>
          </cell>
          <cell r="W1264">
            <v>506</v>
          </cell>
          <cell r="X1264">
            <v>506</v>
          </cell>
          <cell r="Y1264" t="str">
            <v>VBLERF5506</v>
          </cell>
          <cell r="Z1264">
            <v>0.5</v>
          </cell>
          <cell r="AA1264" t="str">
            <v>14FW VB 04_WIRE_GY_KIDS</v>
          </cell>
          <cell r="AB1264" t="str">
            <v>GY</v>
          </cell>
          <cell r="AC1264" t="str">
            <v>GREY</v>
          </cell>
          <cell r="AD1264" t="str">
            <v>VBLERF5506GY</v>
          </cell>
          <cell r="AE1264" t="str">
            <v/>
          </cell>
          <cell r="AF1264">
            <v>0.5</v>
          </cell>
          <cell r="AG1264">
            <v>0</v>
          </cell>
          <cell r="AH1264">
            <v>1</v>
          </cell>
          <cell r="AI1264" t="str">
            <v>OSM</v>
          </cell>
        </row>
        <row r="1265">
          <cell r="J1265" t="str">
            <v>VBL-FOREMOST-103</v>
          </cell>
          <cell r="K1265" t="str">
            <v>VBL-FOREMOST-103-VBLERF5506GREYOML</v>
          </cell>
          <cell r="L1265" t="str">
            <v>VBL의류외506</v>
          </cell>
          <cell r="M1265" t="str">
            <v>VBL</v>
          </cell>
          <cell r="N1265" t="str">
            <v>14FW V</v>
          </cell>
          <cell r="P1265" t="str">
            <v>VBL</v>
          </cell>
          <cell r="Q1265" t="str">
            <v>VITAL BLUE</v>
          </cell>
          <cell r="R1265" t="str">
            <v>F</v>
          </cell>
          <cell r="S1265">
            <v>5</v>
          </cell>
          <cell r="T1265" t="str">
            <v>ER</v>
          </cell>
          <cell r="U1265" t="str">
            <v>EARCAP</v>
          </cell>
          <cell r="V1265" t="str">
            <v>K</v>
          </cell>
          <cell r="W1265">
            <v>506</v>
          </cell>
          <cell r="X1265">
            <v>506</v>
          </cell>
          <cell r="Y1265" t="str">
            <v>VBLERF5506</v>
          </cell>
          <cell r="Z1265">
            <v>0.5</v>
          </cell>
          <cell r="AA1265" t="str">
            <v>14FW VB 04_WIRE_GY_KIDS</v>
          </cell>
          <cell r="AB1265" t="str">
            <v>GY</v>
          </cell>
          <cell r="AC1265" t="str">
            <v>GREY</v>
          </cell>
          <cell r="AD1265" t="str">
            <v>VBLERF5506GY</v>
          </cell>
          <cell r="AE1265" t="str">
            <v/>
          </cell>
          <cell r="AF1265">
            <v>0.5</v>
          </cell>
          <cell r="AG1265">
            <v>0</v>
          </cell>
          <cell r="AH1265">
            <v>1</v>
          </cell>
          <cell r="AI1265" t="str">
            <v>OML</v>
          </cell>
        </row>
        <row r="1266">
          <cell r="J1266" t="str">
            <v>VBL-FOREMOST-104</v>
          </cell>
          <cell r="K1266" t="str">
            <v>VBL-FOREMOST-104-VBLERF5007GREYFRE</v>
          </cell>
          <cell r="L1266" t="str">
            <v>VBL의류외7</v>
          </cell>
          <cell r="M1266" t="str">
            <v>VBL</v>
          </cell>
          <cell r="N1266" t="str">
            <v>14FW V</v>
          </cell>
          <cell r="P1266" t="str">
            <v>VBL</v>
          </cell>
          <cell r="Q1266" t="str">
            <v>VITAL BLUE</v>
          </cell>
          <cell r="R1266" t="str">
            <v>F</v>
          </cell>
          <cell r="S1266">
            <v>5</v>
          </cell>
          <cell r="T1266" t="str">
            <v>ER</v>
          </cell>
          <cell r="U1266" t="str">
            <v>EARCAP</v>
          </cell>
          <cell r="V1266" t="str">
            <v>U</v>
          </cell>
          <cell r="W1266">
            <v>7</v>
          </cell>
          <cell r="X1266" t="str">
            <v>007</v>
          </cell>
          <cell r="Y1266" t="str">
            <v>VBLERF5007</v>
          </cell>
          <cell r="Z1266">
            <v>1</v>
          </cell>
          <cell r="AA1266" t="str">
            <v>14FW VB 11_WIRE_GY</v>
          </cell>
          <cell r="AB1266" t="str">
            <v>GY</v>
          </cell>
          <cell r="AC1266" t="str">
            <v>GREY</v>
          </cell>
          <cell r="AD1266" t="str">
            <v>VBLERF5007GY</v>
          </cell>
          <cell r="AE1266" t="str">
            <v/>
          </cell>
          <cell r="AF1266">
            <v>1</v>
          </cell>
          <cell r="AG1266">
            <v>0</v>
          </cell>
          <cell r="AH1266">
            <v>1</v>
          </cell>
          <cell r="AI1266" t="str">
            <v>FRE</v>
          </cell>
        </row>
        <row r="1267">
          <cell r="J1267" t="str">
            <v>VBL-FOREMOST-105</v>
          </cell>
          <cell r="K1267" t="str">
            <v>VBL-FOREMOST-105-VBLERF5507GREYOSM</v>
          </cell>
          <cell r="L1267" t="str">
            <v>VBL의류외507</v>
          </cell>
          <cell r="M1267" t="str">
            <v>VBL</v>
          </cell>
          <cell r="N1267" t="str">
            <v>14FW V</v>
          </cell>
          <cell r="P1267" t="str">
            <v>VBL</v>
          </cell>
          <cell r="Q1267" t="str">
            <v>VITAL BLUE</v>
          </cell>
          <cell r="R1267" t="str">
            <v>F</v>
          </cell>
          <cell r="S1267">
            <v>5</v>
          </cell>
          <cell r="T1267" t="str">
            <v>ER</v>
          </cell>
          <cell r="U1267" t="str">
            <v>EARCAP</v>
          </cell>
          <cell r="V1267" t="str">
            <v>K</v>
          </cell>
          <cell r="W1267">
            <v>507</v>
          </cell>
          <cell r="X1267">
            <v>507</v>
          </cell>
          <cell r="Y1267" t="str">
            <v>VBLERF5507</v>
          </cell>
          <cell r="Z1267">
            <v>0.5</v>
          </cell>
          <cell r="AA1267" t="str">
            <v>14FW VB 11_WIRE_GY_KIDS</v>
          </cell>
          <cell r="AB1267" t="str">
            <v>GY</v>
          </cell>
          <cell r="AC1267" t="str">
            <v>GREY</v>
          </cell>
          <cell r="AD1267" t="str">
            <v>VBLERF5507GY</v>
          </cell>
          <cell r="AE1267" t="str">
            <v/>
          </cell>
          <cell r="AF1267">
            <v>0.5</v>
          </cell>
          <cell r="AG1267">
            <v>0</v>
          </cell>
          <cell r="AH1267">
            <v>1</v>
          </cell>
          <cell r="AI1267" t="str">
            <v>OSM</v>
          </cell>
        </row>
        <row r="1268">
          <cell r="J1268" t="str">
            <v>VBL-FOREMOST-105</v>
          </cell>
          <cell r="K1268" t="str">
            <v>VBL-FOREMOST-105-VBLERF5507GREYOML</v>
          </cell>
          <cell r="L1268" t="str">
            <v>VBL의류외507</v>
          </cell>
          <cell r="M1268" t="str">
            <v>VBL</v>
          </cell>
          <cell r="N1268" t="str">
            <v>14FW V</v>
          </cell>
          <cell r="P1268" t="str">
            <v>VBL</v>
          </cell>
          <cell r="Q1268" t="str">
            <v>VITAL BLUE</v>
          </cell>
          <cell r="R1268" t="str">
            <v>F</v>
          </cell>
          <cell r="S1268">
            <v>5</v>
          </cell>
          <cell r="T1268" t="str">
            <v>ER</v>
          </cell>
          <cell r="U1268" t="str">
            <v>EARCAP</v>
          </cell>
          <cell r="V1268" t="str">
            <v>K</v>
          </cell>
          <cell r="W1268">
            <v>507</v>
          </cell>
          <cell r="X1268">
            <v>507</v>
          </cell>
          <cell r="Y1268" t="str">
            <v>VBLERF5507</v>
          </cell>
          <cell r="Z1268">
            <v>0.5</v>
          </cell>
          <cell r="AA1268" t="str">
            <v>14FW VB 11_WIRE_GY_KIDS</v>
          </cell>
          <cell r="AB1268" t="str">
            <v>GY</v>
          </cell>
          <cell r="AC1268" t="str">
            <v>GREY</v>
          </cell>
          <cell r="AD1268" t="str">
            <v>VBLERF5507GY</v>
          </cell>
          <cell r="AE1268" t="str">
            <v/>
          </cell>
          <cell r="AF1268">
            <v>0.5</v>
          </cell>
          <cell r="AG1268">
            <v>0</v>
          </cell>
          <cell r="AH1268">
            <v>1</v>
          </cell>
          <cell r="AI1268" t="str">
            <v>OML</v>
          </cell>
        </row>
        <row r="1269">
          <cell r="J1269" t="str">
            <v>0</v>
          </cell>
          <cell r="K1269" t="str">
            <v>0-</v>
          </cell>
          <cell r="L1269">
            <v>0</v>
          </cell>
          <cell r="M1269" t="str">
            <v>TTL</v>
          </cell>
          <cell r="N1269" t="str">
            <v/>
          </cell>
          <cell r="O1269" t="str">
            <v>VBL-FOREMOST-10 TTL</v>
          </cell>
          <cell r="Q1269" t="str">
            <v/>
          </cell>
          <cell r="R1269" t="str">
            <v/>
          </cell>
          <cell r="S1269" t="str">
            <v/>
          </cell>
          <cell r="U1269" t="str">
            <v/>
          </cell>
          <cell r="X1269" t="str">
            <v/>
          </cell>
          <cell r="Y1269" t="str">
            <v/>
          </cell>
          <cell r="Z1269">
            <v>5</v>
          </cell>
          <cell r="AB1269" t="str">
            <v/>
          </cell>
          <cell r="AD1269" t="str">
            <v/>
          </cell>
          <cell r="AE1269" t="str">
            <v/>
          </cell>
          <cell r="AF1269">
            <v>5</v>
          </cell>
          <cell r="AG1269">
            <v>0</v>
          </cell>
          <cell r="AH1269">
            <v>1</v>
          </cell>
        </row>
        <row r="1270">
          <cell r="J1270" t="str">
            <v>HCU-동일모자-081</v>
          </cell>
          <cell r="K1270" t="str">
            <v>HCU-동일모자-081-HCUMIF5001NAVYFRE</v>
          </cell>
          <cell r="L1270" t="str">
            <v>HCU의류외1</v>
          </cell>
          <cell r="M1270" t="str">
            <v>HCU</v>
          </cell>
          <cell r="N1270" t="str">
            <v>14FW H</v>
          </cell>
          <cell r="P1270" t="str">
            <v>HCU</v>
          </cell>
          <cell r="Q1270" t="str">
            <v>H.COUSTIC</v>
          </cell>
          <cell r="R1270" t="str">
            <v>F</v>
          </cell>
          <cell r="S1270">
            <v>5</v>
          </cell>
          <cell r="T1270" t="str">
            <v>MI</v>
          </cell>
          <cell r="U1270" t="str">
            <v>MILITARY CAP</v>
          </cell>
          <cell r="V1270" t="str">
            <v>U</v>
          </cell>
          <cell r="W1270">
            <v>1</v>
          </cell>
          <cell r="X1270" t="str">
            <v>001</v>
          </cell>
          <cell r="Y1270" t="str">
            <v>HCUMIF5001</v>
          </cell>
          <cell r="Z1270">
            <v>0.5</v>
          </cell>
          <cell r="AA1270" t="str">
            <v>14FW H.coustic CAP-04_NY</v>
          </cell>
          <cell r="AB1270" t="str">
            <v>NY</v>
          </cell>
          <cell r="AC1270" t="str">
            <v>NAVY</v>
          </cell>
          <cell r="AD1270" t="str">
            <v>HCUMIF5001NY</v>
          </cell>
          <cell r="AE1270" t="str">
            <v/>
          </cell>
          <cell r="AF1270">
            <v>1</v>
          </cell>
          <cell r="AG1270">
            <v>0</v>
          </cell>
          <cell r="AH1270">
            <v>1</v>
          </cell>
          <cell r="AI1270" t="str">
            <v>FRE</v>
          </cell>
        </row>
        <row r="1271">
          <cell r="J1271" t="str">
            <v>HCU-동일모자-082</v>
          </cell>
          <cell r="K1271" t="str">
            <v>HCU-동일모자-082-HCUMIF5001BLACKFRE</v>
          </cell>
          <cell r="L1271" t="str">
            <v>HCU의류외1</v>
          </cell>
          <cell r="M1271" t="str">
            <v>HCU</v>
          </cell>
          <cell r="N1271" t="str">
            <v>14FW H</v>
          </cell>
          <cell r="P1271" t="str">
            <v>HCU</v>
          </cell>
          <cell r="Q1271" t="str">
            <v>H.COUSTIC</v>
          </cell>
          <cell r="R1271" t="str">
            <v>F</v>
          </cell>
          <cell r="S1271">
            <v>5</v>
          </cell>
          <cell r="T1271" t="str">
            <v>MI</v>
          </cell>
          <cell r="U1271" t="str">
            <v>MILITARY CAP</v>
          </cell>
          <cell r="V1271" t="str">
            <v>U</v>
          </cell>
          <cell r="W1271">
            <v>1</v>
          </cell>
          <cell r="X1271" t="str">
            <v>001</v>
          </cell>
          <cell r="Y1271" t="str">
            <v>HCUMIF5001</v>
          </cell>
          <cell r="Z1271">
            <v>0.5</v>
          </cell>
          <cell r="AA1271" t="str">
            <v>14FW H.coustic CAP-04_BK</v>
          </cell>
          <cell r="AB1271" t="str">
            <v>BK</v>
          </cell>
          <cell r="AC1271" t="str">
            <v>BLACK</v>
          </cell>
          <cell r="AD1271" t="str">
            <v>HCUMIF5001BK</v>
          </cell>
          <cell r="AE1271" t="str">
            <v/>
          </cell>
          <cell r="AF1271">
            <v>1</v>
          </cell>
          <cell r="AG1271">
            <v>0</v>
          </cell>
          <cell r="AH1271">
            <v>1</v>
          </cell>
          <cell r="AI1271" t="str">
            <v>FRE</v>
          </cell>
        </row>
        <row r="1272">
          <cell r="J1272" t="str">
            <v>HCU-동일모자-083</v>
          </cell>
          <cell r="K1272" t="str">
            <v>HCU-동일모자-083-HCUMIF5002GREYFRE</v>
          </cell>
          <cell r="L1272" t="str">
            <v>HCU의류외2</v>
          </cell>
          <cell r="M1272" t="str">
            <v>HCU</v>
          </cell>
          <cell r="N1272" t="str">
            <v>14FW H</v>
          </cell>
          <cell r="P1272" t="str">
            <v>HCU</v>
          </cell>
          <cell r="Q1272" t="str">
            <v>H.COUSTIC</v>
          </cell>
          <cell r="R1272" t="str">
            <v>F</v>
          </cell>
          <cell r="S1272">
            <v>5</v>
          </cell>
          <cell r="T1272" t="str">
            <v>MI</v>
          </cell>
          <cell r="U1272" t="str">
            <v>MILITARY CAP</v>
          </cell>
          <cell r="V1272" t="str">
            <v>U</v>
          </cell>
          <cell r="W1272">
            <v>2</v>
          </cell>
          <cell r="X1272" t="str">
            <v>002</v>
          </cell>
          <cell r="Y1272" t="str">
            <v>HCUMIF5002</v>
          </cell>
          <cell r="Z1272">
            <v>1</v>
          </cell>
          <cell r="AA1272" t="str">
            <v>14FW H.coustic CAP-05_GY</v>
          </cell>
          <cell r="AB1272" t="str">
            <v>GY</v>
          </cell>
          <cell r="AC1272" t="str">
            <v>GREY</v>
          </cell>
          <cell r="AD1272" t="str">
            <v>HCUMIF5002GY</v>
          </cell>
          <cell r="AE1272" t="str">
            <v/>
          </cell>
          <cell r="AF1272">
            <v>1</v>
          </cell>
          <cell r="AG1272">
            <v>0</v>
          </cell>
          <cell r="AH1272">
            <v>1</v>
          </cell>
          <cell r="AI1272" t="str">
            <v>FRE</v>
          </cell>
        </row>
        <row r="1273">
          <cell r="J1273" t="str">
            <v>0</v>
          </cell>
          <cell r="K1273" t="str">
            <v>0-</v>
          </cell>
          <cell r="L1273">
            <v>0</v>
          </cell>
          <cell r="M1273" t="str">
            <v>TTL</v>
          </cell>
          <cell r="N1273" t="str">
            <v/>
          </cell>
          <cell r="O1273" t="str">
            <v>HCU-동일모자-08 TTL</v>
          </cell>
          <cell r="Q1273" t="str">
            <v/>
          </cell>
          <cell r="R1273" t="str">
            <v/>
          </cell>
          <cell r="S1273" t="str">
            <v/>
          </cell>
          <cell r="U1273" t="str">
            <v/>
          </cell>
          <cell r="X1273" t="str">
            <v/>
          </cell>
          <cell r="Y1273" t="str">
            <v/>
          </cell>
          <cell r="Z1273">
            <v>2</v>
          </cell>
          <cell r="AB1273" t="str">
            <v/>
          </cell>
          <cell r="AD1273" t="str">
            <v/>
          </cell>
          <cell r="AE1273" t="str">
            <v/>
          </cell>
          <cell r="AF1273">
            <v>3</v>
          </cell>
          <cell r="AG1273">
            <v>0</v>
          </cell>
          <cell r="AH1273">
            <v>1</v>
          </cell>
        </row>
        <row r="1274">
          <cell r="J1274" t="str">
            <v>URB-Y&amp;Y-021</v>
          </cell>
          <cell r="K1274" t="str">
            <v>URB-Y&amp;Y-021-URBBEF5019BLACKFRE</v>
          </cell>
          <cell r="L1274" t="str">
            <v>URB의류외19</v>
          </cell>
          <cell r="M1274" t="str">
            <v>URB</v>
          </cell>
          <cell r="N1274" t="str">
            <v>14FW_U</v>
          </cell>
          <cell r="P1274" t="str">
            <v>URB</v>
          </cell>
          <cell r="Q1274" t="str">
            <v>URBAN SWAGGER</v>
          </cell>
          <cell r="R1274" t="str">
            <v>F</v>
          </cell>
          <cell r="S1274">
            <v>5</v>
          </cell>
          <cell r="T1274" t="str">
            <v>BE</v>
          </cell>
          <cell r="U1274" t="str">
            <v>BEANIE</v>
          </cell>
          <cell r="V1274" t="str">
            <v>U</v>
          </cell>
          <cell r="W1274">
            <v>19</v>
          </cell>
          <cell r="X1274" t="str">
            <v>019</v>
          </cell>
          <cell r="Y1274" t="str">
            <v>URBBEF5019</v>
          </cell>
          <cell r="Z1274">
            <v>0.5</v>
          </cell>
          <cell r="AA1274" t="str">
            <v>14FW_URBAN SWAGGER_03_KNIT_BK</v>
          </cell>
          <cell r="AB1274" t="str">
            <v>BK</v>
          </cell>
          <cell r="AC1274" t="str">
            <v>BLACK</v>
          </cell>
          <cell r="AD1274" t="str">
            <v>URBBEF5019BK</v>
          </cell>
          <cell r="AE1274" t="str">
            <v/>
          </cell>
          <cell r="AF1274">
            <v>1</v>
          </cell>
          <cell r="AG1274">
            <v>0</v>
          </cell>
          <cell r="AH1274">
            <v>1</v>
          </cell>
          <cell r="AI1274" t="str">
            <v>FRE</v>
          </cell>
        </row>
        <row r="1275">
          <cell r="J1275" t="str">
            <v>URB-Y&amp;Y-022</v>
          </cell>
          <cell r="K1275" t="str">
            <v>URB-Y&amp;Y-022-URBBEF5019GREYFRE</v>
          </cell>
          <cell r="L1275" t="str">
            <v>URB의류외19</v>
          </cell>
          <cell r="M1275" t="str">
            <v>URB</v>
          </cell>
          <cell r="N1275" t="str">
            <v>14FW_U</v>
          </cell>
          <cell r="P1275" t="str">
            <v>URB</v>
          </cell>
          <cell r="Q1275" t="str">
            <v>URBAN SWAGGER</v>
          </cell>
          <cell r="R1275" t="str">
            <v>F</v>
          </cell>
          <cell r="S1275">
            <v>5</v>
          </cell>
          <cell r="T1275" t="str">
            <v>BE</v>
          </cell>
          <cell r="U1275" t="str">
            <v>BEANIE</v>
          </cell>
          <cell r="V1275" t="str">
            <v>U</v>
          </cell>
          <cell r="W1275">
            <v>19</v>
          </cell>
          <cell r="X1275" t="str">
            <v>019</v>
          </cell>
          <cell r="Y1275" t="str">
            <v>URBBEF5019</v>
          </cell>
          <cell r="Z1275">
            <v>0.5</v>
          </cell>
          <cell r="AA1275" t="str">
            <v>14FW_URBAN SWAGGER_03_KNIT_GY</v>
          </cell>
          <cell r="AB1275" t="str">
            <v>GY</v>
          </cell>
          <cell r="AC1275" t="str">
            <v>GREY</v>
          </cell>
          <cell r="AD1275" t="str">
            <v>URBBEF5019GY</v>
          </cell>
          <cell r="AE1275" t="str">
            <v/>
          </cell>
          <cell r="AF1275">
            <v>1</v>
          </cell>
          <cell r="AG1275">
            <v>0</v>
          </cell>
          <cell r="AH1275">
            <v>1</v>
          </cell>
          <cell r="AI1275" t="str">
            <v>FRE</v>
          </cell>
        </row>
        <row r="1276">
          <cell r="J1276" t="str">
            <v>0</v>
          </cell>
          <cell r="K1276" t="str">
            <v>0-</v>
          </cell>
          <cell r="L1276">
            <v>0</v>
          </cell>
          <cell r="M1276" t="str">
            <v>TTL</v>
          </cell>
          <cell r="N1276" t="str">
            <v/>
          </cell>
          <cell r="O1276" t="str">
            <v>URB-Y&amp;Y-02 TTL</v>
          </cell>
          <cell r="Q1276" t="str">
            <v/>
          </cell>
          <cell r="R1276" t="str">
            <v/>
          </cell>
          <cell r="S1276" t="str">
            <v/>
          </cell>
          <cell r="U1276" t="str">
            <v/>
          </cell>
          <cell r="X1276" t="str">
            <v/>
          </cell>
          <cell r="Y1276" t="str">
            <v/>
          </cell>
          <cell r="Z1276">
            <v>1</v>
          </cell>
          <cell r="AB1276" t="str">
            <v/>
          </cell>
          <cell r="AD1276" t="str">
            <v/>
          </cell>
          <cell r="AE1276" t="str">
            <v/>
          </cell>
          <cell r="AF1276">
            <v>2</v>
          </cell>
          <cell r="AG1276">
            <v>0</v>
          </cell>
          <cell r="AH1276">
            <v>1</v>
          </cell>
        </row>
        <row r="1277">
          <cell r="J1277" t="str">
            <v>HCU-동일모자-181</v>
          </cell>
          <cell r="K1277" t="str">
            <v>HCU-동일모자-181-HCUMIF3003BLACKFRE</v>
          </cell>
          <cell r="L1277" t="str">
            <v>HCU의류외3</v>
          </cell>
          <cell r="M1277" t="str">
            <v>HCU</v>
          </cell>
          <cell r="N1277" t="str">
            <v>14FW H</v>
          </cell>
          <cell r="P1277" t="str">
            <v>HCU</v>
          </cell>
          <cell r="Q1277" t="str">
            <v>H.COUSTIC</v>
          </cell>
          <cell r="R1277" t="str">
            <v>F</v>
          </cell>
          <cell r="S1277" t="str">
            <v>3</v>
          </cell>
          <cell r="T1277" t="str">
            <v>MI</v>
          </cell>
          <cell r="U1277" t="str">
            <v>MILITARY CAP</v>
          </cell>
          <cell r="V1277" t="str">
            <v>U</v>
          </cell>
          <cell r="W1277">
            <v>3</v>
          </cell>
          <cell r="X1277" t="str">
            <v>003</v>
          </cell>
          <cell r="Y1277" t="str">
            <v>HCUMIF3003</v>
          </cell>
          <cell r="Z1277">
            <v>1</v>
          </cell>
          <cell r="AA1277" t="str">
            <v>14FW H.coustic CAP-08_BK</v>
          </cell>
          <cell r="AB1277" t="str">
            <v>BK</v>
          </cell>
          <cell r="AC1277" t="str">
            <v>BLACK</v>
          </cell>
          <cell r="AD1277" t="str">
            <v>HCUMIF3003BK</v>
          </cell>
          <cell r="AE1277" t="str">
            <v/>
          </cell>
          <cell r="AF1277">
            <v>1</v>
          </cell>
          <cell r="AG1277">
            <v>0</v>
          </cell>
          <cell r="AH1277">
            <v>1</v>
          </cell>
          <cell r="AI1277" t="str">
            <v>FRE</v>
          </cell>
        </row>
        <row r="1278">
          <cell r="J1278" t="str">
            <v>HCU-동일모자-182</v>
          </cell>
          <cell r="K1278" t="str">
            <v>HCU-동일모자-182-HCUMIF5004NAVYOSM</v>
          </cell>
          <cell r="L1278" t="str">
            <v>HCU의류외4</v>
          </cell>
          <cell r="M1278" t="str">
            <v>HCU</v>
          </cell>
          <cell r="N1278" t="str">
            <v>14FW H</v>
          </cell>
          <cell r="P1278" t="str">
            <v>HCU</v>
          </cell>
          <cell r="Q1278" t="str">
            <v>H.COUSTIC</v>
          </cell>
          <cell r="R1278" t="str">
            <v>F</v>
          </cell>
          <cell r="S1278">
            <v>5</v>
          </cell>
          <cell r="T1278" t="str">
            <v>MI</v>
          </cell>
          <cell r="U1278" t="str">
            <v>MILITARY CAP</v>
          </cell>
          <cell r="V1278" t="str">
            <v>U</v>
          </cell>
          <cell r="W1278">
            <v>4</v>
          </cell>
          <cell r="X1278" t="str">
            <v>004</v>
          </cell>
          <cell r="Y1278" t="str">
            <v>HCUMIF5004</v>
          </cell>
          <cell r="Z1278">
            <v>0.5</v>
          </cell>
          <cell r="AA1278" t="str">
            <v>14FW H.coustic CAP-09_NV</v>
          </cell>
          <cell r="AB1278" t="str">
            <v>NY</v>
          </cell>
          <cell r="AC1278" t="str">
            <v>NAVY</v>
          </cell>
          <cell r="AD1278" t="str">
            <v>HCUMIF5004NY</v>
          </cell>
          <cell r="AE1278" t="str">
            <v/>
          </cell>
          <cell r="AF1278">
            <v>0.5</v>
          </cell>
          <cell r="AG1278">
            <v>0</v>
          </cell>
          <cell r="AH1278">
            <v>1</v>
          </cell>
          <cell r="AI1278" t="str">
            <v>OSM</v>
          </cell>
        </row>
        <row r="1279">
          <cell r="J1279" t="str">
            <v>HCU-동일모자-182</v>
          </cell>
          <cell r="K1279" t="str">
            <v>HCU-동일모자-182-HCUMIF5004NAVYOML</v>
          </cell>
          <cell r="L1279" t="str">
            <v>HCU의류외4</v>
          </cell>
          <cell r="M1279" t="str">
            <v>HCU</v>
          </cell>
          <cell r="N1279" t="str">
            <v>14FW H</v>
          </cell>
          <cell r="P1279" t="str">
            <v>HCU</v>
          </cell>
          <cell r="Q1279" t="str">
            <v>H.COUSTIC</v>
          </cell>
          <cell r="R1279" t="str">
            <v>F</v>
          </cell>
          <cell r="S1279">
            <v>5</v>
          </cell>
          <cell r="T1279" t="str">
            <v>MI</v>
          </cell>
          <cell r="U1279" t="str">
            <v>MILITARY CAP</v>
          </cell>
          <cell r="V1279" t="str">
            <v>U</v>
          </cell>
          <cell r="W1279">
            <v>4</v>
          </cell>
          <cell r="X1279" t="str">
            <v>004</v>
          </cell>
          <cell r="Y1279" t="str">
            <v>HCUMIF5004</v>
          </cell>
          <cell r="Z1279">
            <v>0.5</v>
          </cell>
          <cell r="AA1279" t="str">
            <v>14FW H.coustic CAP-09_NV</v>
          </cell>
          <cell r="AB1279" t="str">
            <v>NY</v>
          </cell>
          <cell r="AC1279" t="str">
            <v>NAVY</v>
          </cell>
          <cell r="AD1279" t="str">
            <v>HCUMIF5004NY</v>
          </cell>
          <cell r="AE1279" t="str">
            <v/>
          </cell>
          <cell r="AF1279">
            <v>0.5</v>
          </cell>
          <cell r="AG1279">
            <v>0</v>
          </cell>
          <cell r="AH1279">
            <v>1</v>
          </cell>
          <cell r="AI1279" t="str">
            <v>OML</v>
          </cell>
        </row>
        <row r="1280">
          <cell r="J1280" t="str">
            <v>HCU-동일모자-183</v>
          </cell>
          <cell r="K1280" t="str">
            <v>HCU-동일모자-183-HCUMIF3005KHAKIFRE</v>
          </cell>
          <cell r="L1280" t="str">
            <v>HCU의류외5</v>
          </cell>
          <cell r="M1280" t="str">
            <v>HCU</v>
          </cell>
          <cell r="N1280" t="str">
            <v>14FW H</v>
          </cell>
          <cell r="P1280" t="str">
            <v>HCU</v>
          </cell>
          <cell r="Q1280" t="str">
            <v>H.COUSTIC</v>
          </cell>
          <cell r="R1280" t="str">
            <v>F</v>
          </cell>
          <cell r="S1280" t="str">
            <v>3</v>
          </cell>
          <cell r="T1280" t="str">
            <v>MI</v>
          </cell>
          <cell r="U1280" t="str">
            <v>MILITARY CAP</v>
          </cell>
          <cell r="V1280" t="str">
            <v>U</v>
          </cell>
          <cell r="W1280">
            <v>5</v>
          </cell>
          <cell r="X1280" t="str">
            <v>005</v>
          </cell>
          <cell r="Y1280" t="str">
            <v>HCUMIF3005</v>
          </cell>
          <cell r="Z1280">
            <v>1</v>
          </cell>
          <cell r="AA1280" t="str">
            <v>14FW H.coustic CAP-10_KH</v>
          </cell>
          <cell r="AB1280" t="str">
            <v>KH</v>
          </cell>
          <cell r="AC1280" t="str">
            <v>KHAKI</v>
          </cell>
          <cell r="AD1280" t="str">
            <v>HCUMIF3005KH</v>
          </cell>
          <cell r="AE1280" t="str">
            <v/>
          </cell>
          <cell r="AF1280">
            <v>1</v>
          </cell>
          <cell r="AG1280">
            <v>0</v>
          </cell>
          <cell r="AH1280">
            <v>1</v>
          </cell>
          <cell r="AI1280" t="str">
            <v>FRE</v>
          </cell>
        </row>
        <row r="1281">
          <cell r="J1281" t="str">
            <v>HCU-동일모자-184</v>
          </cell>
          <cell r="K1281" t="str">
            <v>HCU-동일모자-184-HCUMIF3006BLACKFRE</v>
          </cell>
          <cell r="L1281" t="str">
            <v>HCU의류외6</v>
          </cell>
          <cell r="M1281" t="str">
            <v>HCU</v>
          </cell>
          <cell r="N1281" t="str">
            <v>14FW H</v>
          </cell>
          <cell r="P1281" t="str">
            <v>HCU</v>
          </cell>
          <cell r="Q1281" t="str">
            <v>H.COUSTIC</v>
          </cell>
          <cell r="R1281" t="str">
            <v>F</v>
          </cell>
          <cell r="S1281" t="str">
            <v>3</v>
          </cell>
          <cell r="T1281" t="str">
            <v>MI</v>
          </cell>
          <cell r="U1281" t="str">
            <v>MILITARY CAP</v>
          </cell>
          <cell r="V1281" t="str">
            <v>U</v>
          </cell>
          <cell r="W1281">
            <v>6</v>
          </cell>
          <cell r="X1281" t="str">
            <v>006</v>
          </cell>
          <cell r="Y1281" t="str">
            <v>HCUMIF3006</v>
          </cell>
          <cell r="Z1281">
            <v>0.33333333333333331</v>
          </cell>
          <cell r="AA1281" t="str">
            <v>14FW H.coustic CAP-11_BK</v>
          </cell>
          <cell r="AB1281" t="str">
            <v>BK</v>
          </cell>
          <cell r="AC1281" t="str">
            <v>BLACK</v>
          </cell>
          <cell r="AD1281" t="str">
            <v>HCUMIF3006BK</v>
          </cell>
          <cell r="AE1281" t="str">
            <v/>
          </cell>
          <cell r="AF1281">
            <v>1</v>
          </cell>
          <cell r="AG1281">
            <v>0</v>
          </cell>
          <cell r="AH1281">
            <v>1</v>
          </cell>
          <cell r="AI1281" t="str">
            <v>FRE</v>
          </cell>
        </row>
        <row r="1282">
          <cell r="J1282" t="str">
            <v>HCU-동일모자-185</v>
          </cell>
          <cell r="K1282" t="str">
            <v>HCU-동일모자-185-HCUMIF3006KHAKIFRE</v>
          </cell>
          <cell r="L1282" t="str">
            <v>HCU의류외6</v>
          </cell>
          <cell r="M1282" t="str">
            <v>HCU</v>
          </cell>
          <cell r="N1282" t="str">
            <v>14FW H</v>
          </cell>
          <cell r="P1282" t="str">
            <v>HCU</v>
          </cell>
          <cell r="Q1282" t="str">
            <v>H.COUSTIC</v>
          </cell>
          <cell r="R1282" t="str">
            <v>F</v>
          </cell>
          <cell r="S1282" t="str">
            <v>3</v>
          </cell>
          <cell r="T1282" t="str">
            <v>MI</v>
          </cell>
          <cell r="U1282" t="str">
            <v>MILITARY CAP</v>
          </cell>
          <cell r="V1282" t="str">
            <v>U</v>
          </cell>
          <cell r="W1282">
            <v>6</v>
          </cell>
          <cell r="X1282" t="str">
            <v>006</v>
          </cell>
          <cell r="Y1282" t="str">
            <v>HCUMIF3006</v>
          </cell>
          <cell r="Z1282">
            <v>0.33333333333333331</v>
          </cell>
          <cell r="AA1282" t="str">
            <v>14FW H.coustic CAP-11_KH</v>
          </cell>
          <cell r="AB1282" t="str">
            <v>KH</v>
          </cell>
          <cell r="AC1282" t="str">
            <v>KHAKI</v>
          </cell>
          <cell r="AD1282" t="str">
            <v>HCUMIF3006KH</v>
          </cell>
          <cell r="AE1282" t="str">
            <v/>
          </cell>
          <cell r="AF1282">
            <v>1</v>
          </cell>
          <cell r="AG1282">
            <v>0</v>
          </cell>
          <cell r="AH1282">
            <v>1</v>
          </cell>
          <cell r="AI1282" t="str">
            <v>FRE</v>
          </cell>
        </row>
        <row r="1283">
          <cell r="J1283" t="str">
            <v>HCU-동일모자-186</v>
          </cell>
          <cell r="K1283" t="str">
            <v>HCU-동일모자-186-HCUMIF3006NAVYFRE</v>
          </cell>
          <cell r="L1283" t="str">
            <v>HCU의류외6</v>
          </cell>
          <cell r="M1283" t="str">
            <v>HCU</v>
          </cell>
          <cell r="N1283" t="str">
            <v>14FW H</v>
          </cell>
          <cell r="P1283" t="str">
            <v>HCU</v>
          </cell>
          <cell r="Q1283" t="str">
            <v>H.COUSTIC</v>
          </cell>
          <cell r="R1283" t="str">
            <v>F</v>
          </cell>
          <cell r="S1283" t="str">
            <v>3</v>
          </cell>
          <cell r="T1283" t="str">
            <v>MI</v>
          </cell>
          <cell r="U1283" t="str">
            <v>MILITARY CAP</v>
          </cell>
          <cell r="V1283" t="str">
            <v>U</v>
          </cell>
          <cell r="W1283">
            <v>6</v>
          </cell>
          <cell r="X1283" t="str">
            <v>006</v>
          </cell>
          <cell r="Y1283" t="str">
            <v>HCUMIF3006</v>
          </cell>
          <cell r="Z1283">
            <v>0.33333333333333331</v>
          </cell>
          <cell r="AA1283" t="str">
            <v>14FW H.coustic CAP-11_NY</v>
          </cell>
          <cell r="AB1283" t="str">
            <v>NY</v>
          </cell>
          <cell r="AC1283" t="str">
            <v>NAVY</v>
          </cell>
          <cell r="AD1283" t="str">
            <v>HCUMIF3006NY</v>
          </cell>
          <cell r="AE1283" t="str">
            <v/>
          </cell>
          <cell r="AF1283">
            <v>1</v>
          </cell>
          <cell r="AG1283">
            <v>0</v>
          </cell>
          <cell r="AH1283">
            <v>1</v>
          </cell>
          <cell r="AI1283" t="str">
            <v>FRE</v>
          </cell>
        </row>
        <row r="1284">
          <cell r="J1284" t="str">
            <v>HCU-동일모자-187</v>
          </cell>
          <cell r="K1284" t="str">
            <v>HCU-동일모자-187-HCUMIF3007GREYFRE</v>
          </cell>
          <cell r="L1284" t="str">
            <v>HCU의류외7</v>
          </cell>
          <cell r="M1284" t="str">
            <v>HCU</v>
          </cell>
          <cell r="N1284" t="str">
            <v>14FW H</v>
          </cell>
          <cell r="P1284" t="str">
            <v>HCU</v>
          </cell>
          <cell r="Q1284" t="str">
            <v>H.COUSTIC</v>
          </cell>
          <cell r="R1284" t="str">
            <v>F</v>
          </cell>
          <cell r="S1284" t="str">
            <v>3</v>
          </cell>
          <cell r="T1284" t="str">
            <v>MI</v>
          </cell>
          <cell r="U1284" t="str">
            <v>MILITARY CAP</v>
          </cell>
          <cell r="V1284" t="str">
            <v>U</v>
          </cell>
          <cell r="W1284">
            <v>7</v>
          </cell>
          <cell r="X1284" t="str">
            <v>007</v>
          </cell>
          <cell r="Y1284" t="str">
            <v>HCUMIF3007</v>
          </cell>
          <cell r="Z1284">
            <v>0.5</v>
          </cell>
          <cell r="AA1284" t="str">
            <v>14FW H.coustic CAP-12_GY</v>
          </cell>
          <cell r="AB1284" t="str">
            <v>GY</v>
          </cell>
          <cell r="AC1284" t="str">
            <v>GREY</v>
          </cell>
          <cell r="AD1284" t="str">
            <v>HCUMIF3007GY</v>
          </cell>
          <cell r="AE1284" t="str">
            <v/>
          </cell>
          <cell r="AF1284">
            <v>1</v>
          </cell>
          <cell r="AG1284">
            <v>0</v>
          </cell>
          <cell r="AH1284">
            <v>1</v>
          </cell>
          <cell r="AI1284" t="str">
            <v>FRE</v>
          </cell>
        </row>
        <row r="1285">
          <cell r="J1285" t="str">
            <v>HCU-동일모자-188</v>
          </cell>
          <cell r="K1285" t="str">
            <v>HCU-동일모자-188-HCUMIF3007BLACKFRE</v>
          </cell>
          <cell r="L1285" t="str">
            <v>HCU의류외7</v>
          </cell>
          <cell r="M1285" t="str">
            <v>HCU</v>
          </cell>
          <cell r="N1285" t="str">
            <v>14FW H</v>
          </cell>
          <cell r="P1285" t="str">
            <v>HCU</v>
          </cell>
          <cell r="Q1285" t="str">
            <v>H.COUSTIC</v>
          </cell>
          <cell r="R1285" t="str">
            <v>F</v>
          </cell>
          <cell r="S1285" t="str">
            <v>3</v>
          </cell>
          <cell r="T1285" t="str">
            <v>MI</v>
          </cell>
          <cell r="U1285" t="str">
            <v>MILITARY CAP</v>
          </cell>
          <cell r="V1285" t="str">
            <v>U</v>
          </cell>
          <cell r="W1285">
            <v>7</v>
          </cell>
          <cell r="X1285" t="str">
            <v>007</v>
          </cell>
          <cell r="Y1285" t="str">
            <v>HCUMIF3007</v>
          </cell>
          <cell r="Z1285">
            <v>0.5</v>
          </cell>
          <cell r="AA1285" t="str">
            <v>14FW H.coustic CAP-12_BK</v>
          </cell>
          <cell r="AB1285" t="str">
            <v>BK</v>
          </cell>
          <cell r="AC1285" t="str">
            <v>BLACK</v>
          </cell>
          <cell r="AD1285" t="str">
            <v>HCUMIF3007BK</v>
          </cell>
          <cell r="AE1285" t="str">
            <v/>
          </cell>
          <cell r="AF1285">
            <v>1</v>
          </cell>
          <cell r="AG1285">
            <v>0</v>
          </cell>
          <cell r="AH1285">
            <v>1</v>
          </cell>
          <cell r="AI1285" t="str">
            <v>FRE</v>
          </cell>
        </row>
        <row r="1286">
          <cell r="J1286" t="str">
            <v>HCU-동일모자-189</v>
          </cell>
          <cell r="K1286" t="str">
            <v>HCU-동일모자-189-HCUMIF3008BLACKFRE</v>
          </cell>
          <cell r="L1286" t="str">
            <v>HCU의류외8</v>
          </cell>
          <cell r="M1286" t="str">
            <v>HCU</v>
          </cell>
          <cell r="N1286" t="str">
            <v>14FW H</v>
          </cell>
          <cell r="P1286" t="str">
            <v>HCU</v>
          </cell>
          <cell r="Q1286" t="str">
            <v>H.COUSTIC</v>
          </cell>
          <cell r="R1286" t="str">
            <v>F</v>
          </cell>
          <cell r="S1286" t="str">
            <v>3</v>
          </cell>
          <cell r="T1286" t="str">
            <v>MI</v>
          </cell>
          <cell r="U1286" t="str">
            <v>MILITARY CAP</v>
          </cell>
          <cell r="V1286" t="str">
            <v>U</v>
          </cell>
          <cell r="W1286">
            <v>8</v>
          </cell>
          <cell r="X1286" t="str">
            <v>008</v>
          </cell>
          <cell r="Y1286" t="str">
            <v>HCUMIF3008</v>
          </cell>
          <cell r="Z1286">
            <v>1</v>
          </cell>
          <cell r="AA1286" t="str">
            <v>14FW H.coustic CAP-13_BK</v>
          </cell>
          <cell r="AB1286" t="str">
            <v>BK</v>
          </cell>
          <cell r="AC1286" t="str">
            <v>BLACK</v>
          </cell>
          <cell r="AD1286" t="str">
            <v>HCUMIF3008BK</v>
          </cell>
          <cell r="AE1286" t="str">
            <v/>
          </cell>
          <cell r="AF1286">
            <v>1</v>
          </cell>
          <cell r="AG1286">
            <v>0</v>
          </cell>
          <cell r="AH1286">
            <v>1</v>
          </cell>
          <cell r="AI1286" t="str">
            <v>FRE</v>
          </cell>
        </row>
        <row r="1287">
          <cell r="J1287" t="str">
            <v>0</v>
          </cell>
          <cell r="K1287" t="str">
            <v>0-</v>
          </cell>
          <cell r="L1287">
            <v>0</v>
          </cell>
          <cell r="M1287" t="str">
            <v>TTL</v>
          </cell>
          <cell r="N1287" t="str">
            <v/>
          </cell>
          <cell r="O1287" t="str">
            <v>HCU-동일모자-18 TTL</v>
          </cell>
          <cell r="Q1287" t="str">
            <v/>
          </cell>
          <cell r="R1287" t="str">
            <v/>
          </cell>
          <cell r="S1287" t="str">
            <v/>
          </cell>
          <cell r="U1287" t="str">
            <v/>
          </cell>
          <cell r="X1287" t="str">
            <v/>
          </cell>
          <cell r="Y1287" t="str">
            <v/>
          </cell>
          <cell r="Z1287">
            <v>6</v>
          </cell>
          <cell r="AB1287" t="str">
            <v/>
          </cell>
          <cell r="AD1287" t="str">
            <v/>
          </cell>
          <cell r="AE1287" t="str">
            <v/>
          </cell>
          <cell r="AF1287">
            <v>9</v>
          </cell>
          <cell r="AG1287">
            <v>0</v>
          </cell>
          <cell r="AH1287">
            <v>1</v>
          </cell>
        </row>
        <row r="1288">
          <cell r="J1288" t="str">
            <v>URB-QF-121</v>
          </cell>
          <cell r="K1288" t="str">
            <v>URB-QF-121-URBSNF3413BLACKFRE</v>
          </cell>
          <cell r="L1288" t="str">
            <v>URB의류외413</v>
          </cell>
          <cell r="M1288" t="str">
            <v>URB</v>
          </cell>
          <cell r="N1288" t="str">
            <v xml:space="preserve"> 14SS </v>
          </cell>
          <cell r="P1288" t="str">
            <v>URB</v>
          </cell>
          <cell r="Q1288" t="str">
            <v>URBAN SWAGGER</v>
          </cell>
          <cell r="R1288" t="str">
            <v>F</v>
          </cell>
          <cell r="S1288" t="str">
            <v>3</v>
          </cell>
          <cell r="T1288" t="str">
            <v>SN</v>
          </cell>
          <cell r="U1288" t="str">
            <v>SNAPBACK</v>
          </cell>
          <cell r="V1288" t="str">
            <v>U</v>
          </cell>
          <cell r="W1288">
            <v>413</v>
          </cell>
          <cell r="X1288">
            <v>413</v>
          </cell>
          <cell r="Y1288" t="str">
            <v>URBSNF3413</v>
          </cell>
          <cell r="Z1288">
            <v>1</v>
          </cell>
          <cell r="AA1288" t="str">
            <v xml:space="preserve"> 14SS URBAN SWAGGER_09_FLAP_BK</v>
          </cell>
          <cell r="AB1288" t="str">
            <v>BK</v>
          </cell>
          <cell r="AC1288" t="str">
            <v>BLACK</v>
          </cell>
          <cell r="AD1288" t="str">
            <v>URBSNF3413BK</v>
          </cell>
          <cell r="AE1288" t="str">
            <v>R1</v>
          </cell>
          <cell r="AF1288">
            <v>1</v>
          </cell>
          <cell r="AG1288" t="str">
            <v>면 100%</v>
          </cell>
          <cell r="AH1288">
            <v>1</v>
          </cell>
          <cell r="AI1288" t="str">
            <v>FRE</v>
          </cell>
        </row>
        <row r="1289">
          <cell r="J1289" t="str">
            <v>URB-QF-122</v>
          </cell>
          <cell r="K1289" t="str">
            <v>URB-QF-122-URBSNF3414BLACKFRE</v>
          </cell>
          <cell r="L1289" t="str">
            <v>URB의류외414</v>
          </cell>
          <cell r="M1289" t="str">
            <v>URB</v>
          </cell>
          <cell r="N1289" t="str">
            <v>14SS U</v>
          </cell>
          <cell r="P1289" t="str">
            <v>URB</v>
          </cell>
          <cell r="Q1289" t="str">
            <v>URBAN SWAGGER</v>
          </cell>
          <cell r="R1289" t="str">
            <v>F</v>
          </cell>
          <cell r="S1289" t="str">
            <v>3</v>
          </cell>
          <cell r="T1289" t="str">
            <v>SN</v>
          </cell>
          <cell r="U1289" t="str">
            <v>SNAPBACK</v>
          </cell>
          <cell r="V1289" t="str">
            <v>U</v>
          </cell>
          <cell r="W1289">
            <v>414</v>
          </cell>
          <cell r="X1289">
            <v>414</v>
          </cell>
          <cell r="Y1289" t="str">
            <v>URBSNF3414</v>
          </cell>
          <cell r="Z1289">
            <v>0.5</v>
          </cell>
          <cell r="AA1289" t="str">
            <v>14SS URBAN SWAGGER_10_FLAP_BK</v>
          </cell>
          <cell r="AB1289" t="str">
            <v>BK</v>
          </cell>
          <cell r="AC1289" t="str">
            <v>BLACK</v>
          </cell>
          <cell r="AD1289" t="str">
            <v>URBSNF3414BK</v>
          </cell>
          <cell r="AE1289" t="str">
            <v>R1</v>
          </cell>
          <cell r="AF1289">
            <v>1</v>
          </cell>
          <cell r="AG1289" t="str">
            <v>겉감1: 면 100% / 겉감2: 폴리우레탄 100%</v>
          </cell>
          <cell r="AH1289">
            <v>1</v>
          </cell>
          <cell r="AI1289" t="str">
            <v>FRE</v>
          </cell>
        </row>
        <row r="1290">
          <cell r="J1290" t="str">
            <v>URB-QF-123</v>
          </cell>
          <cell r="K1290" t="str">
            <v>URB-QF-123-URBSNF3414WHITEFRE</v>
          </cell>
          <cell r="L1290" t="str">
            <v>URB의류외414</v>
          </cell>
          <cell r="M1290" t="str">
            <v>URB</v>
          </cell>
          <cell r="N1290" t="str">
            <v>14SS U</v>
          </cell>
          <cell r="P1290" t="str">
            <v>URB</v>
          </cell>
          <cell r="Q1290" t="str">
            <v>URBAN SWAGGER</v>
          </cell>
          <cell r="R1290" t="str">
            <v>F</v>
          </cell>
          <cell r="S1290" t="str">
            <v>3</v>
          </cell>
          <cell r="T1290" t="str">
            <v>SN</v>
          </cell>
          <cell r="U1290" t="str">
            <v>SNAPBACK</v>
          </cell>
          <cell r="V1290" t="str">
            <v>U</v>
          </cell>
          <cell r="W1290">
            <v>414</v>
          </cell>
          <cell r="X1290">
            <v>414</v>
          </cell>
          <cell r="Y1290" t="str">
            <v>URBSNF3414</v>
          </cell>
          <cell r="Z1290">
            <v>0.5</v>
          </cell>
          <cell r="AA1290" t="str">
            <v>14SS URBAN SWAGGER_10_FLAP_WH</v>
          </cell>
          <cell r="AB1290" t="str">
            <v>WH</v>
          </cell>
          <cell r="AC1290" t="str">
            <v>WHITE</v>
          </cell>
          <cell r="AD1290" t="str">
            <v>URBSNF3414WH</v>
          </cell>
          <cell r="AE1290" t="str">
            <v>R1</v>
          </cell>
          <cell r="AF1290">
            <v>1</v>
          </cell>
          <cell r="AG1290" t="str">
            <v>면 100%</v>
          </cell>
          <cell r="AH1290">
            <v>1</v>
          </cell>
          <cell r="AI1290" t="str">
            <v>FRE</v>
          </cell>
        </row>
        <row r="1291">
          <cell r="J1291" t="str">
            <v>0</v>
          </cell>
          <cell r="K1291" t="str">
            <v>0-</v>
          </cell>
          <cell r="L1291">
            <v>0</v>
          </cell>
          <cell r="M1291" t="str">
            <v>TTL</v>
          </cell>
          <cell r="N1291" t="str">
            <v/>
          </cell>
          <cell r="O1291" t="str">
            <v>URB-QF-12 TTL</v>
          </cell>
          <cell r="Q1291" t="str">
            <v/>
          </cell>
          <cell r="R1291" t="str">
            <v/>
          </cell>
          <cell r="S1291" t="str">
            <v/>
          </cell>
          <cell r="U1291" t="str">
            <v/>
          </cell>
          <cell r="X1291" t="str">
            <v/>
          </cell>
          <cell r="Y1291" t="str">
            <v/>
          </cell>
          <cell r="Z1291">
            <v>2</v>
          </cell>
          <cell r="AB1291" t="str">
            <v/>
          </cell>
          <cell r="AD1291" t="str">
            <v/>
          </cell>
          <cell r="AE1291" t="str">
            <v/>
          </cell>
          <cell r="AF1291">
            <v>3</v>
          </cell>
          <cell r="AG1291">
            <v>0</v>
          </cell>
          <cell r="AH1291">
            <v>1</v>
          </cell>
        </row>
        <row r="1292">
          <cell r="J1292" t="str">
            <v>URB-QF-131</v>
          </cell>
          <cell r="K1292" t="str">
            <v>URB-QF-131-URBFIF3403BLACKXSS</v>
          </cell>
          <cell r="L1292" t="str">
            <v>URB의류외403</v>
          </cell>
          <cell r="M1292" t="str">
            <v>URB</v>
          </cell>
          <cell r="N1292" t="str">
            <v>14SS U</v>
          </cell>
          <cell r="P1292" t="str">
            <v>URB</v>
          </cell>
          <cell r="Q1292" t="str">
            <v>URBAN SWAGGER</v>
          </cell>
          <cell r="R1292" t="str">
            <v>F</v>
          </cell>
          <cell r="S1292" t="str">
            <v>3</v>
          </cell>
          <cell r="T1292" t="str">
            <v>FI</v>
          </cell>
          <cell r="U1292" t="str">
            <v>FITTED CAP</v>
          </cell>
          <cell r="V1292" t="str">
            <v>U</v>
          </cell>
          <cell r="W1292">
            <v>403</v>
          </cell>
          <cell r="X1292">
            <v>403</v>
          </cell>
          <cell r="Y1292" t="str">
            <v>URBFIF3403</v>
          </cell>
          <cell r="Z1292">
            <v>0.25</v>
          </cell>
          <cell r="AA1292" t="str">
            <v>14SS URBAN SWAGGER_03_FLAP_BK(5950)</v>
          </cell>
          <cell r="AB1292" t="str">
            <v>BK</v>
          </cell>
          <cell r="AC1292" t="str">
            <v>BLACK</v>
          </cell>
          <cell r="AD1292" t="str">
            <v>URBFIF3403BK</v>
          </cell>
          <cell r="AE1292" t="str">
            <v>R1</v>
          </cell>
          <cell r="AF1292">
            <v>0.25</v>
          </cell>
          <cell r="AG1292" t="str">
            <v>겉감1: 아크릴 100% / 겉감2: 폴리우레탄 100%</v>
          </cell>
          <cell r="AH1292">
            <v>1</v>
          </cell>
          <cell r="AI1292" t="str">
            <v>XSS</v>
          </cell>
        </row>
        <row r="1293">
          <cell r="J1293" t="str">
            <v>URB-QF-131</v>
          </cell>
          <cell r="K1293" t="str">
            <v>URB-QF-131-URBFIF3403BLACKOSM</v>
          </cell>
          <cell r="L1293" t="str">
            <v>URB의류외403</v>
          </cell>
          <cell r="M1293" t="str">
            <v>URB</v>
          </cell>
          <cell r="N1293" t="str">
            <v>14SS U</v>
          </cell>
          <cell r="P1293" t="str">
            <v>URB</v>
          </cell>
          <cell r="Q1293" t="str">
            <v>URBAN SWAGGER</v>
          </cell>
          <cell r="R1293" t="str">
            <v>F</v>
          </cell>
          <cell r="S1293" t="str">
            <v>3</v>
          </cell>
          <cell r="T1293" t="str">
            <v>FI</v>
          </cell>
          <cell r="U1293" t="str">
            <v>FITTED CAP</v>
          </cell>
          <cell r="V1293" t="str">
            <v>U</v>
          </cell>
          <cell r="W1293">
            <v>403</v>
          </cell>
          <cell r="X1293">
            <v>403</v>
          </cell>
          <cell r="Y1293" t="str">
            <v>URBFIF3403</v>
          </cell>
          <cell r="Z1293">
            <v>0.25</v>
          </cell>
          <cell r="AA1293" t="str">
            <v>14SS URBAN SWAGGER_03_FLAP_BK(5950)</v>
          </cell>
          <cell r="AB1293" t="str">
            <v>BK</v>
          </cell>
          <cell r="AC1293" t="str">
            <v>BLACK</v>
          </cell>
          <cell r="AD1293" t="str">
            <v>URBFIF3403BK</v>
          </cell>
          <cell r="AE1293" t="str">
            <v>R1</v>
          </cell>
          <cell r="AF1293">
            <v>0.25</v>
          </cell>
          <cell r="AG1293" t="str">
            <v>겉감1: 아크릴 100% / 겉감2: 폴리우레탄 100%</v>
          </cell>
          <cell r="AH1293">
            <v>1</v>
          </cell>
          <cell r="AI1293" t="str">
            <v>OSM</v>
          </cell>
        </row>
        <row r="1294">
          <cell r="J1294" t="str">
            <v>URB-QF-131</v>
          </cell>
          <cell r="K1294" t="str">
            <v>URB-QF-131-URBFIF3403BLACKOML</v>
          </cell>
          <cell r="L1294" t="str">
            <v>URB의류외403</v>
          </cell>
          <cell r="M1294" t="str">
            <v>URB</v>
          </cell>
          <cell r="N1294" t="str">
            <v>14SS U</v>
          </cell>
          <cell r="P1294" t="str">
            <v>URB</v>
          </cell>
          <cell r="Q1294" t="str">
            <v>URBAN SWAGGER</v>
          </cell>
          <cell r="R1294" t="str">
            <v>F</v>
          </cell>
          <cell r="S1294" t="str">
            <v>3</v>
          </cell>
          <cell r="T1294" t="str">
            <v>FI</v>
          </cell>
          <cell r="U1294" t="str">
            <v>FITTED CAP</v>
          </cell>
          <cell r="V1294" t="str">
            <v>U</v>
          </cell>
          <cell r="W1294">
            <v>403</v>
          </cell>
          <cell r="X1294">
            <v>403</v>
          </cell>
          <cell r="Y1294" t="str">
            <v>URBFIF3403</v>
          </cell>
          <cell r="Z1294">
            <v>0.25</v>
          </cell>
          <cell r="AA1294" t="str">
            <v>14SS URBAN SWAGGER_03_FLAP_BK(5950)</v>
          </cell>
          <cell r="AB1294" t="str">
            <v>BK</v>
          </cell>
          <cell r="AC1294" t="str">
            <v>BLACK</v>
          </cell>
          <cell r="AD1294" t="str">
            <v>URBFIF3403BK</v>
          </cell>
          <cell r="AE1294" t="str">
            <v>R1</v>
          </cell>
          <cell r="AF1294">
            <v>0.25</v>
          </cell>
          <cell r="AG1294" t="str">
            <v>겉감1: 아크릴 100% / 겉감2: 폴리우레탄 100%</v>
          </cell>
          <cell r="AH1294">
            <v>1</v>
          </cell>
          <cell r="AI1294" t="str">
            <v>OML</v>
          </cell>
        </row>
        <row r="1295">
          <cell r="J1295" t="str">
            <v>URB-QF-131</v>
          </cell>
          <cell r="K1295" t="str">
            <v>URB-QF-131-URBFIF3403BLACKLXL</v>
          </cell>
          <cell r="L1295" t="str">
            <v>URB의류외403</v>
          </cell>
          <cell r="M1295" t="str">
            <v>URB</v>
          </cell>
          <cell r="N1295" t="str">
            <v>14SS U</v>
          </cell>
          <cell r="P1295" t="str">
            <v>URB</v>
          </cell>
          <cell r="Q1295" t="str">
            <v>URBAN SWAGGER</v>
          </cell>
          <cell r="R1295" t="str">
            <v>F</v>
          </cell>
          <cell r="S1295" t="str">
            <v>3</v>
          </cell>
          <cell r="T1295" t="str">
            <v>FI</v>
          </cell>
          <cell r="U1295" t="str">
            <v>FITTED CAP</v>
          </cell>
          <cell r="V1295" t="str">
            <v>U</v>
          </cell>
          <cell r="W1295">
            <v>403</v>
          </cell>
          <cell r="X1295">
            <v>403</v>
          </cell>
          <cell r="Y1295" t="str">
            <v>URBFIF3403</v>
          </cell>
          <cell r="Z1295">
            <v>0.25</v>
          </cell>
          <cell r="AA1295" t="str">
            <v>14SS URBAN SWAGGER_03_FLAP_BK(5950)</v>
          </cell>
          <cell r="AB1295" t="str">
            <v>BK</v>
          </cell>
          <cell r="AC1295" t="str">
            <v>BLACK</v>
          </cell>
          <cell r="AD1295" t="str">
            <v>URBFIF3403BK</v>
          </cell>
          <cell r="AE1295" t="str">
            <v>R1</v>
          </cell>
          <cell r="AF1295">
            <v>0.25</v>
          </cell>
          <cell r="AG1295" t="str">
            <v>겉감1: 아크릴 100% / 겉감2: 폴리우레탄 100%</v>
          </cell>
          <cell r="AH1295">
            <v>1</v>
          </cell>
          <cell r="AI1295" t="str">
            <v>LXL</v>
          </cell>
        </row>
        <row r="1296">
          <cell r="J1296" t="str">
            <v>URB-QF-132</v>
          </cell>
          <cell r="K1296" t="str">
            <v>URB-QF-132-URBFIF3411BLACKXSS</v>
          </cell>
          <cell r="L1296" t="str">
            <v>URB의류외411</v>
          </cell>
          <cell r="M1296" t="str">
            <v>URB</v>
          </cell>
          <cell r="N1296" t="str">
            <v>14SS U</v>
          </cell>
          <cell r="P1296" t="str">
            <v>URB</v>
          </cell>
          <cell r="Q1296" t="str">
            <v>URBAN SWAGGER</v>
          </cell>
          <cell r="R1296" t="str">
            <v>F</v>
          </cell>
          <cell r="S1296" t="str">
            <v>3</v>
          </cell>
          <cell r="T1296" t="str">
            <v>FI</v>
          </cell>
          <cell r="U1296" t="str">
            <v>FITTED CAP</v>
          </cell>
          <cell r="V1296" t="str">
            <v>U</v>
          </cell>
          <cell r="W1296">
            <v>411</v>
          </cell>
          <cell r="X1296">
            <v>411</v>
          </cell>
          <cell r="Y1296" t="str">
            <v>URBFIF3411</v>
          </cell>
          <cell r="Z1296">
            <v>0.25</v>
          </cell>
          <cell r="AA1296" t="str">
            <v>14SS URBAN SWAGGER_06_FLAP_BK(5950)</v>
          </cell>
          <cell r="AB1296" t="str">
            <v>BK</v>
          </cell>
          <cell r="AC1296" t="str">
            <v>BLACK</v>
          </cell>
          <cell r="AD1296" t="str">
            <v>URBFIF3411BK</v>
          </cell>
          <cell r="AE1296" t="str">
            <v>R1</v>
          </cell>
          <cell r="AF1296">
            <v>0.25</v>
          </cell>
          <cell r="AG1296" t="str">
            <v>아크릴 100%</v>
          </cell>
          <cell r="AH1296">
            <v>1</v>
          </cell>
          <cell r="AI1296" t="str">
            <v>XSS</v>
          </cell>
        </row>
        <row r="1297">
          <cell r="J1297" t="str">
            <v>URB-QF-132</v>
          </cell>
          <cell r="K1297" t="str">
            <v>URB-QF-132-URBFIF3411BLACKOSM</v>
          </cell>
          <cell r="L1297" t="str">
            <v>URB의류외411</v>
          </cell>
          <cell r="M1297" t="str">
            <v>URB</v>
          </cell>
          <cell r="N1297" t="str">
            <v>14SS U</v>
          </cell>
          <cell r="P1297" t="str">
            <v>URB</v>
          </cell>
          <cell r="Q1297" t="str">
            <v>URBAN SWAGGER</v>
          </cell>
          <cell r="R1297" t="str">
            <v>F</v>
          </cell>
          <cell r="S1297" t="str">
            <v>3</v>
          </cell>
          <cell r="T1297" t="str">
            <v>FI</v>
          </cell>
          <cell r="U1297" t="str">
            <v>FITTED CAP</v>
          </cell>
          <cell r="V1297" t="str">
            <v>U</v>
          </cell>
          <cell r="W1297">
            <v>411</v>
          </cell>
          <cell r="X1297">
            <v>411</v>
          </cell>
          <cell r="Y1297" t="str">
            <v>URBFIF3411</v>
          </cell>
          <cell r="Z1297">
            <v>0.25</v>
          </cell>
          <cell r="AA1297" t="str">
            <v>14SS URBAN SWAGGER_06_FLAP_BK(5950)</v>
          </cell>
          <cell r="AB1297" t="str">
            <v>BK</v>
          </cell>
          <cell r="AC1297" t="str">
            <v>BLACK</v>
          </cell>
          <cell r="AD1297" t="str">
            <v>URBFIF3411BK</v>
          </cell>
          <cell r="AE1297" t="str">
            <v>R1</v>
          </cell>
          <cell r="AF1297">
            <v>0.25</v>
          </cell>
          <cell r="AG1297" t="str">
            <v>아크릴 100%</v>
          </cell>
          <cell r="AH1297">
            <v>1</v>
          </cell>
          <cell r="AI1297" t="str">
            <v>OSM</v>
          </cell>
        </row>
        <row r="1298">
          <cell r="J1298" t="str">
            <v>URB-QF-132</v>
          </cell>
          <cell r="K1298" t="str">
            <v>URB-QF-132-URBFIF3411BLACKOML</v>
          </cell>
          <cell r="L1298" t="str">
            <v>URB의류외411</v>
          </cell>
          <cell r="M1298" t="str">
            <v>URB</v>
          </cell>
          <cell r="N1298" t="str">
            <v>14SS U</v>
          </cell>
          <cell r="P1298" t="str">
            <v>URB</v>
          </cell>
          <cell r="Q1298" t="str">
            <v>URBAN SWAGGER</v>
          </cell>
          <cell r="R1298" t="str">
            <v>F</v>
          </cell>
          <cell r="S1298" t="str">
            <v>3</v>
          </cell>
          <cell r="T1298" t="str">
            <v>FI</v>
          </cell>
          <cell r="U1298" t="str">
            <v>FITTED CAP</v>
          </cell>
          <cell r="V1298" t="str">
            <v>U</v>
          </cell>
          <cell r="W1298">
            <v>411</v>
          </cell>
          <cell r="X1298">
            <v>411</v>
          </cell>
          <cell r="Y1298" t="str">
            <v>URBFIF3411</v>
          </cell>
          <cell r="Z1298">
            <v>0.25</v>
          </cell>
          <cell r="AA1298" t="str">
            <v>14SS URBAN SWAGGER_06_FLAP_BK(5950)</v>
          </cell>
          <cell r="AB1298" t="str">
            <v>BK</v>
          </cell>
          <cell r="AC1298" t="str">
            <v>BLACK</v>
          </cell>
          <cell r="AD1298" t="str">
            <v>URBFIF3411BK</v>
          </cell>
          <cell r="AE1298" t="str">
            <v>R1</v>
          </cell>
          <cell r="AF1298">
            <v>0.25</v>
          </cell>
          <cell r="AG1298" t="str">
            <v>아크릴 100%</v>
          </cell>
          <cell r="AH1298">
            <v>1</v>
          </cell>
          <cell r="AI1298" t="str">
            <v>OML</v>
          </cell>
        </row>
        <row r="1299">
          <cell r="J1299" t="str">
            <v>URB-QF-132</v>
          </cell>
          <cell r="K1299" t="str">
            <v>URB-QF-132-URBFIF3411BLACKLXL</v>
          </cell>
          <cell r="L1299" t="str">
            <v>URB의류외411</v>
          </cell>
          <cell r="M1299" t="str">
            <v>URB</v>
          </cell>
          <cell r="N1299" t="str">
            <v>14SS U</v>
          </cell>
          <cell r="P1299" t="str">
            <v>URB</v>
          </cell>
          <cell r="Q1299" t="str">
            <v>URBAN SWAGGER</v>
          </cell>
          <cell r="R1299" t="str">
            <v>F</v>
          </cell>
          <cell r="S1299" t="str">
            <v>3</v>
          </cell>
          <cell r="T1299" t="str">
            <v>FI</v>
          </cell>
          <cell r="U1299" t="str">
            <v>FITTED CAP</v>
          </cell>
          <cell r="V1299" t="str">
            <v>U</v>
          </cell>
          <cell r="W1299">
            <v>411</v>
          </cell>
          <cell r="X1299">
            <v>411</v>
          </cell>
          <cell r="Y1299" t="str">
            <v>URBFIF3411</v>
          </cell>
          <cell r="Z1299">
            <v>0.25</v>
          </cell>
          <cell r="AA1299" t="str">
            <v>14SS URBAN SWAGGER_06_FLAP_BK(5950)</v>
          </cell>
          <cell r="AB1299" t="str">
            <v>BK</v>
          </cell>
          <cell r="AC1299" t="str">
            <v>BLACK</v>
          </cell>
          <cell r="AD1299" t="str">
            <v>URBFIF3411BK</v>
          </cell>
          <cell r="AE1299" t="str">
            <v>R1</v>
          </cell>
          <cell r="AF1299">
            <v>0.25</v>
          </cell>
          <cell r="AG1299" t="str">
            <v>아크릴 100%</v>
          </cell>
          <cell r="AH1299">
            <v>1</v>
          </cell>
          <cell r="AI1299" t="str">
            <v>LXL</v>
          </cell>
        </row>
        <row r="1300">
          <cell r="J1300" t="str">
            <v>URB-QF-133</v>
          </cell>
          <cell r="K1300" t="str">
            <v>URB-QF-133-URBFIF3412BLACKXSS</v>
          </cell>
          <cell r="L1300" t="str">
            <v>URB의류외412</v>
          </cell>
          <cell r="M1300" t="str">
            <v>URB</v>
          </cell>
          <cell r="N1300" t="str">
            <v>14SS U</v>
          </cell>
          <cell r="P1300" t="str">
            <v>URB</v>
          </cell>
          <cell r="Q1300" t="str">
            <v>URBAN SWAGGER</v>
          </cell>
          <cell r="R1300" t="str">
            <v>F</v>
          </cell>
          <cell r="S1300" t="str">
            <v>3</v>
          </cell>
          <cell r="T1300" t="str">
            <v>FI</v>
          </cell>
          <cell r="U1300" t="str">
            <v>FITTED CAP</v>
          </cell>
          <cell r="V1300" t="str">
            <v>U</v>
          </cell>
          <cell r="W1300">
            <v>412</v>
          </cell>
          <cell r="X1300">
            <v>412</v>
          </cell>
          <cell r="Y1300" t="str">
            <v>URBFIF3412</v>
          </cell>
          <cell r="Z1300">
            <v>0.25</v>
          </cell>
          <cell r="AA1300" t="str">
            <v>14SS URBAN SWAGGER_07_FLAP_BK(5950)</v>
          </cell>
          <cell r="AB1300" t="str">
            <v>BK</v>
          </cell>
          <cell r="AC1300" t="str">
            <v>BLACK</v>
          </cell>
          <cell r="AD1300" t="str">
            <v>URBFIF3412BK</v>
          </cell>
          <cell r="AE1300" t="str">
            <v>R1</v>
          </cell>
          <cell r="AF1300">
            <v>0.25</v>
          </cell>
          <cell r="AG1300" t="str">
            <v>겉감1: 아크릴 100% / 겉감2: 폴리우레탄 100%</v>
          </cell>
          <cell r="AH1300">
            <v>1</v>
          </cell>
          <cell r="AI1300" t="str">
            <v>XSS</v>
          </cell>
        </row>
        <row r="1301">
          <cell r="J1301" t="str">
            <v>URB-QF-133</v>
          </cell>
          <cell r="K1301" t="str">
            <v>URB-QF-133-URBFIF3412BLACKOSM</v>
          </cell>
          <cell r="L1301" t="str">
            <v>URB의류외412</v>
          </cell>
          <cell r="M1301" t="str">
            <v>URB</v>
          </cell>
          <cell r="N1301" t="str">
            <v>14SS U</v>
          </cell>
          <cell r="P1301" t="str">
            <v>URB</v>
          </cell>
          <cell r="Q1301" t="str">
            <v>URBAN SWAGGER</v>
          </cell>
          <cell r="R1301" t="str">
            <v>F</v>
          </cell>
          <cell r="S1301" t="str">
            <v>3</v>
          </cell>
          <cell r="T1301" t="str">
            <v>FI</v>
          </cell>
          <cell r="U1301" t="str">
            <v>FITTED CAP</v>
          </cell>
          <cell r="V1301" t="str">
            <v>U</v>
          </cell>
          <cell r="W1301">
            <v>412</v>
          </cell>
          <cell r="X1301">
            <v>412</v>
          </cell>
          <cell r="Y1301" t="str">
            <v>URBFIF3412</v>
          </cell>
          <cell r="Z1301">
            <v>0.25</v>
          </cell>
          <cell r="AA1301" t="str">
            <v>14SS URBAN SWAGGER_07_FLAP_BK(5950)</v>
          </cell>
          <cell r="AB1301" t="str">
            <v>BK</v>
          </cell>
          <cell r="AC1301" t="str">
            <v>BLACK</v>
          </cell>
          <cell r="AD1301" t="str">
            <v>URBFIF3412BK</v>
          </cell>
          <cell r="AE1301" t="str">
            <v>R1</v>
          </cell>
          <cell r="AF1301">
            <v>0.25</v>
          </cell>
          <cell r="AG1301" t="str">
            <v>겉감1: 아크릴 100% / 겉감2: 폴리우레탄 100%</v>
          </cell>
          <cell r="AH1301">
            <v>1</v>
          </cell>
          <cell r="AI1301" t="str">
            <v>OSM</v>
          </cell>
        </row>
        <row r="1302">
          <cell r="J1302" t="str">
            <v>URB-QF-133</v>
          </cell>
          <cell r="K1302" t="str">
            <v>URB-QF-133-URBFIF3412BLACKOML</v>
          </cell>
          <cell r="L1302" t="str">
            <v>URB의류외412</v>
          </cell>
          <cell r="M1302" t="str">
            <v>URB</v>
          </cell>
          <cell r="N1302" t="str">
            <v>14SS U</v>
          </cell>
          <cell r="P1302" t="str">
            <v>URB</v>
          </cell>
          <cell r="Q1302" t="str">
            <v>URBAN SWAGGER</v>
          </cell>
          <cell r="R1302" t="str">
            <v>F</v>
          </cell>
          <cell r="S1302" t="str">
            <v>3</v>
          </cell>
          <cell r="T1302" t="str">
            <v>FI</v>
          </cell>
          <cell r="U1302" t="str">
            <v>FITTED CAP</v>
          </cell>
          <cell r="V1302" t="str">
            <v>U</v>
          </cell>
          <cell r="W1302">
            <v>412</v>
          </cell>
          <cell r="X1302">
            <v>412</v>
          </cell>
          <cell r="Y1302" t="str">
            <v>URBFIF3412</v>
          </cell>
          <cell r="Z1302">
            <v>0.25</v>
          </cell>
          <cell r="AA1302" t="str">
            <v>14SS URBAN SWAGGER_07_FLAP_BK(5950)</v>
          </cell>
          <cell r="AB1302" t="str">
            <v>BK</v>
          </cell>
          <cell r="AC1302" t="str">
            <v>BLACK</v>
          </cell>
          <cell r="AD1302" t="str">
            <v>URBFIF3412BK</v>
          </cell>
          <cell r="AE1302" t="str">
            <v>R1</v>
          </cell>
          <cell r="AF1302">
            <v>0.25</v>
          </cell>
          <cell r="AG1302" t="str">
            <v>겉감1: 아크릴 100% / 겉감2: 폴리우레탄 100%</v>
          </cell>
          <cell r="AH1302">
            <v>1</v>
          </cell>
          <cell r="AI1302" t="str">
            <v>OML</v>
          </cell>
        </row>
        <row r="1303">
          <cell r="J1303" t="str">
            <v>URB-QF-133</v>
          </cell>
          <cell r="K1303" t="str">
            <v>URB-QF-133-URBFIF3412BLACKLXL</v>
          </cell>
          <cell r="L1303" t="str">
            <v>URB의류외412</v>
          </cell>
          <cell r="M1303" t="str">
            <v>URB</v>
          </cell>
          <cell r="N1303" t="str">
            <v>14SS U</v>
          </cell>
          <cell r="P1303" t="str">
            <v>URB</v>
          </cell>
          <cell r="Q1303" t="str">
            <v>URBAN SWAGGER</v>
          </cell>
          <cell r="R1303" t="str">
            <v>F</v>
          </cell>
          <cell r="S1303" t="str">
            <v>3</v>
          </cell>
          <cell r="T1303" t="str">
            <v>FI</v>
          </cell>
          <cell r="U1303" t="str">
            <v>FITTED CAP</v>
          </cell>
          <cell r="V1303" t="str">
            <v>U</v>
          </cell>
          <cell r="W1303">
            <v>412</v>
          </cell>
          <cell r="X1303">
            <v>412</v>
          </cell>
          <cell r="Y1303" t="str">
            <v>URBFIF3412</v>
          </cell>
          <cell r="Z1303">
            <v>0.25</v>
          </cell>
          <cell r="AA1303" t="str">
            <v>14SS URBAN SWAGGER_07_FLAP_BK(5950)</v>
          </cell>
          <cell r="AB1303" t="str">
            <v>BK</v>
          </cell>
          <cell r="AC1303" t="str">
            <v>BLACK</v>
          </cell>
          <cell r="AD1303" t="str">
            <v>URBFIF3412BK</v>
          </cell>
          <cell r="AE1303" t="str">
            <v>R1</v>
          </cell>
          <cell r="AF1303">
            <v>0.25</v>
          </cell>
          <cell r="AG1303" t="str">
            <v>겉감1: 아크릴 100% / 겉감2: 폴리우레탄 100%</v>
          </cell>
          <cell r="AH1303">
            <v>1</v>
          </cell>
          <cell r="AI1303" t="str">
            <v>LXL</v>
          </cell>
        </row>
        <row r="1304">
          <cell r="J1304" t="str">
            <v>URB-QF-134</v>
          </cell>
          <cell r="K1304" t="str">
            <v>URB-QF-134-URBFIF3414BLACKXSS</v>
          </cell>
          <cell r="L1304" t="str">
            <v>URB의류외414</v>
          </cell>
          <cell r="M1304" t="str">
            <v>URB</v>
          </cell>
          <cell r="N1304" t="str">
            <v>14SS U</v>
          </cell>
          <cell r="P1304" t="str">
            <v>URB</v>
          </cell>
          <cell r="Q1304" t="str">
            <v>URBAN SWAGGER</v>
          </cell>
          <cell r="R1304" t="str">
            <v>F</v>
          </cell>
          <cell r="S1304" t="str">
            <v>3</v>
          </cell>
          <cell r="T1304" t="str">
            <v>FI</v>
          </cell>
          <cell r="U1304" t="str">
            <v>FITTED CAP</v>
          </cell>
          <cell r="V1304" t="str">
            <v>U</v>
          </cell>
          <cell r="W1304">
            <v>414</v>
          </cell>
          <cell r="X1304">
            <v>414</v>
          </cell>
          <cell r="Y1304" t="str">
            <v>URBFIF3414</v>
          </cell>
          <cell r="Z1304">
            <v>0.25</v>
          </cell>
          <cell r="AA1304" t="str">
            <v>14SS URBAN SWAGGER_10_FLAP_BK(5950)</v>
          </cell>
          <cell r="AB1304" t="str">
            <v>BK</v>
          </cell>
          <cell r="AC1304" t="str">
            <v>BLACK</v>
          </cell>
          <cell r="AD1304" t="str">
            <v>URBFIF3414BK</v>
          </cell>
          <cell r="AE1304" t="str">
            <v>R1</v>
          </cell>
          <cell r="AF1304">
            <v>0.25</v>
          </cell>
          <cell r="AG1304" t="str">
            <v>겉감1: 면 100% / 겉감2: 폴리우레탄 100%</v>
          </cell>
          <cell r="AH1304">
            <v>1</v>
          </cell>
          <cell r="AI1304" t="str">
            <v>XSS</v>
          </cell>
        </row>
        <row r="1305">
          <cell r="J1305" t="str">
            <v>URB-QF-134</v>
          </cell>
          <cell r="K1305" t="str">
            <v>URB-QF-134-URBFIF3414BLACKOSM</v>
          </cell>
          <cell r="L1305" t="str">
            <v>URB의류외414</v>
          </cell>
          <cell r="M1305" t="str">
            <v>URB</v>
          </cell>
          <cell r="N1305" t="str">
            <v>14SS U</v>
          </cell>
          <cell r="P1305" t="str">
            <v>URB</v>
          </cell>
          <cell r="Q1305" t="str">
            <v>URBAN SWAGGER</v>
          </cell>
          <cell r="R1305" t="str">
            <v>F</v>
          </cell>
          <cell r="S1305" t="str">
            <v>3</v>
          </cell>
          <cell r="T1305" t="str">
            <v>FI</v>
          </cell>
          <cell r="U1305" t="str">
            <v>FITTED CAP</v>
          </cell>
          <cell r="V1305" t="str">
            <v>U</v>
          </cell>
          <cell r="W1305">
            <v>414</v>
          </cell>
          <cell r="X1305">
            <v>414</v>
          </cell>
          <cell r="Y1305" t="str">
            <v>URBFIF3414</v>
          </cell>
          <cell r="Z1305">
            <v>0.25</v>
          </cell>
          <cell r="AA1305" t="str">
            <v>14SS URBAN SWAGGER_10_FLAP_BK(5950)</v>
          </cell>
          <cell r="AB1305" t="str">
            <v>BK</v>
          </cell>
          <cell r="AC1305" t="str">
            <v>BLACK</v>
          </cell>
          <cell r="AD1305" t="str">
            <v>URBFIF3414BK</v>
          </cell>
          <cell r="AE1305" t="str">
            <v>R1</v>
          </cell>
          <cell r="AF1305">
            <v>0.25</v>
          </cell>
          <cell r="AG1305" t="str">
            <v>겉감1: 면 100% / 겉감2: 폴리우레탄 100%</v>
          </cell>
          <cell r="AH1305">
            <v>1</v>
          </cell>
          <cell r="AI1305" t="str">
            <v>OSM</v>
          </cell>
        </row>
        <row r="1306">
          <cell r="J1306" t="str">
            <v>URB-QF-134</v>
          </cell>
          <cell r="K1306" t="str">
            <v>URB-QF-134-URBFIF3414BLACKOML</v>
          </cell>
          <cell r="L1306" t="str">
            <v>URB의류외414</v>
          </cell>
          <cell r="M1306" t="str">
            <v>URB</v>
          </cell>
          <cell r="N1306" t="str">
            <v>14SS U</v>
          </cell>
          <cell r="P1306" t="str">
            <v>URB</v>
          </cell>
          <cell r="Q1306" t="str">
            <v>URBAN SWAGGER</v>
          </cell>
          <cell r="R1306" t="str">
            <v>F</v>
          </cell>
          <cell r="S1306" t="str">
            <v>3</v>
          </cell>
          <cell r="T1306" t="str">
            <v>FI</v>
          </cell>
          <cell r="U1306" t="str">
            <v>FITTED CAP</v>
          </cell>
          <cell r="V1306" t="str">
            <v>U</v>
          </cell>
          <cell r="W1306">
            <v>414</v>
          </cell>
          <cell r="X1306">
            <v>414</v>
          </cell>
          <cell r="Y1306" t="str">
            <v>URBFIF3414</v>
          </cell>
          <cell r="Z1306">
            <v>0.25</v>
          </cell>
          <cell r="AA1306" t="str">
            <v>14SS URBAN SWAGGER_10_FLAP_BK(5950)</v>
          </cell>
          <cell r="AB1306" t="str">
            <v>BK</v>
          </cell>
          <cell r="AC1306" t="str">
            <v>BLACK</v>
          </cell>
          <cell r="AD1306" t="str">
            <v>URBFIF3414BK</v>
          </cell>
          <cell r="AE1306" t="str">
            <v>R1</v>
          </cell>
          <cell r="AF1306">
            <v>0.25</v>
          </cell>
          <cell r="AG1306" t="str">
            <v>겉감1: 면 100% / 겉감2: 폴리우레탄 100%</v>
          </cell>
          <cell r="AH1306">
            <v>1</v>
          </cell>
          <cell r="AI1306" t="str">
            <v>OML</v>
          </cell>
        </row>
        <row r="1307">
          <cell r="J1307" t="str">
            <v>URB-QF-134</v>
          </cell>
          <cell r="K1307" t="str">
            <v>URB-QF-134-URBFIF3414BLACKLXL</v>
          </cell>
          <cell r="L1307" t="str">
            <v>URB의류외414</v>
          </cell>
          <cell r="M1307" t="str">
            <v>URB</v>
          </cell>
          <cell r="N1307" t="str">
            <v>14SS U</v>
          </cell>
          <cell r="P1307" t="str">
            <v>URB</v>
          </cell>
          <cell r="Q1307" t="str">
            <v>URBAN SWAGGER</v>
          </cell>
          <cell r="R1307" t="str">
            <v>F</v>
          </cell>
          <cell r="S1307" t="str">
            <v>3</v>
          </cell>
          <cell r="T1307" t="str">
            <v>FI</v>
          </cell>
          <cell r="U1307" t="str">
            <v>FITTED CAP</v>
          </cell>
          <cell r="V1307" t="str">
            <v>U</v>
          </cell>
          <cell r="W1307">
            <v>414</v>
          </cell>
          <cell r="X1307">
            <v>414</v>
          </cell>
          <cell r="Y1307" t="str">
            <v>URBFIF3414</v>
          </cell>
          <cell r="Z1307">
            <v>0.25</v>
          </cell>
          <cell r="AA1307" t="str">
            <v>14SS URBAN SWAGGER_10_FLAP_BK(5950)</v>
          </cell>
          <cell r="AB1307" t="str">
            <v>BK</v>
          </cell>
          <cell r="AC1307" t="str">
            <v>BLACK</v>
          </cell>
          <cell r="AD1307" t="str">
            <v>URBFIF3414BK</v>
          </cell>
          <cell r="AE1307" t="str">
            <v>R1</v>
          </cell>
          <cell r="AF1307">
            <v>0.25</v>
          </cell>
          <cell r="AG1307" t="str">
            <v>겉감1: 면 100% / 겉감2: 폴리우레탄 100%</v>
          </cell>
          <cell r="AH1307">
            <v>1</v>
          </cell>
          <cell r="AI1307" t="str">
            <v>LXL</v>
          </cell>
        </row>
        <row r="1308">
          <cell r="J1308" t="str">
            <v>0</v>
          </cell>
          <cell r="K1308" t="str">
            <v>0-</v>
          </cell>
          <cell r="L1308">
            <v>0</v>
          </cell>
          <cell r="M1308" t="str">
            <v>TTL</v>
          </cell>
          <cell r="N1308" t="str">
            <v/>
          </cell>
          <cell r="O1308" t="str">
            <v>URB-QF-13 TTL</v>
          </cell>
          <cell r="Q1308" t="str">
            <v/>
          </cell>
          <cell r="R1308" t="str">
            <v/>
          </cell>
          <cell r="S1308" t="str">
            <v/>
          </cell>
          <cell r="U1308" t="str">
            <v/>
          </cell>
          <cell r="X1308" t="str">
            <v/>
          </cell>
          <cell r="Y1308" t="str">
            <v/>
          </cell>
          <cell r="Z1308">
            <v>4</v>
          </cell>
          <cell r="AB1308" t="str">
            <v/>
          </cell>
          <cell r="AD1308" t="str">
            <v/>
          </cell>
          <cell r="AE1308" t="str">
            <v/>
          </cell>
          <cell r="AF1308">
            <v>4</v>
          </cell>
          <cell r="AG1308">
            <v>0</v>
          </cell>
          <cell r="AH1308">
            <v>1</v>
          </cell>
        </row>
        <row r="1309">
          <cell r="J1309" t="str">
            <v>URB-QF-151</v>
          </cell>
          <cell r="K1309" t="str">
            <v>URB-QF-151-URBFIF3409BLACKFRE</v>
          </cell>
          <cell r="L1309" t="str">
            <v>URB의류외409</v>
          </cell>
          <cell r="M1309" t="str">
            <v>URB</v>
          </cell>
          <cell r="N1309" t="str">
            <v>14SS_U</v>
          </cell>
          <cell r="P1309" t="str">
            <v>URB</v>
          </cell>
          <cell r="Q1309" t="str">
            <v>URBAN SWAGGER</v>
          </cell>
          <cell r="R1309" t="str">
            <v>F</v>
          </cell>
          <cell r="S1309" t="str">
            <v>3</v>
          </cell>
          <cell r="T1309" t="str">
            <v>FI</v>
          </cell>
          <cell r="U1309" t="str">
            <v>FITTED CAP</v>
          </cell>
          <cell r="V1309" t="str">
            <v>U</v>
          </cell>
          <cell r="W1309">
            <v>409</v>
          </cell>
          <cell r="X1309">
            <v>409</v>
          </cell>
          <cell r="Y1309" t="str">
            <v>URBFIF3409</v>
          </cell>
          <cell r="Z1309">
            <v>1</v>
          </cell>
          <cell r="AA1309" t="str">
            <v>14SS_URBAN SWAGGER_17_FLAT_BK</v>
          </cell>
          <cell r="AB1309" t="str">
            <v>BK</v>
          </cell>
          <cell r="AC1309" t="str">
            <v>BLACK</v>
          </cell>
          <cell r="AD1309" t="str">
            <v>URBFIF3409BK</v>
          </cell>
          <cell r="AE1309" t="str">
            <v>R1</v>
          </cell>
          <cell r="AF1309">
            <v>1</v>
          </cell>
          <cell r="AG1309" t="str">
            <v>아크릴100%</v>
          </cell>
          <cell r="AH1309">
            <v>1</v>
          </cell>
          <cell r="AI1309" t="str">
            <v>FRE</v>
          </cell>
        </row>
        <row r="1310">
          <cell r="J1310" t="str">
            <v>0</v>
          </cell>
          <cell r="K1310" t="str">
            <v>0-</v>
          </cell>
          <cell r="L1310">
            <v>0</v>
          </cell>
          <cell r="M1310" t="str">
            <v>TTL</v>
          </cell>
          <cell r="N1310" t="str">
            <v/>
          </cell>
          <cell r="O1310" t="str">
            <v>URB-QF-15 TTL</v>
          </cell>
          <cell r="Q1310" t="str">
            <v/>
          </cell>
          <cell r="R1310" t="str">
            <v/>
          </cell>
          <cell r="S1310" t="str">
            <v/>
          </cell>
          <cell r="U1310" t="str">
            <v/>
          </cell>
          <cell r="X1310" t="str">
            <v/>
          </cell>
          <cell r="Y1310" t="str">
            <v/>
          </cell>
          <cell r="Z1310">
            <v>1</v>
          </cell>
          <cell r="AB1310" t="str">
            <v/>
          </cell>
          <cell r="AD1310" t="str">
            <v/>
          </cell>
          <cell r="AE1310" t="str">
            <v/>
          </cell>
          <cell r="AF1310">
            <v>1</v>
          </cell>
          <cell r="AG1310">
            <v>0</v>
          </cell>
          <cell r="AH1310">
            <v>1</v>
          </cell>
        </row>
        <row r="1311">
          <cell r="J1311" t="str">
            <v>VBL-FOREMOST-291</v>
          </cell>
          <cell r="K1311" t="str">
            <v>VBL-FOREMOST-291-VBLBAF3603REDOSM</v>
          </cell>
          <cell r="L1311" t="str">
            <v>VBL의류외603</v>
          </cell>
          <cell r="M1311" t="str">
            <v>VBL</v>
          </cell>
          <cell r="N1311" t="str">
            <v>13SS V</v>
          </cell>
          <cell r="P1311" t="str">
            <v>VBL</v>
          </cell>
          <cell r="Q1311" t="str">
            <v>VITAL BLUE</v>
          </cell>
          <cell r="R1311" t="str">
            <v>F</v>
          </cell>
          <cell r="S1311" t="str">
            <v>3</v>
          </cell>
          <cell r="T1311" t="str">
            <v>BA</v>
          </cell>
          <cell r="U1311" t="str">
            <v>BASIC CAP</v>
          </cell>
          <cell r="V1311" t="str">
            <v>K</v>
          </cell>
          <cell r="W1311">
            <v>603</v>
          </cell>
          <cell r="X1311">
            <v>603</v>
          </cell>
          <cell r="Y1311" t="str">
            <v>VBLBAF3603</v>
          </cell>
          <cell r="Z1311">
            <v>0.5</v>
          </cell>
          <cell r="AA1311" t="str">
            <v>13SS VB 16_CURVED_RD_KIDS</v>
          </cell>
          <cell r="AB1311" t="str">
            <v>RE</v>
          </cell>
          <cell r="AC1311" t="str">
            <v>RED</v>
          </cell>
          <cell r="AD1311" t="str">
            <v>VBLBAF3603RE</v>
          </cell>
          <cell r="AE1311" t="str">
            <v>R1</v>
          </cell>
          <cell r="AF1311">
            <v>0.5</v>
          </cell>
          <cell r="AG1311">
            <v>0</v>
          </cell>
          <cell r="AH1311">
            <v>1</v>
          </cell>
          <cell r="AI1311" t="str">
            <v>OSM</v>
          </cell>
        </row>
        <row r="1312">
          <cell r="J1312" t="str">
            <v>VBL-FOREMOST-291</v>
          </cell>
          <cell r="K1312" t="str">
            <v>VBL-FOREMOST-291-VBLBAF3603REDOML</v>
          </cell>
          <cell r="L1312" t="str">
            <v>VBL의류외603</v>
          </cell>
          <cell r="M1312" t="str">
            <v>VBL</v>
          </cell>
          <cell r="N1312" t="str">
            <v>13SS V</v>
          </cell>
          <cell r="P1312" t="str">
            <v>VBL</v>
          </cell>
          <cell r="Q1312" t="str">
            <v>VITAL BLUE</v>
          </cell>
          <cell r="R1312" t="str">
            <v>F</v>
          </cell>
          <cell r="S1312" t="str">
            <v>3</v>
          </cell>
          <cell r="T1312" t="str">
            <v>BA</v>
          </cell>
          <cell r="U1312" t="str">
            <v>BASIC CAP</v>
          </cell>
          <cell r="V1312" t="str">
            <v>K</v>
          </cell>
          <cell r="W1312">
            <v>603</v>
          </cell>
          <cell r="X1312">
            <v>603</v>
          </cell>
          <cell r="Y1312" t="str">
            <v>VBLBAF3603</v>
          </cell>
          <cell r="Z1312">
            <v>0.5</v>
          </cell>
          <cell r="AA1312" t="str">
            <v>13SS VB 16_CURVED_RD_KIDS</v>
          </cell>
          <cell r="AB1312" t="str">
            <v>RE</v>
          </cell>
          <cell r="AC1312" t="str">
            <v>RED</v>
          </cell>
          <cell r="AD1312" t="str">
            <v>VBLBAF3603RE</v>
          </cell>
          <cell r="AE1312" t="str">
            <v>R1</v>
          </cell>
          <cell r="AF1312">
            <v>0.5</v>
          </cell>
          <cell r="AG1312">
            <v>0</v>
          </cell>
          <cell r="AH1312">
            <v>1</v>
          </cell>
          <cell r="AI1312" t="str">
            <v>OML</v>
          </cell>
        </row>
        <row r="1313">
          <cell r="J1313" t="str">
            <v>0</v>
          </cell>
          <cell r="K1313" t="str">
            <v>0-</v>
          </cell>
          <cell r="L1313">
            <v>0</v>
          </cell>
          <cell r="M1313" t="str">
            <v>TTL</v>
          </cell>
          <cell r="N1313" t="str">
            <v/>
          </cell>
          <cell r="O1313" t="str">
            <v>VBL-FOREMOST-29 TTL</v>
          </cell>
          <cell r="Q1313" t="str">
            <v/>
          </cell>
          <cell r="R1313" t="str">
            <v/>
          </cell>
          <cell r="S1313" t="str">
            <v/>
          </cell>
          <cell r="U1313" t="str">
            <v/>
          </cell>
          <cell r="X1313" t="str">
            <v/>
          </cell>
          <cell r="Y1313" t="str">
            <v/>
          </cell>
          <cell r="Z1313">
            <v>1</v>
          </cell>
          <cell r="AB1313" t="str">
            <v/>
          </cell>
          <cell r="AD1313" t="str">
            <v/>
          </cell>
          <cell r="AE1313" t="str">
            <v/>
          </cell>
          <cell r="AF1313">
            <v>1</v>
          </cell>
          <cell r="AG1313">
            <v>0</v>
          </cell>
          <cell r="AH1313">
            <v>1</v>
          </cell>
        </row>
        <row r="1314">
          <cell r="J1314" t="str">
            <v>HCU-캡보이2-061</v>
          </cell>
          <cell r="K1314" t="str">
            <v>HCU-캡보이2-061-HCUFIF3403BLACKFRE</v>
          </cell>
          <cell r="L1314" t="str">
            <v>HCU의류외403</v>
          </cell>
          <cell r="M1314" t="str">
            <v>HCU</v>
          </cell>
          <cell r="N1314" t="str">
            <v>14SS H</v>
          </cell>
          <cell r="P1314" t="str">
            <v>HCU</v>
          </cell>
          <cell r="Q1314" t="str">
            <v>H.COUSTIC</v>
          </cell>
          <cell r="R1314" t="str">
            <v>F</v>
          </cell>
          <cell r="S1314" t="str">
            <v>3</v>
          </cell>
          <cell r="T1314" t="str">
            <v>FI</v>
          </cell>
          <cell r="U1314" t="str">
            <v>FITTED CAP</v>
          </cell>
          <cell r="V1314" t="str">
            <v>U</v>
          </cell>
          <cell r="W1314">
            <v>403</v>
          </cell>
          <cell r="X1314">
            <v>403</v>
          </cell>
          <cell r="Y1314" t="str">
            <v>HCUFIF3403</v>
          </cell>
          <cell r="Z1314">
            <v>1</v>
          </cell>
          <cell r="AA1314" t="str">
            <v>14SS H.COUSTIC CAP-19 FLAT BK</v>
          </cell>
          <cell r="AB1314" t="str">
            <v>BK</v>
          </cell>
          <cell r="AC1314" t="str">
            <v>BLACK</v>
          </cell>
          <cell r="AD1314" t="str">
            <v>HCUFIF3403BK</v>
          </cell>
          <cell r="AE1314" t="str">
            <v>R1</v>
          </cell>
          <cell r="AF1314">
            <v>1</v>
          </cell>
          <cell r="AG1314">
            <v>0</v>
          </cell>
          <cell r="AH1314">
            <v>1</v>
          </cell>
          <cell r="AI1314" t="str">
            <v>FRE</v>
          </cell>
        </row>
        <row r="1315">
          <cell r="J1315" t="str">
            <v>0</v>
          </cell>
          <cell r="K1315" t="str">
            <v>0-</v>
          </cell>
          <cell r="L1315">
            <v>0</v>
          </cell>
          <cell r="M1315" t="str">
            <v>TTL</v>
          </cell>
          <cell r="N1315" t="str">
            <v/>
          </cell>
          <cell r="O1315" t="str">
            <v>HCU-캡보이2-06 TTL</v>
          </cell>
          <cell r="Q1315" t="str">
            <v/>
          </cell>
          <cell r="R1315" t="str">
            <v/>
          </cell>
          <cell r="S1315" t="str">
            <v/>
          </cell>
          <cell r="U1315" t="str">
            <v/>
          </cell>
          <cell r="X1315" t="str">
            <v/>
          </cell>
          <cell r="Y1315" t="str">
            <v/>
          </cell>
          <cell r="Z1315">
            <v>1</v>
          </cell>
          <cell r="AB1315" t="str">
            <v/>
          </cell>
          <cell r="AD1315" t="str">
            <v/>
          </cell>
          <cell r="AE1315" t="str">
            <v/>
          </cell>
          <cell r="AF1315">
            <v>1</v>
          </cell>
          <cell r="AG1315">
            <v>0</v>
          </cell>
          <cell r="AH1315">
            <v>1</v>
          </cell>
        </row>
        <row r="1316">
          <cell r="J1316" t="str">
            <v>HCU-FOREMOST-301</v>
          </cell>
          <cell r="K1316" t="str">
            <v>HCU-FOREMOST-301-HCUMIF3010BLACKFRE</v>
          </cell>
          <cell r="L1316" t="str">
            <v>HCU의류외10</v>
          </cell>
          <cell r="M1316" t="str">
            <v>HCU</v>
          </cell>
          <cell r="N1316" t="str">
            <v>12-FW-</v>
          </cell>
          <cell r="P1316" t="str">
            <v>HCU</v>
          </cell>
          <cell r="Q1316" t="str">
            <v>H.COUSTIC</v>
          </cell>
          <cell r="R1316" t="str">
            <v>F</v>
          </cell>
          <cell r="S1316" t="str">
            <v>3</v>
          </cell>
          <cell r="T1316" t="str">
            <v>MI</v>
          </cell>
          <cell r="U1316" t="str">
            <v>MILITARY CAP</v>
          </cell>
          <cell r="V1316" t="str">
            <v>U</v>
          </cell>
          <cell r="W1316">
            <v>10</v>
          </cell>
          <cell r="X1316" t="str">
            <v>010</v>
          </cell>
          <cell r="Y1316" t="str">
            <v>HCUMIF3010</v>
          </cell>
          <cell r="Z1316">
            <v>0.5</v>
          </cell>
          <cell r="AA1316" t="str">
            <v>12-FW-SP46_BK</v>
          </cell>
          <cell r="AB1316" t="str">
            <v>BK</v>
          </cell>
          <cell r="AC1316" t="str">
            <v>BLACK</v>
          </cell>
          <cell r="AD1316" t="str">
            <v>HCUMIF3010BK</v>
          </cell>
          <cell r="AE1316" t="str">
            <v/>
          </cell>
          <cell r="AF1316">
            <v>1</v>
          </cell>
          <cell r="AG1316">
            <v>0</v>
          </cell>
          <cell r="AH1316">
            <v>1</v>
          </cell>
          <cell r="AI1316" t="str">
            <v>FRE</v>
          </cell>
        </row>
        <row r="1317">
          <cell r="J1317" t="str">
            <v>HCU-FOREMOST-302</v>
          </cell>
          <cell r="K1317" t="str">
            <v>HCU-FOREMOST-302-HCUMIF3010KHAKIFRE</v>
          </cell>
          <cell r="L1317" t="str">
            <v>HCU의류외10</v>
          </cell>
          <cell r="M1317" t="str">
            <v>HCU</v>
          </cell>
          <cell r="N1317" t="str">
            <v>12-FW-</v>
          </cell>
          <cell r="P1317" t="str">
            <v>HCU</v>
          </cell>
          <cell r="Q1317" t="str">
            <v>H.COUSTIC</v>
          </cell>
          <cell r="R1317" t="str">
            <v>F</v>
          </cell>
          <cell r="S1317" t="str">
            <v>3</v>
          </cell>
          <cell r="T1317" t="str">
            <v>MI</v>
          </cell>
          <cell r="U1317" t="str">
            <v>MILITARY CAP</v>
          </cell>
          <cell r="V1317" t="str">
            <v>U</v>
          </cell>
          <cell r="W1317">
            <v>10</v>
          </cell>
          <cell r="X1317" t="str">
            <v>010</v>
          </cell>
          <cell r="Y1317" t="str">
            <v>HCUMIF3010</v>
          </cell>
          <cell r="Z1317">
            <v>0.5</v>
          </cell>
          <cell r="AA1317" t="str">
            <v>12-FW-SP46_KH</v>
          </cell>
          <cell r="AB1317" t="str">
            <v>KH</v>
          </cell>
          <cell r="AC1317" t="str">
            <v>KHAKI</v>
          </cell>
          <cell r="AD1317" t="str">
            <v>HCUMIF3010KH</v>
          </cell>
          <cell r="AE1317" t="str">
            <v/>
          </cell>
          <cell r="AF1317">
            <v>1</v>
          </cell>
          <cell r="AG1317">
            <v>0</v>
          </cell>
          <cell r="AH1317">
            <v>1</v>
          </cell>
          <cell r="AI1317" t="str">
            <v>FRE</v>
          </cell>
        </row>
        <row r="1318">
          <cell r="J1318" t="str">
            <v>0</v>
          </cell>
          <cell r="K1318" t="str">
            <v>0-</v>
          </cell>
          <cell r="L1318">
            <v>0</v>
          </cell>
          <cell r="M1318" t="str">
            <v>TTL</v>
          </cell>
          <cell r="N1318" t="str">
            <v/>
          </cell>
          <cell r="O1318" t="str">
            <v>HCU-FOREMOST-30 TTL</v>
          </cell>
          <cell r="Q1318" t="str">
            <v/>
          </cell>
          <cell r="R1318" t="str">
            <v/>
          </cell>
          <cell r="S1318" t="str">
            <v/>
          </cell>
          <cell r="U1318" t="str">
            <v/>
          </cell>
          <cell r="X1318" t="str">
            <v/>
          </cell>
          <cell r="Y1318" t="str">
            <v/>
          </cell>
          <cell r="Z1318">
            <v>1</v>
          </cell>
          <cell r="AB1318" t="str">
            <v/>
          </cell>
          <cell r="AD1318" t="str">
            <v/>
          </cell>
          <cell r="AE1318" t="str">
            <v/>
          </cell>
          <cell r="AF1318">
            <v>2</v>
          </cell>
          <cell r="AG1318">
            <v>0</v>
          </cell>
          <cell r="AH1318">
            <v>1</v>
          </cell>
        </row>
        <row r="1319">
          <cell r="J1319" t="str">
            <v>URB-바이칼-031</v>
          </cell>
          <cell r="K1319" t="str">
            <v>URB-바이칼-031-URBBPF3001BLACKFRE</v>
          </cell>
          <cell r="L1319" t="str">
            <v>URB의류외1</v>
          </cell>
          <cell r="M1319" t="str">
            <v>URB</v>
          </cell>
          <cell r="N1319" t="str">
            <v>14FW_U</v>
          </cell>
          <cell r="P1319" t="str">
            <v>URB</v>
          </cell>
          <cell r="Q1319" t="str">
            <v>URBAN SWAGGER</v>
          </cell>
          <cell r="R1319" t="str">
            <v>F</v>
          </cell>
          <cell r="S1319" t="str">
            <v>3</v>
          </cell>
          <cell r="T1319" t="str">
            <v>BP</v>
          </cell>
          <cell r="U1319" t="str">
            <v>BACK PACK</v>
          </cell>
          <cell r="V1319" t="str">
            <v>U</v>
          </cell>
          <cell r="W1319">
            <v>1</v>
          </cell>
          <cell r="X1319" t="str">
            <v>001</v>
          </cell>
          <cell r="Y1319" t="str">
            <v>URBBPF3001</v>
          </cell>
          <cell r="Z1319">
            <v>1</v>
          </cell>
          <cell r="AA1319" t="str">
            <v>14FW_URBAN SWAGGER_01_BACKPACK_BK</v>
          </cell>
          <cell r="AB1319" t="str">
            <v>BK</v>
          </cell>
          <cell r="AC1319" t="str">
            <v>BLACK</v>
          </cell>
          <cell r="AD1319" t="str">
            <v>URBBPF3001BK</v>
          </cell>
          <cell r="AE1319" t="str">
            <v/>
          </cell>
          <cell r="AF1319">
            <v>1</v>
          </cell>
          <cell r="AG1319">
            <v>0</v>
          </cell>
          <cell r="AH1319">
            <v>1</v>
          </cell>
          <cell r="AI1319" t="str">
            <v>FRE</v>
          </cell>
        </row>
        <row r="1320">
          <cell r="J1320" t="str">
            <v>URB-바이칼-032</v>
          </cell>
          <cell r="K1320" t="str">
            <v>URB-바이칼-032-URBBPF3002BLACKFRE</v>
          </cell>
          <cell r="L1320" t="str">
            <v>URB의류외2</v>
          </cell>
          <cell r="M1320" t="str">
            <v>URB</v>
          </cell>
          <cell r="N1320" t="str">
            <v>14FW_U</v>
          </cell>
          <cell r="P1320" t="str">
            <v>URB</v>
          </cell>
          <cell r="Q1320" t="str">
            <v>URBAN SWAGGER</v>
          </cell>
          <cell r="R1320" t="str">
            <v>F</v>
          </cell>
          <cell r="S1320" t="str">
            <v>3</v>
          </cell>
          <cell r="T1320" t="str">
            <v>BP</v>
          </cell>
          <cell r="U1320" t="str">
            <v>BACK PACK</v>
          </cell>
          <cell r="V1320" t="str">
            <v>U</v>
          </cell>
          <cell r="W1320">
            <v>2</v>
          </cell>
          <cell r="X1320" t="str">
            <v>002</v>
          </cell>
          <cell r="Y1320" t="str">
            <v>URBBPF3002</v>
          </cell>
          <cell r="Z1320">
            <v>1</v>
          </cell>
          <cell r="AA1320" t="str">
            <v>14FW_URBAN SWAGGER_03_BACKPACK_BK</v>
          </cell>
          <cell r="AB1320" t="str">
            <v>BK</v>
          </cell>
          <cell r="AC1320" t="str">
            <v>BLACK</v>
          </cell>
          <cell r="AD1320" t="str">
            <v>URBBPF3002BK</v>
          </cell>
          <cell r="AE1320" t="str">
            <v/>
          </cell>
          <cell r="AF1320">
            <v>1</v>
          </cell>
          <cell r="AG1320">
            <v>0</v>
          </cell>
          <cell r="AH1320">
            <v>1</v>
          </cell>
          <cell r="AI1320" t="str">
            <v>FRE</v>
          </cell>
        </row>
        <row r="1321">
          <cell r="J1321" t="str">
            <v>URB-바이칼-033</v>
          </cell>
          <cell r="K1321" t="str">
            <v>URB-바이칼-033-URBBPF3003BLACKFRE</v>
          </cell>
          <cell r="L1321" t="str">
            <v>URB의류외3</v>
          </cell>
          <cell r="M1321" t="str">
            <v>URB</v>
          </cell>
          <cell r="N1321" t="str">
            <v>14FW_U</v>
          </cell>
          <cell r="P1321" t="str">
            <v>URB</v>
          </cell>
          <cell r="Q1321" t="str">
            <v>URBAN SWAGGER</v>
          </cell>
          <cell r="R1321" t="str">
            <v>F</v>
          </cell>
          <cell r="S1321" t="str">
            <v>3</v>
          </cell>
          <cell r="T1321" t="str">
            <v>BP</v>
          </cell>
          <cell r="U1321" t="str">
            <v>BACK PACK</v>
          </cell>
          <cell r="V1321" t="str">
            <v>U</v>
          </cell>
          <cell r="W1321">
            <v>3</v>
          </cell>
          <cell r="X1321" t="str">
            <v>003</v>
          </cell>
          <cell r="Y1321" t="str">
            <v>URBBPF3003</v>
          </cell>
          <cell r="Z1321">
            <v>1</v>
          </cell>
          <cell r="AA1321" t="str">
            <v>14FW_URBAN SWAGGER_04_BACKPACK_BK</v>
          </cell>
          <cell r="AB1321" t="str">
            <v>BK</v>
          </cell>
          <cell r="AC1321" t="str">
            <v>BLACK</v>
          </cell>
          <cell r="AD1321" t="str">
            <v>URBBPF3003BK</v>
          </cell>
          <cell r="AE1321" t="str">
            <v/>
          </cell>
          <cell r="AF1321">
            <v>1</v>
          </cell>
          <cell r="AG1321">
            <v>0</v>
          </cell>
          <cell r="AH1321">
            <v>1</v>
          </cell>
          <cell r="AI1321" t="str">
            <v>FRE</v>
          </cell>
        </row>
        <row r="1322">
          <cell r="J1322" t="str">
            <v>0</v>
          </cell>
          <cell r="K1322" t="str">
            <v>0-</v>
          </cell>
          <cell r="L1322">
            <v>0</v>
          </cell>
          <cell r="M1322" t="str">
            <v>TTL</v>
          </cell>
          <cell r="N1322" t="str">
            <v/>
          </cell>
          <cell r="O1322" t="str">
            <v>URB-바이칼-03 TTL</v>
          </cell>
          <cell r="Q1322" t="str">
            <v/>
          </cell>
          <cell r="R1322" t="str">
            <v/>
          </cell>
          <cell r="S1322" t="str">
            <v/>
          </cell>
          <cell r="U1322" t="str">
            <v/>
          </cell>
          <cell r="X1322" t="str">
            <v/>
          </cell>
          <cell r="Y1322" t="str">
            <v/>
          </cell>
          <cell r="Z1322">
            <v>3</v>
          </cell>
          <cell r="AB1322" t="str">
            <v/>
          </cell>
          <cell r="AD1322" t="str">
            <v/>
          </cell>
          <cell r="AE1322" t="str">
            <v/>
          </cell>
          <cell r="AF1322">
            <v>3</v>
          </cell>
          <cell r="AG1322">
            <v>0</v>
          </cell>
          <cell r="AH1322">
            <v>1</v>
          </cell>
        </row>
        <row r="1323">
          <cell r="J1323" t="str">
            <v>URB-QF-161</v>
          </cell>
          <cell r="K1323" t="str">
            <v>URB-QF-161-URBFIF3408BLACKFRE</v>
          </cell>
          <cell r="L1323" t="str">
            <v>URB의류외408</v>
          </cell>
          <cell r="M1323" t="str">
            <v>URB</v>
          </cell>
          <cell r="N1323" t="str">
            <v>14SS_U</v>
          </cell>
          <cell r="P1323" t="str">
            <v>URB</v>
          </cell>
          <cell r="Q1323" t="str">
            <v>URBAN SWAGGER</v>
          </cell>
          <cell r="R1323" t="str">
            <v>F</v>
          </cell>
          <cell r="S1323" t="str">
            <v>3</v>
          </cell>
          <cell r="T1323" t="str">
            <v>FI</v>
          </cell>
          <cell r="U1323" t="str">
            <v>FITTED CAP</v>
          </cell>
          <cell r="V1323" t="str">
            <v>U</v>
          </cell>
          <cell r="W1323">
            <v>408</v>
          </cell>
          <cell r="X1323">
            <v>408</v>
          </cell>
          <cell r="Y1323" t="str">
            <v>URBFIF3408</v>
          </cell>
          <cell r="Z1323">
            <v>0.5</v>
          </cell>
          <cell r="AA1323" t="str">
            <v>14SS_URBAN SWAGGER_16_FLAT_BK</v>
          </cell>
          <cell r="AB1323" t="str">
            <v>BK</v>
          </cell>
          <cell r="AC1323" t="str">
            <v>BLACK</v>
          </cell>
          <cell r="AD1323" t="str">
            <v>URBFIF3408BK</v>
          </cell>
          <cell r="AE1323" t="str">
            <v>R1</v>
          </cell>
          <cell r="AF1323">
            <v>0.5</v>
          </cell>
          <cell r="AG1323" t="str">
            <v>겉감1: 아크릴 100% 겉감2: 면 100%</v>
          </cell>
          <cell r="AH1323">
            <v>1</v>
          </cell>
          <cell r="AI1323" t="str">
            <v>FRE</v>
          </cell>
        </row>
        <row r="1324">
          <cell r="J1324" t="str">
            <v>URB-QF-162</v>
          </cell>
          <cell r="K1324" t="str">
            <v>URB-QF-162-URBFIF3442BLACKFRE</v>
          </cell>
          <cell r="L1324" t="str">
            <v>URB의류외442</v>
          </cell>
          <cell r="M1324" t="str">
            <v>URB</v>
          </cell>
          <cell r="N1324" t="str">
            <v>14SS U</v>
          </cell>
          <cell r="P1324" t="str">
            <v>URB</v>
          </cell>
          <cell r="Q1324" t="str">
            <v>URBAN SWAGGER</v>
          </cell>
          <cell r="R1324" t="str">
            <v>F</v>
          </cell>
          <cell r="S1324" t="str">
            <v>3</v>
          </cell>
          <cell r="T1324" t="str">
            <v>FI</v>
          </cell>
          <cell r="U1324" t="str">
            <v>FITTED CAP</v>
          </cell>
          <cell r="V1324" t="str">
            <v>U</v>
          </cell>
          <cell r="W1324">
            <v>442</v>
          </cell>
          <cell r="X1324">
            <v>442</v>
          </cell>
          <cell r="Y1324" t="str">
            <v>URBFIF3442</v>
          </cell>
          <cell r="Z1324">
            <v>1</v>
          </cell>
          <cell r="AA1324" t="str">
            <v>14SS URBAN SWAGGER_61_FLAP_BK</v>
          </cell>
          <cell r="AB1324" t="str">
            <v>BK</v>
          </cell>
          <cell r="AC1324" t="str">
            <v>BLACK</v>
          </cell>
          <cell r="AD1324" t="str">
            <v>URBFIF3442BK</v>
          </cell>
          <cell r="AE1324" t="str">
            <v>R1</v>
          </cell>
          <cell r="AF1324">
            <v>1</v>
          </cell>
          <cell r="AG1324" t="str">
            <v>아크릴 90% 울10%</v>
          </cell>
          <cell r="AH1324">
            <v>1</v>
          </cell>
          <cell r="AI1324" t="str">
            <v>FRE</v>
          </cell>
        </row>
        <row r="1325">
          <cell r="J1325" t="str">
            <v>URB-QF-163</v>
          </cell>
          <cell r="K1325" t="str">
            <v>URB-QF-163-URBFIF3433BLACKFRE</v>
          </cell>
          <cell r="L1325" t="str">
            <v>URB의류외433</v>
          </cell>
          <cell r="M1325" t="str">
            <v>URB</v>
          </cell>
          <cell r="N1325" t="str">
            <v>14SS U</v>
          </cell>
          <cell r="P1325" t="str">
            <v>URB</v>
          </cell>
          <cell r="Q1325" t="str">
            <v>URBAN SWAGGER</v>
          </cell>
          <cell r="R1325" t="str">
            <v>F</v>
          </cell>
          <cell r="S1325" t="str">
            <v>3</v>
          </cell>
          <cell r="T1325" t="str">
            <v>FI</v>
          </cell>
          <cell r="U1325" t="str">
            <v>FITTED CAP</v>
          </cell>
          <cell r="V1325" t="str">
            <v>U</v>
          </cell>
          <cell r="W1325">
            <v>433</v>
          </cell>
          <cell r="X1325">
            <v>433</v>
          </cell>
          <cell r="Y1325" t="str">
            <v>URBFIF3433</v>
          </cell>
          <cell r="Z1325">
            <v>1</v>
          </cell>
          <cell r="AA1325" t="str">
            <v>14SS URBAN SWAGGER_59_FLAP_BK</v>
          </cell>
          <cell r="AB1325" t="str">
            <v>BK</v>
          </cell>
          <cell r="AC1325" t="str">
            <v>BLACK</v>
          </cell>
          <cell r="AD1325" t="str">
            <v>URBFIF3433BK</v>
          </cell>
          <cell r="AE1325" t="str">
            <v>R1</v>
          </cell>
          <cell r="AF1325">
            <v>1</v>
          </cell>
          <cell r="AG1325" t="str">
            <v>아크릴 100%</v>
          </cell>
          <cell r="AH1325">
            <v>1</v>
          </cell>
          <cell r="AI1325" t="str">
            <v>FRE</v>
          </cell>
        </row>
        <row r="1326">
          <cell r="J1326" t="str">
            <v>0</v>
          </cell>
          <cell r="K1326" t="str">
            <v>0-</v>
          </cell>
          <cell r="L1326">
            <v>0</v>
          </cell>
          <cell r="M1326" t="str">
            <v>TTL</v>
          </cell>
          <cell r="N1326" t="str">
            <v/>
          </cell>
          <cell r="O1326" t="str">
            <v>URB-QF-16 TTL</v>
          </cell>
          <cell r="Q1326" t="str">
            <v/>
          </cell>
          <cell r="R1326" t="str">
            <v/>
          </cell>
          <cell r="S1326" t="str">
            <v/>
          </cell>
          <cell r="U1326" t="str">
            <v/>
          </cell>
          <cell r="X1326" t="str">
            <v/>
          </cell>
          <cell r="Y1326" t="str">
            <v/>
          </cell>
          <cell r="Z1326">
            <v>2.5</v>
          </cell>
          <cell r="AB1326" t="str">
            <v/>
          </cell>
          <cell r="AD1326" t="str">
            <v/>
          </cell>
          <cell r="AE1326" t="str">
            <v/>
          </cell>
          <cell r="AF1326">
            <v>2.5</v>
          </cell>
          <cell r="AG1326">
            <v>0</v>
          </cell>
          <cell r="AH1326">
            <v>1</v>
          </cell>
        </row>
        <row r="1327">
          <cell r="J1327" t="str">
            <v>URB-QF-171</v>
          </cell>
          <cell r="K1327" t="str">
            <v>URB-QF-171-URBSNF5020BLACKFRE</v>
          </cell>
          <cell r="L1327" t="str">
            <v>URB의류외20</v>
          </cell>
          <cell r="M1327" t="str">
            <v>URB</v>
          </cell>
          <cell r="N1327" t="str">
            <v>14FW_U</v>
          </cell>
          <cell r="P1327" t="str">
            <v>URB</v>
          </cell>
          <cell r="Q1327" t="str">
            <v>URBAN SWAGGER</v>
          </cell>
          <cell r="R1327" t="str">
            <v>F</v>
          </cell>
          <cell r="S1327">
            <v>5</v>
          </cell>
          <cell r="T1327" t="str">
            <v>SN</v>
          </cell>
          <cell r="U1327" t="str">
            <v>SNAPBACK</v>
          </cell>
          <cell r="V1327" t="str">
            <v>U</v>
          </cell>
          <cell r="W1327">
            <v>20</v>
          </cell>
          <cell r="X1327" t="str">
            <v>020</v>
          </cell>
          <cell r="Y1327" t="str">
            <v>URBSNF5020</v>
          </cell>
          <cell r="Z1327">
            <v>1</v>
          </cell>
          <cell r="AA1327" t="str">
            <v>14FW_URBAN SWAGGER_34_FLAT_BK</v>
          </cell>
          <cell r="AB1327" t="str">
            <v>BK</v>
          </cell>
          <cell r="AC1327" t="str">
            <v>BLACK</v>
          </cell>
          <cell r="AD1327" t="str">
            <v>URBSNF5020BK</v>
          </cell>
          <cell r="AE1327" t="str">
            <v/>
          </cell>
          <cell r="AF1327">
            <v>1</v>
          </cell>
          <cell r="AG1327" t="str">
            <v>울 50% 비스코스 50%</v>
          </cell>
          <cell r="AH1327">
            <v>1</v>
          </cell>
          <cell r="AI1327" t="str">
            <v>FRE</v>
          </cell>
        </row>
        <row r="1328">
          <cell r="J1328" t="str">
            <v>URB-QF-172</v>
          </cell>
          <cell r="K1328" t="str">
            <v>URB-QF-172-URBSNF3021BLACKFRE</v>
          </cell>
          <cell r="L1328" t="str">
            <v>URB의류외21</v>
          </cell>
          <cell r="M1328" t="str">
            <v>URB</v>
          </cell>
          <cell r="N1328" t="str">
            <v>14FW_U</v>
          </cell>
          <cell r="P1328" t="str">
            <v>URB</v>
          </cell>
          <cell r="Q1328" t="str">
            <v>URBAN SWAGGER</v>
          </cell>
          <cell r="R1328" t="str">
            <v>F</v>
          </cell>
          <cell r="S1328" t="str">
            <v>3</v>
          </cell>
          <cell r="T1328" t="str">
            <v>SN</v>
          </cell>
          <cell r="U1328" t="str">
            <v>SNAPBACK</v>
          </cell>
          <cell r="V1328" t="str">
            <v>U</v>
          </cell>
          <cell r="W1328">
            <v>21</v>
          </cell>
          <cell r="X1328" t="str">
            <v>021</v>
          </cell>
          <cell r="Y1328" t="str">
            <v>URBSNF3021</v>
          </cell>
          <cell r="Z1328">
            <v>1</v>
          </cell>
          <cell r="AA1328" t="str">
            <v>14FW_URBAN SWAGGER_30_FLAT_BK</v>
          </cell>
          <cell r="AB1328" t="str">
            <v>BK</v>
          </cell>
          <cell r="AC1328" t="str">
            <v>BLACK</v>
          </cell>
          <cell r="AD1328" t="str">
            <v>URBSNF3021BK</v>
          </cell>
          <cell r="AE1328" t="str">
            <v/>
          </cell>
          <cell r="AF1328">
            <v>1</v>
          </cell>
          <cell r="AG1328" t="str">
            <v>겉감1: 아크릴 90% 울 10% 겉감2: 폴리우레탄 100%</v>
          </cell>
          <cell r="AH1328">
            <v>1</v>
          </cell>
          <cell r="AI1328" t="str">
            <v>FRE</v>
          </cell>
        </row>
        <row r="1329">
          <cell r="J1329" t="str">
            <v>URB-QF-173</v>
          </cell>
          <cell r="K1329" t="str">
            <v>URB-QF-173-URBSNF3024BLACKFRE</v>
          </cell>
          <cell r="L1329" t="str">
            <v>URB의류외24</v>
          </cell>
          <cell r="M1329" t="str">
            <v>URB</v>
          </cell>
          <cell r="N1329" t="str">
            <v>14FW_U</v>
          </cell>
          <cell r="P1329" t="str">
            <v>URB</v>
          </cell>
          <cell r="Q1329" t="str">
            <v>URBAN SWAGGER</v>
          </cell>
          <cell r="R1329" t="str">
            <v>F</v>
          </cell>
          <cell r="S1329" t="str">
            <v>3</v>
          </cell>
          <cell r="T1329" t="str">
            <v>SN</v>
          </cell>
          <cell r="U1329" t="str">
            <v>SNAPBACK</v>
          </cell>
          <cell r="V1329" t="str">
            <v>U</v>
          </cell>
          <cell r="W1329">
            <v>24</v>
          </cell>
          <cell r="X1329" t="str">
            <v>024</v>
          </cell>
          <cell r="Y1329" t="str">
            <v>URBSNF3024</v>
          </cell>
          <cell r="Z1329">
            <v>1</v>
          </cell>
          <cell r="AA1329" t="str">
            <v>14FW_URBAN SWAGGER_38_FLAT_BK</v>
          </cell>
          <cell r="AB1329" t="str">
            <v>BK</v>
          </cell>
          <cell r="AC1329" t="str">
            <v>BLACK</v>
          </cell>
          <cell r="AD1329" t="str">
            <v>URBSNF3024BK</v>
          </cell>
          <cell r="AE1329" t="str">
            <v/>
          </cell>
          <cell r="AF1329">
            <v>1</v>
          </cell>
          <cell r="AG1329" t="str">
            <v>겉감1: 아크릴 90% 울 10% 겉감2: 폴리우레탄 100%</v>
          </cell>
          <cell r="AH1329">
            <v>1</v>
          </cell>
          <cell r="AI1329" t="str">
            <v>FRE</v>
          </cell>
        </row>
        <row r="1330">
          <cell r="J1330" t="str">
            <v>URB-QF-174</v>
          </cell>
          <cell r="K1330" t="str">
            <v>URB-QF-174-URBSNF3025GREYFRE</v>
          </cell>
          <cell r="L1330" t="str">
            <v>URB의류외25</v>
          </cell>
          <cell r="M1330" t="str">
            <v>URB</v>
          </cell>
          <cell r="N1330" t="str">
            <v>14FW_U</v>
          </cell>
          <cell r="P1330" t="str">
            <v>URB</v>
          </cell>
          <cell r="Q1330" t="str">
            <v>URBAN SWAGGER</v>
          </cell>
          <cell r="R1330" t="str">
            <v>F</v>
          </cell>
          <cell r="S1330" t="str">
            <v>3</v>
          </cell>
          <cell r="T1330" t="str">
            <v>SN</v>
          </cell>
          <cell r="U1330" t="str">
            <v>SNAPBACK</v>
          </cell>
          <cell r="V1330" t="str">
            <v>U</v>
          </cell>
          <cell r="W1330">
            <v>25</v>
          </cell>
          <cell r="X1330" t="str">
            <v>025</v>
          </cell>
          <cell r="Y1330" t="str">
            <v>URBSNF3025</v>
          </cell>
          <cell r="Z1330">
            <v>1</v>
          </cell>
          <cell r="AA1330" t="str">
            <v>14FW_URBAN SWAGGER_39_FLAT_GY</v>
          </cell>
          <cell r="AB1330" t="str">
            <v>GY</v>
          </cell>
          <cell r="AC1330" t="str">
            <v>GREY</v>
          </cell>
          <cell r="AD1330" t="str">
            <v>URBSNF3025GY</v>
          </cell>
          <cell r="AE1330" t="str">
            <v/>
          </cell>
          <cell r="AF1330">
            <v>1</v>
          </cell>
          <cell r="AG1330" t="str">
            <v>겉감1: 아크릴 100% 겉감2: 면 100%</v>
          </cell>
          <cell r="AH1330">
            <v>1</v>
          </cell>
          <cell r="AI1330" t="str">
            <v>FRE</v>
          </cell>
        </row>
        <row r="1331">
          <cell r="J1331" t="str">
            <v>URB-QF-175</v>
          </cell>
          <cell r="K1331" t="str">
            <v>URB-QF-175-URBSNF3026YELLOWFRE</v>
          </cell>
          <cell r="L1331" t="str">
            <v>URB의류외26</v>
          </cell>
          <cell r="M1331" t="str">
            <v>URB</v>
          </cell>
          <cell r="N1331" t="str">
            <v>14FW_U</v>
          </cell>
          <cell r="P1331" t="str">
            <v>URB</v>
          </cell>
          <cell r="Q1331" t="str">
            <v>URBAN SWAGGER</v>
          </cell>
          <cell r="R1331" t="str">
            <v>F</v>
          </cell>
          <cell r="S1331" t="str">
            <v>3</v>
          </cell>
          <cell r="T1331" t="str">
            <v>SN</v>
          </cell>
          <cell r="U1331" t="str">
            <v>SNAPBACK</v>
          </cell>
          <cell r="V1331" t="str">
            <v>U</v>
          </cell>
          <cell r="W1331">
            <v>26</v>
          </cell>
          <cell r="X1331" t="str">
            <v>026</v>
          </cell>
          <cell r="Y1331" t="str">
            <v>URBSNF3026</v>
          </cell>
          <cell r="Z1331">
            <v>1</v>
          </cell>
          <cell r="AA1331" t="str">
            <v>14FW_URBAN SWAGGER_37_FLAT_YE</v>
          </cell>
          <cell r="AB1331" t="str">
            <v>YE</v>
          </cell>
          <cell r="AC1331" t="str">
            <v>YELLOW</v>
          </cell>
          <cell r="AD1331" t="str">
            <v>URBSNF3026YE</v>
          </cell>
          <cell r="AE1331" t="str">
            <v/>
          </cell>
          <cell r="AF1331">
            <v>1</v>
          </cell>
          <cell r="AG1331" t="str">
            <v>폴리에스테르 100%</v>
          </cell>
          <cell r="AH1331">
            <v>1</v>
          </cell>
          <cell r="AI1331" t="str">
            <v>FRE</v>
          </cell>
        </row>
        <row r="1332">
          <cell r="J1332" t="str">
            <v>URB-QF-176</v>
          </cell>
          <cell r="K1332" t="str">
            <v>URB-QF-176-URBSNF3027WHITEFRE</v>
          </cell>
          <cell r="L1332" t="str">
            <v>URB의류외27</v>
          </cell>
          <cell r="M1332" t="str">
            <v>URB</v>
          </cell>
          <cell r="N1332" t="str">
            <v>14FW_U</v>
          </cell>
          <cell r="P1332" t="str">
            <v>URB</v>
          </cell>
          <cell r="Q1332" t="str">
            <v>URBAN SWAGGER</v>
          </cell>
          <cell r="R1332" t="str">
            <v>F</v>
          </cell>
          <cell r="S1332" t="str">
            <v>3</v>
          </cell>
          <cell r="T1332" t="str">
            <v>SN</v>
          </cell>
          <cell r="U1332" t="str">
            <v>SNAPBACK</v>
          </cell>
          <cell r="V1332" t="str">
            <v>U</v>
          </cell>
          <cell r="W1332">
            <v>27</v>
          </cell>
          <cell r="X1332" t="str">
            <v>027</v>
          </cell>
          <cell r="Y1332" t="str">
            <v>URBSNF3027</v>
          </cell>
          <cell r="Z1332">
            <v>1</v>
          </cell>
          <cell r="AA1332" t="str">
            <v>14FW_URBAN SWAGGER_40_FLAT_WH</v>
          </cell>
          <cell r="AB1332" t="str">
            <v>WH</v>
          </cell>
          <cell r="AC1332" t="str">
            <v>WHITE</v>
          </cell>
          <cell r="AD1332" t="str">
            <v>URBSNF3027WH</v>
          </cell>
          <cell r="AE1332" t="str">
            <v/>
          </cell>
          <cell r="AF1332">
            <v>1</v>
          </cell>
          <cell r="AG1332" t="str">
            <v>폴리에스테르 100%</v>
          </cell>
          <cell r="AH1332">
            <v>1</v>
          </cell>
          <cell r="AI1332" t="str">
            <v>FRE</v>
          </cell>
        </row>
        <row r="1333">
          <cell r="J1333" t="str">
            <v>0</v>
          </cell>
          <cell r="K1333" t="str">
            <v>0-</v>
          </cell>
          <cell r="L1333">
            <v>0</v>
          </cell>
          <cell r="M1333" t="str">
            <v>TTL</v>
          </cell>
          <cell r="N1333" t="str">
            <v/>
          </cell>
          <cell r="O1333" t="str">
            <v>URB-QF-17 TTL</v>
          </cell>
          <cell r="Q1333" t="str">
            <v/>
          </cell>
          <cell r="R1333" t="str">
            <v/>
          </cell>
          <cell r="S1333" t="str">
            <v/>
          </cell>
          <cell r="U1333" t="str">
            <v/>
          </cell>
          <cell r="X1333" t="str">
            <v/>
          </cell>
          <cell r="Y1333" t="str">
            <v/>
          </cell>
          <cell r="Z1333">
            <v>6</v>
          </cell>
          <cell r="AB1333" t="str">
            <v/>
          </cell>
          <cell r="AD1333" t="str">
            <v/>
          </cell>
          <cell r="AE1333" t="str">
            <v/>
          </cell>
          <cell r="AF1333">
            <v>6</v>
          </cell>
          <cell r="AG1333">
            <v>0</v>
          </cell>
          <cell r="AH1333">
            <v>1</v>
          </cell>
        </row>
        <row r="1334">
          <cell r="J1334" t="str">
            <v>URB-J&amp;F-031</v>
          </cell>
          <cell r="K1334" t="str">
            <v>URB-J&amp;F-031-URBSNF3022BLACKFRE</v>
          </cell>
          <cell r="L1334" t="str">
            <v>URB의류외22</v>
          </cell>
          <cell r="M1334" t="str">
            <v>URB</v>
          </cell>
          <cell r="N1334" t="str">
            <v>14FW_U</v>
          </cell>
          <cell r="P1334" t="str">
            <v>URB</v>
          </cell>
          <cell r="Q1334" t="str">
            <v>URBAN SWAGGER</v>
          </cell>
          <cell r="R1334" t="str">
            <v>F</v>
          </cell>
          <cell r="S1334" t="str">
            <v>3</v>
          </cell>
          <cell r="T1334" t="str">
            <v>SN</v>
          </cell>
          <cell r="U1334" t="str">
            <v>SNAPBACK</v>
          </cell>
          <cell r="V1334" t="str">
            <v>U</v>
          </cell>
          <cell r="W1334">
            <v>22</v>
          </cell>
          <cell r="X1334" t="str">
            <v>022</v>
          </cell>
          <cell r="Y1334" t="str">
            <v>URBSNF3022</v>
          </cell>
          <cell r="Z1334">
            <v>1</v>
          </cell>
          <cell r="AA1334" t="str">
            <v>14FW_URBAN SWAGGER_27_FLAT_BK</v>
          </cell>
          <cell r="AB1334" t="str">
            <v>BK</v>
          </cell>
          <cell r="AC1334" t="str">
            <v>BLACK</v>
          </cell>
          <cell r="AD1334" t="str">
            <v>URBSNF3022BK</v>
          </cell>
          <cell r="AE1334" t="str">
            <v/>
          </cell>
          <cell r="AF1334">
            <v>1</v>
          </cell>
          <cell r="AG1334" t="str">
            <v>폴리에스테르 100%</v>
          </cell>
          <cell r="AH1334">
            <v>1</v>
          </cell>
          <cell r="AI1334" t="str">
            <v>FRE</v>
          </cell>
        </row>
        <row r="1335">
          <cell r="J1335" t="str">
            <v>URB-J&amp;F-032</v>
          </cell>
          <cell r="K1335" t="str">
            <v>URB-J&amp;F-032-URBSNF3023BLACKFRE</v>
          </cell>
          <cell r="L1335" t="str">
            <v>URB의류외23</v>
          </cell>
          <cell r="M1335" t="str">
            <v>URB</v>
          </cell>
          <cell r="N1335" t="str">
            <v>14FW_U</v>
          </cell>
          <cell r="P1335" t="str">
            <v>URB</v>
          </cell>
          <cell r="Q1335" t="str">
            <v>URBAN SWAGGER</v>
          </cell>
          <cell r="R1335" t="str">
            <v>F</v>
          </cell>
          <cell r="S1335" t="str">
            <v>3</v>
          </cell>
          <cell r="T1335" t="str">
            <v>SN</v>
          </cell>
          <cell r="U1335" t="str">
            <v>SNAPBACK</v>
          </cell>
          <cell r="V1335" t="str">
            <v>U</v>
          </cell>
          <cell r="W1335">
            <v>23</v>
          </cell>
          <cell r="X1335" t="str">
            <v>023</v>
          </cell>
          <cell r="Y1335" t="str">
            <v>URBSNF3023</v>
          </cell>
          <cell r="Z1335">
            <v>1</v>
          </cell>
          <cell r="AA1335" t="str">
            <v>14FW_URBAN SWAGGER_26_FLAT_BK</v>
          </cell>
          <cell r="AB1335" t="str">
            <v>BK</v>
          </cell>
          <cell r="AC1335" t="str">
            <v>BLACK</v>
          </cell>
          <cell r="AD1335" t="str">
            <v>URBSNF3023BK</v>
          </cell>
          <cell r="AE1335" t="str">
            <v/>
          </cell>
          <cell r="AF1335">
            <v>1</v>
          </cell>
          <cell r="AG1335" t="str">
            <v>폴리에스테르 100%</v>
          </cell>
          <cell r="AH1335">
            <v>1</v>
          </cell>
          <cell r="AI1335" t="str">
            <v>FRE</v>
          </cell>
        </row>
        <row r="1336">
          <cell r="J1336" t="str">
            <v>0</v>
          </cell>
          <cell r="K1336" t="str">
            <v>0-</v>
          </cell>
          <cell r="L1336">
            <v>0</v>
          </cell>
          <cell r="M1336" t="str">
            <v>TTL</v>
          </cell>
          <cell r="N1336" t="str">
            <v/>
          </cell>
          <cell r="O1336" t="str">
            <v>URB-J&amp;F-03 TTL</v>
          </cell>
          <cell r="Q1336" t="str">
            <v/>
          </cell>
          <cell r="R1336" t="str">
            <v/>
          </cell>
          <cell r="S1336" t="str">
            <v/>
          </cell>
          <cell r="U1336" t="str">
            <v/>
          </cell>
          <cell r="X1336" t="str">
            <v/>
          </cell>
          <cell r="Y1336" t="str">
            <v/>
          </cell>
          <cell r="Z1336">
            <v>2</v>
          </cell>
          <cell r="AB1336" t="str">
            <v/>
          </cell>
          <cell r="AD1336" t="str">
            <v/>
          </cell>
          <cell r="AE1336" t="str">
            <v/>
          </cell>
          <cell r="AF1336">
            <v>2</v>
          </cell>
          <cell r="AG1336">
            <v>0</v>
          </cell>
          <cell r="AH1336">
            <v>1</v>
          </cell>
        </row>
        <row r="1337">
          <cell r="J1337" t="str">
            <v>URB-캡보이2-071</v>
          </cell>
          <cell r="K1337" t="str">
            <v>URB-캡보이2-071-URBFIF3438BLACKFRE</v>
          </cell>
          <cell r="L1337" t="str">
            <v>URB의류외438</v>
          </cell>
          <cell r="M1337" t="str">
            <v>URB</v>
          </cell>
          <cell r="N1337" t="str">
            <v>14SS U</v>
          </cell>
          <cell r="P1337" t="str">
            <v>URB</v>
          </cell>
          <cell r="Q1337" t="str">
            <v>URBAN SWAGGER</v>
          </cell>
          <cell r="R1337" t="str">
            <v>F</v>
          </cell>
          <cell r="S1337" t="str">
            <v>3</v>
          </cell>
          <cell r="T1337" t="str">
            <v>FI</v>
          </cell>
          <cell r="U1337" t="str">
            <v>FITTED CAP</v>
          </cell>
          <cell r="V1337" t="str">
            <v>U</v>
          </cell>
          <cell r="W1337">
            <v>438</v>
          </cell>
          <cell r="X1337">
            <v>438</v>
          </cell>
          <cell r="Y1337" t="str">
            <v>URBFIF3438</v>
          </cell>
          <cell r="Z1337">
            <v>1</v>
          </cell>
          <cell r="AA1337" t="str">
            <v>14SS URBAN SWAGGER_43_FLAP_BK</v>
          </cell>
          <cell r="AB1337" t="str">
            <v>BK</v>
          </cell>
          <cell r="AC1337" t="str">
            <v>BLACK</v>
          </cell>
          <cell r="AD1337" t="str">
            <v>URBFIF3438BK</v>
          </cell>
          <cell r="AE1337" t="str">
            <v>R1</v>
          </cell>
          <cell r="AF1337">
            <v>1</v>
          </cell>
          <cell r="AG1337">
            <v>0</v>
          </cell>
          <cell r="AH1337">
            <v>1</v>
          </cell>
          <cell r="AI1337" t="str">
            <v>FRE</v>
          </cell>
        </row>
        <row r="1338">
          <cell r="J1338" t="str">
            <v>0</v>
          </cell>
          <cell r="K1338" t="str">
            <v>0-</v>
          </cell>
          <cell r="L1338">
            <v>0</v>
          </cell>
          <cell r="M1338" t="str">
            <v>TTL</v>
          </cell>
          <cell r="N1338" t="str">
            <v/>
          </cell>
          <cell r="O1338" t="str">
            <v>URB-캡보이2-07 TTL</v>
          </cell>
          <cell r="Q1338" t="str">
            <v/>
          </cell>
          <cell r="R1338" t="str">
            <v/>
          </cell>
          <cell r="S1338" t="str">
            <v/>
          </cell>
          <cell r="U1338" t="str">
            <v/>
          </cell>
          <cell r="X1338" t="str">
            <v/>
          </cell>
          <cell r="Y1338" t="str">
            <v/>
          </cell>
          <cell r="Z1338">
            <v>1</v>
          </cell>
          <cell r="AB1338" t="str">
            <v/>
          </cell>
          <cell r="AD1338" t="str">
            <v/>
          </cell>
          <cell r="AE1338" t="str">
            <v/>
          </cell>
          <cell r="AF1338">
            <v>1</v>
          </cell>
          <cell r="AG1338">
            <v>0</v>
          </cell>
          <cell r="AH1338">
            <v>1</v>
          </cell>
        </row>
        <row r="1339">
          <cell r="J1339" t="str">
            <v>URB-QF-181</v>
          </cell>
          <cell r="K1339" t="str">
            <v>URB-QF-181-URBFIF3441NAVYFRE</v>
          </cell>
          <cell r="L1339" t="str">
            <v>URB의류외441</v>
          </cell>
          <cell r="M1339" t="str">
            <v>URB</v>
          </cell>
          <cell r="N1339" t="str">
            <v>14SS U</v>
          </cell>
          <cell r="P1339" t="str">
            <v>URB</v>
          </cell>
          <cell r="Q1339" t="str">
            <v>URBAN SWAGGER</v>
          </cell>
          <cell r="R1339" t="str">
            <v>F</v>
          </cell>
          <cell r="S1339" t="str">
            <v>3</v>
          </cell>
          <cell r="T1339" t="str">
            <v>FI</v>
          </cell>
          <cell r="U1339" t="str">
            <v>FITTED CAP</v>
          </cell>
          <cell r="V1339" t="str">
            <v>U</v>
          </cell>
          <cell r="W1339">
            <v>441</v>
          </cell>
          <cell r="X1339">
            <v>441</v>
          </cell>
          <cell r="Y1339" t="str">
            <v>URBFIF3441</v>
          </cell>
          <cell r="Z1339">
            <v>1</v>
          </cell>
          <cell r="AA1339" t="str">
            <v>14SS URBAN SWAGGER_53_FLAP_NY</v>
          </cell>
          <cell r="AB1339" t="str">
            <v>NY</v>
          </cell>
          <cell r="AC1339" t="str">
            <v>NAVY</v>
          </cell>
          <cell r="AD1339" t="str">
            <v>URBFIF3441NY</v>
          </cell>
          <cell r="AE1339" t="str">
            <v>R1</v>
          </cell>
          <cell r="AF1339">
            <v>1</v>
          </cell>
          <cell r="AG1339" t="str">
            <v>겉감1: 면 100% / 겉감2: 면 97% 폴리우레탄 3%</v>
          </cell>
          <cell r="AH1339">
            <v>1</v>
          </cell>
          <cell r="AI1339" t="str">
            <v>FRE</v>
          </cell>
        </row>
        <row r="1340">
          <cell r="J1340" t="str">
            <v>0</v>
          </cell>
          <cell r="K1340" t="str">
            <v>0-</v>
          </cell>
          <cell r="L1340">
            <v>0</v>
          </cell>
          <cell r="M1340" t="str">
            <v>TTL</v>
          </cell>
          <cell r="N1340" t="str">
            <v/>
          </cell>
          <cell r="O1340" t="str">
            <v>URB-QF-18 TTL</v>
          </cell>
          <cell r="Q1340" t="str">
            <v/>
          </cell>
          <cell r="R1340" t="str">
            <v/>
          </cell>
          <cell r="S1340" t="str">
            <v/>
          </cell>
          <cell r="U1340" t="str">
            <v/>
          </cell>
          <cell r="X1340" t="str">
            <v/>
          </cell>
          <cell r="Y1340" t="str">
            <v/>
          </cell>
          <cell r="Z1340">
            <v>1</v>
          </cell>
          <cell r="AB1340" t="str">
            <v/>
          </cell>
          <cell r="AD1340" t="str">
            <v/>
          </cell>
          <cell r="AE1340" t="str">
            <v/>
          </cell>
          <cell r="AF1340">
            <v>1</v>
          </cell>
          <cell r="AG1340">
            <v>0</v>
          </cell>
          <cell r="AH1340">
            <v>1</v>
          </cell>
        </row>
        <row r="1341">
          <cell r="J1341" t="str">
            <v>URB-QF-191</v>
          </cell>
          <cell r="K1341" t="str">
            <v>URB-QF-191-URBFIF3418REDFRE</v>
          </cell>
          <cell r="L1341" t="str">
            <v>URB의류외418</v>
          </cell>
          <cell r="M1341" t="str">
            <v>URB</v>
          </cell>
          <cell r="N1341" t="str">
            <v>14SS_U</v>
          </cell>
          <cell r="P1341" t="str">
            <v>URB</v>
          </cell>
          <cell r="Q1341" t="str">
            <v>URBAN SWAGGER</v>
          </cell>
          <cell r="R1341" t="str">
            <v>F</v>
          </cell>
          <cell r="S1341" t="str">
            <v>3</v>
          </cell>
          <cell r="T1341" t="str">
            <v>FI</v>
          </cell>
          <cell r="U1341" t="str">
            <v>FITTED CAP</v>
          </cell>
          <cell r="V1341" t="str">
            <v>U</v>
          </cell>
          <cell r="W1341">
            <v>418</v>
          </cell>
          <cell r="X1341">
            <v>418</v>
          </cell>
          <cell r="Y1341" t="str">
            <v>URBFIF3418</v>
          </cell>
          <cell r="Z1341">
            <v>0.5</v>
          </cell>
          <cell r="AA1341" t="str">
            <v>14SS_URBAN SWAGGER_19_FLAT_RD</v>
          </cell>
          <cell r="AB1341" t="str">
            <v>RE</v>
          </cell>
          <cell r="AC1341" t="str">
            <v>RED</v>
          </cell>
          <cell r="AD1341" t="str">
            <v>URBFIF3418RE</v>
          </cell>
          <cell r="AE1341" t="str">
            <v>R1</v>
          </cell>
          <cell r="AF1341">
            <v>0.5</v>
          </cell>
          <cell r="AG1341" t="str">
            <v>면 100%</v>
          </cell>
          <cell r="AH1341">
            <v>1</v>
          </cell>
          <cell r="AI1341" t="str">
            <v>FRE</v>
          </cell>
        </row>
        <row r="1342">
          <cell r="J1342" t="str">
            <v>URB-QF-191</v>
          </cell>
          <cell r="K1342" t="str">
            <v>URB-QF-191-URBFIF3418REDLXL</v>
          </cell>
          <cell r="L1342" t="str">
            <v>URB의류외418</v>
          </cell>
          <cell r="M1342" t="str">
            <v>URB</v>
          </cell>
          <cell r="N1342" t="str">
            <v>14SS_U</v>
          </cell>
          <cell r="P1342" t="str">
            <v>URB</v>
          </cell>
          <cell r="Q1342" t="str">
            <v>URBAN SWAGGER</v>
          </cell>
          <cell r="R1342" t="str">
            <v>F</v>
          </cell>
          <cell r="S1342" t="str">
            <v>3</v>
          </cell>
          <cell r="T1342" t="str">
            <v>FI</v>
          </cell>
          <cell r="U1342" t="str">
            <v>FITTED CAP</v>
          </cell>
          <cell r="V1342" t="str">
            <v>U</v>
          </cell>
          <cell r="W1342">
            <v>418</v>
          </cell>
          <cell r="X1342">
            <v>418</v>
          </cell>
          <cell r="Y1342" t="str">
            <v>URBFIF3418</v>
          </cell>
          <cell r="Z1342">
            <v>0.5</v>
          </cell>
          <cell r="AA1342" t="str">
            <v>14SS_URBAN SWAGGER_19_FLAT_RD</v>
          </cell>
          <cell r="AB1342" t="str">
            <v>RE</v>
          </cell>
          <cell r="AC1342" t="str">
            <v>RED</v>
          </cell>
          <cell r="AD1342" t="str">
            <v>URBFIF3418RE</v>
          </cell>
          <cell r="AE1342" t="str">
            <v>R1</v>
          </cell>
          <cell r="AF1342">
            <v>0.5</v>
          </cell>
          <cell r="AG1342" t="str">
            <v>면 100%</v>
          </cell>
          <cell r="AH1342">
            <v>1</v>
          </cell>
          <cell r="AI1342" t="str">
            <v>LXL</v>
          </cell>
        </row>
        <row r="1343">
          <cell r="J1343" t="str">
            <v>URB-QF-192</v>
          </cell>
          <cell r="K1343" t="str">
            <v>URB-QF-192-URBFIF3407GREYFRE</v>
          </cell>
          <cell r="L1343" t="str">
            <v>URB의류외407</v>
          </cell>
          <cell r="M1343" t="str">
            <v>URB</v>
          </cell>
          <cell r="N1343" t="str">
            <v>14SS_U</v>
          </cell>
          <cell r="P1343" t="str">
            <v>URB</v>
          </cell>
          <cell r="Q1343" t="str">
            <v>URBAN SWAGGER</v>
          </cell>
          <cell r="R1343" t="str">
            <v>F</v>
          </cell>
          <cell r="S1343" t="str">
            <v>3</v>
          </cell>
          <cell r="T1343" t="str">
            <v>FI</v>
          </cell>
          <cell r="U1343" t="str">
            <v>FITTED CAP</v>
          </cell>
          <cell r="V1343" t="str">
            <v>U</v>
          </cell>
          <cell r="W1343">
            <v>407</v>
          </cell>
          <cell r="X1343">
            <v>407</v>
          </cell>
          <cell r="Y1343" t="str">
            <v>URBFIF3407</v>
          </cell>
          <cell r="Z1343">
            <v>0.5</v>
          </cell>
          <cell r="AA1343" t="str">
            <v>14SS_URBAN SWAGGER_15_FLAT_GY</v>
          </cell>
          <cell r="AB1343" t="str">
            <v>GY</v>
          </cell>
          <cell r="AC1343" t="str">
            <v>GREY</v>
          </cell>
          <cell r="AD1343" t="str">
            <v>URBFIF3407GY</v>
          </cell>
          <cell r="AE1343" t="str">
            <v>R1</v>
          </cell>
          <cell r="AF1343">
            <v>0.5</v>
          </cell>
          <cell r="AG1343" t="str">
            <v>면 100%</v>
          </cell>
          <cell r="AH1343">
            <v>1</v>
          </cell>
          <cell r="AI1343" t="str">
            <v>FRE</v>
          </cell>
        </row>
        <row r="1344">
          <cell r="J1344" t="str">
            <v>URB-QF-192</v>
          </cell>
          <cell r="K1344" t="str">
            <v>URB-QF-192-URBFIF3407GREYLXL</v>
          </cell>
          <cell r="L1344" t="str">
            <v>URB의류외407</v>
          </cell>
          <cell r="M1344" t="str">
            <v>URB</v>
          </cell>
          <cell r="N1344" t="str">
            <v>14SS_U</v>
          </cell>
          <cell r="P1344" t="str">
            <v>URB</v>
          </cell>
          <cell r="Q1344" t="str">
            <v>URBAN SWAGGER</v>
          </cell>
          <cell r="R1344" t="str">
            <v>F</v>
          </cell>
          <cell r="S1344" t="str">
            <v>3</v>
          </cell>
          <cell r="T1344" t="str">
            <v>FI</v>
          </cell>
          <cell r="U1344" t="str">
            <v>FITTED CAP</v>
          </cell>
          <cell r="V1344" t="str">
            <v>U</v>
          </cell>
          <cell r="W1344">
            <v>407</v>
          </cell>
          <cell r="X1344">
            <v>407</v>
          </cell>
          <cell r="Y1344" t="str">
            <v>URBFIF3407</v>
          </cell>
          <cell r="Z1344">
            <v>0.5</v>
          </cell>
          <cell r="AA1344" t="str">
            <v>14SS_URBAN SWAGGER_15_FLAT_GY</v>
          </cell>
          <cell r="AB1344" t="str">
            <v>GY</v>
          </cell>
          <cell r="AC1344" t="str">
            <v>GREY</v>
          </cell>
          <cell r="AD1344" t="str">
            <v>URBFIF3407GY</v>
          </cell>
          <cell r="AE1344" t="str">
            <v>R1</v>
          </cell>
          <cell r="AF1344">
            <v>0.5</v>
          </cell>
          <cell r="AG1344" t="str">
            <v>면 100%</v>
          </cell>
          <cell r="AH1344">
            <v>1</v>
          </cell>
          <cell r="AI1344" t="str">
            <v>LXL</v>
          </cell>
        </row>
        <row r="1345">
          <cell r="J1345" t="str">
            <v>URB-QF-193</v>
          </cell>
          <cell r="K1345" t="str">
            <v>URB-QF-193-URBFIF3408BLACKLXL</v>
          </cell>
          <cell r="L1345" t="str">
            <v>URB의류외408</v>
          </cell>
          <cell r="M1345" t="str">
            <v>URB</v>
          </cell>
          <cell r="N1345" t="str">
            <v>14SS_U</v>
          </cell>
          <cell r="P1345" t="str">
            <v>URB</v>
          </cell>
          <cell r="Q1345" t="str">
            <v>URBAN SWAGGER</v>
          </cell>
          <cell r="R1345" t="str">
            <v>F</v>
          </cell>
          <cell r="S1345" t="str">
            <v>3</v>
          </cell>
          <cell r="T1345" t="str">
            <v>FI</v>
          </cell>
          <cell r="U1345" t="str">
            <v>FITTED CAP</v>
          </cell>
          <cell r="V1345" t="str">
            <v>U</v>
          </cell>
          <cell r="W1345">
            <v>408</v>
          </cell>
          <cell r="X1345">
            <v>408</v>
          </cell>
          <cell r="Y1345" t="str">
            <v>URBFIF3408</v>
          </cell>
          <cell r="Z1345">
            <v>0.5</v>
          </cell>
          <cell r="AA1345" t="str">
            <v>14SS_URBAN SWAGGER_16_FLAT_BK</v>
          </cell>
          <cell r="AB1345" t="str">
            <v>BK</v>
          </cell>
          <cell r="AC1345" t="str">
            <v>BLACK</v>
          </cell>
          <cell r="AD1345" t="str">
            <v>URBFIF3408BK</v>
          </cell>
          <cell r="AE1345" t="str">
            <v>R1</v>
          </cell>
          <cell r="AF1345">
            <v>0.5</v>
          </cell>
          <cell r="AG1345" t="str">
            <v>겉감1: 아크릴 100% / 겉감2: 면 100%</v>
          </cell>
          <cell r="AH1345">
            <v>1</v>
          </cell>
          <cell r="AI1345" t="str">
            <v>LXL</v>
          </cell>
        </row>
        <row r="1346">
          <cell r="J1346" t="str">
            <v>0</v>
          </cell>
          <cell r="K1346" t="str">
            <v>0-</v>
          </cell>
          <cell r="L1346">
            <v>0</v>
          </cell>
          <cell r="M1346" t="str">
            <v>TTL</v>
          </cell>
          <cell r="N1346" t="str">
            <v/>
          </cell>
          <cell r="O1346" t="str">
            <v>URB-QF-19 TTL</v>
          </cell>
          <cell r="Q1346" t="str">
            <v/>
          </cell>
          <cell r="R1346" t="str">
            <v/>
          </cell>
          <cell r="S1346" t="str">
            <v/>
          </cell>
          <cell r="U1346" t="str">
            <v/>
          </cell>
          <cell r="X1346" t="str">
            <v/>
          </cell>
          <cell r="Y1346" t="str">
            <v/>
          </cell>
          <cell r="Z1346">
            <v>2.5</v>
          </cell>
          <cell r="AB1346" t="str">
            <v/>
          </cell>
          <cell r="AD1346" t="str">
            <v/>
          </cell>
          <cell r="AE1346" t="str">
            <v/>
          </cell>
          <cell r="AF1346">
            <v>2.5</v>
          </cell>
          <cell r="AG1346">
            <v>0</v>
          </cell>
          <cell r="AH1346">
            <v>1</v>
          </cell>
        </row>
        <row r="1347">
          <cell r="J1347" t="str">
            <v>URB-캡보이2-081</v>
          </cell>
          <cell r="K1347" t="str">
            <v>URB-캡보이2-081-URBFIF3307BLACKFRE</v>
          </cell>
          <cell r="L1347" t="str">
            <v>URB의류외307</v>
          </cell>
          <cell r="M1347" t="str">
            <v>URB</v>
          </cell>
          <cell r="N1347" t="str">
            <v>13FW_U</v>
          </cell>
          <cell r="P1347" t="str">
            <v>URB</v>
          </cell>
          <cell r="Q1347" t="str">
            <v>URBAN SWAGGER</v>
          </cell>
          <cell r="R1347" t="str">
            <v>F</v>
          </cell>
          <cell r="S1347" t="str">
            <v>3</v>
          </cell>
          <cell r="T1347" t="str">
            <v>FI</v>
          </cell>
          <cell r="U1347" t="str">
            <v>FITTED CAP</v>
          </cell>
          <cell r="V1347" t="str">
            <v>U</v>
          </cell>
          <cell r="W1347">
            <v>307</v>
          </cell>
          <cell r="X1347">
            <v>307</v>
          </cell>
          <cell r="Y1347" t="str">
            <v>URBFIF3307</v>
          </cell>
          <cell r="Z1347">
            <v>0.5</v>
          </cell>
          <cell r="AA1347" t="str">
            <v>13FW_URBAN SWAGGER_02_FLAT_BK</v>
          </cell>
          <cell r="AB1347" t="str">
            <v>BK</v>
          </cell>
          <cell r="AC1347" t="str">
            <v>BLACK</v>
          </cell>
          <cell r="AD1347" t="str">
            <v>URBFIF3307BK</v>
          </cell>
          <cell r="AE1347" t="str">
            <v>R1</v>
          </cell>
          <cell r="AF1347">
            <v>0.5</v>
          </cell>
          <cell r="AG1347">
            <v>0</v>
          </cell>
          <cell r="AH1347">
            <v>1</v>
          </cell>
          <cell r="AI1347" t="str">
            <v>FRE</v>
          </cell>
        </row>
        <row r="1348">
          <cell r="J1348" t="str">
            <v>URB-캡보이2-081</v>
          </cell>
          <cell r="K1348" t="str">
            <v>URB-캡보이2-081-URBFIF3307BLACKLXL</v>
          </cell>
          <cell r="L1348" t="str">
            <v>URB의류외307</v>
          </cell>
          <cell r="M1348" t="str">
            <v>URB</v>
          </cell>
          <cell r="N1348" t="str">
            <v>13FW_U</v>
          </cell>
          <cell r="P1348" t="str">
            <v>URB</v>
          </cell>
          <cell r="Q1348" t="str">
            <v>URBAN SWAGGER</v>
          </cell>
          <cell r="R1348" t="str">
            <v>F</v>
          </cell>
          <cell r="S1348" t="str">
            <v>3</v>
          </cell>
          <cell r="T1348" t="str">
            <v>FI</v>
          </cell>
          <cell r="U1348" t="str">
            <v>FITTED CAP</v>
          </cell>
          <cell r="V1348" t="str">
            <v>U</v>
          </cell>
          <cell r="W1348">
            <v>307</v>
          </cell>
          <cell r="X1348">
            <v>307</v>
          </cell>
          <cell r="Y1348" t="str">
            <v>URBFIF3307</v>
          </cell>
          <cell r="Z1348">
            <v>0.5</v>
          </cell>
          <cell r="AA1348" t="str">
            <v>13FW_URBAN SWAGGER_02_FLAT_BK</v>
          </cell>
          <cell r="AB1348" t="str">
            <v>BK</v>
          </cell>
          <cell r="AC1348" t="str">
            <v>BLACK</v>
          </cell>
          <cell r="AD1348" t="str">
            <v>URBFIF3307BK</v>
          </cell>
          <cell r="AE1348" t="str">
            <v>R1</v>
          </cell>
          <cell r="AF1348">
            <v>0.5</v>
          </cell>
          <cell r="AG1348">
            <v>0</v>
          </cell>
          <cell r="AH1348">
            <v>1</v>
          </cell>
          <cell r="AI1348" t="str">
            <v>LXL</v>
          </cell>
        </row>
        <row r="1349">
          <cell r="J1349" t="str">
            <v>URB-캡보이2-082</v>
          </cell>
          <cell r="K1349" t="str">
            <v>URB-캡보이2-082-URBFIF3306BLACKLXL</v>
          </cell>
          <cell r="L1349" t="str">
            <v>URB의류외306</v>
          </cell>
          <cell r="M1349" t="str">
            <v>URB</v>
          </cell>
          <cell r="N1349" t="str">
            <v>13FW_U</v>
          </cell>
          <cell r="P1349" t="str">
            <v>URB</v>
          </cell>
          <cell r="Q1349" t="str">
            <v>URBAN SWAGGER</v>
          </cell>
          <cell r="R1349" t="str">
            <v>F</v>
          </cell>
          <cell r="S1349" t="str">
            <v>3</v>
          </cell>
          <cell r="T1349" t="str">
            <v>FI</v>
          </cell>
          <cell r="U1349" t="str">
            <v>FITTED CAP</v>
          </cell>
          <cell r="V1349" t="str">
            <v>U</v>
          </cell>
          <cell r="W1349">
            <v>306</v>
          </cell>
          <cell r="X1349">
            <v>306</v>
          </cell>
          <cell r="Y1349" t="str">
            <v>URBFIF3306</v>
          </cell>
          <cell r="Z1349">
            <v>0.5</v>
          </cell>
          <cell r="AA1349" t="str">
            <v>13FW_URBAN SWAGGER_06_FLAT_LEO</v>
          </cell>
          <cell r="AB1349" t="str">
            <v>BK</v>
          </cell>
          <cell r="AC1349" t="str">
            <v>BLACK</v>
          </cell>
          <cell r="AD1349" t="str">
            <v>URBFIF3306BK</v>
          </cell>
          <cell r="AE1349" t="str">
            <v>R1</v>
          </cell>
          <cell r="AF1349">
            <v>0.5</v>
          </cell>
          <cell r="AG1349">
            <v>0</v>
          </cell>
          <cell r="AH1349">
            <v>1</v>
          </cell>
          <cell r="AI1349" t="str">
            <v>LXL</v>
          </cell>
        </row>
        <row r="1350">
          <cell r="J1350" t="str">
            <v>URB-캡보이2-082</v>
          </cell>
          <cell r="K1350" t="str">
            <v>URB-캡보이2-082-URBFIF3306BLACKFRE</v>
          </cell>
          <cell r="L1350" t="str">
            <v>URB의류외306</v>
          </cell>
          <cell r="M1350" t="str">
            <v>URB</v>
          </cell>
          <cell r="N1350" t="str">
            <v>13FW_U</v>
          </cell>
          <cell r="P1350" t="str">
            <v>URB</v>
          </cell>
          <cell r="Q1350" t="str">
            <v>URBAN SWAGGER</v>
          </cell>
          <cell r="R1350" t="str">
            <v>F</v>
          </cell>
          <cell r="S1350" t="str">
            <v>3</v>
          </cell>
          <cell r="T1350" t="str">
            <v>FI</v>
          </cell>
          <cell r="U1350" t="str">
            <v>FITTED CAP</v>
          </cell>
          <cell r="V1350" t="str">
            <v>U</v>
          </cell>
          <cell r="W1350">
            <v>306</v>
          </cell>
          <cell r="X1350">
            <v>306</v>
          </cell>
          <cell r="Y1350" t="str">
            <v>URBFIF3306</v>
          </cell>
          <cell r="Z1350">
            <v>0.5</v>
          </cell>
          <cell r="AA1350" t="str">
            <v>13FW_URBAN SWAGGER_06_FLAT_LEO</v>
          </cell>
          <cell r="AB1350" t="str">
            <v>BK</v>
          </cell>
          <cell r="AC1350" t="str">
            <v>BLACK</v>
          </cell>
          <cell r="AD1350" t="str">
            <v>URBFIF3306BK</v>
          </cell>
          <cell r="AE1350" t="str">
            <v>R1</v>
          </cell>
          <cell r="AF1350">
            <v>0.5</v>
          </cell>
          <cell r="AG1350">
            <v>0</v>
          </cell>
          <cell r="AH1350">
            <v>1</v>
          </cell>
          <cell r="AI1350" t="str">
            <v>FRE</v>
          </cell>
        </row>
        <row r="1351">
          <cell r="J1351" t="str">
            <v>0</v>
          </cell>
          <cell r="K1351" t="str">
            <v>0-</v>
          </cell>
          <cell r="L1351">
            <v>0</v>
          </cell>
          <cell r="M1351" t="str">
            <v>TTL</v>
          </cell>
          <cell r="N1351" t="str">
            <v/>
          </cell>
          <cell r="O1351" t="str">
            <v>URB-캡보이2-08 TTL</v>
          </cell>
          <cell r="Q1351" t="str">
            <v/>
          </cell>
          <cell r="R1351" t="str">
            <v/>
          </cell>
          <cell r="S1351" t="str">
            <v/>
          </cell>
          <cell r="U1351" t="str">
            <v/>
          </cell>
          <cell r="X1351" t="str">
            <v/>
          </cell>
          <cell r="Y1351" t="str">
            <v/>
          </cell>
          <cell r="Z1351">
            <v>2</v>
          </cell>
          <cell r="AB1351" t="str">
            <v/>
          </cell>
          <cell r="AD1351" t="str">
            <v/>
          </cell>
          <cell r="AE1351" t="str">
            <v/>
          </cell>
          <cell r="AF1351">
            <v>2</v>
          </cell>
          <cell r="AG1351">
            <v>0</v>
          </cell>
          <cell r="AH1351">
            <v>1</v>
          </cell>
        </row>
        <row r="1352">
          <cell r="J1352" t="str">
            <v>URB-QF-211</v>
          </cell>
          <cell r="K1352" t="str">
            <v>URB-QF-211-URBSNF5028BLACKFRE</v>
          </cell>
          <cell r="L1352" t="str">
            <v>URB의류외28</v>
          </cell>
          <cell r="M1352" t="str">
            <v>URB</v>
          </cell>
          <cell r="N1352" t="str">
            <v>14FW_U</v>
          </cell>
          <cell r="P1352" t="str">
            <v>URB</v>
          </cell>
          <cell r="Q1352" t="str">
            <v>URBAN SWAGGER</v>
          </cell>
          <cell r="R1352" t="str">
            <v>F</v>
          </cell>
          <cell r="S1352">
            <v>5</v>
          </cell>
          <cell r="T1352" t="str">
            <v>SN</v>
          </cell>
          <cell r="U1352" t="str">
            <v>SNAPBACK</v>
          </cell>
          <cell r="V1352" t="str">
            <v>U</v>
          </cell>
          <cell r="W1352">
            <v>28</v>
          </cell>
          <cell r="X1352" t="str">
            <v>028</v>
          </cell>
          <cell r="Y1352" t="str">
            <v>URBSNF5028</v>
          </cell>
          <cell r="Z1352">
            <v>1</v>
          </cell>
          <cell r="AA1352" t="str">
            <v>14FW_URBAN SWAGGER_52_FLAT_BK</v>
          </cell>
          <cell r="AB1352" t="str">
            <v>BK</v>
          </cell>
          <cell r="AC1352" t="str">
            <v>BLACK</v>
          </cell>
          <cell r="AD1352" t="str">
            <v>URBSNF5028BK</v>
          </cell>
          <cell r="AE1352" t="str">
            <v/>
          </cell>
          <cell r="AF1352">
            <v>1</v>
          </cell>
          <cell r="AG1352" t="str">
            <v>겉감1: 폴리에스테르 60% 레이온 40% / 겉감2: 면 100%</v>
          </cell>
          <cell r="AH1352">
            <v>1</v>
          </cell>
          <cell r="AI1352" t="str">
            <v>FRE</v>
          </cell>
        </row>
        <row r="1353">
          <cell r="J1353" t="str">
            <v>URB-QF-212</v>
          </cell>
          <cell r="K1353" t="str">
            <v>URB-QF-212-URBSNF5029GREYFRE</v>
          </cell>
          <cell r="L1353" t="str">
            <v>URB의류외29</v>
          </cell>
          <cell r="M1353" t="str">
            <v>URB</v>
          </cell>
          <cell r="N1353" t="str">
            <v>14FW_U</v>
          </cell>
          <cell r="P1353" t="str">
            <v>URB</v>
          </cell>
          <cell r="Q1353" t="str">
            <v>URBAN SWAGGER</v>
          </cell>
          <cell r="R1353" t="str">
            <v>F</v>
          </cell>
          <cell r="S1353">
            <v>5</v>
          </cell>
          <cell r="T1353" t="str">
            <v>SN</v>
          </cell>
          <cell r="U1353" t="str">
            <v>SNAPBACK</v>
          </cell>
          <cell r="V1353" t="str">
            <v>U</v>
          </cell>
          <cell r="W1353">
            <v>29</v>
          </cell>
          <cell r="X1353" t="str">
            <v>029</v>
          </cell>
          <cell r="Y1353" t="str">
            <v>URBSNF5029</v>
          </cell>
          <cell r="Z1353">
            <v>1</v>
          </cell>
          <cell r="AA1353" t="str">
            <v>14FW_URBAN SWAGGER_53_FLAT_GY</v>
          </cell>
          <cell r="AB1353" t="str">
            <v>GY</v>
          </cell>
          <cell r="AC1353" t="str">
            <v>GREY</v>
          </cell>
          <cell r="AD1353" t="str">
            <v>URBSNF5029GY</v>
          </cell>
          <cell r="AE1353" t="str">
            <v/>
          </cell>
          <cell r="AF1353">
            <v>1</v>
          </cell>
          <cell r="AG1353" t="str">
            <v>겉감1: 울 50% 아크릴 25% 폴리에스테르 25% / 겉감2: 면 100%</v>
          </cell>
          <cell r="AH1353">
            <v>1</v>
          </cell>
          <cell r="AI1353" t="str">
            <v>FRE</v>
          </cell>
        </row>
        <row r="1354">
          <cell r="J1354" t="str">
            <v>0</v>
          </cell>
          <cell r="K1354" t="str">
            <v>0-</v>
          </cell>
          <cell r="L1354">
            <v>0</v>
          </cell>
          <cell r="M1354" t="str">
            <v>TTL</v>
          </cell>
          <cell r="N1354" t="str">
            <v/>
          </cell>
          <cell r="O1354" t="str">
            <v>URB-QF-21 TTL</v>
          </cell>
          <cell r="Q1354" t="str">
            <v/>
          </cell>
          <cell r="R1354" t="str">
            <v/>
          </cell>
          <cell r="S1354" t="str">
            <v/>
          </cell>
          <cell r="U1354" t="str">
            <v/>
          </cell>
          <cell r="X1354" t="str">
            <v/>
          </cell>
          <cell r="Y1354" t="str">
            <v/>
          </cell>
          <cell r="Z1354">
            <v>2</v>
          </cell>
          <cell r="AB1354" t="str">
            <v/>
          </cell>
          <cell r="AD1354" t="str">
            <v/>
          </cell>
          <cell r="AE1354" t="str">
            <v/>
          </cell>
          <cell r="AF1354">
            <v>2</v>
          </cell>
          <cell r="AG1354">
            <v>0</v>
          </cell>
          <cell r="AH1354">
            <v>1</v>
          </cell>
        </row>
        <row r="1355">
          <cell r="J1355" t="str">
            <v>URB-QF-221</v>
          </cell>
          <cell r="K1355" t="str">
            <v>URB-QF-221-URBSNF3030BLACKFRE</v>
          </cell>
          <cell r="L1355" t="str">
            <v>URB의류외30</v>
          </cell>
          <cell r="M1355" t="str">
            <v>URB</v>
          </cell>
          <cell r="N1355" t="str">
            <v>14SS_U</v>
          </cell>
          <cell r="P1355" t="str">
            <v>URB</v>
          </cell>
          <cell r="Q1355" t="str">
            <v>URBAN SWAGGER</v>
          </cell>
          <cell r="R1355" t="str">
            <v>F</v>
          </cell>
          <cell r="S1355" t="str">
            <v>3</v>
          </cell>
          <cell r="T1355" t="str">
            <v>SN</v>
          </cell>
          <cell r="U1355" t="str">
            <v>SNAPBACK</v>
          </cell>
          <cell r="V1355" t="str">
            <v>U</v>
          </cell>
          <cell r="W1355">
            <v>30</v>
          </cell>
          <cell r="X1355" t="str">
            <v>030</v>
          </cell>
          <cell r="Y1355" t="str">
            <v>URBSNF3030</v>
          </cell>
          <cell r="Z1355">
            <v>1</v>
          </cell>
          <cell r="AA1355" t="str">
            <v>14SS_URBAN SWAGGER_71_FLAT_BK</v>
          </cell>
          <cell r="AB1355" t="str">
            <v>BK</v>
          </cell>
          <cell r="AC1355" t="str">
            <v>BLACK</v>
          </cell>
          <cell r="AD1355" t="str">
            <v>URBSNF3030BK</v>
          </cell>
          <cell r="AE1355" t="str">
            <v/>
          </cell>
          <cell r="AF1355">
            <v>1</v>
          </cell>
          <cell r="AG1355" t="str">
            <v>면 60% 폴리에스테르 37% 폴리우레탄 3%</v>
          </cell>
          <cell r="AH1355">
            <v>1</v>
          </cell>
          <cell r="AI1355" t="str">
            <v>FRE</v>
          </cell>
        </row>
        <row r="1356">
          <cell r="J1356" t="str">
            <v>0</v>
          </cell>
          <cell r="K1356" t="str">
            <v>0-</v>
          </cell>
          <cell r="L1356">
            <v>0</v>
          </cell>
          <cell r="M1356" t="str">
            <v>TTL</v>
          </cell>
          <cell r="N1356" t="str">
            <v/>
          </cell>
          <cell r="O1356" t="str">
            <v>URB-QF-22 TTL</v>
          </cell>
          <cell r="Q1356" t="str">
            <v/>
          </cell>
          <cell r="R1356" t="str">
            <v/>
          </cell>
          <cell r="S1356" t="str">
            <v/>
          </cell>
          <cell r="U1356" t="str">
            <v/>
          </cell>
          <cell r="X1356" t="str">
            <v/>
          </cell>
          <cell r="Y1356" t="str">
            <v/>
          </cell>
          <cell r="Z1356">
            <v>1</v>
          </cell>
          <cell r="AB1356" t="str">
            <v/>
          </cell>
          <cell r="AD1356" t="str">
            <v/>
          </cell>
          <cell r="AE1356" t="str">
            <v/>
          </cell>
          <cell r="AF1356">
            <v>1</v>
          </cell>
          <cell r="AG1356">
            <v>0</v>
          </cell>
          <cell r="AH1356">
            <v>1</v>
          </cell>
        </row>
        <row r="1357">
          <cell r="J1357" t="str">
            <v>URB-J&amp;F-051</v>
          </cell>
          <cell r="K1357" t="str">
            <v>URB-J&amp;F-051-URBSNF3031GREENFRE</v>
          </cell>
          <cell r="L1357" t="str">
            <v>URB의류외31</v>
          </cell>
          <cell r="M1357" t="str">
            <v>URB</v>
          </cell>
          <cell r="N1357" t="str">
            <v>14FW_U</v>
          </cell>
          <cell r="P1357" t="str">
            <v>URB</v>
          </cell>
          <cell r="Q1357" t="str">
            <v>URBAN SWAGGER</v>
          </cell>
          <cell r="R1357" t="str">
            <v>F</v>
          </cell>
          <cell r="S1357" t="str">
            <v>3</v>
          </cell>
          <cell r="T1357" t="str">
            <v>SN</v>
          </cell>
          <cell r="U1357" t="str">
            <v>SNAPBACK</v>
          </cell>
          <cell r="V1357" t="str">
            <v>U</v>
          </cell>
          <cell r="W1357">
            <v>31</v>
          </cell>
          <cell r="X1357" t="str">
            <v>031</v>
          </cell>
          <cell r="Y1357" t="str">
            <v>URBSNF3031</v>
          </cell>
          <cell r="Z1357">
            <v>1</v>
          </cell>
          <cell r="AA1357" t="str">
            <v>14FW_URBAN SWAGGER_25_FLAT_GN</v>
          </cell>
          <cell r="AB1357" t="str">
            <v>GR</v>
          </cell>
          <cell r="AC1357" t="str">
            <v>GREEN</v>
          </cell>
          <cell r="AD1357" t="str">
            <v>URBSNF3031GR</v>
          </cell>
          <cell r="AE1357" t="str">
            <v/>
          </cell>
          <cell r="AF1357">
            <v>1</v>
          </cell>
          <cell r="AG1357" t="str">
            <v xml:space="preserve"> 겉감1 : 폴리에스테르100%
 겉감2 : 폴리우레탄100%</v>
          </cell>
          <cell r="AH1357">
            <v>1</v>
          </cell>
          <cell r="AI1357" t="str">
            <v>FRE</v>
          </cell>
        </row>
        <row r="1358">
          <cell r="J1358" t="str">
            <v>URB-J&amp;F-052</v>
          </cell>
          <cell r="K1358" t="str">
            <v>URB-J&amp;F-052-URBSNF3032BLACKFRE</v>
          </cell>
          <cell r="L1358" t="str">
            <v>URB의류외32</v>
          </cell>
          <cell r="M1358" t="str">
            <v>URB</v>
          </cell>
          <cell r="N1358" t="str">
            <v>14FW_U</v>
          </cell>
          <cell r="P1358" t="str">
            <v>URB</v>
          </cell>
          <cell r="Q1358" t="str">
            <v>URBAN SWAGGER</v>
          </cell>
          <cell r="R1358" t="str">
            <v>F</v>
          </cell>
          <cell r="S1358" t="str">
            <v>3</v>
          </cell>
          <cell r="T1358" t="str">
            <v>SN</v>
          </cell>
          <cell r="U1358" t="str">
            <v>SNAPBACK</v>
          </cell>
          <cell r="V1358" t="str">
            <v>U</v>
          </cell>
          <cell r="W1358">
            <v>32</v>
          </cell>
          <cell r="X1358" t="str">
            <v>032</v>
          </cell>
          <cell r="Y1358" t="str">
            <v>URBSNF3032</v>
          </cell>
          <cell r="Z1358">
            <v>1</v>
          </cell>
          <cell r="AA1358" t="str">
            <v>14FW_URBAN SWAGGER_28_FLAT_BK</v>
          </cell>
          <cell r="AB1358" t="str">
            <v>BK</v>
          </cell>
          <cell r="AC1358" t="str">
            <v>BLACK</v>
          </cell>
          <cell r="AD1358" t="str">
            <v>URBSNF3032BK</v>
          </cell>
          <cell r="AE1358" t="str">
            <v/>
          </cell>
          <cell r="AF1358">
            <v>1</v>
          </cell>
          <cell r="AG1358" t="str">
            <v xml:space="preserve"> 겉감1 : 폴리에스테르100% 겉감2 : 폴리우레탄100%</v>
          </cell>
          <cell r="AH1358">
            <v>1</v>
          </cell>
          <cell r="AI1358" t="str">
            <v>FRE</v>
          </cell>
        </row>
        <row r="1359">
          <cell r="J1359" t="str">
            <v>URB-J&amp;F-053</v>
          </cell>
          <cell r="K1359" t="str">
            <v>URB-J&amp;F-053-URBSNF3033BLACKFRE</v>
          </cell>
          <cell r="L1359" t="str">
            <v>URB의류외33</v>
          </cell>
          <cell r="M1359" t="str">
            <v>URB</v>
          </cell>
          <cell r="N1359" t="str">
            <v>14FW_U</v>
          </cell>
          <cell r="P1359" t="str">
            <v>URB</v>
          </cell>
          <cell r="Q1359" t="str">
            <v>URBAN SWAGGER</v>
          </cell>
          <cell r="R1359" t="str">
            <v>F</v>
          </cell>
          <cell r="S1359" t="str">
            <v>3</v>
          </cell>
          <cell r="T1359" t="str">
            <v>SN</v>
          </cell>
          <cell r="U1359" t="str">
            <v>SNAPBACK</v>
          </cell>
          <cell r="V1359" t="str">
            <v>U</v>
          </cell>
          <cell r="W1359">
            <v>33</v>
          </cell>
          <cell r="X1359" t="str">
            <v>033</v>
          </cell>
          <cell r="Y1359" t="str">
            <v>URBSNF3033</v>
          </cell>
          <cell r="Z1359">
            <v>1</v>
          </cell>
          <cell r="AA1359" t="str">
            <v>14FW_URBAN SWAGGER_43_FLAP_BK</v>
          </cell>
          <cell r="AB1359" t="str">
            <v>BK</v>
          </cell>
          <cell r="AC1359" t="str">
            <v>BLACK</v>
          </cell>
          <cell r="AD1359" t="str">
            <v>URBSNF3033BK</v>
          </cell>
          <cell r="AE1359" t="str">
            <v/>
          </cell>
          <cell r="AF1359">
            <v>1</v>
          </cell>
          <cell r="AG1359" t="str">
            <v xml:space="preserve"> 아크릴  85%
 울        15%</v>
          </cell>
          <cell r="AH1359">
            <v>1</v>
          </cell>
          <cell r="AI1359" t="str">
            <v>FRE</v>
          </cell>
        </row>
        <row r="1360">
          <cell r="J1360" t="str">
            <v>URB-J&amp;F-054</v>
          </cell>
          <cell r="K1360" t="str">
            <v>URB-J&amp;F-054-URBSNF3034BLACKFRE</v>
          </cell>
          <cell r="L1360" t="str">
            <v>URB의류외34</v>
          </cell>
          <cell r="M1360" t="str">
            <v>URB</v>
          </cell>
          <cell r="N1360" t="str">
            <v>14FW_U</v>
          </cell>
          <cell r="P1360" t="str">
            <v>URB</v>
          </cell>
          <cell r="Q1360" t="str">
            <v>URBAN SWAGGER</v>
          </cell>
          <cell r="R1360" t="str">
            <v>F</v>
          </cell>
          <cell r="S1360" t="str">
            <v>3</v>
          </cell>
          <cell r="T1360" t="str">
            <v>SN</v>
          </cell>
          <cell r="U1360" t="str">
            <v>SNAPBACK</v>
          </cell>
          <cell r="V1360" t="str">
            <v>U</v>
          </cell>
          <cell r="W1360">
            <v>34</v>
          </cell>
          <cell r="X1360" t="str">
            <v>034</v>
          </cell>
          <cell r="Y1360" t="str">
            <v>URBSNF3034</v>
          </cell>
          <cell r="Z1360">
            <v>1</v>
          </cell>
          <cell r="AA1360" t="str">
            <v>14FW_URBAN SWAGGER_44_FLAP_BK</v>
          </cell>
          <cell r="AB1360" t="str">
            <v>BK</v>
          </cell>
          <cell r="AC1360" t="str">
            <v>BLACK</v>
          </cell>
          <cell r="AD1360" t="str">
            <v>URBSNF3034BK</v>
          </cell>
          <cell r="AE1360" t="str">
            <v/>
          </cell>
          <cell r="AF1360">
            <v>1</v>
          </cell>
          <cell r="AG1360" t="str">
            <v xml:space="preserve"> 아크릴  85%
 울        15%</v>
          </cell>
          <cell r="AH1360">
            <v>1</v>
          </cell>
          <cell r="AI1360" t="str">
            <v>FRE</v>
          </cell>
        </row>
        <row r="1361">
          <cell r="J1361" t="str">
            <v>URB-J&amp;F-055</v>
          </cell>
          <cell r="K1361" t="str">
            <v>URB-J&amp;F-055-URBSNF3035BLACKFRE</v>
          </cell>
          <cell r="L1361" t="str">
            <v>URB의류외35</v>
          </cell>
          <cell r="M1361" t="str">
            <v>URB</v>
          </cell>
          <cell r="N1361" t="str">
            <v>14FW_U</v>
          </cell>
          <cell r="P1361" t="str">
            <v>URB</v>
          </cell>
          <cell r="Q1361" t="str">
            <v>URBAN SWAGGER</v>
          </cell>
          <cell r="R1361" t="str">
            <v>F</v>
          </cell>
          <cell r="S1361" t="str">
            <v>3</v>
          </cell>
          <cell r="T1361" t="str">
            <v>SN</v>
          </cell>
          <cell r="U1361" t="str">
            <v>SNAPBACK</v>
          </cell>
          <cell r="V1361" t="str">
            <v>U</v>
          </cell>
          <cell r="W1361">
            <v>35</v>
          </cell>
          <cell r="X1361" t="str">
            <v>035</v>
          </cell>
          <cell r="Y1361" t="str">
            <v>URBSNF3035</v>
          </cell>
          <cell r="Z1361">
            <v>1</v>
          </cell>
          <cell r="AA1361" t="str">
            <v>14FW_URBAN SWAGGER_45_FLAP_BK</v>
          </cell>
          <cell r="AB1361" t="str">
            <v>BK</v>
          </cell>
          <cell r="AC1361" t="str">
            <v>BLACK</v>
          </cell>
          <cell r="AD1361" t="str">
            <v>URBSNF3035BK</v>
          </cell>
          <cell r="AE1361" t="str">
            <v/>
          </cell>
          <cell r="AF1361">
            <v>1</v>
          </cell>
          <cell r="AG1361" t="str">
            <v xml:space="preserve"> 겉감1 : 아크릴 85%  울 15%
 겉감2 : 폴리우레탄     100%</v>
          </cell>
          <cell r="AH1361">
            <v>1</v>
          </cell>
          <cell r="AI1361" t="str">
            <v>FRE</v>
          </cell>
        </row>
        <row r="1362">
          <cell r="J1362" t="str">
            <v>URB-J&amp;F-056</v>
          </cell>
          <cell r="K1362" t="str">
            <v>URB-J&amp;F-056-URBSNF3036BLACKFRE</v>
          </cell>
          <cell r="L1362" t="str">
            <v>URB의류외36</v>
          </cell>
          <cell r="M1362" t="str">
            <v>URB</v>
          </cell>
          <cell r="N1362" t="str">
            <v>14FW_U</v>
          </cell>
          <cell r="P1362" t="str">
            <v>URB</v>
          </cell>
          <cell r="Q1362" t="str">
            <v>URBAN SWAGGER</v>
          </cell>
          <cell r="R1362" t="str">
            <v>F</v>
          </cell>
          <cell r="S1362" t="str">
            <v>3</v>
          </cell>
          <cell r="T1362" t="str">
            <v>SN</v>
          </cell>
          <cell r="U1362" t="str">
            <v>SNAPBACK</v>
          </cell>
          <cell r="V1362" t="str">
            <v>U</v>
          </cell>
          <cell r="W1362">
            <v>36</v>
          </cell>
          <cell r="X1362" t="str">
            <v>036</v>
          </cell>
          <cell r="Y1362" t="str">
            <v>URBSNF3036</v>
          </cell>
          <cell r="Z1362">
            <v>1</v>
          </cell>
          <cell r="AA1362" t="str">
            <v>14FW_URBAN SWAGGER_46_FLAP_BK</v>
          </cell>
          <cell r="AB1362" t="str">
            <v>BK</v>
          </cell>
          <cell r="AC1362" t="str">
            <v>BLACK</v>
          </cell>
          <cell r="AD1362" t="str">
            <v>URBSNF3036BK</v>
          </cell>
          <cell r="AE1362" t="str">
            <v/>
          </cell>
          <cell r="AF1362">
            <v>1</v>
          </cell>
          <cell r="AG1362" t="str">
            <v xml:space="preserve"> 겉감1 : 아크릴 85%  울 15%
 겉감2 : 폴리우레탄 100%</v>
          </cell>
          <cell r="AH1362">
            <v>1</v>
          </cell>
          <cell r="AI1362" t="str">
            <v>FRE</v>
          </cell>
        </row>
        <row r="1363">
          <cell r="J1363" t="str">
            <v>URB-J&amp;F-057</v>
          </cell>
          <cell r="K1363" t="str">
            <v>URB-J&amp;F-057-URBSNF3037BLACKFRE</v>
          </cell>
          <cell r="L1363" t="str">
            <v>URB의류외37</v>
          </cell>
          <cell r="M1363" t="str">
            <v>URB</v>
          </cell>
          <cell r="N1363" t="str">
            <v>14FW_U</v>
          </cell>
          <cell r="P1363" t="str">
            <v>URB</v>
          </cell>
          <cell r="Q1363" t="str">
            <v>URBAN SWAGGER</v>
          </cell>
          <cell r="R1363" t="str">
            <v>F</v>
          </cell>
          <cell r="S1363" t="str">
            <v>3</v>
          </cell>
          <cell r="T1363" t="str">
            <v>SN</v>
          </cell>
          <cell r="U1363" t="str">
            <v>SNAPBACK</v>
          </cell>
          <cell r="V1363" t="str">
            <v>U</v>
          </cell>
          <cell r="W1363">
            <v>37</v>
          </cell>
          <cell r="X1363" t="str">
            <v>037</v>
          </cell>
          <cell r="Y1363" t="str">
            <v>URBSNF3037</v>
          </cell>
          <cell r="Z1363">
            <v>1</v>
          </cell>
          <cell r="AA1363" t="str">
            <v>14FW_URBAN SWAGGER_47_FLAP_BK</v>
          </cell>
          <cell r="AB1363" t="str">
            <v>BK</v>
          </cell>
          <cell r="AC1363" t="str">
            <v>BLACK</v>
          </cell>
          <cell r="AD1363" t="str">
            <v>URBSNF3037BK</v>
          </cell>
          <cell r="AE1363" t="str">
            <v/>
          </cell>
          <cell r="AF1363">
            <v>1</v>
          </cell>
          <cell r="AG1363" t="str">
            <v xml:space="preserve"> 겉감1 : 아크릴 85%  울 15%
 겉감2 : 폴리우레탄 100%</v>
          </cell>
          <cell r="AH1363">
            <v>1</v>
          </cell>
          <cell r="AI1363" t="str">
            <v>FRE</v>
          </cell>
        </row>
        <row r="1364">
          <cell r="J1364" t="str">
            <v>0</v>
          </cell>
          <cell r="K1364" t="str">
            <v>0-</v>
          </cell>
          <cell r="L1364">
            <v>0</v>
          </cell>
          <cell r="M1364" t="str">
            <v>TTL</v>
          </cell>
          <cell r="N1364" t="str">
            <v/>
          </cell>
          <cell r="O1364" t="str">
            <v>URB-J&amp;F-05 TTL</v>
          </cell>
          <cell r="Q1364" t="str">
            <v/>
          </cell>
          <cell r="R1364" t="str">
            <v/>
          </cell>
          <cell r="S1364" t="str">
            <v/>
          </cell>
          <cell r="U1364" t="str">
            <v/>
          </cell>
          <cell r="X1364" t="str">
            <v/>
          </cell>
          <cell r="Y1364" t="str">
            <v/>
          </cell>
          <cell r="Z1364">
            <v>7</v>
          </cell>
          <cell r="AB1364" t="str">
            <v/>
          </cell>
          <cell r="AD1364" t="str">
            <v/>
          </cell>
          <cell r="AE1364" t="str">
            <v/>
          </cell>
          <cell r="AF1364">
            <v>7</v>
          </cell>
          <cell r="AG1364">
            <v>0</v>
          </cell>
          <cell r="AH1364">
            <v>1</v>
          </cell>
        </row>
        <row r="1365">
          <cell r="J1365" t="str">
            <v>HCU-캡보이2-101</v>
          </cell>
          <cell r="K1365" t="str">
            <v>HCU-캡보이2-101-HCUFIF3401BLACKFRE</v>
          </cell>
          <cell r="L1365" t="str">
            <v>HCU의류외401</v>
          </cell>
          <cell r="M1365" t="str">
            <v>HCU</v>
          </cell>
          <cell r="N1365" t="str">
            <v>14SS H</v>
          </cell>
          <cell r="P1365" t="str">
            <v>HCU</v>
          </cell>
          <cell r="Q1365" t="str">
            <v>H.COUSTIC</v>
          </cell>
          <cell r="R1365" t="str">
            <v>F</v>
          </cell>
          <cell r="S1365" t="str">
            <v>3</v>
          </cell>
          <cell r="T1365" t="str">
            <v>FI</v>
          </cell>
          <cell r="U1365" t="str">
            <v>FITTED CAP</v>
          </cell>
          <cell r="V1365" t="str">
            <v>U</v>
          </cell>
          <cell r="W1365">
            <v>401</v>
          </cell>
          <cell r="X1365">
            <v>401</v>
          </cell>
          <cell r="Y1365" t="str">
            <v>HCUFIF3401</v>
          </cell>
          <cell r="Z1365">
            <v>1</v>
          </cell>
          <cell r="AA1365" t="str">
            <v>14SS H.COUSTIC CAP-15 FLAT BK</v>
          </cell>
          <cell r="AB1365" t="str">
            <v>BK</v>
          </cell>
          <cell r="AC1365" t="str">
            <v>BLACK</v>
          </cell>
          <cell r="AD1365" t="str">
            <v>HCUFIF3401BK</v>
          </cell>
          <cell r="AE1365" t="str">
            <v>R1</v>
          </cell>
          <cell r="AF1365">
            <v>1</v>
          </cell>
          <cell r="AG1365">
            <v>0</v>
          </cell>
          <cell r="AH1365">
            <v>1</v>
          </cell>
          <cell r="AI1365" t="str">
            <v>FRE</v>
          </cell>
        </row>
        <row r="1366">
          <cell r="J1366" t="str">
            <v>0</v>
          </cell>
          <cell r="K1366" t="str">
            <v>0-</v>
          </cell>
          <cell r="L1366">
            <v>0</v>
          </cell>
          <cell r="M1366" t="str">
            <v>TTL</v>
          </cell>
          <cell r="N1366" t="str">
            <v/>
          </cell>
          <cell r="O1366" t="str">
            <v>HCU-캡보이2-10 TTL</v>
          </cell>
          <cell r="Q1366" t="str">
            <v/>
          </cell>
          <cell r="R1366" t="str">
            <v/>
          </cell>
          <cell r="S1366" t="str">
            <v/>
          </cell>
          <cell r="U1366" t="str">
            <v/>
          </cell>
          <cell r="X1366" t="str">
            <v/>
          </cell>
          <cell r="Y1366" t="str">
            <v/>
          </cell>
          <cell r="Z1366">
            <v>1</v>
          </cell>
          <cell r="AB1366" t="str">
            <v/>
          </cell>
          <cell r="AD1366" t="str">
            <v/>
          </cell>
          <cell r="AE1366" t="str">
            <v/>
          </cell>
          <cell r="AF1366">
            <v>1</v>
          </cell>
          <cell r="AG1366">
            <v>0</v>
          </cell>
          <cell r="AH1366">
            <v>1</v>
          </cell>
        </row>
        <row r="1367">
          <cell r="J1367" t="str">
            <v>URB-캡보이-041</v>
          </cell>
          <cell r="K1367" t="str">
            <v>URB-캡보이-041-URBFIF3443WHITEFRE</v>
          </cell>
          <cell r="L1367" t="str">
            <v>URB의류외443</v>
          </cell>
          <cell r="M1367" t="str">
            <v>URB</v>
          </cell>
          <cell r="N1367" t="str">
            <v>14SS_U</v>
          </cell>
          <cell r="P1367" t="str">
            <v>URB</v>
          </cell>
          <cell r="Q1367" t="str">
            <v>URBAN SWAGGER</v>
          </cell>
          <cell r="R1367" t="str">
            <v>F</v>
          </cell>
          <cell r="S1367" t="str">
            <v>3</v>
          </cell>
          <cell r="T1367" t="str">
            <v>FI</v>
          </cell>
          <cell r="U1367" t="str">
            <v>FITTED CAP</v>
          </cell>
          <cell r="V1367" t="str">
            <v>U</v>
          </cell>
          <cell r="W1367">
            <v>443</v>
          </cell>
          <cell r="X1367">
            <v>443</v>
          </cell>
          <cell r="Y1367" t="str">
            <v>URBFIF3443</v>
          </cell>
          <cell r="Z1367">
            <v>1</v>
          </cell>
          <cell r="AA1367" t="str">
            <v>14SS_URBAN SWAGGER_72_FLAT_WH</v>
          </cell>
          <cell r="AB1367" t="str">
            <v>WH</v>
          </cell>
          <cell r="AC1367" t="str">
            <v>WHITE</v>
          </cell>
          <cell r="AD1367" t="str">
            <v>URBFIF3443WH</v>
          </cell>
          <cell r="AE1367" t="str">
            <v>R1</v>
          </cell>
          <cell r="AF1367">
            <v>1</v>
          </cell>
          <cell r="AG1367">
            <v>0</v>
          </cell>
          <cell r="AH1367">
            <v>1</v>
          </cell>
          <cell r="AI1367" t="str">
            <v>FRE</v>
          </cell>
        </row>
        <row r="1368">
          <cell r="J1368" t="str">
            <v>0</v>
          </cell>
          <cell r="K1368" t="str">
            <v>0-</v>
          </cell>
          <cell r="L1368">
            <v>0</v>
          </cell>
          <cell r="M1368" t="str">
            <v>TTL</v>
          </cell>
          <cell r="N1368" t="str">
            <v/>
          </cell>
          <cell r="O1368" t="str">
            <v>URB-캡보이-04 TTL</v>
          </cell>
          <cell r="Q1368" t="str">
            <v/>
          </cell>
          <cell r="R1368" t="str">
            <v/>
          </cell>
          <cell r="S1368" t="str">
            <v/>
          </cell>
          <cell r="U1368" t="str">
            <v/>
          </cell>
          <cell r="X1368" t="str">
            <v/>
          </cell>
          <cell r="Y1368" t="str">
            <v/>
          </cell>
          <cell r="Z1368">
            <v>1</v>
          </cell>
          <cell r="AB1368" t="str">
            <v/>
          </cell>
          <cell r="AD1368" t="str">
            <v/>
          </cell>
          <cell r="AE1368" t="str">
            <v/>
          </cell>
          <cell r="AF1368">
            <v>1</v>
          </cell>
          <cell r="AG1368">
            <v>0</v>
          </cell>
          <cell r="AH1368">
            <v>1</v>
          </cell>
        </row>
        <row r="1369">
          <cell r="J1369" t="str">
            <v>URB-QF-241</v>
          </cell>
          <cell r="K1369" t="str">
            <v>URB-QF-241-URBFIF3453BROWNFRE</v>
          </cell>
          <cell r="L1369" t="str">
            <v>URB의류외453</v>
          </cell>
          <cell r="M1369" t="str">
            <v>URB</v>
          </cell>
          <cell r="N1369" t="str">
            <v>14SS U</v>
          </cell>
          <cell r="P1369" t="str">
            <v>URB</v>
          </cell>
          <cell r="Q1369" t="str">
            <v>URBAN SWAGGER</v>
          </cell>
          <cell r="R1369" t="str">
            <v>F</v>
          </cell>
          <cell r="S1369" t="str">
            <v>3</v>
          </cell>
          <cell r="T1369" t="str">
            <v>FI</v>
          </cell>
          <cell r="U1369" t="str">
            <v>FITTED CAP</v>
          </cell>
          <cell r="V1369" t="str">
            <v>U</v>
          </cell>
          <cell r="W1369">
            <v>453</v>
          </cell>
          <cell r="X1369">
            <v>453</v>
          </cell>
          <cell r="Y1369" t="str">
            <v>URBFIF3453</v>
          </cell>
          <cell r="Z1369">
            <v>1</v>
          </cell>
          <cell r="AA1369" t="str">
            <v>14SS URBAN SWAGGER_48_FLAP_BR</v>
          </cell>
          <cell r="AB1369" t="str">
            <v>BW</v>
          </cell>
          <cell r="AC1369" t="str">
            <v>BROWN</v>
          </cell>
          <cell r="AD1369" t="str">
            <v>URBFIF3453BW</v>
          </cell>
          <cell r="AE1369" t="str">
            <v>R1</v>
          </cell>
          <cell r="AF1369">
            <v>1</v>
          </cell>
          <cell r="AG1369" t="str">
            <v>겉감1: 폴리에스테르 100% / 겉감2: 면 100%</v>
          </cell>
          <cell r="AH1369">
            <v>1</v>
          </cell>
          <cell r="AI1369" t="str">
            <v>FRE</v>
          </cell>
        </row>
        <row r="1370">
          <cell r="J1370" t="str">
            <v>URB-QF-242</v>
          </cell>
          <cell r="K1370" t="str">
            <v>URB-QF-242-URBFIF3454MINTFRE</v>
          </cell>
          <cell r="L1370" t="str">
            <v>URB의류외454</v>
          </cell>
          <cell r="M1370" t="str">
            <v>URB</v>
          </cell>
          <cell r="N1370" t="str">
            <v>14SS U</v>
          </cell>
          <cell r="P1370" t="str">
            <v>URB</v>
          </cell>
          <cell r="Q1370" t="str">
            <v>URBAN SWAGGER</v>
          </cell>
          <cell r="R1370" t="str">
            <v>F</v>
          </cell>
          <cell r="S1370" t="str">
            <v>3</v>
          </cell>
          <cell r="T1370" t="str">
            <v>FI</v>
          </cell>
          <cell r="U1370" t="str">
            <v>FITTED CAP</v>
          </cell>
          <cell r="V1370" t="str">
            <v>U</v>
          </cell>
          <cell r="W1370">
            <v>454</v>
          </cell>
          <cell r="X1370">
            <v>454</v>
          </cell>
          <cell r="Y1370" t="str">
            <v>URBFIF3454</v>
          </cell>
          <cell r="Z1370">
            <v>1</v>
          </cell>
          <cell r="AA1370" t="str">
            <v>14SS URBAN SWAGGER_49_FLAP_MT</v>
          </cell>
          <cell r="AB1370" t="str">
            <v>MT</v>
          </cell>
          <cell r="AC1370" t="str">
            <v>MINT</v>
          </cell>
          <cell r="AD1370" t="str">
            <v>URBFIF3454MT</v>
          </cell>
          <cell r="AE1370" t="str">
            <v>R1</v>
          </cell>
          <cell r="AF1370">
            <v>1</v>
          </cell>
          <cell r="AG1370" t="str">
            <v>겉감1: 면 95% 폴리우레탄 5% / 겉감2: 면 100%</v>
          </cell>
          <cell r="AH1370">
            <v>1</v>
          </cell>
          <cell r="AI1370" t="str">
            <v>FRE</v>
          </cell>
        </row>
        <row r="1371">
          <cell r="J1371" t="str">
            <v>0</v>
          </cell>
          <cell r="K1371" t="str">
            <v>0-</v>
          </cell>
          <cell r="L1371">
            <v>0</v>
          </cell>
          <cell r="M1371" t="str">
            <v>TTL</v>
          </cell>
          <cell r="N1371" t="str">
            <v/>
          </cell>
          <cell r="O1371" t="str">
            <v>URB-QF-24 TTL</v>
          </cell>
          <cell r="Q1371" t="str">
            <v/>
          </cell>
          <cell r="R1371" t="str">
            <v/>
          </cell>
          <cell r="S1371" t="str">
            <v/>
          </cell>
          <cell r="U1371" t="str">
            <v/>
          </cell>
          <cell r="X1371" t="str">
            <v/>
          </cell>
          <cell r="Y1371" t="str">
            <v/>
          </cell>
          <cell r="Z1371">
            <v>2</v>
          </cell>
          <cell r="AB1371" t="str">
            <v/>
          </cell>
          <cell r="AD1371" t="str">
            <v/>
          </cell>
          <cell r="AE1371" t="str">
            <v/>
          </cell>
          <cell r="AF1371">
            <v>2</v>
          </cell>
          <cell r="AG1371">
            <v>0</v>
          </cell>
          <cell r="AH1371">
            <v>1</v>
          </cell>
        </row>
        <row r="1372">
          <cell r="J1372" t="str">
            <v>URB-J&amp;F-061</v>
          </cell>
          <cell r="K1372" t="str">
            <v>URB-J&amp;F-061-URBFIF3453BROWNFRE</v>
          </cell>
          <cell r="L1372" t="str">
            <v>URB의류외453</v>
          </cell>
          <cell r="M1372" t="str">
            <v>URB</v>
          </cell>
          <cell r="N1372" t="str">
            <v>14SS U</v>
          </cell>
          <cell r="P1372" t="str">
            <v>URB</v>
          </cell>
          <cell r="Q1372" t="str">
            <v>URBAN SWAGGER</v>
          </cell>
          <cell r="R1372" t="str">
            <v>F</v>
          </cell>
          <cell r="S1372" t="str">
            <v>3</v>
          </cell>
          <cell r="T1372" t="str">
            <v>FI</v>
          </cell>
          <cell r="U1372" t="str">
            <v>FITTED CAP</v>
          </cell>
          <cell r="V1372" t="str">
            <v>U</v>
          </cell>
          <cell r="W1372">
            <v>453</v>
          </cell>
          <cell r="X1372">
            <v>453</v>
          </cell>
          <cell r="Y1372" t="str">
            <v>URBFIF3453</v>
          </cell>
          <cell r="Z1372">
            <v>0</v>
          </cell>
          <cell r="AA1372" t="str">
            <v>14SS URBAN SWAGGER_48_FLAP_BR</v>
          </cell>
          <cell r="AB1372" t="str">
            <v>BW</v>
          </cell>
          <cell r="AC1372" t="str">
            <v>BROWN</v>
          </cell>
          <cell r="AD1372" t="str">
            <v>URBFIF3453BW</v>
          </cell>
          <cell r="AE1372" t="str">
            <v>R2</v>
          </cell>
          <cell r="AF1372">
            <v>0</v>
          </cell>
          <cell r="AG1372" t="str">
            <v>겉감1: 폴리에스테르 100% / 겉감2: 면 100%</v>
          </cell>
          <cell r="AH1372">
            <v>1</v>
          </cell>
          <cell r="AI1372" t="str">
            <v>FRE</v>
          </cell>
        </row>
        <row r="1373">
          <cell r="J1373" t="str">
            <v>URB-J&amp;F-062</v>
          </cell>
          <cell r="K1373" t="str">
            <v>URB-J&amp;F-062-URBFIF3454MINTFRE</v>
          </cell>
          <cell r="L1373" t="str">
            <v>URB의류외454</v>
          </cell>
          <cell r="M1373" t="str">
            <v>URB</v>
          </cell>
          <cell r="N1373" t="str">
            <v>14SS U</v>
          </cell>
          <cell r="P1373" t="str">
            <v>URB</v>
          </cell>
          <cell r="Q1373" t="str">
            <v>URBAN SWAGGER</v>
          </cell>
          <cell r="R1373" t="str">
            <v>F</v>
          </cell>
          <cell r="S1373" t="str">
            <v>3</v>
          </cell>
          <cell r="T1373" t="str">
            <v>FI</v>
          </cell>
          <cell r="U1373" t="str">
            <v>FITTED CAP</v>
          </cell>
          <cell r="V1373" t="str">
            <v>U</v>
          </cell>
          <cell r="W1373">
            <v>454</v>
          </cell>
          <cell r="X1373">
            <v>454</v>
          </cell>
          <cell r="Y1373" t="str">
            <v>URBFIF3454</v>
          </cell>
          <cell r="Z1373">
            <v>0</v>
          </cell>
          <cell r="AA1373" t="str">
            <v>14SS URBAN SWAGGER_49_FLAP_MT</v>
          </cell>
          <cell r="AB1373" t="str">
            <v>MT</v>
          </cell>
          <cell r="AC1373" t="str">
            <v>MINT</v>
          </cell>
          <cell r="AD1373" t="str">
            <v>URBFIF3454MT</v>
          </cell>
          <cell r="AE1373" t="str">
            <v>R2</v>
          </cell>
          <cell r="AF1373">
            <v>0</v>
          </cell>
          <cell r="AG1373" t="str">
            <v>겉감1: 면 95% 폴리우레탄 5% / 겉감2: 면 100%</v>
          </cell>
          <cell r="AH1373">
            <v>1</v>
          </cell>
          <cell r="AI1373" t="str">
            <v>FRE</v>
          </cell>
        </row>
        <row r="1374">
          <cell r="J1374" t="str">
            <v>0</v>
          </cell>
          <cell r="K1374" t="str">
            <v>0-</v>
          </cell>
          <cell r="L1374">
            <v>0</v>
          </cell>
          <cell r="M1374" t="str">
            <v>TTL</v>
          </cell>
          <cell r="N1374" t="str">
            <v/>
          </cell>
          <cell r="O1374" t="str">
            <v>URB-J&amp;F-06 TTL</v>
          </cell>
          <cell r="Q1374" t="str">
            <v/>
          </cell>
          <cell r="R1374" t="str">
            <v/>
          </cell>
          <cell r="S1374" t="str">
            <v/>
          </cell>
          <cell r="U1374" t="str">
            <v/>
          </cell>
          <cell r="X1374" t="str">
            <v/>
          </cell>
          <cell r="Y1374" t="str">
            <v/>
          </cell>
          <cell r="Z1374">
            <v>0</v>
          </cell>
          <cell r="AB1374" t="str">
            <v/>
          </cell>
          <cell r="AD1374" t="str">
            <v/>
          </cell>
          <cell r="AE1374" t="str">
            <v/>
          </cell>
          <cell r="AF1374">
            <v>0</v>
          </cell>
          <cell r="AG1374">
            <v>0</v>
          </cell>
          <cell r="AH1374">
            <v>1</v>
          </cell>
        </row>
        <row r="1375">
          <cell r="J1375" t="str">
            <v>URB-캡보이2-121</v>
          </cell>
          <cell r="K1375" t="str">
            <v>URB-캡보이2-121-URBFIF3423BLACKFRE</v>
          </cell>
          <cell r="L1375" t="str">
            <v>URB의류외423</v>
          </cell>
          <cell r="M1375" t="str">
            <v>URB</v>
          </cell>
          <cell r="N1375" t="str">
            <v>14SS U</v>
          </cell>
          <cell r="P1375" t="str">
            <v>URB</v>
          </cell>
          <cell r="Q1375" t="str">
            <v>URBAN SWAGGER</v>
          </cell>
          <cell r="R1375" t="str">
            <v>F</v>
          </cell>
          <cell r="S1375" t="str">
            <v>3</v>
          </cell>
          <cell r="T1375" t="str">
            <v>FI</v>
          </cell>
          <cell r="U1375" t="str">
            <v>FITTED CAP</v>
          </cell>
          <cell r="V1375" t="str">
            <v>U</v>
          </cell>
          <cell r="W1375">
            <v>423</v>
          </cell>
          <cell r="X1375">
            <v>423</v>
          </cell>
          <cell r="Y1375" t="str">
            <v>URBFIF3423</v>
          </cell>
          <cell r="Z1375">
            <v>1</v>
          </cell>
          <cell r="AA1375" t="str">
            <v>14SS URBAN SWAGGER_24_FLAP_BK</v>
          </cell>
          <cell r="AB1375" t="str">
            <v>BK</v>
          </cell>
          <cell r="AC1375" t="str">
            <v>BLACK</v>
          </cell>
          <cell r="AD1375" t="str">
            <v>URBFIF3423BK</v>
          </cell>
          <cell r="AE1375" t="str">
            <v>R1</v>
          </cell>
          <cell r="AF1375">
            <v>1</v>
          </cell>
          <cell r="AG1375">
            <v>0</v>
          </cell>
          <cell r="AH1375">
            <v>1</v>
          </cell>
          <cell r="AI1375" t="str">
            <v>FRE</v>
          </cell>
        </row>
        <row r="1376">
          <cell r="J1376" t="str">
            <v>0</v>
          </cell>
          <cell r="K1376" t="str">
            <v>0-</v>
          </cell>
          <cell r="L1376">
            <v>0</v>
          </cell>
          <cell r="M1376" t="str">
            <v>TTL</v>
          </cell>
          <cell r="N1376" t="str">
            <v/>
          </cell>
          <cell r="O1376" t="str">
            <v>URB-캡보이2-12 TTL</v>
          </cell>
          <cell r="Q1376" t="str">
            <v/>
          </cell>
          <cell r="R1376" t="str">
            <v/>
          </cell>
          <cell r="S1376" t="str">
            <v/>
          </cell>
          <cell r="U1376" t="str">
            <v/>
          </cell>
          <cell r="X1376" t="str">
            <v/>
          </cell>
          <cell r="Y1376" t="str">
            <v/>
          </cell>
          <cell r="Z1376">
            <v>1</v>
          </cell>
          <cell r="AB1376" t="str">
            <v/>
          </cell>
          <cell r="AD1376" t="str">
            <v/>
          </cell>
          <cell r="AE1376" t="str">
            <v/>
          </cell>
          <cell r="AF1376">
            <v>1</v>
          </cell>
          <cell r="AG1376">
            <v>0</v>
          </cell>
          <cell r="AH1376">
            <v>1</v>
          </cell>
        </row>
        <row r="1377">
          <cell r="J1377" t="str">
            <v>URB-J&amp;F-081</v>
          </cell>
          <cell r="K1377" t="str">
            <v>URB-J&amp;F-081-URBFIF3451GREYFRE</v>
          </cell>
          <cell r="L1377" t="str">
            <v>URB의류외451</v>
          </cell>
          <cell r="M1377" t="str">
            <v>URB</v>
          </cell>
          <cell r="N1377" t="str">
            <v>14SS_U</v>
          </cell>
          <cell r="P1377" t="str">
            <v>URB</v>
          </cell>
          <cell r="Q1377" t="str">
            <v>URBAN SWAGGER</v>
          </cell>
          <cell r="R1377" t="str">
            <v>F</v>
          </cell>
          <cell r="S1377" t="str">
            <v>3</v>
          </cell>
          <cell r="T1377" t="str">
            <v>FI</v>
          </cell>
          <cell r="U1377" t="str">
            <v>FITTED CAP</v>
          </cell>
          <cell r="V1377" t="str">
            <v>U</v>
          </cell>
          <cell r="W1377">
            <v>451</v>
          </cell>
          <cell r="X1377">
            <v>451</v>
          </cell>
          <cell r="Y1377" t="str">
            <v>URBFIF3451</v>
          </cell>
          <cell r="Z1377">
            <v>0.5</v>
          </cell>
          <cell r="AA1377" t="str">
            <v>14SS_URBAN SWAGGER_67_FLAT_GY</v>
          </cell>
          <cell r="AB1377" t="str">
            <v>GY</v>
          </cell>
          <cell r="AC1377" t="str">
            <v>GREY</v>
          </cell>
          <cell r="AD1377" t="str">
            <v>URBFIF3451GY</v>
          </cell>
          <cell r="AE1377" t="str">
            <v>R1</v>
          </cell>
          <cell r="AF1377">
            <v>1</v>
          </cell>
          <cell r="AG1377" t="str">
            <v>겉감1: 린넨 55% 레이온 45% 겉감2: 면100%</v>
          </cell>
          <cell r="AH1377">
            <v>1</v>
          </cell>
          <cell r="AI1377" t="str">
            <v>FRE</v>
          </cell>
        </row>
        <row r="1378">
          <cell r="J1378" t="str">
            <v>URB-J&amp;F-082</v>
          </cell>
          <cell r="K1378" t="str">
            <v>URB-J&amp;F-082-URBFIF3451BLACKFRE</v>
          </cell>
          <cell r="L1378" t="str">
            <v>URB의류외451</v>
          </cell>
          <cell r="M1378" t="str">
            <v>URB</v>
          </cell>
          <cell r="N1378" t="str">
            <v>14SS_U</v>
          </cell>
          <cell r="P1378" t="str">
            <v>URB</v>
          </cell>
          <cell r="Q1378" t="str">
            <v>URBAN SWAGGER</v>
          </cell>
          <cell r="R1378" t="str">
            <v>F</v>
          </cell>
          <cell r="S1378" t="str">
            <v>3</v>
          </cell>
          <cell r="T1378" t="str">
            <v>FI</v>
          </cell>
          <cell r="U1378" t="str">
            <v>FITTED CAP</v>
          </cell>
          <cell r="V1378" t="str">
            <v>U</v>
          </cell>
          <cell r="W1378">
            <v>451</v>
          </cell>
          <cell r="X1378">
            <v>451</v>
          </cell>
          <cell r="Y1378" t="str">
            <v>URBFIF3451</v>
          </cell>
          <cell r="Z1378">
            <v>0.5</v>
          </cell>
          <cell r="AA1378" t="str">
            <v>14SS_URBAN SWAGGER_67_FLAT_BK</v>
          </cell>
          <cell r="AB1378" t="str">
            <v>BK</v>
          </cell>
          <cell r="AC1378" t="str">
            <v>BLACK</v>
          </cell>
          <cell r="AD1378" t="str">
            <v>URBFIF3451BK</v>
          </cell>
          <cell r="AE1378" t="str">
            <v>R1</v>
          </cell>
          <cell r="AF1378">
            <v>1</v>
          </cell>
          <cell r="AG1378" t="str">
            <v>면85% 린넨15%</v>
          </cell>
          <cell r="AH1378">
            <v>1</v>
          </cell>
          <cell r="AI1378" t="str">
            <v>FRE</v>
          </cell>
        </row>
        <row r="1379">
          <cell r="J1379" t="str">
            <v>0</v>
          </cell>
          <cell r="K1379" t="str">
            <v>0-</v>
          </cell>
          <cell r="L1379">
            <v>0</v>
          </cell>
          <cell r="M1379" t="str">
            <v>TTL</v>
          </cell>
          <cell r="N1379" t="str">
            <v/>
          </cell>
          <cell r="O1379" t="str">
            <v>URB-J&amp;F-08 TTL</v>
          </cell>
          <cell r="Q1379" t="str">
            <v/>
          </cell>
          <cell r="R1379" t="str">
            <v/>
          </cell>
          <cell r="S1379" t="str">
            <v/>
          </cell>
          <cell r="U1379" t="str">
            <v/>
          </cell>
          <cell r="X1379" t="str">
            <v/>
          </cell>
          <cell r="Y1379" t="str">
            <v/>
          </cell>
          <cell r="Z1379">
            <v>1</v>
          </cell>
          <cell r="AB1379" t="str">
            <v/>
          </cell>
          <cell r="AD1379" t="str">
            <v/>
          </cell>
          <cell r="AE1379" t="str">
            <v/>
          </cell>
          <cell r="AF1379">
            <v>2</v>
          </cell>
          <cell r="AG1379">
            <v>0</v>
          </cell>
          <cell r="AH1379">
            <v>1</v>
          </cell>
        </row>
        <row r="1380">
          <cell r="J1380" t="str">
            <v>VBL-FOREMOST-371</v>
          </cell>
          <cell r="K1380" t="str">
            <v>VBL-FOREMOST-371-VBLBAF3404NAVYFRE</v>
          </cell>
          <cell r="L1380" t="str">
            <v>VBL의류외404</v>
          </cell>
          <cell r="M1380" t="str">
            <v>VBL</v>
          </cell>
          <cell r="N1380" t="str">
            <v>14SS V</v>
          </cell>
          <cell r="P1380" t="str">
            <v>VBL</v>
          </cell>
          <cell r="Q1380" t="str">
            <v>VITAL BLUE</v>
          </cell>
          <cell r="R1380" t="str">
            <v>F</v>
          </cell>
          <cell r="S1380" t="str">
            <v>3</v>
          </cell>
          <cell r="T1380" t="str">
            <v>BA</v>
          </cell>
          <cell r="U1380" t="str">
            <v>BASIC CAP</v>
          </cell>
          <cell r="V1380" t="str">
            <v>U</v>
          </cell>
          <cell r="W1380">
            <v>404</v>
          </cell>
          <cell r="X1380">
            <v>404</v>
          </cell>
          <cell r="Y1380" t="str">
            <v>VBLBAF3404</v>
          </cell>
          <cell r="Z1380">
            <v>1</v>
          </cell>
          <cell r="AA1380" t="str">
            <v>14SS VB 01_CURVED_NV</v>
          </cell>
          <cell r="AB1380" t="str">
            <v>NY</v>
          </cell>
          <cell r="AC1380" t="str">
            <v>NAVY</v>
          </cell>
          <cell r="AD1380" t="str">
            <v>VBLBAF3404NY</v>
          </cell>
          <cell r="AE1380" t="str">
            <v>R1</v>
          </cell>
          <cell r="AF1380">
            <v>1</v>
          </cell>
          <cell r="AG1380" t="str">
            <v>면 100%</v>
          </cell>
          <cell r="AH1380">
            <v>1</v>
          </cell>
          <cell r="AI1380" t="str">
            <v>FRE</v>
          </cell>
        </row>
        <row r="1381">
          <cell r="J1381" t="str">
            <v>0</v>
          </cell>
          <cell r="K1381" t="str">
            <v>0-</v>
          </cell>
          <cell r="L1381">
            <v>0</v>
          </cell>
          <cell r="M1381" t="str">
            <v>TTL</v>
          </cell>
          <cell r="N1381" t="str">
            <v/>
          </cell>
          <cell r="O1381" t="str">
            <v>VBL-FOREMOST-37 TTL</v>
          </cell>
          <cell r="Q1381" t="str">
            <v/>
          </cell>
          <cell r="R1381" t="str">
            <v/>
          </cell>
          <cell r="S1381" t="str">
            <v/>
          </cell>
          <cell r="U1381" t="str">
            <v/>
          </cell>
          <cell r="X1381" t="str">
            <v/>
          </cell>
          <cell r="Y1381" t="str">
            <v/>
          </cell>
          <cell r="Z1381">
            <v>1</v>
          </cell>
          <cell r="AB1381" t="str">
            <v/>
          </cell>
          <cell r="AD1381" t="str">
            <v/>
          </cell>
          <cell r="AE1381" t="str">
            <v/>
          </cell>
          <cell r="AF1381">
            <v>1</v>
          </cell>
          <cell r="AG1381">
            <v>0</v>
          </cell>
          <cell r="AH1381">
            <v>1</v>
          </cell>
        </row>
        <row r="1382">
          <cell r="J1382" t="str">
            <v>HCU-캡보이-071</v>
          </cell>
          <cell r="K1382" t="str">
            <v>HCU-캡보이-071-HCUBAF3011BLACKFRE</v>
          </cell>
          <cell r="L1382" t="str">
            <v>HCU의류외11</v>
          </cell>
          <cell r="M1382" t="str">
            <v>HCU</v>
          </cell>
          <cell r="N1382" t="str">
            <v>15SS-H</v>
          </cell>
          <cell r="P1382" t="str">
            <v>HCU</v>
          </cell>
          <cell r="Q1382" t="str">
            <v>H.COUSTIC</v>
          </cell>
          <cell r="R1382" t="str">
            <v>F</v>
          </cell>
          <cell r="S1382" t="str">
            <v>3</v>
          </cell>
          <cell r="T1382" t="str">
            <v>BA</v>
          </cell>
          <cell r="U1382" t="str">
            <v>BASIC CAP</v>
          </cell>
          <cell r="V1382" t="str">
            <v>U</v>
          </cell>
          <cell r="W1382">
            <v>11</v>
          </cell>
          <cell r="X1382" t="str">
            <v>011</v>
          </cell>
          <cell r="Y1382" t="str">
            <v>HCUBAF3011</v>
          </cell>
          <cell r="Z1382">
            <v>1</v>
          </cell>
          <cell r="AA1382" t="str">
            <v>15SS-H.coustic-01_FOLDING_BK</v>
          </cell>
          <cell r="AB1382" t="str">
            <v>BK</v>
          </cell>
          <cell r="AC1382" t="str">
            <v>BLACK</v>
          </cell>
          <cell r="AD1382" t="str">
            <v>HCUBAF3011BK</v>
          </cell>
          <cell r="AE1382" t="str">
            <v/>
          </cell>
          <cell r="AF1382">
            <v>1</v>
          </cell>
          <cell r="AG1382">
            <v>0</v>
          </cell>
          <cell r="AH1382">
            <v>1</v>
          </cell>
          <cell r="AI1382" t="str">
            <v>FRE</v>
          </cell>
        </row>
        <row r="1383">
          <cell r="J1383" t="str">
            <v>0</v>
          </cell>
          <cell r="K1383" t="str">
            <v>0-</v>
          </cell>
          <cell r="L1383">
            <v>0</v>
          </cell>
          <cell r="M1383" t="str">
            <v>TTL</v>
          </cell>
          <cell r="N1383" t="str">
            <v/>
          </cell>
          <cell r="O1383" t="str">
            <v>HCU-캡보이-07 TTL</v>
          </cell>
          <cell r="Q1383" t="str">
            <v/>
          </cell>
          <cell r="R1383" t="str">
            <v/>
          </cell>
          <cell r="S1383" t="str">
            <v/>
          </cell>
          <cell r="U1383" t="str">
            <v/>
          </cell>
          <cell r="X1383" t="str">
            <v/>
          </cell>
          <cell r="Y1383" t="str">
            <v/>
          </cell>
          <cell r="Z1383">
            <v>1</v>
          </cell>
          <cell r="AB1383" t="str">
            <v/>
          </cell>
          <cell r="AD1383" t="str">
            <v/>
          </cell>
          <cell r="AE1383" t="str">
            <v/>
          </cell>
          <cell r="AF1383">
            <v>1</v>
          </cell>
          <cell r="AG1383">
            <v>0</v>
          </cell>
          <cell r="AH1383">
            <v>1</v>
          </cell>
        </row>
        <row r="1384">
          <cell r="J1384" t="str">
            <v>URB-캡보이-081</v>
          </cell>
          <cell r="K1384" t="str">
            <v>URB-캡보이-081-URBSNF3038BLACKFRE</v>
          </cell>
          <cell r="L1384" t="str">
            <v>URB의류외38</v>
          </cell>
          <cell r="M1384" t="str">
            <v>URB</v>
          </cell>
          <cell r="N1384" t="str">
            <v>14FW_U</v>
          </cell>
          <cell r="P1384" t="str">
            <v>URB</v>
          </cell>
          <cell r="Q1384" t="str">
            <v>URBAN SWAGGER</v>
          </cell>
          <cell r="R1384" t="str">
            <v>F</v>
          </cell>
          <cell r="S1384" t="str">
            <v>3</v>
          </cell>
          <cell r="T1384" t="str">
            <v>SN</v>
          </cell>
          <cell r="U1384" t="str">
            <v>SNAPBACK</v>
          </cell>
          <cell r="V1384" t="str">
            <v>U</v>
          </cell>
          <cell r="W1384">
            <v>38</v>
          </cell>
          <cell r="X1384" t="str">
            <v>038</v>
          </cell>
          <cell r="Y1384" t="str">
            <v>URBSNF3038</v>
          </cell>
          <cell r="Z1384">
            <v>1</v>
          </cell>
          <cell r="AA1384" t="str">
            <v>14FW_URBAN SWAGGER_54_FLAP_BK</v>
          </cell>
          <cell r="AB1384" t="str">
            <v>BK</v>
          </cell>
          <cell r="AC1384" t="str">
            <v>BLACK</v>
          </cell>
          <cell r="AD1384" t="str">
            <v>URBSNF3038BK</v>
          </cell>
          <cell r="AE1384" t="str">
            <v/>
          </cell>
          <cell r="AF1384">
            <v>1</v>
          </cell>
          <cell r="AG1384">
            <v>0</v>
          </cell>
          <cell r="AH1384">
            <v>1</v>
          </cell>
          <cell r="AI1384" t="str">
            <v>FRE</v>
          </cell>
        </row>
        <row r="1385">
          <cell r="J1385" t="str">
            <v>URB-캡보이-082</v>
          </cell>
          <cell r="K1385" t="str">
            <v>URB-캡보이-082-URBSNF3039BLACKFRE</v>
          </cell>
          <cell r="L1385" t="str">
            <v>URB의류외39</v>
          </cell>
          <cell r="M1385" t="str">
            <v>URB</v>
          </cell>
          <cell r="N1385" t="str">
            <v>14FW_U</v>
          </cell>
          <cell r="P1385" t="str">
            <v>URB</v>
          </cell>
          <cell r="Q1385" t="str">
            <v>URBAN SWAGGER</v>
          </cell>
          <cell r="R1385" t="str">
            <v>F</v>
          </cell>
          <cell r="S1385" t="str">
            <v>3</v>
          </cell>
          <cell r="T1385" t="str">
            <v>SN</v>
          </cell>
          <cell r="U1385" t="str">
            <v>SNAPBACK</v>
          </cell>
          <cell r="V1385" t="str">
            <v>U</v>
          </cell>
          <cell r="W1385">
            <v>39</v>
          </cell>
          <cell r="X1385" t="str">
            <v>039</v>
          </cell>
          <cell r="Y1385" t="str">
            <v>URBSNF3039</v>
          </cell>
          <cell r="Z1385">
            <v>1</v>
          </cell>
          <cell r="AA1385" t="str">
            <v>14FW_URBAN SWAGGER_55_FLAP_BK</v>
          </cell>
          <cell r="AB1385" t="str">
            <v>BK</v>
          </cell>
          <cell r="AC1385" t="str">
            <v>BLACK</v>
          </cell>
          <cell r="AD1385" t="str">
            <v>URBSNF3039BK</v>
          </cell>
          <cell r="AE1385" t="str">
            <v/>
          </cell>
          <cell r="AF1385">
            <v>1</v>
          </cell>
          <cell r="AG1385">
            <v>0</v>
          </cell>
          <cell r="AH1385">
            <v>1</v>
          </cell>
          <cell r="AI1385" t="str">
            <v>FRE</v>
          </cell>
        </row>
        <row r="1386">
          <cell r="J1386" t="str">
            <v>0</v>
          </cell>
          <cell r="K1386" t="str">
            <v>0-</v>
          </cell>
          <cell r="L1386">
            <v>0</v>
          </cell>
          <cell r="M1386" t="str">
            <v>TTL</v>
          </cell>
          <cell r="N1386" t="str">
            <v/>
          </cell>
          <cell r="O1386" t="str">
            <v>URB-캡보이-08 TTL</v>
          </cell>
          <cell r="Q1386" t="str">
            <v/>
          </cell>
          <cell r="R1386" t="str">
            <v/>
          </cell>
          <cell r="S1386" t="str">
            <v/>
          </cell>
          <cell r="U1386" t="str">
            <v/>
          </cell>
          <cell r="X1386" t="str">
            <v/>
          </cell>
          <cell r="Y1386" t="str">
            <v/>
          </cell>
          <cell r="Z1386">
            <v>2</v>
          </cell>
          <cell r="AB1386" t="str">
            <v/>
          </cell>
          <cell r="AD1386" t="str">
            <v/>
          </cell>
          <cell r="AE1386" t="str">
            <v/>
          </cell>
          <cell r="AF1386">
            <v>2</v>
          </cell>
          <cell r="AG1386">
            <v>0</v>
          </cell>
          <cell r="AH1386">
            <v>1</v>
          </cell>
        </row>
        <row r="1387">
          <cell r="J1387" t="str">
            <v>URB-QF-271</v>
          </cell>
          <cell r="K1387" t="str">
            <v>URB-QF-271-URBSNF3403BLACKFRE</v>
          </cell>
          <cell r="L1387" t="str">
            <v>URB의류외403</v>
          </cell>
          <cell r="M1387" t="str">
            <v>URB</v>
          </cell>
          <cell r="N1387" t="str">
            <v>14SS U</v>
          </cell>
          <cell r="P1387" t="str">
            <v>URB</v>
          </cell>
          <cell r="Q1387" t="str">
            <v>URBAN SWAGGER</v>
          </cell>
          <cell r="R1387" t="str">
            <v>F</v>
          </cell>
          <cell r="S1387" t="str">
            <v>3</v>
          </cell>
          <cell r="T1387" t="str">
            <v>SN</v>
          </cell>
          <cell r="U1387" t="str">
            <v>SNAPBACK</v>
          </cell>
          <cell r="V1387" t="str">
            <v>U</v>
          </cell>
          <cell r="W1387">
            <v>403</v>
          </cell>
          <cell r="X1387">
            <v>403</v>
          </cell>
          <cell r="Y1387" t="str">
            <v>URBSNF3403</v>
          </cell>
          <cell r="Z1387">
            <v>1</v>
          </cell>
          <cell r="AA1387" t="str">
            <v>14SS URBAN SWAGGER_03_FLAP_BK</v>
          </cell>
          <cell r="AB1387" t="str">
            <v>BK</v>
          </cell>
          <cell r="AC1387" t="str">
            <v>BLACK</v>
          </cell>
          <cell r="AD1387" t="str">
            <v>URBSNF3403BK</v>
          </cell>
          <cell r="AE1387" t="str">
            <v>R1</v>
          </cell>
          <cell r="AF1387">
            <v>1</v>
          </cell>
          <cell r="AG1387" t="str">
            <v>겉감1: 아크릴 100% / 겉감2: 폴리우레탄 100%</v>
          </cell>
          <cell r="AH1387">
            <v>1</v>
          </cell>
          <cell r="AI1387" t="str">
            <v>FRE</v>
          </cell>
        </row>
        <row r="1388">
          <cell r="J1388" t="str">
            <v>0</v>
          </cell>
          <cell r="K1388" t="str">
            <v>0-</v>
          </cell>
          <cell r="L1388">
            <v>0</v>
          </cell>
          <cell r="M1388" t="str">
            <v>TTL</v>
          </cell>
          <cell r="N1388" t="str">
            <v/>
          </cell>
          <cell r="O1388" t="str">
            <v>URB-QF-27 TTL</v>
          </cell>
          <cell r="Q1388" t="str">
            <v/>
          </cell>
          <cell r="R1388" t="str">
            <v/>
          </cell>
          <cell r="S1388" t="str">
            <v/>
          </cell>
          <cell r="U1388" t="str">
            <v/>
          </cell>
          <cell r="X1388" t="str">
            <v/>
          </cell>
          <cell r="Y1388" t="str">
            <v/>
          </cell>
          <cell r="Z1388">
            <v>1</v>
          </cell>
          <cell r="AB1388" t="str">
            <v/>
          </cell>
          <cell r="AD1388" t="str">
            <v/>
          </cell>
          <cell r="AE1388" t="str">
            <v/>
          </cell>
          <cell r="AF1388">
            <v>1</v>
          </cell>
          <cell r="AG1388">
            <v>0</v>
          </cell>
          <cell r="AH1388">
            <v>1</v>
          </cell>
        </row>
        <row r="1389">
          <cell r="J1389" t="str">
            <v>URB-캡보이2-141</v>
          </cell>
          <cell r="K1389" t="str">
            <v>URB-캡보이2-141-URBSNF3002BLACKFRE</v>
          </cell>
          <cell r="L1389" t="str">
            <v>URB의류외2</v>
          </cell>
          <cell r="M1389" t="str">
            <v>URB</v>
          </cell>
          <cell r="N1389" t="str">
            <v>14SS K</v>
          </cell>
          <cell r="P1389" t="str">
            <v>URB</v>
          </cell>
          <cell r="Q1389" t="str">
            <v>URBAN SWAGGER</v>
          </cell>
          <cell r="R1389" t="str">
            <v>F</v>
          </cell>
          <cell r="S1389" t="str">
            <v>3</v>
          </cell>
          <cell r="T1389" t="str">
            <v>SN</v>
          </cell>
          <cell r="U1389" t="str">
            <v>SNAPBACK</v>
          </cell>
          <cell r="V1389" t="str">
            <v>U</v>
          </cell>
          <cell r="W1389">
            <v>2</v>
          </cell>
          <cell r="X1389" t="str">
            <v>002</v>
          </cell>
          <cell r="Y1389" t="str">
            <v>URBSNF3002</v>
          </cell>
          <cell r="Z1389">
            <v>1</v>
          </cell>
          <cell r="AA1389" t="str">
            <v>14SS KONGHYOJIN_03_BK</v>
          </cell>
          <cell r="AB1389" t="str">
            <v>BK</v>
          </cell>
          <cell r="AC1389" t="str">
            <v>BLACK</v>
          </cell>
          <cell r="AD1389" t="str">
            <v>URBSNF3002BK</v>
          </cell>
          <cell r="AE1389" t="str">
            <v/>
          </cell>
          <cell r="AF1389">
            <v>1</v>
          </cell>
          <cell r="AG1389">
            <v>0</v>
          </cell>
          <cell r="AH1389">
            <v>1</v>
          </cell>
          <cell r="AI1389" t="str">
            <v>FRE</v>
          </cell>
        </row>
        <row r="1390">
          <cell r="J1390" t="str">
            <v>URB-캡보이2-142</v>
          </cell>
          <cell r="K1390" t="str">
            <v>URB-캡보이2-142-URBSNF3304BLACKFRE</v>
          </cell>
          <cell r="L1390" t="str">
            <v>URB의류외304</v>
          </cell>
          <cell r="M1390" t="str">
            <v>URB</v>
          </cell>
          <cell r="N1390" t="str">
            <v>13FW_U</v>
          </cell>
          <cell r="P1390" t="str">
            <v>URB</v>
          </cell>
          <cell r="Q1390" t="str">
            <v>URBAN SWAGGER</v>
          </cell>
          <cell r="R1390" t="str">
            <v>F</v>
          </cell>
          <cell r="S1390" t="str">
            <v>3</v>
          </cell>
          <cell r="T1390" t="str">
            <v>SN</v>
          </cell>
          <cell r="U1390" t="str">
            <v>SNAPBACK</v>
          </cell>
          <cell r="V1390" t="str">
            <v>U</v>
          </cell>
          <cell r="W1390">
            <v>304</v>
          </cell>
          <cell r="X1390">
            <v>304</v>
          </cell>
          <cell r="Y1390" t="str">
            <v>URBSNF3304</v>
          </cell>
          <cell r="Z1390">
            <v>1</v>
          </cell>
          <cell r="AA1390" t="str">
            <v>13FW_URBAN SWAGGER_04_FLAT_BK</v>
          </cell>
          <cell r="AB1390" t="str">
            <v>BK</v>
          </cell>
          <cell r="AC1390" t="str">
            <v>BLACK</v>
          </cell>
          <cell r="AD1390" t="str">
            <v>URBSNF3304BK</v>
          </cell>
          <cell r="AE1390" t="str">
            <v>R1</v>
          </cell>
          <cell r="AF1390">
            <v>1</v>
          </cell>
          <cell r="AG1390">
            <v>0</v>
          </cell>
          <cell r="AH1390">
            <v>1</v>
          </cell>
          <cell r="AI1390" t="str">
            <v>FRE</v>
          </cell>
        </row>
        <row r="1391">
          <cell r="J1391" t="str">
            <v>0</v>
          </cell>
          <cell r="K1391" t="str">
            <v>0-</v>
          </cell>
          <cell r="L1391">
            <v>0</v>
          </cell>
          <cell r="M1391" t="str">
            <v>TTL</v>
          </cell>
          <cell r="N1391" t="str">
            <v/>
          </cell>
          <cell r="O1391" t="str">
            <v>URB-캡보이2-14 TTL</v>
          </cell>
          <cell r="Q1391" t="str">
            <v/>
          </cell>
          <cell r="R1391" t="str">
            <v/>
          </cell>
          <cell r="S1391" t="str">
            <v/>
          </cell>
          <cell r="U1391" t="str">
            <v/>
          </cell>
          <cell r="X1391" t="str">
            <v/>
          </cell>
          <cell r="Y1391" t="str">
            <v/>
          </cell>
          <cell r="Z1391">
            <v>2</v>
          </cell>
          <cell r="AB1391" t="str">
            <v/>
          </cell>
          <cell r="AD1391" t="str">
            <v/>
          </cell>
          <cell r="AE1391" t="str">
            <v/>
          </cell>
          <cell r="AF1391">
            <v>2</v>
          </cell>
          <cell r="AG1391">
            <v>0</v>
          </cell>
          <cell r="AH1391">
            <v>1</v>
          </cell>
        </row>
        <row r="1392">
          <cell r="J1392" t="str">
            <v>URB-QF-301</v>
          </cell>
          <cell r="K1392" t="str">
            <v>URB-QF-301-URBSNF3410BLACKFRE</v>
          </cell>
          <cell r="L1392" t="str">
            <v>URB의류외410</v>
          </cell>
          <cell r="M1392" t="str">
            <v>URB</v>
          </cell>
          <cell r="N1392" t="str">
            <v>14SS_U</v>
          </cell>
          <cell r="P1392" t="str">
            <v>URB</v>
          </cell>
          <cell r="Q1392" t="str">
            <v>URBAN SWAGGER</v>
          </cell>
          <cell r="R1392" t="str">
            <v>F</v>
          </cell>
          <cell r="S1392" t="str">
            <v>3</v>
          </cell>
          <cell r="T1392" t="str">
            <v>SN</v>
          </cell>
          <cell r="U1392" t="str">
            <v>SNAPBACK</v>
          </cell>
          <cell r="V1392" t="str">
            <v>U</v>
          </cell>
          <cell r="W1392">
            <v>410</v>
          </cell>
          <cell r="X1392">
            <v>410</v>
          </cell>
          <cell r="Y1392" t="str">
            <v>URBSNF3410</v>
          </cell>
          <cell r="Z1392">
            <v>1</v>
          </cell>
          <cell r="AA1392" t="str">
            <v>14SS_URBAN SWAGGER_18_FLAT_BK</v>
          </cell>
          <cell r="AB1392" t="str">
            <v>BK</v>
          </cell>
          <cell r="AC1392" t="str">
            <v>BLACK</v>
          </cell>
          <cell r="AD1392" t="str">
            <v>URBSNF3410BK</v>
          </cell>
          <cell r="AE1392" t="str">
            <v>R1</v>
          </cell>
          <cell r="AF1392">
            <v>1</v>
          </cell>
          <cell r="AG1392" t="str">
            <v>겉감1: 아크릴100% 겉감2: 폴리우레탄 100%</v>
          </cell>
          <cell r="AH1392">
            <v>1</v>
          </cell>
          <cell r="AI1392" t="str">
            <v>FRE</v>
          </cell>
        </row>
        <row r="1393">
          <cell r="J1393" t="str">
            <v>URB-QF-302</v>
          </cell>
          <cell r="K1393" t="str">
            <v>URB-QF-302-URBSNF3411BLACKFRE</v>
          </cell>
          <cell r="L1393" t="str">
            <v>URB의류외411</v>
          </cell>
          <cell r="M1393" t="str">
            <v>URB</v>
          </cell>
          <cell r="N1393" t="str">
            <v>14SS U</v>
          </cell>
          <cell r="P1393" t="str">
            <v>URB</v>
          </cell>
          <cell r="Q1393" t="str">
            <v>URBAN SWAGGER</v>
          </cell>
          <cell r="R1393" t="str">
            <v>F</v>
          </cell>
          <cell r="S1393" t="str">
            <v>3</v>
          </cell>
          <cell r="T1393" t="str">
            <v>SN</v>
          </cell>
          <cell r="U1393" t="str">
            <v>SNAPBACK</v>
          </cell>
          <cell r="V1393" t="str">
            <v>U</v>
          </cell>
          <cell r="W1393">
            <v>411</v>
          </cell>
          <cell r="X1393">
            <v>411</v>
          </cell>
          <cell r="Y1393" t="str">
            <v>URBSNF3411</v>
          </cell>
          <cell r="Z1393">
            <v>1</v>
          </cell>
          <cell r="AA1393" t="str">
            <v>14SS URBAN SWAGGER_06_FLAP_BK</v>
          </cell>
          <cell r="AB1393" t="str">
            <v>BK</v>
          </cell>
          <cell r="AC1393" t="str">
            <v>BLACK</v>
          </cell>
          <cell r="AD1393" t="str">
            <v>URBSNF3411BK</v>
          </cell>
          <cell r="AE1393" t="str">
            <v>R1</v>
          </cell>
          <cell r="AF1393">
            <v>1</v>
          </cell>
          <cell r="AG1393" t="str">
            <v>100% 아크릴</v>
          </cell>
          <cell r="AH1393">
            <v>1</v>
          </cell>
          <cell r="AI1393" t="str">
            <v>FRE</v>
          </cell>
        </row>
        <row r="1394">
          <cell r="J1394" t="str">
            <v>URB-QF-303</v>
          </cell>
          <cell r="K1394" t="str">
            <v>URB-QF-303-URBSNF3412BLACKFRE</v>
          </cell>
          <cell r="L1394" t="str">
            <v>URB의류외412</v>
          </cell>
          <cell r="M1394" t="str">
            <v>URB</v>
          </cell>
          <cell r="N1394" t="str">
            <v>14SS U</v>
          </cell>
          <cell r="P1394" t="str">
            <v>URB</v>
          </cell>
          <cell r="Q1394" t="str">
            <v>URBAN SWAGGER</v>
          </cell>
          <cell r="R1394" t="str">
            <v>F</v>
          </cell>
          <cell r="S1394" t="str">
            <v>3</v>
          </cell>
          <cell r="T1394" t="str">
            <v>SN</v>
          </cell>
          <cell r="U1394" t="str">
            <v>SNAPBACK</v>
          </cell>
          <cell r="V1394" t="str">
            <v>U</v>
          </cell>
          <cell r="W1394">
            <v>412</v>
          </cell>
          <cell r="X1394">
            <v>412</v>
          </cell>
          <cell r="Y1394" t="str">
            <v>URBSNF3412</v>
          </cell>
          <cell r="Z1394">
            <v>1</v>
          </cell>
          <cell r="AA1394" t="str">
            <v>14SS URBAN SWAGGER_07_FLAP_BK</v>
          </cell>
          <cell r="AB1394" t="str">
            <v>BK</v>
          </cell>
          <cell r="AC1394" t="str">
            <v>BLACK</v>
          </cell>
          <cell r="AD1394" t="str">
            <v>URBSNF3412BK</v>
          </cell>
          <cell r="AE1394" t="str">
            <v>R1</v>
          </cell>
          <cell r="AF1394">
            <v>1</v>
          </cell>
          <cell r="AG1394" t="str">
            <v>겉감1: 아크릴 100% / 겉감2: 폴리우레탄 100%</v>
          </cell>
          <cell r="AH1394">
            <v>1</v>
          </cell>
          <cell r="AI1394" t="str">
            <v>FRE</v>
          </cell>
        </row>
        <row r="1395">
          <cell r="J1395" t="str">
            <v>0</v>
          </cell>
          <cell r="K1395" t="str">
            <v>0-</v>
          </cell>
          <cell r="L1395">
            <v>0</v>
          </cell>
          <cell r="M1395" t="str">
            <v>TTL</v>
          </cell>
          <cell r="N1395" t="str">
            <v/>
          </cell>
          <cell r="O1395" t="str">
            <v>URB-QF-30 TTL</v>
          </cell>
          <cell r="Q1395" t="str">
            <v/>
          </cell>
          <cell r="R1395" t="str">
            <v/>
          </cell>
          <cell r="S1395" t="str">
            <v/>
          </cell>
          <cell r="U1395" t="str">
            <v/>
          </cell>
          <cell r="X1395" t="str">
            <v/>
          </cell>
          <cell r="Y1395" t="str">
            <v/>
          </cell>
          <cell r="Z1395">
            <v>3</v>
          </cell>
          <cell r="AB1395" t="str">
            <v/>
          </cell>
          <cell r="AD1395" t="str">
            <v/>
          </cell>
          <cell r="AE1395" t="str">
            <v/>
          </cell>
          <cell r="AF1395">
            <v>3</v>
          </cell>
          <cell r="AG1395">
            <v>0</v>
          </cell>
          <cell r="AH1395">
            <v>1</v>
          </cell>
        </row>
        <row r="1396">
          <cell r="J1396" t="str">
            <v>YGF-QF-291</v>
          </cell>
          <cell r="K1396" t="str">
            <v>YGF-QF-291-YGFSNF3302BLACKFRE</v>
          </cell>
          <cell r="L1396" t="str">
            <v>YGF의류외302</v>
          </cell>
          <cell r="M1396" t="str">
            <v>YGF</v>
          </cell>
          <cell r="N1396" t="str">
            <v>13FW Y</v>
          </cell>
          <cell r="P1396" t="str">
            <v>YGF</v>
          </cell>
          <cell r="Q1396" t="str">
            <v>YG FAMILY</v>
          </cell>
          <cell r="R1396" t="str">
            <v>F</v>
          </cell>
          <cell r="S1396" t="str">
            <v>3</v>
          </cell>
          <cell r="T1396" t="str">
            <v>SN</v>
          </cell>
          <cell r="U1396" t="str">
            <v>SNAPBACK</v>
          </cell>
          <cell r="V1396" t="str">
            <v>U</v>
          </cell>
          <cell r="W1396">
            <v>302</v>
          </cell>
          <cell r="X1396">
            <v>302</v>
          </cell>
          <cell r="Y1396" t="str">
            <v>YGFSNF3302</v>
          </cell>
          <cell r="Z1396">
            <v>1</v>
          </cell>
          <cell r="AA1396" t="str">
            <v>13FW YG 2NE1_04_FLAT_BK</v>
          </cell>
          <cell r="AB1396" t="str">
            <v>BK</v>
          </cell>
          <cell r="AC1396" t="str">
            <v>BLACK</v>
          </cell>
          <cell r="AD1396" t="str">
            <v>YGFSNF3302BK</v>
          </cell>
          <cell r="AE1396" t="str">
            <v>R1</v>
          </cell>
          <cell r="AF1396">
            <v>1</v>
          </cell>
          <cell r="AG1396" t="str">
            <v>겉감1: 면70% 폴리에스테르 30% / 겉감2: 폴리에스테르 100%</v>
          </cell>
          <cell r="AH1396">
            <v>1</v>
          </cell>
          <cell r="AI1396" t="str">
            <v>FRE</v>
          </cell>
        </row>
        <row r="1397">
          <cell r="J1397" t="str">
            <v>YGF-QF-292</v>
          </cell>
          <cell r="K1397" t="str">
            <v>YGF-QF-292-YGFSNF3311BLACKFRE</v>
          </cell>
          <cell r="L1397" t="str">
            <v>YGF의류외311</v>
          </cell>
          <cell r="M1397" t="str">
            <v>YGF</v>
          </cell>
          <cell r="N1397" t="str">
            <v>13FW Y</v>
          </cell>
          <cell r="P1397" t="str">
            <v>YGF</v>
          </cell>
          <cell r="Q1397" t="str">
            <v>YG FAMILY</v>
          </cell>
          <cell r="R1397" t="str">
            <v>F</v>
          </cell>
          <cell r="S1397" t="str">
            <v>3</v>
          </cell>
          <cell r="T1397" t="str">
            <v>SN</v>
          </cell>
          <cell r="U1397" t="str">
            <v>SNAPBACK</v>
          </cell>
          <cell r="V1397" t="str">
            <v>U</v>
          </cell>
          <cell r="W1397">
            <v>311</v>
          </cell>
          <cell r="X1397">
            <v>311</v>
          </cell>
          <cell r="Y1397" t="str">
            <v>YGFSNF3311</v>
          </cell>
          <cell r="Z1397">
            <v>1</v>
          </cell>
          <cell r="AA1397" t="str">
            <v>13FW YG BIGBANG_03_BK</v>
          </cell>
          <cell r="AB1397" t="str">
            <v>BK</v>
          </cell>
          <cell r="AC1397" t="str">
            <v>BLACK</v>
          </cell>
          <cell r="AD1397" t="str">
            <v>YGFSNF3311BK</v>
          </cell>
          <cell r="AE1397" t="str">
            <v>R1</v>
          </cell>
          <cell r="AF1397">
            <v>1</v>
          </cell>
          <cell r="AG1397" t="str">
            <v>겉감1: 면 100% / 겉감2: 폴리우레탄 100%</v>
          </cell>
          <cell r="AH1397">
            <v>1</v>
          </cell>
          <cell r="AI1397" t="str">
            <v>FRE</v>
          </cell>
        </row>
        <row r="1398">
          <cell r="J1398" t="str">
            <v>0</v>
          </cell>
          <cell r="K1398" t="str">
            <v>0-</v>
          </cell>
          <cell r="L1398">
            <v>0</v>
          </cell>
          <cell r="M1398" t="str">
            <v>TTL</v>
          </cell>
          <cell r="N1398" t="str">
            <v/>
          </cell>
          <cell r="O1398" t="str">
            <v>YGF-QF-29 TTL</v>
          </cell>
          <cell r="Q1398" t="str">
            <v/>
          </cell>
          <cell r="R1398" t="str">
            <v/>
          </cell>
          <cell r="S1398" t="str">
            <v/>
          </cell>
          <cell r="U1398" t="str">
            <v/>
          </cell>
          <cell r="X1398" t="str">
            <v/>
          </cell>
          <cell r="Y1398" t="str">
            <v/>
          </cell>
          <cell r="Z1398">
            <v>2</v>
          </cell>
          <cell r="AB1398" t="str">
            <v/>
          </cell>
          <cell r="AD1398" t="str">
            <v/>
          </cell>
          <cell r="AE1398" t="str">
            <v/>
          </cell>
          <cell r="AF1398">
            <v>2</v>
          </cell>
          <cell r="AG1398">
            <v>0</v>
          </cell>
          <cell r="AH1398">
            <v>1</v>
          </cell>
        </row>
        <row r="1399">
          <cell r="J1399" t="str">
            <v>URB-QF-331</v>
          </cell>
          <cell r="K1399" t="str">
            <v>URB-QF-331-URBSNF5029GREYFRE</v>
          </cell>
          <cell r="L1399" t="str">
            <v>URB의류외29</v>
          </cell>
          <cell r="M1399" t="str">
            <v>URB</v>
          </cell>
          <cell r="N1399" t="str">
            <v>14FW_U</v>
          </cell>
          <cell r="P1399" t="str">
            <v>URB</v>
          </cell>
          <cell r="Q1399" t="str">
            <v>URBAN SWAGGER</v>
          </cell>
          <cell r="R1399" t="str">
            <v>F</v>
          </cell>
          <cell r="S1399">
            <v>5</v>
          </cell>
          <cell r="T1399" t="str">
            <v>SN</v>
          </cell>
          <cell r="U1399" t="str">
            <v>SNAPBACK</v>
          </cell>
          <cell r="V1399" t="str">
            <v>U</v>
          </cell>
          <cell r="W1399">
            <v>29</v>
          </cell>
          <cell r="X1399" t="str">
            <v>029</v>
          </cell>
          <cell r="Y1399" t="str">
            <v>URBSNF5029</v>
          </cell>
          <cell r="Z1399">
            <v>0</v>
          </cell>
          <cell r="AA1399" t="str">
            <v>14FW_URBAN SWAGGER_53_FLAT_GY</v>
          </cell>
          <cell r="AB1399" t="str">
            <v>GY</v>
          </cell>
          <cell r="AC1399" t="str">
            <v>GREY</v>
          </cell>
          <cell r="AD1399" t="str">
            <v>URBSNF5029GY</v>
          </cell>
          <cell r="AE1399" t="str">
            <v>R1</v>
          </cell>
          <cell r="AF1399">
            <v>0</v>
          </cell>
          <cell r="AG1399">
            <v>0</v>
          </cell>
          <cell r="AH1399">
            <v>1</v>
          </cell>
          <cell r="AI1399" t="str">
            <v>FRE</v>
          </cell>
        </row>
        <row r="1400">
          <cell r="J1400" t="str">
            <v>0</v>
          </cell>
          <cell r="K1400" t="str">
            <v>0-</v>
          </cell>
          <cell r="L1400">
            <v>0</v>
          </cell>
          <cell r="M1400" t="str">
            <v>TTL</v>
          </cell>
          <cell r="N1400" t="str">
            <v/>
          </cell>
          <cell r="O1400" t="str">
            <v>URB-QF-33 TTL</v>
          </cell>
          <cell r="Q1400" t="str">
            <v/>
          </cell>
          <cell r="R1400" t="str">
            <v/>
          </cell>
          <cell r="S1400" t="str">
            <v/>
          </cell>
          <cell r="U1400" t="str">
            <v/>
          </cell>
          <cell r="X1400" t="str">
            <v/>
          </cell>
          <cell r="Y1400" t="str">
            <v/>
          </cell>
          <cell r="Z1400">
            <v>0</v>
          </cell>
          <cell r="AB1400" t="str">
            <v/>
          </cell>
          <cell r="AD1400" t="str">
            <v/>
          </cell>
          <cell r="AE1400" t="str">
            <v/>
          </cell>
          <cell r="AF1400">
            <v>0</v>
          </cell>
          <cell r="AG1400">
            <v>0</v>
          </cell>
          <cell r="AH1400">
            <v>1</v>
          </cell>
        </row>
        <row r="1401">
          <cell r="J1401" t="str">
            <v>ELS-FOREMOST-031</v>
          </cell>
          <cell r="K1401" t="str">
            <v>ELS-FOREMOST-031-ELSTPF5321MINTFRE</v>
          </cell>
          <cell r="L1401" t="str">
            <v>ELS의류외321</v>
          </cell>
          <cell r="M1401" t="str">
            <v>ELS</v>
          </cell>
          <cell r="N1401" t="str">
            <v>13FW E</v>
          </cell>
          <cell r="P1401" t="str">
            <v>ELS</v>
          </cell>
          <cell r="Q1401" t="str">
            <v>ELSTINKO</v>
          </cell>
          <cell r="R1401" t="str">
            <v>F</v>
          </cell>
          <cell r="S1401">
            <v>5</v>
          </cell>
          <cell r="T1401" t="str">
            <v>TP</v>
          </cell>
          <cell r="U1401" t="str">
            <v>TROOPER</v>
          </cell>
          <cell r="V1401" t="str">
            <v>U</v>
          </cell>
          <cell r="W1401">
            <v>321</v>
          </cell>
          <cell r="X1401">
            <v>321</v>
          </cell>
          <cell r="Y1401" t="str">
            <v>ELSTPF5321</v>
          </cell>
          <cell r="Z1401">
            <v>1</v>
          </cell>
          <cell r="AA1401" t="str">
            <v>13FW ELS 
22_WIRE_MIT</v>
          </cell>
          <cell r="AB1401" t="str">
            <v>MT</v>
          </cell>
          <cell r="AC1401" t="str">
            <v>MINT</v>
          </cell>
          <cell r="AD1401" t="str">
            <v>ELSTPF5321MT</v>
          </cell>
          <cell r="AE1401" t="str">
            <v>R1</v>
          </cell>
          <cell r="AF1401">
            <v>1</v>
          </cell>
          <cell r="AG1401" t="str">
            <v>겉감 1: 면 75%, 폴리에스터 25%/겉감 2 :폴리에스터 65%, 아크릴 35%</v>
          </cell>
          <cell r="AH1401">
            <v>1</v>
          </cell>
          <cell r="AI1401" t="str">
            <v>FRE</v>
          </cell>
        </row>
        <row r="1402">
          <cell r="J1402" t="str">
            <v>ELS-FOREMOST-032</v>
          </cell>
          <cell r="K1402" t="str">
            <v>ELS-FOREMOST-032-ELSTPF5821MINTFRE</v>
          </cell>
          <cell r="L1402" t="str">
            <v>ELS의류외821</v>
          </cell>
          <cell r="M1402" t="str">
            <v>ELS</v>
          </cell>
          <cell r="N1402" t="str">
            <v>13FW E</v>
          </cell>
          <cell r="P1402" t="str">
            <v>ELS</v>
          </cell>
          <cell r="Q1402" t="str">
            <v>ELSTINKO</v>
          </cell>
          <cell r="R1402" t="str">
            <v>F</v>
          </cell>
          <cell r="S1402">
            <v>5</v>
          </cell>
          <cell r="T1402" t="str">
            <v>TP</v>
          </cell>
          <cell r="U1402" t="str">
            <v>TROOPER</v>
          </cell>
          <cell r="V1402" t="str">
            <v>K</v>
          </cell>
          <cell r="W1402">
            <v>821</v>
          </cell>
          <cell r="X1402">
            <v>821</v>
          </cell>
          <cell r="Y1402" t="str">
            <v>ELSTPF5821</v>
          </cell>
          <cell r="Z1402">
            <v>1</v>
          </cell>
          <cell r="AA1402" t="str">
            <v>13FW ELS 
22_WIRE_MIT_KIDS</v>
          </cell>
          <cell r="AB1402" t="str">
            <v>MT</v>
          </cell>
          <cell r="AC1402" t="str">
            <v>MINT</v>
          </cell>
          <cell r="AD1402" t="str">
            <v>ELSTPF5821MT</v>
          </cell>
          <cell r="AE1402" t="str">
            <v>R1</v>
          </cell>
          <cell r="AF1402">
            <v>1</v>
          </cell>
          <cell r="AG1402" t="str">
            <v>겉감 1: 면 75%, 폴리에스터 25%/겉감 2 :폴리에스터 65%, 아크릴 35%</v>
          </cell>
          <cell r="AH1402">
            <v>1</v>
          </cell>
          <cell r="AI1402" t="str">
            <v>FRE</v>
          </cell>
        </row>
        <row r="1403">
          <cell r="J1403" t="str">
            <v>ELS-FOREMOST-033</v>
          </cell>
          <cell r="K1403" t="str">
            <v>ELS-FOREMOST-033-ELSTPF5301NAVYFRE</v>
          </cell>
          <cell r="L1403" t="str">
            <v>ELS의류외301</v>
          </cell>
          <cell r="M1403" t="str">
            <v>ELS</v>
          </cell>
          <cell r="N1403" t="str">
            <v>13FW E</v>
          </cell>
          <cell r="P1403" t="str">
            <v>ELS</v>
          </cell>
          <cell r="Q1403" t="str">
            <v>ELSTINKO</v>
          </cell>
          <cell r="R1403" t="str">
            <v>F</v>
          </cell>
          <cell r="S1403">
            <v>5</v>
          </cell>
          <cell r="T1403" t="str">
            <v>TP</v>
          </cell>
          <cell r="U1403" t="str">
            <v>TROOPER</v>
          </cell>
          <cell r="V1403" t="str">
            <v>U</v>
          </cell>
          <cell r="W1403">
            <v>301</v>
          </cell>
          <cell r="X1403">
            <v>301</v>
          </cell>
          <cell r="Y1403" t="str">
            <v>ELSTPF5301</v>
          </cell>
          <cell r="Z1403">
            <v>1</v>
          </cell>
          <cell r="AA1403" t="str">
            <v>13FW ELS 07_TROOPER_NV</v>
          </cell>
          <cell r="AB1403" t="str">
            <v>NY</v>
          </cell>
          <cell r="AC1403" t="str">
            <v>NAVY</v>
          </cell>
          <cell r="AD1403" t="str">
            <v>ELSTPF5301NY</v>
          </cell>
          <cell r="AE1403" t="str">
            <v>R1</v>
          </cell>
          <cell r="AF1403">
            <v>1</v>
          </cell>
          <cell r="AG1403" t="str">
            <v>겉감 1 :  폴리에스터 100% /겉감 2 :  아크릴 80%,  폴리에스터 20%</v>
          </cell>
          <cell r="AH1403">
            <v>1</v>
          </cell>
          <cell r="AI1403" t="str">
            <v>FRE</v>
          </cell>
        </row>
        <row r="1404">
          <cell r="J1404" t="str">
            <v>ELS-FOREMOST-034</v>
          </cell>
          <cell r="K1404" t="str">
            <v>ELS-FOREMOST-034-ELSTPF5801NAVYFRE</v>
          </cell>
          <cell r="L1404" t="str">
            <v>ELS의류외801</v>
          </cell>
          <cell r="M1404" t="str">
            <v>ELS</v>
          </cell>
          <cell r="N1404" t="str">
            <v>13FW E</v>
          </cell>
          <cell r="P1404" t="str">
            <v>ELS</v>
          </cell>
          <cell r="Q1404" t="str">
            <v>ELSTINKO</v>
          </cell>
          <cell r="R1404" t="str">
            <v>F</v>
          </cell>
          <cell r="S1404">
            <v>5</v>
          </cell>
          <cell r="T1404" t="str">
            <v>TP</v>
          </cell>
          <cell r="U1404" t="str">
            <v>TROOPER</v>
          </cell>
          <cell r="V1404" t="str">
            <v>K</v>
          </cell>
          <cell r="W1404">
            <v>801</v>
          </cell>
          <cell r="X1404">
            <v>801</v>
          </cell>
          <cell r="Y1404" t="str">
            <v>ELSTPF5801</v>
          </cell>
          <cell r="Z1404">
            <v>1</v>
          </cell>
          <cell r="AA1404" t="str">
            <v>13FW ELS 07_TROOPER_NV_KIDS</v>
          </cell>
          <cell r="AB1404" t="str">
            <v>NY</v>
          </cell>
          <cell r="AC1404" t="str">
            <v>NAVY</v>
          </cell>
          <cell r="AD1404" t="str">
            <v>ELSTPF5801NY</v>
          </cell>
          <cell r="AE1404" t="str">
            <v>R1</v>
          </cell>
          <cell r="AF1404">
            <v>1</v>
          </cell>
          <cell r="AG1404" t="str">
            <v>겉감 1 :  폴리에스터 100% /겉감 2 :  아크릴 80%,  폴리에스터 20%</v>
          </cell>
          <cell r="AH1404">
            <v>1</v>
          </cell>
          <cell r="AI1404" t="str">
            <v>FRE</v>
          </cell>
        </row>
        <row r="1405">
          <cell r="J1405" t="str">
            <v>0</v>
          </cell>
          <cell r="K1405" t="str">
            <v>0-</v>
          </cell>
          <cell r="L1405">
            <v>0</v>
          </cell>
          <cell r="M1405" t="str">
            <v>TTL</v>
          </cell>
          <cell r="N1405" t="str">
            <v/>
          </cell>
          <cell r="O1405" t="str">
            <v>ELS-FOREMOST-03 TTL</v>
          </cell>
          <cell r="Q1405" t="str">
            <v/>
          </cell>
          <cell r="R1405" t="str">
            <v/>
          </cell>
          <cell r="S1405" t="str">
            <v/>
          </cell>
          <cell r="U1405" t="str">
            <v/>
          </cell>
          <cell r="X1405" t="str">
            <v/>
          </cell>
          <cell r="Y1405" t="str">
            <v/>
          </cell>
          <cell r="Z1405">
            <v>4</v>
          </cell>
          <cell r="AB1405" t="str">
            <v/>
          </cell>
          <cell r="AD1405" t="str">
            <v/>
          </cell>
          <cell r="AE1405" t="str">
            <v/>
          </cell>
          <cell r="AF1405">
            <v>4</v>
          </cell>
          <cell r="AG1405">
            <v>0</v>
          </cell>
          <cell r="AH1405">
            <v>1</v>
          </cell>
        </row>
        <row r="1406">
          <cell r="J1406" t="str">
            <v>ELS-성진-061</v>
          </cell>
          <cell r="K1406" t="str">
            <v>ELS-성진-061-ELSSNF3001BLACKFRE</v>
          </cell>
          <cell r="L1406" t="str">
            <v>ELS의류외1</v>
          </cell>
          <cell r="M1406" t="str">
            <v>ELS</v>
          </cell>
          <cell r="N1406" t="str">
            <v>14FW E</v>
          </cell>
          <cell r="P1406" t="str">
            <v>ELS</v>
          </cell>
          <cell r="Q1406" t="str">
            <v>ELSTINKO</v>
          </cell>
          <cell r="R1406" t="str">
            <v>F</v>
          </cell>
          <cell r="S1406" t="str">
            <v>3</v>
          </cell>
          <cell r="T1406" t="str">
            <v>SN</v>
          </cell>
          <cell r="U1406" t="str">
            <v>SNAPBACK</v>
          </cell>
          <cell r="V1406" t="str">
            <v>U</v>
          </cell>
          <cell r="W1406">
            <v>1</v>
          </cell>
          <cell r="X1406" t="str">
            <v>001</v>
          </cell>
          <cell r="Y1406" t="str">
            <v>ELSSNF3001</v>
          </cell>
          <cell r="Z1406">
            <v>1</v>
          </cell>
          <cell r="AA1406" t="str">
            <v>14FW ELS_51_SNAP_BK</v>
          </cell>
          <cell r="AB1406" t="str">
            <v>BK</v>
          </cell>
          <cell r="AC1406" t="str">
            <v>BLACK</v>
          </cell>
          <cell r="AD1406" t="str">
            <v>ELSSNF3001BK</v>
          </cell>
          <cell r="AE1406" t="str">
            <v/>
          </cell>
          <cell r="AF1406">
            <v>1</v>
          </cell>
          <cell r="AG1406" t="str">
            <v>울20%, 아크릴 80%</v>
          </cell>
          <cell r="AH1406">
            <v>1</v>
          </cell>
          <cell r="AI1406" t="str">
            <v>FRE</v>
          </cell>
        </row>
        <row r="1407">
          <cell r="J1407" t="str">
            <v>ELS-성진-062</v>
          </cell>
          <cell r="K1407" t="str">
            <v>ELS-성진-062-ELSSNF3002BLACKFRE</v>
          </cell>
          <cell r="L1407" t="str">
            <v>ELS의류외2</v>
          </cell>
          <cell r="M1407" t="str">
            <v>ELS</v>
          </cell>
          <cell r="N1407" t="str">
            <v>14FW E</v>
          </cell>
          <cell r="P1407" t="str">
            <v>ELS</v>
          </cell>
          <cell r="Q1407" t="str">
            <v>ELSTINKO</v>
          </cell>
          <cell r="R1407" t="str">
            <v>F</v>
          </cell>
          <cell r="S1407" t="str">
            <v>3</v>
          </cell>
          <cell r="T1407" t="str">
            <v>SN</v>
          </cell>
          <cell r="U1407" t="str">
            <v>SNAPBACK</v>
          </cell>
          <cell r="V1407" t="str">
            <v>U</v>
          </cell>
          <cell r="W1407">
            <v>2</v>
          </cell>
          <cell r="X1407" t="str">
            <v>002</v>
          </cell>
          <cell r="Y1407" t="str">
            <v>ELSSNF3002</v>
          </cell>
          <cell r="Z1407">
            <v>1</v>
          </cell>
          <cell r="AA1407" t="str">
            <v>14FW ELS_52_SNAP_BK</v>
          </cell>
          <cell r="AB1407" t="str">
            <v>BK</v>
          </cell>
          <cell r="AC1407" t="str">
            <v>BLACK</v>
          </cell>
          <cell r="AD1407" t="str">
            <v>ELSSNF3002BK</v>
          </cell>
          <cell r="AE1407" t="str">
            <v/>
          </cell>
          <cell r="AF1407">
            <v>1</v>
          </cell>
          <cell r="AG1407" t="str">
            <v>울20%, 아크릴 80%</v>
          </cell>
          <cell r="AH1407">
            <v>1</v>
          </cell>
          <cell r="AI1407" t="str">
            <v>FRE</v>
          </cell>
        </row>
        <row r="1408">
          <cell r="J1408" t="str">
            <v>0</v>
          </cell>
          <cell r="K1408" t="str">
            <v>0-</v>
          </cell>
          <cell r="L1408">
            <v>0</v>
          </cell>
          <cell r="M1408" t="str">
            <v>TTL</v>
          </cell>
          <cell r="N1408" t="str">
            <v/>
          </cell>
          <cell r="O1408" t="str">
            <v>ELS-성진-06 TTL</v>
          </cell>
          <cell r="Q1408" t="str">
            <v/>
          </cell>
          <cell r="R1408" t="str">
            <v/>
          </cell>
          <cell r="S1408" t="str">
            <v/>
          </cell>
          <cell r="U1408" t="str">
            <v/>
          </cell>
          <cell r="X1408" t="str">
            <v/>
          </cell>
          <cell r="Y1408" t="str">
            <v/>
          </cell>
          <cell r="Z1408">
            <v>2</v>
          </cell>
          <cell r="AB1408" t="str">
            <v/>
          </cell>
          <cell r="AD1408" t="str">
            <v/>
          </cell>
          <cell r="AE1408" t="str">
            <v/>
          </cell>
          <cell r="AF1408">
            <v>2</v>
          </cell>
          <cell r="AG1408">
            <v>0</v>
          </cell>
          <cell r="AH1408">
            <v>1</v>
          </cell>
        </row>
        <row r="1409">
          <cell r="J1409" t="str">
            <v>ELS-성진-071</v>
          </cell>
          <cell r="K1409" t="str">
            <v>ELS-성진-071-ELSSNF5003REDFRE</v>
          </cell>
          <cell r="L1409" t="str">
            <v>ELS의류외3</v>
          </cell>
          <cell r="M1409" t="str">
            <v>ELS</v>
          </cell>
          <cell r="N1409" t="str">
            <v>14FW E</v>
          </cell>
          <cell r="P1409" t="str">
            <v>ELS</v>
          </cell>
          <cell r="Q1409" t="str">
            <v>ELSTINKO</v>
          </cell>
          <cell r="R1409" t="str">
            <v>F</v>
          </cell>
          <cell r="S1409">
            <v>5</v>
          </cell>
          <cell r="T1409" t="str">
            <v>SN</v>
          </cell>
          <cell r="U1409" t="str">
            <v>SNAPBACK</v>
          </cell>
          <cell r="V1409" t="str">
            <v>U</v>
          </cell>
          <cell r="W1409">
            <v>3</v>
          </cell>
          <cell r="X1409" t="str">
            <v>003</v>
          </cell>
          <cell r="Y1409" t="str">
            <v>ELSSNF5003</v>
          </cell>
          <cell r="Z1409">
            <v>1</v>
          </cell>
          <cell r="AA1409" t="str">
            <v>14FW ELS_06_SNAP_RD</v>
          </cell>
          <cell r="AB1409" t="str">
            <v>RE</v>
          </cell>
          <cell r="AC1409" t="str">
            <v>RED</v>
          </cell>
          <cell r="AD1409" t="str">
            <v>ELSSNF5003RE</v>
          </cell>
          <cell r="AE1409" t="str">
            <v/>
          </cell>
          <cell r="AF1409">
            <v>1</v>
          </cell>
          <cell r="AG1409" t="str">
            <v>면15%, 폴리에스터 85%</v>
          </cell>
          <cell r="AH1409">
            <v>1</v>
          </cell>
          <cell r="AI1409" t="str">
            <v>FRE</v>
          </cell>
        </row>
        <row r="1410">
          <cell r="J1410" t="str">
            <v>ELS-성진-072</v>
          </cell>
          <cell r="K1410" t="str">
            <v>ELS-성진-072-ELSSNF5503REDOSM</v>
          </cell>
          <cell r="L1410" t="str">
            <v>ELS의류외503</v>
          </cell>
          <cell r="M1410" t="str">
            <v>ELS</v>
          </cell>
          <cell r="N1410" t="str">
            <v>14FW E</v>
          </cell>
          <cell r="P1410" t="str">
            <v>ELS</v>
          </cell>
          <cell r="Q1410" t="str">
            <v>ELSTINKO</v>
          </cell>
          <cell r="R1410" t="str">
            <v>F</v>
          </cell>
          <cell r="S1410">
            <v>5</v>
          </cell>
          <cell r="T1410" t="str">
            <v>SN</v>
          </cell>
          <cell r="U1410" t="str">
            <v>SNAPBACK</v>
          </cell>
          <cell r="V1410" t="str">
            <v>K</v>
          </cell>
          <cell r="W1410">
            <v>503</v>
          </cell>
          <cell r="X1410">
            <v>503</v>
          </cell>
          <cell r="Y1410" t="str">
            <v>ELSSNF5503</v>
          </cell>
          <cell r="Z1410">
            <v>0.5</v>
          </cell>
          <cell r="AA1410" t="str">
            <v>14FW ELS_06_SNAP_RD_KIDS</v>
          </cell>
          <cell r="AB1410" t="str">
            <v>RE</v>
          </cell>
          <cell r="AC1410" t="str">
            <v>RED</v>
          </cell>
          <cell r="AD1410" t="str">
            <v>ELSSNF5503RE</v>
          </cell>
          <cell r="AE1410" t="str">
            <v/>
          </cell>
          <cell r="AF1410">
            <v>0.5</v>
          </cell>
          <cell r="AG1410" t="str">
            <v>면15%, 폴리에스터 85%</v>
          </cell>
          <cell r="AH1410">
            <v>1</v>
          </cell>
          <cell r="AI1410" t="str">
            <v>OSM</v>
          </cell>
        </row>
        <row r="1411">
          <cell r="J1411" t="str">
            <v>ELS-성진-072</v>
          </cell>
          <cell r="K1411" t="str">
            <v>ELS-성진-072-ELSSNF5503REDOML</v>
          </cell>
          <cell r="L1411" t="str">
            <v>ELS의류외503</v>
          </cell>
          <cell r="M1411" t="str">
            <v>ELS</v>
          </cell>
          <cell r="N1411" t="str">
            <v>14FW E</v>
          </cell>
          <cell r="P1411" t="str">
            <v>ELS</v>
          </cell>
          <cell r="Q1411" t="str">
            <v>ELSTINKO</v>
          </cell>
          <cell r="R1411" t="str">
            <v>F</v>
          </cell>
          <cell r="S1411">
            <v>5</v>
          </cell>
          <cell r="T1411" t="str">
            <v>SN</v>
          </cell>
          <cell r="U1411" t="str">
            <v>SNAPBACK</v>
          </cell>
          <cell r="V1411" t="str">
            <v>K</v>
          </cell>
          <cell r="W1411">
            <v>503</v>
          </cell>
          <cell r="X1411">
            <v>503</v>
          </cell>
          <cell r="Y1411" t="str">
            <v>ELSSNF5503</v>
          </cell>
          <cell r="Z1411">
            <v>0.5</v>
          </cell>
          <cell r="AA1411" t="str">
            <v>14FW ELS_06_SNAP_RD_KIDS</v>
          </cell>
          <cell r="AB1411" t="str">
            <v>RE</v>
          </cell>
          <cell r="AC1411" t="str">
            <v>RED</v>
          </cell>
          <cell r="AD1411" t="str">
            <v>ELSSNF5503RE</v>
          </cell>
          <cell r="AE1411" t="str">
            <v/>
          </cell>
          <cell r="AF1411">
            <v>0.5</v>
          </cell>
          <cell r="AG1411" t="str">
            <v>면15%, 폴리에스터 85%</v>
          </cell>
          <cell r="AH1411">
            <v>1</v>
          </cell>
          <cell r="AI1411" t="str">
            <v>OML</v>
          </cell>
        </row>
        <row r="1412">
          <cell r="J1412" t="str">
            <v>0</v>
          </cell>
          <cell r="K1412" t="str">
            <v>0-</v>
          </cell>
          <cell r="L1412">
            <v>0</v>
          </cell>
          <cell r="M1412" t="str">
            <v>TTL</v>
          </cell>
          <cell r="N1412" t="str">
            <v/>
          </cell>
          <cell r="O1412" t="str">
            <v>ELS-성진-07 TTL</v>
          </cell>
          <cell r="Q1412" t="str">
            <v/>
          </cell>
          <cell r="R1412" t="str">
            <v/>
          </cell>
          <cell r="S1412" t="str">
            <v/>
          </cell>
          <cell r="U1412" t="str">
            <v/>
          </cell>
          <cell r="X1412" t="str">
            <v/>
          </cell>
          <cell r="Y1412" t="str">
            <v/>
          </cell>
          <cell r="Z1412">
            <v>2</v>
          </cell>
          <cell r="AB1412" t="str">
            <v/>
          </cell>
          <cell r="AD1412" t="str">
            <v/>
          </cell>
          <cell r="AE1412" t="str">
            <v/>
          </cell>
          <cell r="AF1412">
            <v>2</v>
          </cell>
          <cell r="AG1412">
            <v>0</v>
          </cell>
          <cell r="AH1412">
            <v>1</v>
          </cell>
        </row>
        <row r="1413">
          <cell r="J1413" t="str">
            <v>ELS-동일모자-051</v>
          </cell>
          <cell r="K1413" t="str">
            <v>ELS-동일모자-051-ELSSNF5004NAVYFRE</v>
          </cell>
          <cell r="L1413" t="str">
            <v>ELS의류외4</v>
          </cell>
          <cell r="M1413" t="str">
            <v>ELS</v>
          </cell>
          <cell r="N1413" t="str">
            <v>14FW E</v>
          </cell>
          <cell r="P1413" t="str">
            <v>ELS</v>
          </cell>
          <cell r="Q1413" t="str">
            <v>ELSTINKO</v>
          </cell>
          <cell r="R1413" t="str">
            <v>F</v>
          </cell>
          <cell r="S1413">
            <v>5</v>
          </cell>
          <cell r="T1413" t="str">
            <v>SN</v>
          </cell>
          <cell r="U1413" t="str">
            <v>SNAPBACK</v>
          </cell>
          <cell r="V1413" t="str">
            <v>U</v>
          </cell>
          <cell r="W1413">
            <v>4</v>
          </cell>
          <cell r="X1413" t="str">
            <v>004</v>
          </cell>
          <cell r="Y1413" t="str">
            <v>ELSSNF5004</v>
          </cell>
          <cell r="Z1413">
            <v>1</v>
          </cell>
          <cell r="AA1413" t="str">
            <v>14FW ELS_09_SNAP_NV</v>
          </cell>
          <cell r="AB1413" t="str">
            <v>NY</v>
          </cell>
          <cell r="AC1413" t="str">
            <v>NAVY</v>
          </cell>
          <cell r="AD1413" t="str">
            <v>ELSSNF5004NY</v>
          </cell>
          <cell r="AE1413" t="str">
            <v/>
          </cell>
          <cell r="AF1413">
            <v>1</v>
          </cell>
          <cell r="AG1413" t="str">
            <v>겉감 1: 울 30%, 폴리에스터 70%  겉감 2: 면 100%</v>
          </cell>
          <cell r="AH1413">
            <v>1</v>
          </cell>
          <cell r="AI1413" t="str">
            <v>FRE</v>
          </cell>
        </row>
        <row r="1414">
          <cell r="J1414" t="str">
            <v>ELS-동일모자-052</v>
          </cell>
          <cell r="K1414" t="str">
            <v>ELS-동일모자-052-ELSSNF3005GREYFRE</v>
          </cell>
          <cell r="L1414" t="str">
            <v>ELS의류외5</v>
          </cell>
          <cell r="M1414" t="str">
            <v>ELS</v>
          </cell>
          <cell r="N1414" t="str">
            <v>14FW E</v>
          </cell>
          <cell r="P1414" t="str">
            <v>ELS</v>
          </cell>
          <cell r="Q1414" t="str">
            <v>ELSTINKO</v>
          </cell>
          <cell r="R1414" t="str">
            <v>F</v>
          </cell>
          <cell r="S1414" t="str">
            <v>3</v>
          </cell>
          <cell r="T1414" t="str">
            <v>SN</v>
          </cell>
          <cell r="U1414" t="str">
            <v>SNAPBACK</v>
          </cell>
          <cell r="V1414" t="str">
            <v>U</v>
          </cell>
          <cell r="W1414">
            <v>5</v>
          </cell>
          <cell r="X1414" t="str">
            <v>005</v>
          </cell>
          <cell r="Y1414" t="str">
            <v>ELSSNF3005</v>
          </cell>
          <cell r="Z1414">
            <v>1</v>
          </cell>
          <cell r="AA1414" t="str">
            <v>14FW ELS_11_SNAP_GY</v>
          </cell>
          <cell r="AB1414" t="str">
            <v>GY</v>
          </cell>
          <cell r="AC1414" t="str">
            <v>GREY</v>
          </cell>
          <cell r="AD1414" t="str">
            <v>ELSSNF3005GY</v>
          </cell>
          <cell r="AE1414" t="str">
            <v/>
          </cell>
          <cell r="AF1414">
            <v>1</v>
          </cell>
          <cell r="AG1414" t="str">
            <v>겉감 1 : 면 100%  겉감 2 : 폴리에스터 100%</v>
          </cell>
          <cell r="AH1414">
            <v>1</v>
          </cell>
          <cell r="AI1414" t="str">
            <v>FRE</v>
          </cell>
        </row>
        <row r="1415">
          <cell r="J1415" t="str">
            <v>ELS-동일모자-053</v>
          </cell>
          <cell r="K1415" t="str">
            <v>ELS-동일모자-053-ELSBAF5506GREENOSM</v>
          </cell>
          <cell r="L1415" t="str">
            <v>ELS의류외506</v>
          </cell>
          <cell r="M1415" t="str">
            <v>ELS</v>
          </cell>
          <cell r="N1415" t="str">
            <v>14FW E</v>
          </cell>
          <cell r="P1415" t="str">
            <v>ELS</v>
          </cell>
          <cell r="Q1415" t="str">
            <v>ELSTINKO</v>
          </cell>
          <cell r="R1415" t="str">
            <v>F</v>
          </cell>
          <cell r="S1415">
            <v>5</v>
          </cell>
          <cell r="T1415" t="str">
            <v>BA</v>
          </cell>
          <cell r="U1415" t="str">
            <v>BASIC CAP</v>
          </cell>
          <cell r="V1415" t="str">
            <v>K</v>
          </cell>
          <cell r="W1415">
            <v>506</v>
          </cell>
          <cell r="X1415">
            <v>506</v>
          </cell>
          <cell r="Y1415" t="str">
            <v>ELSBAF5506</v>
          </cell>
          <cell r="Z1415">
            <v>0.5</v>
          </cell>
          <cell r="AA1415" t="str">
            <v>14FW ELS_53_SNAP_GR_KIDS</v>
          </cell>
          <cell r="AB1415" t="str">
            <v>GR</v>
          </cell>
          <cell r="AC1415" t="str">
            <v>GREEN</v>
          </cell>
          <cell r="AD1415" t="str">
            <v>ELSBAF5506GR</v>
          </cell>
          <cell r="AE1415" t="str">
            <v/>
          </cell>
          <cell r="AF1415">
            <v>0.5</v>
          </cell>
          <cell r="AG1415" t="str">
            <v>겉감 1: 울 50%, 폴리에스터 30%, 아크릴 20% / 겉감 2:  아크릴 100%</v>
          </cell>
          <cell r="AH1415">
            <v>1</v>
          </cell>
          <cell r="AI1415" t="str">
            <v>OSM</v>
          </cell>
        </row>
        <row r="1416">
          <cell r="J1416" t="str">
            <v>ELS-동일모자-053</v>
          </cell>
          <cell r="K1416" t="str">
            <v>ELS-동일모자-053-ELSBAF5506GREENOML</v>
          </cell>
          <cell r="L1416" t="str">
            <v>ELS의류외506</v>
          </cell>
          <cell r="M1416" t="str">
            <v>ELS</v>
          </cell>
          <cell r="N1416" t="str">
            <v>14FW E</v>
          </cell>
          <cell r="P1416" t="str">
            <v>ELS</v>
          </cell>
          <cell r="Q1416" t="str">
            <v>ELSTINKO</v>
          </cell>
          <cell r="R1416" t="str">
            <v>F</v>
          </cell>
          <cell r="S1416">
            <v>5</v>
          </cell>
          <cell r="T1416" t="str">
            <v>BA</v>
          </cell>
          <cell r="U1416" t="str">
            <v>BASIC CAP</v>
          </cell>
          <cell r="V1416" t="str">
            <v>K</v>
          </cell>
          <cell r="W1416">
            <v>506</v>
          </cell>
          <cell r="X1416">
            <v>506</v>
          </cell>
          <cell r="Y1416" t="str">
            <v>ELSBAF5506</v>
          </cell>
          <cell r="Z1416">
            <v>0.5</v>
          </cell>
          <cell r="AA1416" t="str">
            <v>14FW ELS_53_SNAP_GR_KIDS</v>
          </cell>
          <cell r="AB1416" t="str">
            <v>GR</v>
          </cell>
          <cell r="AC1416" t="str">
            <v>GREEN</v>
          </cell>
          <cell r="AD1416" t="str">
            <v>ELSBAF5506GR</v>
          </cell>
          <cell r="AE1416" t="str">
            <v/>
          </cell>
          <cell r="AF1416">
            <v>0.5</v>
          </cell>
          <cell r="AG1416" t="str">
            <v>겉감 1: 울 50%, 폴리에스터 30%, 아크릴 20% / 겉감 2:  아크릴 100%</v>
          </cell>
          <cell r="AH1416">
            <v>1</v>
          </cell>
          <cell r="AI1416" t="str">
            <v>OML</v>
          </cell>
        </row>
        <row r="1417">
          <cell r="J1417" t="str">
            <v>ELS-동일모자-054</v>
          </cell>
          <cell r="K1417" t="str">
            <v>ELS-동일모자-054-ELSBAF5507REDOSM</v>
          </cell>
          <cell r="L1417" t="str">
            <v>ELS의류외507</v>
          </cell>
          <cell r="M1417" t="str">
            <v>ELS</v>
          </cell>
          <cell r="N1417" t="str">
            <v>14FW E</v>
          </cell>
          <cell r="P1417" t="str">
            <v>ELS</v>
          </cell>
          <cell r="Q1417" t="str">
            <v>ELSTINKO</v>
          </cell>
          <cell r="R1417" t="str">
            <v>F</v>
          </cell>
          <cell r="S1417">
            <v>5</v>
          </cell>
          <cell r="T1417" t="str">
            <v>BA</v>
          </cell>
          <cell r="U1417" t="str">
            <v>BASIC CAP</v>
          </cell>
          <cell r="V1417" t="str">
            <v>K</v>
          </cell>
          <cell r="W1417">
            <v>507</v>
          </cell>
          <cell r="X1417">
            <v>507</v>
          </cell>
          <cell r="Y1417" t="str">
            <v>ELSBAF5507</v>
          </cell>
          <cell r="Z1417">
            <v>0.5</v>
          </cell>
          <cell r="AA1417" t="str">
            <v>14FW ELS_52_SNAP_RD_KIDS</v>
          </cell>
          <cell r="AB1417" t="str">
            <v>RE</v>
          </cell>
          <cell r="AC1417" t="str">
            <v>RED</v>
          </cell>
          <cell r="AD1417" t="str">
            <v>ELSBAF5507RE</v>
          </cell>
          <cell r="AE1417" t="str">
            <v/>
          </cell>
          <cell r="AF1417">
            <v>0.5</v>
          </cell>
          <cell r="AG1417" t="str">
            <v xml:space="preserve">겉감 1:  울40%, 폴리에스터 60%  /겉감 2: 아크릴 100% </v>
          </cell>
          <cell r="AH1417">
            <v>1</v>
          </cell>
          <cell r="AI1417" t="str">
            <v>OSM</v>
          </cell>
        </row>
        <row r="1418">
          <cell r="J1418" t="str">
            <v>ELS-동일모자-054</v>
          </cell>
          <cell r="K1418" t="str">
            <v>ELS-동일모자-054-ELSBAF5507REDOML</v>
          </cell>
          <cell r="L1418" t="str">
            <v>ELS의류외507</v>
          </cell>
          <cell r="M1418" t="str">
            <v>ELS</v>
          </cell>
          <cell r="N1418" t="str">
            <v>14FW E</v>
          </cell>
          <cell r="P1418" t="str">
            <v>ELS</v>
          </cell>
          <cell r="Q1418" t="str">
            <v>ELSTINKO</v>
          </cell>
          <cell r="R1418" t="str">
            <v>F</v>
          </cell>
          <cell r="S1418">
            <v>5</v>
          </cell>
          <cell r="T1418" t="str">
            <v>BA</v>
          </cell>
          <cell r="U1418" t="str">
            <v>BASIC CAP</v>
          </cell>
          <cell r="V1418" t="str">
            <v>K</v>
          </cell>
          <cell r="W1418">
            <v>507</v>
          </cell>
          <cell r="X1418">
            <v>507</v>
          </cell>
          <cell r="Y1418" t="str">
            <v>ELSBAF5507</v>
          </cell>
          <cell r="Z1418">
            <v>0.5</v>
          </cell>
          <cell r="AA1418" t="str">
            <v>14FW ELS_52_SNAP_RD_KIDS</v>
          </cell>
          <cell r="AB1418" t="str">
            <v>RE</v>
          </cell>
          <cell r="AC1418" t="str">
            <v>RED</v>
          </cell>
          <cell r="AD1418" t="str">
            <v>ELSBAF5507RE</v>
          </cell>
          <cell r="AE1418" t="str">
            <v/>
          </cell>
          <cell r="AF1418">
            <v>0.5</v>
          </cell>
          <cell r="AG1418" t="str">
            <v xml:space="preserve">겉감 1:  울40%, 폴리에스터 60%  /겉감 2: 아크릴 100% </v>
          </cell>
          <cell r="AH1418">
            <v>1</v>
          </cell>
          <cell r="AI1418" t="str">
            <v>OML</v>
          </cell>
        </row>
        <row r="1419">
          <cell r="J1419" t="str">
            <v>ELS-동일모자-055</v>
          </cell>
          <cell r="K1419" t="str">
            <v>ELS-동일모자-055-ELSBAF5508PINKOSM</v>
          </cell>
          <cell r="L1419" t="str">
            <v>ELS의류외508</v>
          </cell>
          <cell r="M1419" t="str">
            <v>ELS</v>
          </cell>
          <cell r="N1419" t="str">
            <v>14FW E</v>
          </cell>
          <cell r="P1419" t="str">
            <v>ELS</v>
          </cell>
          <cell r="Q1419" t="str">
            <v>ELSTINKO</v>
          </cell>
          <cell r="R1419" t="str">
            <v>F</v>
          </cell>
          <cell r="S1419">
            <v>5</v>
          </cell>
          <cell r="T1419" t="str">
            <v>BA</v>
          </cell>
          <cell r="U1419" t="str">
            <v>BASIC CAP</v>
          </cell>
          <cell r="V1419" t="str">
            <v>K</v>
          </cell>
          <cell r="W1419">
            <v>508</v>
          </cell>
          <cell r="X1419">
            <v>508</v>
          </cell>
          <cell r="Y1419" t="str">
            <v>ELSBAF5508</v>
          </cell>
          <cell r="Z1419">
            <v>0.5</v>
          </cell>
          <cell r="AA1419" t="str">
            <v>14FW ELS_52_SNAP_PK_KIDS</v>
          </cell>
          <cell r="AB1419" t="str">
            <v>PK</v>
          </cell>
          <cell r="AC1419" t="str">
            <v>PINK</v>
          </cell>
          <cell r="AD1419" t="str">
            <v>ELSBAF5508PK</v>
          </cell>
          <cell r="AE1419" t="str">
            <v/>
          </cell>
          <cell r="AF1419">
            <v>0.5</v>
          </cell>
          <cell r="AG1419" t="str">
            <v xml:space="preserve">겉감 1:  울40%, 폴리에스터 60%/겉감 2:  아크릴 100% </v>
          </cell>
          <cell r="AH1419">
            <v>1</v>
          </cell>
          <cell r="AI1419" t="str">
            <v>OSM</v>
          </cell>
        </row>
        <row r="1420">
          <cell r="J1420" t="str">
            <v>ELS-동일모자-055</v>
          </cell>
          <cell r="K1420" t="str">
            <v>ELS-동일모자-055-ELSBAF5508PINKOML</v>
          </cell>
          <cell r="L1420" t="str">
            <v>ELS의류외508</v>
          </cell>
          <cell r="M1420" t="str">
            <v>ELS</v>
          </cell>
          <cell r="N1420" t="str">
            <v>14FW E</v>
          </cell>
          <cell r="P1420" t="str">
            <v>ELS</v>
          </cell>
          <cell r="Q1420" t="str">
            <v>ELSTINKO</v>
          </cell>
          <cell r="R1420" t="str">
            <v>F</v>
          </cell>
          <cell r="S1420">
            <v>5</v>
          </cell>
          <cell r="T1420" t="str">
            <v>BA</v>
          </cell>
          <cell r="U1420" t="str">
            <v>BASIC CAP</v>
          </cell>
          <cell r="V1420" t="str">
            <v>K</v>
          </cell>
          <cell r="W1420">
            <v>508</v>
          </cell>
          <cell r="X1420">
            <v>508</v>
          </cell>
          <cell r="Y1420" t="str">
            <v>ELSBAF5508</v>
          </cell>
          <cell r="Z1420">
            <v>0.5</v>
          </cell>
          <cell r="AA1420" t="str">
            <v>14FW ELS_52_SNAP_PK_KIDS</v>
          </cell>
          <cell r="AB1420" t="str">
            <v>PK</v>
          </cell>
          <cell r="AC1420" t="str">
            <v>PINK</v>
          </cell>
          <cell r="AD1420" t="str">
            <v>ELSBAF5508PK</v>
          </cell>
          <cell r="AE1420" t="str">
            <v/>
          </cell>
          <cell r="AF1420">
            <v>0.5</v>
          </cell>
          <cell r="AG1420" t="str">
            <v xml:space="preserve">겉감 1:  울40%, 폴리에스터 60%/겉감 2:  아크릴 100% </v>
          </cell>
          <cell r="AH1420">
            <v>1</v>
          </cell>
          <cell r="AI1420" t="str">
            <v>OML</v>
          </cell>
        </row>
        <row r="1421">
          <cell r="J1421" t="str">
            <v>0</v>
          </cell>
          <cell r="K1421" t="str">
            <v>0-</v>
          </cell>
          <cell r="L1421">
            <v>0</v>
          </cell>
          <cell r="M1421" t="str">
            <v>TTL</v>
          </cell>
          <cell r="N1421" t="str">
            <v/>
          </cell>
          <cell r="O1421" t="str">
            <v>ELS-동일모자-05 TTL</v>
          </cell>
          <cell r="Q1421" t="str">
            <v/>
          </cell>
          <cell r="R1421" t="str">
            <v/>
          </cell>
          <cell r="S1421" t="str">
            <v/>
          </cell>
          <cell r="U1421" t="str">
            <v/>
          </cell>
          <cell r="X1421" t="str">
            <v/>
          </cell>
          <cell r="Y1421" t="str">
            <v/>
          </cell>
          <cell r="Z1421">
            <v>5</v>
          </cell>
          <cell r="AB1421" t="str">
            <v/>
          </cell>
          <cell r="AD1421" t="str">
            <v/>
          </cell>
          <cell r="AE1421" t="str">
            <v/>
          </cell>
          <cell r="AF1421">
            <v>5</v>
          </cell>
          <cell r="AG1421">
            <v>0</v>
          </cell>
          <cell r="AH1421">
            <v>1</v>
          </cell>
        </row>
        <row r="1422">
          <cell r="J1422" t="str">
            <v>ELS-동일모자-061</v>
          </cell>
          <cell r="K1422" t="str">
            <v>ELS-동일모자-061-ELSERF5009BLACKFRE</v>
          </cell>
          <cell r="L1422" t="str">
            <v>ELS의류외9</v>
          </cell>
          <cell r="M1422" t="str">
            <v>ELS</v>
          </cell>
          <cell r="N1422" t="str">
            <v>14FW E</v>
          </cell>
          <cell r="P1422" t="str">
            <v>ELS</v>
          </cell>
          <cell r="Q1422" t="str">
            <v>ELSTINKO</v>
          </cell>
          <cell r="R1422" t="str">
            <v>F</v>
          </cell>
          <cell r="S1422">
            <v>5</v>
          </cell>
          <cell r="T1422" t="str">
            <v>ER</v>
          </cell>
          <cell r="U1422" t="str">
            <v>EARCAP</v>
          </cell>
          <cell r="V1422" t="str">
            <v>U</v>
          </cell>
          <cell r="W1422">
            <v>9</v>
          </cell>
          <cell r="X1422" t="str">
            <v>009</v>
          </cell>
          <cell r="Y1422" t="str">
            <v>ELSERF5009</v>
          </cell>
          <cell r="Z1422">
            <v>1</v>
          </cell>
          <cell r="AA1422" t="str">
            <v>14FW ELS_07_SNAP_BK</v>
          </cell>
          <cell r="AB1422" t="str">
            <v>BK</v>
          </cell>
          <cell r="AC1422" t="str">
            <v>BLACK</v>
          </cell>
          <cell r="AD1422" t="str">
            <v>ELSERF5009BK</v>
          </cell>
          <cell r="AE1422" t="str">
            <v/>
          </cell>
          <cell r="AF1422">
            <v>1</v>
          </cell>
          <cell r="AG1422" t="str">
            <v>겉감 1: 폴리우레탄 100% /겉감 2: 폴리에스터 100%</v>
          </cell>
          <cell r="AH1422">
            <v>1</v>
          </cell>
          <cell r="AI1422" t="str">
            <v>FRE</v>
          </cell>
        </row>
        <row r="1423">
          <cell r="J1423" t="str">
            <v>ELS-동일모자-062</v>
          </cell>
          <cell r="K1423" t="str">
            <v>ELS-동일모자-062-ELSERF5010BLACKFRE</v>
          </cell>
          <cell r="L1423" t="str">
            <v>ELS의류외10</v>
          </cell>
          <cell r="M1423" t="str">
            <v>ELS</v>
          </cell>
          <cell r="N1423" t="str">
            <v>14FW E</v>
          </cell>
          <cell r="P1423" t="str">
            <v>ELS</v>
          </cell>
          <cell r="Q1423" t="str">
            <v>ELSTINKO</v>
          </cell>
          <cell r="R1423" t="str">
            <v>F</v>
          </cell>
          <cell r="S1423">
            <v>5</v>
          </cell>
          <cell r="T1423" t="str">
            <v>ER</v>
          </cell>
          <cell r="U1423" t="str">
            <v>EARCAP</v>
          </cell>
          <cell r="V1423" t="str">
            <v>U</v>
          </cell>
          <cell r="W1423">
            <v>10</v>
          </cell>
          <cell r="X1423" t="str">
            <v>010</v>
          </cell>
          <cell r="Y1423" t="str">
            <v>ELSERF5010</v>
          </cell>
          <cell r="Z1423">
            <v>1</v>
          </cell>
          <cell r="AA1423" t="str">
            <v>14FW ELS_04_SNAP_BK</v>
          </cell>
          <cell r="AB1423" t="str">
            <v>BK</v>
          </cell>
          <cell r="AC1423" t="str">
            <v>BLACK</v>
          </cell>
          <cell r="AD1423" t="str">
            <v>ELSERF5010BK</v>
          </cell>
          <cell r="AE1423" t="str">
            <v/>
          </cell>
          <cell r="AF1423">
            <v>1</v>
          </cell>
          <cell r="AG1423" t="str">
            <v>겉감 1: 폴리우레탄 100% /겉감 2: 아크릴 80%, 폴리에스터 20%</v>
          </cell>
          <cell r="AH1423">
            <v>1</v>
          </cell>
          <cell r="AI1423" t="str">
            <v>FRE</v>
          </cell>
        </row>
        <row r="1424">
          <cell r="J1424" t="str">
            <v>ELS-동일모자-063</v>
          </cell>
          <cell r="K1424" t="str">
            <v>ELS-동일모자-063-ELSERF5511GREENOSM</v>
          </cell>
          <cell r="L1424" t="str">
            <v>ELS의류외511</v>
          </cell>
          <cell r="M1424" t="str">
            <v>ELS</v>
          </cell>
          <cell r="N1424" t="str">
            <v>14FW E</v>
          </cell>
          <cell r="P1424" t="str">
            <v>ELS</v>
          </cell>
          <cell r="Q1424" t="str">
            <v>ELSTINKO</v>
          </cell>
          <cell r="R1424" t="str">
            <v>F</v>
          </cell>
          <cell r="S1424">
            <v>5</v>
          </cell>
          <cell r="T1424" t="str">
            <v>ER</v>
          </cell>
          <cell r="U1424" t="str">
            <v>EARCAP</v>
          </cell>
          <cell r="V1424" t="str">
            <v>K</v>
          </cell>
          <cell r="W1424">
            <v>511</v>
          </cell>
          <cell r="X1424">
            <v>511</v>
          </cell>
          <cell r="Y1424" t="str">
            <v>ELSERF5511</v>
          </cell>
          <cell r="Z1424">
            <v>0.5</v>
          </cell>
          <cell r="AA1424" t="str">
            <v>14FW ELS_02_SNAP_GR_KIDS</v>
          </cell>
          <cell r="AB1424" t="str">
            <v>GR</v>
          </cell>
          <cell r="AC1424" t="str">
            <v>GREEN</v>
          </cell>
          <cell r="AD1424" t="str">
            <v>ELSERF5511GR</v>
          </cell>
          <cell r="AE1424" t="str">
            <v/>
          </cell>
          <cell r="AF1424">
            <v>0.5</v>
          </cell>
          <cell r="AG1424" t="str">
            <v>겉감 1: 울 50%, 폴리에스터 30%, 아크릴 20% /겉감 2:  아크릴 100%</v>
          </cell>
          <cell r="AH1424">
            <v>1</v>
          </cell>
          <cell r="AI1424" t="str">
            <v>OSM</v>
          </cell>
        </row>
        <row r="1425">
          <cell r="J1425" t="str">
            <v>ELS-동일모자-063</v>
          </cell>
          <cell r="K1425" t="str">
            <v>ELS-동일모자-063-ELSERF5511GREENOML</v>
          </cell>
          <cell r="L1425" t="str">
            <v>ELS의류외511</v>
          </cell>
          <cell r="M1425" t="str">
            <v>ELS</v>
          </cell>
          <cell r="N1425" t="str">
            <v>14FW E</v>
          </cell>
          <cell r="P1425" t="str">
            <v>ELS</v>
          </cell>
          <cell r="Q1425" t="str">
            <v>ELSTINKO</v>
          </cell>
          <cell r="R1425" t="str">
            <v>F</v>
          </cell>
          <cell r="S1425">
            <v>5</v>
          </cell>
          <cell r="T1425" t="str">
            <v>ER</v>
          </cell>
          <cell r="U1425" t="str">
            <v>EARCAP</v>
          </cell>
          <cell r="V1425" t="str">
            <v>K</v>
          </cell>
          <cell r="W1425">
            <v>511</v>
          </cell>
          <cell r="X1425">
            <v>511</v>
          </cell>
          <cell r="Y1425" t="str">
            <v>ELSERF5511</v>
          </cell>
          <cell r="Z1425">
            <v>0.5</v>
          </cell>
          <cell r="AA1425" t="str">
            <v>14FW ELS_02_SNAP_GR_KIDS</v>
          </cell>
          <cell r="AB1425" t="str">
            <v>GR</v>
          </cell>
          <cell r="AC1425" t="str">
            <v>GREEN</v>
          </cell>
          <cell r="AD1425" t="str">
            <v>ELSERF5511GR</v>
          </cell>
          <cell r="AE1425" t="str">
            <v/>
          </cell>
          <cell r="AF1425">
            <v>0.5</v>
          </cell>
          <cell r="AG1425" t="str">
            <v>겉감 1: 울 50%, 폴리에스터 30%, 아크릴 20% /겉감 2:  아크릴 100%</v>
          </cell>
          <cell r="AH1425">
            <v>1</v>
          </cell>
          <cell r="AI1425" t="str">
            <v>OML</v>
          </cell>
        </row>
        <row r="1426">
          <cell r="J1426" t="str">
            <v>ELS-동일모자-064</v>
          </cell>
          <cell r="K1426" t="str">
            <v>ELS-동일모자-064-ELSERF5512REDOSM</v>
          </cell>
          <cell r="L1426" t="str">
            <v>ELS의류외512</v>
          </cell>
          <cell r="M1426" t="str">
            <v>ELS</v>
          </cell>
          <cell r="N1426" t="str">
            <v>14FW E</v>
          </cell>
          <cell r="P1426" t="str">
            <v>ELS</v>
          </cell>
          <cell r="Q1426" t="str">
            <v>ELSTINKO</v>
          </cell>
          <cell r="R1426" t="str">
            <v>F</v>
          </cell>
          <cell r="S1426">
            <v>5</v>
          </cell>
          <cell r="T1426" t="str">
            <v>ER</v>
          </cell>
          <cell r="U1426" t="str">
            <v>EARCAP</v>
          </cell>
          <cell r="V1426" t="str">
            <v>K</v>
          </cell>
          <cell r="W1426">
            <v>512</v>
          </cell>
          <cell r="X1426">
            <v>512</v>
          </cell>
          <cell r="Y1426" t="str">
            <v>ELSERF5512</v>
          </cell>
          <cell r="Z1426">
            <v>0.5</v>
          </cell>
          <cell r="AA1426" t="str">
            <v>14FW ELS_01_SNAP_RD_KIDS</v>
          </cell>
          <cell r="AB1426" t="str">
            <v>RE</v>
          </cell>
          <cell r="AC1426" t="str">
            <v>RED</v>
          </cell>
          <cell r="AD1426" t="str">
            <v>ELSERF5512RE</v>
          </cell>
          <cell r="AE1426" t="str">
            <v/>
          </cell>
          <cell r="AF1426">
            <v>0.5</v>
          </cell>
          <cell r="AG1426" t="str">
            <v>겉감 1:  울40%, 폴리에스터 60%/겉감 2: 아크릴 100%</v>
          </cell>
          <cell r="AH1426">
            <v>1</v>
          </cell>
          <cell r="AI1426" t="str">
            <v>OSM</v>
          </cell>
        </row>
        <row r="1427">
          <cell r="J1427" t="str">
            <v>ELS-동일모자-064</v>
          </cell>
          <cell r="K1427" t="str">
            <v>ELS-동일모자-064-ELSERF5512REDOML</v>
          </cell>
          <cell r="L1427" t="str">
            <v>ELS의류외512</v>
          </cell>
          <cell r="M1427" t="str">
            <v>ELS</v>
          </cell>
          <cell r="N1427" t="str">
            <v>14FW E</v>
          </cell>
          <cell r="P1427" t="str">
            <v>ELS</v>
          </cell>
          <cell r="Q1427" t="str">
            <v>ELSTINKO</v>
          </cell>
          <cell r="R1427" t="str">
            <v>F</v>
          </cell>
          <cell r="S1427">
            <v>5</v>
          </cell>
          <cell r="T1427" t="str">
            <v>ER</v>
          </cell>
          <cell r="U1427" t="str">
            <v>EARCAP</v>
          </cell>
          <cell r="V1427" t="str">
            <v>K</v>
          </cell>
          <cell r="W1427">
            <v>512</v>
          </cell>
          <cell r="X1427">
            <v>512</v>
          </cell>
          <cell r="Y1427" t="str">
            <v>ELSERF5512</v>
          </cell>
          <cell r="Z1427">
            <v>0.5</v>
          </cell>
          <cell r="AA1427" t="str">
            <v>14FW ELS_01_SNAP_RD_KIDS</v>
          </cell>
          <cell r="AB1427" t="str">
            <v>RE</v>
          </cell>
          <cell r="AC1427" t="str">
            <v>RED</v>
          </cell>
          <cell r="AD1427" t="str">
            <v>ELSERF5512RE</v>
          </cell>
          <cell r="AE1427" t="str">
            <v/>
          </cell>
          <cell r="AF1427">
            <v>0.5</v>
          </cell>
          <cell r="AG1427" t="str">
            <v>겉감 1:  울40%, 폴리에스터 60%/겉감 2: 아크릴 100%</v>
          </cell>
          <cell r="AH1427">
            <v>1</v>
          </cell>
          <cell r="AI1427" t="str">
            <v>OML</v>
          </cell>
        </row>
        <row r="1428">
          <cell r="J1428" t="str">
            <v>ELS-동일모자-065</v>
          </cell>
          <cell r="K1428" t="str">
            <v>ELS-동일모자-065-ELSERF5513PINKOSM</v>
          </cell>
          <cell r="L1428" t="str">
            <v>ELS의류외513</v>
          </cell>
          <cell r="M1428" t="str">
            <v>ELS</v>
          </cell>
          <cell r="N1428" t="str">
            <v>14FW E</v>
          </cell>
          <cell r="P1428" t="str">
            <v>ELS</v>
          </cell>
          <cell r="Q1428" t="str">
            <v>ELSTINKO</v>
          </cell>
          <cell r="R1428" t="str">
            <v>F</v>
          </cell>
          <cell r="S1428">
            <v>5</v>
          </cell>
          <cell r="T1428" t="str">
            <v>ER</v>
          </cell>
          <cell r="U1428" t="str">
            <v>EARCAP</v>
          </cell>
          <cell r="V1428" t="str">
            <v>K</v>
          </cell>
          <cell r="W1428">
            <v>513</v>
          </cell>
          <cell r="X1428">
            <v>513</v>
          </cell>
          <cell r="Y1428" t="str">
            <v>ELSERF5513</v>
          </cell>
          <cell r="Z1428">
            <v>0.5</v>
          </cell>
          <cell r="AA1428" t="str">
            <v>14FW ELS_05_SNAP_PK_KIDS</v>
          </cell>
          <cell r="AB1428" t="str">
            <v>PK</v>
          </cell>
          <cell r="AC1428" t="str">
            <v>PINK</v>
          </cell>
          <cell r="AD1428" t="str">
            <v>ELSERF5513PK</v>
          </cell>
          <cell r="AE1428" t="str">
            <v/>
          </cell>
          <cell r="AF1428">
            <v>0.5</v>
          </cell>
          <cell r="AG1428" t="str">
            <v xml:space="preserve">겉감 1:  울40%, 폴리에스터 60%/겉감 2:  아크릴 100% </v>
          </cell>
          <cell r="AH1428">
            <v>1</v>
          </cell>
          <cell r="AI1428" t="str">
            <v>OSM</v>
          </cell>
        </row>
        <row r="1429">
          <cell r="J1429" t="str">
            <v>ELS-동일모자-065</v>
          </cell>
          <cell r="K1429" t="str">
            <v>ELS-동일모자-065-ELSERF5513PINKOML</v>
          </cell>
          <cell r="L1429" t="str">
            <v>ELS의류외513</v>
          </cell>
          <cell r="M1429" t="str">
            <v>ELS</v>
          </cell>
          <cell r="N1429" t="str">
            <v>14FW E</v>
          </cell>
          <cell r="P1429" t="str">
            <v>ELS</v>
          </cell>
          <cell r="Q1429" t="str">
            <v>ELSTINKO</v>
          </cell>
          <cell r="R1429" t="str">
            <v>F</v>
          </cell>
          <cell r="S1429">
            <v>5</v>
          </cell>
          <cell r="T1429" t="str">
            <v>ER</v>
          </cell>
          <cell r="U1429" t="str">
            <v>EARCAP</v>
          </cell>
          <cell r="V1429" t="str">
            <v>K</v>
          </cell>
          <cell r="W1429">
            <v>513</v>
          </cell>
          <cell r="X1429">
            <v>513</v>
          </cell>
          <cell r="Y1429" t="str">
            <v>ELSERF5513</v>
          </cell>
          <cell r="Z1429">
            <v>0.5</v>
          </cell>
          <cell r="AA1429" t="str">
            <v>14FW ELS_05_SNAP_PK_KIDS</v>
          </cell>
          <cell r="AB1429" t="str">
            <v>PK</v>
          </cell>
          <cell r="AC1429" t="str">
            <v>PINK</v>
          </cell>
          <cell r="AD1429" t="str">
            <v>ELSERF5513PK</v>
          </cell>
          <cell r="AE1429" t="str">
            <v/>
          </cell>
          <cell r="AF1429">
            <v>0.5</v>
          </cell>
          <cell r="AG1429" t="str">
            <v xml:space="preserve">겉감 1:  울40%, 폴리에스터 60%/겉감 2:  아크릴 100% </v>
          </cell>
          <cell r="AH1429">
            <v>1</v>
          </cell>
          <cell r="AI1429" t="str">
            <v>OML</v>
          </cell>
        </row>
        <row r="1430">
          <cell r="J1430" t="str">
            <v>0</v>
          </cell>
          <cell r="K1430" t="str">
            <v>0-</v>
          </cell>
          <cell r="L1430">
            <v>0</v>
          </cell>
          <cell r="M1430" t="str">
            <v>TTL</v>
          </cell>
          <cell r="N1430" t="str">
            <v/>
          </cell>
          <cell r="O1430" t="str">
            <v>ELS-동일모자-06 TTL</v>
          </cell>
          <cell r="Q1430" t="str">
            <v/>
          </cell>
          <cell r="R1430" t="str">
            <v/>
          </cell>
          <cell r="S1430" t="str">
            <v/>
          </cell>
          <cell r="U1430" t="str">
            <v/>
          </cell>
          <cell r="X1430" t="str">
            <v/>
          </cell>
          <cell r="Y1430" t="str">
            <v/>
          </cell>
          <cell r="Z1430">
            <v>5</v>
          </cell>
          <cell r="AB1430" t="str">
            <v/>
          </cell>
          <cell r="AD1430" t="str">
            <v/>
          </cell>
          <cell r="AE1430" t="str">
            <v/>
          </cell>
          <cell r="AF1430">
            <v>5</v>
          </cell>
          <cell r="AG1430">
            <v>0</v>
          </cell>
          <cell r="AH1430">
            <v>1</v>
          </cell>
        </row>
        <row r="1431">
          <cell r="J1431" t="str">
            <v>ELS-FOREMOST-161</v>
          </cell>
          <cell r="K1431" t="str">
            <v>ELS-FOREMOST-161-ELSERF5516ORANGEOSM</v>
          </cell>
          <cell r="L1431" t="str">
            <v>ELS의류외516</v>
          </cell>
          <cell r="M1431" t="str">
            <v>ELS</v>
          </cell>
          <cell r="N1431" t="str">
            <v>14FW E</v>
          </cell>
          <cell r="P1431" t="str">
            <v>ELS</v>
          </cell>
          <cell r="Q1431" t="str">
            <v>ELSTINKO</v>
          </cell>
          <cell r="R1431" t="str">
            <v>F</v>
          </cell>
          <cell r="S1431">
            <v>5</v>
          </cell>
          <cell r="T1431" t="str">
            <v>ER</v>
          </cell>
          <cell r="U1431" t="str">
            <v>EARCAP</v>
          </cell>
          <cell r="V1431" t="str">
            <v>K</v>
          </cell>
          <cell r="W1431">
            <v>516</v>
          </cell>
          <cell r="X1431">
            <v>516</v>
          </cell>
          <cell r="Y1431" t="str">
            <v>ELSERF5516</v>
          </cell>
          <cell r="Z1431">
            <v>0.5</v>
          </cell>
          <cell r="AA1431" t="str">
            <v>14FW ELS 39_TROOPER_OR_KIDS</v>
          </cell>
          <cell r="AB1431" t="str">
            <v>OR</v>
          </cell>
          <cell r="AC1431" t="str">
            <v>ORANGE</v>
          </cell>
          <cell r="AD1431" t="str">
            <v>ELSERF5516OR</v>
          </cell>
          <cell r="AE1431" t="str">
            <v/>
          </cell>
          <cell r="AF1431">
            <v>0.5</v>
          </cell>
          <cell r="AG1431" t="str">
            <v>면 70% , 폴리에스터 30%</v>
          </cell>
          <cell r="AH1431">
            <v>1</v>
          </cell>
          <cell r="AI1431" t="str">
            <v>OSM</v>
          </cell>
        </row>
        <row r="1432">
          <cell r="J1432" t="str">
            <v>ELS-FOREMOST-161</v>
          </cell>
          <cell r="K1432" t="str">
            <v>ELS-FOREMOST-161-ELSERF5516ORANGEOML</v>
          </cell>
          <cell r="L1432" t="str">
            <v>ELS의류외516</v>
          </cell>
          <cell r="M1432" t="str">
            <v>ELS</v>
          </cell>
          <cell r="N1432" t="str">
            <v>14FW E</v>
          </cell>
          <cell r="P1432" t="str">
            <v>ELS</v>
          </cell>
          <cell r="Q1432" t="str">
            <v>ELSTINKO</v>
          </cell>
          <cell r="R1432" t="str">
            <v>F</v>
          </cell>
          <cell r="S1432">
            <v>5</v>
          </cell>
          <cell r="T1432" t="str">
            <v>ER</v>
          </cell>
          <cell r="U1432" t="str">
            <v>EARCAP</v>
          </cell>
          <cell r="V1432" t="str">
            <v>K</v>
          </cell>
          <cell r="W1432">
            <v>516</v>
          </cell>
          <cell r="X1432">
            <v>516</v>
          </cell>
          <cell r="Y1432" t="str">
            <v>ELSERF5516</v>
          </cell>
          <cell r="Z1432">
            <v>0.5</v>
          </cell>
          <cell r="AA1432" t="str">
            <v>14FW ELS 39_TROOPER_OR_KIDS</v>
          </cell>
          <cell r="AB1432" t="str">
            <v>OR</v>
          </cell>
          <cell r="AC1432" t="str">
            <v>ORANGE</v>
          </cell>
          <cell r="AD1432" t="str">
            <v>ELSERF5516OR</v>
          </cell>
          <cell r="AE1432" t="str">
            <v/>
          </cell>
          <cell r="AF1432">
            <v>0.5</v>
          </cell>
          <cell r="AG1432" t="str">
            <v>면 70% , 폴리에스터 30%</v>
          </cell>
          <cell r="AH1432">
            <v>1</v>
          </cell>
          <cell r="AI1432" t="str">
            <v>OML</v>
          </cell>
        </row>
        <row r="1433">
          <cell r="J1433" t="str">
            <v>ELS-FOREMOST-162</v>
          </cell>
          <cell r="K1433" t="str">
            <v>ELS-FOREMOST-162-ELSTPF5017BLACKFRE</v>
          </cell>
          <cell r="L1433" t="str">
            <v>ELS의류외17</v>
          </cell>
          <cell r="M1433" t="str">
            <v>ELS</v>
          </cell>
          <cell r="N1433" t="str">
            <v>14FW E</v>
          </cell>
          <cell r="P1433" t="str">
            <v>ELS</v>
          </cell>
          <cell r="Q1433" t="str">
            <v>ELSTINKO</v>
          </cell>
          <cell r="R1433" t="str">
            <v>F</v>
          </cell>
          <cell r="S1433">
            <v>5</v>
          </cell>
          <cell r="T1433" t="str">
            <v>TP</v>
          </cell>
          <cell r="U1433" t="str">
            <v>TROOPER</v>
          </cell>
          <cell r="V1433" t="str">
            <v>U</v>
          </cell>
          <cell r="W1433">
            <v>17</v>
          </cell>
          <cell r="X1433" t="str">
            <v>017</v>
          </cell>
          <cell r="Y1433" t="str">
            <v>ELSTPF5017</v>
          </cell>
          <cell r="Z1433">
            <v>1</v>
          </cell>
          <cell r="AA1433" t="str">
            <v>14FW ELS_48_TROOPER_BK</v>
          </cell>
          <cell r="AB1433" t="str">
            <v>BK</v>
          </cell>
          <cell r="AC1433" t="str">
            <v>BLACK</v>
          </cell>
          <cell r="AD1433" t="str">
            <v>ELSTPF5017BK</v>
          </cell>
          <cell r="AE1433" t="str">
            <v/>
          </cell>
          <cell r="AF1433">
            <v>1</v>
          </cell>
          <cell r="AG1433" t="str">
            <v>폴리에스터 85 % , 아크릴 15%</v>
          </cell>
          <cell r="AH1433">
            <v>1</v>
          </cell>
          <cell r="AI1433" t="str">
            <v>FRE</v>
          </cell>
        </row>
        <row r="1434">
          <cell r="J1434" t="str">
            <v>ELS-FOREMOST-163</v>
          </cell>
          <cell r="K1434" t="str">
            <v>ELS-FOREMOST-163-ELSTPF5517BLACKFRE</v>
          </cell>
          <cell r="L1434" t="str">
            <v>ELS의류외517</v>
          </cell>
          <cell r="M1434" t="str">
            <v>ELS</v>
          </cell>
          <cell r="N1434" t="str">
            <v>14FW E</v>
          </cell>
          <cell r="P1434" t="str">
            <v>ELS</v>
          </cell>
          <cell r="Q1434" t="str">
            <v>ELSTINKO</v>
          </cell>
          <cell r="R1434" t="str">
            <v>F</v>
          </cell>
          <cell r="S1434">
            <v>5</v>
          </cell>
          <cell r="T1434" t="str">
            <v>TP</v>
          </cell>
          <cell r="U1434" t="str">
            <v>TROOPER</v>
          </cell>
          <cell r="V1434" t="str">
            <v>K</v>
          </cell>
          <cell r="W1434">
            <v>517</v>
          </cell>
          <cell r="X1434">
            <v>517</v>
          </cell>
          <cell r="Y1434" t="str">
            <v>ELSTPF5517</v>
          </cell>
          <cell r="Z1434">
            <v>1</v>
          </cell>
          <cell r="AA1434" t="str">
            <v>14FW ELS_48_TROOPER_BK_KIDS</v>
          </cell>
          <cell r="AB1434" t="str">
            <v>BK</v>
          </cell>
          <cell r="AC1434" t="str">
            <v>BLACK</v>
          </cell>
          <cell r="AD1434" t="str">
            <v>ELSTPF5517BK</v>
          </cell>
          <cell r="AE1434" t="str">
            <v/>
          </cell>
          <cell r="AF1434">
            <v>1</v>
          </cell>
          <cell r="AG1434" t="str">
            <v>폴리에스터 85 % , 아크릴 15%</v>
          </cell>
          <cell r="AH1434">
            <v>1</v>
          </cell>
          <cell r="AI1434" t="str">
            <v>FRE</v>
          </cell>
        </row>
        <row r="1435">
          <cell r="J1435" t="str">
            <v>0</v>
          </cell>
          <cell r="K1435" t="str">
            <v>0-</v>
          </cell>
          <cell r="L1435">
            <v>0</v>
          </cell>
          <cell r="M1435" t="str">
            <v>TTL</v>
          </cell>
          <cell r="N1435" t="str">
            <v/>
          </cell>
          <cell r="O1435" t="str">
            <v>ELS-FOREMOST-16 TTL</v>
          </cell>
          <cell r="Q1435" t="str">
            <v/>
          </cell>
          <cell r="R1435" t="str">
            <v/>
          </cell>
          <cell r="S1435" t="str">
            <v/>
          </cell>
          <cell r="U1435" t="str">
            <v/>
          </cell>
          <cell r="X1435" t="str">
            <v/>
          </cell>
          <cell r="Y1435" t="str">
            <v/>
          </cell>
          <cell r="Z1435">
            <v>3</v>
          </cell>
          <cell r="AB1435" t="str">
            <v/>
          </cell>
          <cell r="AD1435" t="str">
            <v/>
          </cell>
          <cell r="AE1435" t="str">
            <v/>
          </cell>
          <cell r="AF1435">
            <v>3</v>
          </cell>
          <cell r="AG1435">
            <v>0</v>
          </cell>
          <cell r="AH1435">
            <v>1</v>
          </cell>
        </row>
        <row r="1436">
          <cell r="J1436" t="str">
            <v>ELS-FOREMOST-211</v>
          </cell>
          <cell r="K1436" t="str">
            <v>ELS-FOREMOST-211-ELSTPF5515REDFRE</v>
          </cell>
          <cell r="L1436" t="str">
            <v>ELS의류외515</v>
          </cell>
          <cell r="M1436" t="str">
            <v>ELS</v>
          </cell>
          <cell r="N1436" t="str">
            <v>14FW E</v>
          </cell>
          <cell r="P1436" t="str">
            <v>ELS</v>
          </cell>
          <cell r="Q1436" t="str">
            <v>ELSTINKO</v>
          </cell>
          <cell r="R1436" t="str">
            <v>F</v>
          </cell>
          <cell r="S1436">
            <v>5</v>
          </cell>
          <cell r="T1436" t="str">
            <v>TP</v>
          </cell>
          <cell r="U1436" t="str">
            <v>TROOPER</v>
          </cell>
          <cell r="V1436" t="str">
            <v>K</v>
          </cell>
          <cell r="W1436">
            <v>515</v>
          </cell>
          <cell r="X1436">
            <v>515</v>
          </cell>
          <cell r="Y1436" t="str">
            <v>ELSTPF5515</v>
          </cell>
          <cell r="Z1436">
            <v>1</v>
          </cell>
          <cell r="AA1436" t="str">
            <v>14FW ELS 40_TROOPER_RD_KIDS</v>
          </cell>
          <cell r="AB1436" t="str">
            <v>RE</v>
          </cell>
          <cell r="AC1436" t="str">
            <v>RED</v>
          </cell>
          <cell r="AD1436" t="str">
            <v>ELSTPF5515RE</v>
          </cell>
          <cell r="AE1436" t="str">
            <v/>
          </cell>
          <cell r="AF1436">
            <v>1</v>
          </cell>
          <cell r="AG1436" t="str">
            <v>울 40%, 폴리에스터 40%, 아크릴 20%</v>
          </cell>
          <cell r="AH1436">
            <v>1</v>
          </cell>
          <cell r="AI1436" t="str">
            <v>FRE</v>
          </cell>
        </row>
        <row r="1437">
          <cell r="J1437" t="str">
            <v>ELS-FOREMOST-212</v>
          </cell>
          <cell r="K1437" t="str">
            <v>ELS-FOREMOST-212-ELSEDF5522YELLOWOSM</v>
          </cell>
          <cell r="L1437" t="str">
            <v>ELS의류외522</v>
          </cell>
          <cell r="M1437" t="str">
            <v>ELS</v>
          </cell>
          <cell r="N1437" t="str">
            <v>14FW E</v>
          </cell>
          <cell r="P1437" t="str">
            <v>ELS</v>
          </cell>
          <cell r="Q1437" t="str">
            <v>ELSTINKO</v>
          </cell>
          <cell r="R1437" t="str">
            <v>F</v>
          </cell>
          <cell r="S1437">
            <v>5</v>
          </cell>
          <cell r="T1437" t="str">
            <v>ED</v>
          </cell>
          <cell r="U1437" t="str">
            <v>MITTEN</v>
          </cell>
          <cell r="V1437" t="str">
            <v>K</v>
          </cell>
          <cell r="W1437">
            <v>522</v>
          </cell>
          <cell r="X1437">
            <v>522</v>
          </cell>
          <cell r="Y1437" t="str">
            <v>ELSEDF5522</v>
          </cell>
          <cell r="Z1437">
            <v>0.5</v>
          </cell>
          <cell r="AA1437" t="str">
            <v>14FW ELS_32_SKI GLOBE_YE_KIDS</v>
          </cell>
          <cell r="AB1437" t="str">
            <v>YE</v>
          </cell>
          <cell r="AC1437" t="str">
            <v>YELLOW</v>
          </cell>
          <cell r="AD1437" t="str">
            <v>ELSEDF5522YE</v>
          </cell>
          <cell r="AE1437" t="str">
            <v/>
          </cell>
          <cell r="AF1437">
            <v>0.5</v>
          </cell>
          <cell r="AG1437" t="str">
            <v>폴리에스터 100%</v>
          </cell>
          <cell r="AH1437">
            <v>1</v>
          </cell>
          <cell r="AI1437" t="str">
            <v>OSM</v>
          </cell>
        </row>
        <row r="1438">
          <cell r="J1438" t="str">
            <v>ELS-FOREMOST-212</v>
          </cell>
          <cell r="K1438" t="str">
            <v>ELS-FOREMOST-212-ELSEDF5522YELLOWOML</v>
          </cell>
          <cell r="L1438" t="str">
            <v>ELS의류외522</v>
          </cell>
          <cell r="M1438" t="str">
            <v>ELS</v>
          </cell>
          <cell r="N1438" t="str">
            <v>14FW E</v>
          </cell>
          <cell r="P1438" t="str">
            <v>ELS</v>
          </cell>
          <cell r="Q1438" t="str">
            <v>ELSTINKO</v>
          </cell>
          <cell r="R1438" t="str">
            <v>F</v>
          </cell>
          <cell r="S1438">
            <v>5</v>
          </cell>
          <cell r="T1438" t="str">
            <v>ED</v>
          </cell>
          <cell r="U1438" t="str">
            <v>MITTEN</v>
          </cell>
          <cell r="V1438" t="str">
            <v>K</v>
          </cell>
          <cell r="W1438">
            <v>522</v>
          </cell>
          <cell r="X1438">
            <v>522</v>
          </cell>
          <cell r="Y1438" t="str">
            <v>ELSEDF5522</v>
          </cell>
          <cell r="Z1438">
            <v>0.5</v>
          </cell>
          <cell r="AA1438" t="str">
            <v>14FW ELS_32_SKI GLOBE_YE_KIDS</v>
          </cell>
          <cell r="AB1438" t="str">
            <v>YE</v>
          </cell>
          <cell r="AC1438" t="str">
            <v>YELLOW</v>
          </cell>
          <cell r="AD1438" t="str">
            <v>ELSEDF5522YE</v>
          </cell>
          <cell r="AE1438" t="str">
            <v/>
          </cell>
          <cell r="AF1438">
            <v>0.5</v>
          </cell>
          <cell r="AG1438" t="str">
            <v>폴리에스터 100%</v>
          </cell>
          <cell r="AH1438">
            <v>1</v>
          </cell>
          <cell r="AI1438" t="str">
            <v>OML</v>
          </cell>
        </row>
        <row r="1439">
          <cell r="J1439" t="str">
            <v>ELS-FOREMOST-213</v>
          </cell>
          <cell r="K1439" t="str">
            <v>ELS-FOREMOST-213-ELSEDF5523BLACKOSM</v>
          </cell>
          <cell r="L1439" t="str">
            <v>ELS의류외523</v>
          </cell>
          <cell r="M1439" t="str">
            <v>ELS</v>
          </cell>
          <cell r="N1439" t="str">
            <v>14FW E</v>
          </cell>
          <cell r="P1439" t="str">
            <v>ELS</v>
          </cell>
          <cell r="Q1439" t="str">
            <v>ELSTINKO</v>
          </cell>
          <cell r="R1439" t="str">
            <v>F</v>
          </cell>
          <cell r="S1439">
            <v>5</v>
          </cell>
          <cell r="T1439" t="str">
            <v>ED</v>
          </cell>
          <cell r="U1439" t="str">
            <v>MITTEN</v>
          </cell>
          <cell r="V1439" t="str">
            <v>K</v>
          </cell>
          <cell r="W1439">
            <v>523</v>
          </cell>
          <cell r="X1439">
            <v>523</v>
          </cell>
          <cell r="Y1439" t="str">
            <v>ELSEDF5523</v>
          </cell>
          <cell r="Z1439">
            <v>0.5</v>
          </cell>
          <cell r="AA1439" t="str">
            <v>14FW ELS_33_SKI GLOBE_BK_KIDS</v>
          </cell>
          <cell r="AB1439" t="str">
            <v>BK</v>
          </cell>
          <cell r="AC1439" t="str">
            <v>BLACK</v>
          </cell>
          <cell r="AD1439" t="str">
            <v>ELSEDF5523BK</v>
          </cell>
          <cell r="AE1439" t="str">
            <v/>
          </cell>
          <cell r="AF1439">
            <v>0.5</v>
          </cell>
          <cell r="AG1439" t="str">
            <v>폴리에스터 100%</v>
          </cell>
          <cell r="AH1439">
            <v>1</v>
          </cell>
          <cell r="AI1439" t="str">
            <v>OSM</v>
          </cell>
        </row>
        <row r="1440">
          <cell r="J1440" t="str">
            <v>ELS-FOREMOST-213</v>
          </cell>
          <cell r="K1440" t="str">
            <v>ELS-FOREMOST-213-ELSEDF5523BLACKOML</v>
          </cell>
          <cell r="L1440" t="str">
            <v>ELS의류외523</v>
          </cell>
          <cell r="M1440" t="str">
            <v>ELS</v>
          </cell>
          <cell r="N1440" t="str">
            <v>14FW E</v>
          </cell>
          <cell r="P1440" t="str">
            <v>ELS</v>
          </cell>
          <cell r="Q1440" t="str">
            <v>ELSTINKO</v>
          </cell>
          <cell r="R1440" t="str">
            <v>F</v>
          </cell>
          <cell r="S1440">
            <v>5</v>
          </cell>
          <cell r="T1440" t="str">
            <v>ED</v>
          </cell>
          <cell r="U1440" t="str">
            <v>MITTEN</v>
          </cell>
          <cell r="V1440" t="str">
            <v>K</v>
          </cell>
          <cell r="W1440">
            <v>523</v>
          </cell>
          <cell r="X1440">
            <v>523</v>
          </cell>
          <cell r="Y1440" t="str">
            <v>ELSEDF5523</v>
          </cell>
          <cell r="Z1440">
            <v>0.5</v>
          </cell>
          <cell r="AA1440" t="str">
            <v>14FW ELS_33_SKI GLOBE_BK_KIDS</v>
          </cell>
          <cell r="AB1440" t="str">
            <v>BK</v>
          </cell>
          <cell r="AC1440" t="str">
            <v>BLACK</v>
          </cell>
          <cell r="AD1440" t="str">
            <v>ELSEDF5523BK</v>
          </cell>
          <cell r="AE1440" t="str">
            <v/>
          </cell>
          <cell r="AF1440">
            <v>0.5</v>
          </cell>
          <cell r="AG1440" t="str">
            <v>폴리에스터 100%</v>
          </cell>
          <cell r="AH1440">
            <v>1</v>
          </cell>
          <cell r="AI1440" t="str">
            <v>OML</v>
          </cell>
        </row>
        <row r="1441">
          <cell r="J1441" t="str">
            <v>ELS-FOREMOST-214</v>
          </cell>
          <cell r="K1441" t="str">
            <v>ELS-FOREMOST-214-ELSEDF5524PINKOSM</v>
          </cell>
          <cell r="L1441" t="str">
            <v>ELS의류외524</v>
          </cell>
          <cell r="M1441" t="str">
            <v>ELS</v>
          </cell>
          <cell r="N1441" t="str">
            <v>14FW E</v>
          </cell>
          <cell r="P1441" t="str">
            <v>ELS</v>
          </cell>
          <cell r="Q1441" t="str">
            <v>ELSTINKO</v>
          </cell>
          <cell r="R1441" t="str">
            <v>F</v>
          </cell>
          <cell r="S1441">
            <v>5</v>
          </cell>
          <cell r="T1441" t="str">
            <v>ED</v>
          </cell>
          <cell r="U1441" t="str">
            <v>MITTEN</v>
          </cell>
          <cell r="V1441" t="str">
            <v>K</v>
          </cell>
          <cell r="W1441">
            <v>524</v>
          </cell>
          <cell r="X1441">
            <v>524</v>
          </cell>
          <cell r="Y1441" t="str">
            <v>ELSEDF5524</v>
          </cell>
          <cell r="Z1441">
            <v>0.5</v>
          </cell>
          <cell r="AA1441" t="str">
            <v>14FW ELS_72_SKI GLOBE_PK_KIDS</v>
          </cell>
          <cell r="AB1441" t="str">
            <v>PK</v>
          </cell>
          <cell r="AC1441" t="str">
            <v>PINK</v>
          </cell>
          <cell r="AD1441" t="str">
            <v>ELSEDF5524PK</v>
          </cell>
          <cell r="AE1441" t="str">
            <v/>
          </cell>
          <cell r="AF1441">
            <v>0.5</v>
          </cell>
          <cell r="AG1441" t="str">
            <v>폴리에스터 100%</v>
          </cell>
          <cell r="AH1441">
            <v>1</v>
          </cell>
          <cell r="AI1441" t="str">
            <v>OSM</v>
          </cell>
        </row>
        <row r="1442">
          <cell r="J1442" t="str">
            <v>ELS-FOREMOST-214</v>
          </cell>
          <cell r="K1442" t="str">
            <v>ELS-FOREMOST-214-ELSEDF5524PINKOML</v>
          </cell>
          <cell r="L1442" t="str">
            <v>ELS의류외524</v>
          </cell>
          <cell r="M1442" t="str">
            <v>ELS</v>
          </cell>
          <cell r="N1442" t="str">
            <v>14FW E</v>
          </cell>
          <cell r="P1442" t="str">
            <v>ELS</v>
          </cell>
          <cell r="Q1442" t="str">
            <v>ELSTINKO</v>
          </cell>
          <cell r="R1442" t="str">
            <v>F</v>
          </cell>
          <cell r="S1442">
            <v>5</v>
          </cell>
          <cell r="T1442" t="str">
            <v>ED</v>
          </cell>
          <cell r="U1442" t="str">
            <v>MITTEN</v>
          </cell>
          <cell r="V1442" t="str">
            <v>K</v>
          </cell>
          <cell r="W1442">
            <v>524</v>
          </cell>
          <cell r="X1442">
            <v>524</v>
          </cell>
          <cell r="Y1442" t="str">
            <v>ELSEDF5524</v>
          </cell>
          <cell r="Z1442">
            <v>0.5</v>
          </cell>
          <cell r="AA1442" t="str">
            <v>14FW ELS_72_SKI GLOBE_PK_KIDS</v>
          </cell>
          <cell r="AB1442" t="str">
            <v>PK</v>
          </cell>
          <cell r="AC1442" t="str">
            <v>PINK</v>
          </cell>
          <cell r="AD1442" t="str">
            <v>ELSEDF5524PK</v>
          </cell>
          <cell r="AE1442" t="str">
            <v/>
          </cell>
          <cell r="AF1442">
            <v>0.5</v>
          </cell>
          <cell r="AG1442" t="str">
            <v>폴리에스터 100%</v>
          </cell>
          <cell r="AH1442">
            <v>1</v>
          </cell>
          <cell r="AI1442" t="str">
            <v>OML</v>
          </cell>
        </row>
        <row r="1443">
          <cell r="J1443" t="str">
            <v>0</v>
          </cell>
          <cell r="K1443" t="str">
            <v>0-</v>
          </cell>
          <cell r="L1443">
            <v>0</v>
          </cell>
          <cell r="M1443" t="str">
            <v>TTL</v>
          </cell>
          <cell r="N1443" t="str">
            <v/>
          </cell>
          <cell r="O1443" t="str">
            <v>ELS-FOREMOST-21 TTL</v>
          </cell>
          <cell r="Q1443" t="str">
            <v/>
          </cell>
          <cell r="R1443" t="str">
            <v/>
          </cell>
          <cell r="S1443" t="str">
            <v/>
          </cell>
          <cell r="U1443" t="str">
            <v/>
          </cell>
          <cell r="X1443" t="str">
            <v/>
          </cell>
          <cell r="Y1443" t="str">
            <v/>
          </cell>
          <cell r="Z1443">
            <v>4</v>
          </cell>
          <cell r="AB1443" t="str">
            <v/>
          </cell>
          <cell r="AD1443" t="str">
            <v/>
          </cell>
          <cell r="AE1443" t="str">
            <v/>
          </cell>
          <cell r="AF1443">
            <v>4</v>
          </cell>
          <cell r="AG1443">
            <v>0</v>
          </cell>
          <cell r="AH1443">
            <v>1</v>
          </cell>
        </row>
        <row r="1444">
          <cell r="J1444" t="str">
            <v>ELS-동일모자-141</v>
          </cell>
          <cell r="K1444" t="str">
            <v>ELS-동일모자-141-ELSBAF5518PURPLEOSM</v>
          </cell>
          <cell r="L1444" t="str">
            <v>ELS의류외518</v>
          </cell>
          <cell r="M1444" t="str">
            <v>ELS</v>
          </cell>
          <cell r="N1444" t="str">
            <v>14FW E</v>
          </cell>
          <cell r="P1444" t="str">
            <v>ELS</v>
          </cell>
          <cell r="Q1444" t="str">
            <v>ELSTINKO</v>
          </cell>
          <cell r="R1444" t="str">
            <v>F</v>
          </cell>
          <cell r="S1444">
            <v>5</v>
          </cell>
          <cell r="T1444" t="str">
            <v>BA</v>
          </cell>
          <cell r="U1444" t="str">
            <v>BASIC CAP</v>
          </cell>
          <cell r="V1444" t="str">
            <v>K</v>
          </cell>
          <cell r="W1444">
            <v>518</v>
          </cell>
          <cell r="X1444">
            <v>518</v>
          </cell>
          <cell r="Y1444" t="str">
            <v>ELSBAF5518</v>
          </cell>
          <cell r="Z1444">
            <v>0.5</v>
          </cell>
          <cell r="AA1444" t="str">
            <v>14FW ELS_47_SNAP_PP_KIDS</v>
          </cell>
          <cell r="AB1444" t="str">
            <v>PP</v>
          </cell>
          <cell r="AC1444" t="str">
            <v>PURPLE</v>
          </cell>
          <cell r="AD1444" t="str">
            <v>ELSBAF5518PP</v>
          </cell>
          <cell r="AE1444" t="str">
            <v/>
          </cell>
          <cell r="AF1444">
            <v>0.5</v>
          </cell>
          <cell r="AG1444" t="str">
            <v>겉감 1:  폴리에스터 100%/겉감 2 : 면 100%</v>
          </cell>
          <cell r="AH1444">
            <v>1</v>
          </cell>
          <cell r="AI1444" t="str">
            <v>OSM</v>
          </cell>
        </row>
        <row r="1445">
          <cell r="J1445" t="str">
            <v>ELS-동일모자-141</v>
          </cell>
          <cell r="K1445" t="str">
            <v>ELS-동일모자-141-ELSBAF5518PURPLEOML</v>
          </cell>
          <cell r="L1445" t="str">
            <v>ELS의류외518</v>
          </cell>
          <cell r="M1445" t="str">
            <v>ELS</v>
          </cell>
          <cell r="N1445" t="str">
            <v>14FW E</v>
          </cell>
          <cell r="P1445" t="str">
            <v>ELS</v>
          </cell>
          <cell r="Q1445" t="str">
            <v>ELSTINKO</v>
          </cell>
          <cell r="R1445" t="str">
            <v>F</v>
          </cell>
          <cell r="S1445">
            <v>5</v>
          </cell>
          <cell r="T1445" t="str">
            <v>BA</v>
          </cell>
          <cell r="U1445" t="str">
            <v>BASIC CAP</v>
          </cell>
          <cell r="V1445" t="str">
            <v>K</v>
          </cell>
          <cell r="W1445">
            <v>518</v>
          </cell>
          <cell r="X1445">
            <v>518</v>
          </cell>
          <cell r="Y1445" t="str">
            <v>ELSBAF5518</v>
          </cell>
          <cell r="Z1445">
            <v>0.5</v>
          </cell>
          <cell r="AA1445" t="str">
            <v>14FW ELS_47_SNAP_PP_KIDS</v>
          </cell>
          <cell r="AB1445" t="str">
            <v>PP</v>
          </cell>
          <cell r="AC1445" t="str">
            <v>PURPLE</v>
          </cell>
          <cell r="AD1445" t="str">
            <v>ELSBAF5518PP</v>
          </cell>
          <cell r="AE1445" t="str">
            <v/>
          </cell>
          <cell r="AF1445">
            <v>0.5</v>
          </cell>
          <cell r="AG1445" t="str">
            <v>겉감 1:  폴리에스터 100%/겉감 2 : 면 100%</v>
          </cell>
          <cell r="AH1445">
            <v>1</v>
          </cell>
          <cell r="AI1445" t="str">
            <v>OML</v>
          </cell>
        </row>
        <row r="1446">
          <cell r="J1446" t="str">
            <v>ELS-동일모자-142</v>
          </cell>
          <cell r="K1446" t="str">
            <v>ELS-동일모자-142-ELSERF5519REDOSM</v>
          </cell>
          <cell r="L1446" t="str">
            <v>ELS의류외519</v>
          </cell>
          <cell r="M1446" t="str">
            <v>ELS</v>
          </cell>
          <cell r="N1446" t="str">
            <v>14FW E</v>
          </cell>
          <cell r="P1446" t="str">
            <v>ELS</v>
          </cell>
          <cell r="Q1446" t="str">
            <v>ELSTINKO</v>
          </cell>
          <cell r="R1446" t="str">
            <v>F</v>
          </cell>
          <cell r="S1446">
            <v>5</v>
          </cell>
          <cell r="T1446" t="str">
            <v>ER</v>
          </cell>
          <cell r="U1446" t="str">
            <v>EARCAP</v>
          </cell>
          <cell r="V1446" t="str">
            <v>K</v>
          </cell>
          <cell r="W1446">
            <v>519</v>
          </cell>
          <cell r="X1446">
            <v>519</v>
          </cell>
          <cell r="Y1446" t="str">
            <v>ELSERF5519</v>
          </cell>
          <cell r="Z1446">
            <v>0.5</v>
          </cell>
          <cell r="AA1446" t="str">
            <v>14FW ELS_45_SNAP_RD_KIDS</v>
          </cell>
          <cell r="AB1446" t="str">
            <v>RE</v>
          </cell>
          <cell r="AC1446" t="str">
            <v>RED</v>
          </cell>
          <cell r="AD1446" t="str">
            <v>ELSERF5519RE</v>
          </cell>
          <cell r="AE1446" t="str">
            <v/>
          </cell>
          <cell r="AF1446">
            <v>0.5</v>
          </cell>
          <cell r="AG1446" t="str">
            <v>겉감 1: 아크릴 100%/겉감 2: 면 100%</v>
          </cell>
          <cell r="AH1446">
            <v>1</v>
          </cell>
          <cell r="AI1446" t="str">
            <v>OSM</v>
          </cell>
        </row>
        <row r="1447">
          <cell r="J1447" t="str">
            <v>ELS-동일모자-142</v>
          </cell>
          <cell r="K1447" t="str">
            <v>ELS-동일모자-142-ELSERF5519REDOML</v>
          </cell>
          <cell r="L1447" t="str">
            <v>ELS의류외519</v>
          </cell>
          <cell r="M1447" t="str">
            <v>ELS</v>
          </cell>
          <cell r="N1447" t="str">
            <v>14FW E</v>
          </cell>
          <cell r="P1447" t="str">
            <v>ELS</v>
          </cell>
          <cell r="Q1447" t="str">
            <v>ELSTINKO</v>
          </cell>
          <cell r="R1447" t="str">
            <v>F</v>
          </cell>
          <cell r="S1447">
            <v>5</v>
          </cell>
          <cell r="T1447" t="str">
            <v>ER</v>
          </cell>
          <cell r="U1447" t="str">
            <v>EARCAP</v>
          </cell>
          <cell r="V1447" t="str">
            <v>K</v>
          </cell>
          <cell r="W1447">
            <v>519</v>
          </cell>
          <cell r="X1447">
            <v>519</v>
          </cell>
          <cell r="Y1447" t="str">
            <v>ELSERF5519</v>
          </cell>
          <cell r="Z1447">
            <v>0.5</v>
          </cell>
          <cell r="AA1447" t="str">
            <v>14FW ELS_45_SNAP_RD_KIDS</v>
          </cell>
          <cell r="AB1447" t="str">
            <v>RE</v>
          </cell>
          <cell r="AC1447" t="str">
            <v>RED</v>
          </cell>
          <cell r="AD1447" t="str">
            <v>ELSERF5519RE</v>
          </cell>
          <cell r="AE1447" t="str">
            <v/>
          </cell>
          <cell r="AF1447">
            <v>0.5</v>
          </cell>
          <cell r="AG1447" t="str">
            <v>겉감 1: 아크릴 100%/겉감 2: 면 100%</v>
          </cell>
          <cell r="AH1447">
            <v>1</v>
          </cell>
          <cell r="AI1447" t="str">
            <v>OML</v>
          </cell>
        </row>
        <row r="1448">
          <cell r="J1448" t="str">
            <v>ELS-동일모자-143</v>
          </cell>
          <cell r="K1448" t="str">
            <v>ELS-동일모자-143-ELSERF5520BLUEOSM</v>
          </cell>
          <cell r="L1448" t="str">
            <v>ELS의류외520</v>
          </cell>
          <cell r="M1448" t="str">
            <v>ELS</v>
          </cell>
          <cell r="N1448" t="str">
            <v>14FW E</v>
          </cell>
          <cell r="P1448" t="str">
            <v>ELS</v>
          </cell>
          <cell r="Q1448" t="str">
            <v>ELSTINKO</v>
          </cell>
          <cell r="R1448" t="str">
            <v>F</v>
          </cell>
          <cell r="S1448">
            <v>5</v>
          </cell>
          <cell r="T1448" t="str">
            <v>ER</v>
          </cell>
          <cell r="U1448" t="str">
            <v>EARCAP</v>
          </cell>
          <cell r="V1448" t="str">
            <v>K</v>
          </cell>
          <cell r="W1448">
            <v>520</v>
          </cell>
          <cell r="X1448">
            <v>520</v>
          </cell>
          <cell r="Y1448" t="str">
            <v>ELSERF5520</v>
          </cell>
          <cell r="Z1448">
            <v>0.5</v>
          </cell>
          <cell r="AA1448" t="str">
            <v>14FW ELS 41_SNAP_BL_KIDS</v>
          </cell>
          <cell r="AB1448" t="str">
            <v>BL</v>
          </cell>
          <cell r="AC1448" t="str">
            <v>BLUE</v>
          </cell>
          <cell r="AD1448" t="str">
            <v>ELSERF5520BL</v>
          </cell>
          <cell r="AE1448" t="str">
            <v/>
          </cell>
          <cell r="AF1448">
            <v>0.5</v>
          </cell>
          <cell r="AG1448" t="str">
            <v>겉감 1: 울 40%, 폴리에스터 60%/겉감2 : 폴리에스터 95%, 나일론 5%</v>
          </cell>
          <cell r="AH1448">
            <v>1</v>
          </cell>
          <cell r="AI1448" t="str">
            <v>OSM</v>
          </cell>
        </row>
        <row r="1449">
          <cell r="J1449" t="str">
            <v>ELS-동일모자-143</v>
          </cell>
          <cell r="K1449" t="str">
            <v>ELS-동일모자-143-ELSERF5520BLUEOML</v>
          </cell>
          <cell r="L1449" t="str">
            <v>ELS의류외520</v>
          </cell>
          <cell r="M1449" t="str">
            <v>ELS</v>
          </cell>
          <cell r="N1449" t="str">
            <v>14FW E</v>
          </cell>
          <cell r="P1449" t="str">
            <v>ELS</v>
          </cell>
          <cell r="Q1449" t="str">
            <v>ELSTINKO</v>
          </cell>
          <cell r="R1449" t="str">
            <v>F</v>
          </cell>
          <cell r="S1449">
            <v>5</v>
          </cell>
          <cell r="T1449" t="str">
            <v>ER</v>
          </cell>
          <cell r="U1449" t="str">
            <v>EARCAP</v>
          </cell>
          <cell r="V1449" t="str">
            <v>K</v>
          </cell>
          <cell r="W1449">
            <v>520</v>
          </cell>
          <cell r="X1449">
            <v>520</v>
          </cell>
          <cell r="Y1449" t="str">
            <v>ELSERF5520</v>
          </cell>
          <cell r="Z1449">
            <v>0.5</v>
          </cell>
          <cell r="AA1449" t="str">
            <v>14FW ELS 41_SNAP_BL_KIDS</v>
          </cell>
          <cell r="AB1449" t="str">
            <v>BL</v>
          </cell>
          <cell r="AC1449" t="str">
            <v>BLUE</v>
          </cell>
          <cell r="AD1449" t="str">
            <v>ELSERF5520BL</v>
          </cell>
          <cell r="AE1449" t="str">
            <v/>
          </cell>
          <cell r="AF1449">
            <v>0.5</v>
          </cell>
          <cell r="AG1449" t="str">
            <v>겉감 1: 울 40%, 폴리에스터 60%/겉감2 : 폴리에스터 95%, 나일론 5%</v>
          </cell>
          <cell r="AH1449">
            <v>1</v>
          </cell>
          <cell r="AI1449" t="str">
            <v>OML</v>
          </cell>
        </row>
        <row r="1450">
          <cell r="J1450" t="str">
            <v>ELS-동일모자-144</v>
          </cell>
          <cell r="K1450" t="str">
            <v>ELS-동일모자-144-ELSERF5521GREYOSM</v>
          </cell>
          <cell r="L1450" t="str">
            <v>ELS의류외521</v>
          </cell>
          <cell r="M1450" t="str">
            <v>ELS</v>
          </cell>
          <cell r="N1450" t="str">
            <v>14FW E</v>
          </cell>
          <cell r="P1450" t="str">
            <v>ELS</v>
          </cell>
          <cell r="Q1450" t="str">
            <v>ELSTINKO</v>
          </cell>
          <cell r="R1450" t="str">
            <v>F</v>
          </cell>
          <cell r="S1450">
            <v>5</v>
          </cell>
          <cell r="T1450" t="str">
            <v>ER</v>
          </cell>
          <cell r="U1450" t="str">
            <v>EARCAP</v>
          </cell>
          <cell r="V1450" t="str">
            <v>K</v>
          </cell>
          <cell r="W1450">
            <v>521</v>
          </cell>
          <cell r="X1450">
            <v>521</v>
          </cell>
          <cell r="Y1450" t="str">
            <v>ELSERF5521</v>
          </cell>
          <cell r="Z1450">
            <v>0.5</v>
          </cell>
          <cell r="AA1450" t="str">
            <v>14FW ELS 42_SNAP_GY_KIDS</v>
          </cell>
          <cell r="AB1450" t="str">
            <v>GY</v>
          </cell>
          <cell r="AC1450" t="str">
            <v>GREY</v>
          </cell>
          <cell r="AD1450" t="str">
            <v>ELSERF5521GY</v>
          </cell>
          <cell r="AE1450" t="str">
            <v/>
          </cell>
          <cell r="AF1450">
            <v>0.5</v>
          </cell>
          <cell r="AG1450" t="str">
            <v>겉감 1: 면 80%, 폴리에스터 20%/겉감 2: 아크릴 80%, 폴리에스터 20%</v>
          </cell>
          <cell r="AH1450">
            <v>1</v>
          </cell>
          <cell r="AI1450" t="str">
            <v>OSM</v>
          </cell>
        </row>
        <row r="1451">
          <cell r="J1451" t="str">
            <v>ELS-동일모자-144</v>
          </cell>
          <cell r="K1451" t="str">
            <v>ELS-동일모자-144-ELSERF5521GREYOML</v>
          </cell>
          <cell r="L1451" t="str">
            <v>ELS의류외521</v>
          </cell>
          <cell r="M1451" t="str">
            <v>ELS</v>
          </cell>
          <cell r="N1451" t="str">
            <v>14FW E</v>
          </cell>
          <cell r="P1451" t="str">
            <v>ELS</v>
          </cell>
          <cell r="Q1451" t="str">
            <v>ELSTINKO</v>
          </cell>
          <cell r="R1451" t="str">
            <v>F</v>
          </cell>
          <cell r="S1451">
            <v>5</v>
          </cell>
          <cell r="T1451" t="str">
            <v>ER</v>
          </cell>
          <cell r="U1451" t="str">
            <v>EARCAP</v>
          </cell>
          <cell r="V1451" t="str">
            <v>K</v>
          </cell>
          <cell r="W1451">
            <v>521</v>
          </cell>
          <cell r="X1451">
            <v>521</v>
          </cell>
          <cell r="Y1451" t="str">
            <v>ELSERF5521</v>
          </cell>
          <cell r="Z1451">
            <v>0.5</v>
          </cell>
          <cell r="AA1451" t="str">
            <v>14FW ELS 42_SNAP_GY_KIDS</v>
          </cell>
          <cell r="AB1451" t="str">
            <v>GY</v>
          </cell>
          <cell r="AC1451" t="str">
            <v>GREY</v>
          </cell>
          <cell r="AD1451" t="str">
            <v>ELSERF5521GY</v>
          </cell>
          <cell r="AE1451" t="str">
            <v/>
          </cell>
          <cell r="AF1451">
            <v>0.5</v>
          </cell>
          <cell r="AG1451" t="str">
            <v>겉감 1: 면 80%, 폴리에스터 20%/겉감 2: 아크릴 80%, 폴리에스터 20%</v>
          </cell>
          <cell r="AH1451">
            <v>1</v>
          </cell>
          <cell r="AI1451" t="str">
            <v>OML</v>
          </cell>
        </row>
        <row r="1452">
          <cell r="J1452" t="str">
            <v>0</v>
          </cell>
          <cell r="K1452" t="str">
            <v>0-</v>
          </cell>
          <cell r="L1452">
            <v>0</v>
          </cell>
          <cell r="M1452" t="str">
            <v>TTL</v>
          </cell>
          <cell r="N1452" t="str">
            <v/>
          </cell>
          <cell r="O1452" t="str">
            <v>ELS-동일모자-14 TTL</v>
          </cell>
          <cell r="Q1452" t="str">
            <v/>
          </cell>
          <cell r="R1452" t="str">
            <v/>
          </cell>
          <cell r="S1452" t="str">
            <v/>
          </cell>
          <cell r="U1452" t="str">
            <v/>
          </cell>
          <cell r="X1452" t="str">
            <v/>
          </cell>
          <cell r="Y1452" t="str">
            <v/>
          </cell>
          <cell r="Z1452">
            <v>4</v>
          </cell>
          <cell r="AB1452" t="str">
            <v/>
          </cell>
          <cell r="AD1452" t="str">
            <v/>
          </cell>
          <cell r="AE1452" t="str">
            <v/>
          </cell>
          <cell r="AF1452">
            <v>4</v>
          </cell>
          <cell r="AG1452">
            <v>0</v>
          </cell>
          <cell r="AH1452">
            <v>1</v>
          </cell>
        </row>
        <row r="1453">
          <cell r="J1453" t="str">
            <v>ELS-동일모자-171</v>
          </cell>
          <cell r="K1453" t="str">
            <v>ELS-동일모자-171-ELSTPF5514MINTFRE</v>
          </cell>
          <cell r="L1453" t="str">
            <v>ELS의류외514</v>
          </cell>
          <cell r="M1453" t="str">
            <v>ELS</v>
          </cell>
          <cell r="N1453" t="str">
            <v>14FW E</v>
          </cell>
          <cell r="P1453" t="str">
            <v>ELS</v>
          </cell>
          <cell r="Q1453" t="str">
            <v>ELSTINKO</v>
          </cell>
          <cell r="R1453" t="str">
            <v>F</v>
          </cell>
          <cell r="S1453">
            <v>5</v>
          </cell>
          <cell r="T1453" t="str">
            <v>TP</v>
          </cell>
          <cell r="U1453" t="str">
            <v>TROOPER</v>
          </cell>
          <cell r="V1453" t="str">
            <v>K</v>
          </cell>
          <cell r="W1453">
            <v>514</v>
          </cell>
          <cell r="X1453">
            <v>514</v>
          </cell>
          <cell r="Y1453" t="str">
            <v>ELSTPF5514</v>
          </cell>
          <cell r="Z1453">
            <v>0.5</v>
          </cell>
          <cell r="AA1453" t="str">
            <v>14FW ELS 37_TROOPER_MT_KIDS</v>
          </cell>
          <cell r="AB1453" t="str">
            <v>MT</v>
          </cell>
          <cell r="AC1453" t="str">
            <v>MINT</v>
          </cell>
          <cell r="AD1453" t="str">
            <v>ELSTPF5514MT</v>
          </cell>
          <cell r="AE1453" t="str">
            <v/>
          </cell>
          <cell r="AF1453">
            <v>1</v>
          </cell>
          <cell r="AG1453" t="str">
            <v>겉감 : 폴리에스터 100%/안감 : 아크릴 80%, 폴리에스터 20%</v>
          </cell>
          <cell r="AH1453">
            <v>1</v>
          </cell>
          <cell r="AI1453" t="str">
            <v>FRE</v>
          </cell>
        </row>
        <row r="1454">
          <cell r="J1454" t="str">
            <v>ELS-동일모자-172</v>
          </cell>
          <cell r="K1454" t="str">
            <v>ELS-동일모자-172-ELSTPF5514ORANGEFRE</v>
          </cell>
          <cell r="L1454" t="str">
            <v>ELS의류외514</v>
          </cell>
          <cell r="M1454" t="str">
            <v>ELS</v>
          </cell>
          <cell r="N1454" t="str">
            <v>14FW E</v>
          </cell>
          <cell r="P1454" t="str">
            <v>ELS</v>
          </cell>
          <cell r="Q1454" t="str">
            <v>ELSTINKO</v>
          </cell>
          <cell r="R1454" t="str">
            <v>F</v>
          </cell>
          <cell r="S1454">
            <v>5</v>
          </cell>
          <cell r="T1454" t="str">
            <v>TP</v>
          </cell>
          <cell r="U1454" t="str">
            <v>TROOPER</v>
          </cell>
          <cell r="V1454" t="str">
            <v>K</v>
          </cell>
          <cell r="W1454">
            <v>514</v>
          </cell>
          <cell r="X1454">
            <v>514</v>
          </cell>
          <cell r="Y1454" t="str">
            <v>ELSTPF5514</v>
          </cell>
          <cell r="Z1454">
            <v>0.5</v>
          </cell>
          <cell r="AA1454" t="str">
            <v>14FW ELS 37_TROOPER_OR_KIDS</v>
          </cell>
          <cell r="AB1454" t="str">
            <v>OR</v>
          </cell>
          <cell r="AC1454" t="str">
            <v>ORANGE</v>
          </cell>
          <cell r="AD1454" t="str">
            <v>ELSTPF5514OR</v>
          </cell>
          <cell r="AE1454" t="str">
            <v/>
          </cell>
          <cell r="AF1454">
            <v>1</v>
          </cell>
          <cell r="AG1454" t="str">
            <v>겉감 : 폴리에스터 100%/안감 : 아크릴 80%, 폴리에스터 20%</v>
          </cell>
          <cell r="AH1454">
            <v>1</v>
          </cell>
          <cell r="AI1454" t="str">
            <v>FRE</v>
          </cell>
        </row>
        <row r="1455">
          <cell r="J1455" t="str">
            <v>0</v>
          </cell>
          <cell r="K1455" t="str">
            <v>0-</v>
          </cell>
          <cell r="L1455">
            <v>0</v>
          </cell>
          <cell r="M1455" t="str">
            <v>TTL</v>
          </cell>
          <cell r="N1455" t="str">
            <v/>
          </cell>
          <cell r="O1455" t="str">
            <v>ELS-동일모자-17 TTL</v>
          </cell>
          <cell r="Q1455" t="str">
            <v/>
          </cell>
          <cell r="R1455" t="str">
            <v/>
          </cell>
          <cell r="S1455" t="str">
            <v/>
          </cell>
          <cell r="U1455" t="str">
            <v/>
          </cell>
          <cell r="X1455" t="str">
            <v/>
          </cell>
          <cell r="Y1455" t="str">
            <v/>
          </cell>
          <cell r="Z1455">
            <v>1</v>
          </cell>
          <cell r="AB1455" t="str">
            <v/>
          </cell>
          <cell r="AD1455" t="str">
            <v/>
          </cell>
          <cell r="AE1455" t="str">
            <v/>
          </cell>
          <cell r="AF1455">
            <v>2</v>
          </cell>
          <cell r="AG1455">
            <v>0</v>
          </cell>
          <cell r="AH1455">
            <v>1</v>
          </cell>
        </row>
        <row r="1456">
          <cell r="J1456" t="str">
            <v>ELS-바이칼-011</v>
          </cell>
          <cell r="K1456" t="str">
            <v>ELS-바이칼-011-ELSBPF3501BLUEOSS</v>
          </cell>
          <cell r="L1456" t="str">
            <v>ELS의류외501</v>
          </cell>
          <cell r="M1456" t="str">
            <v>ELS</v>
          </cell>
          <cell r="N1456" t="str">
            <v>14FW E</v>
          </cell>
          <cell r="P1456" t="str">
            <v>ELS</v>
          </cell>
          <cell r="Q1456" t="str">
            <v>ELSTINKO</v>
          </cell>
          <cell r="R1456" t="str">
            <v>F</v>
          </cell>
          <cell r="S1456" t="str">
            <v>3</v>
          </cell>
          <cell r="T1456" t="str">
            <v>BP</v>
          </cell>
          <cell r="U1456" t="str">
            <v>BACK PACK</v>
          </cell>
          <cell r="V1456" t="str">
            <v>K</v>
          </cell>
          <cell r="W1456">
            <v>501</v>
          </cell>
          <cell r="X1456">
            <v>501</v>
          </cell>
          <cell r="Y1456" t="str">
            <v>ELSBPF3501</v>
          </cell>
          <cell r="Z1456">
            <v>1</v>
          </cell>
          <cell r="AA1456" t="str">
            <v>14FW ELS BACKPACK_05_BL_TOD</v>
          </cell>
          <cell r="AB1456" t="str">
            <v>BL</v>
          </cell>
          <cell r="AC1456" t="str">
            <v>BLUE</v>
          </cell>
          <cell r="AD1456" t="str">
            <v>ELSBPF3501BL</v>
          </cell>
          <cell r="AE1456" t="str">
            <v/>
          </cell>
          <cell r="AF1456">
            <v>1</v>
          </cell>
          <cell r="AG1456" t="str">
            <v>폴리에스터 100%</v>
          </cell>
          <cell r="AH1456">
            <v>1</v>
          </cell>
          <cell r="AI1456" t="str">
            <v>OSS</v>
          </cell>
        </row>
        <row r="1457">
          <cell r="J1457" t="str">
            <v>ELS-바이칼-012</v>
          </cell>
          <cell r="K1457" t="str">
            <v>ELS-바이칼-012-ELSBPF3502PINKOSS</v>
          </cell>
          <cell r="L1457" t="str">
            <v>ELS의류외502</v>
          </cell>
          <cell r="M1457" t="str">
            <v>ELS</v>
          </cell>
          <cell r="N1457" t="str">
            <v>14FW E</v>
          </cell>
          <cell r="P1457" t="str">
            <v>ELS</v>
          </cell>
          <cell r="Q1457" t="str">
            <v>ELSTINKO</v>
          </cell>
          <cell r="R1457" t="str">
            <v>F</v>
          </cell>
          <cell r="S1457" t="str">
            <v>3</v>
          </cell>
          <cell r="T1457" t="str">
            <v>BP</v>
          </cell>
          <cell r="U1457" t="str">
            <v>BACK PACK</v>
          </cell>
          <cell r="V1457" t="str">
            <v>K</v>
          </cell>
          <cell r="W1457">
            <v>502</v>
          </cell>
          <cell r="X1457">
            <v>502</v>
          </cell>
          <cell r="Y1457" t="str">
            <v>ELSBPF3502</v>
          </cell>
          <cell r="Z1457">
            <v>1</v>
          </cell>
          <cell r="AA1457" t="str">
            <v>14FW ELS BACKPACK_05_PK_TOD</v>
          </cell>
          <cell r="AB1457" t="str">
            <v>PK</v>
          </cell>
          <cell r="AC1457" t="str">
            <v>PINK</v>
          </cell>
          <cell r="AD1457" t="str">
            <v>ELSBPF3502PK</v>
          </cell>
          <cell r="AE1457" t="str">
            <v/>
          </cell>
          <cell r="AF1457">
            <v>1</v>
          </cell>
          <cell r="AG1457" t="str">
            <v>폴리에스터 100%</v>
          </cell>
          <cell r="AH1457">
            <v>1</v>
          </cell>
          <cell r="AI1457" t="str">
            <v>OSS</v>
          </cell>
        </row>
        <row r="1458">
          <cell r="J1458" t="str">
            <v>ELS-바이칼-013</v>
          </cell>
          <cell r="K1458" t="str">
            <v>ELS-바이칼-013-ELSBPF3503PURPLEOMM</v>
          </cell>
          <cell r="L1458" t="str">
            <v>ELS의류외503</v>
          </cell>
          <cell r="M1458" t="str">
            <v>ELS</v>
          </cell>
          <cell r="N1458" t="str">
            <v>14FW E</v>
          </cell>
          <cell r="P1458" t="str">
            <v>ELS</v>
          </cell>
          <cell r="Q1458" t="str">
            <v>ELSTINKO</v>
          </cell>
          <cell r="R1458" t="str">
            <v>F</v>
          </cell>
          <cell r="S1458" t="str">
            <v>3</v>
          </cell>
          <cell r="T1458" t="str">
            <v>BP</v>
          </cell>
          <cell r="U1458" t="str">
            <v>BACK PACK</v>
          </cell>
          <cell r="V1458" t="str">
            <v>K</v>
          </cell>
          <cell r="W1458">
            <v>503</v>
          </cell>
          <cell r="X1458">
            <v>503</v>
          </cell>
          <cell r="Y1458" t="str">
            <v>ELSBPF3503</v>
          </cell>
          <cell r="Z1458">
            <v>1</v>
          </cell>
          <cell r="AA1458" t="str">
            <v>14FW ELS BACKPACK_04_PP_KIDS</v>
          </cell>
          <cell r="AB1458" t="str">
            <v>PP</v>
          </cell>
          <cell r="AC1458" t="str">
            <v>PURPLE</v>
          </cell>
          <cell r="AD1458" t="str">
            <v>ELSBPF3503PP</v>
          </cell>
          <cell r="AE1458" t="str">
            <v/>
          </cell>
          <cell r="AF1458">
            <v>1</v>
          </cell>
          <cell r="AG1458" t="str">
            <v>폴리에스터 100%</v>
          </cell>
          <cell r="AH1458">
            <v>1</v>
          </cell>
          <cell r="AI1458" t="str">
            <v>OMM</v>
          </cell>
        </row>
        <row r="1459">
          <cell r="J1459" t="str">
            <v>0</v>
          </cell>
          <cell r="K1459" t="str">
            <v>0-</v>
          </cell>
          <cell r="L1459">
            <v>0</v>
          </cell>
          <cell r="M1459" t="str">
            <v>TTL</v>
          </cell>
          <cell r="N1459" t="str">
            <v/>
          </cell>
          <cell r="O1459" t="str">
            <v>ELS-바이칼-01 TTL</v>
          </cell>
          <cell r="Q1459" t="str">
            <v/>
          </cell>
          <cell r="R1459" t="str">
            <v/>
          </cell>
          <cell r="S1459" t="str">
            <v/>
          </cell>
          <cell r="U1459" t="str">
            <v/>
          </cell>
          <cell r="X1459" t="str">
            <v/>
          </cell>
          <cell r="Y1459" t="str">
            <v/>
          </cell>
          <cell r="Z1459">
            <v>3</v>
          </cell>
          <cell r="AB1459" t="str">
            <v/>
          </cell>
          <cell r="AD1459" t="str">
            <v/>
          </cell>
          <cell r="AE1459" t="str">
            <v/>
          </cell>
          <cell r="AF1459">
            <v>3</v>
          </cell>
          <cell r="AG1459">
            <v>0</v>
          </cell>
          <cell r="AH1459">
            <v>1</v>
          </cell>
        </row>
        <row r="1460">
          <cell r="J1460" t="str">
            <v>ELS-동일모자-231</v>
          </cell>
          <cell r="K1460" t="str">
            <v>ELS-동일모자-231-ELSBAF3841BLACKOSM</v>
          </cell>
          <cell r="L1460" t="str">
            <v>ELS의류외841</v>
          </cell>
          <cell r="M1460" t="str">
            <v>ELS</v>
          </cell>
          <cell r="N1460" t="str">
            <v>13FW E</v>
          </cell>
          <cell r="P1460" t="str">
            <v>ELS</v>
          </cell>
          <cell r="Q1460" t="str">
            <v>ELSTINKO</v>
          </cell>
          <cell r="R1460" t="str">
            <v>F</v>
          </cell>
          <cell r="S1460" t="str">
            <v>3</v>
          </cell>
          <cell r="T1460" t="str">
            <v>BA</v>
          </cell>
          <cell r="U1460" t="str">
            <v>BASIC CAP</v>
          </cell>
          <cell r="V1460" t="str">
            <v>K</v>
          </cell>
          <cell r="W1460">
            <v>841</v>
          </cell>
          <cell r="X1460">
            <v>841</v>
          </cell>
          <cell r="Y1460" t="str">
            <v>ELSBAF3841</v>
          </cell>
          <cell r="Z1460">
            <v>0.25</v>
          </cell>
          <cell r="AA1460" t="str">
            <v>13FW ELS 36_SNAP_BK_KIDS</v>
          </cell>
          <cell r="AB1460" t="str">
            <v>BK</v>
          </cell>
          <cell r="AC1460" t="str">
            <v>BLACK</v>
          </cell>
          <cell r="AD1460" t="str">
            <v>ELSBAF3841BK</v>
          </cell>
          <cell r="AE1460" t="str">
            <v>R1</v>
          </cell>
          <cell r="AF1460">
            <v>0.5</v>
          </cell>
          <cell r="AG1460" t="str">
            <v>면100%</v>
          </cell>
          <cell r="AH1460">
            <v>1</v>
          </cell>
          <cell r="AI1460" t="str">
            <v>OSM</v>
          </cell>
        </row>
        <row r="1461">
          <cell r="J1461" t="str">
            <v>ELS-동일모자-231</v>
          </cell>
          <cell r="K1461" t="str">
            <v>ELS-동일모자-231-ELSBAF3841BLACKOML</v>
          </cell>
          <cell r="L1461" t="str">
            <v>ELS의류외841</v>
          </cell>
          <cell r="M1461" t="str">
            <v>ELS</v>
          </cell>
          <cell r="N1461" t="str">
            <v>13FW E</v>
          </cell>
          <cell r="P1461" t="str">
            <v>ELS</v>
          </cell>
          <cell r="Q1461" t="str">
            <v>ELSTINKO</v>
          </cell>
          <cell r="R1461" t="str">
            <v>F</v>
          </cell>
          <cell r="S1461" t="str">
            <v>3</v>
          </cell>
          <cell r="T1461" t="str">
            <v>BA</v>
          </cell>
          <cell r="U1461" t="str">
            <v>BASIC CAP</v>
          </cell>
          <cell r="V1461" t="str">
            <v>K</v>
          </cell>
          <cell r="W1461">
            <v>841</v>
          </cell>
          <cell r="X1461">
            <v>841</v>
          </cell>
          <cell r="Y1461" t="str">
            <v>ELSBAF3841</v>
          </cell>
          <cell r="Z1461">
            <v>0.25</v>
          </cell>
          <cell r="AA1461" t="str">
            <v>13FW ELS 36_SNAP_BK_KIDS</v>
          </cell>
          <cell r="AB1461" t="str">
            <v>BK</v>
          </cell>
          <cell r="AC1461" t="str">
            <v>BLACK</v>
          </cell>
          <cell r="AD1461" t="str">
            <v>ELSBAF3841BK</v>
          </cell>
          <cell r="AE1461" t="str">
            <v>R1</v>
          </cell>
          <cell r="AF1461">
            <v>0.5</v>
          </cell>
          <cell r="AG1461" t="str">
            <v>면100%</v>
          </cell>
          <cell r="AH1461">
            <v>1</v>
          </cell>
          <cell r="AI1461" t="str">
            <v>OML</v>
          </cell>
        </row>
        <row r="1462">
          <cell r="J1462" t="str">
            <v>ELS-동일모자-232</v>
          </cell>
          <cell r="K1462" t="str">
            <v>ELS-동일모자-232-ELSBAF3841REDOSM</v>
          </cell>
          <cell r="L1462" t="str">
            <v>ELS의류외841</v>
          </cell>
          <cell r="M1462" t="str">
            <v>ELS</v>
          </cell>
          <cell r="N1462" t="str">
            <v>13FW E</v>
          </cell>
          <cell r="P1462" t="str">
            <v>ELS</v>
          </cell>
          <cell r="Q1462" t="str">
            <v>ELSTINKO</v>
          </cell>
          <cell r="R1462" t="str">
            <v>F</v>
          </cell>
          <cell r="S1462" t="str">
            <v>3</v>
          </cell>
          <cell r="T1462" t="str">
            <v>BA</v>
          </cell>
          <cell r="U1462" t="str">
            <v>BASIC CAP</v>
          </cell>
          <cell r="V1462" t="str">
            <v>K</v>
          </cell>
          <cell r="W1462">
            <v>841</v>
          </cell>
          <cell r="X1462">
            <v>841</v>
          </cell>
          <cell r="Y1462" t="str">
            <v>ELSBAF3841</v>
          </cell>
          <cell r="Z1462">
            <v>0.25</v>
          </cell>
          <cell r="AA1462" t="str">
            <v>13FW ELS 36_SNAP_RD_KIDS</v>
          </cell>
          <cell r="AB1462" t="str">
            <v>RE</v>
          </cell>
          <cell r="AC1462" t="str">
            <v>RED</v>
          </cell>
          <cell r="AD1462" t="str">
            <v>ELSBAF3841RE</v>
          </cell>
          <cell r="AE1462" t="str">
            <v>R1</v>
          </cell>
          <cell r="AF1462">
            <v>0.5</v>
          </cell>
          <cell r="AG1462" t="str">
            <v>면100%</v>
          </cell>
          <cell r="AH1462">
            <v>1</v>
          </cell>
          <cell r="AI1462" t="str">
            <v>OSM</v>
          </cell>
        </row>
        <row r="1463">
          <cell r="J1463" t="str">
            <v>ELS-동일모자-232</v>
          </cell>
          <cell r="K1463" t="str">
            <v>ELS-동일모자-232-ELSBAF3841REDOML</v>
          </cell>
          <cell r="L1463" t="str">
            <v>ELS의류외841</v>
          </cell>
          <cell r="M1463" t="str">
            <v>ELS</v>
          </cell>
          <cell r="N1463" t="str">
            <v>13FW E</v>
          </cell>
          <cell r="P1463" t="str">
            <v>ELS</v>
          </cell>
          <cell r="Q1463" t="str">
            <v>ELSTINKO</v>
          </cell>
          <cell r="R1463" t="str">
            <v>F</v>
          </cell>
          <cell r="S1463" t="str">
            <v>3</v>
          </cell>
          <cell r="T1463" t="str">
            <v>BA</v>
          </cell>
          <cell r="U1463" t="str">
            <v>BASIC CAP</v>
          </cell>
          <cell r="V1463" t="str">
            <v>K</v>
          </cell>
          <cell r="W1463">
            <v>841</v>
          </cell>
          <cell r="X1463">
            <v>841</v>
          </cell>
          <cell r="Y1463" t="str">
            <v>ELSBAF3841</v>
          </cell>
          <cell r="Z1463">
            <v>0.25</v>
          </cell>
          <cell r="AA1463" t="str">
            <v>13FW ELS 36_SNAP_RD_KIDS</v>
          </cell>
          <cell r="AB1463" t="str">
            <v>RE</v>
          </cell>
          <cell r="AC1463" t="str">
            <v>RED</v>
          </cell>
          <cell r="AD1463" t="str">
            <v>ELSBAF3841RE</v>
          </cell>
          <cell r="AE1463" t="str">
            <v>R1</v>
          </cell>
          <cell r="AF1463">
            <v>0.5</v>
          </cell>
          <cell r="AG1463" t="str">
            <v>면100%</v>
          </cell>
          <cell r="AH1463">
            <v>1</v>
          </cell>
          <cell r="AI1463" t="str">
            <v>OML</v>
          </cell>
        </row>
        <row r="1464">
          <cell r="J1464" t="str">
            <v>0</v>
          </cell>
          <cell r="K1464" t="str">
            <v>0-</v>
          </cell>
          <cell r="L1464">
            <v>0</v>
          </cell>
          <cell r="M1464" t="str">
            <v>TTL</v>
          </cell>
          <cell r="N1464" t="str">
            <v/>
          </cell>
          <cell r="O1464" t="str">
            <v>ELS-동일모자-23 TTL</v>
          </cell>
          <cell r="Q1464" t="str">
            <v/>
          </cell>
          <cell r="R1464" t="str">
            <v/>
          </cell>
          <cell r="S1464" t="str">
            <v/>
          </cell>
          <cell r="U1464" t="str">
            <v/>
          </cell>
          <cell r="X1464" t="str">
            <v/>
          </cell>
          <cell r="Y1464" t="str">
            <v/>
          </cell>
          <cell r="Z1464">
            <v>1</v>
          </cell>
          <cell r="AB1464" t="str">
            <v/>
          </cell>
          <cell r="AD1464" t="str">
            <v/>
          </cell>
          <cell r="AE1464" t="str">
            <v/>
          </cell>
          <cell r="AF1464">
            <v>2</v>
          </cell>
          <cell r="AG1464">
            <v>0</v>
          </cell>
          <cell r="AH1464">
            <v>1</v>
          </cell>
        </row>
        <row r="1465">
          <cell r="J1465" t="str">
            <v>ELS-성진-141</v>
          </cell>
          <cell r="K1465" t="str">
            <v>ELS-성진-141-ELSERF5025BLACKFRE</v>
          </cell>
          <cell r="L1465" t="str">
            <v>ELS의류외25</v>
          </cell>
          <cell r="M1465" t="str">
            <v>ELS</v>
          </cell>
          <cell r="N1465" t="str">
            <v>14FW E</v>
          </cell>
          <cell r="P1465" t="str">
            <v>ELS</v>
          </cell>
          <cell r="Q1465" t="str">
            <v>ELSTINKO</v>
          </cell>
          <cell r="R1465" t="str">
            <v>F</v>
          </cell>
          <cell r="S1465">
            <v>5</v>
          </cell>
          <cell r="T1465" t="str">
            <v>ER</v>
          </cell>
          <cell r="U1465" t="str">
            <v>EARCAP</v>
          </cell>
          <cell r="V1465" t="str">
            <v>U</v>
          </cell>
          <cell r="W1465">
            <v>25</v>
          </cell>
          <cell r="X1465" t="str">
            <v>025</v>
          </cell>
          <cell r="Y1465" t="str">
            <v>ELSERF5025</v>
          </cell>
          <cell r="Z1465">
            <v>1</v>
          </cell>
          <cell r="AA1465" t="str">
            <v>14FW ELS_44_SNAP_BK</v>
          </cell>
          <cell r="AB1465" t="str">
            <v>BK</v>
          </cell>
          <cell r="AC1465" t="str">
            <v>BLACK</v>
          </cell>
          <cell r="AD1465" t="str">
            <v>ELSERF5025BK</v>
          </cell>
          <cell r="AE1465" t="str">
            <v/>
          </cell>
          <cell r="AF1465">
            <v>1</v>
          </cell>
          <cell r="AG1465">
            <v>0</v>
          </cell>
          <cell r="AH1465">
            <v>1</v>
          </cell>
          <cell r="AI1465" t="str">
            <v>FRE</v>
          </cell>
        </row>
        <row r="1466">
          <cell r="J1466" t="str">
            <v>0</v>
          </cell>
          <cell r="K1466" t="str">
            <v>0-</v>
          </cell>
          <cell r="L1466">
            <v>0</v>
          </cell>
          <cell r="M1466" t="str">
            <v>TTL</v>
          </cell>
          <cell r="N1466" t="str">
            <v/>
          </cell>
          <cell r="O1466" t="str">
            <v>ELS-성진-14 TTL</v>
          </cell>
          <cell r="Q1466" t="str">
            <v/>
          </cell>
          <cell r="R1466" t="str">
            <v/>
          </cell>
          <cell r="S1466" t="str">
            <v/>
          </cell>
          <cell r="U1466" t="str">
            <v/>
          </cell>
          <cell r="X1466" t="str">
            <v/>
          </cell>
          <cell r="Y1466" t="str">
            <v/>
          </cell>
          <cell r="Z1466">
            <v>1</v>
          </cell>
          <cell r="AB1466" t="str">
            <v/>
          </cell>
          <cell r="AD1466" t="str">
            <v/>
          </cell>
          <cell r="AE1466" t="str">
            <v/>
          </cell>
          <cell r="AF1466">
            <v>1</v>
          </cell>
          <cell r="AG1466">
            <v>0</v>
          </cell>
          <cell r="AH1466">
            <v>1</v>
          </cell>
        </row>
        <row r="1467">
          <cell r="J1467" t="str">
            <v>ELS-동일모자-251</v>
          </cell>
          <cell r="K1467" t="str">
            <v>ELS-동일모자-251-ELSSNF5026BLACKFRE</v>
          </cell>
          <cell r="L1467" t="str">
            <v>ELS의류외26</v>
          </cell>
          <cell r="M1467" t="str">
            <v>ELS</v>
          </cell>
          <cell r="N1467" t="str">
            <v>14FW E</v>
          </cell>
          <cell r="P1467" t="str">
            <v>ELS</v>
          </cell>
          <cell r="Q1467" t="str">
            <v>ELSTINKO</v>
          </cell>
          <cell r="R1467" t="str">
            <v>F</v>
          </cell>
          <cell r="S1467">
            <v>5</v>
          </cell>
          <cell r="T1467" t="str">
            <v>SN</v>
          </cell>
          <cell r="U1467" t="str">
            <v>SNAPBACK</v>
          </cell>
          <cell r="V1467" t="str">
            <v>U</v>
          </cell>
          <cell r="W1467">
            <v>26</v>
          </cell>
          <cell r="X1467" t="str">
            <v>026</v>
          </cell>
          <cell r="Y1467" t="str">
            <v>ELSSNF5026</v>
          </cell>
          <cell r="Z1467">
            <v>1</v>
          </cell>
          <cell r="AA1467" t="str">
            <v>14FW ELS_57_SNAP_BK</v>
          </cell>
          <cell r="AB1467" t="str">
            <v>BK</v>
          </cell>
          <cell r="AC1467" t="str">
            <v>BLACK</v>
          </cell>
          <cell r="AD1467" t="str">
            <v>ELSSNF5026BK</v>
          </cell>
          <cell r="AE1467" t="str">
            <v/>
          </cell>
          <cell r="AF1467">
            <v>1</v>
          </cell>
          <cell r="AG1467" t="str">
            <v>폴리우레탄 100%</v>
          </cell>
          <cell r="AH1467">
            <v>1</v>
          </cell>
          <cell r="AI1467" t="str">
            <v>FRE</v>
          </cell>
        </row>
        <row r="1468">
          <cell r="J1468" t="str">
            <v>ELS-동일모자-252</v>
          </cell>
          <cell r="K1468" t="str">
            <v>ELS-동일모자-252-ELSSNF3027BLACKFRE</v>
          </cell>
          <cell r="L1468" t="str">
            <v>ELS의류외27</v>
          </cell>
          <cell r="M1468" t="str">
            <v>ELS</v>
          </cell>
          <cell r="N1468" t="str">
            <v>14FW E</v>
          </cell>
          <cell r="P1468" t="str">
            <v>ELS</v>
          </cell>
          <cell r="Q1468" t="str">
            <v>ELSTINKO</v>
          </cell>
          <cell r="R1468" t="str">
            <v>F</v>
          </cell>
          <cell r="S1468" t="str">
            <v>3</v>
          </cell>
          <cell r="T1468" t="str">
            <v>SN</v>
          </cell>
          <cell r="U1468" t="str">
            <v>SNAPBACK</v>
          </cell>
          <cell r="V1468" t="str">
            <v>U</v>
          </cell>
          <cell r="W1468">
            <v>27</v>
          </cell>
          <cell r="X1468" t="str">
            <v>027</v>
          </cell>
          <cell r="Y1468" t="str">
            <v>ELSSNF3027</v>
          </cell>
          <cell r="Z1468">
            <v>1</v>
          </cell>
          <cell r="AA1468" t="str">
            <v>14FW ELS_59_SNAP_BK</v>
          </cell>
          <cell r="AB1468" t="str">
            <v>BK</v>
          </cell>
          <cell r="AC1468" t="str">
            <v>BLACK</v>
          </cell>
          <cell r="AD1468" t="str">
            <v>ELSSNF3027BK</v>
          </cell>
          <cell r="AE1468" t="str">
            <v/>
          </cell>
          <cell r="AF1468">
            <v>1</v>
          </cell>
          <cell r="AG1468" t="str">
            <v>아크릴 100%</v>
          </cell>
          <cell r="AH1468">
            <v>1</v>
          </cell>
          <cell r="AI1468" t="str">
            <v>FRE</v>
          </cell>
        </row>
        <row r="1469">
          <cell r="J1469" t="str">
            <v>ELS-동일모자-253</v>
          </cell>
          <cell r="K1469" t="str">
            <v>ELS-동일모자-253-ELSSNF5028GREYFRE</v>
          </cell>
          <cell r="L1469" t="str">
            <v>ELS의류외28</v>
          </cell>
          <cell r="M1469" t="str">
            <v>ELS</v>
          </cell>
          <cell r="N1469" t="str">
            <v>14FW E</v>
          </cell>
          <cell r="P1469" t="str">
            <v>ELS</v>
          </cell>
          <cell r="Q1469" t="str">
            <v>ELSTINKO</v>
          </cell>
          <cell r="R1469" t="str">
            <v>F</v>
          </cell>
          <cell r="S1469">
            <v>5</v>
          </cell>
          <cell r="T1469" t="str">
            <v>SN</v>
          </cell>
          <cell r="U1469" t="str">
            <v>SNAPBACK</v>
          </cell>
          <cell r="V1469" t="str">
            <v>U</v>
          </cell>
          <cell r="W1469">
            <v>28</v>
          </cell>
          <cell r="X1469" t="str">
            <v>028</v>
          </cell>
          <cell r="Y1469" t="str">
            <v>ELSSNF5028</v>
          </cell>
          <cell r="Z1469">
            <v>1</v>
          </cell>
          <cell r="AA1469" t="str">
            <v>14FW ELS_60_SNAP_GY</v>
          </cell>
          <cell r="AB1469" t="str">
            <v>GY</v>
          </cell>
          <cell r="AC1469" t="str">
            <v>GREY</v>
          </cell>
          <cell r="AD1469" t="str">
            <v>ELSSNF5028GY</v>
          </cell>
          <cell r="AE1469" t="str">
            <v/>
          </cell>
          <cell r="AF1469">
            <v>1</v>
          </cell>
          <cell r="AG1469" t="str">
            <v>아크릴 40%, 폴리에스터 40%, 레이온 20%</v>
          </cell>
          <cell r="AH1469">
            <v>1</v>
          </cell>
          <cell r="AI1469" t="str">
            <v>FRE</v>
          </cell>
        </row>
        <row r="1470">
          <cell r="J1470" t="str">
            <v>ELS-동일모자-254</v>
          </cell>
          <cell r="K1470" t="str">
            <v>ELS-동일모자-254-ELSSNF5029BLACKFRE</v>
          </cell>
          <cell r="L1470" t="str">
            <v>ELS의류외29</v>
          </cell>
          <cell r="M1470" t="str">
            <v>ELS</v>
          </cell>
          <cell r="N1470" t="str">
            <v>14FW E</v>
          </cell>
          <cell r="P1470" t="str">
            <v>ELS</v>
          </cell>
          <cell r="Q1470" t="str">
            <v>ELSTINKO</v>
          </cell>
          <cell r="R1470" t="str">
            <v>F</v>
          </cell>
          <cell r="S1470">
            <v>5</v>
          </cell>
          <cell r="T1470" t="str">
            <v>SN</v>
          </cell>
          <cell r="U1470" t="str">
            <v>SNAPBACK</v>
          </cell>
          <cell r="V1470" t="str">
            <v>U</v>
          </cell>
          <cell r="W1470">
            <v>29</v>
          </cell>
          <cell r="X1470" t="str">
            <v>029</v>
          </cell>
          <cell r="Y1470" t="str">
            <v>ELSSNF5029</v>
          </cell>
          <cell r="Z1470">
            <v>1</v>
          </cell>
          <cell r="AA1470" t="str">
            <v>14FW ELS_63_SNAP_BK</v>
          </cell>
          <cell r="AB1470" t="str">
            <v>BK</v>
          </cell>
          <cell r="AC1470" t="str">
            <v>BLACK</v>
          </cell>
          <cell r="AD1470" t="str">
            <v>ELSSNF5029BK</v>
          </cell>
          <cell r="AE1470" t="str">
            <v/>
          </cell>
          <cell r="AF1470">
            <v>1</v>
          </cell>
          <cell r="AG1470" t="str">
            <v>겉감 1: 폴리우레탄 100%/겉감 2: 울 40%, 폴리에스터 60%</v>
          </cell>
          <cell r="AH1470">
            <v>1</v>
          </cell>
          <cell r="AI1470" t="str">
            <v>FRE</v>
          </cell>
        </row>
        <row r="1471">
          <cell r="J1471" t="str">
            <v>ELS-동일모자-255</v>
          </cell>
          <cell r="K1471" t="str">
            <v>ELS-동일모자-255-ELSSNF5030GREYFRE</v>
          </cell>
          <cell r="L1471" t="str">
            <v>ELS의류외30</v>
          </cell>
          <cell r="M1471" t="str">
            <v>ELS</v>
          </cell>
          <cell r="N1471" t="str">
            <v>14FW E</v>
          </cell>
          <cell r="P1471" t="str">
            <v>ELS</v>
          </cell>
          <cell r="Q1471" t="str">
            <v>ELSTINKO</v>
          </cell>
          <cell r="R1471" t="str">
            <v>F</v>
          </cell>
          <cell r="S1471">
            <v>5</v>
          </cell>
          <cell r="T1471" t="str">
            <v>SN</v>
          </cell>
          <cell r="U1471" t="str">
            <v>SNAPBACK</v>
          </cell>
          <cell r="V1471" t="str">
            <v>U</v>
          </cell>
          <cell r="W1471">
            <v>30</v>
          </cell>
          <cell r="X1471" t="str">
            <v>030</v>
          </cell>
          <cell r="Y1471" t="str">
            <v>ELSSNF5030</v>
          </cell>
          <cell r="Z1471">
            <v>1</v>
          </cell>
          <cell r="AA1471" t="str">
            <v>14FW ELS_64_SNAP_GY</v>
          </cell>
          <cell r="AB1471" t="str">
            <v>GY</v>
          </cell>
          <cell r="AC1471" t="str">
            <v>GREY</v>
          </cell>
          <cell r="AD1471" t="str">
            <v>ELSSNF5030GY</v>
          </cell>
          <cell r="AE1471" t="str">
            <v/>
          </cell>
          <cell r="AF1471">
            <v>1</v>
          </cell>
          <cell r="AG1471" t="str">
            <v>울 50%, 아크릴 25%, 폴리에스터 25%,</v>
          </cell>
          <cell r="AH1471">
            <v>1</v>
          </cell>
          <cell r="AI1471" t="str">
            <v>FRE</v>
          </cell>
        </row>
        <row r="1472">
          <cell r="J1472" t="str">
            <v>ELS-동일모자-256</v>
          </cell>
          <cell r="K1472" t="str">
            <v>ELS-동일모자-256-ELSBAF3531GREYOSM</v>
          </cell>
          <cell r="L1472" t="str">
            <v>ELS의류외531</v>
          </cell>
          <cell r="M1472" t="str">
            <v>ELS</v>
          </cell>
          <cell r="N1472" t="str">
            <v>14FW E</v>
          </cell>
          <cell r="P1472" t="str">
            <v>ELS</v>
          </cell>
          <cell r="Q1472" t="str">
            <v>ELSTINKO</v>
          </cell>
          <cell r="R1472" t="str">
            <v>F</v>
          </cell>
          <cell r="S1472" t="str">
            <v>3</v>
          </cell>
          <cell r="T1472" t="str">
            <v>BA</v>
          </cell>
          <cell r="U1472" t="str">
            <v>BASIC CAP</v>
          </cell>
          <cell r="V1472" t="str">
            <v>K</v>
          </cell>
          <cell r="W1472">
            <v>531</v>
          </cell>
          <cell r="X1472">
            <v>531</v>
          </cell>
          <cell r="Y1472" t="str">
            <v>ELSBAF3531</v>
          </cell>
          <cell r="Z1472">
            <v>0.5</v>
          </cell>
          <cell r="AA1472" t="str">
            <v>14FW ELS_61_SNAP_GY_KIDS</v>
          </cell>
          <cell r="AB1472" t="str">
            <v>GY</v>
          </cell>
          <cell r="AC1472" t="str">
            <v>GREY</v>
          </cell>
          <cell r="AD1472" t="str">
            <v>ELSBAF3531GY</v>
          </cell>
          <cell r="AE1472" t="str">
            <v/>
          </cell>
          <cell r="AF1472">
            <v>0.5</v>
          </cell>
          <cell r="AG1472" t="str">
            <v>겉감 1: 면 100%/겉감 2: 울 40%, 폴리에스터 60%</v>
          </cell>
          <cell r="AH1472">
            <v>1</v>
          </cell>
          <cell r="AI1472" t="str">
            <v>OSM</v>
          </cell>
        </row>
        <row r="1473">
          <cell r="J1473" t="str">
            <v>ELS-동일모자-256</v>
          </cell>
          <cell r="K1473" t="str">
            <v>ELS-동일모자-256-ELSBAF3531GREYOML</v>
          </cell>
          <cell r="L1473" t="str">
            <v>ELS의류외531</v>
          </cell>
          <cell r="M1473" t="str">
            <v>ELS</v>
          </cell>
          <cell r="N1473" t="str">
            <v>14FW E</v>
          </cell>
          <cell r="P1473" t="str">
            <v>ELS</v>
          </cell>
          <cell r="Q1473" t="str">
            <v>ELSTINKO</v>
          </cell>
          <cell r="R1473" t="str">
            <v>F</v>
          </cell>
          <cell r="S1473" t="str">
            <v>3</v>
          </cell>
          <cell r="T1473" t="str">
            <v>BA</v>
          </cell>
          <cell r="U1473" t="str">
            <v>BASIC CAP</v>
          </cell>
          <cell r="V1473" t="str">
            <v>K</v>
          </cell>
          <cell r="W1473">
            <v>531</v>
          </cell>
          <cell r="X1473">
            <v>531</v>
          </cell>
          <cell r="Y1473" t="str">
            <v>ELSBAF3531</v>
          </cell>
          <cell r="Z1473">
            <v>0.5</v>
          </cell>
          <cell r="AA1473" t="str">
            <v>14FW ELS_61_SNAP_GY_KIDS</v>
          </cell>
          <cell r="AB1473" t="str">
            <v>GY</v>
          </cell>
          <cell r="AC1473" t="str">
            <v>GREY</v>
          </cell>
          <cell r="AD1473" t="str">
            <v>ELSBAF3531GY</v>
          </cell>
          <cell r="AE1473" t="str">
            <v/>
          </cell>
          <cell r="AF1473">
            <v>0.5</v>
          </cell>
          <cell r="AG1473" t="str">
            <v>겉감 1: 면 100%/겉감 2: 울 40%, 폴리에스터 60%</v>
          </cell>
          <cell r="AH1473">
            <v>1</v>
          </cell>
          <cell r="AI1473" t="str">
            <v>OML</v>
          </cell>
        </row>
        <row r="1474">
          <cell r="J1474" t="str">
            <v>ELS-동일모자-257</v>
          </cell>
          <cell r="K1474" t="str">
            <v>ELS-동일모자-257-ELSERF5532PINKOSM</v>
          </cell>
          <cell r="L1474" t="str">
            <v>ELS의류외532</v>
          </cell>
          <cell r="M1474" t="str">
            <v>ELS</v>
          </cell>
          <cell r="N1474" t="str">
            <v>14FW E</v>
          </cell>
          <cell r="P1474" t="str">
            <v>ELS</v>
          </cell>
          <cell r="Q1474" t="str">
            <v>ELSTINKO</v>
          </cell>
          <cell r="R1474" t="str">
            <v>F</v>
          </cell>
          <cell r="S1474">
            <v>5</v>
          </cell>
          <cell r="T1474" t="str">
            <v>ER</v>
          </cell>
          <cell r="U1474" t="str">
            <v>EARCAP</v>
          </cell>
          <cell r="V1474" t="str">
            <v>K</v>
          </cell>
          <cell r="W1474">
            <v>532</v>
          </cell>
          <cell r="X1474">
            <v>532</v>
          </cell>
          <cell r="Y1474" t="str">
            <v>ELSERF5532</v>
          </cell>
          <cell r="Z1474">
            <v>0.5</v>
          </cell>
          <cell r="AA1474" t="str">
            <v>14FW ELS_62_CURVED PK_KIDS</v>
          </cell>
          <cell r="AB1474" t="str">
            <v>PK</v>
          </cell>
          <cell r="AC1474" t="str">
            <v>PINK</v>
          </cell>
          <cell r="AD1474" t="str">
            <v>ELSERF5532PK</v>
          </cell>
          <cell r="AE1474" t="str">
            <v/>
          </cell>
          <cell r="AF1474">
            <v>0.5</v>
          </cell>
          <cell r="AG1474" t="str">
            <v>겉감 1: 울 40%, 폴리에스터 60% / 겉감2 : 폴리에스터 80%, 아크릴 20%</v>
          </cell>
          <cell r="AH1474">
            <v>1</v>
          </cell>
          <cell r="AI1474" t="str">
            <v>OSM</v>
          </cell>
        </row>
        <row r="1475">
          <cell r="J1475" t="str">
            <v>ELS-동일모자-257</v>
          </cell>
          <cell r="K1475" t="str">
            <v>ELS-동일모자-257-ELSERF5532PINKOML</v>
          </cell>
          <cell r="L1475" t="str">
            <v>ELS의류외532</v>
          </cell>
          <cell r="M1475" t="str">
            <v>ELS</v>
          </cell>
          <cell r="N1475" t="str">
            <v>14FW E</v>
          </cell>
          <cell r="P1475" t="str">
            <v>ELS</v>
          </cell>
          <cell r="Q1475" t="str">
            <v>ELSTINKO</v>
          </cell>
          <cell r="R1475" t="str">
            <v>F</v>
          </cell>
          <cell r="S1475">
            <v>5</v>
          </cell>
          <cell r="T1475" t="str">
            <v>ER</v>
          </cell>
          <cell r="U1475" t="str">
            <v>EARCAP</v>
          </cell>
          <cell r="V1475" t="str">
            <v>K</v>
          </cell>
          <cell r="W1475">
            <v>532</v>
          </cell>
          <cell r="X1475">
            <v>532</v>
          </cell>
          <cell r="Y1475" t="str">
            <v>ELSERF5532</v>
          </cell>
          <cell r="Z1475">
            <v>0.5</v>
          </cell>
          <cell r="AA1475" t="str">
            <v>14FW ELS_62_CURVED PK_KIDS</v>
          </cell>
          <cell r="AB1475" t="str">
            <v>PK</v>
          </cell>
          <cell r="AC1475" t="str">
            <v>PINK</v>
          </cell>
          <cell r="AD1475" t="str">
            <v>ELSERF5532PK</v>
          </cell>
          <cell r="AE1475" t="str">
            <v/>
          </cell>
          <cell r="AF1475">
            <v>0.5</v>
          </cell>
          <cell r="AG1475" t="str">
            <v>겉감 1: 울 40%, 폴리에스터 60% / 겉감2 : 폴리에스터 80%, 아크릴 20%</v>
          </cell>
          <cell r="AH1475">
            <v>1</v>
          </cell>
          <cell r="AI1475" t="str">
            <v>OML</v>
          </cell>
        </row>
        <row r="1476">
          <cell r="J1476" t="str">
            <v>0</v>
          </cell>
          <cell r="K1476" t="str">
            <v>0-</v>
          </cell>
          <cell r="L1476">
            <v>0</v>
          </cell>
          <cell r="M1476" t="str">
            <v>TTL</v>
          </cell>
          <cell r="N1476" t="str">
            <v/>
          </cell>
          <cell r="O1476" t="str">
            <v>ELS-동일모자-25 TTL</v>
          </cell>
          <cell r="Q1476" t="str">
            <v/>
          </cell>
          <cell r="R1476" t="str">
            <v/>
          </cell>
          <cell r="S1476" t="str">
            <v/>
          </cell>
          <cell r="U1476" t="str">
            <v/>
          </cell>
          <cell r="X1476" t="str">
            <v/>
          </cell>
          <cell r="Y1476" t="str">
            <v/>
          </cell>
          <cell r="Z1476">
            <v>7</v>
          </cell>
          <cell r="AB1476" t="str">
            <v/>
          </cell>
          <cell r="AD1476" t="str">
            <v/>
          </cell>
          <cell r="AE1476" t="str">
            <v/>
          </cell>
          <cell r="AF1476">
            <v>7</v>
          </cell>
          <cell r="AG1476">
            <v>0</v>
          </cell>
          <cell r="AH1476">
            <v>1</v>
          </cell>
        </row>
        <row r="1477">
          <cell r="J1477" t="str">
            <v>ELS-QF-201</v>
          </cell>
          <cell r="K1477" t="str">
            <v>ELS-QF-201-ELSSNF3035BLACKFRE</v>
          </cell>
          <cell r="L1477" t="str">
            <v>ELS의류외35</v>
          </cell>
          <cell r="M1477" t="str">
            <v>ELS</v>
          </cell>
          <cell r="N1477" t="str">
            <v>14FW E</v>
          </cell>
          <cell r="P1477" t="str">
            <v>ELS</v>
          </cell>
          <cell r="Q1477" t="str">
            <v>ELSTINKO</v>
          </cell>
          <cell r="R1477" t="str">
            <v>F</v>
          </cell>
          <cell r="S1477" t="str">
            <v>3</v>
          </cell>
          <cell r="T1477" t="str">
            <v>SN</v>
          </cell>
          <cell r="U1477" t="str">
            <v>SNAPBACK</v>
          </cell>
          <cell r="V1477" t="str">
            <v>U</v>
          </cell>
          <cell r="W1477">
            <v>35</v>
          </cell>
          <cell r="X1477" t="str">
            <v>035</v>
          </cell>
          <cell r="Y1477" t="str">
            <v>ELSSNF3035</v>
          </cell>
          <cell r="Z1477">
            <v>1</v>
          </cell>
          <cell r="AA1477" t="str">
            <v>14FW ELS_66_SNAP_BK</v>
          </cell>
          <cell r="AB1477" t="str">
            <v>BK</v>
          </cell>
          <cell r="AC1477" t="str">
            <v>BLACK</v>
          </cell>
          <cell r="AD1477" t="str">
            <v>ELSSNF3035BK</v>
          </cell>
          <cell r="AE1477" t="str">
            <v/>
          </cell>
          <cell r="AF1477">
            <v>1</v>
          </cell>
          <cell r="AG1477" t="str">
            <v>겉감1 : 아크릴 100% /겉감2 : 폴리에스터 100%</v>
          </cell>
          <cell r="AH1477">
            <v>1</v>
          </cell>
          <cell r="AI1477" t="str">
            <v>FRE</v>
          </cell>
        </row>
        <row r="1478">
          <cell r="J1478" t="str">
            <v>ELS-QF-202</v>
          </cell>
          <cell r="K1478" t="str">
            <v>ELS-QF-202-ELSFIF3036BLACKXSS</v>
          </cell>
          <cell r="L1478" t="str">
            <v>ELS의류외36</v>
          </cell>
          <cell r="M1478" t="str">
            <v>ELS</v>
          </cell>
          <cell r="N1478" t="str">
            <v>14FW E</v>
          </cell>
          <cell r="P1478" t="str">
            <v>ELS</v>
          </cell>
          <cell r="Q1478" t="str">
            <v>ELSTINKO</v>
          </cell>
          <cell r="R1478" t="str">
            <v>F</v>
          </cell>
          <cell r="S1478" t="str">
            <v>3</v>
          </cell>
          <cell r="T1478" t="str">
            <v>FI</v>
          </cell>
          <cell r="U1478" t="str">
            <v>FITTED CAP</v>
          </cell>
          <cell r="V1478" t="str">
            <v>U</v>
          </cell>
          <cell r="W1478">
            <v>36</v>
          </cell>
          <cell r="X1478" t="str">
            <v>036</v>
          </cell>
          <cell r="Y1478" t="str">
            <v>ELSFIF3036</v>
          </cell>
          <cell r="Z1478">
            <v>0.25</v>
          </cell>
          <cell r="AA1478" t="str">
            <v>14FW ELS_68_FITTED_BK</v>
          </cell>
          <cell r="AB1478" t="str">
            <v>BK</v>
          </cell>
          <cell r="AC1478" t="str">
            <v>BLACK</v>
          </cell>
          <cell r="AD1478" t="str">
            <v>ELSFIF3036BK</v>
          </cell>
          <cell r="AE1478" t="str">
            <v/>
          </cell>
          <cell r="AF1478">
            <v>0.25</v>
          </cell>
          <cell r="AG1478" t="str">
            <v>아크릴 100%</v>
          </cell>
          <cell r="AH1478">
            <v>1</v>
          </cell>
          <cell r="AI1478" t="str">
            <v>XSS</v>
          </cell>
        </row>
        <row r="1479">
          <cell r="J1479" t="str">
            <v>ELS-QF-202</v>
          </cell>
          <cell r="K1479" t="str">
            <v>ELS-QF-202-ELSFIF3036BLACKOSM</v>
          </cell>
          <cell r="L1479" t="str">
            <v>ELS의류외36</v>
          </cell>
          <cell r="M1479" t="str">
            <v>ELS</v>
          </cell>
          <cell r="N1479" t="str">
            <v>14FW E</v>
          </cell>
          <cell r="P1479" t="str">
            <v>ELS</v>
          </cell>
          <cell r="Q1479" t="str">
            <v>ELSTINKO</v>
          </cell>
          <cell r="R1479" t="str">
            <v>F</v>
          </cell>
          <cell r="S1479" t="str">
            <v>3</v>
          </cell>
          <cell r="T1479" t="str">
            <v>FI</v>
          </cell>
          <cell r="U1479" t="str">
            <v>FITTED CAP</v>
          </cell>
          <cell r="V1479" t="str">
            <v>U</v>
          </cell>
          <cell r="W1479">
            <v>36</v>
          </cell>
          <cell r="X1479" t="str">
            <v>036</v>
          </cell>
          <cell r="Y1479" t="str">
            <v>ELSFIF3036</v>
          </cell>
          <cell r="Z1479">
            <v>0.25</v>
          </cell>
          <cell r="AA1479" t="str">
            <v>14FW ELS_68_FITTED_BK</v>
          </cell>
          <cell r="AB1479" t="str">
            <v>BK</v>
          </cell>
          <cell r="AC1479" t="str">
            <v>BLACK</v>
          </cell>
          <cell r="AD1479" t="str">
            <v>ELSFIF3036BK</v>
          </cell>
          <cell r="AE1479" t="str">
            <v/>
          </cell>
          <cell r="AF1479">
            <v>0.25</v>
          </cell>
          <cell r="AG1479" t="str">
            <v>아크릴 100%</v>
          </cell>
          <cell r="AH1479">
            <v>1</v>
          </cell>
          <cell r="AI1479" t="str">
            <v>OSM</v>
          </cell>
        </row>
        <row r="1480">
          <cell r="J1480" t="str">
            <v>ELS-QF-202</v>
          </cell>
          <cell r="K1480" t="str">
            <v>ELS-QF-202-ELSFIF3036BLACKOML</v>
          </cell>
          <cell r="L1480" t="str">
            <v>ELS의류외36</v>
          </cell>
          <cell r="M1480" t="str">
            <v>ELS</v>
          </cell>
          <cell r="N1480" t="str">
            <v>14FW E</v>
          </cell>
          <cell r="P1480" t="str">
            <v>ELS</v>
          </cell>
          <cell r="Q1480" t="str">
            <v>ELSTINKO</v>
          </cell>
          <cell r="R1480" t="str">
            <v>F</v>
          </cell>
          <cell r="S1480" t="str">
            <v>3</v>
          </cell>
          <cell r="T1480" t="str">
            <v>FI</v>
          </cell>
          <cell r="U1480" t="str">
            <v>FITTED CAP</v>
          </cell>
          <cell r="V1480" t="str">
            <v>U</v>
          </cell>
          <cell r="W1480">
            <v>36</v>
          </cell>
          <cell r="X1480" t="str">
            <v>036</v>
          </cell>
          <cell r="Y1480" t="str">
            <v>ELSFIF3036</v>
          </cell>
          <cell r="Z1480">
            <v>0.25</v>
          </cell>
          <cell r="AA1480" t="str">
            <v>14FW ELS_68_FITTED_BK</v>
          </cell>
          <cell r="AB1480" t="str">
            <v>BK</v>
          </cell>
          <cell r="AC1480" t="str">
            <v>BLACK</v>
          </cell>
          <cell r="AD1480" t="str">
            <v>ELSFIF3036BK</v>
          </cell>
          <cell r="AE1480" t="str">
            <v/>
          </cell>
          <cell r="AF1480">
            <v>0.25</v>
          </cell>
          <cell r="AG1480" t="str">
            <v>아크릴 100%</v>
          </cell>
          <cell r="AH1480">
            <v>1</v>
          </cell>
          <cell r="AI1480" t="str">
            <v>OML</v>
          </cell>
        </row>
        <row r="1481">
          <cell r="J1481" t="str">
            <v>ELS-QF-202</v>
          </cell>
          <cell r="K1481" t="str">
            <v>ELS-QF-202-ELSFIF3036BLACKLXL</v>
          </cell>
          <cell r="L1481" t="str">
            <v>ELS의류외36</v>
          </cell>
          <cell r="M1481" t="str">
            <v>ELS</v>
          </cell>
          <cell r="N1481" t="str">
            <v>14FW E</v>
          </cell>
          <cell r="P1481" t="str">
            <v>ELS</v>
          </cell>
          <cell r="Q1481" t="str">
            <v>ELSTINKO</v>
          </cell>
          <cell r="R1481" t="str">
            <v>F</v>
          </cell>
          <cell r="S1481" t="str">
            <v>3</v>
          </cell>
          <cell r="T1481" t="str">
            <v>FI</v>
          </cell>
          <cell r="U1481" t="str">
            <v>FITTED CAP</v>
          </cell>
          <cell r="V1481" t="str">
            <v>U</v>
          </cell>
          <cell r="W1481">
            <v>36</v>
          </cell>
          <cell r="X1481" t="str">
            <v>036</v>
          </cell>
          <cell r="Y1481" t="str">
            <v>ELSFIF3036</v>
          </cell>
          <cell r="Z1481">
            <v>0.25</v>
          </cell>
          <cell r="AA1481" t="str">
            <v>14FW ELS_68_FITTED_BK</v>
          </cell>
          <cell r="AB1481" t="str">
            <v>BK</v>
          </cell>
          <cell r="AC1481" t="str">
            <v>BLACK</v>
          </cell>
          <cell r="AD1481" t="str">
            <v>ELSFIF3036BK</v>
          </cell>
          <cell r="AE1481" t="str">
            <v/>
          </cell>
          <cell r="AF1481">
            <v>0.25</v>
          </cell>
          <cell r="AG1481" t="str">
            <v>아크릴 100%</v>
          </cell>
          <cell r="AH1481">
            <v>1</v>
          </cell>
          <cell r="AI1481" t="str">
            <v>LXL</v>
          </cell>
        </row>
        <row r="1482">
          <cell r="J1482" t="str">
            <v>0</v>
          </cell>
          <cell r="K1482" t="str">
            <v>0-</v>
          </cell>
          <cell r="L1482">
            <v>0</v>
          </cell>
          <cell r="M1482" t="str">
            <v>TTL</v>
          </cell>
          <cell r="N1482" t="str">
            <v/>
          </cell>
          <cell r="O1482" t="str">
            <v>ELS-QF-20 TTL</v>
          </cell>
          <cell r="Q1482" t="str">
            <v/>
          </cell>
          <cell r="R1482" t="str">
            <v/>
          </cell>
          <cell r="S1482" t="str">
            <v/>
          </cell>
          <cell r="U1482" t="str">
            <v/>
          </cell>
          <cell r="X1482" t="str">
            <v/>
          </cell>
          <cell r="Y1482" t="str">
            <v/>
          </cell>
          <cell r="Z1482">
            <v>2</v>
          </cell>
          <cell r="AB1482" t="str">
            <v/>
          </cell>
          <cell r="AD1482" t="str">
            <v/>
          </cell>
          <cell r="AE1482" t="str">
            <v/>
          </cell>
          <cell r="AF1482">
            <v>2</v>
          </cell>
          <cell r="AG1482">
            <v>0</v>
          </cell>
          <cell r="AH1482">
            <v>1</v>
          </cell>
        </row>
        <row r="1483">
          <cell r="J1483" t="str">
            <v>ELS-바이칼-071</v>
          </cell>
          <cell r="K1483" t="str">
            <v>ELS-바이칼-071-ELSSBF3801BLACKFRE</v>
          </cell>
          <cell r="L1483" t="str">
            <v>ELS의류외801</v>
          </cell>
          <cell r="M1483" t="str">
            <v>ELS</v>
          </cell>
          <cell r="N1483" t="str">
            <v>13FW E</v>
          </cell>
          <cell r="P1483" t="str">
            <v>ELS</v>
          </cell>
          <cell r="Q1483" t="str">
            <v>ELSTINKO</v>
          </cell>
          <cell r="R1483" t="str">
            <v>F</v>
          </cell>
          <cell r="S1483" t="str">
            <v>3</v>
          </cell>
          <cell r="T1483" t="str">
            <v>SB</v>
          </cell>
          <cell r="U1483" t="str">
            <v>SHOULDER BAG</v>
          </cell>
          <cell r="V1483" t="str">
            <v>K</v>
          </cell>
          <cell r="W1483">
            <v>801</v>
          </cell>
          <cell r="X1483">
            <v>801</v>
          </cell>
          <cell r="Y1483" t="str">
            <v>ELSSBF3801</v>
          </cell>
          <cell r="Z1483">
            <v>1</v>
          </cell>
          <cell r="AA1483" t="str">
            <v>13FW ELStinko SHOEBAG_01_BK_KIDS</v>
          </cell>
          <cell r="AB1483" t="str">
            <v>BK</v>
          </cell>
          <cell r="AC1483" t="str">
            <v>BLACK</v>
          </cell>
          <cell r="AD1483" t="str">
            <v>ELSSBF3801BK</v>
          </cell>
          <cell r="AE1483" t="str">
            <v>R1</v>
          </cell>
          <cell r="AF1483">
            <v>1</v>
          </cell>
          <cell r="AG1483" t="str">
            <v>폴리에스터 100%</v>
          </cell>
          <cell r="AH1483">
            <v>1</v>
          </cell>
          <cell r="AI1483" t="str">
            <v>FRE</v>
          </cell>
        </row>
        <row r="1484">
          <cell r="J1484" t="str">
            <v>0</v>
          </cell>
          <cell r="K1484" t="str">
            <v>0-</v>
          </cell>
          <cell r="L1484">
            <v>0</v>
          </cell>
          <cell r="M1484" t="str">
            <v>TTL</v>
          </cell>
          <cell r="N1484" t="str">
            <v/>
          </cell>
          <cell r="O1484" t="str">
            <v>ELS-바이칼-07 TTL</v>
          </cell>
          <cell r="Q1484" t="str">
            <v/>
          </cell>
          <cell r="R1484" t="str">
            <v/>
          </cell>
          <cell r="S1484" t="str">
            <v/>
          </cell>
          <cell r="U1484" t="str">
            <v/>
          </cell>
          <cell r="X1484" t="str">
            <v/>
          </cell>
          <cell r="Y1484" t="str">
            <v/>
          </cell>
          <cell r="Z1484">
            <v>1</v>
          </cell>
          <cell r="AB1484" t="str">
            <v/>
          </cell>
          <cell r="AD1484" t="str">
            <v/>
          </cell>
          <cell r="AE1484" t="str">
            <v/>
          </cell>
          <cell r="AF1484">
            <v>1</v>
          </cell>
          <cell r="AG1484">
            <v>0</v>
          </cell>
          <cell r="AH1484">
            <v>1</v>
          </cell>
        </row>
        <row r="1485">
          <cell r="J1485" t="str">
            <v>ELS-바이칼-091</v>
          </cell>
          <cell r="K1485" t="str">
            <v>ELS-바이칼-091-ELSBPF3004BLACKFRE</v>
          </cell>
          <cell r="L1485" t="str">
            <v>ELS의류외4</v>
          </cell>
          <cell r="M1485" t="str">
            <v>ELS</v>
          </cell>
          <cell r="N1485" t="str">
            <v>14FW E</v>
          </cell>
          <cell r="P1485" t="str">
            <v>ELS</v>
          </cell>
          <cell r="Q1485" t="str">
            <v>ELSTINKO</v>
          </cell>
          <cell r="R1485" t="str">
            <v>F</v>
          </cell>
          <cell r="S1485" t="str">
            <v>3</v>
          </cell>
          <cell r="T1485" t="str">
            <v>BP</v>
          </cell>
          <cell r="U1485" t="str">
            <v>BACK PACK</v>
          </cell>
          <cell r="V1485" t="str">
            <v>U</v>
          </cell>
          <cell r="W1485">
            <v>4</v>
          </cell>
          <cell r="X1485" t="str">
            <v>004</v>
          </cell>
          <cell r="Y1485" t="str">
            <v>ELSBPF3004</v>
          </cell>
          <cell r="Z1485">
            <v>1</v>
          </cell>
          <cell r="AA1485" t="str">
            <v>14FW ELS BACKPACK_06_BK</v>
          </cell>
          <cell r="AB1485" t="str">
            <v>BK</v>
          </cell>
          <cell r="AC1485" t="str">
            <v>BLACK</v>
          </cell>
          <cell r="AD1485" t="str">
            <v>ELSBPF3004BK</v>
          </cell>
          <cell r="AE1485" t="str">
            <v/>
          </cell>
          <cell r="AF1485">
            <v>1</v>
          </cell>
          <cell r="AG1485" t="str">
            <v>폴리에스터 100%</v>
          </cell>
          <cell r="AH1485">
            <v>1</v>
          </cell>
          <cell r="AI1485" t="str">
            <v>FRE</v>
          </cell>
        </row>
        <row r="1486">
          <cell r="J1486" t="str">
            <v>ELS-바이칼-092</v>
          </cell>
          <cell r="K1486" t="str">
            <v>ELS-바이칼-092-ELSBPF3505BLACKOMM</v>
          </cell>
          <cell r="L1486" t="str">
            <v>ELS의류외505</v>
          </cell>
          <cell r="M1486" t="str">
            <v>ELS</v>
          </cell>
          <cell r="N1486" t="str">
            <v>14FW E</v>
          </cell>
          <cell r="P1486" t="str">
            <v>ELS</v>
          </cell>
          <cell r="Q1486" t="str">
            <v>ELSTINKO</v>
          </cell>
          <cell r="R1486" t="str">
            <v>F</v>
          </cell>
          <cell r="S1486" t="str">
            <v>3</v>
          </cell>
          <cell r="T1486" t="str">
            <v>BP</v>
          </cell>
          <cell r="U1486" t="str">
            <v>BACK PACK</v>
          </cell>
          <cell r="V1486" t="str">
            <v>K</v>
          </cell>
          <cell r="W1486">
            <v>505</v>
          </cell>
          <cell r="X1486">
            <v>505</v>
          </cell>
          <cell r="Y1486" t="str">
            <v>ELSBPF3505</v>
          </cell>
          <cell r="Z1486">
            <v>1</v>
          </cell>
          <cell r="AA1486" t="str">
            <v>14FW ELS BACKPACK_07_BK_KIDS</v>
          </cell>
          <cell r="AB1486" t="str">
            <v>BK</v>
          </cell>
          <cell r="AC1486" t="str">
            <v>BLACK</v>
          </cell>
          <cell r="AD1486" t="str">
            <v>ELSBPF3505BK</v>
          </cell>
          <cell r="AE1486" t="str">
            <v/>
          </cell>
          <cell r="AF1486">
            <v>1</v>
          </cell>
          <cell r="AG1486" t="str">
            <v>폴리에스터 100%</v>
          </cell>
          <cell r="AH1486">
            <v>1</v>
          </cell>
          <cell r="AI1486" t="str">
            <v>OMM</v>
          </cell>
        </row>
        <row r="1487">
          <cell r="J1487" t="str">
            <v>0</v>
          </cell>
          <cell r="K1487" t="str">
            <v>0-</v>
          </cell>
          <cell r="L1487">
            <v>0</v>
          </cell>
          <cell r="M1487" t="str">
            <v>TTL</v>
          </cell>
          <cell r="N1487" t="str">
            <v/>
          </cell>
          <cell r="O1487" t="str">
            <v>ELS-바이칼-09TTL</v>
          </cell>
          <cell r="Q1487" t="str">
            <v/>
          </cell>
          <cell r="R1487" t="str">
            <v/>
          </cell>
          <cell r="S1487" t="str">
            <v/>
          </cell>
          <cell r="U1487" t="str">
            <v/>
          </cell>
          <cell r="X1487" t="str">
            <v/>
          </cell>
          <cell r="Y1487" t="str">
            <v/>
          </cell>
          <cell r="Z1487">
            <v>0</v>
          </cell>
          <cell r="AB1487" t="str">
            <v/>
          </cell>
          <cell r="AD1487" t="str">
            <v/>
          </cell>
          <cell r="AE1487" t="str">
            <v/>
          </cell>
          <cell r="AF1487">
            <v>0</v>
          </cell>
          <cell r="AG1487">
            <v>0</v>
          </cell>
          <cell r="AH1487">
            <v>1</v>
          </cell>
        </row>
        <row r="1488">
          <cell r="J1488" t="str">
            <v>ELS-FOREMOST-391</v>
          </cell>
          <cell r="K1488" t="str">
            <v>ELS-FOREMOST-391-ELSBEF5037BLACKFRE</v>
          </cell>
          <cell r="L1488" t="str">
            <v>ELS의류외37</v>
          </cell>
          <cell r="M1488" t="str">
            <v>ELS</v>
          </cell>
          <cell r="N1488" t="str">
            <v>14FW E</v>
          </cell>
          <cell r="P1488" t="str">
            <v>ELS</v>
          </cell>
          <cell r="Q1488" t="str">
            <v>ELSTINKO</v>
          </cell>
          <cell r="R1488" t="str">
            <v>F</v>
          </cell>
          <cell r="S1488">
            <v>5</v>
          </cell>
          <cell r="T1488" t="str">
            <v>BE</v>
          </cell>
          <cell r="U1488" t="str">
            <v>BEANIE</v>
          </cell>
          <cell r="V1488" t="str">
            <v>U</v>
          </cell>
          <cell r="W1488">
            <v>37</v>
          </cell>
          <cell r="X1488" t="str">
            <v>037</v>
          </cell>
          <cell r="Y1488" t="str">
            <v>ELSBEF5037</v>
          </cell>
          <cell r="Z1488">
            <v>1</v>
          </cell>
          <cell r="AA1488" t="str">
            <v>14FW ELS_78_KNIT_BK</v>
          </cell>
          <cell r="AB1488" t="str">
            <v>BK</v>
          </cell>
          <cell r="AC1488" t="str">
            <v>BLACK</v>
          </cell>
          <cell r="AD1488" t="str">
            <v>ELSBEF5037BK</v>
          </cell>
          <cell r="AE1488" t="str">
            <v/>
          </cell>
          <cell r="AF1488">
            <v>1</v>
          </cell>
          <cell r="AG1488">
            <v>0</v>
          </cell>
          <cell r="AH1488">
            <v>1</v>
          </cell>
          <cell r="AI1488" t="str">
            <v>FRE</v>
          </cell>
        </row>
        <row r="1489">
          <cell r="J1489" t="str">
            <v>0</v>
          </cell>
          <cell r="K1489" t="str">
            <v>0-</v>
          </cell>
          <cell r="L1489">
            <v>0</v>
          </cell>
          <cell r="M1489" t="str">
            <v>TTL</v>
          </cell>
          <cell r="N1489" t="str">
            <v/>
          </cell>
          <cell r="O1489" t="str">
            <v>ELS-FOREMOST-39 TTL</v>
          </cell>
          <cell r="Q1489" t="str">
            <v/>
          </cell>
          <cell r="R1489" t="str">
            <v/>
          </cell>
          <cell r="S1489" t="str">
            <v/>
          </cell>
          <cell r="U1489" t="str">
            <v/>
          </cell>
          <cell r="X1489" t="str">
            <v/>
          </cell>
          <cell r="Y1489" t="str">
            <v/>
          </cell>
          <cell r="Z1489">
            <v>1</v>
          </cell>
          <cell r="AB1489" t="str">
            <v/>
          </cell>
          <cell r="AD1489" t="str">
            <v/>
          </cell>
          <cell r="AE1489" t="str">
            <v/>
          </cell>
          <cell r="AF1489">
            <v>1</v>
          </cell>
          <cell r="AG1489">
            <v>0</v>
          </cell>
          <cell r="AH1489">
            <v>1</v>
          </cell>
        </row>
        <row r="1490">
          <cell r="J1490" t="str">
            <v>ELS-성진-211</v>
          </cell>
          <cell r="K1490" t="str">
            <v>ELS-성진-211-ELSSNF3001BLACKFRE</v>
          </cell>
          <cell r="L1490" t="str">
            <v>ELS의류외1</v>
          </cell>
          <cell r="M1490" t="str">
            <v>ELS</v>
          </cell>
          <cell r="N1490" t="str">
            <v>14FW E</v>
          </cell>
          <cell r="P1490" t="str">
            <v>ELS</v>
          </cell>
          <cell r="Q1490" t="str">
            <v>ELSTINKO</v>
          </cell>
          <cell r="R1490" t="str">
            <v>F</v>
          </cell>
          <cell r="S1490" t="str">
            <v>3</v>
          </cell>
          <cell r="T1490" t="str">
            <v>SN</v>
          </cell>
          <cell r="U1490" t="str">
            <v>SNAPBACK</v>
          </cell>
          <cell r="V1490" t="str">
            <v>U</v>
          </cell>
          <cell r="W1490">
            <v>1</v>
          </cell>
          <cell r="X1490" t="str">
            <v>001</v>
          </cell>
          <cell r="Y1490" t="str">
            <v>ELSSNF3001</v>
          </cell>
          <cell r="Z1490">
            <v>0</v>
          </cell>
          <cell r="AA1490" t="str">
            <v>14FW ELS_51_SNAP_BK</v>
          </cell>
          <cell r="AB1490" t="str">
            <v>BK</v>
          </cell>
          <cell r="AC1490" t="str">
            <v>BLACK</v>
          </cell>
          <cell r="AD1490" t="str">
            <v>ELSSNF3001BK</v>
          </cell>
          <cell r="AE1490" t="str">
            <v>R1</v>
          </cell>
          <cell r="AF1490">
            <v>0</v>
          </cell>
          <cell r="AG1490" t="str">
            <v>울20%, 아크릴 80%</v>
          </cell>
          <cell r="AH1490">
            <v>1</v>
          </cell>
          <cell r="AI1490" t="str">
            <v>FRE</v>
          </cell>
        </row>
        <row r="1491">
          <cell r="J1491" t="str">
            <v>0</v>
          </cell>
          <cell r="K1491" t="str">
            <v>0-</v>
          </cell>
          <cell r="L1491">
            <v>0</v>
          </cell>
          <cell r="M1491" t="str">
            <v>TTL</v>
          </cell>
          <cell r="N1491" t="str">
            <v/>
          </cell>
          <cell r="O1491" t="str">
            <v>ELS-성진-21 TTL</v>
          </cell>
          <cell r="Q1491" t="str">
            <v/>
          </cell>
          <cell r="R1491" t="str">
            <v/>
          </cell>
          <cell r="S1491" t="str">
            <v/>
          </cell>
          <cell r="U1491" t="str">
            <v/>
          </cell>
          <cell r="X1491" t="str">
            <v/>
          </cell>
          <cell r="Y1491" t="str">
            <v/>
          </cell>
          <cell r="Z1491">
            <v>0</v>
          </cell>
          <cell r="AB1491" t="str">
            <v/>
          </cell>
          <cell r="AD1491" t="str">
            <v/>
          </cell>
          <cell r="AE1491" t="str">
            <v/>
          </cell>
          <cell r="AF1491">
            <v>0</v>
          </cell>
          <cell r="AG1491">
            <v>0</v>
          </cell>
          <cell r="AH1491">
            <v>1</v>
          </cell>
        </row>
        <row r="1492">
          <cell r="J1492" t="str">
            <v>ELS-동일모자-291</v>
          </cell>
          <cell r="K1492" t="str">
            <v>ELS-동일모자-291-ELSSNF5028GREYFRE</v>
          </cell>
          <cell r="L1492" t="str">
            <v>ELS의류외28</v>
          </cell>
          <cell r="M1492" t="str">
            <v>ELS</v>
          </cell>
          <cell r="N1492" t="str">
            <v>14FW E</v>
          </cell>
          <cell r="P1492" t="str">
            <v>ELS</v>
          </cell>
          <cell r="Q1492" t="str">
            <v>ELSTINKO</v>
          </cell>
          <cell r="R1492" t="str">
            <v>F</v>
          </cell>
          <cell r="S1492">
            <v>5</v>
          </cell>
          <cell r="T1492" t="str">
            <v>SN</v>
          </cell>
          <cell r="U1492" t="str">
            <v>SNAPBACK</v>
          </cell>
          <cell r="V1492" t="str">
            <v>U</v>
          </cell>
          <cell r="W1492">
            <v>28</v>
          </cell>
          <cell r="X1492" t="str">
            <v>028</v>
          </cell>
          <cell r="Y1492" t="str">
            <v>ELSSNF5028</v>
          </cell>
          <cell r="Z1492">
            <v>0</v>
          </cell>
          <cell r="AA1492" t="str">
            <v>14FW ELS_60_SNAP_GY</v>
          </cell>
          <cell r="AB1492" t="str">
            <v>GY</v>
          </cell>
          <cell r="AC1492" t="str">
            <v>GREY</v>
          </cell>
          <cell r="AD1492" t="str">
            <v>ELSSNF5028GY</v>
          </cell>
          <cell r="AE1492" t="str">
            <v>R1</v>
          </cell>
          <cell r="AF1492">
            <v>0</v>
          </cell>
          <cell r="AG1492" t="str">
            <v>아크릴 40%, 폴리에스터 40%, 레이온 20%</v>
          </cell>
          <cell r="AH1492">
            <v>1</v>
          </cell>
          <cell r="AI1492" t="str">
            <v>FRE</v>
          </cell>
        </row>
        <row r="1493">
          <cell r="J1493" t="str">
            <v>0</v>
          </cell>
          <cell r="K1493" t="str">
            <v>0-</v>
          </cell>
          <cell r="L1493">
            <v>0</v>
          </cell>
          <cell r="M1493" t="str">
            <v>TTL</v>
          </cell>
          <cell r="N1493" t="str">
            <v/>
          </cell>
          <cell r="O1493" t="str">
            <v>ELS-동일모자-29 TTL</v>
          </cell>
          <cell r="Q1493" t="str">
            <v/>
          </cell>
          <cell r="R1493" t="str">
            <v/>
          </cell>
          <cell r="S1493" t="str">
            <v/>
          </cell>
          <cell r="U1493" t="str">
            <v/>
          </cell>
          <cell r="X1493" t="str">
            <v/>
          </cell>
          <cell r="Y1493" t="str">
            <v/>
          </cell>
          <cell r="Z1493">
            <v>0</v>
          </cell>
          <cell r="AB1493" t="str">
            <v/>
          </cell>
          <cell r="AD1493" t="str">
            <v/>
          </cell>
          <cell r="AE1493" t="str">
            <v/>
          </cell>
          <cell r="AF1493">
            <v>0</v>
          </cell>
          <cell r="AG1493">
            <v>0</v>
          </cell>
          <cell r="AH1493">
            <v>1</v>
          </cell>
        </row>
        <row r="1494">
          <cell r="J1494" t="str">
            <v>ELS-동일모자-311</v>
          </cell>
          <cell r="K1494" t="str">
            <v>ELS-동일모자-311-ELSERF5511GREENOSM</v>
          </cell>
          <cell r="L1494" t="str">
            <v>ELS의류외511</v>
          </cell>
          <cell r="M1494" t="str">
            <v>ELS</v>
          </cell>
          <cell r="N1494" t="str">
            <v>14FW E</v>
          </cell>
          <cell r="P1494" t="str">
            <v>ELS</v>
          </cell>
          <cell r="Q1494" t="str">
            <v>ELSTINKO</v>
          </cell>
          <cell r="R1494" t="str">
            <v>F</v>
          </cell>
          <cell r="S1494">
            <v>5</v>
          </cell>
          <cell r="T1494" t="str">
            <v>ER</v>
          </cell>
          <cell r="U1494" t="str">
            <v>EARCAP</v>
          </cell>
          <cell r="V1494" t="str">
            <v>K</v>
          </cell>
          <cell r="W1494">
            <v>511</v>
          </cell>
          <cell r="X1494">
            <v>511</v>
          </cell>
          <cell r="Y1494" t="str">
            <v>ELSERF5511</v>
          </cell>
          <cell r="Z1494">
            <v>0</v>
          </cell>
          <cell r="AA1494" t="str">
            <v>14FW ELS_02_SNAP_GR_KIDS</v>
          </cell>
          <cell r="AB1494" t="str">
            <v>GR</v>
          </cell>
          <cell r="AC1494" t="str">
            <v>GREEN</v>
          </cell>
          <cell r="AD1494" t="str">
            <v>ELSERF5511GR</v>
          </cell>
          <cell r="AE1494" t="str">
            <v>R1</v>
          </cell>
          <cell r="AF1494">
            <v>0</v>
          </cell>
          <cell r="AG1494" t="str">
            <v>겉감 1: 울 50%, 폴리에스터 30%, 아크릴 20% /겉감 2:  아크릴 100%</v>
          </cell>
          <cell r="AH1494">
            <v>1</v>
          </cell>
          <cell r="AI1494" t="str">
            <v>OSM</v>
          </cell>
        </row>
        <row r="1495">
          <cell r="J1495" t="str">
            <v>ELS-동일모자-311</v>
          </cell>
          <cell r="K1495" t="str">
            <v>ELS-동일모자-311-ELSERF5511GREENOML</v>
          </cell>
          <cell r="L1495" t="str">
            <v>ELS의류외511</v>
          </cell>
          <cell r="M1495" t="str">
            <v>ELS</v>
          </cell>
          <cell r="N1495" t="str">
            <v>14FW E</v>
          </cell>
          <cell r="P1495" t="str">
            <v>ELS</v>
          </cell>
          <cell r="Q1495" t="str">
            <v>ELSTINKO</v>
          </cell>
          <cell r="R1495" t="str">
            <v>F</v>
          </cell>
          <cell r="S1495">
            <v>5</v>
          </cell>
          <cell r="T1495" t="str">
            <v>ER</v>
          </cell>
          <cell r="U1495" t="str">
            <v>EARCAP</v>
          </cell>
          <cell r="V1495" t="str">
            <v>K</v>
          </cell>
          <cell r="W1495">
            <v>511</v>
          </cell>
          <cell r="X1495">
            <v>511</v>
          </cell>
          <cell r="Y1495" t="str">
            <v>ELSERF5511</v>
          </cell>
          <cell r="Z1495">
            <v>0</v>
          </cell>
          <cell r="AA1495" t="str">
            <v>14FW ELS_02_SNAP_GR_KIDS</v>
          </cell>
          <cell r="AB1495" t="str">
            <v>GR</v>
          </cell>
          <cell r="AC1495" t="str">
            <v>GREEN</v>
          </cell>
          <cell r="AD1495" t="str">
            <v>ELSERF5511GR</v>
          </cell>
          <cell r="AE1495" t="str">
            <v>R1</v>
          </cell>
          <cell r="AF1495">
            <v>0</v>
          </cell>
          <cell r="AG1495" t="str">
            <v>겉감 1: 울 50%, 폴리에스터 30%, 아크릴 20% /겉감 2:  아크릴 100%</v>
          </cell>
          <cell r="AH1495">
            <v>1</v>
          </cell>
          <cell r="AI1495" t="str">
            <v>OML</v>
          </cell>
        </row>
        <row r="1496">
          <cell r="J1496" t="str">
            <v>ELS-동일모자-312</v>
          </cell>
          <cell r="K1496" t="str">
            <v>ELS-동일모자-312-ELSERF5512REDOSM</v>
          </cell>
          <cell r="L1496" t="str">
            <v>ELS의류외512</v>
          </cell>
          <cell r="M1496" t="str">
            <v>ELS</v>
          </cell>
          <cell r="N1496" t="str">
            <v>14FW E</v>
          </cell>
          <cell r="P1496" t="str">
            <v>ELS</v>
          </cell>
          <cell r="Q1496" t="str">
            <v>ELSTINKO</v>
          </cell>
          <cell r="R1496" t="str">
            <v>F</v>
          </cell>
          <cell r="S1496">
            <v>5</v>
          </cell>
          <cell r="T1496" t="str">
            <v>ER</v>
          </cell>
          <cell r="U1496" t="str">
            <v>EARCAP</v>
          </cell>
          <cell r="V1496" t="str">
            <v>K</v>
          </cell>
          <cell r="W1496">
            <v>512</v>
          </cell>
          <cell r="X1496">
            <v>512</v>
          </cell>
          <cell r="Y1496" t="str">
            <v>ELSERF5512</v>
          </cell>
          <cell r="Z1496">
            <v>0</v>
          </cell>
          <cell r="AA1496" t="str">
            <v>14FW ELS_01_SNAP_RD_KIDS</v>
          </cell>
          <cell r="AB1496" t="str">
            <v>RE</v>
          </cell>
          <cell r="AC1496" t="str">
            <v>RED</v>
          </cell>
          <cell r="AD1496" t="str">
            <v>ELSERF5512RE</v>
          </cell>
          <cell r="AE1496" t="str">
            <v>R1</v>
          </cell>
          <cell r="AF1496">
            <v>0</v>
          </cell>
          <cell r="AG1496" t="str">
            <v>겉감 1:  울40%, 폴리에스터 60%/겉감 2: 아크릴 100%</v>
          </cell>
          <cell r="AH1496">
            <v>1</v>
          </cell>
          <cell r="AI1496" t="str">
            <v>OSM</v>
          </cell>
        </row>
        <row r="1497">
          <cell r="J1497" t="str">
            <v>ELS-동일모자-312</v>
          </cell>
          <cell r="K1497" t="str">
            <v>ELS-동일모자-312-ELSERF5512REDOML</v>
          </cell>
          <cell r="L1497" t="str">
            <v>ELS의류외512</v>
          </cell>
          <cell r="M1497" t="str">
            <v>ELS</v>
          </cell>
          <cell r="N1497" t="str">
            <v>14FW E</v>
          </cell>
          <cell r="P1497" t="str">
            <v>ELS</v>
          </cell>
          <cell r="Q1497" t="str">
            <v>ELSTINKO</v>
          </cell>
          <cell r="R1497" t="str">
            <v>F</v>
          </cell>
          <cell r="S1497">
            <v>5</v>
          </cell>
          <cell r="T1497" t="str">
            <v>ER</v>
          </cell>
          <cell r="U1497" t="str">
            <v>EARCAP</v>
          </cell>
          <cell r="V1497" t="str">
            <v>K</v>
          </cell>
          <cell r="W1497">
            <v>512</v>
          </cell>
          <cell r="X1497">
            <v>512</v>
          </cell>
          <cell r="Y1497" t="str">
            <v>ELSERF5512</v>
          </cell>
          <cell r="Z1497">
            <v>0</v>
          </cell>
          <cell r="AA1497" t="str">
            <v>14FW ELS_01_SNAP_RD_KIDS</v>
          </cell>
          <cell r="AB1497" t="str">
            <v>RE</v>
          </cell>
          <cell r="AC1497" t="str">
            <v>RED</v>
          </cell>
          <cell r="AD1497" t="str">
            <v>ELSERF5512RE</v>
          </cell>
          <cell r="AE1497" t="str">
            <v>R1</v>
          </cell>
          <cell r="AF1497">
            <v>0</v>
          </cell>
          <cell r="AG1497" t="str">
            <v>겉감 1:  울40%, 폴리에스터 60%/겉감 2: 아크릴 100%</v>
          </cell>
          <cell r="AH1497">
            <v>1</v>
          </cell>
          <cell r="AI1497" t="str">
            <v>OML</v>
          </cell>
        </row>
        <row r="1498">
          <cell r="J1498" t="str">
            <v>0</v>
          </cell>
          <cell r="K1498" t="str">
            <v>0-</v>
          </cell>
          <cell r="L1498">
            <v>0</v>
          </cell>
          <cell r="M1498" t="str">
            <v>TTL</v>
          </cell>
          <cell r="N1498" t="str">
            <v/>
          </cell>
          <cell r="O1498" t="str">
            <v>ELS-동일모자-31 TTL</v>
          </cell>
          <cell r="Q1498" t="str">
            <v/>
          </cell>
          <cell r="R1498" t="str">
            <v/>
          </cell>
          <cell r="S1498" t="str">
            <v/>
          </cell>
          <cell r="U1498" t="str">
            <v/>
          </cell>
          <cell r="X1498" t="str">
            <v/>
          </cell>
          <cell r="Y1498" t="str">
            <v/>
          </cell>
          <cell r="Z1498">
            <v>0</v>
          </cell>
          <cell r="AB1498" t="str">
            <v/>
          </cell>
          <cell r="AD1498" t="str">
            <v/>
          </cell>
          <cell r="AE1498" t="str">
            <v/>
          </cell>
          <cell r="AF1498">
            <v>0</v>
          </cell>
          <cell r="AG1498">
            <v>0</v>
          </cell>
          <cell r="AH1498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  <sheetName val="기획현황취합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
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CMNPTZ005WHFRE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CMNPTZ005</v>
          </cell>
          <cell r="H9">
            <v>5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CMNPTZ006WHFRE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CMNPTZ006</v>
          </cell>
          <cell r="H10">
            <v>6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
몰드비
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
몰드비
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
몰드비
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
샘플비
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
샘플비
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
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
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
샘플비
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
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 t="str">
            <v>재고없음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>14FW 몰드수정 / 발길이 원단에 따라 3,4,6mm 지정해줄 것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>14FW 몰드수정 / 발길이 원단에 따라 3,4,6mm 지정해줄 것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
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
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
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
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
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
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CMNITZ007BKFRE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CMNITZ007</v>
          </cell>
          <cell r="H422">
            <v>7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
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 xml:space="preserve">110원에서 100원으로 가격 내고 완료 (20141201),
다음 재생산시 가격내고 할 것 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2300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 (-VAT)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 t="str">
            <v>메탈에 아일렛빼고 생산 70원 ( 2015년~)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CMNCSZ008BKFRE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CMNCSZ008</v>
          </cell>
          <cell r="H446">
            <v>8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0.1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0.08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USD</v>
          </cell>
          <cell r="P464">
            <v>35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USD</v>
          </cell>
          <cell r="P465">
            <v>35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0.5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0.5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0.1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0.1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0.1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0.1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180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180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180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
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
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CMN009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CMN009</v>
          </cell>
          <cell r="H496">
            <v>9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CMN010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CMN010</v>
          </cell>
          <cell r="H497">
            <v>10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>SBRPLZ042BKFRE</v>
          </cell>
          <cell r="B498">
            <v>0</v>
          </cell>
          <cell r="C498" t="str">
            <v>SBR</v>
          </cell>
          <cell r="D498" t="str">
            <v>SMITH BRIDGE</v>
          </cell>
          <cell r="E498" t="str">
            <v>PLZ</v>
          </cell>
          <cell r="F498" t="str">
            <v>POINT LABEL</v>
          </cell>
          <cell r="G498" t="str">
            <v>SBRPLZ042</v>
          </cell>
          <cell r="H498">
            <v>42</v>
          </cell>
          <cell r="I498" t="str">
            <v/>
          </cell>
          <cell r="J498" t="str">
            <v>BK</v>
          </cell>
          <cell r="K498" t="str">
            <v>BLACK</v>
          </cell>
          <cell r="L498" t="str">
            <v>FRE</v>
          </cell>
          <cell r="M498" t="str">
            <v>ONE SIZE</v>
          </cell>
          <cell r="N498" t="str">
            <v>FMS</v>
          </cell>
          <cell r="O498" t="str">
            <v>KRW</v>
          </cell>
          <cell r="P498">
            <v>300</v>
          </cell>
          <cell r="Q498">
            <v>0</v>
          </cell>
          <cell r="R498">
            <v>0</v>
          </cell>
        </row>
        <row r="499">
          <cell r="A499" t="str">
            <v>SBRBAM043KHFRE</v>
          </cell>
          <cell r="B499">
            <v>0</v>
          </cell>
          <cell r="C499" t="str">
            <v>SBR</v>
          </cell>
          <cell r="D499" t="str">
            <v>SMITH BRIDGE</v>
          </cell>
          <cell r="E499" t="str">
            <v>BAM</v>
          </cell>
          <cell r="F499" t="str">
            <v>METAL BUCKLE ACC</v>
          </cell>
          <cell r="G499" t="str">
            <v>SBRBAM043</v>
          </cell>
          <cell r="H499">
            <v>43</v>
          </cell>
          <cell r="I499" t="str">
            <v/>
          </cell>
          <cell r="J499" t="str">
            <v>KH</v>
          </cell>
          <cell r="K499" t="str">
            <v>KHAKI</v>
          </cell>
          <cell r="L499" t="str">
            <v>FRE</v>
          </cell>
          <cell r="M499" t="str">
            <v>ONE SIZE</v>
          </cell>
          <cell r="N499" t="str">
            <v>FMS</v>
          </cell>
          <cell r="O499" t="str">
            <v>KRW</v>
          </cell>
          <cell r="P499">
            <v>340</v>
          </cell>
          <cell r="Q499">
            <v>0</v>
          </cell>
          <cell r="R499">
            <v>0</v>
          </cell>
        </row>
        <row r="500">
          <cell r="A500" t="str">
            <v>DPSPPM263BKFRE</v>
          </cell>
          <cell r="B500">
            <v>0</v>
          </cell>
          <cell r="C500" t="str">
            <v>DPS</v>
          </cell>
          <cell r="D500" t="str">
            <v>DISNEY PRINCESS</v>
          </cell>
          <cell r="E500" t="str">
            <v>PPM</v>
          </cell>
          <cell r="F500" t="str">
            <v>METAL POINT PATCH</v>
          </cell>
          <cell r="G500" t="str">
            <v>DPSPPM263</v>
          </cell>
          <cell r="H500">
            <v>263</v>
          </cell>
          <cell r="I500" t="str">
            <v/>
          </cell>
          <cell r="J500" t="str">
            <v>BK</v>
          </cell>
          <cell r="K500" t="str">
            <v xml:space="preserve">BLACK </v>
          </cell>
          <cell r="L500" t="str">
            <v>FRE</v>
          </cell>
          <cell r="M500" t="str">
            <v>ONE SIZE</v>
          </cell>
          <cell r="N500" t="str">
            <v>FMS</v>
          </cell>
          <cell r="O500" t="str">
            <v>KRW</v>
          </cell>
          <cell r="P500" t="str">
            <v>600</v>
          </cell>
          <cell r="Q500">
            <v>0</v>
          </cell>
          <cell r="R500">
            <v>0</v>
          </cell>
        </row>
        <row r="501">
          <cell r="A501" t="str">
            <v>AKACSZ001BKFRE</v>
          </cell>
          <cell r="B501">
            <v>0</v>
          </cell>
          <cell r="C501" t="str">
            <v>AKA</v>
          </cell>
          <cell r="D501" t="str">
            <v/>
          </cell>
          <cell r="E501" t="str">
            <v>CSZ</v>
          </cell>
          <cell r="F501" t="str">
            <v>CARACTER STICKER</v>
          </cell>
          <cell r="G501" t="str">
            <v>AKACSZ001</v>
          </cell>
          <cell r="H501">
            <v>1</v>
          </cell>
          <cell r="I501">
            <v>0</v>
          </cell>
          <cell r="J501" t="str">
            <v>BK</v>
          </cell>
          <cell r="K501" t="str">
            <v>GOLD</v>
          </cell>
          <cell r="L501" t="str">
            <v>FRE</v>
          </cell>
          <cell r="M501" t="str">
            <v>ONE SIZE</v>
          </cell>
          <cell r="N501" t="str">
            <v>명성토탈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AKAMLZ002BKFRE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MLZ</v>
          </cell>
          <cell r="F502" t="str">
            <v>MAIN LABEL</v>
          </cell>
          <cell r="G502" t="str">
            <v>AKAMLZ002</v>
          </cell>
          <cell r="H502">
            <v>2</v>
          </cell>
          <cell r="I502">
            <v>0</v>
          </cell>
          <cell r="J502" t="str">
            <v>BK</v>
          </cell>
          <cell r="K502" t="str">
            <v>BLACK</v>
          </cell>
          <cell r="L502" t="str">
            <v>FRE</v>
          </cell>
          <cell r="M502" t="str">
            <v>ONE SIZE</v>
          </cell>
          <cell r="N502" t="str">
            <v>FMS</v>
          </cell>
          <cell r="O502" t="str">
            <v>KRW</v>
          </cell>
          <cell r="P502">
            <v>0</v>
          </cell>
          <cell r="Q502">
            <v>0</v>
          </cell>
          <cell r="R502">
            <v>0</v>
          </cell>
        </row>
        <row r="503">
          <cell r="A503" t="str">
            <v>HKTPPR001PKFRE</v>
          </cell>
          <cell r="B503">
            <v>0</v>
          </cell>
          <cell r="C503" t="str">
            <v>HKT</v>
          </cell>
          <cell r="D503" t="str">
            <v/>
          </cell>
          <cell r="E503" t="str">
            <v>PPR</v>
          </cell>
          <cell r="F503" t="str">
            <v>RUBBER POINT PATCH</v>
          </cell>
          <cell r="G503" t="str">
            <v>HKTPPR001</v>
          </cell>
          <cell r="H503">
            <v>1</v>
          </cell>
          <cell r="I503">
            <v>0</v>
          </cell>
          <cell r="J503" t="str">
            <v>PK</v>
          </cell>
          <cell r="K503" t="str">
            <v>PINK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180</v>
          </cell>
          <cell r="Q503">
            <v>30000</v>
          </cell>
          <cell r="R503">
            <v>0</v>
          </cell>
        </row>
        <row r="504">
          <cell r="A504" t="str">
            <v>HKTPPR002BKFRE</v>
          </cell>
          <cell r="B504">
            <v>0</v>
          </cell>
          <cell r="C504" t="str">
            <v>HKT</v>
          </cell>
          <cell r="D504" t="str">
            <v/>
          </cell>
          <cell r="E504" t="str">
            <v>PPR</v>
          </cell>
          <cell r="F504" t="str">
            <v>RUBBER POINT PATCH</v>
          </cell>
          <cell r="G504" t="str">
            <v>HKTPPR002</v>
          </cell>
          <cell r="H504">
            <v>2</v>
          </cell>
          <cell r="I504">
            <v>0</v>
          </cell>
          <cell r="J504" t="str">
            <v>BK</v>
          </cell>
          <cell r="K504" t="str">
            <v>BLACK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>
            <v>180</v>
          </cell>
          <cell r="Q504">
            <v>30000</v>
          </cell>
          <cell r="R504">
            <v>0</v>
          </cell>
        </row>
        <row r="505">
          <cell r="A505" t="str">
            <v>HKTITZ001WHFRE</v>
          </cell>
          <cell r="B505">
            <v>0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I505">
            <v>0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  <cell r="Q505">
            <v>0</v>
          </cell>
          <cell r="R505">
            <v>0</v>
          </cell>
        </row>
        <row r="506">
          <cell r="A506" t="str">
            <v>CMNWTZ011FRE</v>
          </cell>
          <cell r="B506">
            <v>0</v>
          </cell>
          <cell r="C506" t="str">
            <v>CMN</v>
          </cell>
          <cell r="D506" t="str">
            <v>COMMON</v>
          </cell>
          <cell r="E506" t="str">
            <v>WTZ</v>
          </cell>
          <cell r="F506" t="str">
            <v>WARNING TAG</v>
          </cell>
          <cell r="G506" t="str">
            <v>CMNWTZ011</v>
          </cell>
          <cell r="H506">
            <v>11</v>
          </cell>
          <cell r="I506">
            <v>0</v>
          </cell>
          <cell r="J506">
            <v>0</v>
          </cell>
          <cell r="K506" t="str">
            <v>BLACK</v>
          </cell>
          <cell r="L506" t="str">
            <v>FRE</v>
          </cell>
          <cell r="M506" t="str">
            <v>ONE SIZE</v>
          </cell>
          <cell r="N506" t="str">
            <v>흥일라벨</v>
          </cell>
          <cell r="O506" t="str">
            <v>KRW</v>
          </cell>
          <cell r="P506">
            <v>50</v>
          </cell>
          <cell r="Q506">
            <v>10000</v>
          </cell>
          <cell r="R506" t="str">
            <v xml:space="preserve">야광 자수 홍보 택 </v>
          </cell>
        </row>
        <row r="507">
          <cell r="A507" t="str">
            <v>TOBPPW001REFRE</v>
          </cell>
          <cell r="B507">
            <v>0</v>
          </cell>
          <cell r="C507" t="str">
            <v>TOB</v>
          </cell>
          <cell r="D507" t="str">
            <v/>
          </cell>
          <cell r="E507" t="str">
            <v>PPW</v>
          </cell>
          <cell r="F507" t="str">
            <v>WAPPEN POINT PATCH</v>
          </cell>
          <cell r="G507" t="str">
            <v>TOBPPW001</v>
          </cell>
          <cell r="H507">
            <v>1</v>
          </cell>
          <cell r="I507">
            <v>0</v>
          </cell>
          <cell r="J507" t="str">
            <v>RE</v>
          </cell>
          <cell r="K507" t="str">
            <v>RED</v>
          </cell>
          <cell r="L507" t="str">
            <v>FRE</v>
          </cell>
          <cell r="M507" t="str">
            <v>ONE SIZE</v>
          </cell>
          <cell r="N507" t="str">
            <v>흥일라벨</v>
          </cell>
          <cell r="O507" t="str">
            <v>KRW</v>
          </cell>
          <cell r="P507">
            <v>650</v>
          </cell>
          <cell r="Q507">
            <v>1000</v>
          </cell>
          <cell r="R507">
            <v>0</v>
          </cell>
        </row>
        <row r="508">
          <cell r="A508" t="str">
            <v>TOBPPW002BLFRE</v>
          </cell>
          <cell r="B508">
            <v>0</v>
          </cell>
          <cell r="C508" t="str">
            <v>TOB</v>
          </cell>
          <cell r="D508" t="str">
            <v/>
          </cell>
          <cell r="E508" t="str">
            <v>PPW</v>
          </cell>
          <cell r="F508" t="str">
            <v>WAPPEN POINT PATCH</v>
          </cell>
          <cell r="G508" t="str">
            <v>TOBPPW002</v>
          </cell>
          <cell r="H508">
            <v>2</v>
          </cell>
          <cell r="I508">
            <v>0</v>
          </cell>
          <cell r="J508" t="str">
            <v>BL</v>
          </cell>
          <cell r="K508" t="str">
            <v>BLUE</v>
          </cell>
          <cell r="L508" t="str">
            <v>FRE</v>
          </cell>
          <cell r="M508" t="str">
            <v>ONE SIZE</v>
          </cell>
          <cell r="N508" t="str">
            <v>흥일라벨</v>
          </cell>
          <cell r="O508" t="str">
            <v>KRW</v>
          </cell>
          <cell r="P508">
            <v>650</v>
          </cell>
          <cell r="Q508">
            <v>1000</v>
          </cell>
          <cell r="R508">
            <v>0</v>
          </cell>
        </row>
        <row r="509">
          <cell r="A509" t="str">
            <v>TOKPPW001REFRE</v>
          </cell>
          <cell r="B509">
            <v>0</v>
          </cell>
          <cell r="C509" t="str">
            <v>TOK</v>
          </cell>
          <cell r="D509" t="str">
            <v/>
          </cell>
          <cell r="E509" t="str">
            <v>PPW</v>
          </cell>
          <cell r="F509" t="str">
            <v>WAPPEN POINT PATCH</v>
          </cell>
          <cell r="G509" t="str">
            <v>TOKPPW001</v>
          </cell>
          <cell r="H509">
            <v>1</v>
          </cell>
          <cell r="I509">
            <v>0</v>
          </cell>
          <cell r="J509" t="str">
            <v>RE</v>
          </cell>
          <cell r="K509" t="str">
            <v>RED</v>
          </cell>
          <cell r="L509" t="str">
            <v>FRE</v>
          </cell>
          <cell r="M509" t="str">
            <v>ONE SIZE</v>
          </cell>
          <cell r="N509" t="str">
            <v>흥일라벨</v>
          </cell>
          <cell r="O509" t="str">
            <v>KRW</v>
          </cell>
          <cell r="P509">
            <v>650</v>
          </cell>
          <cell r="Q509">
            <v>1000</v>
          </cell>
          <cell r="R509">
            <v>0</v>
          </cell>
        </row>
        <row r="510">
          <cell r="A510" t="str">
            <v>TOKPPW002BLFRE</v>
          </cell>
          <cell r="B510">
            <v>0</v>
          </cell>
          <cell r="C510" t="str">
            <v>TOK</v>
          </cell>
          <cell r="D510" t="str">
            <v/>
          </cell>
          <cell r="E510" t="str">
            <v>PPW</v>
          </cell>
          <cell r="F510" t="str">
            <v>WAPPEN POINT PATCH</v>
          </cell>
          <cell r="G510" t="str">
            <v>TOKPPW002</v>
          </cell>
          <cell r="H510">
            <v>2</v>
          </cell>
          <cell r="I510">
            <v>0</v>
          </cell>
          <cell r="J510" t="str">
            <v>BL</v>
          </cell>
          <cell r="K510" t="str">
            <v>BLUE</v>
          </cell>
          <cell r="L510" t="str">
            <v>FRE</v>
          </cell>
          <cell r="M510" t="str">
            <v>ONE SIZE</v>
          </cell>
          <cell r="N510" t="str">
            <v>흥일라벨</v>
          </cell>
          <cell r="O510" t="str">
            <v>KRW</v>
          </cell>
          <cell r="P510">
            <v>650</v>
          </cell>
          <cell r="Q510">
            <v>1000</v>
          </cell>
          <cell r="R510">
            <v>0</v>
          </cell>
        </row>
        <row r="511">
          <cell r="A511" t="str">
            <v>TOBCSZ003SLFRE</v>
          </cell>
          <cell r="B511">
            <v>0</v>
          </cell>
          <cell r="C511" t="str">
            <v>TOB</v>
          </cell>
          <cell r="D511" t="str">
            <v/>
          </cell>
          <cell r="E511" t="str">
            <v>CSZ</v>
          </cell>
          <cell r="F511" t="str">
            <v>CARACTER STICKER</v>
          </cell>
          <cell r="G511" t="str">
            <v>TOBCSZ003</v>
          </cell>
          <cell r="H511">
            <v>3</v>
          </cell>
          <cell r="I511">
            <v>0</v>
          </cell>
          <cell r="J511" t="str">
            <v>SL</v>
          </cell>
          <cell r="K511" t="str">
            <v>SILVER</v>
          </cell>
          <cell r="L511" t="str">
            <v>FRE</v>
          </cell>
          <cell r="M511" t="str">
            <v>ONE SIZE</v>
          </cell>
          <cell r="N511" t="str">
            <v>바원테크</v>
          </cell>
          <cell r="O511" t="str">
            <v>KRW</v>
          </cell>
          <cell r="P511">
            <v>95</v>
          </cell>
          <cell r="Q511">
            <v>1000</v>
          </cell>
          <cell r="R511">
            <v>0</v>
          </cell>
        </row>
        <row r="512">
          <cell r="A512" t="str">
            <v>TOBCSZ004REFRE</v>
          </cell>
          <cell r="B512">
            <v>0</v>
          </cell>
          <cell r="C512" t="str">
            <v>TOB</v>
          </cell>
          <cell r="D512" t="str">
            <v/>
          </cell>
          <cell r="E512" t="str">
            <v>CSZ</v>
          </cell>
          <cell r="F512" t="str">
            <v>CARACTER STICKER</v>
          </cell>
          <cell r="G512" t="str">
            <v>TOBCSZ004</v>
          </cell>
          <cell r="H512">
            <v>4</v>
          </cell>
          <cell r="I512">
            <v>0</v>
          </cell>
          <cell r="J512" t="str">
            <v>RE</v>
          </cell>
          <cell r="K512" t="str">
            <v>RED</v>
          </cell>
          <cell r="L512" t="str">
            <v>FRE</v>
          </cell>
          <cell r="M512" t="str">
            <v>ONE SIZE</v>
          </cell>
          <cell r="N512" t="str">
            <v>바원테크</v>
          </cell>
          <cell r="O512" t="str">
            <v>KRW</v>
          </cell>
          <cell r="P512">
            <v>95</v>
          </cell>
          <cell r="Q512">
            <v>1000</v>
          </cell>
          <cell r="R512">
            <v>0</v>
          </cell>
        </row>
        <row r="513">
          <cell r="A513" t="str">
            <v>TOBCSZ005ORFRE</v>
          </cell>
          <cell r="B513">
            <v>0</v>
          </cell>
          <cell r="C513" t="str">
            <v>TOB</v>
          </cell>
          <cell r="D513" t="str">
            <v/>
          </cell>
          <cell r="E513" t="str">
            <v>CSZ</v>
          </cell>
          <cell r="F513" t="str">
            <v>CARACTER STICKER</v>
          </cell>
          <cell r="G513" t="str">
            <v>TOBCSZ005</v>
          </cell>
          <cell r="H513">
            <v>5</v>
          </cell>
          <cell r="I513">
            <v>0</v>
          </cell>
          <cell r="J513" t="str">
            <v>OR</v>
          </cell>
          <cell r="K513" t="str">
            <v>ORANGE</v>
          </cell>
          <cell r="L513" t="str">
            <v>FRE</v>
          </cell>
          <cell r="M513" t="str">
            <v>ONE SIZE</v>
          </cell>
          <cell r="N513" t="str">
            <v>바원테크</v>
          </cell>
          <cell r="O513" t="str">
            <v>KRW</v>
          </cell>
          <cell r="P513">
            <v>95</v>
          </cell>
          <cell r="Q513">
            <v>1000</v>
          </cell>
          <cell r="R513">
            <v>0</v>
          </cell>
        </row>
        <row r="514">
          <cell r="A514" t="str">
            <v>TOBCSZ006ORFRE</v>
          </cell>
          <cell r="B514">
            <v>0</v>
          </cell>
          <cell r="C514" t="str">
            <v>TOB</v>
          </cell>
          <cell r="D514" t="str">
            <v/>
          </cell>
          <cell r="E514" t="str">
            <v>CSZ</v>
          </cell>
          <cell r="F514" t="str">
            <v>CARACTER STICKER</v>
          </cell>
          <cell r="G514" t="str">
            <v>TOBCSZ006</v>
          </cell>
          <cell r="H514">
            <v>6</v>
          </cell>
          <cell r="I514">
            <v>0</v>
          </cell>
          <cell r="J514" t="str">
            <v>OR</v>
          </cell>
          <cell r="K514" t="str">
            <v>ORANGE</v>
          </cell>
          <cell r="L514" t="str">
            <v>FRE</v>
          </cell>
          <cell r="M514" t="str">
            <v>ONE SIZE</v>
          </cell>
          <cell r="N514" t="str">
            <v>바원테크</v>
          </cell>
          <cell r="O514" t="str">
            <v>KRW</v>
          </cell>
          <cell r="P514">
            <v>95</v>
          </cell>
          <cell r="Q514">
            <v>1000</v>
          </cell>
          <cell r="R514">
            <v>0</v>
          </cell>
        </row>
        <row r="515">
          <cell r="A515" t="str">
            <v>TOBCSZ007SLFRE</v>
          </cell>
          <cell r="B515">
            <v>0</v>
          </cell>
          <cell r="C515" t="str">
            <v>TOB</v>
          </cell>
          <cell r="D515" t="str">
            <v/>
          </cell>
          <cell r="E515" t="str">
            <v>CSZ</v>
          </cell>
          <cell r="F515" t="str">
            <v>CARACTER STICKER</v>
          </cell>
          <cell r="G515" t="str">
            <v>TOBCSZ007</v>
          </cell>
          <cell r="H515">
            <v>7</v>
          </cell>
          <cell r="I515">
            <v>0</v>
          </cell>
          <cell r="J515" t="str">
            <v>SL</v>
          </cell>
          <cell r="K515" t="str">
            <v>SILVER</v>
          </cell>
          <cell r="L515" t="str">
            <v>FRE</v>
          </cell>
          <cell r="M515" t="str">
            <v>ONE SIZE</v>
          </cell>
          <cell r="N515" t="str">
            <v>바원테크</v>
          </cell>
          <cell r="O515" t="str">
            <v>KRW</v>
          </cell>
          <cell r="P515">
            <v>95</v>
          </cell>
          <cell r="Q515">
            <v>1000</v>
          </cell>
          <cell r="R515">
            <v>0</v>
          </cell>
        </row>
        <row r="516">
          <cell r="A516" t="str">
            <v>TOKCSZ003SLFRE</v>
          </cell>
          <cell r="B516">
            <v>0</v>
          </cell>
          <cell r="C516" t="str">
            <v>TOK</v>
          </cell>
          <cell r="D516" t="str">
            <v/>
          </cell>
          <cell r="E516" t="str">
            <v>CSZ</v>
          </cell>
          <cell r="F516" t="str">
            <v>CARACTER STICKER</v>
          </cell>
          <cell r="G516" t="str">
            <v>TOKCSZ003</v>
          </cell>
          <cell r="H516">
            <v>3</v>
          </cell>
          <cell r="I516">
            <v>0</v>
          </cell>
          <cell r="J516" t="str">
            <v>SL</v>
          </cell>
          <cell r="K516" t="str">
            <v>SILVER</v>
          </cell>
          <cell r="L516" t="str">
            <v>FRE</v>
          </cell>
          <cell r="M516" t="str">
            <v>ONE SIZE</v>
          </cell>
          <cell r="N516" t="str">
            <v>바원테크</v>
          </cell>
          <cell r="O516" t="str">
            <v>KRW</v>
          </cell>
          <cell r="P516">
            <v>95</v>
          </cell>
          <cell r="Q516">
            <v>1000</v>
          </cell>
          <cell r="R516">
            <v>0</v>
          </cell>
        </row>
        <row r="517">
          <cell r="A517" t="str">
            <v>TOKCSZ004REFRE</v>
          </cell>
          <cell r="B517">
            <v>0</v>
          </cell>
          <cell r="C517" t="str">
            <v>TOK</v>
          </cell>
          <cell r="D517" t="str">
            <v/>
          </cell>
          <cell r="E517" t="str">
            <v>CSZ</v>
          </cell>
          <cell r="F517" t="str">
            <v>CARACTER STICKER</v>
          </cell>
          <cell r="G517" t="str">
            <v>TOKCSZ004</v>
          </cell>
          <cell r="H517">
            <v>4</v>
          </cell>
          <cell r="I517">
            <v>0</v>
          </cell>
          <cell r="J517" t="str">
            <v>RE</v>
          </cell>
          <cell r="K517" t="str">
            <v>RED</v>
          </cell>
          <cell r="L517" t="str">
            <v>FRE</v>
          </cell>
          <cell r="M517" t="str">
            <v>ONE SIZE</v>
          </cell>
          <cell r="N517" t="str">
            <v>바원테크</v>
          </cell>
          <cell r="O517" t="str">
            <v>KRW</v>
          </cell>
          <cell r="P517">
            <v>95</v>
          </cell>
          <cell r="Q517">
            <v>1000</v>
          </cell>
          <cell r="R517">
            <v>0</v>
          </cell>
        </row>
        <row r="518">
          <cell r="A518" t="str">
            <v>TOKCSZ005ORFRE</v>
          </cell>
          <cell r="B518">
            <v>0</v>
          </cell>
          <cell r="C518" t="str">
            <v>TOK</v>
          </cell>
          <cell r="D518" t="str">
            <v/>
          </cell>
          <cell r="E518" t="str">
            <v>CSZ</v>
          </cell>
          <cell r="F518" t="str">
            <v>CARACTER STICKER</v>
          </cell>
          <cell r="G518" t="str">
            <v>TOKCSZ005</v>
          </cell>
          <cell r="H518">
            <v>5</v>
          </cell>
          <cell r="I518">
            <v>0</v>
          </cell>
          <cell r="J518" t="str">
            <v>OR</v>
          </cell>
          <cell r="K518" t="str">
            <v>ORANGE</v>
          </cell>
          <cell r="L518" t="str">
            <v>FRE</v>
          </cell>
          <cell r="M518" t="str">
            <v>ONE SIZE</v>
          </cell>
          <cell r="N518" t="str">
            <v>바원테크</v>
          </cell>
          <cell r="O518" t="str">
            <v>KRW</v>
          </cell>
          <cell r="P518">
            <v>95</v>
          </cell>
          <cell r="Q518">
            <v>1000</v>
          </cell>
          <cell r="R518">
            <v>0</v>
          </cell>
        </row>
        <row r="519">
          <cell r="A519" t="str">
            <v>TOKCSZ006ORFRE</v>
          </cell>
          <cell r="B519">
            <v>0</v>
          </cell>
          <cell r="C519" t="str">
            <v>TOK</v>
          </cell>
          <cell r="D519" t="str">
            <v/>
          </cell>
          <cell r="E519" t="str">
            <v>CSZ</v>
          </cell>
          <cell r="F519" t="str">
            <v>CARACTER STICKER</v>
          </cell>
          <cell r="G519" t="str">
            <v>TOKCSZ006</v>
          </cell>
          <cell r="H519">
            <v>6</v>
          </cell>
          <cell r="I519">
            <v>0</v>
          </cell>
          <cell r="J519" t="str">
            <v>OR</v>
          </cell>
          <cell r="K519" t="str">
            <v>ORANGE</v>
          </cell>
          <cell r="L519" t="str">
            <v>FRE</v>
          </cell>
          <cell r="M519" t="str">
            <v>ONE SIZE</v>
          </cell>
          <cell r="N519" t="str">
            <v>바원테크</v>
          </cell>
          <cell r="O519" t="str">
            <v>KRW</v>
          </cell>
          <cell r="P519">
            <v>95</v>
          </cell>
          <cell r="Q519">
            <v>1000</v>
          </cell>
          <cell r="R519">
            <v>0</v>
          </cell>
        </row>
        <row r="520">
          <cell r="A520" t="str">
            <v>TOKCSZ007SLFRE</v>
          </cell>
          <cell r="B520">
            <v>0</v>
          </cell>
          <cell r="C520" t="str">
            <v>TOK</v>
          </cell>
          <cell r="D520" t="str">
            <v/>
          </cell>
          <cell r="E520" t="str">
            <v>CSZ</v>
          </cell>
          <cell r="F520" t="str">
            <v>CARACTER STICKER</v>
          </cell>
          <cell r="G520" t="str">
            <v>TOKCSZ007</v>
          </cell>
          <cell r="H520">
            <v>7</v>
          </cell>
          <cell r="I520">
            <v>0</v>
          </cell>
          <cell r="J520" t="str">
            <v>SL</v>
          </cell>
          <cell r="K520" t="str">
            <v>SILVER</v>
          </cell>
          <cell r="L520" t="str">
            <v>FRE</v>
          </cell>
          <cell r="M520" t="str">
            <v>ONE SIZE</v>
          </cell>
          <cell r="N520" t="str">
            <v>바원테크</v>
          </cell>
          <cell r="O520" t="str">
            <v>KRW</v>
          </cell>
          <cell r="P520">
            <v>95</v>
          </cell>
          <cell r="Q520">
            <v>1000</v>
          </cell>
          <cell r="R520">
            <v>0</v>
          </cell>
        </row>
        <row r="521">
          <cell r="A521" t="str">
            <v>SBRPLZ044BKFRE</v>
          </cell>
          <cell r="B521">
            <v>0</v>
          </cell>
          <cell r="C521" t="str">
            <v>SBR</v>
          </cell>
          <cell r="D521" t="str">
            <v>SMITH BRIDGE</v>
          </cell>
          <cell r="E521" t="str">
            <v>PLZ</v>
          </cell>
          <cell r="F521" t="str">
            <v>POINT LABEL</v>
          </cell>
          <cell r="G521" t="str">
            <v>SBRPLZ044</v>
          </cell>
          <cell r="H521">
            <v>44</v>
          </cell>
          <cell r="I521">
            <v>0</v>
          </cell>
          <cell r="J521" t="str">
            <v>BK</v>
          </cell>
          <cell r="K521" t="str">
            <v>BLACK</v>
          </cell>
          <cell r="L521" t="str">
            <v>FRE</v>
          </cell>
          <cell r="M521" t="str">
            <v>ONE SIZE</v>
          </cell>
          <cell r="N521" t="str">
            <v>FMS</v>
          </cell>
          <cell r="O521" t="str">
            <v>KRW</v>
          </cell>
          <cell r="P521">
            <v>180</v>
          </cell>
          <cell r="Q521">
            <v>10000</v>
          </cell>
          <cell r="R521">
            <v>0</v>
          </cell>
        </row>
        <row r="522">
          <cell r="A522" t="str">
            <v>SBRPPM045GDFRE</v>
          </cell>
          <cell r="B522">
            <v>0</v>
          </cell>
          <cell r="C522" t="str">
            <v>SBR</v>
          </cell>
          <cell r="D522" t="str">
            <v>SMITH BRIDGE</v>
          </cell>
          <cell r="E522" t="str">
            <v>PPM</v>
          </cell>
          <cell r="F522" t="str">
            <v>METAL POINT PATCH</v>
          </cell>
          <cell r="G522" t="str">
            <v>SBRPPM045</v>
          </cell>
          <cell r="H522">
            <v>45</v>
          </cell>
          <cell r="I522">
            <v>0</v>
          </cell>
          <cell r="J522" t="str">
            <v>GD</v>
          </cell>
          <cell r="K522" t="str">
            <v>GOLD</v>
          </cell>
          <cell r="L522" t="str">
            <v>FRE</v>
          </cell>
          <cell r="M522" t="str">
            <v>ONE SIZE</v>
          </cell>
          <cell r="N522" t="str">
            <v>수진사</v>
          </cell>
          <cell r="O522" t="str">
            <v>KRW</v>
          </cell>
          <cell r="P522">
            <v>1900</v>
          </cell>
          <cell r="Q522">
            <v>0</v>
          </cell>
          <cell r="R522">
            <v>0</v>
          </cell>
        </row>
        <row r="523">
          <cell r="A523" t="str">
            <v>SBRPPM046GDFRE</v>
          </cell>
          <cell r="B523">
            <v>0</v>
          </cell>
          <cell r="C523" t="str">
            <v>SBR</v>
          </cell>
          <cell r="D523" t="str">
            <v>SMITH BRIDGE</v>
          </cell>
          <cell r="E523" t="str">
            <v>PPM</v>
          </cell>
          <cell r="F523" t="str">
            <v>METAL POINT PATCH</v>
          </cell>
          <cell r="G523" t="str">
            <v>SBRPPM046</v>
          </cell>
          <cell r="H523">
            <v>46</v>
          </cell>
          <cell r="I523">
            <v>0</v>
          </cell>
          <cell r="J523" t="str">
            <v>GD</v>
          </cell>
          <cell r="K523" t="str">
            <v>GOLD</v>
          </cell>
          <cell r="L523" t="str">
            <v>FRE</v>
          </cell>
          <cell r="M523" t="str">
            <v>ONE SIZE</v>
          </cell>
          <cell r="N523" t="str">
            <v>FMS</v>
          </cell>
          <cell r="O523" t="str">
            <v>KRW</v>
          </cell>
          <cell r="P523">
            <v>350</v>
          </cell>
          <cell r="Q523">
            <v>0</v>
          </cell>
          <cell r="R523">
            <v>0</v>
          </cell>
        </row>
        <row r="524">
          <cell r="A524" t="str">
            <v>SBRPPM047SLFRE</v>
          </cell>
          <cell r="B524">
            <v>0</v>
          </cell>
          <cell r="C524" t="str">
            <v>SBR</v>
          </cell>
          <cell r="D524" t="str">
            <v>SMITH BRIDGE</v>
          </cell>
          <cell r="E524" t="str">
            <v>PPM</v>
          </cell>
          <cell r="F524" t="str">
            <v>METAL POINT PATCH</v>
          </cell>
          <cell r="G524" t="str">
            <v>SBRPPM047</v>
          </cell>
          <cell r="H524">
            <v>47</v>
          </cell>
          <cell r="I524">
            <v>0</v>
          </cell>
          <cell r="J524" t="str">
            <v>SL</v>
          </cell>
          <cell r="K524" t="str">
            <v>SILVER</v>
          </cell>
          <cell r="L524" t="str">
            <v>FRE</v>
          </cell>
          <cell r="M524" t="str">
            <v>ONE SIZE</v>
          </cell>
          <cell r="N524" t="str">
            <v>FMS</v>
          </cell>
          <cell r="O524" t="str">
            <v>KRW</v>
          </cell>
          <cell r="P524">
            <v>250</v>
          </cell>
          <cell r="Q524">
            <v>0</v>
          </cell>
          <cell r="R524">
            <v>0</v>
          </cell>
        </row>
        <row r="525">
          <cell r="A525" t="str">
            <v>SBRPLZ048BKFRE</v>
          </cell>
          <cell r="B525">
            <v>0</v>
          </cell>
          <cell r="C525" t="str">
            <v>SBR</v>
          </cell>
          <cell r="D525" t="str">
            <v>SMITH BRIDGE</v>
          </cell>
          <cell r="E525" t="str">
            <v>PLZ</v>
          </cell>
          <cell r="F525" t="str">
            <v>POINT LABEL</v>
          </cell>
          <cell r="G525" t="str">
            <v>SBRPLZ048</v>
          </cell>
          <cell r="H525">
            <v>48</v>
          </cell>
          <cell r="I525">
            <v>0</v>
          </cell>
          <cell r="J525" t="str">
            <v>BK</v>
          </cell>
          <cell r="K525" t="str">
            <v>BLACK</v>
          </cell>
          <cell r="L525" t="str">
            <v>FRE</v>
          </cell>
          <cell r="M525" t="str">
            <v>ONE SIZE</v>
          </cell>
          <cell r="N525" t="str">
            <v>FMS</v>
          </cell>
          <cell r="O525" t="str">
            <v>KRW</v>
          </cell>
          <cell r="P525">
            <v>250</v>
          </cell>
          <cell r="Q525">
            <v>0</v>
          </cell>
          <cell r="R525">
            <v>0</v>
          </cell>
        </row>
        <row r="526">
          <cell r="A526" t="str">
            <v>SBRPLZ049WHFRE</v>
          </cell>
          <cell r="B526">
            <v>0</v>
          </cell>
          <cell r="C526" t="str">
            <v>SBR</v>
          </cell>
          <cell r="D526" t="str">
            <v>SMITH BRIDGE</v>
          </cell>
          <cell r="E526" t="str">
            <v>PLZ</v>
          </cell>
          <cell r="F526" t="str">
            <v>POINT LABEL</v>
          </cell>
          <cell r="G526" t="str">
            <v>SBRPLZ049</v>
          </cell>
          <cell r="H526">
            <v>49</v>
          </cell>
          <cell r="I526">
            <v>0</v>
          </cell>
          <cell r="J526" t="str">
            <v>WH</v>
          </cell>
          <cell r="K526" t="str">
            <v>WHITE</v>
          </cell>
          <cell r="L526" t="str">
            <v>FRE</v>
          </cell>
          <cell r="M526" t="str">
            <v>ONE SIZE</v>
          </cell>
          <cell r="N526" t="str">
            <v>FMS</v>
          </cell>
          <cell r="O526" t="str">
            <v>KRW</v>
          </cell>
          <cell r="P526">
            <v>250</v>
          </cell>
          <cell r="Q526">
            <v>0</v>
          </cell>
          <cell r="R526">
            <v>0</v>
          </cell>
        </row>
        <row r="527">
          <cell r="A527" t="str">
            <v>SMBPLZ216GY48MM</v>
          </cell>
          <cell r="B527">
            <v>0</v>
          </cell>
          <cell r="C527" t="str">
            <v>SMB</v>
          </cell>
          <cell r="D527" t="str">
            <v>SUPER MASSIVE BOUND</v>
          </cell>
          <cell r="E527" t="str">
            <v>PLZ</v>
          </cell>
          <cell r="F527" t="str">
            <v>POINT LABEL</v>
          </cell>
          <cell r="G527" t="str">
            <v>SMBPLZ216</v>
          </cell>
          <cell r="H527">
            <v>216</v>
          </cell>
          <cell r="I527">
            <v>0</v>
          </cell>
          <cell r="J527" t="str">
            <v>GY</v>
          </cell>
          <cell r="K527" t="str">
            <v>GREY</v>
          </cell>
          <cell r="L527" t="str">
            <v>48MM</v>
          </cell>
          <cell r="M527" t="str">
            <v>48MM</v>
          </cell>
          <cell r="N527" t="str">
            <v>흥일라벨</v>
          </cell>
          <cell r="O527" t="str">
            <v>KRW</v>
          </cell>
          <cell r="P527">
            <v>300</v>
          </cell>
          <cell r="Q527">
            <v>0</v>
          </cell>
          <cell r="R527">
            <v>0</v>
          </cell>
        </row>
        <row r="528">
          <cell r="A528" t="str">
            <v>SMBPLZ217RE55M</v>
          </cell>
          <cell r="B528">
            <v>0</v>
          </cell>
          <cell r="C528" t="str">
            <v>SMB</v>
          </cell>
          <cell r="D528" t="str">
            <v>SUPER MASSIVE BOUND</v>
          </cell>
          <cell r="E528" t="str">
            <v>PLZ</v>
          </cell>
          <cell r="F528" t="str">
            <v>POINT LABEL</v>
          </cell>
          <cell r="G528" t="str">
            <v>SMBPLZ217</v>
          </cell>
          <cell r="H528">
            <v>217</v>
          </cell>
          <cell r="I528">
            <v>0</v>
          </cell>
          <cell r="J528" t="str">
            <v>RE</v>
          </cell>
          <cell r="K528" t="str">
            <v>RED</v>
          </cell>
          <cell r="L528" t="str">
            <v>55M</v>
          </cell>
          <cell r="M528" t="str">
            <v>55MM</v>
          </cell>
          <cell r="N528" t="str">
            <v>흥일라벨</v>
          </cell>
          <cell r="O528" t="str">
            <v>KRW</v>
          </cell>
          <cell r="P528">
            <v>150</v>
          </cell>
          <cell r="Q528">
            <v>0</v>
          </cell>
          <cell r="R528">
            <v>0</v>
          </cell>
        </row>
        <row r="529">
          <cell r="A529" t="str">
            <v>SMBPLZ218BK38M</v>
          </cell>
          <cell r="B529">
            <v>0</v>
          </cell>
          <cell r="C529" t="str">
            <v>SMB</v>
          </cell>
          <cell r="D529" t="str">
            <v>SUPER MASSIVE BOUND</v>
          </cell>
          <cell r="E529" t="str">
            <v>PLZ</v>
          </cell>
          <cell r="F529" t="str">
            <v>POINT LABEL</v>
          </cell>
          <cell r="G529" t="str">
            <v>SMBPLZ218</v>
          </cell>
          <cell r="H529">
            <v>218</v>
          </cell>
          <cell r="I529">
            <v>0</v>
          </cell>
          <cell r="J529" t="str">
            <v>BK</v>
          </cell>
          <cell r="K529" t="str">
            <v>BLACK</v>
          </cell>
          <cell r="L529" t="str">
            <v>38M</v>
          </cell>
          <cell r="M529" t="str">
            <v>38MM</v>
          </cell>
          <cell r="N529" t="str">
            <v>흥일라벨</v>
          </cell>
          <cell r="O529" t="str">
            <v>KRW</v>
          </cell>
          <cell r="P529">
            <v>100</v>
          </cell>
          <cell r="Q529">
            <v>0</v>
          </cell>
          <cell r="R529">
            <v>0</v>
          </cell>
        </row>
        <row r="530">
          <cell r="A530" t="str">
            <v>SMBPLZ21938M</v>
          </cell>
          <cell r="B530">
            <v>0</v>
          </cell>
          <cell r="C530" t="str">
            <v>SMB</v>
          </cell>
          <cell r="D530" t="str">
            <v>SUPER MASSIVE BOUND</v>
          </cell>
          <cell r="E530" t="str">
            <v>PLZ</v>
          </cell>
          <cell r="F530" t="str">
            <v>POINT LABEL</v>
          </cell>
          <cell r="G530" t="str">
            <v>SMBPLZ219</v>
          </cell>
          <cell r="H530">
            <v>219</v>
          </cell>
          <cell r="I530">
            <v>0</v>
          </cell>
          <cell r="J530" t="str">
            <v/>
          </cell>
          <cell r="K530" t="str">
            <v>RED + BLACK</v>
          </cell>
          <cell r="L530" t="str">
            <v>38M</v>
          </cell>
          <cell r="M530" t="str">
            <v>38MM</v>
          </cell>
          <cell r="N530" t="str">
            <v>흥일라벨</v>
          </cell>
          <cell r="O530" t="str">
            <v>KRW</v>
          </cell>
          <cell r="P530">
            <v>100</v>
          </cell>
          <cell r="Q530">
            <v>0</v>
          </cell>
          <cell r="R530">
            <v>0</v>
          </cell>
        </row>
        <row r="531">
          <cell r="A531" t="str">
            <v>SBRPPM050GDFRE</v>
          </cell>
          <cell r="B531">
            <v>0</v>
          </cell>
          <cell r="C531" t="str">
            <v>SBR</v>
          </cell>
          <cell r="D531" t="str">
            <v>SMITH BRIDGE</v>
          </cell>
          <cell r="E531" t="str">
            <v>PPM</v>
          </cell>
          <cell r="F531" t="str">
            <v>METAL POINT PATCH</v>
          </cell>
          <cell r="G531" t="str">
            <v>SBRPPM050</v>
          </cell>
          <cell r="H531">
            <v>50</v>
          </cell>
          <cell r="I531">
            <v>0</v>
          </cell>
          <cell r="J531" t="str">
            <v>GD</v>
          </cell>
          <cell r="K531" t="str">
            <v>GOLD</v>
          </cell>
          <cell r="L531" t="str">
            <v>FRE</v>
          </cell>
          <cell r="M531" t="str">
            <v>ONE SIZE</v>
          </cell>
          <cell r="N531" t="str">
            <v>수진사</v>
          </cell>
          <cell r="O531" t="str">
            <v>KRW</v>
          </cell>
          <cell r="P531">
            <v>950</v>
          </cell>
          <cell r="Q531">
            <v>0</v>
          </cell>
          <cell r="R531">
            <v>0</v>
          </cell>
        </row>
        <row r="532">
          <cell r="A532" t="str">
            <v>SBRPPM051GDFRE</v>
          </cell>
          <cell r="B532">
            <v>0</v>
          </cell>
          <cell r="C532" t="str">
            <v>SBR</v>
          </cell>
          <cell r="D532" t="str">
            <v>SMITH BRIDGE</v>
          </cell>
          <cell r="E532" t="str">
            <v>PPM</v>
          </cell>
          <cell r="F532" t="str">
            <v>METAL POINT PATCH</v>
          </cell>
          <cell r="G532" t="str">
            <v>SBRPPM051</v>
          </cell>
          <cell r="H532">
            <v>51</v>
          </cell>
          <cell r="I532">
            <v>0</v>
          </cell>
          <cell r="J532" t="str">
            <v>GD</v>
          </cell>
          <cell r="K532" t="str">
            <v>GOLD</v>
          </cell>
          <cell r="L532" t="str">
            <v>FRE</v>
          </cell>
          <cell r="M532" t="str">
            <v>ONE SIZE</v>
          </cell>
          <cell r="N532" t="str">
            <v>FMS</v>
          </cell>
          <cell r="O532" t="str">
            <v>KRW</v>
          </cell>
          <cell r="P532">
            <v>750</v>
          </cell>
          <cell r="Q532">
            <v>0</v>
          </cell>
          <cell r="R532">
            <v>0</v>
          </cell>
        </row>
        <row r="533">
          <cell r="A533" t="str">
            <v>SBRPLZ053WHFRE</v>
          </cell>
          <cell r="B533">
            <v>0</v>
          </cell>
          <cell r="C533" t="str">
            <v>SBR</v>
          </cell>
          <cell r="D533" t="str">
            <v>SMITH BRIDGE</v>
          </cell>
          <cell r="E533" t="str">
            <v>PLZ</v>
          </cell>
          <cell r="F533" t="str">
            <v>POINT LABEL</v>
          </cell>
          <cell r="G533" t="str">
            <v>SBRPLZ053</v>
          </cell>
          <cell r="H533">
            <v>53</v>
          </cell>
          <cell r="I533">
            <v>0</v>
          </cell>
          <cell r="J533" t="str">
            <v>WH</v>
          </cell>
          <cell r="K533" t="str">
            <v>WHITE</v>
          </cell>
          <cell r="L533" t="str">
            <v>FRE</v>
          </cell>
          <cell r="M533" t="str">
            <v>ONE SIZE</v>
          </cell>
          <cell r="N533" t="str">
            <v>FMS</v>
          </cell>
          <cell r="O533" t="str">
            <v>KRW</v>
          </cell>
          <cell r="P533">
            <v>180</v>
          </cell>
          <cell r="Q533">
            <v>0</v>
          </cell>
          <cell r="R533">
            <v>0</v>
          </cell>
        </row>
        <row r="534">
          <cell r="A534" t="str">
            <v/>
          </cell>
          <cell r="B534">
            <v>0</v>
          </cell>
          <cell r="C534">
            <v>0</v>
          </cell>
          <cell r="D534" t="str">
            <v/>
          </cell>
          <cell r="E534" t="str">
            <v/>
          </cell>
          <cell r="F534">
            <v>0</v>
          </cell>
          <cell r="G534" t="str">
            <v/>
          </cell>
          <cell r="H534">
            <v>0</v>
          </cell>
          <cell r="I534">
            <v>0</v>
          </cell>
          <cell r="J534" t="str">
            <v/>
          </cell>
          <cell r="K534">
            <v>0</v>
          </cell>
          <cell r="L534" t="str">
            <v/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</row>
        <row r="535">
          <cell r="A535" t="str">
            <v/>
          </cell>
          <cell r="B535">
            <v>0</v>
          </cell>
          <cell r="C535">
            <v>0</v>
          </cell>
          <cell r="D535" t="str">
            <v/>
          </cell>
          <cell r="E535" t="str">
            <v/>
          </cell>
          <cell r="F535">
            <v>0</v>
          </cell>
          <cell r="G535" t="str">
            <v/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 t="str">
            <v/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78.471300810183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50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1000"/>
    </cacheField>
    <cacheField name="원단금액(-V)" numFmtId="0">
      <sharedItems containsString="0" containsBlank="1" containsNumber="1" containsInteger="1" minValue="0" maxValue="650000"/>
    </cacheField>
    <cacheField name="PO NO." numFmtId="0">
      <sharedItems containsBlank="1"/>
    </cacheField>
    <cacheField name="발주일" numFmtId="0">
      <sharedItems containsDate="1" containsBlank="1" containsMixedTypes="1" minDate="2013-07-23T00:00:00" maxDate="2013-07-24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722" maxValue="6019" count="14">
        <s v="TR멜톤"/>
        <s v="마몰레이드"/>
        <s v="면 마야"/>
        <s v="옥스포드_x000a_(A-1097)"/>
        <s v="14S TWILL"/>
        <s v="크롱"/>
        <s v="습식 포일"/>
        <s v="샤인"/>
        <m/>
        <n v="722" u="1"/>
        <n v="1322" u="1"/>
        <n v="6019" u="1"/>
        <n v="3485" u="1"/>
        <n v="1640" u="1"/>
      </sharedItems>
    </cacheField>
    <cacheField name="색상명" numFmtId="0">
      <sharedItems containsBlank="1"/>
    </cacheField>
    <cacheField name="폭_x000a_(INCH)" numFmtId="194">
      <sharedItems containsBlank="1" containsMixedTypes="1" containsNumber="1" containsInteger="1" minValue="44" maxValue="58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2800" maxValue="9000"/>
    </cacheField>
    <cacheField name="업체명" numFmtId="0">
      <sharedItems containsBlank="1" containsMixedTypes="1" containsNumber="1" containsInteger="1" minValue="0" maxValue="0" count="9">
        <s v="비비TEX"/>
        <s v="진텍스"/>
        <s v="Self tex"/>
        <s v="D&amp;K"/>
        <s v="나림"/>
        <s v="레더본"/>
        <s v="서광상사"/>
        <m/>
        <n v="0" u="1"/>
      </sharedItems>
    </cacheField>
    <cacheField name="연락처" numFmtId="0">
      <sharedItems containsBlank="1" count="55">
        <s v="2273-4363~4"/>
        <s v="2268-4179"/>
        <s v="2263-7768"/>
        <s v="2278-6176"/>
        <s v="2272-4207"/>
        <s v="2274-7641"/>
        <s v="2268-0512"/>
        <m/>
        <s v="2269-0616" u="1"/>
        <s v="2285-5039" u="1"/>
        <s v="2261-3531" u="1"/>
        <s v="2278-1873" u="1"/>
        <s v="2279-9570" u="1"/>
        <s v="461-7288" u="1"/>
        <s v="2263-1461" u="1"/>
        <s v="2277-2119" u="1"/>
        <s v="2269-0631" u="1"/>
        <s v="2265-7702" u="1"/>
        <s v="2273-7928" u="1"/>
        <s v="2277-2735" u="1"/>
        <s v="2268-2390" u="1"/>
        <s v="744-8953" u="1"/>
        <s v="2265-4075" u="1"/>
        <s v="2265-8423" u="1"/>
        <s v="2268-2988" u="1"/>
        <s v="2274-2864" u="1"/>
        <s v="2274-6755" u="1"/>
        <s v="02-461-7288" u="1"/>
        <s v="2265-6548" u="1"/>
        <s v="2272-4198" u="1"/>
        <s v="2272-4085" u="1"/>
        <s v="2273-3886" u="1"/>
        <s v="2272-7342" u="1"/>
        <s v="2268-9115" u="1"/>
        <s v="2272-2335" u="1"/>
        <s v="2266-1133" u="1"/>
        <s v="2264-7388" u="1"/>
        <s v="2269-0423" u="1"/>
        <s v="2263-0885" u="1"/>
        <s v="2269-9249" u="1"/>
        <s v="2272-0253" u="1"/>
        <s v="2267-8866" u="1"/>
        <s v="2273-2087" u="1"/>
        <s v="2267-5975" u="1"/>
        <s v="2265-1903" u="1"/>
        <s v="2275-4440" u="1"/>
        <s v="2278-6220" u="1"/>
        <s v="2263-9488" u="1"/>
        <s v="2268-2066" u="1"/>
        <s v="2274-5578" u="1"/>
        <s v="2276-0661" u="1"/>
        <s v="2279-0801" u="1"/>
        <s v="2263-5675" u="1"/>
        <s v="2272-0919" u="1"/>
        <s v="2261-0224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14" maxValue="10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4285714285714285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570.705715393517" createdVersion="3" refreshedVersion="3" minRefreshableVersion="3" recordCount="709">
  <cacheSource type="worksheet">
    <worksheetSource ref="A2:BR12" sheet="기획현황"/>
  </cacheSource>
  <cacheFields count="70">
    <cacheField name="구분" numFmtId="0">
      <sharedItems containsBlank="1" containsMixedTypes="1" containsNumber="1" containsInteger="1" minValue="970" maxValue="970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26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ELS"/>
        <s v="TTL"/>
        <s v=""/>
        <m/>
        <s v="MLB" u="1"/>
        <s v="SMB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WTR" u="1"/>
        <s v="VBL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1" maxValue="2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404" maxValue="999"/>
    </cacheField>
    <cacheField name="순번2" numFmtId="0">
      <sharedItems containsBlank="1" containsMixedTypes="1" containsNumber="1" containsInteger="1" minValue="404" maxValue="999"/>
    </cacheField>
    <cacheField name="품번" numFmtId="0">
      <sharedItems containsBlank="1"/>
    </cacheField>
    <cacheField name="품번수" numFmtId="182">
      <sharedItems containsString="0" containsBlank="1" containsNumber="1" minValue="0" maxValue="24.999999999999982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0" maxValue="25.999999999999982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500"/>
    </cacheField>
    <cacheField name="업체명" numFmtId="0">
      <sharedItems containsBlank="1" count="39">
        <s v="YANGYUAN"/>
        <m/>
        <s v="EVERGREEN"/>
        <s v="아트인드림"/>
        <s v="대경"/>
        <s v="한림"/>
        <s v="PIAFIELD"/>
        <s v="CNG" u="1"/>
        <s v="바이칼" u="1"/>
        <s v="신성모자" u="1"/>
        <s v="CISUI" u="1"/>
        <s v="47 Brand" u="1"/>
        <s v="동일모자" u="1"/>
        <s v="우진" u="1"/>
        <s v="캡보이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성진" u="1"/>
        <s v="GRACE HAT" u="1"/>
        <s v="NT SENHONG" u="1"/>
        <s v="H&amp;H" u="1"/>
        <s v="GOORIN BROTHERS" u="1"/>
        <s v="NEWERA" u="1"/>
        <s v="QF" u="1"/>
        <s v="현주실업" u="1"/>
        <s v="TS" u="1"/>
        <s v="FOREMOST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1"/>
        <m/>
        <n v="2"/>
        <n v="3"/>
        <n v="5"/>
        <n v="6"/>
        <n v="7"/>
        <n v="13" u="1"/>
        <n v="14" u="1"/>
        <n v="40" u="1"/>
        <n v="15" u="1"/>
        <n v="16" u="1"/>
        <n v="48" u="1"/>
        <n v="17" u="1"/>
        <n v="18" u="1"/>
        <n v="19" u="1"/>
        <n v="20" u="1"/>
        <n v="21" u="1"/>
        <n v="22" u="1"/>
        <n v="23" u="1"/>
        <n v="8" u="1"/>
        <n v="24" u="1"/>
        <n v="25" u="1"/>
        <n v="9" u="1"/>
        <n v="26" u="1"/>
        <n v="27" u="1"/>
        <n v="10" u="1"/>
        <n v="28" u="1"/>
        <n v="49" u="1"/>
        <n v="11" u="1"/>
        <n v="4" u="1"/>
        <n v="12" u="1"/>
      </sharedItems>
    </cacheField>
    <cacheField name="차수2" numFmtId="0">
      <sharedItems containsBlank="1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69000"/>
    </cacheField>
    <cacheField name="TAG가조정" numFmtId="0">
      <sharedItems containsNonDate="0" containsDate="1" containsString="0" containsBlank="1" minDate="1899-12-30T00:00:00" maxDate="2013-10-16T00:00:00"/>
    </cacheField>
    <cacheField name="원가목표" numFmtId="3">
      <sharedItems containsString="0" containsBlank="1" containsNumber="1" minValue="0" maxValue="17424.24242424242"/>
    </cacheField>
    <cacheField name="원가조정" numFmtId="3">
      <sharedItems containsString="0" containsBlank="1" containsNumber="1" minValue="0" maxValue="20460"/>
    </cacheField>
    <cacheField name="원가차이" numFmtId="0">
      <sharedItems containsString="0" containsBlank="1" containsNumber="1" minValue="-10727.272727272726" maxValue="9724"/>
    </cacheField>
    <cacheField name="공급원자재" numFmtId="0">
      <sharedItems containsString="0" containsBlank="1" containsNumber="1" containsInteger="1" minValue="0" maxValue="0"/>
    </cacheField>
    <cacheField name="공급부자재" numFmtId="0">
      <sharedItems containsString="0" containsBlank="1" containsNumber="1" containsInteger="1" minValue="0" maxValue="50"/>
    </cacheField>
    <cacheField name="공급기타" numFmtId="3">
      <sharedItems containsBlank="1"/>
    </cacheField>
    <cacheField name="공급계" numFmtId="3">
      <sharedItems containsString="0" containsBlank="1" containsNumber="1" containsInteger="1" minValue="0" maxValue="50"/>
    </cacheField>
    <cacheField name="해외(FOB, USD, JPY)" numFmtId="0">
      <sharedItems containsString="0" containsBlank="1" containsNumber="1" minValue="0" maxValue="9.5"/>
    </cacheField>
    <cacheField name="국내(KRW)" numFmtId="3">
      <sharedItems containsString="0" containsBlank="1" containsNumber="1" containsInteger="1" minValue="0" maxValue="20440"/>
    </cacheField>
    <cacheField name="발주일" numFmtId="176">
      <sharedItems containsNonDate="0" containsDate="1" containsString="0" containsBlank="1" minDate="1899-12-30T00:00:00" maxDate="2013-10-18T00:00:00" count="97">
        <d v="2013-08-27T00:00:00"/>
        <d v="1899-12-30T00:00:00"/>
        <d v="2013-09-16T00:00:00"/>
        <d v="2013-09-30T00:00:00"/>
        <d v="2013-10-17T00:00:00"/>
        <m/>
        <d v="2013-01-14T00:00:00" u="1"/>
        <d v="2013-04-16T00:00:00" u="1"/>
        <d v="2012-07-18T00:00:00" u="1"/>
        <d v="2013-01-10T00:00:00" u="1"/>
        <d v="2011-07-14T00:00:00" u="1"/>
        <d v="2013-03-27T00:00:00" u="1"/>
        <d v="2012-01-06T00:00:00" u="1"/>
        <d v="2012-07-10T00:00:00" u="1"/>
        <d v="2012-07-06T00:00:00" u="1"/>
        <d v="2012-10-04T00:00:00" u="1"/>
        <d v="2012-12-17T00:00:00" u="1"/>
        <d v="2013-05-24T00:00:00" u="1"/>
        <d v="2012-06-05T00:00:00" u="1"/>
        <d v="2012-09-03T00:00:00" u="1"/>
        <d v="2012-05-16T00:00:00" u="1"/>
        <d v="2012-12-05T00:00:00" u="1"/>
        <d v="2012-08-14T00:00:00" u="1"/>
        <d v="2013-05-08T00:00:00" u="1"/>
        <d v="2012-04-23T00:00:00" u="1"/>
        <d v="2013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3-05-15T00:00:00" u="1"/>
        <d v="2012-04-30T00:00:00" u="1"/>
        <d v="2012-05-11T00:00:00" u="1"/>
        <d v="2012-08-13T00:00:00" u="1"/>
        <d v="2012-04-26T00:00:00" u="1"/>
        <d v="2013-04-26T00:00:00" u="1"/>
        <d v="2013-05-07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3-04-10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3-05-22T00:00:00" u="1"/>
        <d v="2013-06-03T00:00:00" u="1"/>
        <d v="2012-05-18T00:00:00" u="1"/>
        <d v="2012-08-20T00:00:00" u="1"/>
        <d v="2012-05-14T00:00:00" u="1"/>
        <d v="2012-12-03T00:00:00" u="1"/>
        <d v="2013-05-14T00:00:00" u="1"/>
        <d v="2012-08-16T00:00:00" u="1"/>
        <d v="2012-05-10T00:00:00" u="1"/>
        <d v="2012-07-23T00:00:00" u="1"/>
        <d v="2013-01-15T00:00:00" u="1"/>
        <d v="2012-04-09T00:00:00" u="1"/>
        <d v="2013-04-09T00:00:00" u="1"/>
        <d v="2012-06-26T00:00:00" u="1"/>
        <d v="2012-09-24T00:00:00" u="1"/>
        <d v="2013-04-01T00:00:00" u="1"/>
        <d v="2013-06-18T00:00:00" u="1"/>
        <d v="2012-02-27T00:00:00" u="1"/>
        <d v="2013-06-10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Date="1" containsString="0" containsBlank="1" minDate="1899-12-30T00:00:00" maxDate="1899-12-31T00:00:00"/>
    </cacheField>
    <cacheField name="목표납기일" numFmtId="176">
      <sharedItems containsNonDate="0" containsDate="1" containsString="0" containsBlank="1" minDate="1899-12-30T00:00:00" maxDate="2014-04-04T00:00:00"/>
    </cacheField>
    <cacheField name="계약납기일" numFmtId="176">
      <sharedItems containsNonDate="0" containsDate="1" containsString="0" containsBlank="1" minDate="1899-12-30T00:00:00" maxDate="1899-12-31T00:00:00"/>
    </cacheField>
    <cacheField name="1차입고일" numFmtId="176">
      <sharedItems containsNonDate="0" containsDate="1" containsString="0" containsBlank="1" minDate="1899-12-30T00:00:00" maxDate="1899-12-31T00:00:00"/>
    </cacheField>
    <cacheField name="2차입고일" numFmtId="176">
      <sharedItems containsNonDate="0" containsDate="1" containsString="0" containsBlank="1" minDate="1899-12-30T00:00:00" maxDate="1899-12-31T00:00:00"/>
    </cacheField>
    <cacheField name="3차입고일" numFmtId="176">
      <sharedItems containsNonDate="0" containsDate="1" containsString="0" containsBlank="1" minDate="1899-12-30T00:00:00" maxDate="1899-12-31T00:00:00"/>
    </cacheField>
    <cacheField name="4차입고일" numFmtId="176">
      <sharedItems containsNonDate="0" containsDate="1" containsString="0" containsBlank="1" minDate="1899-12-30T00:00:00" maxDate="1899-12-31T00:00:00"/>
    </cacheField>
    <cacheField name="5차입고일" numFmtId="176">
      <sharedItems containsNonDate="0" containsDate="1" containsString="0" containsBlank="1" minDate="1899-12-30T00:00:00" maxDate="1899-12-31T00:00:00"/>
    </cacheField>
    <cacheField name="확정여부" numFmtId="3">
      <sharedItems containsBlank="1" containsMixedTypes="1" containsNumber="1" containsInteger="1" minValue="0" maxValue="0"/>
    </cacheField>
    <cacheField name="확정여부2" numFmtId="3">
      <sharedItems containsString="0" containsBlank="1" containsNumber="1" containsInteger="1" minValue="0" maxValue="0"/>
    </cacheField>
    <cacheField name="1차입고수량" numFmtId="3">
      <sharedItems containsString="0" containsBlank="1" containsNumber="1" containsInteger="1" minValue="0" maxValue="0"/>
    </cacheField>
    <cacheField name="2차입고수량" numFmtId="3">
      <sharedItems containsString="0" containsBlank="1" containsNumber="1" containsInteger="1" minValue="0" maxValue="0"/>
    </cacheField>
    <cacheField name="3차입고수량" numFmtId="3">
      <sharedItems containsString="0" containsBlank="1" containsNumber="1" containsInteger="1" minValue="0" maxValue="0"/>
    </cacheField>
    <cacheField name="3차입고수량2" numFmtId="3">
      <sharedItems containsString="0" containsBlank="1" containsNumber="1" containsInteger="1" minValue="0" maxValue="0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29000"/>
    </cacheField>
    <cacheField name="TOTAL수량" numFmtId="3">
      <sharedItems containsString="0" containsBlank="1" containsNumber="1" containsInteger="1" minValue="0" maxValue="29000"/>
    </cacheField>
    <cacheField name="TOTAL원가금액" numFmtId="177">
      <sharedItems containsString="0" containsBlank="1" containsNumber="1" minValue="0" maxValue="349120000"/>
    </cacheField>
    <cacheField name="TOTALTAG가금액" numFmtId="177">
      <sharedItems containsString="0" containsBlank="1" containsNumber="1" containsInteger="1" minValue="0" maxValue="1310600000"/>
    </cacheField>
    <cacheField name="MU" numFmtId="4">
      <sharedItems containsString="0" containsBlank="1" containsNumber="1" minValue="0" maxValue="6.0000000000000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">
  <r>
    <n v="1"/>
    <s v="SMB-QF-07SMBFIE5332GY"/>
    <n v="1"/>
    <s v="SMB-QF-07SMBFIE5332GY1"/>
    <n v="700"/>
    <n v="425000"/>
    <s v="RXK-13FW-SMB-QF-07"/>
    <d v="2013-07-23T00:00:00"/>
    <d v="1899-12-30T00:00:00"/>
    <s v="햇츠온 MD 김태현주임"/>
    <m/>
    <m/>
    <s v="13FW SMB_11_FLAT_GY_N"/>
    <s v="SMBFIE5332GY"/>
    <s v="#1"/>
    <x v="0"/>
    <s v="GRAY"/>
    <s v="58&quot;"/>
    <m/>
    <n v="5000"/>
    <x v="0"/>
    <x v="0"/>
    <s v="C-4031"/>
    <n v="85"/>
    <m/>
    <n v="0.12142857142857143"/>
  </r>
  <r>
    <n v="2"/>
    <s v="SMB-QF-07SMBFIE5332GY"/>
    <n v="2"/>
    <s v="SMB-QF-07SMBFIE5332GY2"/>
    <n v="700"/>
    <n v="352500"/>
    <s v="RXK-13FW-SMB-QF-07"/>
    <d v="2013-07-23T00:00:00"/>
    <d v="1899-12-30T00:00:00"/>
    <s v="햇츠온 MD 김태현주임"/>
    <m/>
    <m/>
    <s v="13FW SMB_11_FLAT_GY_N"/>
    <s v="SMBFIE5332GY"/>
    <s v="#2"/>
    <x v="1"/>
    <s v="RED"/>
    <s v="58&quot;"/>
    <m/>
    <n v="7500"/>
    <x v="1"/>
    <x v="1"/>
    <s v="A-4179"/>
    <n v="47"/>
    <m/>
    <n v="6.7142857142857143E-2"/>
  </r>
  <r>
    <n v="3"/>
    <s v="SMB-QF-07SMBFIE3333BL"/>
    <n v="1"/>
    <s v="SMB-QF-07SMBFIE3333BL1"/>
    <n v="700"/>
    <n v="650000"/>
    <s v="RXK-13FW-SMB-QF-07"/>
    <d v="2013-07-23T00:00:00"/>
    <d v="1899-12-30T00:00:00"/>
    <s v="햇츠온 MD 김태현주임"/>
    <m/>
    <m/>
    <s v="13FW SMB_15_FLAT_BL_N"/>
    <s v="SMBFIE3333BL"/>
    <s v="#1"/>
    <x v="2"/>
    <s v="BLUE"/>
    <n v="46"/>
    <m/>
    <n v="6500"/>
    <x v="2"/>
    <x v="2"/>
    <s v="C-3270"/>
    <n v="100"/>
    <m/>
    <n v="0.14285714285714285"/>
  </r>
  <r>
    <n v="4"/>
    <s v="SMB-QF-07SMBFIE3333BL"/>
    <n v="2"/>
    <s v="SMB-QF-07SMBFIE3333BL2"/>
    <n v="700"/>
    <n v="134400"/>
    <s v="RXK-13FW-SMB-QF-07"/>
    <d v="2013-07-23T00:00:00"/>
    <d v="1899-12-30T00:00:00"/>
    <s v="햇츠온 MD 김태현주임"/>
    <m/>
    <m/>
    <s v="13FW SMB_15_FLAT_BL_N"/>
    <s v="SMBFIE3333BL"/>
    <s v="#2"/>
    <x v="3"/>
    <s v="BLUE"/>
    <n v="44"/>
    <m/>
    <n v="2800"/>
    <x v="3"/>
    <x v="3"/>
    <s v="A-3099"/>
    <n v="48"/>
    <m/>
    <n v="6.8571428571428575E-2"/>
  </r>
  <r>
    <n v="5"/>
    <s v="SMB-QF-07SMBFIE3833BL"/>
    <n v="1"/>
    <s v="SMB-QF-07SMBFIE3833BL1"/>
    <n v="700"/>
    <n v="650000"/>
    <s v="RXK-13FW-SMB-QF-07"/>
    <d v="2013-07-23T00:00:00"/>
    <d v="1899-12-30T00:00:00"/>
    <s v="햇츠온 MD 김태현주임"/>
    <m/>
    <m/>
    <s v="13FW SMB_15_FLAT_BL_N_KIDS"/>
    <s v="SMBFIE3833BL"/>
    <s v="#1"/>
    <x v="2"/>
    <s v="BLUE"/>
    <n v="46"/>
    <m/>
    <n v="6500"/>
    <x v="2"/>
    <x v="2"/>
    <s v="C-3270"/>
    <n v="100"/>
    <m/>
    <n v="0.14285714285714285"/>
  </r>
  <r>
    <n v="6"/>
    <s v="SMB-QF-07SMBFIE3833BL"/>
    <n v="2"/>
    <s v="SMB-QF-07SMBFIE3833BL2"/>
    <n v="700"/>
    <n v="134400"/>
    <s v="RXK-13FW-SMB-QF-07"/>
    <d v="2013-07-23T00:00:00"/>
    <d v="1899-12-30T00:00:00"/>
    <s v="햇츠온 MD 김태현주임"/>
    <m/>
    <m/>
    <s v="13FW SMB_15_FLAT_BL_N_KIDS"/>
    <s v="SMBFIE3833BL"/>
    <s v="#2"/>
    <x v="3"/>
    <s v="BLUE"/>
    <n v="44"/>
    <m/>
    <n v="2800"/>
    <x v="3"/>
    <x v="3"/>
    <s v="A-3099"/>
    <n v="48"/>
    <m/>
    <n v="6.8571428571428575E-2"/>
  </r>
  <r>
    <n v="7"/>
    <s v="SMB-QF-07SMBFIE3334GR"/>
    <n v="1"/>
    <s v="SMB-QF-07SMBFIE3334GR1"/>
    <n v="700"/>
    <n v="650000"/>
    <s v="RXK-13FW-SMB-QF-07"/>
    <d v="2013-07-23T00:00:00"/>
    <d v="1899-12-30T00:00:00"/>
    <s v="햇츠온 MD 김태현주임"/>
    <m/>
    <m/>
    <s v="13FW SMB_15_FLAT_GR_N"/>
    <s v="SMBFIE3334GR"/>
    <s v="#1"/>
    <x v="2"/>
    <s v="GREEN"/>
    <n v="46"/>
    <m/>
    <n v="6500"/>
    <x v="2"/>
    <x v="2"/>
    <s v="C-3270"/>
    <n v="100"/>
    <m/>
    <n v="0.14285714285714285"/>
  </r>
  <r>
    <n v="8"/>
    <s v="SMB-QF-07SMBFIE3334GR"/>
    <n v="2"/>
    <s v="SMB-QF-07SMBFIE3334GR2"/>
    <n v="700"/>
    <n v="168000"/>
    <s v="RXK-13FW-SMB-QF-07"/>
    <d v="2013-07-23T00:00:00"/>
    <d v="1899-12-30T00:00:00"/>
    <s v="햇츠온 MD 김태현주임"/>
    <m/>
    <m/>
    <s v="13FW SMB_15_FLAT_GR_N"/>
    <s v="SMBFIE3334GR"/>
    <s v="#2"/>
    <x v="3"/>
    <s v="GREEN"/>
    <n v="44"/>
    <m/>
    <n v="3500"/>
    <x v="3"/>
    <x v="3"/>
    <s v="A-3099"/>
    <n v="48"/>
    <m/>
    <n v="6.8571428571428575E-2"/>
  </r>
  <r>
    <n v="9"/>
    <s v="SMB-QF-07SMBFIE3834GR"/>
    <n v="1"/>
    <s v="SMB-QF-07SMBFIE3834GR1"/>
    <n v="700"/>
    <n v="650000"/>
    <s v="RXK-13FW-SMB-QF-07"/>
    <d v="2013-07-23T00:00:00"/>
    <d v="1899-12-30T00:00:00"/>
    <s v="햇츠온 MD 김태현주임"/>
    <m/>
    <m/>
    <s v="13FW SMB_15_FLAT_GR_N_KIDS"/>
    <s v="SMBFIE3834GR"/>
    <s v="#1"/>
    <x v="2"/>
    <s v="GREEN"/>
    <n v="46"/>
    <m/>
    <n v="6500"/>
    <x v="2"/>
    <x v="2"/>
    <s v="C-3270"/>
    <n v="100"/>
    <m/>
    <n v="0.14285714285714285"/>
  </r>
  <r>
    <n v="10"/>
    <s v="SMB-QF-07SMBFIE3834GR"/>
    <n v="2"/>
    <s v="SMB-QF-07SMBFIE3834GR2"/>
    <n v="700"/>
    <n v="168000"/>
    <s v="RXK-13FW-SMB-QF-07"/>
    <d v="2013-07-23T00:00:00"/>
    <d v="1899-12-30T00:00:00"/>
    <s v="햇츠온 MD 김태현주임"/>
    <m/>
    <m/>
    <s v="13FW SMB_15_FLAT_GR_N_KIDS"/>
    <s v="SMBFIE3834GR"/>
    <s v="#2"/>
    <x v="3"/>
    <s v="GREEN"/>
    <n v="44"/>
    <m/>
    <n v="3500"/>
    <x v="3"/>
    <x v="3"/>
    <s v="A-3099"/>
    <n v="48"/>
    <m/>
    <n v="6.8571428571428575E-2"/>
  </r>
  <r>
    <n v="11"/>
    <s v="SMB-QF-07SMBFIE3385PK"/>
    <n v="1"/>
    <s v="SMB-QF-07SMBFIE3385PK1"/>
    <n v="700"/>
    <n v="650000"/>
    <s v="RXK-13FW-SMB-QF-07"/>
    <d v="2013-07-23T00:00:00"/>
    <d v="1899-12-30T00:00:00"/>
    <s v="햇츠온 MD 김태현주임"/>
    <m/>
    <m/>
    <s v="13FW SMB_15_FLAT_PK_F"/>
    <s v="SMBFIE3385PK"/>
    <s v="#1"/>
    <x v="2"/>
    <s v="PINK"/>
    <n v="46"/>
    <m/>
    <n v="6500"/>
    <x v="2"/>
    <x v="2"/>
    <s v="C-3270"/>
    <n v="100"/>
    <m/>
    <n v="0.14285714285714285"/>
  </r>
  <r>
    <n v="12"/>
    <s v="SMB-QF-07SMBFIE3385PK"/>
    <n v="2"/>
    <s v="SMB-QF-07SMBFIE3385PK2"/>
    <n v="700"/>
    <n v="168000"/>
    <s v="RXK-13FW-SMB-QF-07"/>
    <d v="2013-07-23T00:00:00"/>
    <d v="1899-12-30T00:00:00"/>
    <s v="햇츠온 MD 김태현주임"/>
    <m/>
    <m/>
    <s v="13FW SMB_15_FLAT_PK_F"/>
    <s v="SMBFIE3385PK"/>
    <s v="#2"/>
    <x v="3"/>
    <s v="PINK"/>
    <n v="44"/>
    <m/>
    <n v="3500"/>
    <x v="3"/>
    <x v="3"/>
    <s v="A-3099"/>
    <n v="48"/>
    <m/>
    <n v="6.8571428571428575E-2"/>
  </r>
  <r>
    <n v="13"/>
    <s v="SMB-QF-07SMBFIE3885PK"/>
    <n v="1"/>
    <s v="SMB-QF-07SMBFIE3885PK1"/>
    <n v="700"/>
    <n v="650000"/>
    <s v="RXK-13FW-SMB-QF-07"/>
    <d v="2013-07-23T00:00:00"/>
    <d v="1899-12-30T00:00:00"/>
    <s v="햇츠온 MD 김태현주임"/>
    <m/>
    <m/>
    <s v="13FW SMB_15_FLAT_PK_F_KIDS"/>
    <s v="SMBFIE3885PK"/>
    <s v="#1"/>
    <x v="2"/>
    <s v="PINK"/>
    <n v="46"/>
    <m/>
    <n v="6500"/>
    <x v="2"/>
    <x v="2"/>
    <s v="C-3270"/>
    <n v="100"/>
    <m/>
    <n v="0.14285714285714285"/>
  </r>
  <r>
    <n v="14"/>
    <s v="SMB-QF-07SMBFIE3885PK"/>
    <n v="2"/>
    <s v="SMB-QF-07SMBFIE3885PK2"/>
    <n v="700"/>
    <n v="168000"/>
    <s v="RXK-13FW-SMB-QF-07"/>
    <d v="2013-07-23T00:00:00"/>
    <d v="1899-12-30T00:00:00"/>
    <s v="햇츠온 MD 김태현주임"/>
    <m/>
    <m/>
    <s v="13FW SMB_15_FLAT_PK_F_KIDS"/>
    <s v="SMBFIE3885PK"/>
    <s v="#2"/>
    <x v="3"/>
    <s v="PINK"/>
    <n v="44"/>
    <m/>
    <n v="3500"/>
    <x v="3"/>
    <x v="3"/>
    <s v="A-3099"/>
    <n v="48"/>
    <m/>
    <n v="6.8571428571428575E-2"/>
  </r>
  <r>
    <n v="15"/>
    <s v="SMB-QF-07SMBFIE3337BK"/>
    <n v="1"/>
    <s v="SMB-QF-07SMBFIE3337BK1"/>
    <n v="700"/>
    <n v="500000"/>
    <s v="RXK-13FW-SMB-QF-07"/>
    <d v="2013-07-23T00:00:00"/>
    <d v="1899-12-30T00:00:00"/>
    <s v="햇츠온 MD 김태현주임"/>
    <m/>
    <m/>
    <s v="13FW SMB _15_FLAT_BK_N"/>
    <s v="SMBFIE3337BK"/>
    <s v="#1"/>
    <x v="4"/>
    <s v="BLACK"/>
    <n v="58"/>
    <m/>
    <n v="5000"/>
    <x v="4"/>
    <x v="4"/>
    <s v="D-3075"/>
    <n v="100"/>
    <m/>
    <n v="0.14285714285714285"/>
  </r>
  <r>
    <n v="16"/>
    <s v="SMB-QF-07SMBFIE3337BK"/>
    <n v="2"/>
    <s v="SMB-QF-07SMBFIE3337BK2"/>
    <n v="700"/>
    <n v="468000"/>
    <s v="RXK-13FW-SMB-QF-07"/>
    <d v="2013-07-23T00:00:00"/>
    <d v="1899-12-30T00:00:00"/>
    <s v="햇츠온 MD 김태현주임"/>
    <m/>
    <m/>
    <s v="13FW SMB _15_FLAT_BK_N"/>
    <s v="SMBFIE3337BK"/>
    <s v="#2"/>
    <x v="5"/>
    <s v="BLACK"/>
    <n v="54"/>
    <m/>
    <n v="9000"/>
    <x v="5"/>
    <x v="5"/>
    <s v="B-4034"/>
    <n v="52"/>
    <m/>
    <n v="7.4285714285714288E-2"/>
  </r>
  <r>
    <n v="17"/>
    <s v="SMB-QF-07SMBFIE3386BK"/>
    <n v="1"/>
    <s v="SMB-QF-07SMBFIE3386BK1"/>
    <n v="1000"/>
    <n v="498000"/>
    <s v="RXK-13FW-SMB-QF-07"/>
    <d v="2013-07-23T00:00:00"/>
    <d v="1899-12-30T00:00:00"/>
    <s v="햇츠온 MD 김태현주임"/>
    <m/>
    <m/>
    <s v="13FW SMB_05_FLAT_BK_F"/>
    <s v="SMBFIE3386BK"/>
    <s v="#2"/>
    <x v="6"/>
    <s v="SILVER"/>
    <s v="54&quot;"/>
    <m/>
    <n v="8300"/>
    <x v="6"/>
    <x v="6"/>
    <s v="대명빌딩 104호"/>
    <n v="60"/>
    <m/>
    <n v="0.06"/>
  </r>
  <r>
    <n v="18"/>
    <s v="SMB-QF-07SMBFIE3386BK"/>
    <n v="2"/>
    <s v="SMB-QF-07SMBFIE3386BK2"/>
    <n v="1000"/>
    <n v="84000"/>
    <s v="RXK-13FW-SMB-QF-07"/>
    <d v="2013-07-23T00:00:00"/>
    <d v="1899-12-30T00:00:00"/>
    <s v="햇츠온 MD 김태현주임"/>
    <m/>
    <m/>
    <s v="13FW SMB_05_FLAT_BK_F"/>
    <s v="SMBFIE3386BK"/>
    <s v="#3"/>
    <x v="7"/>
    <s v="NO.2"/>
    <s v="54&quot;"/>
    <m/>
    <n v="6000"/>
    <x v="5"/>
    <x v="5"/>
    <s v="B-4034"/>
    <n v="14"/>
    <m/>
    <n v="1.4E-2"/>
  </r>
  <r>
    <n v="19"/>
    <s v="SMB-QF-07SMBFIE3886BK"/>
    <n v="1"/>
    <s v="SMB-QF-07SMBFIE3886BK1"/>
    <n v="1000"/>
    <n v="498000"/>
    <s v="RXK-13FW-SMB-QF-07"/>
    <d v="2013-07-23T00:00:00"/>
    <d v="1899-12-30T00:00:00"/>
    <s v="햇츠온 MD 김태현주임"/>
    <m/>
    <m/>
    <s v="13FW SMB_05_FLAT_BK_F_KIDS"/>
    <s v="SMBFIE3886BK"/>
    <s v="#2"/>
    <x v="6"/>
    <s v="SILVER"/>
    <s v="54&quot;"/>
    <m/>
    <n v="8300"/>
    <x v="6"/>
    <x v="6"/>
    <s v="대명빌딩 104호"/>
    <n v="60"/>
    <m/>
    <n v="0.06"/>
  </r>
  <r>
    <n v="20"/>
    <s v="SMB-QF-07SMBFIE3886BK"/>
    <n v="2"/>
    <s v="SMB-QF-07SMBFIE3886BK2"/>
    <n v="1000"/>
    <n v="84000"/>
    <s v="RXK-13FW-SMB-QF-07"/>
    <d v="2013-07-23T00:00:00"/>
    <d v="1899-12-30T00:00:00"/>
    <s v="햇츠온 MD 김태현주임"/>
    <m/>
    <m/>
    <s v="13FW SMB_05_FLAT_BK_F_KIDS"/>
    <s v="SMBFIE3886BK"/>
    <s v="#3"/>
    <x v="7"/>
    <s v="NO.2"/>
    <s v="54&quot;"/>
    <m/>
    <n v="6000"/>
    <x v="5"/>
    <x v="5"/>
    <s v="B-4034"/>
    <n v="14"/>
    <m/>
    <n v="1.4E-2"/>
  </r>
  <r>
    <n v="21"/>
    <s v=""/>
    <n v="1"/>
    <s v="1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2"/>
    <s v=""/>
    <n v="2"/>
    <s v="2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3"/>
    <s v=""/>
    <n v="3"/>
    <s v="3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4"/>
    <s v=""/>
    <n v="4"/>
    <s v="4"/>
    <n v="0"/>
    <n v="0"/>
    <s v=""/>
    <s v=""/>
    <s v=""/>
    <s v=""/>
    <m/>
    <m/>
    <m/>
    <m/>
    <m/>
    <x v="8"/>
    <m/>
    <m/>
    <m/>
    <m/>
    <x v="7"/>
    <x v="7"/>
    <m/>
    <m/>
    <m/>
    <m/>
  </r>
  <r>
    <n v="25"/>
    <s v=""/>
    <n v="5"/>
    <s v="5"/>
    <n v="0"/>
    <n v="0"/>
    <s v=""/>
    <s v=""/>
    <s v=""/>
    <s v=""/>
    <m/>
    <m/>
    <m/>
    <m/>
    <m/>
    <x v="8"/>
    <m/>
    <m/>
    <m/>
    <m/>
    <x v="7"/>
    <x v="7"/>
    <m/>
    <m/>
    <m/>
    <m/>
  </r>
  <r>
    <n v="26"/>
    <s v=""/>
    <n v="6"/>
    <s v="6"/>
    <n v="0"/>
    <n v="0"/>
    <s v=""/>
    <s v=""/>
    <s v=""/>
    <s v=""/>
    <m/>
    <m/>
    <m/>
    <m/>
    <m/>
    <x v="8"/>
    <m/>
    <m/>
    <m/>
    <m/>
    <x v="7"/>
    <x v="7"/>
    <m/>
    <m/>
    <m/>
    <m/>
  </r>
  <r>
    <n v="27"/>
    <s v=""/>
    <n v="7"/>
    <s v="7"/>
    <n v="0"/>
    <n v="0"/>
    <s v=""/>
    <s v=""/>
    <s v=""/>
    <s v=""/>
    <m/>
    <m/>
    <m/>
    <m/>
    <m/>
    <x v="8"/>
    <m/>
    <m/>
    <m/>
    <m/>
    <x v="7"/>
    <x v="7"/>
    <m/>
    <m/>
    <m/>
    <m/>
  </r>
  <r>
    <n v="28"/>
    <s v=""/>
    <n v="8"/>
    <s v="8"/>
    <n v="0"/>
    <n v="0"/>
    <s v=""/>
    <s v=""/>
    <s v=""/>
    <s v=""/>
    <m/>
    <m/>
    <m/>
    <m/>
    <m/>
    <x v="8"/>
    <m/>
    <m/>
    <m/>
    <m/>
    <x v="7"/>
    <x v="7"/>
    <m/>
    <m/>
    <m/>
    <m/>
  </r>
  <r>
    <n v="29"/>
    <s v=""/>
    <n v="9"/>
    <s v="9"/>
    <n v="0"/>
    <n v="0"/>
    <s v=""/>
    <s v=""/>
    <s v=""/>
    <s v=""/>
    <m/>
    <m/>
    <m/>
    <m/>
    <m/>
    <x v="8"/>
    <m/>
    <m/>
    <m/>
    <m/>
    <x v="7"/>
    <x v="7"/>
    <m/>
    <m/>
    <m/>
    <m/>
  </r>
  <r>
    <n v="30"/>
    <s v=""/>
    <n v="10"/>
    <s v="10"/>
    <n v="0"/>
    <n v="0"/>
    <s v=""/>
    <s v=""/>
    <s v=""/>
    <s v=""/>
    <m/>
    <m/>
    <m/>
    <m/>
    <m/>
    <x v="8"/>
    <m/>
    <m/>
    <m/>
    <m/>
    <x v="7"/>
    <x v="7"/>
    <m/>
    <m/>
    <m/>
    <m/>
  </r>
  <r>
    <n v="31"/>
    <s v=""/>
    <n v="11"/>
    <s v="11"/>
    <n v="0"/>
    <n v="0"/>
    <s v=""/>
    <s v=""/>
    <s v=""/>
    <s v=""/>
    <m/>
    <m/>
    <m/>
    <m/>
    <m/>
    <x v="8"/>
    <m/>
    <m/>
    <m/>
    <m/>
    <x v="7"/>
    <x v="7"/>
    <m/>
    <m/>
    <m/>
    <m/>
  </r>
  <r>
    <n v="32"/>
    <s v=""/>
    <n v="12"/>
    <s v="12"/>
    <n v="0"/>
    <n v="0"/>
    <s v=""/>
    <s v=""/>
    <s v=""/>
    <s v=""/>
    <m/>
    <m/>
    <m/>
    <m/>
    <m/>
    <x v="8"/>
    <m/>
    <m/>
    <m/>
    <m/>
    <x v="7"/>
    <x v="7"/>
    <m/>
    <m/>
    <m/>
    <m/>
  </r>
  <r>
    <n v="33"/>
    <s v=""/>
    <n v="13"/>
    <s v="13"/>
    <n v="0"/>
    <n v="0"/>
    <s v=""/>
    <s v=""/>
    <s v=""/>
    <s v=""/>
    <m/>
    <m/>
    <m/>
    <m/>
    <m/>
    <x v="8"/>
    <m/>
    <m/>
    <m/>
    <m/>
    <x v="7"/>
    <x v="7"/>
    <m/>
    <m/>
    <m/>
    <m/>
  </r>
  <r>
    <n v="34"/>
    <s v=""/>
    <n v="14"/>
    <s v="14"/>
    <n v="0"/>
    <n v="0"/>
    <s v=""/>
    <s v=""/>
    <s v=""/>
    <s v=""/>
    <m/>
    <m/>
    <m/>
    <m/>
    <m/>
    <x v="8"/>
    <m/>
    <m/>
    <m/>
    <m/>
    <x v="7"/>
    <x v="7"/>
    <m/>
    <m/>
    <m/>
    <m/>
  </r>
  <r>
    <n v="35"/>
    <s v=""/>
    <n v="15"/>
    <s v="15"/>
    <n v="0"/>
    <n v="0"/>
    <s v=""/>
    <s v=""/>
    <s v=""/>
    <s v=""/>
    <m/>
    <m/>
    <m/>
    <m/>
    <m/>
    <x v="8"/>
    <m/>
    <m/>
    <m/>
    <m/>
    <x v="7"/>
    <x v="7"/>
    <m/>
    <m/>
    <m/>
    <m/>
  </r>
  <r>
    <n v="36"/>
    <s v=""/>
    <n v="16"/>
    <s v="16"/>
    <n v="0"/>
    <n v="0"/>
    <s v=""/>
    <s v=""/>
    <s v=""/>
    <s v=""/>
    <m/>
    <m/>
    <m/>
    <m/>
    <m/>
    <x v="8"/>
    <m/>
    <m/>
    <m/>
    <m/>
    <x v="7"/>
    <x v="7"/>
    <m/>
    <m/>
    <m/>
    <m/>
  </r>
  <r>
    <n v="37"/>
    <s v=""/>
    <n v="17"/>
    <s v="17"/>
    <n v="0"/>
    <n v="0"/>
    <s v=""/>
    <s v=""/>
    <s v=""/>
    <s v=""/>
    <m/>
    <m/>
    <m/>
    <m/>
    <m/>
    <x v="8"/>
    <m/>
    <m/>
    <m/>
    <m/>
    <x v="7"/>
    <x v="7"/>
    <m/>
    <m/>
    <m/>
    <m/>
  </r>
  <r>
    <n v="38"/>
    <s v=""/>
    <n v="18"/>
    <s v="18"/>
    <n v="0"/>
    <n v="0"/>
    <s v=""/>
    <s v=""/>
    <s v=""/>
    <s v=""/>
    <m/>
    <m/>
    <m/>
    <m/>
    <m/>
    <x v="8"/>
    <m/>
    <m/>
    <m/>
    <m/>
    <x v="7"/>
    <x v="7"/>
    <m/>
    <m/>
    <m/>
    <m/>
  </r>
  <r>
    <n v="39"/>
    <s v=""/>
    <n v="19"/>
    <s v="19"/>
    <n v="0"/>
    <n v="0"/>
    <s v=""/>
    <s v=""/>
    <s v=""/>
    <s v=""/>
    <m/>
    <m/>
    <m/>
    <m/>
    <m/>
    <x v="8"/>
    <m/>
    <m/>
    <m/>
    <m/>
    <x v="7"/>
    <x v="7"/>
    <m/>
    <m/>
    <m/>
    <m/>
  </r>
  <r>
    <n v="40"/>
    <s v=""/>
    <n v="20"/>
    <s v="20"/>
    <n v="0"/>
    <n v="0"/>
    <s v=""/>
    <s v=""/>
    <s v=""/>
    <s v=""/>
    <m/>
    <m/>
    <m/>
    <m/>
    <m/>
    <x v="8"/>
    <m/>
    <m/>
    <m/>
    <m/>
    <x v="7"/>
    <x v="7"/>
    <m/>
    <m/>
    <m/>
    <m/>
  </r>
  <r>
    <n v="41"/>
    <s v=""/>
    <n v="21"/>
    <s v="21"/>
    <n v="0"/>
    <n v="0"/>
    <s v=""/>
    <s v=""/>
    <s v=""/>
    <s v=""/>
    <m/>
    <m/>
    <m/>
    <m/>
    <m/>
    <x v="8"/>
    <m/>
    <m/>
    <m/>
    <m/>
    <x v="7"/>
    <x v="7"/>
    <m/>
    <m/>
    <m/>
    <m/>
  </r>
  <r>
    <n v="42"/>
    <s v=""/>
    <n v="22"/>
    <s v="22"/>
    <n v="0"/>
    <n v="0"/>
    <s v=""/>
    <s v=""/>
    <s v=""/>
    <s v=""/>
    <m/>
    <m/>
    <m/>
    <m/>
    <m/>
    <x v="8"/>
    <m/>
    <m/>
    <m/>
    <m/>
    <x v="7"/>
    <x v="7"/>
    <m/>
    <m/>
    <m/>
    <m/>
  </r>
  <r>
    <n v="43"/>
    <s v=""/>
    <n v="23"/>
    <s v="23"/>
    <n v="0"/>
    <n v="0"/>
    <s v=""/>
    <s v=""/>
    <s v=""/>
    <s v=""/>
    <m/>
    <m/>
    <m/>
    <m/>
    <m/>
    <x v="8"/>
    <m/>
    <m/>
    <m/>
    <m/>
    <x v="7"/>
    <x v="7"/>
    <m/>
    <m/>
    <m/>
    <m/>
  </r>
  <r>
    <n v="44"/>
    <s v=""/>
    <n v="24"/>
    <s v="24"/>
    <n v="0"/>
    <n v="0"/>
    <s v=""/>
    <s v=""/>
    <s v=""/>
    <s v=""/>
    <m/>
    <m/>
    <m/>
    <m/>
    <m/>
    <x v="8"/>
    <m/>
    <m/>
    <m/>
    <m/>
    <x v="7"/>
    <x v="7"/>
    <m/>
    <m/>
    <m/>
    <m/>
  </r>
  <r>
    <n v="45"/>
    <s v=""/>
    <n v="25"/>
    <s v="25"/>
    <n v="0"/>
    <n v="0"/>
    <s v=""/>
    <s v=""/>
    <s v=""/>
    <s v=""/>
    <m/>
    <m/>
    <m/>
    <m/>
    <m/>
    <x v="8"/>
    <m/>
    <m/>
    <m/>
    <m/>
    <x v="7"/>
    <x v="7"/>
    <m/>
    <m/>
    <m/>
    <m/>
  </r>
  <r>
    <n v="46"/>
    <s v=""/>
    <n v="26"/>
    <s v="26"/>
    <n v="0"/>
    <n v="0"/>
    <s v=""/>
    <s v=""/>
    <s v=""/>
    <s v=""/>
    <m/>
    <m/>
    <m/>
    <m/>
    <m/>
    <x v="8"/>
    <m/>
    <m/>
    <m/>
    <m/>
    <x v="7"/>
    <x v="7"/>
    <m/>
    <m/>
    <m/>
    <m/>
  </r>
  <r>
    <n v="47"/>
    <s v=""/>
    <n v="27"/>
    <s v="27"/>
    <n v="0"/>
    <n v="0"/>
    <s v=""/>
    <s v=""/>
    <s v=""/>
    <s v=""/>
    <m/>
    <m/>
    <m/>
    <m/>
    <m/>
    <x v="8"/>
    <m/>
    <m/>
    <m/>
    <m/>
    <x v="7"/>
    <x v="7"/>
    <m/>
    <m/>
    <m/>
    <m/>
  </r>
  <r>
    <n v="48"/>
    <s v=""/>
    <n v="28"/>
    <s v="28"/>
    <n v="0"/>
    <n v="0"/>
    <s v=""/>
    <s v=""/>
    <s v=""/>
    <s v=""/>
    <m/>
    <m/>
    <m/>
    <m/>
    <m/>
    <x v="8"/>
    <m/>
    <m/>
    <m/>
    <m/>
    <x v="7"/>
    <x v="7"/>
    <m/>
    <m/>
    <m/>
    <m/>
  </r>
  <r>
    <n v="49"/>
    <s v=""/>
    <n v="29"/>
    <s v="29"/>
    <n v="0"/>
    <n v="0"/>
    <s v=""/>
    <s v=""/>
    <s v=""/>
    <s v=""/>
    <m/>
    <m/>
    <m/>
    <m/>
    <m/>
    <x v="8"/>
    <m/>
    <m/>
    <m/>
    <m/>
    <x v="7"/>
    <x v="7"/>
    <m/>
    <m/>
    <m/>
    <m/>
  </r>
  <r>
    <n v="50"/>
    <s v=""/>
    <n v="30"/>
    <s v="30"/>
    <n v="0"/>
    <n v="0"/>
    <s v=""/>
    <s v=""/>
    <s v=""/>
    <s v=""/>
    <m/>
    <m/>
    <m/>
    <m/>
    <m/>
    <x v="8"/>
    <m/>
    <m/>
    <m/>
    <m/>
    <x v="7"/>
    <x v="7"/>
    <m/>
    <m/>
    <m/>
    <m/>
  </r>
  <r>
    <n v="51"/>
    <s v=""/>
    <n v="31"/>
    <s v="31"/>
    <n v="0"/>
    <n v="0"/>
    <s v=""/>
    <s v=""/>
    <s v=""/>
    <s v=""/>
    <m/>
    <m/>
    <m/>
    <m/>
    <m/>
    <x v="8"/>
    <m/>
    <m/>
    <m/>
    <m/>
    <x v="7"/>
    <x v="7"/>
    <m/>
    <m/>
    <m/>
    <m/>
  </r>
  <r>
    <n v="52"/>
    <s v=""/>
    <n v="32"/>
    <s v="32"/>
    <n v="0"/>
    <n v="0"/>
    <s v=""/>
    <s v=""/>
    <s v=""/>
    <s v=""/>
    <m/>
    <m/>
    <m/>
    <m/>
    <m/>
    <x v="8"/>
    <m/>
    <m/>
    <m/>
    <m/>
    <x v="7"/>
    <x v="7"/>
    <m/>
    <m/>
    <m/>
    <m/>
  </r>
  <r>
    <n v="53"/>
    <s v=""/>
    <n v="33"/>
    <s v="33"/>
    <n v="0"/>
    <n v="0"/>
    <s v=""/>
    <s v=""/>
    <s v=""/>
    <s v=""/>
    <m/>
    <m/>
    <m/>
    <m/>
    <m/>
    <x v="8"/>
    <m/>
    <m/>
    <m/>
    <m/>
    <x v="7"/>
    <x v="7"/>
    <m/>
    <m/>
    <m/>
    <m/>
  </r>
  <r>
    <n v="54"/>
    <s v=""/>
    <n v="34"/>
    <s v="34"/>
    <n v="0"/>
    <n v="0"/>
    <s v=""/>
    <s v=""/>
    <s v=""/>
    <s v=""/>
    <m/>
    <m/>
    <m/>
    <m/>
    <m/>
    <x v="8"/>
    <m/>
    <m/>
    <m/>
    <m/>
    <x v="7"/>
    <x v="7"/>
    <m/>
    <m/>
    <m/>
    <m/>
  </r>
  <r>
    <n v="55"/>
    <s v=""/>
    <n v="35"/>
    <s v="35"/>
    <n v="0"/>
    <n v="0"/>
    <s v=""/>
    <s v=""/>
    <s v=""/>
    <s v=""/>
    <m/>
    <m/>
    <m/>
    <m/>
    <m/>
    <x v="8"/>
    <m/>
    <m/>
    <m/>
    <m/>
    <x v="7"/>
    <x v="7"/>
    <m/>
    <m/>
    <m/>
    <m/>
  </r>
  <r>
    <n v="56"/>
    <s v=""/>
    <n v="36"/>
    <s v="36"/>
    <n v="0"/>
    <n v="0"/>
    <s v=""/>
    <s v=""/>
    <s v=""/>
    <s v=""/>
    <m/>
    <m/>
    <m/>
    <m/>
    <m/>
    <x v="8"/>
    <m/>
    <m/>
    <m/>
    <m/>
    <x v="7"/>
    <x v="7"/>
    <m/>
    <m/>
    <m/>
    <m/>
  </r>
  <r>
    <n v="57"/>
    <s v=""/>
    <n v="37"/>
    <s v="37"/>
    <n v="0"/>
    <n v="0"/>
    <s v=""/>
    <s v=""/>
    <s v=""/>
    <s v=""/>
    <m/>
    <m/>
    <m/>
    <m/>
    <m/>
    <x v="8"/>
    <m/>
    <m/>
    <m/>
    <m/>
    <x v="7"/>
    <x v="7"/>
    <m/>
    <m/>
    <m/>
    <m/>
  </r>
  <r>
    <n v="58"/>
    <s v=""/>
    <n v="38"/>
    <s v="38"/>
    <n v="0"/>
    <n v="0"/>
    <s v=""/>
    <s v=""/>
    <s v=""/>
    <s v=""/>
    <m/>
    <m/>
    <m/>
    <m/>
    <m/>
    <x v="8"/>
    <m/>
    <m/>
    <m/>
    <m/>
    <x v="7"/>
    <x v="7"/>
    <m/>
    <m/>
    <m/>
    <m/>
  </r>
  <r>
    <n v="59"/>
    <s v=""/>
    <n v="39"/>
    <s v="39"/>
    <n v="0"/>
    <n v="0"/>
    <s v=""/>
    <s v=""/>
    <s v=""/>
    <s v=""/>
    <m/>
    <m/>
    <m/>
    <m/>
    <m/>
    <x v="8"/>
    <m/>
    <m/>
    <m/>
    <m/>
    <x v="7"/>
    <x v="7"/>
    <m/>
    <m/>
    <m/>
    <m/>
  </r>
  <r>
    <n v="60"/>
    <s v=""/>
    <n v="40"/>
    <s v="40"/>
    <n v="0"/>
    <n v="0"/>
    <s v=""/>
    <s v=""/>
    <s v=""/>
    <s v=""/>
    <m/>
    <m/>
    <m/>
    <m/>
    <m/>
    <x v="8"/>
    <m/>
    <m/>
    <m/>
    <m/>
    <x v="7"/>
    <x v="7"/>
    <m/>
    <m/>
    <m/>
    <m/>
  </r>
  <r>
    <n v="61"/>
    <s v=""/>
    <n v="41"/>
    <s v="41"/>
    <n v="0"/>
    <n v="0"/>
    <s v=""/>
    <s v=""/>
    <s v=""/>
    <s v=""/>
    <m/>
    <m/>
    <m/>
    <m/>
    <m/>
    <x v="8"/>
    <m/>
    <m/>
    <m/>
    <m/>
    <x v="7"/>
    <x v="7"/>
    <m/>
    <m/>
    <m/>
    <m/>
  </r>
  <r>
    <n v="62"/>
    <s v=""/>
    <n v="42"/>
    <s v="42"/>
    <n v="0"/>
    <n v="0"/>
    <s v=""/>
    <s v=""/>
    <s v=""/>
    <s v=""/>
    <m/>
    <m/>
    <m/>
    <m/>
    <m/>
    <x v="8"/>
    <m/>
    <m/>
    <m/>
    <m/>
    <x v="7"/>
    <x v="7"/>
    <m/>
    <m/>
    <m/>
    <m/>
  </r>
  <r>
    <n v="63"/>
    <s v=""/>
    <n v="43"/>
    <s v="43"/>
    <n v="0"/>
    <n v="0"/>
    <s v=""/>
    <s v=""/>
    <s v=""/>
    <s v=""/>
    <m/>
    <m/>
    <m/>
    <m/>
    <m/>
    <x v="8"/>
    <m/>
    <m/>
    <m/>
    <m/>
    <x v="7"/>
    <x v="7"/>
    <m/>
    <m/>
    <m/>
    <m/>
  </r>
  <r>
    <n v="64"/>
    <s v=""/>
    <n v="44"/>
    <s v="44"/>
    <n v="0"/>
    <n v="0"/>
    <s v=""/>
    <s v=""/>
    <s v=""/>
    <s v=""/>
    <m/>
    <m/>
    <m/>
    <m/>
    <m/>
    <x v="8"/>
    <m/>
    <m/>
    <m/>
    <m/>
    <x v="7"/>
    <x v="7"/>
    <m/>
    <m/>
    <m/>
    <m/>
  </r>
  <r>
    <n v="65"/>
    <s v=""/>
    <n v="45"/>
    <s v="45"/>
    <n v="0"/>
    <n v="0"/>
    <s v=""/>
    <s v=""/>
    <s v=""/>
    <s v=""/>
    <m/>
    <m/>
    <m/>
    <m/>
    <m/>
    <x v="8"/>
    <m/>
    <m/>
    <m/>
    <m/>
    <x v="7"/>
    <x v="7"/>
    <m/>
    <m/>
    <m/>
    <m/>
  </r>
  <r>
    <n v="66"/>
    <s v=""/>
    <n v="46"/>
    <s v="46"/>
    <n v="0"/>
    <n v="0"/>
    <s v=""/>
    <s v=""/>
    <s v=""/>
    <s v=""/>
    <m/>
    <m/>
    <m/>
    <m/>
    <m/>
    <x v="8"/>
    <m/>
    <m/>
    <m/>
    <m/>
    <x v="7"/>
    <x v="7"/>
    <m/>
    <m/>
    <m/>
    <m/>
  </r>
  <r>
    <n v="67"/>
    <s v=""/>
    <n v="47"/>
    <s v="47"/>
    <n v="0"/>
    <n v="0"/>
    <s v=""/>
    <s v=""/>
    <s v=""/>
    <s v=""/>
    <m/>
    <m/>
    <m/>
    <m/>
    <m/>
    <x v="8"/>
    <m/>
    <m/>
    <m/>
    <m/>
    <x v="7"/>
    <x v="7"/>
    <m/>
    <m/>
    <m/>
    <m/>
  </r>
  <r>
    <n v="68"/>
    <s v=""/>
    <n v="48"/>
    <s v="48"/>
    <n v="0"/>
    <n v="0"/>
    <s v=""/>
    <s v=""/>
    <s v=""/>
    <s v=""/>
    <m/>
    <m/>
    <m/>
    <m/>
    <m/>
    <x v="8"/>
    <m/>
    <m/>
    <m/>
    <m/>
    <x v="7"/>
    <x v="7"/>
    <m/>
    <m/>
    <m/>
    <m/>
  </r>
  <r>
    <n v="69"/>
    <s v=""/>
    <n v="49"/>
    <s v="49"/>
    <n v="0"/>
    <n v="0"/>
    <s v=""/>
    <s v=""/>
    <s v=""/>
    <s v=""/>
    <m/>
    <m/>
    <m/>
    <m/>
    <m/>
    <x v="8"/>
    <m/>
    <m/>
    <m/>
    <m/>
    <x v="7"/>
    <x v="7"/>
    <m/>
    <m/>
    <m/>
    <m/>
  </r>
  <r>
    <n v="70"/>
    <s v=""/>
    <n v="50"/>
    <s v="50"/>
    <n v="0"/>
    <n v="0"/>
    <s v=""/>
    <s v=""/>
    <s v=""/>
    <s v=""/>
    <m/>
    <m/>
    <m/>
    <m/>
    <m/>
    <x v="8"/>
    <m/>
    <m/>
    <m/>
    <m/>
    <x v="7"/>
    <x v="7"/>
    <m/>
    <m/>
    <m/>
    <m/>
  </r>
  <r>
    <m/>
    <m/>
    <m/>
    <m/>
    <m/>
    <m/>
    <m/>
    <m/>
    <m/>
    <m/>
    <m/>
    <m/>
    <m/>
    <m/>
    <m/>
    <x v="8"/>
    <m/>
    <m/>
    <m/>
    <m/>
    <x v="7"/>
    <x v="7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9">
  <r>
    <s v="전략"/>
    <s v="ELS-의류"/>
    <s v="ELS-YANGYUAN-01"/>
    <s v="ELS-YANGYUAN-01ELSRCF0901YE"/>
    <n v="1"/>
    <s v="ELS-YANGYUAN-011"/>
    <s v="ELS-YANGYUAN-011-ELSRCF0901YELLOWOSS"/>
    <s v="ELS의류901"/>
    <x v="0"/>
    <s v="14SS R"/>
    <m/>
    <s v="ELS"/>
    <s v="ELSTINKO"/>
    <s v="F"/>
    <s v="0"/>
    <s v="RC"/>
    <s v="RAIN COAT"/>
    <s v="K"/>
    <n v="901"/>
    <n v="901"/>
    <s v="ELSRCF0901"/>
    <n v="0.33333333333333331"/>
    <s v="14SS RAINCOAT-01-YE_KIDS"/>
    <s v="YE"/>
    <s v="YELLOW"/>
    <s v="ELSRCF0901YE"/>
    <s v=""/>
    <n v="0.33333333333333331"/>
    <s v="100% POLYESTER coated with Polyurethane"/>
    <n v="1"/>
    <s v="OSS"/>
    <n v="360"/>
    <x v="0"/>
    <x v="0"/>
    <s v="01"/>
    <s v="M"/>
    <s v="CN"/>
    <n v="1"/>
    <n v="59000"/>
    <d v="2013-10-15T00:00:00"/>
    <n v="10727.272727272726"/>
    <n v="11404.805"/>
    <n v="677.53227272727418"/>
    <n v="0"/>
    <n v="50"/>
    <s v=""/>
    <n v="50"/>
    <n v="8.6999999999999993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360"/>
    <n v="360"/>
    <n v="4105729.8000000003"/>
    <n v="21240000"/>
    <n v="4.7029619214325571"/>
  </r>
  <r>
    <s v="전략"/>
    <s v="ELS-의류"/>
    <s v="ELS-YANGYUAN-01"/>
    <s v="ELS-YANGYUAN-01ELSRCF0901YE"/>
    <n v="1"/>
    <s v="ELS-YANGYUAN-011"/>
    <s v="ELS-YANGYUAN-011-ELSRCF0901YELLOWOMM"/>
    <s v="ELS의류901"/>
    <x v="0"/>
    <s v="14SS R"/>
    <m/>
    <s v="ELS"/>
    <s v="ELSTINKO"/>
    <s v="F"/>
    <s v="0"/>
    <s v="RC"/>
    <s v="RAIN COAT"/>
    <s v="K"/>
    <n v="901"/>
    <n v="901"/>
    <s v="ELSRCF0901"/>
    <n v="0.33333333333333331"/>
    <s v="14SS RAINCOAT-01-YE_KIDS"/>
    <s v="YE"/>
    <s v="YELLOW"/>
    <s v="ELSRCF0901YE"/>
    <s v=""/>
    <n v="0.33333333333333331"/>
    <s v="100% POLYESTER coated with Polyurethane"/>
    <n v="1"/>
    <s v="OMM"/>
    <n v="360"/>
    <x v="0"/>
    <x v="0"/>
    <s v="01"/>
    <s v="M"/>
    <s v="CN"/>
    <n v="1"/>
    <n v="59000"/>
    <d v="2013-10-15T00:00:00"/>
    <n v="10727.272727272726"/>
    <n v="11404.805"/>
    <n v="677.53227272727418"/>
    <n v="0"/>
    <n v="50"/>
    <s v=""/>
    <n v="50"/>
    <n v="8.6999999999999993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360"/>
    <n v="360"/>
    <n v="4105729.8000000003"/>
    <n v="21240000"/>
    <n v="4.7029619214325571"/>
  </r>
  <r>
    <s v="전략"/>
    <s v="ELS-의류"/>
    <s v="ELS-YANGYUAN-01"/>
    <s v="ELS-YANGYUAN-01ELSRCF0901YE"/>
    <n v="1"/>
    <s v="ELS-YANGYUAN-011"/>
    <s v="ELS-YANGYUAN-011-ELSRCF0901YELLOWOLL"/>
    <s v="ELS의류901"/>
    <x v="0"/>
    <s v="14SS R"/>
    <m/>
    <s v="ELS"/>
    <s v="ELSTINKO"/>
    <s v="F"/>
    <s v="0"/>
    <s v="RC"/>
    <s v="RAIN COAT"/>
    <s v="K"/>
    <n v="901"/>
    <n v="901"/>
    <s v="ELSRCF0901"/>
    <n v="0.33333333333333331"/>
    <s v="14SS RAINCOAT-01-YE_KIDS"/>
    <s v="YE"/>
    <s v="YELLOW"/>
    <s v="ELSRCF0901YE"/>
    <s v=""/>
    <n v="0.33333333333333331"/>
    <s v="100% POLYESTER coated with Polyurethane"/>
    <n v="1"/>
    <s v="OLL"/>
    <n v="240"/>
    <x v="0"/>
    <x v="0"/>
    <s v="01"/>
    <s v="M"/>
    <s v="CN"/>
    <n v="1"/>
    <n v="59000"/>
    <d v="2013-10-15T00:00:00"/>
    <n v="10727.272727272726"/>
    <n v="11404.805"/>
    <n v="677.53227272727418"/>
    <n v="0"/>
    <n v="50"/>
    <s v=""/>
    <n v="50"/>
    <n v="8.6999999999999993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240"/>
    <n v="240"/>
    <n v="2737153.2"/>
    <n v="14160000"/>
    <n v="4.7029619214325562"/>
  </r>
  <r>
    <s v="전략"/>
    <s v="ELS-의류"/>
    <s v="ELS-YANGYUAN-01"/>
    <s v="ELS-YANGYUAN-01ELSRCF0902BL"/>
    <n v="2"/>
    <s v="ELS-YANGYUAN-012"/>
    <s v="ELS-YANGYUAN-012-ELSRCF0902BLUEOSS"/>
    <s v="ELS의류902"/>
    <x v="0"/>
    <s v="14SS_R"/>
    <m/>
    <s v="ELS"/>
    <s v="ELSTINKO"/>
    <s v="F"/>
    <s v="0"/>
    <s v="RC"/>
    <s v="RAIN COAT"/>
    <s v="K"/>
    <n v="902"/>
    <n v="902"/>
    <s v="ELSRCF0902"/>
    <n v="0.33333333333333331"/>
    <s v="14SS_RAINCOAT-03-BL_KIDS"/>
    <s v="BL"/>
    <s v="BLUE"/>
    <s v="ELSRCF0902BL"/>
    <s v=""/>
    <n v="0.33333333333333331"/>
    <s v="100% POLYESTER coated with Polyurethane"/>
    <n v="1"/>
    <s v="OSS"/>
    <n v="360"/>
    <x v="0"/>
    <x v="0"/>
    <s v="01"/>
    <s v="M"/>
    <s v="CN"/>
    <n v="1"/>
    <n v="59000"/>
    <d v="2013-10-15T00:00:00"/>
    <n v="10727.272727272726"/>
    <n v="11926.864999999998"/>
    <n v="1199.5922727272718"/>
    <n v="0"/>
    <n v="50"/>
    <s v=""/>
    <n v="50"/>
    <n v="9.1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360"/>
    <n v="360"/>
    <n v="4293671.3999999994"/>
    <n v="21240000"/>
    <n v="4.4971049505770075"/>
  </r>
  <r>
    <s v="전략"/>
    <s v="ELS-의류"/>
    <s v="ELS-YANGYUAN-01"/>
    <s v="ELS-YANGYUAN-01ELSRCF0902BL"/>
    <n v="2"/>
    <s v="ELS-YANGYUAN-012"/>
    <s v="ELS-YANGYUAN-012-ELSRCF0902BLUEOMM"/>
    <s v="ELS의류902"/>
    <x v="0"/>
    <s v="14SS_R"/>
    <m/>
    <s v="ELS"/>
    <s v="ELSTINKO"/>
    <s v="F"/>
    <s v="0"/>
    <s v="RC"/>
    <s v="RAIN COAT"/>
    <s v="K"/>
    <n v="902"/>
    <n v="902"/>
    <s v="ELSRCF0902"/>
    <n v="0.33333333333333331"/>
    <s v="14SS_RAINCOAT-03-BL_KIDS"/>
    <s v="BL"/>
    <s v="BLUE"/>
    <s v="ELSRCF0902BL"/>
    <s v=""/>
    <n v="0.33333333333333331"/>
    <s v="100% POLYESTER coated with Polyurethane"/>
    <n v="1"/>
    <s v="OMM"/>
    <n v="360"/>
    <x v="0"/>
    <x v="0"/>
    <s v="01"/>
    <s v="M"/>
    <s v="CN"/>
    <n v="1"/>
    <n v="59000"/>
    <d v="2013-10-15T00:00:00"/>
    <n v="10727.272727272726"/>
    <n v="11926.864999999998"/>
    <n v="1199.5922727272718"/>
    <n v="0"/>
    <n v="50"/>
    <s v=""/>
    <n v="50"/>
    <n v="9.1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360"/>
    <n v="360"/>
    <n v="4293671.3999999994"/>
    <n v="21240000"/>
    <n v="4.4971049505770075"/>
  </r>
  <r>
    <s v="전략"/>
    <s v="ELS-의류"/>
    <s v="ELS-YANGYUAN-01"/>
    <s v="ELS-YANGYUAN-01ELSRCF0902BL"/>
    <n v="2"/>
    <s v="ELS-YANGYUAN-012"/>
    <s v="ELS-YANGYUAN-012-ELSRCF0902BLUEOLL"/>
    <s v="ELS의류902"/>
    <x v="0"/>
    <s v="14SS_R"/>
    <m/>
    <s v="ELS"/>
    <s v="ELSTINKO"/>
    <s v="F"/>
    <s v="0"/>
    <s v="RC"/>
    <s v="RAIN COAT"/>
    <s v="K"/>
    <n v="902"/>
    <n v="902"/>
    <s v="ELSRCF0902"/>
    <n v="0.33333333333333331"/>
    <s v="14SS_RAINCOAT-03-BL_KIDS"/>
    <s v="BL"/>
    <s v="BLUE"/>
    <s v="ELSRCF0902BL"/>
    <s v=""/>
    <n v="0.33333333333333331"/>
    <s v="100% POLYESTER coated with Polyurethane"/>
    <n v="1"/>
    <s v="OLL"/>
    <n v="240"/>
    <x v="0"/>
    <x v="0"/>
    <s v="01"/>
    <s v="M"/>
    <s v="CN"/>
    <n v="1"/>
    <n v="59000"/>
    <d v="2013-10-15T00:00:00"/>
    <n v="10727.272727272726"/>
    <n v="11926.864999999998"/>
    <n v="1199.5922727272718"/>
    <n v="0"/>
    <n v="50"/>
    <s v=""/>
    <n v="50"/>
    <n v="9.1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240"/>
    <n v="240"/>
    <n v="2862447.5999999996"/>
    <n v="14160000"/>
    <n v="4.4971049505770075"/>
  </r>
  <r>
    <s v="전략"/>
    <s v="ELS-의류"/>
    <s v="ELS-YANGYUAN-01"/>
    <s v="ELS-YANGYUAN-01ELSRCF0903PK"/>
    <n v="3"/>
    <s v="ELS-YANGYUAN-013"/>
    <s v="ELS-YANGYUAN-013-ELSRCF0903PINKOSS"/>
    <s v="ELS의류903"/>
    <x v="0"/>
    <s v="14SS_R"/>
    <m/>
    <s v="ELS"/>
    <s v="ELSTINKO"/>
    <s v="F"/>
    <s v="0"/>
    <s v="RC"/>
    <s v="RAIN COAT"/>
    <s v="K"/>
    <n v="903"/>
    <n v="903"/>
    <s v="ELSRCF0903"/>
    <n v="0.33333333333333331"/>
    <s v="14SS_RAINCOAT-04-PK_KIDS"/>
    <s v="PK"/>
    <s v="PINK"/>
    <s v="ELSRCF0903PK"/>
    <s v=""/>
    <n v="0.33333333333333331"/>
    <s v="100% POLYESTER coated with Polyurethane"/>
    <n v="1"/>
    <s v="OSS"/>
    <n v="360"/>
    <x v="0"/>
    <x v="0"/>
    <s v="01"/>
    <s v="M"/>
    <s v="CN"/>
    <n v="1"/>
    <n v="69000"/>
    <d v="2013-10-15T00:00:00"/>
    <n v="12545.454545454544"/>
    <n v="12448.924999999999"/>
    <n v="-96.529545454544859"/>
    <n v="0"/>
    <n v="50"/>
    <s v=""/>
    <n v="50"/>
    <n v="9.5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360"/>
    <n v="360"/>
    <n v="4481613"/>
    <n v="24840000"/>
    <n v="5.038770233355307"/>
  </r>
  <r>
    <s v="전략"/>
    <s v="ELS-의류"/>
    <s v="ELS-YANGYUAN-01"/>
    <s v="ELS-YANGYUAN-01ELSRCF0903PK"/>
    <n v="3"/>
    <s v="ELS-YANGYUAN-013"/>
    <s v="ELS-YANGYUAN-013-ELSRCF0903PINKOMM"/>
    <s v="ELS의류903"/>
    <x v="0"/>
    <s v="14SS_R"/>
    <m/>
    <s v="ELS"/>
    <s v="ELSTINKO"/>
    <s v="F"/>
    <s v="0"/>
    <s v="RC"/>
    <s v="RAIN COAT"/>
    <s v="K"/>
    <n v="903"/>
    <n v="903"/>
    <s v="ELSRCF0903"/>
    <n v="0.33333333333333331"/>
    <s v="14SS_RAINCOAT-04-PK_KIDS"/>
    <s v="PK"/>
    <s v="PINK"/>
    <s v="ELSRCF0903PK"/>
    <s v=""/>
    <n v="0.33333333333333331"/>
    <s v="100% POLYESTER coated with Polyurethane"/>
    <n v="1"/>
    <s v="OMM"/>
    <n v="360"/>
    <x v="0"/>
    <x v="0"/>
    <s v="01"/>
    <s v="M"/>
    <s v="CN"/>
    <n v="1"/>
    <n v="69000"/>
    <d v="2013-10-15T00:00:00"/>
    <n v="12545.454545454544"/>
    <n v="12448.924999999999"/>
    <n v="-96.529545454544859"/>
    <n v="0"/>
    <n v="50"/>
    <s v=""/>
    <n v="50"/>
    <n v="9.5"/>
    <n v="0"/>
    <x v="0"/>
    <d v="1899-12-30T00:00:00"/>
    <d v="2014-01-23T00:00:00"/>
    <d v="1899-12-30T00:00:00"/>
    <d v="1899-12-30T00:00:00"/>
    <d v="1899-12-30T00:00:00"/>
    <d v="1899-12-30T00:00:00"/>
    <d v="1899-12-30T00:00:00"/>
    <m/>
    <s v="확정"/>
    <n v="0"/>
    <n v="0"/>
    <n v="0"/>
    <n v="0"/>
    <n v="0"/>
    <n v="0"/>
    <n v="360"/>
    <n v="360"/>
    <n v="4481613"/>
    <n v="24840000"/>
    <n v="5.038770233355307"/>
  </r>
  <r>
    <s v="전략"/>
    <s v="ELS-의류"/>
    <s v="ELS-YANGYUAN-01"/>
    <s v="ELS-YANGYUAN-01ELSRCF0903PK"/>
    <n v="3"/>
    <s v="ELS-YANGYUAN-013"/>
    <s v="ELS-YANGYUAN-013-ELSRCF0903PINKOLL"/>
    <s v="ELS의류903"/>
    <x v="0"/>
    <s v="14SS_R"/>
    <m/>
    <s v="ELS"/>
    <s v="ELSTINKO"/>
    <s v="F"/>
    <s v="0"/>
    <s v="RC"/>
    <s v="RAIN COAT"/>
    <s v="K"/>
    <n v="903"/>
    <n v="903"/>
    <s v="ELSRCF0903"/>
    <n v="0.33333333333333331"/>
    <s v="14SS_RAINCOAT-04-PK_KIDS"/>
    <s v="PK"/>
    <s v="PINK"/>
    <s v="ELSRCF0903PK"/>
    <s v=""/>
    <n v="0.33333333333333331"/>
    <s v="100% POLYESTER coated with Polyurethane"/>
    <n v="1"/>
    <s v="OLL"/>
    <n v="240"/>
    <x v="0"/>
    <x v="0"/>
    <s v="01"/>
    <s v="M"/>
    <s v="CN"/>
    <n v="1"/>
    <n v="69000"/>
    <d v="2013-10-15T00:00:00"/>
    <n v="12545.454545454544"/>
    <n v="12448.924999999999"/>
    <n v="-96.529545454544859"/>
    <n v="0"/>
    <n v="50"/>
    <s v=""/>
    <n v="50"/>
    <n v="9.5"/>
    <n v="0"/>
    <x v="0"/>
    <d v="1899-12-30T00:00:00"/>
    <d v="2014-01-23T00:00:00"/>
    <d v="1899-12-30T00:00:00"/>
    <d v="1899-12-30T00:00:00"/>
    <d v="1899-12-30T00:00:00"/>
    <d v="1899-12-30T00:00:00"/>
    <d v="1899-12-30T00:00:00"/>
    <d v="1899-12-30T00:00:00"/>
    <s v="확정"/>
    <n v="0"/>
    <n v="0"/>
    <n v="0"/>
    <n v="0"/>
    <n v="0"/>
    <n v="0"/>
    <n v="240"/>
    <n v="240"/>
    <n v="2987742"/>
    <n v="16560000"/>
    <n v="5.0387702333553079"/>
  </r>
  <r>
    <s v=""/>
    <s v=""/>
    <s v=""/>
    <s v=""/>
    <n v="0"/>
    <s v="0"/>
    <s v="0-"/>
    <n v="0"/>
    <x v="1"/>
    <s v=""/>
    <s v="ELS-YANGYUAN-01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880"/>
    <n v="2880"/>
    <n v="34349371.199999996"/>
    <n v="179520000"/>
    <n v="4.7511786765983066"/>
  </r>
  <r>
    <s v="전략"/>
    <s v="ELS-의류"/>
    <s v="ELS-EVERGREEN-01"/>
    <s v="ELS-EVERGREEN-01ELSTSF2404BL"/>
    <n v="1"/>
    <s v="ELS-EVERGREEN-011"/>
    <s v="ELS-EVERGREEN-011-ELSTSF2404BLUEOSS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YL"/>
    <s v="BL"/>
    <s v="BLUE"/>
    <s v="ELSTSF2404BL"/>
    <s v=""/>
    <n v="0.25"/>
    <s v="100% COTTON"/>
    <n v="1"/>
    <s v="OSS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4BL"/>
    <n v="1"/>
    <s v="ELS-EVERGREEN-011"/>
    <s v="ELS-EVERGREEN-011-ELSTSF2404BLUEOMM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YL"/>
    <s v="BL"/>
    <s v="BLUE"/>
    <s v="ELSTSF2404BL"/>
    <s v=""/>
    <n v="0.25"/>
    <s v="100% COTTON"/>
    <n v="1"/>
    <s v="OMM"/>
    <n v="3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598484.8484848486"/>
    <n v="17150000"/>
    <n v="6"/>
  </r>
  <r>
    <s v="전략"/>
    <s v="ELS-의류"/>
    <s v="ELS-EVERGREEN-01"/>
    <s v="ELS-EVERGREEN-01ELSTSF2404BL"/>
    <n v="1"/>
    <s v="ELS-EVERGREEN-011"/>
    <s v="ELS-EVERGREEN-011-ELSTSF2404BLUEOLL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YL"/>
    <s v="BL"/>
    <s v="BLUE"/>
    <s v="ELSTSF2404BL"/>
    <s v=""/>
    <n v="0.25"/>
    <s v="100% COTTON"/>
    <n v="1"/>
    <s v="OLL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4BL"/>
    <n v="1"/>
    <s v="ELS-EVERGREEN-011"/>
    <s v="ELS-EVERGREEN-011-ELSTSF2404BLUEOXL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YL"/>
    <s v="BL"/>
    <s v="BLUE"/>
    <s v="ELSTSF2404BL"/>
    <s v=""/>
    <n v="0.25"/>
    <s v="100% COTTON"/>
    <n v="1"/>
    <s v="OXL"/>
    <n v="1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113636.3636363635"/>
    <n v="7350000"/>
    <n v="6"/>
  </r>
  <r>
    <s v="전략"/>
    <s v="ELS-의류"/>
    <s v="ELS-EVERGREEN-01"/>
    <s v="ELS-EVERGREEN-01ELSTSF2904BL"/>
    <n v="2"/>
    <s v="ELS-EVERGREEN-012"/>
    <s v="ELS-EVERGREEN-012-ELSTSF2904BLUEXXS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YL_KIDS"/>
    <s v="BL"/>
    <s v="BLUE"/>
    <s v="ELSTSF2904BL"/>
    <s v=""/>
    <n v="0.2"/>
    <n v="0"/>
    <n v="1"/>
    <s v="XXS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904BL"/>
    <n v="2"/>
    <s v="ELS-EVERGREEN-012"/>
    <s v="ELS-EVERGREEN-012-ELSTSF2904BLUEOSS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YL_KIDS"/>
    <s v="BL"/>
    <s v="BLUE"/>
    <s v="ELSTSF2904BL"/>
    <s v=""/>
    <n v="0.2"/>
    <s v="100% COTTON"/>
    <n v="1"/>
    <s v="OSS"/>
    <n v="3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1"/>
    <s v="ELS-EVERGREEN-01ELSTSF2904BL"/>
    <n v="2"/>
    <s v="ELS-EVERGREEN-012"/>
    <s v="ELS-EVERGREEN-012-ELSTSF2904BLUEOMM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YL_KIDS"/>
    <s v="BL"/>
    <s v="BLUE"/>
    <s v="ELSTSF2904BL"/>
    <s v=""/>
    <n v="0.2"/>
    <s v="100% COTTON"/>
    <n v="1"/>
    <s v="OMM"/>
    <n v="3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386363.6363636358"/>
    <n v="15750000"/>
    <n v="6.0000000000000009"/>
  </r>
  <r>
    <s v="전략"/>
    <s v="ELS-의류"/>
    <s v="ELS-EVERGREEN-01"/>
    <s v="ELS-EVERGREEN-01ELSTSF2904BL"/>
    <n v="2"/>
    <s v="ELS-EVERGREEN-012"/>
    <s v="ELS-EVERGREEN-012-ELSTSF2904BLUEOLL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YL_KIDS"/>
    <s v="BL"/>
    <s v="BLUE"/>
    <s v="ELSTSF2904BL"/>
    <s v=""/>
    <n v="0.2"/>
    <s v="100% COTTON"/>
    <n v="1"/>
    <s v="OLL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904BL"/>
    <n v="2"/>
    <s v="ELS-EVERGREEN-012"/>
    <s v="ELS-EVERGREEN-012-ELSTSF2904BLUEOXL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YL_KIDS"/>
    <s v="BL"/>
    <s v="BLUE"/>
    <s v="ELSTSF2904BL"/>
    <s v=""/>
    <n v="0.2"/>
    <s v="100% COTTON"/>
    <n v="1"/>
    <s v="OXL"/>
    <n v="1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022727.2727272726"/>
    <n v="6750000"/>
    <n v="6"/>
  </r>
  <r>
    <s v="전략"/>
    <s v="ELS-의류"/>
    <s v="ELS-EVERGREEN-01"/>
    <s v="ELS-EVERGREEN-01ELSTSF2404GY"/>
    <n v="3"/>
    <s v="ELS-EVERGREEN-013"/>
    <s v="ELS-EVERGREEN-013-ELSTSF2404GREYOSS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GY"/>
    <s v="GY"/>
    <s v="GREY"/>
    <s v="ELSTSF2404GY"/>
    <s v=""/>
    <n v="0.25"/>
    <s v="100% COTTON"/>
    <n v="1"/>
    <s v="OSS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4GY"/>
    <n v="3"/>
    <s v="ELS-EVERGREEN-013"/>
    <s v="ELS-EVERGREEN-013-ELSTSF2404GREYOMM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GY"/>
    <s v="GY"/>
    <s v="GREY"/>
    <s v="ELSTSF2404GY"/>
    <s v=""/>
    <n v="0.25"/>
    <s v="100% COTTON"/>
    <n v="1"/>
    <s v="OMM"/>
    <n v="3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598484.8484848486"/>
    <n v="17150000"/>
    <n v="6"/>
  </r>
  <r>
    <s v="전략"/>
    <s v="ELS-의류"/>
    <s v="ELS-EVERGREEN-01"/>
    <s v="ELS-EVERGREEN-01ELSTSF2404GY"/>
    <n v="3"/>
    <s v="ELS-EVERGREEN-013"/>
    <s v="ELS-EVERGREEN-013-ELSTSF2404GREYOLL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GY"/>
    <s v="GY"/>
    <s v="GREY"/>
    <s v="ELSTSF2404GY"/>
    <s v=""/>
    <n v="0.25"/>
    <s v="100% COTTON"/>
    <n v="1"/>
    <s v="OLL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4GY"/>
    <n v="3"/>
    <s v="ELS-EVERGREEN-013"/>
    <s v="ELS-EVERGREEN-013-ELSTSF2404GREYOXL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GY"/>
    <s v="GY"/>
    <s v="GREY"/>
    <s v="ELSTSF2404GY"/>
    <s v=""/>
    <n v="0.25"/>
    <s v="100% COTTON"/>
    <n v="1"/>
    <s v="OXL"/>
    <n v="1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113636.3636363635"/>
    <n v="7350000"/>
    <n v="6"/>
  </r>
  <r>
    <s v="전략"/>
    <s v="ELS-의류"/>
    <s v="ELS-EVERGREEN-01"/>
    <s v="ELS-EVERGREEN-01ELSTSF2404BK"/>
    <n v="4"/>
    <s v="ELS-EVERGREEN-014"/>
    <s v="ELS-EVERGREEN-014-ELSTSF2404BLACKOSS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BK"/>
    <s v="BK"/>
    <s v="BLACK"/>
    <s v="ELSTSF2404BK"/>
    <s v=""/>
    <n v="0.25"/>
    <s v="100% COTTON"/>
    <n v="1"/>
    <s v="OSS"/>
    <n v="3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227272.7272727271"/>
    <n v="14700000"/>
    <n v="6"/>
  </r>
  <r>
    <s v="전략"/>
    <s v="ELS-의류"/>
    <s v="ELS-EVERGREEN-01"/>
    <s v="ELS-EVERGREEN-01ELSTSF2404BK"/>
    <n v="4"/>
    <s v="ELS-EVERGREEN-014"/>
    <s v="ELS-EVERGREEN-014-ELSTSF2404BLACKOMM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BK"/>
    <s v="BK"/>
    <s v="BLACK"/>
    <s v="ELSTSF2404BK"/>
    <s v=""/>
    <n v="0.25"/>
    <s v="100% COTTON"/>
    <n v="1"/>
    <s v="OMM"/>
    <n v="4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969696.9696969697"/>
    <n v="19600000"/>
    <n v="5.9999999999999991"/>
  </r>
  <r>
    <s v="전략"/>
    <s v="ELS-의류"/>
    <s v="ELS-EVERGREEN-01"/>
    <s v="ELS-EVERGREEN-01ELSTSF2404BK"/>
    <n v="4"/>
    <s v="ELS-EVERGREEN-014"/>
    <s v="ELS-EVERGREEN-014-ELSTSF2404BLACKOLL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BK"/>
    <s v="BK"/>
    <s v="BLACK"/>
    <s v="ELSTSF2404BK"/>
    <s v=""/>
    <n v="0.25"/>
    <s v="100% COTTON"/>
    <n v="1"/>
    <s v="OLL"/>
    <n v="3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227272.7272727271"/>
    <n v="14700000"/>
    <n v="6"/>
  </r>
  <r>
    <s v="전략"/>
    <s v="ELS-의류"/>
    <s v="ELS-EVERGREEN-01"/>
    <s v="ELS-EVERGREEN-01ELSTSF2404BK"/>
    <n v="4"/>
    <s v="ELS-EVERGREEN-014"/>
    <s v="ELS-EVERGREEN-014-ELSTSF2404BLACKOXL"/>
    <s v="ELS의류404"/>
    <x v="0"/>
    <s v="14SS_E"/>
    <m/>
    <s v="ELS"/>
    <s v="ELSTINKO"/>
    <s v="F"/>
    <n v="2"/>
    <s v="TS"/>
    <s v="SHOT SLEEVES"/>
    <s v="U"/>
    <n v="404"/>
    <n v="404"/>
    <s v="ELSTSF2404"/>
    <n v="8.3333333333333329E-2"/>
    <s v="14SS_ELSTINKO_PK_TSHIRT_03_BK"/>
    <s v="BK"/>
    <s v="BLACK"/>
    <s v="ELSTSF2404BK"/>
    <s v=""/>
    <n v="0.25"/>
    <s v="100% COTTON"/>
    <n v="1"/>
    <s v="OXL"/>
    <n v="2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484848.4848484849"/>
    <n v="9800000"/>
    <n v="5.9999999999999991"/>
  </r>
  <r>
    <s v="전략"/>
    <s v="ELS-의류"/>
    <s v="ELS-EVERGREEN-01"/>
    <s v="ELS-EVERGREEN-01ELSTSF2904BK"/>
    <n v="5"/>
    <s v="ELS-EVERGREEN-015"/>
    <s v="ELS-EVERGREEN-015-ELSTSF2904BLACKXXS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BK_KIDS"/>
    <s v="BK"/>
    <s v="BLACK"/>
    <s v="ELSTSF2904BK"/>
    <s v=""/>
    <n v="0.2"/>
    <n v="0"/>
    <n v="1"/>
    <s v="XXS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904BK"/>
    <n v="5"/>
    <s v="ELS-EVERGREEN-015"/>
    <s v="ELS-EVERGREEN-015-ELSTSF2904BLACKOSS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BK_KIDS"/>
    <s v="BK"/>
    <s v="BLACK"/>
    <s v="ELSTSF2904BK"/>
    <s v=""/>
    <n v="0.2"/>
    <s v="100% COTTON"/>
    <n v="1"/>
    <s v="OSS"/>
    <n v="3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386363.6363636358"/>
    <n v="15750000"/>
    <n v="6.0000000000000009"/>
  </r>
  <r>
    <s v="전략"/>
    <s v="ELS-의류"/>
    <s v="ELS-EVERGREEN-01"/>
    <s v="ELS-EVERGREEN-01ELSTSF2904BK"/>
    <n v="5"/>
    <s v="ELS-EVERGREEN-015"/>
    <s v="ELS-EVERGREEN-015-ELSTSF2904BLACKOMM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BK_KIDS"/>
    <s v="BK"/>
    <s v="BLACK"/>
    <s v="ELSTSF2904BK"/>
    <s v=""/>
    <n v="0.2"/>
    <s v="100% COTTON"/>
    <n v="1"/>
    <s v="OMM"/>
    <n v="4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1"/>
    <s v="ELS-EVERGREEN-01ELSTSF2904BK"/>
    <n v="5"/>
    <s v="ELS-EVERGREEN-015"/>
    <s v="ELS-EVERGREEN-015-ELSTSF2904BLACKOLL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BK_KIDS"/>
    <s v="BK"/>
    <s v="BLACK"/>
    <s v="ELSTSF2904BK"/>
    <s v=""/>
    <n v="0.2"/>
    <s v="100% COTTON"/>
    <n v="1"/>
    <s v="OLL"/>
    <n v="2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704545.4545454544"/>
    <n v="11250000"/>
    <n v="6"/>
  </r>
  <r>
    <s v="전략"/>
    <s v="ELS-의류"/>
    <s v="ELS-EVERGREEN-01"/>
    <s v="ELS-EVERGREEN-01ELSTSF2904BK"/>
    <n v="5"/>
    <s v="ELS-EVERGREEN-015"/>
    <s v="ELS-EVERGREEN-015-ELSTSF2904BLACKOXL"/>
    <s v="ELS의류904"/>
    <x v="0"/>
    <s v="14SS_E"/>
    <m/>
    <s v="ELS"/>
    <s v="ELSTINKO"/>
    <s v="F"/>
    <n v="2"/>
    <s v="TS"/>
    <s v="SHOT SLEEVES"/>
    <s v="K"/>
    <n v="904"/>
    <n v="904"/>
    <s v="ELSTSF2904"/>
    <n v="0.1"/>
    <s v="14SS_ELSTINKO_PK_TSHIRT_03_BK_KIDS"/>
    <s v="BK"/>
    <s v="BLACK"/>
    <s v="ELSTSF2904BK"/>
    <s v=""/>
    <n v="0.2"/>
    <s v="100% COTTON"/>
    <n v="1"/>
    <s v="OXL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405NY"/>
    <n v="6"/>
    <s v="ELS-EVERGREEN-016"/>
    <s v="ELS-EVERGREEN-016-ELSTSF2405NAVYOSS"/>
    <s v="ELS의류405"/>
    <x v="0"/>
    <s v="14SS_E"/>
    <m/>
    <s v="ELS"/>
    <s v="ELSTINKO"/>
    <s v="F"/>
    <n v="2"/>
    <s v="TS"/>
    <s v="SHOT SLEEVES"/>
    <s v="U"/>
    <n v="405"/>
    <n v="405"/>
    <s v="ELSTSF2405"/>
    <n v="0.25"/>
    <s v="14SS_ELSTINKO_PK_TSHIRT_03_BL"/>
    <s v="NY"/>
    <s v="NAVY"/>
    <s v="ELSTSF2405NY"/>
    <s v=""/>
    <n v="0.25"/>
    <s v="100% COTTON"/>
    <n v="1"/>
    <s v="OSS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5NY"/>
    <n v="6"/>
    <s v="ELS-EVERGREEN-016"/>
    <s v="ELS-EVERGREEN-016-ELSTSF2405NAVYOMM"/>
    <s v="ELS의류405"/>
    <x v="0"/>
    <s v="14SS_E"/>
    <m/>
    <s v="ELS"/>
    <s v="ELSTINKO"/>
    <s v="F"/>
    <n v="2"/>
    <s v="TS"/>
    <s v="SHOT SLEEVES"/>
    <s v="U"/>
    <n v="405"/>
    <n v="405"/>
    <s v="ELSTSF2405"/>
    <n v="0.25"/>
    <s v="14SS_ELSTINKO_PK_TSHIRT_03_BL"/>
    <s v="NY"/>
    <s v="NAVY"/>
    <s v="ELSTSF2405NY"/>
    <s v=""/>
    <n v="0.25"/>
    <s v="100% COTTON"/>
    <n v="1"/>
    <s v="OMM"/>
    <n v="3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598484.8484848486"/>
    <n v="17150000"/>
    <n v="6"/>
  </r>
  <r>
    <s v="전략"/>
    <s v="ELS-의류"/>
    <s v="ELS-EVERGREEN-01"/>
    <s v="ELS-EVERGREEN-01ELSTSF2405NY"/>
    <n v="6"/>
    <s v="ELS-EVERGREEN-016"/>
    <s v="ELS-EVERGREEN-016-ELSTSF2405NAVYOLL"/>
    <s v="ELS의류405"/>
    <x v="0"/>
    <s v="14SS_E"/>
    <m/>
    <s v="ELS"/>
    <s v="ELSTINKO"/>
    <s v="F"/>
    <n v="2"/>
    <s v="TS"/>
    <s v="SHOT SLEEVES"/>
    <s v="U"/>
    <n v="405"/>
    <n v="405"/>
    <s v="ELSTSF2405"/>
    <n v="0.25"/>
    <s v="14SS_ELSTINKO_PK_TSHIRT_03_BL"/>
    <s v="NY"/>
    <s v="NAVY"/>
    <s v="ELSTSF2405NY"/>
    <s v=""/>
    <n v="0.25"/>
    <s v="100% COTTON"/>
    <n v="1"/>
    <s v="OLL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5NY"/>
    <n v="6"/>
    <s v="ELS-EVERGREEN-016"/>
    <s v="ELS-EVERGREEN-016-ELSTSF2405NAVYOXL"/>
    <s v="ELS의류405"/>
    <x v="0"/>
    <s v="14SS_E"/>
    <m/>
    <s v="ELS"/>
    <s v="ELSTINKO"/>
    <s v="F"/>
    <n v="2"/>
    <s v="TS"/>
    <s v="SHOT SLEEVES"/>
    <s v="U"/>
    <n v="405"/>
    <n v="405"/>
    <s v="ELSTSF2405"/>
    <n v="0.25"/>
    <s v="14SS_ELSTINKO_PK_TSHIRT_03_BL"/>
    <s v="NY"/>
    <s v="NAVY"/>
    <s v="ELSTSF2405NY"/>
    <s v=""/>
    <n v="0.25"/>
    <s v="100% COTTON"/>
    <n v="1"/>
    <s v="OXL"/>
    <n v="1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113636.3636363635"/>
    <n v="7350000"/>
    <n v="6"/>
  </r>
  <r>
    <s v="전략"/>
    <s v="ELS-의류"/>
    <s v="ELS-EVERGREEN-01"/>
    <s v="ELS-EVERGREEN-01ELSTSF2406YE"/>
    <n v="7"/>
    <s v="ELS-EVERGREEN-017"/>
    <s v="ELS-EVERGREEN-017-ELSTSF2406YELLOWOSS"/>
    <s v="ELS의류406"/>
    <x v="0"/>
    <s v="14SS_E"/>
    <m/>
    <s v="ELS"/>
    <s v="ELSTINKO"/>
    <s v="F"/>
    <n v="2"/>
    <s v="TS"/>
    <s v="SHOT SLEEVES"/>
    <s v="U"/>
    <n v="406"/>
    <n v="406"/>
    <s v="ELSTSF2406"/>
    <n v="0.25"/>
    <s v="14SS_ELSTINKO_PK_TSHIRT_03_YE"/>
    <s v="YE"/>
    <s v="YELLOW"/>
    <s v="ELSTSF2406YE"/>
    <s v=""/>
    <n v="0.25"/>
    <s v="100% COTTON"/>
    <n v="1"/>
    <s v="OSS"/>
    <n v="3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227272.7272727271"/>
    <n v="14700000"/>
    <n v="6"/>
  </r>
  <r>
    <s v="전략"/>
    <s v="ELS-의류"/>
    <s v="ELS-EVERGREEN-01"/>
    <s v="ELS-EVERGREEN-01ELSTSF2406YE"/>
    <n v="7"/>
    <s v="ELS-EVERGREEN-017"/>
    <s v="ELS-EVERGREEN-017-ELSTSF2406YELLOWOMM"/>
    <s v="ELS의류406"/>
    <x v="0"/>
    <s v="14SS_E"/>
    <m/>
    <s v="ELS"/>
    <s v="ELSTINKO"/>
    <s v="F"/>
    <n v="2"/>
    <s v="TS"/>
    <s v="SHOT SLEEVES"/>
    <s v="U"/>
    <n v="406"/>
    <n v="406"/>
    <s v="ELSTSF2406"/>
    <n v="0.25"/>
    <s v="14SS_ELSTINKO_PK_TSHIRT_03_YE"/>
    <s v="YE"/>
    <s v="YELLOW"/>
    <s v="ELSTSF2406YE"/>
    <s v=""/>
    <n v="0.25"/>
    <s v="100% COTTON"/>
    <n v="1"/>
    <s v="OMM"/>
    <n v="3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598484.8484848486"/>
    <n v="17150000"/>
    <n v="6"/>
  </r>
  <r>
    <s v="전략"/>
    <s v="ELS-의류"/>
    <s v="ELS-EVERGREEN-01"/>
    <s v="ELS-EVERGREEN-01ELSTSF2406YE"/>
    <n v="7"/>
    <s v="ELS-EVERGREEN-017"/>
    <s v="ELS-EVERGREEN-017-ELSTSF2406YELLOWOLL"/>
    <s v="ELS의류406"/>
    <x v="0"/>
    <s v="14SS_E"/>
    <m/>
    <s v="ELS"/>
    <s v="ELSTINKO"/>
    <s v="F"/>
    <n v="2"/>
    <s v="TS"/>
    <s v="SHOT SLEEVES"/>
    <s v="U"/>
    <n v="406"/>
    <n v="406"/>
    <s v="ELSTSF2406"/>
    <n v="0.25"/>
    <s v="14SS_ELSTINKO_PK_TSHIRT_03_YE"/>
    <s v="YE"/>
    <s v="YELLOW"/>
    <s v="ELSTSF2406YE"/>
    <s v=""/>
    <n v="0.25"/>
    <s v="100% COTTON"/>
    <n v="1"/>
    <s v="OLL"/>
    <n v="2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484848.4848484849"/>
    <n v="9800000"/>
    <n v="5.9999999999999991"/>
  </r>
  <r>
    <s v="전략"/>
    <s v="ELS-의류"/>
    <s v="ELS-EVERGREEN-01"/>
    <s v="ELS-EVERGREEN-01ELSTSF2406YE"/>
    <n v="7"/>
    <s v="ELS-EVERGREEN-017"/>
    <s v="ELS-EVERGREEN-017-ELSTSF2406YELLOWOXL"/>
    <s v="ELS의류406"/>
    <x v="0"/>
    <s v="14SS_E"/>
    <m/>
    <s v="ELS"/>
    <s v="ELSTINKO"/>
    <s v="F"/>
    <n v="2"/>
    <s v="TS"/>
    <s v="SHOT SLEEVES"/>
    <s v="U"/>
    <n v="406"/>
    <n v="406"/>
    <s v="ELSTSF2406"/>
    <n v="0.25"/>
    <s v="14SS_ELSTINKO_PK_TSHIRT_03_YE"/>
    <s v="YE"/>
    <s v="YELLOW"/>
    <s v="ELSTSF2406YE"/>
    <s v=""/>
    <n v="0.25"/>
    <s v="100% COTTON"/>
    <n v="1"/>
    <s v="OXL"/>
    <n v="1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113636.3636363635"/>
    <n v="7350000"/>
    <n v="6"/>
  </r>
  <r>
    <s v="전략"/>
    <s v="ELS-의류"/>
    <s v="ELS-EVERGREEN-01"/>
    <s v="ELS-EVERGREEN-01ELSTSF2407YE"/>
    <n v="8"/>
    <s v="ELS-EVERGREEN-018"/>
    <s v="ELS-EVERGREEN-018-ELSTSF2407YELLOWOSS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YL"/>
    <s v="YE"/>
    <s v="YELLOW"/>
    <s v="ELSTSF2407YE"/>
    <s v=""/>
    <n v="0.25"/>
    <s v="100% COTTON"/>
    <n v="1"/>
    <s v="OSS"/>
    <n v="3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598484.8484848486"/>
    <n v="17150000"/>
    <n v="6"/>
  </r>
  <r>
    <s v="전략"/>
    <s v="ELS-의류"/>
    <s v="ELS-EVERGREEN-01"/>
    <s v="ELS-EVERGREEN-01ELSTSF2407YE"/>
    <n v="8"/>
    <s v="ELS-EVERGREEN-018"/>
    <s v="ELS-EVERGREEN-018-ELSTSF2407YELLOWOMM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YL"/>
    <s v="YE"/>
    <s v="YELLOW"/>
    <s v="ELSTSF2407YE"/>
    <s v=""/>
    <n v="0.25"/>
    <s v="100% COTTON"/>
    <n v="1"/>
    <s v="OMM"/>
    <n v="4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969696.9696969697"/>
    <n v="19600000"/>
    <n v="5.9999999999999991"/>
  </r>
  <r>
    <s v="전략"/>
    <s v="ELS-의류"/>
    <s v="ELS-EVERGREEN-01"/>
    <s v="ELS-EVERGREEN-01ELSTSF2407YE"/>
    <n v="8"/>
    <s v="ELS-EVERGREEN-018"/>
    <s v="ELS-EVERGREEN-018-ELSTSF2407YELLOWOLL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YL"/>
    <s v="YE"/>
    <s v="YELLOW"/>
    <s v="ELSTSF2407YE"/>
    <s v=""/>
    <n v="0.25"/>
    <s v="100% COTTON"/>
    <n v="1"/>
    <s v="OLL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7YE"/>
    <n v="8"/>
    <s v="ELS-EVERGREEN-018"/>
    <s v="ELS-EVERGREEN-018-ELSTSF2407YELLOWOXL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YL"/>
    <s v="YE"/>
    <s v="YELLOW"/>
    <s v="ELSTSF2407YE"/>
    <s v=""/>
    <n v="0.25"/>
    <s v="100% COTTON"/>
    <n v="1"/>
    <s v="OXL"/>
    <n v="2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484848.4848484849"/>
    <n v="9800000"/>
    <n v="5.9999999999999991"/>
  </r>
  <r>
    <s v="전략"/>
    <s v="ELS-의류"/>
    <s v="ELS-EVERGREEN-01"/>
    <s v="ELS-EVERGREEN-01ELSTSF2907YE"/>
    <n v="9"/>
    <s v="ELS-EVERGREEN-019"/>
    <s v="ELS-EVERGREEN-019-ELSTSF2907YELLOWXXS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YL_KIDS"/>
    <s v="YE"/>
    <s v="YELLOW"/>
    <s v="ELSTSF2907YE"/>
    <s v=""/>
    <n v="0.2"/>
    <n v="0"/>
    <n v="1"/>
    <s v="XXS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907YE"/>
    <n v="9"/>
    <s v="ELS-EVERGREEN-019"/>
    <s v="ELS-EVERGREEN-019-ELSTSF2907YELLOWOSS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YL_KIDS"/>
    <s v="YE"/>
    <s v="YELLOW"/>
    <s v="ELSTSF2907YE"/>
    <s v=""/>
    <n v="0.2"/>
    <s v="100% COTTON"/>
    <n v="1"/>
    <s v="OSS"/>
    <n v="3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386363.6363636358"/>
    <n v="15750000"/>
    <n v="6.0000000000000009"/>
  </r>
  <r>
    <s v="전략"/>
    <s v="ELS-의류"/>
    <s v="ELS-EVERGREEN-01"/>
    <s v="ELS-EVERGREEN-01ELSTSF2907YE"/>
    <n v="9"/>
    <s v="ELS-EVERGREEN-019"/>
    <s v="ELS-EVERGREEN-019-ELSTSF2907YELLOWOMM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YL_KIDS"/>
    <s v="YE"/>
    <s v="YELLOW"/>
    <s v="ELSTSF2907YE"/>
    <s v=""/>
    <n v="0.2"/>
    <s v="100% COTTON"/>
    <n v="1"/>
    <s v="OMM"/>
    <n v="4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1"/>
    <s v="ELS-EVERGREEN-01ELSTSF2907YE"/>
    <n v="9"/>
    <s v="ELS-EVERGREEN-019"/>
    <s v="ELS-EVERGREEN-019-ELSTSF2907YELLOWOLL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YL_KIDS"/>
    <s v="YE"/>
    <s v="YELLOW"/>
    <s v="ELSTSF2907YE"/>
    <s v=""/>
    <n v="0.2"/>
    <s v="100% COTTON"/>
    <n v="1"/>
    <s v="OLL"/>
    <n v="2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704545.4545454544"/>
    <n v="11250000"/>
    <n v="6"/>
  </r>
  <r>
    <s v="전략"/>
    <s v="ELS-의류"/>
    <s v="ELS-EVERGREEN-01"/>
    <s v="ELS-EVERGREEN-01ELSTSF2907YE"/>
    <n v="9"/>
    <s v="ELS-EVERGREEN-019"/>
    <s v="ELS-EVERGREEN-019-ELSTSF2907YELLOWOXL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YL_KIDS"/>
    <s v="YE"/>
    <s v="YELLOW"/>
    <s v="ELSTSF2907YE"/>
    <s v=""/>
    <n v="0.2"/>
    <s v="100% COTTON"/>
    <n v="1"/>
    <s v="OXL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407NY"/>
    <n v="10"/>
    <s v="ELS-EVERGREEN-0110"/>
    <s v="ELS-EVERGREEN-0110-ELSTSF2407NAVYOSS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NY"/>
    <s v="NY"/>
    <s v="NAVY"/>
    <s v="ELSTSF2407NY"/>
    <s v=""/>
    <n v="0.25"/>
    <s v="100% COTTON"/>
    <n v="1"/>
    <s v="OSS"/>
    <n v="2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856060.606060606"/>
    <n v="12250000"/>
    <n v="6"/>
  </r>
  <r>
    <s v="전략"/>
    <s v="ELS-의류"/>
    <s v="ELS-EVERGREEN-01"/>
    <s v="ELS-EVERGREEN-01ELSTSF2407NY"/>
    <n v="10"/>
    <s v="ELS-EVERGREEN-0110"/>
    <s v="ELS-EVERGREEN-0110-ELSTSF2407NAVYOMM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NY"/>
    <s v="NY"/>
    <s v="NAVY"/>
    <s v="ELSTSF2407NY"/>
    <s v=""/>
    <n v="0.25"/>
    <s v="100% COTTON"/>
    <n v="1"/>
    <s v="OMM"/>
    <n v="4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969696.9696969697"/>
    <n v="19600000"/>
    <n v="5.9999999999999991"/>
  </r>
  <r>
    <s v="전략"/>
    <s v="ELS-의류"/>
    <s v="ELS-EVERGREEN-01"/>
    <s v="ELS-EVERGREEN-01ELSTSF2407NY"/>
    <n v="10"/>
    <s v="ELS-EVERGREEN-0110"/>
    <s v="ELS-EVERGREEN-0110-ELSTSF2407NAVYOLL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NY"/>
    <s v="NY"/>
    <s v="NAVY"/>
    <s v="ELSTSF2407NY"/>
    <s v=""/>
    <n v="0.25"/>
    <s v="100% COTTON"/>
    <n v="1"/>
    <s v="OLL"/>
    <n v="3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598484.8484848486"/>
    <n v="17150000"/>
    <n v="6"/>
  </r>
  <r>
    <s v="전략"/>
    <s v="ELS-의류"/>
    <s v="ELS-EVERGREEN-01"/>
    <s v="ELS-EVERGREEN-01ELSTSF2407NY"/>
    <n v="10"/>
    <s v="ELS-EVERGREEN-0110"/>
    <s v="ELS-EVERGREEN-0110-ELSTSF2407NAVYOXL"/>
    <s v="ELS의류407"/>
    <x v="0"/>
    <s v="14SS_E"/>
    <m/>
    <s v="ELS"/>
    <s v="ELSTINKO"/>
    <s v="F"/>
    <n v="2"/>
    <s v="TS"/>
    <s v="SHOT SLEEVES"/>
    <s v="U"/>
    <n v="407"/>
    <n v="407"/>
    <s v="ELSTSF2407"/>
    <n v="0.125"/>
    <s v="14SS_ELSTINKO_PK_TSHIRT_02_NY"/>
    <s v="NY"/>
    <s v="NAVY"/>
    <s v="ELSTSF2407NY"/>
    <s v=""/>
    <n v="0.25"/>
    <s v="100% COTTON"/>
    <n v="1"/>
    <s v="OXL"/>
    <n v="2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484848.4848484849"/>
    <n v="9800000"/>
    <n v="5.9999999999999991"/>
  </r>
  <r>
    <s v="전략"/>
    <s v="ELS-의류"/>
    <s v="ELS-EVERGREEN-01"/>
    <s v="ELS-EVERGREEN-01ELSTSF2907NY"/>
    <n v="11"/>
    <s v="ELS-EVERGREEN-0111"/>
    <s v="ELS-EVERGREEN-0111-ELSTSF2907NAVYXXS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NY_KIDS"/>
    <s v="NY"/>
    <s v="NAVY"/>
    <s v="ELSTSF2907NY"/>
    <s v=""/>
    <n v="0.2"/>
    <n v="0"/>
    <n v="1"/>
    <s v="XXS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907NY"/>
    <n v="11"/>
    <s v="ELS-EVERGREEN-0111"/>
    <s v="ELS-EVERGREEN-0111-ELSTSF2907NAVYOSS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NY_KIDS"/>
    <s v="NY"/>
    <s v="NAVY"/>
    <s v="ELSTSF2907NY"/>
    <s v=""/>
    <n v="0.2"/>
    <s v="100% COTTON"/>
    <n v="1"/>
    <s v="OSS"/>
    <n v="3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386363.6363636358"/>
    <n v="15750000"/>
    <n v="6.0000000000000009"/>
  </r>
  <r>
    <s v="전략"/>
    <s v="ELS-의류"/>
    <s v="ELS-EVERGREEN-01"/>
    <s v="ELS-EVERGREEN-01ELSTSF2907NY"/>
    <n v="11"/>
    <s v="ELS-EVERGREEN-0111"/>
    <s v="ELS-EVERGREEN-0111-ELSTSF2907NAVYOMM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NY_KIDS"/>
    <s v="NY"/>
    <s v="NAVY"/>
    <s v="ELSTSF2907NY"/>
    <s v=""/>
    <n v="0.2"/>
    <s v="100% COTTON"/>
    <n v="1"/>
    <s v="OMM"/>
    <n v="4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1"/>
    <s v="ELS-EVERGREEN-01ELSTSF2907NY"/>
    <n v="11"/>
    <s v="ELS-EVERGREEN-0111"/>
    <s v="ELS-EVERGREEN-0111-ELSTSF2907NAVYOLL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NY_KIDS"/>
    <s v="NY"/>
    <s v="NAVY"/>
    <s v="ELSTSF2907NY"/>
    <s v=""/>
    <n v="0.2"/>
    <s v="100% COTTON"/>
    <n v="1"/>
    <s v="OLL"/>
    <n v="2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704545.4545454544"/>
    <n v="11250000"/>
    <n v="6"/>
  </r>
  <r>
    <s v="전략"/>
    <s v="ELS-의류"/>
    <s v="ELS-EVERGREEN-01"/>
    <s v="ELS-EVERGREEN-01ELSTSF2907NY"/>
    <n v="11"/>
    <s v="ELS-EVERGREEN-0111"/>
    <s v="ELS-EVERGREEN-0111-ELSTSF2907NAVYOXL"/>
    <s v="ELS의류907"/>
    <x v="0"/>
    <s v="14SS_E"/>
    <m/>
    <s v="ELS"/>
    <s v="ELSTINKO"/>
    <s v="F"/>
    <n v="2"/>
    <s v="TS"/>
    <s v="SHOT SLEEVES"/>
    <s v="K"/>
    <n v="907"/>
    <n v="907"/>
    <s v="ELSTSF2907"/>
    <n v="0.1"/>
    <s v="14SS_ELSTINKO_PK_TSHIRT_02_NY_KIDS"/>
    <s v="NY"/>
    <s v="NAVY"/>
    <s v="ELSTSF2907NY"/>
    <s v=""/>
    <n v="0.2"/>
    <s v="100% COTTON"/>
    <n v="1"/>
    <s v="OXL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408RE"/>
    <n v="12"/>
    <s v="ELS-EVERGREEN-0112"/>
    <s v="ELS-EVERGREEN-0112-ELSTSF2408REDOSS"/>
    <s v="ELS의류408"/>
    <x v="0"/>
    <s v="14SS_E"/>
    <m/>
    <s v="ELS"/>
    <s v="ELSTINKO"/>
    <s v="F"/>
    <n v="2"/>
    <s v="TS"/>
    <s v="SHOT SLEEVES"/>
    <s v="U"/>
    <n v="408"/>
    <n v="408"/>
    <s v="ELSTSF2408"/>
    <n v="0.25"/>
    <s v="14SS_ELSTINKO_PK_TSHIRT_02_RE"/>
    <s v="RE"/>
    <s v="RED"/>
    <s v="ELSTSF2408RE"/>
    <s v=""/>
    <n v="0.25"/>
    <s v="100% COTTON"/>
    <n v="1"/>
    <s v="OSS"/>
    <n v="4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969696.9696969697"/>
    <n v="19600000"/>
    <n v="5.9999999999999991"/>
  </r>
  <r>
    <s v="전략"/>
    <s v="ELS-의류"/>
    <s v="ELS-EVERGREEN-01"/>
    <s v="ELS-EVERGREEN-01ELSTSF2408RE"/>
    <n v="12"/>
    <s v="ELS-EVERGREEN-0112"/>
    <s v="ELS-EVERGREEN-0112-ELSTSF2408REDOMM"/>
    <s v="ELS의류408"/>
    <x v="0"/>
    <s v="14SS_E"/>
    <m/>
    <s v="ELS"/>
    <s v="ELSTINKO"/>
    <s v="F"/>
    <n v="2"/>
    <s v="TS"/>
    <s v="SHOT SLEEVES"/>
    <s v="U"/>
    <n v="408"/>
    <n v="408"/>
    <s v="ELSTSF2408"/>
    <n v="0.25"/>
    <s v="14SS_ELSTINKO_PK_TSHIRT_02_RE"/>
    <s v="RE"/>
    <s v="RED"/>
    <s v="ELSTSF2408RE"/>
    <s v=""/>
    <n v="0.25"/>
    <s v="100% COTTON"/>
    <n v="1"/>
    <s v="OMM"/>
    <n v="3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598484.8484848486"/>
    <n v="17150000"/>
    <n v="6"/>
  </r>
  <r>
    <s v="전략"/>
    <s v="ELS-의류"/>
    <s v="ELS-EVERGREEN-01"/>
    <s v="ELS-EVERGREEN-01ELSTSF2408RE"/>
    <n v="12"/>
    <s v="ELS-EVERGREEN-0112"/>
    <s v="ELS-EVERGREEN-0112-ELSTSF2408REDOLL"/>
    <s v="ELS의류408"/>
    <x v="0"/>
    <s v="14SS_E"/>
    <m/>
    <s v="ELS"/>
    <s v="ELSTINKO"/>
    <s v="F"/>
    <n v="2"/>
    <s v="TS"/>
    <s v="SHOT SLEEVES"/>
    <s v="U"/>
    <n v="408"/>
    <n v="408"/>
    <s v="ELSTSF2408"/>
    <n v="0.25"/>
    <s v="14SS_ELSTINKO_PK_TSHIRT_02_RE"/>
    <s v="RE"/>
    <s v="RED"/>
    <s v="ELSTSF2408RE"/>
    <s v=""/>
    <n v="0.25"/>
    <s v="100% COTTON"/>
    <n v="1"/>
    <s v="OLL"/>
    <n v="30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227272.7272727271"/>
    <n v="14700000"/>
    <n v="6"/>
  </r>
  <r>
    <s v="전략"/>
    <s v="ELS-의류"/>
    <s v="ELS-EVERGREEN-01"/>
    <s v="ELS-EVERGREEN-01ELSTSF2408RE"/>
    <n v="12"/>
    <s v="ELS-EVERGREEN-0112"/>
    <s v="ELS-EVERGREEN-0112-ELSTSF2408REDOXL"/>
    <s v="ELS의류408"/>
    <x v="0"/>
    <s v="14SS_E"/>
    <m/>
    <s v="ELS"/>
    <s v="ELSTINKO"/>
    <s v="F"/>
    <n v="2"/>
    <s v="TS"/>
    <s v="SHOT SLEEVES"/>
    <s v="U"/>
    <n v="408"/>
    <n v="408"/>
    <s v="ELSTSF2408"/>
    <n v="0.25"/>
    <s v="14SS_ELSTINKO_PK_TSHIRT_02_RE"/>
    <s v="RE"/>
    <s v="RED"/>
    <s v="ELSTSF2408RE"/>
    <s v=""/>
    <n v="0.25"/>
    <s v="100% COTTON"/>
    <n v="1"/>
    <s v="OXL"/>
    <n v="150"/>
    <x v="2"/>
    <x v="0"/>
    <s v="01"/>
    <s v="M"/>
    <s v="CN"/>
    <n v="1"/>
    <n v="49000"/>
    <d v="1899-12-30T00:00:00"/>
    <n v="7424.242424242424"/>
    <n v="0"/>
    <n v="-7424.242424242424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113636.3636363635"/>
    <n v="7350000"/>
    <n v="6"/>
  </r>
  <r>
    <s v="전략"/>
    <s v="ELS-의류"/>
    <s v="ELS-EVERGREEN-01"/>
    <s v="ELS-EVERGREEN-01ELSTSF2908RE"/>
    <n v="13"/>
    <s v="ELS-EVERGREEN-0113"/>
    <s v="ELS-EVERGREEN-0113-ELSTSF2908REDXXS"/>
    <s v="ELS의류908"/>
    <x v="0"/>
    <s v="14SS_E"/>
    <m/>
    <s v="ELS"/>
    <s v="ELSTINKO"/>
    <s v="F"/>
    <n v="2"/>
    <s v="TS"/>
    <s v="SHOT SLEEVES"/>
    <s v="K"/>
    <n v="908"/>
    <n v="908"/>
    <s v="ELSTSF2908"/>
    <n v="0.2"/>
    <s v="14SS_ELSTINKO_PK_TSHIRT_02_RE_KIDS"/>
    <s v="RE"/>
    <s v="RED"/>
    <s v="ELSTSF2908RE"/>
    <s v=""/>
    <n v="0.2"/>
    <n v="0"/>
    <n v="1"/>
    <s v="XXS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1"/>
    <s v="ELS-EVERGREEN-01ELSTSF2908RE"/>
    <n v="13"/>
    <s v="ELS-EVERGREEN-0113"/>
    <s v="ELS-EVERGREEN-0113-ELSTSF2908REDOSS"/>
    <s v="ELS의류908"/>
    <x v="0"/>
    <s v="14SS_E"/>
    <m/>
    <s v="ELS"/>
    <s v="ELSTINKO"/>
    <s v="F"/>
    <n v="2"/>
    <s v="TS"/>
    <s v="SHOT SLEEVES"/>
    <s v="K"/>
    <n v="908"/>
    <n v="908"/>
    <s v="ELSTSF2908"/>
    <n v="0.2"/>
    <s v="14SS_ELSTINKO_PK_TSHIRT_02_RE_KIDS"/>
    <s v="RE"/>
    <s v="RED"/>
    <s v="ELSTSF2908RE"/>
    <s v=""/>
    <n v="0.2"/>
    <s v="100% COTTON"/>
    <n v="1"/>
    <s v="OSS"/>
    <n v="3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386363.6363636358"/>
    <n v="15750000"/>
    <n v="6.0000000000000009"/>
  </r>
  <r>
    <s v="전략"/>
    <s v="ELS-의류"/>
    <s v="ELS-EVERGREEN-01"/>
    <s v="ELS-EVERGREEN-01ELSTSF2908RE"/>
    <n v="13"/>
    <s v="ELS-EVERGREEN-0113"/>
    <s v="ELS-EVERGREEN-0113-ELSTSF2908REDOMM"/>
    <s v="ELS의류908"/>
    <x v="0"/>
    <s v="14SS_E"/>
    <m/>
    <s v="ELS"/>
    <s v="ELSTINKO"/>
    <s v="F"/>
    <n v="2"/>
    <s v="TS"/>
    <s v="SHOT SLEEVES"/>
    <s v="K"/>
    <n v="908"/>
    <n v="908"/>
    <s v="ELSTSF2908"/>
    <n v="0.2"/>
    <s v="14SS_ELSTINKO_PK_TSHIRT_02_RE_KIDS"/>
    <s v="RE"/>
    <s v="RED"/>
    <s v="ELSTSF2908RE"/>
    <s v=""/>
    <n v="0.2"/>
    <s v="100% COTTON"/>
    <n v="1"/>
    <s v="OMM"/>
    <n v="4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1"/>
    <s v="ELS-EVERGREEN-01ELSTSF2908RE"/>
    <n v="13"/>
    <s v="ELS-EVERGREEN-0113"/>
    <s v="ELS-EVERGREEN-0113-ELSTSF2908REDOLL"/>
    <s v="ELS의류908"/>
    <x v="0"/>
    <s v="14SS_E"/>
    <m/>
    <s v="ELS"/>
    <s v="ELSTINKO"/>
    <s v="F"/>
    <n v="2"/>
    <s v="TS"/>
    <s v="SHOT SLEEVES"/>
    <s v="K"/>
    <n v="908"/>
    <n v="908"/>
    <s v="ELSTSF2908"/>
    <n v="0.2"/>
    <s v="14SS_ELSTINKO_PK_TSHIRT_02_RE_KIDS"/>
    <s v="RE"/>
    <s v="RED"/>
    <s v="ELSTSF2908RE"/>
    <s v=""/>
    <n v="0.2"/>
    <s v="100% COTTON"/>
    <n v="1"/>
    <s v="OLL"/>
    <n v="25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704545.4545454544"/>
    <n v="11250000"/>
    <n v="6"/>
  </r>
  <r>
    <s v="전략"/>
    <s v="ELS-의류"/>
    <s v="ELS-EVERGREEN-01"/>
    <s v="ELS-EVERGREEN-01ELSTSF2908RE"/>
    <n v="13"/>
    <s v="ELS-EVERGREEN-0113"/>
    <s v="ELS-EVERGREEN-0113-ELSTSF2908REDOXL"/>
    <s v="ELS의류908"/>
    <x v="0"/>
    <s v="14SS_E"/>
    <m/>
    <s v="ELS"/>
    <s v="ELSTINKO"/>
    <s v="F"/>
    <n v="2"/>
    <s v="TS"/>
    <s v="SHOT SLEEVES"/>
    <s v="K"/>
    <n v="908"/>
    <n v="908"/>
    <s v="ELSTSF2908"/>
    <n v="0.2"/>
    <s v="14SS_ELSTINKO_PK_TSHIRT_02_RE_KIDS"/>
    <s v="RE"/>
    <s v="RED"/>
    <s v="ELSTSF2908RE"/>
    <s v=""/>
    <n v="0.2"/>
    <s v="100% COTTON"/>
    <n v="1"/>
    <s v="OXL"/>
    <n v="200"/>
    <x v="2"/>
    <x v="0"/>
    <s v="01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2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"/>
    <s v=""/>
    <s v=""/>
    <s v=""/>
    <n v="0"/>
    <s v="0"/>
    <s v="0-"/>
    <n v="0"/>
    <x v="1"/>
    <s v=""/>
    <s v="ELS-EVERGREEN-01 TTL"/>
    <m/>
    <s v=""/>
    <s v=""/>
    <s v=""/>
    <m/>
    <s v=""/>
    <m/>
    <m/>
    <s v=""/>
    <s v=""/>
    <n v="7.9999999999999973"/>
    <m/>
    <s v=""/>
    <m/>
    <s v=""/>
    <s v=""/>
    <n v="12.999999999999989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600"/>
    <n v="15600"/>
    <n v="111696969.69696972"/>
    <n v="737200000"/>
    <n v="5.9999999999999982"/>
  </r>
  <r>
    <s v="전략"/>
    <s v="ELS-의류"/>
    <s v="ELS-EVERGREEN-02"/>
    <s v="ELS-EVERGREEN-02ELSHPF1423BK"/>
    <n v="1"/>
    <s v="ELS-EVERGREEN-021"/>
    <s v="ELS-EVERGREEN-021-ELSHPF1423BLACKOSS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BK"/>
    <s v="BK"/>
    <s v="BLACK"/>
    <s v="ELSHPF1423BK"/>
    <s v=""/>
    <n v="0.25"/>
    <n v="0"/>
    <n v="1"/>
    <s v="OSS"/>
    <n v="2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EVERGREEN-02"/>
    <s v="ELS-EVERGREEN-02ELSHPF1423BK"/>
    <n v="1"/>
    <s v="ELS-EVERGREEN-021"/>
    <s v="ELS-EVERGREEN-021-ELSHPF1423BLACKOMM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BK"/>
    <s v="BK"/>
    <s v="BLACK"/>
    <s v="ELSHPF1423BK"/>
    <s v=""/>
    <n v="0.25"/>
    <n v="0"/>
    <n v="1"/>
    <s v="OMM"/>
    <n v="3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EVERGREEN-02"/>
    <s v="ELS-EVERGREEN-02ELSHPF1423BK"/>
    <n v="1"/>
    <s v="ELS-EVERGREEN-021"/>
    <s v="ELS-EVERGREEN-021-ELSHPF1423BLACKOLL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BK"/>
    <s v="BK"/>
    <s v="BLACK"/>
    <s v="ELSHPF1423BK"/>
    <s v=""/>
    <n v="0.25"/>
    <n v="0"/>
    <n v="1"/>
    <s v="OLL"/>
    <n v="3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EVERGREEN-02"/>
    <s v="ELS-EVERGREEN-02ELSHPF1423BK"/>
    <n v="1"/>
    <s v="ELS-EVERGREEN-021"/>
    <s v="ELS-EVERGREEN-021-ELSHPF1423BLACKOXL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BK"/>
    <s v="BK"/>
    <s v="BLACK"/>
    <s v="ELSHPF1423BK"/>
    <s v=""/>
    <n v="0.25"/>
    <n v="0"/>
    <n v="1"/>
    <s v="OXL"/>
    <n v="1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EVERGREEN-02"/>
    <s v="ELS-EVERGREEN-02ELSHPF1423RE"/>
    <n v="2"/>
    <s v="ELS-EVERGREEN-022"/>
    <s v="ELS-EVERGREEN-022-ELSHPF1423REDOSS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RE"/>
    <s v="RE"/>
    <s v="RED"/>
    <s v="ELSHPF1423RE"/>
    <s v=""/>
    <n v="0.25"/>
    <n v="0"/>
    <n v="1"/>
    <s v="OSS"/>
    <n v="3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EVERGREEN-02"/>
    <s v="ELS-EVERGREEN-02ELSHPF1423RE"/>
    <n v="2"/>
    <s v="ELS-EVERGREEN-022"/>
    <s v="ELS-EVERGREEN-022-ELSHPF1423REDOMM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RE"/>
    <s v="RE"/>
    <s v="RED"/>
    <s v="ELSHPF1423RE"/>
    <s v=""/>
    <n v="0.25"/>
    <n v="0"/>
    <n v="1"/>
    <s v="OMM"/>
    <n v="3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EVERGREEN-02"/>
    <s v="ELS-EVERGREEN-02ELSHPF1423RE"/>
    <n v="2"/>
    <s v="ELS-EVERGREEN-022"/>
    <s v="ELS-EVERGREEN-022-ELSHPF1423REDOLL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RE"/>
    <s v="RE"/>
    <s v="RED"/>
    <s v="ELSHPF1423RE"/>
    <s v=""/>
    <n v="0.25"/>
    <n v="0"/>
    <n v="1"/>
    <s v="OLL"/>
    <n v="2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EVERGREEN-02"/>
    <s v="ELS-EVERGREEN-02ELSHPF1423RE"/>
    <n v="2"/>
    <s v="ELS-EVERGREEN-022"/>
    <s v="ELS-EVERGREEN-022-ELSHPF1423REDOXL"/>
    <s v="ELS의류423"/>
    <x v="0"/>
    <s v="14SS E"/>
    <m/>
    <s v="ELS"/>
    <s v="ELSTINKO"/>
    <s v="F"/>
    <n v="1"/>
    <s v="HP"/>
    <s v="HOODED JUMPER"/>
    <s v="U"/>
    <n v="423"/>
    <n v="423"/>
    <s v="ELSHPF1423"/>
    <n v="0.125"/>
    <s v="14SS ELSTINKO HOOD 02 RE"/>
    <s v="RE"/>
    <s v="RED"/>
    <s v="ELSHPF1423RE"/>
    <s v=""/>
    <n v="0.25"/>
    <n v="0"/>
    <n v="1"/>
    <s v="OXL"/>
    <n v="1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EVERGREEN-02"/>
    <s v="ELS-EVERGREEN-02ELSHPF1923RE"/>
    <n v="3"/>
    <s v="ELS-EVERGREEN-023"/>
    <s v="ELS-EVERGREEN-023-ELSHPF1923REDXXS"/>
    <s v="ELS의류923"/>
    <x v="0"/>
    <s v="14SS E"/>
    <m/>
    <s v="ELS"/>
    <s v="ELSTINKO"/>
    <s v="F"/>
    <n v="1"/>
    <s v="HP"/>
    <s v="HOODED JUMPER"/>
    <s v="K"/>
    <n v="923"/>
    <n v="923"/>
    <s v="ELSHPF1923"/>
    <n v="0.2"/>
    <s v="14SS ELSTINKO HOOD 02 RE_KIDS"/>
    <s v="RE"/>
    <s v="RED"/>
    <s v="ELSHPF1923RE"/>
    <s v=""/>
    <n v="0.2"/>
    <n v="0"/>
    <n v="1"/>
    <s v="XXS"/>
    <n v="2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EVERGREEN-02"/>
    <s v="ELS-EVERGREEN-02ELSHPF1923RE"/>
    <n v="3"/>
    <s v="ELS-EVERGREEN-023"/>
    <s v="ELS-EVERGREEN-023-ELSHPF1923REDOXS"/>
    <s v="ELS의류923"/>
    <x v="0"/>
    <s v="14SS E"/>
    <m/>
    <s v="ELS"/>
    <s v="ELSTINKO"/>
    <s v="F"/>
    <n v="1"/>
    <s v="HP"/>
    <s v="HOODED JUMPER"/>
    <s v="K"/>
    <n v="923"/>
    <n v="923"/>
    <s v="ELSHPF1923"/>
    <n v="0.2"/>
    <s v="14SS ELSTINKO HOOD 02 RE_KIDS"/>
    <s v="RE"/>
    <s v="RED"/>
    <s v="ELSHPF1923RE"/>
    <s v=""/>
    <n v="0.2"/>
    <n v="0"/>
    <n v="1"/>
    <s v="OXS"/>
    <n v="3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EVERGREEN-02"/>
    <s v="ELS-EVERGREEN-02ELSHPF1923RE"/>
    <n v="3"/>
    <s v="ELS-EVERGREEN-023"/>
    <s v="ELS-EVERGREEN-023-ELSHPF1923REDOSS"/>
    <s v="ELS의류923"/>
    <x v="0"/>
    <s v="14SS E"/>
    <m/>
    <s v="ELS"/>
    <s v="ELSTINKO"/>
    <s v="F"/>
    <n v="1"/>
    <s v="HP"/>
    <s v="HOODED JUMPER"/>
    <s v="K"/>
    <n v="923"/>
    <n v="923"/>
    <s v="ELSHPF1923"/>
    <n v="0.2"/>
    <s v="14SS ELSTINKO HOOD 02 RE_KIDS"/>
    <s v="RE"/>
    <s v="RED"/>
    <s v="ELSHPF1923RE"/>
    <s v=""/>
    <n v="0.2"/>
    <n v="0"/>
    <n v="1"/>
    <s v="OSS"/>
    <n v="3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EVERGREEN-02"/>
    <s v="ELS-EVERGREEN-02ELSHPF1923RE"/>
    <n v="3"/>
    <s v="ELS-EVERGREEN-023"/>
    <s v="ELS-EVERGREEN-023-ELSHPF1923REDOMM"/>
    <s v="ELS의류923"/>
    <x v="0"/>
    <s v="14SS E"/>
    <m/>
    <s v="ELS"/>
    <s v="ELSTINKO"/>
    <s v="F"/>
    <n v="1"/>
    <s v="HP"/>
    <s v="HOODED JUMPER"/>
    <s v="K"/>
    <n v="923"/>
    <n v="923"/>
    <s v="ELSHPF1923"/>
    <n v="0.2"/>
    <s v="14SS ELSTINKO HOOD 02 RE_KIDS"/>
    <s v="RE"/>
    <s v="RED"/>
    <s v="ELSHPF1923RE"/>
    <s v=""/>
    <n v="0.2"/>
    <n v="0"/>
    <n v="1"/>
    <s v="OMM"/>
    <n v="2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EVERGREEN-02"/>
    <s v="ELS-EVERGREEN-02ELSHPF1923RE"/>
    <n v="3"/>
    <s v="ELS-EVERGREEN-023"/>
    <s v="ELS-EVERGREEN-023-ELSHPF1923REDOXL"/>
    <s v="ELS의류923"/>
    <x v="0"/>
    <s v="14SS E"/>
    <m/>
    <s v="ELS"/>
    <s v="ELSTINKO"/>
    <s v="F"/>
    <n v="1"/>
    <s v="HP"/>
    <s v="HOODED JUMPER"/>
    <s v="K"/>
    <n v="923"/>
    <n v="923"/>
    <s v="ELSHPF1923"/>
    <n v="0.2"/>
    <s v="14SS ELSTINKO HOOD 02 RE_KIDS"/>
    <s v="RE"/>
    <s v="RED"/>
    <s v="ELSHPF1923RE"/>
    <s v=""/>
    <n v="0.2"/>
    <n v="0"/>
    <n v="1"/>
    <s v="OXL"/>
    <n v="1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EVERGREEN-02"/>
    <s v="ELS-EVERGREEN-02ELSTHF1429BK"/>
    <n v="4"/>
    <s v="ELS-EVERGREEN-024"/>
    <s v="ELS-EVERGREEN-024-ELSTHF1429BLACKOSS"/>
    <s v="ELS의류429"/>
    <x v="0"/>
    <s v="14SS E"/>
    <m/>
    <s v="ELS"/>
    <s v="ELSTINKO"/>
    <s v="F"/>
    <n v="1"/>
    <s v="TH"/>
    <s v="HOODED T-SHIRTS"/>
    <s v="U"/>
    <n v="429"/>
    <n v="429"/>
    <s v="ELSTHF1429"/>
    <n v="0.25"/>
    <s v="14SS ELSTINKO HOOD ZIP 03 BK"/>
    <s v="BK"/>
    <s v="BLACK"/>
    <s v="ELSTHF1429BK"/>
    <s v=""/>
    <n v="0.25"/>
    <n v="0"/>
    <n v="1"/>
    <s v="OSS"/>
    <n v="2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EVERGREEN-02"/>
    <s v="ELS-EVERGREEN-02ELSTHF1429BK"/>
    <n v="4"/>
    <s v="ELS-EVERGREEN-024"/>
    <s v="ELS-EVERGREEN-024-ELSTHF1429BLACKOMM"/>
    <s v="ELS의류429"/>
    <x v="0"/>
    <s v="14SS E"/>
    <m/>
    <s v="ELS"/>
    <s v="ELSTINKO"/>
    <s v="F"/>
    <n v="1"/>
    <s v="TH"/>
    <s v="HOODED T-SHIRTS"/>
    <s v="U"/>
    <n v="429"/>
    <n v="429"/>
    <s v="ELSTHF1429"/>
    <n v="0.25"/>
    <s v="14SS ELSTINKO HOOD ZIP 03 BK"/>
    <s v="BK"/>
    <s v="BLACK"/>
    <s v="ELSTHF1429BK"/>
    <s v=""/>
    <n v="0.25"/>
    <n v="0"/>
    <n v="1"/>
    <s v="OMM"/>
    <n v="3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EVERGREEN-02"/>
    <s v="ELS-EVERGREEN-02ELSTHF1429BK"/>
    <n v="4"/>
    <s v="ELS-EVERGREEN-024"/>
    <s v="ELS-EVERGREEN-024-ELSTHF1429BLACKOLL"/>
    <s v="ELS의류429"/>
    <x v="0"/>
    <s v="14SS E"/>
    <m/>
    <s v="ELS"/>
    <s v="ELSTINKO"/>
    <s v="F"/>
    <n v="1"/>
    <s v="TH"/>
    <s v="HOODED T-SHIRTS"/>
    <s v="U"/>
    <n v="429"/>
    <n v="429"/>
    <s v="ELSTHF1429"/>
    <n v="0.25"/>
    <s v="14SS ELSTINKO HOOD ZIP 03 BK"/>
    <s v="BK"/>
    <s v="BLACK"/>
    <s v="ELSTHF1429BK"/>
    <s v=""/>
    <n v="0.25"/>
    <n v="0"/>
    <n v="1"/>
    <s v="OLL"/>
    <n v="2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EVERGREEN-02"/>
    <s v="ELS-EVERGREEN-02ELSTHF1429BK"/>
    <n v="4"/>
    <s v="ELS-EVERGREEN-024"/>
    <s v="ELS-EVERGREEN-024-ELSTHF1429BLACKOXL"/>
    <s v="ELS의류429"/>
    <x v="0"/>
    <s v="14SS E"/>
    <m/>
    <s v="ELS"/>
    <s v="ELSTINKO"/>
    <s v="F"/>
    <n v="1"/>
    <s v="TH"/>
    <s v="HOODED T-SHIRTS"/>
    <s v="U"/>
    <n v="429"/>
    <n v="429"/>
    <s v="ELSTHF1429"/>
    <n v="0.25"/>
    <s v="14SS ELSTINKO HOOD ZIP 03 BK"/>
    <s v="BK"/>
    <s v="BLACK"/>
    <s v="ELSTHF1429BK"/>
    <s v=""/>
    <n v="0.25"/>
    <n v="0"/>
    <n v="1"/>
    <s v="OXL"/>
    <n v="1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EVERGREEN-02"/>
    <s v="ELS-EVERGREEN-02ELSTHF1430YE"/>
    <n v="5"/>
    <s v="ELS-EVERGREEN-025"/>
    <s v="ELS-EVERGREEN-025-ELSTHF1430YELLOWOSS"/>
    <s v="ELS의류430"/>
    <x v="0"/>
    <s v="14SS E"/>
    <m/>
    <s v="ELS"/>
    <s v="ELSTINKO"/>
    <s v="F"/>
    <n v="1"/>
    <s v="TH"/>
    <s v="HOODED T-SHIRTS"/>
    <s v="U"/>
    <n v="430"/>
    <n v="430"/>
    <s v="ELSTHF1430"/>
    <n v="0.25"/>
    <s v="14SS ELSTINKO HOOD ZIP 03 YE"/>
    <s v="YE"/>
    <s v="YELLOW"/>
    <s v="ELSTHF1430YE"/>
    <s v=""/>
    <n v="0.25"/>
    <n v="0"/>
    <n v="1"/>
    <s v="OSS"/>
    <n v="3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EVERGREEN-02"/>
    <s v="ELS-EVERGREEN-02ELSTHF1430YE"/>
    <n v="5"/>
    <s v="ELS-EVERGREEN-025"/>
    <s v="ELS-EVERGREEN-025-ELSTHF1430YELLOWOMM"/>
    <s v="ELS의류430"/>
    <x v="0"/>
    <s v="14SS E"/>
    <m/>
    <s v="ELS"/>
    <s v="ELSTINKO"/>
    <s v="F"/>
    <n v="1"/>
    <s v="TH"/>
    <s v="HOODED T-SHIRTS"/>
    <s v="U"/>
    <n v="430"/>
    <n v="430"/>
    <s v="ELSTHF1430"/>
    <n v="0.25"/>
    <s v="14SS ELSTINKO HOOD ZIP 03 YE"/>
    <s v="YE"/>
    <s v="YELLOW"/>
    <s v="ELSTHF1430YE"/>
    <s v=""/>
    <n v="0.25"/>
    <n v="0"/>
    <n v="1"/>
    <s v="OMM"/>
    <n v="2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EVERGREEN-02"/>
    <s v="ELS-EVERGREEN-02ELSTHF1430YE"/>
    <n v="5"/>
    <s v="ELS-EVERGREEN-025"/>
    <s v="ELS-EVERGREEN-025-ELSTHF1430YELLOWOLL"/>
    <s v="ELS의류430"/>
    <x v="0"/>
    <s v="14SS E"/>
    <m/>
    <s v="ELS"/>
    <s v="ELSTINKO"/>
    <s v="F"/>
    <n v="1"/>
    <s v="TH"/>
    <s v="HOODED T-SHIRTS"/>
    <s v="U"/>
    <n v="430"/>
    <n v="430"/>
    <s v="ELSTHF1430"/>
    <n v="0.25"/>
    <s v="14SS ELSTINKO HOOD ZIP 03 YE"/>
    <s v="YE"/>
    <s v="YELLOW"/>
    <s v="ELSTHF1430YE"/>
    <s v=""/>
    <n v="0.25"/>
    <n v="0"/>
    <n v="1"/>
    <s v="OLL"/>
    <n v="2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EVERGREEN-02"/>
    <s v="ELS-EVERGREEN-02ELSTHF1430YE"/>
    <n v="5"/>
    <s v="ELS-EVERGREEN-025"/>
    <s v="ELS-EVERGREEN-025-ELSTHF1430YELLOWOXL"/>
    <s v="ELS의류430"/>
    <x v="0"/>
    <s v="14SS E"/>
    <m/>
    <s v="ELS"/>
    <s v="ELSTINKO"/>
    <s v="F"/>
    <n v="1"/>
    <s v="TH"/>
    <s v="HOODED T-SHIRTS"/>
    <s v="U"/>
    <n v="430"/>
    <n v="430"/>
    <s v="ELSTHF1430"/>
    <n v="0.25"/>
    <s v="14SS ELSTINKO HOOD ZIP 03 YE"/>
    <s v="YE"/>
    <s v="YELLOW"/>
    <s v="ELSTHF1430YE"/>
    <s v=""/>
    <n v="0.25"/>
    <n v="0"/>
    <n v="1"/>
    <s v="OXL"/>
    <n v="1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EVERGREEN-02"/>
    <s v="ELS-EVERGREEN-02ELSTHF1930YE"/>
    <n v="6"/>
    <s v="ELS-EVERGREEN-026"/>
    <s v="ELS-EVERGREEN-026-ELSTHF1930YELLOWXXS"/>
    <s v="ELS의류930"/>
    <x v="0"/>
    <s v="14SS E"/>
    <m/>
    <s v="ELS"/>
    <s v="ELSTINKO"/>
    <s v="F"/>
    <n v="1"/>
    <s v="TH"/>
    <s v="HOODED T-SHIRTS"/>
    <s v="K"/>
    <n v="930"/>
    <n v="930"/>
    <s v="ELSTHF1930"/>
    <n v="0.2"/>
    <s v="14SS ELSTINKO HOOD ZIP 03 YE_KIDS"/>
    <s v="YE"/>
    <s v="YELLOW"/>
    <s v="ELSTHF1930YE"/>
    <s v=""/>
    <n v="0.2"/>
    <n v="0"/>
    <n v="1"/>
    <s v="XXS"/>
    <n v="2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EVERGREEN-02"/>
    <s v="ELS-EVERGREEN-02ELSTHF1930YE"/>
    <n v="6"/>
    <s v="ELS-EVERGREEN-026"/>
    <s v="ELS-EVERGREEN-026-ELSTHF1930YELLOWOXS"/>
    <s v="ELS의류930"/>
    <x v="0"/>
    <s v="14SS E"/>
    <m/>
    <s v="ELS"/>
    <s v="ELSTINKO"/>
    <s v="F"/>
    <n v="1"/>
    <s v="TH"/>
    <s v="HOODED T-SHIRTS"/>
    <s v="K"/>
    <n v="930"/>
    <n v="930"/>
    <s v="ELSTHF1930"/>
    <n v="0.2"/>
    <s v="14SS ELSTINKO HOOD ZIP 03 YE_KIDS"/>
    <s v="YE"/>
    <s v="YELLOW"/>
    <s v="ELSTHF1930YE"/>
    <s v=""/>
    <n v="0.2"/>
    <n v="0"/>
    <n v="1"/>
    <s v="OXS"/>
    <n v="3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EVERGREEN-02"/>
    <s v="ELS-EVERGREEN-02ELSTHF1930YE"/>
    <n v="6"/>
    <s v="ELS-EVERGREEN-026"/>
    <s v="ELS-EVERGREEN-026-ELSTHF1930YELLOWOSS"/>
    <s v="ELS의류930"/>
    <x v="0"/>
    <s v="14SS E"/>
    <m/>
    <s v="ELS"/>
    <s v="ELSTINKO"/>
    <s v="F"/>
    <n v="1"/>
    <s v="TH"/>
    <s v="HOODED T-SHIRTS"/>
    <s v="K"/>
    <n v="930"/>
    <n v="930"/>
    <s v="ELSTHF1930"/>
    <n v="0.2"/>
    <s v="14SS ELSTINKO HOOD ZIP 03 YE_KIDS"/>
    <s v="YE"/>
    <s v="YELLOW"/>
    <s v="ELSTHF1930YE"/>
    <s v=""/>
    <n v="0.2"/>
    <n v="0"/>
    <n v="1"/>
    <s v="OSS"/>
    <n v="3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EVERGREEN-02"/>
    <s v="ELS-EVERGREEN-02ELSTHF1930YE"/>
    <n v="6"/>
    <s v="ELS-EVERGREEN-026"/>
    <s v="ELS-EVERGREEN-026-ELSTHF1930YELLOWOMM"/>
    <s v="ELS의류930"/>
    <x v="0"/>
    <s v="14SS E"/>
    <m/>
    <s v="ELS"/>
    <s v="ELSTINKO"/>
    <s v="F"/>
    <n v="1"/>
    <s v="TH"/>
    <s v="HOODED T-SHIRTS"/>
    <s v="K"/>
    <n v="930"/>
    <n v="930"/>
    <s v="ELSTHF1930"/>
    <n v="0.2"/>
    <s v="14SS ELSTINKO HOOD ZIP 03 YE_KIDS"/>
    <s v="YE"/>
    <s v="YELLOW"/>
    <s v="ELSTHF1930YE"/>
    <s v=""/>
    <n v="0.2"/>
    <n v="0"/>
    <n v="1"/>
    <s v="OMM"/>
    <n v="20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EVERGREEN-02"/>
    <s v="ELS-EVERGREEN-02ELSTHF1930YE"/>
    <n v="6"/>
    <s v="ELS-EVERGREEN-026"/>
    <s v="ELS-EVERGREEN-026-ELSTHF1930YELLOWOXL"/>
    <s v="ELS의류930"/>
    <x v="0"/>
    <s v="14SS E"/>
    <m/>
    <s v="ELS"/>
    <s v="ELSTINKO"/>
    <s v="F"/>
    <n v="1"/>
    <s v="TH"/>
    <s v="HOODED T-SHIRTS"/>
    <s v="K"/>
    <n v="930"/>
    <n v="930"/>
    <s v="ELSTHF1930"/>
    <n v="0.2"/>
    <s v="14SS ELSTINKO HOOD ZIP 03 YE_KIDS"/>
    <s v="YE"/>
    <s v="YELLOW"/>
    <s v="ELSTHF1930YE"/>
    <s v=""/>
    <n v="0.2"/>
    <n v="0"/>
    <n v="1"/>
    <s v="OXL"/>
    <n v="150"/>
    <x v="2"/>
    <x v="2"/>
    <s v="02"/>
    <s v="M"/>
    <s v="C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"/>
    <s v=""/>
    <s v=""/>
    <s v=""/>
    <n v="0"/>
    <s v="0"/>
    <s v="0-"/>
    <n v="0"/>
    <x v="1"/>
    <s v=""/>
    <s v="ELS-EVERGREEN-02 TTL"/>
    <m/>
    <s v=""/>
    <s v=""/>
    <s v=""/>
    <m/>
    <s v=""/>
    <m/>
    <m/>
    <s v=""/>
    <s v=""/>
    <n v="5.0000000000000009"/>
    <m/>
    <s v=""/>
    <m/>
    <s v=""/>
    <s v=""/>
    <n v="6.0000000000000018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6400"/>
    <n v="6400"/>
    <n v="0"/>
    <n v="0"/>
    <n v="0"/>
  </r>
  <r>
    <s v="전략"/>
    <s v="ELS-의류"/>
    <s v="ELS-아트인드림-03"/>
    <s v="ELS-아트인드림-03ELSTLF2441RE"/>
    <n v="1"/>
    <s v="ELS-아트인드림-031"/>
    <s v="ELS-아트인드림-031-ELSTLF2441REDOXS"/>
    <s v="ELS의류441"/>
    <x v="0"/>
    <s v="14SS_E"/>
    <m/>
    <s v="ELS"/>
    <s v="ELSTINKO"/>
    <s v="F"/>
    <n v="2"/>
    <s v="TL"/>
    <s v="LONG SLEEVES"/>
    <s v="U"/>
    <n v="441"/>
    <n v="441"/>
    <s v="ELSTLF2441"/>
    <n v="0.2"/>
    <s v="14SS_ELSTINKO_RAGLAN_03_RE"/>
    <s v="RE"/>
    <s v="RED"/>
    <s v="ELSTLF2441RE"/>
    <s v=""/>
    <n v="0.2"/>
    <s v="100% COTTON"/>
    <n v="1"/>
    <s v="OXS"/>
    <n v="20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79000"/>
    <n v="0"/>
    <n v="0"/>
  </r>
  <r>
    <s v="전략"/>
    <s v="ELS-의류"/>
    <s v="ELS-아트인드림-03"/>
    <s v="ELS-아트인드림-03ELSTLF2441RE"/>
    <n v="1"/>
    <s v="ELS-아트인드림-031"/>
    <s v="ELS-아트인드림-031-ELSTLF2441REDOSS"/>
    <s v="ELS의류441"/>
    <x v="0"/>
    <s v="14SS_E"/>
    <m/>
    <s v="ELS"/>
    <s v="ELSTINKO"/>
    <s v="F"/>
    <n v="2"/>
    <s v="TL"/>
    <s v="LONG SLEEVES"/>
    <s v="U"/>
    <n v="441"/>
    <n v="441"/>
    <s v="ELSTLF2441"/>
    <n v="0.2"/>
    <s v="14SS_ELSTINKO_RAGLAN_03_RE"/>
    <s v="RE"/>
    <s v="RED"/>
    <s v="ELSTLF2441RE"/>
    <s v=""/>
    <n v="0.2"/>
    <s v="100% COTTON"/>
    <n v="1"/>
    <s v="OSS"/>
    <n v="45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4002750"/>
    <n v="0"/>
    <n v="0"/>
  </r>
  <r>
    <s v="전략"/>
    <s v="ELS-의류"/>
    <s v="ELS-아트인드림-03"/>
    <s v="ELS-아트인드림-03ELSTLF2441RE"/>
    <n v="1"/>
    <s v="ELS-아트인드림-031"/>
    <s v="ELS-아트인드림-031-ELSTLF2441REDOMM"/>
    <s v="ELS의류441"/>
    <x v="0"/>
    <s v="14SS_E"/>
    <m/>
    <s v="ELS"/>
    <s v="ELSTINKO"/>
    <s v="F"/>
    <n v="2"/>
    <s v="TL"/>
    <s v="LONG SLEEVES"/>
    <s v="U"/>
    <n v="441"/>
    <n v="441"/>
    <s v="ELSTLF2441"/>
    <n v="0.2"/>
    <s v="14SS_ELSTINKO_RAGLAN_03_RE"/>
    <s v="RE"/>
    <s v="RED"/>
    <s v="ELSTLF2441RE"/>
    <s v=""/>
    <n v="0.2"/>
    <s v="100% COTTON"/>
    <n v="1"/>
    <s v="OMM"/>
    <n v="40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58000"/>
    <n v="0"/>
    <n v="0"/>
  </r>
  <r>
    <s v="전략"/>
    <s v="ELS-의류"/>
    <s v="ELS-아트인드림-03"/>
    <s v="ELS-아트인드림-03ELSTLF2441RE"/>
    <n v="1"/>
    <s v="ELS-아트인드림-031"/>
    <s v="ELS-아트인드림-031-ELSTLF2441REDOLL"/>
    <s v="ELS의류441"/>
    <x v="0"/>
    <s v="14SS_E"/>
    <m/>
    <s v="ELS"/>
    <s v="ELSTINKO"/>
    <s v="F"/>
    <n v="2"/>
    <s v="TL"/>
    <s v="LONG SLEEVES"/>
    <s v="U"/>
    <n v="441"/>
    <n v="441"/>
    <s v="ELSTLF2441"/>
    <n v="0.2"/>
    <s v="14SS_ELSTINKO_RAGLAN_03_RE"/>
    <s v="RE"/>
    <s v="RED"/>
    <s v="ELSTLF2441RE"/>
    <s v=""/>
    <n v="0.2"/>
    <s v="100% COTTON"/>
    <n v="1"/>
    <s v="OLL"/>
    <n v="25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2223750"/>
    <n v="0"/>
    <n v="0"/>
  </r>
  <r>
    <s v="전략"/>
    <s v="ELS-의류"/>
    <s v="ELS-아트인드림-03"/>
    <s v="ELS-아트인드림-03ELSTLF2441RE"/>
    <n v="1"/>
    <s v="ELS-아트인드림-031"/>
    <s v="ELS-아트인드림-031-ELSTLF2441REDOXL"/>
    <s v="ELS의류441"/>
    <x v="0"/>
    <s v="14SS_E"/>
    <m/>
    <s v="ELS"/>
    <s v="ELSTINKO"/>
    <s v="F"/>
    <n v="2"/>
    <s v="TL"/>
    <s v="LONG SLEEVES"/>
    <s v="U"/>
    <n v="441"/>
    <n v="441"/>
    <s v="ELSTLF2441"/>
    <n v="0.2"/>
    <s v="14SS_ELSTINKO_RAGLAN_03_RE"/>
    <s v="RE"/>
    <s v="RED"/>
    <s v="ELSTLF2441RE"/>
    <s v=""/>
    <n v="0.2"/>
    <s v="100% COTTON"/>
    <n v="1"/>
    <s v="OXL"/>
    <n v="20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79000"/>
    <n v="0"/>
    <n v="0"/>
  </r>
  <r>
    <s v="전략"/>
    <s v="ELS-의류"/>
    <s v="ELS-아트인드림-03"/>
    <s v="ELS-아트인드림-03ELSTLF2941RE"/>
    <n v="2"/>
    <s v="ELS-아트인드림-032"/>
    <s v="ELS-아트인드림-032-ELSTLF2941REDXXS"/>
    <s v="ELS의류941"/>
    <x v="0"/>
    <s v="14SS_E"/>
    <m/>
    <s v="ELS"/>
    <s v="ELSTINKO"/>
    <s v="F"/>
    <n v="2"/>
    <s v="TL"/>
    <s v="LONG SLEEVES"/>
    <s v="K"/>
    <n v="941"/>
    <n v="941"/>
    <s v="ELSTLF2941"/>
    <n v="0.16666666666666666"/>
    <s v="14SS_ELSTINKO_RAGLAN_03_RE_KIDS"/>
    <s v="RE"/>
    <s v="RED"/>
    <s v="ELSTLF2941RE"/>
    <s v=""/>
    <n v="0.16666666666666666"/>
    <s v="100% COTTON"/>
    <n v="1"/>
    <s v="XXS"/>
    <n v="3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60000"/>
    <n v="0"/>
    <n v="0"/>
  </r>
  <r>
    <s v="전략"/>
    <s v="ELS-의류"/>
    <s v="ELS-아트인드림-03"/>
    <s v="ELS-아트인드림-03ELSTLF2941RE"/>
    <n v="2"/>
    <s v="ELS-아트인드림-032"/>
    <s v="ELS-아트인드림-032-ELSTLF2941REDOXS"/>
    <s v="ELS의류941"/>
    <x v="0"/>
    <s v="14SS_E"/>
    <m/>
    <s v="ELS"/>
    <s v="ELSTINKO"/>
    <s v="F"/>
    <n v="2"/>
    <s v="TL"/>
    <s v="LONG SLEEVES"/>
    <s v="K"/>
    <n v="941"/>
    <n v="941"/>
    <s v="ELSTLF2941"/>
    <n v="0.16666666666666666"/>
    <s v="14SS_ELSTINKO_RAGLAN_03_RE_KIDS"/>
    <s v="RE"/>
    <s v="RED"/>
    <s v="ELSTLF2941RE"/>
    <s v=""/>
    <n v="0.16666666666666666"/>
    <s v="100% COTTON"/>
    <n v="1"/>
    <s v="OXS"/>
    <n v="45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3690000"/>
    <n v="0"/>
    <n v="0"/>
  </r>
  <r>
    <s v="전략"/>
    <s v="ELS-의류"/>
    <s v="ELS-아트인드림-03"/>
    <s v="ELS-아트인드림-03ELSTLF2941RE"/>
    <n v="2"/>
    <s v="ELS-아트인드림-032"/>
    <s v="ELS-아트인드림-032-ELSTLF2941REDOSS"/>
    <s v="ELS의류941"/>
    <x v="0"/>
    <s v="14SS_E"/>
    <m/>
    <s v="ELS"/>
    <s v="ELSTINKO"/>
    <s v="F"/>
    <n v="2"/>
    <s v="TL"/>
    <s v="LONG SLEEVES"/>
    <s v="K"/>
    <n v="941"/>
    <n v="941"/>
    <s v="ELSTLF2941"/>
    <n v="0.16666666666666666"/>
    <s v="14SS_ELSTINKO_RAGLAN_03_RE_KIDS"/>
    <s v="RE"/>
    <s v="RED"/>
    <s v="ELSTLF2941RE"/>
    <s v=""/>
    <n v="0.16666666666666666"/>
    <s v="100% COTTON"/>
    <n v="1"/>
    <s v="OSS"/>
    <n v="35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870000"/>
    <n v="0"/>
    <n v="0"/>
  </r>
  <r>
    <s v="전략"/>
    <s v="ELS-의류"/>
    <s v="ELS-아트인드림-03"/>
    <s v="ELS-아트인드림-03ELSTLF2941RE"/>
    <n v="2"/>
    <s v="ELS-아트인드림-032"/>
    <s v="ELS-아트인드림-032-ELSTLF2941REDOMM"/>
    <s v="ELS의류941"/>
    <x v="0"/>
    <s v="14SS_E"/>
    <m/>
    <s v="ELS"/>
    <s v="ELSTINKO"/>
    <s v="F"/>
    <n v="2"/>
    <s v="TL"/>
    <s v="LONG SLEEVES"/>
    <s v="K"/>
    <n v="941"/>
    <n v="941"/>
    <s v="ELSTLF2941"/>
    <n v="0.16666666666666666"/>
    <s v="14SS_ELSTINKO_RAGLAN_03_RE_KIDS"/>
    <s v="RE"/>
    <s v="RED"/>
    <s v="ELSTLF2941RE"/>
    <s v=""/>
    <n v="0.16666666666666666"/>
    <s v="100% COTTON"/>
    <n v="1"/>
    <s v="OMM"/>
    <n v="3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60000"/>
    <n v="0"/>
    <n v="0"/>
  </r>
  <r>
    <s v="전략"/>
    <s v="ELS-의류"/>
    <s v="ELS-아트인드림-03"/>
    <s v="ELS-아트인드림-03ELSTLF2941RE"/>
    <n v="2"/>
    <s v="ELS-아트인드림-032"/>
    <s v="ELS-아트인드림-032-ELSTLF2941REDOLL"/>
    <s v="ELS의류941"/>
    <x v="0"/>
    <s v="14SS_E"/>
    <m/>
    <s v="ELS"/>
    <s v="ELSTINKO"/>
    <s v="F"/>
    <n v="2"/>
    <s v="TL"/>
    <s v="LONG SLEEVES"/>
    <s v="K"/>
    <n v="941"/>
    <n v="941"/>
    <s v="ELSTLF2941"/>
    <n v="0.16666666666666666"/>
    <s v="14SS_ELSTINKO_RAGLAN_03_RE_KIDS"/>
    <s v="RE"/>
    <s v="RED"/>
    <s v="ELSTLF2941RE"/>
    <s v=""/>
    <n v="0.16666666666666666"/>
    <s v="100% COTTON"/>
    <n v="1"/>
    <s v="OLL"/>
    <n v="2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40000"/>
    <n v="0"/>
    <n v="0"/>
  </r>
  <r>
    <s v="전략"/>
    <s v="ELS-의류"/>
    <s v="ELS-아트인드림-03"/>
    <s v="ELS-아트인드림-03ELSTLF2941RE"/>
    <n v="2"/>
    <s v="ELS-아트인드림-032"/>
    <s v="ELS-아트인드림-032-ELSTLF2941REDOXL"/>
    <s v="ELS의류941"/>
    <x v="0"/>
    <s v="14SS_E"/>
    <m/>
    <s v="ELS"/>
    <s v="ELSTINKO"/>
    <s v="F"/>
    <n v="2"/>
    <s v="TL"/>
    <s v="LONG SLEEVES"/>
    <s v="K"/>
    <n v="941"/>
    <n v="941"/>
    <s v="ELSTLF2941"/>
    <n v="0.16666666666666666"/>
    <s v="14SS_ELSTINKO_RAGLAN_03_RE_KIDS"/>
    <s v="RE"/>
    <s v="RED"/>
    <s v="ELSTLF2941RE"/>
    <s v=""/>
    <n v="0.16666666666666666"/>
    <s v="100% COTTON"/>
    <n v="1"/>
    <s v="OXL"/>
    <n v="2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40000"/>
    <n v="0"/>
    <n v="0"/>
  </r>
  <r>
    <s v="전략"/>
    <s v="ELS-의류"/>
    <s v="ELS-아트인드림-03"/>
    <s v="ELS-아트인드림-03ELSTLF2442MT"/>
    <n v="3"/>
    <s v="ELS-아트인드림-033"/>
    <s v="ELS-아트인드림-033-ELSTLF2442MINTOXS"/>
    <s v="ELS의류442"/>
    <x v="0"/>
    <s v="14SS_E"/>
    <m/>
    <s v="ELS"/>
    <s v="ELSTINKO"/>
    <s v="F"/>
    <n v="2"/>
    <s v="TL"/>
    <s v="LONG SLEEVES"/>
    <s v="U"/>
    <n v="442"/>
    <n v="442"/>
    <s v="ELSTLF2442"/>
    <n v="0.2"/>
    <s v="14SS_ELSTINKO_RAGLAN_03_MT"/>
    <s v="MT"/>
    <s v="MINT"/>
    <s v="ELSTLF2442MT"/>
    <s v=""/>
    <n v="0.2"/>
    <s v="100% COTTON"/>
    <n v="1"/>
    <s v="OXS"/>
    <n v="20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79000"/>
    <n v="0"/>
    <n v="0"/>
  </r>
  <r>
    <s v="전략"/>
    <s v="ELS-의류"/>
    <s v="ELS-아트인드림-03"/>
    <s v="ELS-아트인드림-03ELSTLF2442MT"/>
    <n v="3"/>
    <s v="ELS-아트인드림-033"/>
    <s v="ELS-아트인드림-033-ELSTLF2442MINTOSS"/>
    <s v="ELS의류442"/>
    <x v="0"/>
    <s v="14SS_E"/>
    <m/>
    <s v="ELS"/>
    <s v="ELSTINKO"/>
    <s v="F"/>
    <n v="2"/>
    <s v="TL"/>
    <s v="LONG SLEEVES"/>
    <s v="U"/>
    <n v="442"/>
    <n v="442"/>
    <s v="ELSTLF2442"/>
    <n v="0.2"/>
    <s v="14SS_ELSTINKO_RAGLAN_03_MT"/>
    <s v="MT"/>
    <s v="MINT"/>
    <s v="ELSTLF2442MT"/>
    <s v=""/>
    <n v="0.2"/>
    <s v="100% COTTON"/>
    <n v="1"/>
    <s v="OSS"/>
    <n v="45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4002750"/>
    <n v="0"/>
    <n v="0"/>
  </r>
  <r>
    <s v="전략"/>
    <s v="ELS-의류"/>
    <s v="ELS-아트인드림-03"/>
    <s v="ELS-아트인드림-03ELSTLF2442MT"/>
    <n v="3"/>
    <s v="ELS-아트인드림-033"/>
    <s v="ELS-아트인드림-033-ELSTLF2442MINTOMM"/>
    <s v="ELS의류442"/>
    <x v="0"/>
    <s v="14SS_E"/>
    <m/>
    <s v="ELS"/>
    <s v="ELSTINKO"/>
    <s v="F"/>
    <n v="2"/>
    <s v="TL"/>
    <s v="LONG SLEEVES"/>
    <s v="U"/>
    <n v="442"/>
    <n v="442"/>
    <s v="ELSTLF2442"/>
    <n v="0.2"/>
    <s v="14SS_ELSTINKO_RAGLAN_03_MT"/>
    <s v="MT"/>
    <s v="MINT"/>
    <s v="ELSTLF2442MT"/>
    <s v=""/>
    <n v="0.2"/>
    <s v="100% COTTON"/>
    <n v="1"/>
    <s v="OMM"/>
    <n v="40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58000"/>
    <n v="0"/>
    <n v="0"/>
  </r>
  <r>
    <s v="전략"/>
    <s v="ELS-의류"/>
    <s v="ELS-아트인드림-03"/>
    <s v="ELS-아트인드림-03ELSTLF2442MT"/>
    <n v="3"/>
    <s v="ELS-아트인드림-033"/>
    <s v="ELS-아트인드림-033-ELSTLF2442MINTOLL"/>
    <s v="ELS의류442"/>
    <x v="0"/>
    <s v="14SS_E"/>
    <m/>
    <s v="ELS"/>
    <s v="ELSTINKO"/>
    <s v="F"/>
    <n v="2"/>
    <s v="TL"/>
    <s v="LONG SLEEVES"/>
    <s v="U"/>
    <n v="442"/>
    <n v="442"/>
    <s v="ELSTLF2442"/>
    <n v="0.2"/>
    <s v="14SS_ELSTINKO_RAGLAN_03_MT"/>
    <s v="MT"/>
    <s v="MINT"/>
    <s v="ELSTLF2442MT"/>
    <s v=""/>
    <n v="0.2"/>
    <s v="100% COTTON"/>
    <n v="1"/>
    <s v="OLL"/>
    <n v="25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2223750"/>
    <n v="0"/>
    <n v="0"/>
  </r>
  <r>
    <s v="전략"/>
    <s v="ELS-의류"/>
    <s v="ELS-아트인드림-03"/>
    <s v="ELS-아트인드림-03ELSTLF2442MT"/>
    <n v="3"/>
    <s v="ELS-아트인드림-033"/>
    <s v="ELS-아트인드림-033-ELSTLF2442MINTOXL"/>
    <s v="ELS의류442"/>
    <x v="0"/>
    <s v="14SS_E"/>
    <m/>
    <s v="ELS"/>
    <s v="ELSTINKO"/>
    <s v="F"/>
    <n v="2"/>
    <s v="TL"/>
    <s v="LONG SLEEVES"/>
    <s v="U"/>
    <n v="442"/>
    <n v="442"/>
    <s v="ELSTLF2442"/>
    <n v="0.2"/>
    <s v="14SS_ELSTINKO_RAGLAN_03_MT"/>
    <s v="MT"/>
    <s v="MINT"/>
    <s v="ELSTLF2442MT"/>
    <s v=""/>
    <n v="0.2"/>
    <s v="100% COTTON"/>
    <n v="1"/>
    <s v="OXL"/>
    <n v="200"/>
    <x v="3"/>
    <x v="3"/>
    <s v="03"/>
    <s v="M"/>
    <s v="KR"/>
    <n v="2"/>
    <n v="0"/>
    <d v="1899-12-30T00:00:00"/>
    <n v="0"/>
    <n v="8895"/>
    <n v="8895"/>
    <n v="0"/>
    <n v="20"/>
    <m/>
    <n v="20"/>
    <m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79000"/>
    <n v="0"/>
    <n v="0"/>
  </r>
  <r>
    <s v="전략"/>
    <s v="ELS-의류"/>
    <s v="ELS-아트인드림-03"/>
    <s v="ELS-아트인드림-03ELSTLF2942MT"/>
    <n v="4"/>
    <s v="ELS-아트인드림-034"/>
    <s v="ELS-아트인드림-034-ELSTLF2942MINTXXS"/>
    <s v="ELS의류942"/>
    <x v="0"/>
    <s v="14SS_E"/>
    <m/>
    <s v="ELS"/>
    <s v="ELSTINKO"/>
    <s v="F"/>
    <n v="2"/>
    <s v="TL"/>
    <s v="LONG SLEEVES"/>
    <s v="K"/>
    <n v="942"/>
    <n v="942"/>
    <s v="ELSTLF2942"/>
    <n v="0.16666666666666666"/>
    <s v="14SS_ELSTINKO_RAGLAN_03_MT_KIDS"/>
    <s v="MT"/>
    <s v="MINT"/>
    <s v="ELSTLF2942MT"/>
    <s v=""/>
    <n v="0.16666666666666666"/>
    <s v="100% COTTON"/>
    <n v="1"/>
    <s v="XXS"/>
    <n v="3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60000"/>
    <n v="0"/>
    <n v="0"/>
  </r>
  <r>
    <s v="전략"/>
    <s v="ELS-의류"/>
    <s v="ELS-아트인드림-03"/>
    <s v="ELS-아트인드림-03ELSTLF2942MT"/>
    <n v="4"/>
    <s v="ELS-아트인드림-034"/>
    <s v="ELS-아트인드림-034-ELSTLF2942MINTOXS"/>
    <s v="ELS의류942"/>
    <x v="0"/>
    <s v="14SS_E"/>
    <m/>
    <s v="ELS"/>
    <s v="ELSTINKO"/>
    <s v="F"/>
    <n v="2"/>
    <s v="TL"/>
    <s v="LONG SLEEVES"/>
    <s v="K"/>
    <n v="942"/>
    <n v="942"/>
    <s v="ELSTLF2942"/>
    <n v="0.16666666666666666"/>
    <s v="14SS_ELSTINKO_RAGLAN_03_MT_KIDS"/>
    <s v="MT"/>
    <s v="MINT"/>
    <s v="ELSTLF2942MT"/>
    <s v=""/>
    <n v="0.16666666666666666"/>
    <s v="100% COTTON"/>
    <n v="1"/>
    <s v="OXS"/>
    <n v="45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3690000"/>
    <n v="0"/>
    <n v="0"/>
  </r>
  <r>
    <s v="전략"/>
    <s v="ELS-의류"/>
    <s v="ELS-아트인드림-03"/>
    <s v="ELS-아트인드림-03ELSTLF2942MT"/>
    <n v="4"/>
    <s v="ELS-아트인드림-034"/>
    <s v="ELS-아트인드림-034-ELSTLF2942MINTOSS"/>
    <s v="ELS의류942"/>
    <x v="0"/>
    <s v="14SS_E"/>
    <m/>
    <s v="ELS"/>
    <s v="ELSTINKO"/>
    <s v="F"/>
    <n v="2"/>
    <s v="TL"/>
    <s v="LONG SLEEVES"/>
    <s v="K"/>
    <n v="942"/>
    <n v="942"/>
    <s v="ELSTLF2942"/>
    <n v="0.16666666666666666"/>
    <s v="14SS_ELSTINKO_RAGLAN_03_MT_KIDS"/>
    <s v="MT"/>
    <s v="MINT"/>
    <s v="ELSTLF2942MT"/>
    <s v=""/>
    <n v="0.16666666666666666"/>
    <s v="100% COTTON"/>
    <n v="1"/>
    <s v="OSS"/>
    <n v="35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870000"/>
    <n v="0"/>
    <n v="0"/>
  </r>
  <r>
    <s v="전략"/>
    <s v="ELS-의류"/>
    <s v="ELS-아트인드림-03"/>
    <s v="ELS-아트인드림-03ELSTLF2942MT"/>
    <n v="4"/>
    <s v="ELS-아트인드림-034"/>
    <s v="ELS-아트인드림-034-ELSTLF2942MINTOMM"/>
    <s v="ELS의류942"/>
    <x v="0"/>
    <s v="14SS_E"/>
    <m/>
    <s v="ELS"/>
    <s v="ELSTINKO"/>
    <s v="F"/>
    <n v="2"/>
    <s v="TL"/>
    <s v="LONG SLEEVES"/>
    <s v="K"/>
    <n v="942"/>
    <n v="942"/>
    <s v="ELSTLF2942"/>
    <n v="0.16666666666666666"/>
    <s v="14SS_ELSTINKO_RAGLAN_03_MT_KIDS"/>
    <s v="MT"/>
    <s v="MINT"/>
    <s v="ELSTLF2942MT"/>
    <s v=""/>
    <n v="0.16666666666666666"/>
    <s v="100% COTTON"/>
    <n v="1"/>
    <s v="OMM"/>
    <n v="3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60000"/>
    <n v="0"/>
    <n v="0"/>
  </r>
  <r>
    <s v="전략"/>
    <s v="ELS-의류"/>
    <s v="ELS-아트인드림-03"/>
    <s v="ELS-아트인드림-03ELSTLF2942MT"/>
    <n v="4"/>
    <s v="ELS-아트인드림-034"/>
    <s v="ELS-아트인드림-034-ELSTLF2942MINTOLL"/>
    <s v="ELS의류942"/>
    <x v="0"/>
    <s v="14SS_E"/>
    <m/>
    <s v="ELS"/>
    <s v="ELSTINKO"/>
    <s v="F"/>
    <n v="2"/>
    <s v="TL"/>
    <s v="LONG SLEEVES"/>
    <s v="K"/>
    <n v="942"/>
    <n v="942"/>
    <s v="ELSTLF2942"/>
    <n v="0.16666666666666666"/>
    <s v="14SS_ELSTINKO_RAGLAN_03_MT_KIDS"/>
    <s v="MT"/>
    <s v="MINT"/>
    <s v="ELSTLF2942MT"/>
    <s v=""/>
    <n v="0.16666666666666666"/>
    <s v="100% COTTON"/>
    <n v="1"/>
    <s v="OLL"/>
    <n v="2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40000"/>
    <n v="0"/>
    <n v="0"/>
  </r>
  <r>
    <s v="전략"/>
    <s v="ELS-의류"/>
    <s v="ELS-아트인드림-03"/>
    <s v="ELS-아트인드림-03ELSTLF2942MT"/>
    <n v="4"/>
    <s v="ELS-아트인드림-034"/>
    <s v="ELS-아트인드림-034-ELSTLF2942MINTOXL"/>
    <s v="ELS의류942"/>
    <x v="0"/>
    <s v="14SS_E"/>
    <m/>
    <s v="ELS"/>
    <s v="ELSTINKO"/>
    <s v="F"/>
    <n v="2"/>
    <s v="TL"/>
    <s v="LONG SLEEVES"/>
    <s v="K"/>
    <n v="942"/>
    <n v="942"/>
    <s v="ELSTLF2942"/>
    <n v="0.16666666666666666"/>
    <s v="14SS_ELSTINKO_RAGLAN_03_MT_KIDS"/>
    <s v="MT"/>
    <s v="MINT"/>
    <s v="ELSTLF2942MT"/>
    <s v=""/>
    <n v="0.16666666666666666"/>
    <s v="100% COTTON"/>
    <n v="1"/>
    <s v="OXL"/>
    <n v="200"/>
    <x v="3"/>
    <x v="3"/>
    <s v="03"/>
    <s v="M"/>
    <s v="KR"/>
    <n v="2"/>
    <n v="0"/>
    <d v="1899-12-30T00:00:00"/>
    <n v="0"/>
    <n v="8200"/>
    <n v="8200"/>
    <n v="0"/>
    <n v="20"/>
    <m/>
    <n v="20"/>
    <m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40000"/>
    <n v="0"/>
    <n v="0"/>
  </r>
  <r>
    <s v="전략"/>
    <s v="ELS-의류"/>
    <s v="ELS-아트인드림-03"/>
    <s v="ELS-아트인드림-03ELSTLF2443OR"/>
    <n v="5"/>
    <s v="ELS-아트인드림-035"/>
    <s v="ELS-아트인드림-035-ELSTLF2443ORANGEOXS"/>
    <s v="ELS의류443"/>
    <x v="0"/>
    <s v="14SS_E"/>
    <m/>
    <s v="ELS"/>
    <s v="ELSTINKO"/>
    <s v="F"/>
    <n v="2"/>
    <s v="TL"/>
    <s v="LONG SLEEVES"/>
    <s v="U"/>
    <n v="443"/>
    <n v="443"/>
    <s v="ELSTLF2443"/>
    <n v="0.2"/>
    <s v="14SS_ELSTINKO_RAGLAN_03_OR"/>
    <s v="OR"/>
    <s v="ORANGE"/>
    <s v="ELSTLF2443OR"/>
    <s v=""/>
    <n v="0.2"/>
    <s v="100% COTTON"/>
    <n v="1"/>
    <s v="OXS"/>
    <n v="200"/>
    <x v="3"/>
    <x v="3"/>
    <s v="03"/>
    <s v="M"/>
    <s v="KR"/>
    <n v="2"/>
    <n v="0"/>
    <d v="1899-12-30T00:00:00"/>
    <n v="0"/>
    <n v="8895"/>
    <n v="8895"/>
    <n v="0"/>
    <n v="20"/>
    <s v=""/>
    <n v="20"/>
    <n v="0"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79000"/>
    <n v="0"/>
    <n v="0"/>
  </r>
  <r>
    <s v="전략"/>
    <s v="ELS-의류"/>
    <s v="ELS-아트인드림-03"/>
    <s v="ELS-아트인드림-03ELSTLF2443OR"/>
    <n v="5"/>
    <s v="ELS-아트인드림-035"/>
    <s v="ELS-아트인드림-035-ELSTLF2443ORANGEOSS"/>
    <s v="ELS의류443"/>
    <x v="0"/>
    <s v="14SS_E"/>
    <m/>
    <s v="ELS"/>
    <s v="ELSTINKO"/>
    <s v="F"/>
    <n v="2"/>
    <s v="TL"/>
    <s v="LONG SLEEVES"/>
    <s v="U"/>
    <n v="443"/>
    <n v="443"/>
    <s v="ELSTLF2443"/>
    <n v="0.2"/>
    <s v="14SS_ELSTINKO_RAGLAN_03_OR"/>
    <s v="OR"/>
    <s v="ORANGE"/>
    <s v="ELSTLF2443OR"/>
    <s v=""/>
    <n v="0.2"/>
    <s v="100% COTTON"/>
    <n v="1"/>
    <s v="OSS"/>
    <n v="350"/>
    <x v="3"/>
    <x v="3"/>
    <s v="03"/>
    <s v="M"/>
    <s v="KR"/>
    <n v="2"/>
    <n v="0"/>
    <d v="1899-12-30T00:00:00"/>
    <n v="0"/>
    <n v="8895"/>
    <n v="8895"/>
    <n v="0"/>
    <n v="20"/>
    <s v=""/>
    <n v="20"/>
    <n v="0"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3113250"/>
    <n v="0"/>
    <n v="0"/>
  </r>
  <r>
    <s v="전략"/>
    <s v="ELS-의류"/>
    <s v="ELS-아트인드림-03"/>
    <s v="ELS-아트인드림-03ELSTLF2443OR"/>
    <n v="5"/>
    <s v="ELS-아트인드림-035"/>
    <s v="ELS-아트인드림-035-ELSTLF2443ORANGEOMM"/>
    <s v="ELS의류443"/>
    <x v="0"/>
    <s v="14SS_E"/>
    <m/>
    <s v="ELS"/>
    <s v="ELSTINKO"/>
    <s v="F"/>
    <n v="2"/>
    <s v="TL"/>
    <s v="LONG SLEEVES"/>
    <s v="U"/>
    <n v="443"/>
    <n v="443"/>
    <s v="ELSTLF2443"/>
    <n v="0.2"/>
    <s v="14SS_ELSTINKO_RAGLAN_03_OR"/>
    <s v="OR"/>
    <s v="ORANGE"/>
    <s v="ELSTLF2443OR"/>
    <s v=""/>
    <n v="0.2"/>
    <s v="100% COTTON"/>
    <n v="1"/>
    <s v="OMM"/>
    <n v="300"/>
    <x v="3"/>
    <x v="3"/>
    <s v="03"/>
    <s v="M"/>
    <s v="KR"/>
    <n v="2"/>
    <n v="0"/>
    <d v="1899-12-30T00:00:00"/>
    <n v="0"/>
    <n v="8895"/>
    <n v="8895"/>
    <n v="0"/>
    <n v="20"/>
    <s v=""/>
    <n v="20"/>
    <n v="0"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68500"/>
    <n v="0"/>
    <n v="0"/>
  </r>
  <r>
    <s v="전략"/>
    <s v="ELS-의류"/>
    <s v="ELS-아트인드림-03"/>
    <s v="ELS-아트인드림-03ELSTLF2443OR"/>
    <n v="5"/>
    <s v="ELS-아트인드림-035"/>
    <s v="ELS-아트인드림-035-ELSTLF2443ORANGEOLL"/>
    <s v="ELS의류443"/>
    <x v="0"/>
    <s v="14SS_E"/>
    <m/>
    <s v="ELS"/>
    <s v="ELSTINKO"/>
    <s v="F"/>
    <n v="2"/>
    <s v="TL"/>
    <s v="LONG SLEEVES"/>
    <s v="U"/>
    <n v="443"/>
    <n v="443"/>
    <s v="ELSTLF2443"/>
    <n v="0.2"/>
    <s v="14SS_ELSTINKO_RAGLAN_03_OR"/>
    <s v="OR"/>
    <s v="ORANGE"/>
    <s v="ELSTLF2443OR"/>
    <s v=""/>
    <n v="0.2"/>
    <s v="100% COTTON"/>
    <n v="1"/>
    <s v="OLL"/>
    <n v="200"/>
    <x v="3"/>
    <x v="3"/>
    <s v="03"/>
    <s v="M"/>
    <s v="KR"/>
    <n v="2"/>
    <n v="0"/>
    <d v="1899-12-30T00:00:00"/>
    <n v="0"/>
    <n v="8895"/>
    <n v="8895"/>
    <n v="0"/>
    <n v="20"/>
    <s v=""/>
    <n v="20"/>
    <n v="0"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79000"/>
    <n v="0"/>
    <n v="0"/>
  </r>
  <r>
    <s v="전략"/>
    <s v="ELS-의류"/>
    <s v="ELS-아트인드림-03"/>
    <s v="ELS-아트인드림-03ELSTLF2443OR"/>
    <n v="5"/>
    <s v="ELS-아트인드림-035"/>
    <s v="ELS-아트인드림-035-ELSTLF2443ORANGEOXL"/>
    <s v="ELS의류443"/>
    <x v="0"/>
    <s v="14SS_E"/>
    <m/>
    <s v="ELS"/>
    <s v="ELSTINKO"/>
    <s v="F"/>
    <n v="2"/>
    <s v="TL"/>
    <s v="LONG SLEEVES"/>
    <s v="U"/>
    <n v="443"/>
    <n v="443"/>
    <s v="ELSTLF2443"/>
    <n v="0.2"/>
    <s v="14SS_ELSTINKO_RAGLAN_03_OR"/>
    <s v="OR"/>
    <s v="ORANGE"/>
    <s v="ELSTLF2443OR"/>
    <s v=""/>
    <n v="0.2"/>
    <s v="100% COTTON"/>
    <n v="1"/>
    <s v="OXL"/>
    <n v="150"/>
    <x v="3"/>
    <x v="3"/>
    <s v="03"/>
    <s v="M"/>
    <s v="KR"/>
    <n v="2"/>
    <n v="0"/>
    <d v="1899-12-30T00:00:00"/>
    <n v="0"/>
    <n v="8895"/>
    <n v="8895"/>
    <n v="0"/>
    <n v="20"/>
    <s v=""/>
    <n v="20"/>
    <n v="0"/>
    <n v="8875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334250"/>
    <n v="0"/>
    <n v="0"/>
  </r>
  <r>
    <s v="전략"/>
    <s v="ELS-의류"/>
    <s v="ELS-아트인드림-03"/>
    <s v="ELS-아트인드림-03ELSTLF2943OR"/>
    <n v="6"/>
    <s v="ELS-아트인드림-036"/>
    <s v="ELS-아트인드림-036-ELSTLF2943ORANGEXXS"/>
    <s v="ELS의류943"/>
    <x v="0"/>
    <s v="14SS_E"/>
    <m/>
    <s v="ELS"/>
    <s v="ELSTINKO"/>
    <s v="F"/>
    <n v="2"/>
    <s v="TL"/>
    <s v="LONG SLEEVES"/>
    <s v="K"/>
    <n v="943"/>
    <n v="943"/>
    <s v="ELSTLF2943"/>
    <n v="0.16666666666666666"/>
    <s v="14SS_ELSTINKO_RAGLAN_03_OR_KIDS"/>
    <s v="OR"/>
    <s v="ORANGE"/>
    <s v="ELSTLF2943OR"/>
    <s v=""/>
    <n v="0.16666666666666666"/>
    <s v="100% COTTON"/>
    <n v="1"/>
    <s v="XXS"/>
    <n v="200"/>
    <x v="3"/>
    <x v="3"/>
    <s v="03"/>
    <s v="M"/>
    <s v="KR"/>
    <n v="2"/>
    <n v="0"/>
    <d v="1899-12-30T00:00:00"/>
    <n v="0"/>
    <n v="8200"/>
    <n v="8200"/>
    <n v="0"/>
    <n v="20"/>
    <s v=""/>
    <n v="20"/>
    <n v="0"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40000"/>
    <n v="0"/>
    <n v="0"/>
  </r>
  <r>
    <s v="전략"/>
    <s v="ELS-의류"/>
    <s v="ELS-아트인드림-03"/>
    <s v="ELS-아트인드림-03ELSTLF2943OR"/>
    <n v="6"/>
    <s v="ELS-아트인드림-036"/>
    <s v="ELS-아트인드림-036-ELSTLF2943ORANGEOXS"/>
    <s v="ELS의류943"/>
    <x v="0"/>
    <s v="14SS_E"/>
    <m/>
    <s v="ELS"/>
    <s v="ELSTINKO"/>
    <s v="F"/>
    <n v="2"/>
    <s v="TL"/>
    <s v="LONG SLEEVES"/>
    <s v="K"/>
    <n v="943"/>
    <n v="943"/>
    <s v="ELSTLF2943"/>
    <n v="0.16666666666666666"/>
    <s v="14SS_ELSTINKO_RAGLAN_03_OR_KIDS"/>
    <s v="OR"/>
    <s v="ORANGE"/>
    <s v="ELSTLF2943OR"/>
    <s v=""/>
    <n v="0.16666666666666666"/>
    <s v="100% COTTON"/>
    <n v="1"/>
    <s v="OXS"/>
    <n v="300"/>
    <x v="3"/>
    <x v="3"/>
    <s v="03"/>
    <s v="M"/>
    <s v="KR"/>
    <n v="2"/>
    <n v="0"/>
    <d v="1899-12-30T00:00:00"/>
    <n v="0"/>
    <n v="8200"/>
    <n v="8200"/>
    <n v="0"/>
    <n v="20"/>
    <s v=""/>
    <n v="20"/>
    <n v="0"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60000"/>
    <n v="0"/>
    <n v="0"/>
  </r>
  <r>
    <s v="전략"/>
    <s v="ELS-의류"/>
    <s v="ELS-아트인드림-03"/>
    <s v="ELS-아트인드림-03ELSTLF2943OR"/>
    <n v="6"/>
    <s v="ELS-아트인드림-036"/>
    <s v="ELS-아트인드림-036-ELSTLF2943ORANGEOSS"/>
    <s v="ELS의류943"/>
    <x v="0"/>
    <s v="14SS_E"/>
    <m/>
    <s v="ELS"/>
    <s v="ELSTINKO"/>
    <s v="F"/>
    <n v="2"/>
    <s v="TL"/>
    <s v="LONG SLEEVES"/>
    <s v="K"/>
    <n v="943"/>
    <n v="943"/>
    <s v="ELSTLF2943"/>
    <n v="0.16666666666666666"/>
    <s v="14SS_ELSTINKO_RAGLAN_03_OR_KIDS"/>
    <s v="OR"/>
    <s v="ORANGE"/>
    <s v="ELSTLF2943OR"/>
    <s v=""/>
    <n v="0.16666666666666666"/>
    <s v="100% COTTON"/>
    <n v="1"/>
    <s v="OSS"/>
    <n v="350"/>
    <x v="3"/>
    <x v="3"/>
    <s v="03"/>
    <s v="M"/>
    <s v="KR"/>
    <n v="2"/>
    <n v="0"/>
    <d v="1899-12-30T00:00:00"/>
    <n v="0"/>
    <n v="8200"/>
    <n v="8200"/>
    <n v="0"/>
    <n v="20"/>
    <s v=""/>
    <n v="20"/>
    <n v="0"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870000"/>
    <n v="0"/>
    <n v="0"/>
  </r>
  <r>
    <s v="전략"/>
    <s v="ELS-의류"/>
    <s v="ELS-아트인드림-03"/>
    <s v="ELS-아트인드림-03ELSTLF2943OR"/>
    <n v="6"/>
    <s v="ELS-아트인드림-036"/>
    <s v="ELS-아트인드림-036-ELSTLF2943ORANGEOMM"/>
    <s v="ELS의류943"/>
    <x v="0"/>
    <s v="14SS_E"/>
    <m/>
    <s v="ELS"/>
    <s v="ELSTINKO"/>
    <s v="F"/>
    <n v="2"/>
    <s v="TL"/>
    <s v="LONG SLEEVES"/>
    <s v="K"/>
    <n v="943"/>
    <n v="943"/>
    <s v="ELSTLF2943"/>
    <n v="0.16666666666666666"/>
    <s v="14SS_ELSTINKO_RAGLAN_03_OR_KIDS"/>
    <s v="OR"/>
    <s v="ORANGE"/>
    <s v="ELSTLF2943OR"/>
    <s v=""/>
    <n v="0.16666666666666666"/>
    <s v="100% COTTON"/>
    <n v="1"/>
    <s v="OMM"/>
    <n v="200"/>
    <x v="3"/>
    <x v="3"/>
    <s v="03"/>
    <s v="M"/>
    <s v="KR"/>
    <n v="2"/>
    <n v="0"/>
    <d v="1899-12-30T00:00:00"/>
    <n v="0"/>
    <n v="8200"/>
    <n v="8200"/>
    <n v="0"/>
    <n v="20"/>
    <s v=""/>
    <n v="20"/>
    <n v="0"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40000"/>
    <n v="0"/>
    <n v="0"/>
  </r>
  <r>
    <s v="전략"/>
    <s v="ELS-의류"/>
    <s v="ELS-아트인드림-03"/>
    <s v="ELS-아트인드림-03ELSTLF2943OR"/>
    <n v="6"/>
    <s v="ELS-아트인드림-036"/>
    <s v="ELS-아트인드림-036-ELSTLF2943ORANGEOLL"/>
    <s v="ELS의류943"/>
    <x v="0"/>
    <s v="14SS_E"/>
    <m/>
    <s v="ELS"/>
    <s v="ELSTINKO"/>
    <s v="F"/>
    <n v="2"/>
    <s v="TL"/>
    <s v="LONG SLEEVES"/>
    <s v="K"/>
    <n v="943"/>
    <n v="943"/>
    <s v="ELSTLF2943"/>
    <n v="0.16666666666666666"/>
    <s v="14SS_ELSTINKO_RAGLAN_03_OR_KIDS"/>
    <s v="OR"/>
    <s v="ORANGE"/>
    <s v="ELSTLF2943OR"/>
    <s v=""/>
    <n v="0.16666666666666666"/>
    <s v="100% COTTON"/>
    <n v="1"/>
    <s v="OLL"/>
    <n v="200"/>
    <x v="3"/>
    <x v="3"/>
    <s v="03"/>
    <s v="M"/>
    <s v="KR"/>
    <n v="2"/>
    <n v="0"/>
    <d v="1899-12-30T00:00:00"/>
    <n v="0"/>
    <n v="8200"/>
    <n v="8200"/>
    <n v="0"/>
    <n v="20"/>
    <s v=""/>
    <n v="20"/>
    <n v="0"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40000"/>
    <n v="0"/>
    <n v="0"/>
  </r>
  <r>
    <s v="전략"/>
    <s v="ELS-의류"/>
    <s v="ELS-아트인드림-03"/>
    <s v="ELS-아트인드림-03ELSTLF2943OR"/>
    <n v="6"/>
    <s v="ELS-아트인드림-036"/>
    <s v="ELS-아트인드림-036-ELSTLF2943ORANGEOXL"/>
    <s v="ELS의류943"/>
    <x v="0"/>
    <s v="14SS_E"/>
    <m/>
    <s v="ELS"/>
    <s v="ELSTINKO"/>
    <s v="F"/>
    <n v="2"/>
    <s v="TL"/>
    <s v="LONG SLEEVES"/>
    <s v="K"/>
    <n v="943"/>
    <n v="943"/>
    <s v="ELSTLF2943"/>
    <n v="0.16666666666666666"/>
    <s v="14SS_ELSTINKO_RAGLAN_03_OR_KIDS"/>
    <s v="OR"/>
    <s v="ORANGE"/>
    <s v="ELSTLF2943OR"/>
    <s v=""/>
    <n v="0.16666666666666666"/>
    <s v="100% COTTON"/>
    <n v="1"/>
    <s v="OXL"/>
    <n v="150"/>
    <x v="3"/>
    <x v="3"/>
    <s v="03"/>
    <s v="M"/>
    <s v="KR"/>
    <n v="2"/>
    <n v="0"/>
    <d v="1899-12-30T00:00:00"/>
    <n v="0"/>
    <n v="8200"/>
    <n v="8200"/>
    <n v="0"/>
    <n v="20"/>
    <s v=""/>
    <n v="20"/>
    <n v="0"/>
    <n v="818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1230000"/>
    <n v="0"/>
    <n v="0"/>
  </r>
  <r>
    <s v="전략"/>
    <s v="ELS-의류"/>
    <s v="ELS-아트인드림-03"/>
    <s v="ELS-아트인드림-03ELSTLF2444BK"/>
    <n v="7"/>
    <s v="ELS-아트인드림-037"/>
    <s v="ELS-아트인드림-037-ELSTLF2444BLACKOSS"/>
    <s v="ELS의류444"/>
    <x v="0"/>
    <s v="14SS_E"/>
    <m/>
    <s v="ELS"/>
    <s v="ELSTINKO"/>
    <s v="F"/>
    <n v="2"/>
    <s v="TL"/>
    <s v="LONG SLEEVES"/>
    <s v="U"/>
    <n v="444"/>
    <n v="444"/>
    <s v="ELSTLF2444"/>
    <n v="0.25"/>
    <s v="14SS_ELSTINKO_RAGLAN_04_BK"/>
    <s v="BK"/>
    <s v="BLACK"/>
    <s v="ELSTLF2444BK"/>
    <s v=""/>
    <n v="0.25"/>
    <s v="100% COTTON"/>
    <n v="1"/>
    <s v="OSS"/>
    <n v="3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17200"/>
    <n v="0"/>
    <n v="0"/>
  </r>
  <r>
    <s v="전략"/>
    <s v="ELS-의류"/>
    <s v="ELS-아트인드림-03"/>
    <s v="ELS-아트인드림-03ELSTLF2444BK"/>
    <n v="7"/>
    <s v="ELS-아트인드림-037"/>
    <s v="ELS-아트인드림-037-ELSTLF2444BLACKOMM"/>
    <s v="ELS의류444"/>
    <x v="0"/>
    <s v="14SS_E"/>
    <m/>
    <s v="ELS"/>
    <s v="ELSTINKO"/>
    <s v="F"/>
    <n v="2"/>
    <s v="TL"/>
    <s v="LONG SLEEVES"/>
    <s v="U"/>
    <n v="444"/>
    <n v="444"/>
    <s v="ELSTLF2444"/>
    <n v="0.25"/>
    <s v="14SS_ELSTINKO_RAGLAN_04_BK"/>
    <s v="BK"/>
    <s v="BLACK"/>
    <s v="ELSTLF2444BK"/>
    <s v=""/>
    <n v="0.25"/>
    <s v="100% COTTON"/>
    <n v="1"/>
    <s v="OMM"/>
    <n v="4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889600"/>
    <n v="0"/>
    <n v="0"/>
  </r>
  <r>
    <s v="전략"/>
    <s v="ELS-의류"/>
    <s v="ELS-아트인드림-03"/>
    <s v="ELS-아트인드림-03ELSTLF2444BK"/>
    <n v="7"/>
    <s v="ELS-아트인드림-037"/>
    <s v="ELS-아트인드림-037-ELSTLF2444BLACKOLL"/>
    <s v="ELS의류444"/>
    <x v="0"/>
    <s v="14SS_E"/>
    <m/>
    <s v="ELS"/>
    <s v="ELSTINKO"/>
    <s v="F"/>
    <n v="2"/>
    <s v="TL"/>
    <s v="LONG SLEEVES"/>
    <s v="U"/>
    <n v="444"/>
    <n v="444"/>
    <s v="ELSTLF2444"/>
    <n v="0.25"/>
    <s v="14SS_ELSTINKO_RAGLAN_04_BK"/>
    <s v="BK"/>
    <s v="BLACK"/>
    <s v="ELSTLF2444BK"/>
    <s v=""/>
    <n v="0.25"/>
    <s v="100% COTTON"/>
    <n v="1"/>
    <s v="OLL"/>
    <n v="3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17200"/>
    <n v="0"/>
    <n v="0"/>
  </r>
  <r>
    <s v="전략"/>
    <s v="ELS-의류"/>
    <s v="ELS-아트인드림-03"/>
    <s v="ELS-아트인드림-03ELSTLF2444BK"/>
    <n v="7"/>
    <s v="ELS-아트인드림-037"/>
    <s v="ELS-아트인드림-037-ELSTLF2444BLACKOXL"/>
    <s v="ELS의류444"/>
    <x v="0"/>
    <s v="14SS_E"/>
    <m/>
    <s v="ELS"/>
    <s v="ELSTINKO"/>
    <s v="F"/>
    <n v="2"/>
    <s v="TL"/>
    <s v="LONG SLEEVES"/>
    <s v="U"/>
    <n v="444"/>
    <n v="444"/>
    <s v="ELSTLF2444"/>
    <n v="0.25"/>
    <s v="14SS_ELSTINKO_RAGLAN_04_BK"/>
    <s v="BK"/>
    <s v="BLACK"/>
    <s v="ELSTLF2444BK"/>
    <s v=""/>
    <n v="0.25"/>
    <s v="100% COTTON"/>
    <n v="1"/>
    <s v="OXL"/>
    <n v="2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944800"/>
    <n v="0"/>
    <n v="0"/>
  </r>
  <r>
    <n v="970"/>
    <s v="ELS-의류"/>
    <s v="ELS-아트인드림-03"/>
    <s v="ELS-아트인드림-03ELSTLF2445BL"/>
    <n v="8"/>
    <s v="ELS-아트인드림-038"/>
    <s v="ELS-아트인드림-038-ELSTLF2445BLUEOSS"/>
    <s v="ELS의류445"/>
    <x v="0"/>
    <s v="14SS_E"/>
    <m/>
    <s v="ELS"/>
    <s v="ELSTINKO"/>
    <s v="F"/>
    <n v="2"/>
    <s v="TL"/>
    <s v="LONG SLEEVES"/>
    <s v="U"/>
    <n v="445"/>
    <n v="445"/>
    <s v="ELSTLF2445"/>
    <n v="0.25"/>
    <s v="14SS_ELSTINKO_RAGLAN_04_BL"/>
    <s v="BL"/>
    <s v="BLUE"/>
    <s v="ELSTLF2445BL"/>
    <s v=""/>
    <n v="0.25"/>
    <s v="100% COTTON"/>
    <n v="1"/>
    <s v="OSS"/>
    <n v="3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17200"/>
    <n v="0"/>
    <n v="0"/>
  </r>
  <r>
    <s v="전략"/>
    <s v="ELS-의류"/>
    <s v="ELS-아트인드림-03"/>
    <s v="ELS-아트인드림-03ELSTLF2445BL"/>
    <n v="8"/>
    <s v="ELS-아트인드림-038"/>
    <s v="ELS-아트인드림-038-ELSTLF2445BLUEOMM"/>
    <s v="ELS의류445"/>
    <x v="0"/>
    <s v="14SS_E"/>
    <m/>
    <s v="ELS"/>
    <s v="ELSTINKO"/>
    <s v="F"/>
    <n v="2"/>
    <s v="TL"/>
    <s v="LONG SLEEVES"/>
    <s v="U"/>
    <n v="445"/>
    <n v="445"/>
    <s v="ELSTLF2445"/>
    <n v="0.25"/>
    <s v="14SS_ELSTINKO_RAGLAN_04_BL"/>
    <s v="BL"/>
    <s v="BLUE"/>
    <s v="ELSTLF2445BL"/>
    <s v=""/>
    <n v="0.25"/>
    <s v="100% COTTON"/>
    <n v="1"/>
    <s v="OMM"/>
    <n v="4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889600"/>
    <n v="0"/>
    <n v="0"/>
  </r>
  <r>
    <s v="전략"/>
    <s v="ELS-의류"/>
    <s v="ELS-아트인드림-03"/>
    <s v="ELS-아트인드림-03ELSTLF2445BL"/>
    <n v="8"/>
    <s v="ELS-아트인드림-038"/>
    <s v="ELS-아트인드림-038-ELSTLF2445BLUEOLL"/>
    <s v="ELS의류445"/>
    <x v="0"/>
    <s v="14SS_E"/>
    <m/>
    <s v="ELS"/>
    <s v="ELSTINKO"/>
    <s v="F"/>
    <n v="2"/>
    <s v="TL"/>
    <s v="LONG SLEEVES"/>
    <s v="U"/>
    <n v="445"/>
    <n v="445"/>
    <s v="ELSTLF2445"/>
    <n v="0.25"/>
    <s v="14SS_ELSTINKO_RAGLAN_04_BL"/>
    <s v="BL"/>
    <s v="BLUE"/>
    <s v="ELSTLF2445BL"/>
    <s v=""/>
    <n v="0.25"/>
    <s v="100% COTTON"/>
    <n v="1"/>
    <s v="OLL"/>
    <n v="3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17200"/>
    <n v="0"/>
    <n v="0"/>
  </r>
  <r>
    <s v="전략"/>
    <s v="ELS-의류"/>
    <s v="ELS-아트인드림-03"/>
    <s v="ELS-아트인드림-03ELSTLF2445BL"/>
    <n v="8"/>
    <s v="ELS-아트인드림-038"/>
    <s v="ELS-아트인드림-038-ELSTLF2445BLUEOXL"/>
    <s v="ELS의류445"/>
    <x v="0"/>
    <s v="14SS_E"/>
    <m/>
    <s v="ELS"/>
    <s v="ELSTINKO"/>
    <s v="F"/>
    <n v="2"/>
    <s v="TL"/>
    <s v="LONG SLEEVES"/>
    <s v="U"/>
    <n v="445"/>
    <n v="445"/>
    <s v="ELSTLF2445"/>
    <n v="0.25"/>
    <s v="14SS_ELSTINKO_RAGLAN_04_BL"/>
    <s v="BL"/>
    <s v="BLUE"/>
    <s v="ELSTLF2445BL"/>
    <s v=""/>
    <n v="0.25"/>
    <s v="100% COTTON"/>
    <n v="1"/>
    <s v="OXL"/>
    <n v="200"/>
    <x v="3"/>
    <x v="3"/>
    <s v="03"/>
    <s v="M"/>
    <s v="KR"/>
    <n v="2"/>
    <n v="0"/>
    <d v="1899-12-30T00:00:00"/>
    <n v="0"/>
    <n v="9724"/>
    <n v="9724"/>
    <n v="0"/>
    <n v="20"/>
    <s v=""/>
    <n v="20"/>
    <n v="0"/>
    <n v="9704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944800"/>
    <n v="0"/>
    <n v="0"/>
  </r>
  <r>
    <s v=""/>
    <s v=""/>
    <s v=""/>
    <s v=""/>
    <n v="0"/>
    <s v="0"/>
    <s v="0-"/>
    <n v="0"/>
    <x v="1"/>
    <s v=""/>
    <s v="ELS-아트인드림-03 TTL"/>
    <m/>
    <s v=""/>
    <s v=""/>
    <s v=""/>
    <m/>
    <s v=""/>
    <m/>
    <m/>
    <s v=""/>
    <s v=""/>
    <n v="8.0000000000000036"/>
    <m/>
    <s v=""/>
    <m/>
    <s v=""/>
    <s v=""/>
    <n v="8.0000000000000036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1600"/>
    <n v="11600"/>
    <n v="101696600"/>
    <n v="0"/>
    <n v="0"/>
  </r>
  <r>
    <s v="전략"/>
    <s v="ELS-의류"/>
    <s v="ELS-대경-01"/>
    <s v="ELS-대경-01ELSHPF1424YE"/>
    <n v="1"/>
    <s v="ELS-대경-011"/>
    <s v="ELS-대경-011-ELSHPF1424YELLOWOSS"/>
    <s v="ELS의류424"/>
    <x v="0"/>
    <s v="14SS E"/>
    <m/>
    <s v="ELS"/>
    <s v="ELSTINKO"/>
    <s v="F"/>
    <n v="1"/>
    <s v="HP"/>
    <s v="HOODED JUMPER"/>
    <s v="U"/>
    <n v="424"/>
    <n v="424"/>
    <s v="ELSHPF1424"/>
    <n v="0.25"/>
    <s v="14SS ELSTINKO HOODZIP 05 YE"/>
    <s v="YE"/>
    <s v="YELLOW"/>
    <s v="ELSHPF1424YE"/>
    <s v=""/>
    <n v="0.25"/>
    <n v="0"/>
    <n v="1"/>
    <s v="OS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HPF1424YE"/>
    <n v="1"/>
    <s v="ELS-대경-011"/>
    <s v="ELS-대경-011-ELSHPF1424YELLOWOMM"/>
    <s v="ELS의류424"/>
    <x v="0"/>
    <s v="14SS E"/>
    <m/>
    <s v="ELS"/>
    <s v="ELSTINKO"/>
    <s v="F"/>
    <n v="1"/>
    <s v="HP"/>
    <s v="HOODED JUMPER"/>
    <s v="U"/>
    <n v="424"/>
    <n v="424"/>
    <s v="ELSHPF1424"/>
    <n v="0.25"/>
    <s v="14SS ELSTINKO HOODZIP 05 YE"/>
    <s v="YE"/>
    <s v="YELLOW"/>
    <s v="ELSHPF1424YE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HPF1424YE"/>
    <n v="1"/>
    <s v="ELS-대경-011"/>
    <s v="ELS-대경-011-ELSHPF1424YELLOWOLL"/>
    <s v="ELS의류424"/>
    <x v="0"/>
    <s v="14SS E"/>
    <m/>
    <s v="ELS"/>
    <s v="ELSTINKO"/>
    <s v="F"/>
    <n v="1"/>
    <s v="HP"/>
    <s v="HOODED JUMPER"/>
    <s v="U"/>
    <n v="424"/>
    <n v="424"/>
    <s v="ELSHPF1424"/>
    <n v="0.25"/>
    <s v="14SS ELSTINKO HOODZIP 05 YE"/>
    <s v="YE"/>
    <s v="YELLOW"/>
    <s v="ELSHPF1424YE"/>
    <s v=""/>
    <n v="0.25"/>
    <n v="0"/>
    <n v="1"/>
    <s v="OL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HPF1424YE"/>
    <n v="1"/>
    <s v="ELS-대경-011"/>
    <s v="ELS-대경-011-ELSHPF1424YELLOWOXL"/>
    <s v="ELS의류424"/>
    <x v="0"/>
    <s v="14SS E"/>
    <m/>
    <s v="ELS"/>
    <s v="ELSTINKO"/>
    <s v="F"/>
    <n v="1"/>
    <s v="HP"/>
    <s v="HOODED JUMPER"/>
    <s v="U"/>
    <n v="424"/>
    <n v="424"/>
    <s v="ELSHPF1424"/>
    <n v="0.25"/>
    <s v="14SS ELSTINKO HOODZIP 05 YE"/>
    <s v="YE"/>
    <s v="YELLOW"/>
    <s v="ELSHPF1424YE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HPF1924YE"/>
    <n v="2"/>
    <s v="ELS-대경-012"/>
    <s v="ELS-대경-012-ELSHPF1924YELLOWXXS"/>
    <s v="ELS의류924"/>
    <x v="0"/>
    <s v="14SS E"/>
    <m/>
    <s v="ELS"/>
    <s v="ELSTINKO"/>
    <s v="F"/>
    <n v="1"/>
    <s v="HP"/>
    <s v="HOODED JUMPER"/>
    <s v="K"/>
    <n v="924"/>
    <n v="924"/>
    <s v="ELSHPF1924"/>
    <n v="0.2"/>
    <s v="14SS ELSTINKO HOODZIP 05 YE_KIDS"/>
    <s v="YE"/>
    <s v="YELLOW"/>
    <s v="ELSHPF1924YE"/>
    <s v=""/>
    <n v="0.2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HPF1924YE"/>
    <n v="2"/>
    <s v="ELS-대경-012"/>
    <s v="ELS-대경-012-ELSHPF1924YELLOWOXS"/>
    <s v="ELS의류924"/>
    <x v="0"/>
    <s v="14SS E"/>
    <m/>
    <s v="ELS"/>
    <s v="ELSTINKO"/>
    <s v="F"/>
    <n v="1"/>
    <s v="HP"/>
    <s v="HOODED JUMPER"/>
    <s v="K"/>
    <n v="924"/>
    <n v="924"/>
    <s v="ELSHPF1924"/>
    <n v="0.2"/>
    <s v="14SS ELSTINKO HOODZIP 05 YE_KIDS"/>
    <s v="YE"/>
    <s v="YELLOW"/>
    <s v="ELSHPF1924YE"/>
    <s v=""/>
    <n v="0.2"/>
    <n v="0"/>
    <n v="1"/>
    <s v="OX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HPF1924YE"/>
    <n v="2"/>
    <s v="ELS-대경-012"/>
    <s v="ELS-대경-012-ELSHPF1924YELLOWOSS"/>
    <s v="ELS의류924"/>
    <x v="0"/>
    <s v="14SS E"/>
    <m/>
    <s v="ELS"/>
    <s v="ELSTINKO"/>
    <s v="F"/>
    <n v="1"/>
    <s v="HP"/>
    <s v="HOODED JUMPER"/>
    <s v="K"/>
    <n v="924"/>
    <n v="924"/>
    <s v="ELSHPF1924"/>
    <n v="0.2"/>
    <s v="14SS ELSTINKO HOODZIP 05 YE_KIDS"/>
    <s v="YE"/>
    <s v="YELLOW"/>
    <s v="ELSHPF1924YE"/>
    <s v=""/>
    <n v="0.2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HPF1924YE"/>
    <n v="2"/>
    <s v="ELS-대경-012"/>
    <s v="ELS-대경-012-ELSHPF1924YELLOWOMM"/>
    <s v="ELS의류924"/>
    <x v="0"/>
    <s v="14SS E"/>
    <m/>
    <s v="ELS"/>
    <s v="ELSTINKO"/>
    <s v="F"/>
    <n v="1"/>
    <s v="HP"/>
    <s v="HOODED JUMPER"/>
    <s v="K"/>
    <n v="924"/>
    <n v="924"/>
    <s v="ELSHPF1924"/>
    <n v="0.2"/>
    <s v="14SS ELSTINKO HOODZIP 05 YE_KIDS"/>
    <s v="YE"/>
    <s v="YELLOW"/>
    <s v="ELSHPF1924YE"/>
    <s v=""/>
    <n v="0.2"/>
    <n v="0"/>
    <n v="1"/>
    <s v="OMM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HPF1924YE"/>
    <n v="2"/>
    <s v="ELS-대경-012"/>
    <s v="ELS-대경-012-ELSHPF1924YELLOWOXL"/>
    <s v="ELS의류924"/>
    <x v="0"/>
    <s v="14SS E"/>
    <m/>
    <s v="ELS"/>
    <s v="ELSTINKO"/>
    <s v="F"/>
    <n v="1"/>
    <s v="HP"/>
    <s v="HOODED JUMPER"/>
    <s v="K"/>
    <n v="924"/>
    <n v="924"/>
    <s v="ELSHPF1924"/>
    <n v="0.2"/>
    <s v="14SS ELSTINKO HOODZIP 05 YE_KIDS"/>
    <s v="YE"/>
    <s v="YELLOW"/>
    <s v="ELSHPF1924YE"/>
    <s v=""/>
    <n v="0.2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HPF1425BL"/>
    <n v="3"/>
    <s v="ELS-대경-013"/>
    <s v="ELS-대경-013-ELSHPF1425BLUEOSS"/>
    <s v="ELS의류425"/>
    <x v="0"/>
    <s v="14SS E"/>
    <m/>
    <s v="ELS"/>
    <s v="ELSTINKO"/>
    <s v="F"/>
    <n v="1"/>
    <s v="HP"/>
    <s v="HOODED JUMPER"/>
    <s v="U"/>
    <n v="425"/>
    <n v="425"/>
    <s v="ELSHPF1425"/>
    <n v="0.25"/>
    <s v="14SS ELSTINKO HOODZIP 05 BL"/>
    <s v="BL"/>
    <s v="BLUE"/>
    <s v="ELSHPF1425BL"/>
    <s v=""/>
    <n v="0.25"/>
    <n v="0"/>
    <n v="1"/>
    <s v="OS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HPF1425BL"/>
    <n v="3"/>
    <s v="ELS-대경-013"/>
    <s v="ELS-대경-013-ELSHPF1425BLUEOMM"/>
    <s v="ELS의류425"/>
    <x v="0"/>
    <s v="14SS E"/>
    <m/>
    <s v="ELS"/>
    <s v="ELSTINKO"/>
    <s v="F"/>
    <n v="1"/>
    <s v="HP"/>
    <s v="HOODED JUMPER"/>
    <s v="U"/>
    <n v="425"/>
    <n v="425"/>
    <s v="ELSHPF1425"/>
    <n v="0.25"/>
    <s v="14SS ELSTINKO HOODZIP 05 BL"/>
    <s v="BL"/>
    <s v="BLUE"/>
    <s v="ELSHPF1425BL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HPF1425BL"/>
    <n v="3"/>
    <s v="ELS-대경-013"/>
    <s v="ELS-대경-013-ELSHPF1425BLUEOLL"/>
    <s v="ELS의류425"/>
    <x v="0"/>
    <s v="14SS E"/>
    <m/>
    <s v="ELS"/>
    <s v="ELSTINKO"/>
    <s v="F"/>
    <n v="1"/>
    <s v="HP"/>
    <s v="HOODED JUMPER"/>
    <s v="U"/>
    <n v="425"/>
    <n v="425"/>
    <s v="ELSHPF1425"/>
    <n v="0.25"/>
    <s v="14SS ELSTINKO HOODZIP 05 BL"/>
    <s v="BL"/>
    <s v="BLUE"/>
    <s v="ELSHPF1425BL"/>
    <s v=""/>
    <n v="0.25"/>
    <n v="0"/>
    <n v="1"/>
    <s v="OL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HPF1425BL"/>
    <n v="3"/>
    <s v="ELS-대경-013"/>
    <s v="ELS-대경-013-ELSHPF1425BLUEOXL"/>
    <s v="ELS의류425"/>
    <x v="0"/>
    <s v="14SS E"/>
    <m/>
    <s v="ELS"/>
    <s v="ELSTINKO"/>
    <s v="F"/>
    <n v="1"/>
    <s v="HP"/>
    <s v="HOODED JUMPER"/>
    <s v="U"/>
    <n v="425"/>
    <n v="425"/>
    <s v="ELSHPF1425"/>
    <n v="0.25"/>
    <s v="14SS ELSTINKO HOODZIP 05 BL"/>
    <s v="BL"/>
    <s v="BLUE"/>
    <s v="ELSHPF1425BL"/>
    <s v=""/>
    <n v="0.25"/>
    <n v="0"/>
    <n v="1"/>
    <s v="OXL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1"/>
    <s v="ELS-대경-01ELSHPF1426GY"/>
    <n v="4"/>
    <s v="ELS-대경-014"/>
    <s v="ELS-대경-014-ELSHPF1426GREYOSS"/>
    <s v="ELS의류426"/>
    <x v="0"/>
    <s v="14SS E"/>
    <m/>
    <s v="ELS"/>
    <s v="ELSTINKO"/>
    <s v="F"/>
    <n v="1"/>
    <s v="HP"/>
    <s v="HOODED JUMPER"/>
    <s v="U"/>
    <n v="426"/>
    <n v="426"/>
    <s v="ELSHPF1426"/>
    <n v="0.25"/>
    <s v="14SS ELSTINKO HOODZIP 04 GY"/>
    <s v="GY"/>
    <s v="GREY"/>
    <s v="ELSHPF1426GY"/>
    <s v=""/>
    <n v="0.25"/>
    <n v="0"/>
    <n v="1"/>
    <s v="OS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HPF1426GY"/>
    <n v="4"/>
    <s v="ELS-대경-014"/>
    <s v="ELS-대경-014-ELSHPF1426GREYOMM"/>
    <s v="ELS의류426"/>
    <x v="0"/>
    <s v="14SS E"/>
    <m/>
    <s v="ELS"/>
    <s v="ELSTINKO"/>
    <s v="F"/>
    <n v="1"/>
    <s v="HP"/>
    <s v="HOODED JUMPER"/>
    <s v="U"/>
    <n v="426"/>
    <n v="426"/>
    <s v="ELSHPF1426"/>
    <n v="0.25"/>
    <s v="14SS ELSTINKO HOODZIP 04 GY"/>
    <s v="GY"/>
    <s v="GREY"/>
    <s v="ELSHPF1426GY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HPF1426GY"/>
    <n v="4"/>
    <s v="ELS-대경-014"/>
    <s v="ELS-대경-014-ELSHPF1426GREYOLL"/>
    <s v="ELS의류426"/>
    <x v="0"/>
    <s v="14SS E"/>
    <m/>
    <s v="ELS"/>
    <s v="ELSTINKO"/>
    <s v="F"/>
    <n v="1"/>
    <s v="HP"/>
    <s v="HOODED JUMPER"/>
    <s v="U"/>
    <n v="426"/>
    <n v="426"/>
    <s v="ELSHPF1426"/>
    <n v="0.25"/>
    <s v="14SS ELSTINKO HOODZIP 04 GY"/>
    <s v="GY"/>
    <s v="GREY"/>
    <s v="ELSHPF1426GY"/>
    <s v=""/>
    <n v="0.25"/>
    <n v="0"/>
    <n v="1"/>
    <s v="OL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HPF1426GY"/>
    <n v="4"/>
    <s v="ELS-대경-014"/>
    <s v="ELS-대경-014-ELSHPF1426GREYOXL"/>
    <s v="ELS의류426"/>
    <x v="0"/>
    <s v="14SS E"/>
    <m/>
    <s v="ELS"/>
    <s v="ELSTINKO"/>
    <s v="F"/>
    <n v="1"/>
    <s v="HP"/>
    <s v="HOODED JUMPER"/>
    <s v="U"/>
    <n v="426"/>
    <n v="426"/>
    <s v="ELSHPF1426"/>
    <n v="0.25"/>
    <s v="14SS ELSTINKO HOODZIP 04 GY"/>
    <s v="GY"/>
    <s v="GREY"/>
    <s v="ELSHPF1426GY"/>
    <s v=""/>
    <n v="0.25"/>
    <n v="0"/>
    <n v="1"/>
    <s v="OXL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1"/>
    <s v="ELS-대경-01ELSHPF1926GY"/>
    <n v="5"/>
    <s v="ELS-대경-015"/>
    <s v="ELS-대경-015-ELSHPF1926GREYXXS"/>
    <s v="ELS의류926"/>
    <x v="0"/>
    <s v="14SS E"/>
    <m/>
    <s v="ELS"/>
    <s v="ELSTINKO"/>
    <s v="F"/>
    <n v="1"/>
    <s v="HP"/>
    <s v="HOODED JUMPER"/>
    <s v="K"/>
    <n v="926"/>
    <n v="926"/>
    <s v="ELSHPF1926"/>
    <n v="0.25"/>
    <s v="14SS ELSTINKO HOODZIP 04 GY_KIDS"/>
    <s v="GY"/>
    <s v="GREY"/>
    <s v="ELSHPF1926GY"/>
    <s v=""/>
    <n v="0.25"/>
    <n v="0"/>
    <n v="1"/>
    <s v="XXS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HPF1926GY"/>
    <n v="5"/>
    <s v="ELS-대경-015"/>
    <s v="ELS-대경-015-ELSHPF1926GREYOXS"/>
    <s v="ELS의류926"/>
    <x v="0"/>
    <s v="14SS E"/>
    <m/>
    <s v="ELS"/>
    <s v="ELSTINKO"/>
    <s v="F"/>
    <n v="1"/>
    <s v="HP"/>
    <s v="HOODED JUMPER"/>
    <s v="K"/>
    <n v="926"/>
    <n v="926"/>
    <s v="ELSHPF1926"/>
    <n v="0.25"/>
    <s v="14SS ELSTINKO HOODZIP 04 GY_KIDS"/>
    <s v="GY"/>
    <s v="GREY"/>
    <s v="ELSHPF1926GY"/>
    <s v=""/>
    <n v="0.25"/>
    <n v="0"/>
    <n v="1"/>
    <s v="OX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HPF1926GY"/>
    <n v="5"/>
    <s v="ELS-대경-015"/>
    <s v="ELS-대경-015-ELSHPF1926GREYOMM"/>
    <s v="ELS의류926"/>
    <x v="0"/>
    <s v="14SS E"/>
    <m/>
    <s v="ELS"/>
    <s v="ELSTINKO"/>
    <s v="F"/>
    <n v="1"/>
    <s v="HP"/>
    <s v="HOODED JUMPER"/>
    <s v="K"/>
    <n v="926"/>
    <n v="926"/>
    <s v="ELSHPF1926"/>
    <n v="0.25"/>
    <s v="14SS ELSTINKO HOODZIP 04 GY_KIDS"/>
    <s v="GY"/>
    <s v="GREY"/>
    <s v="ELSHPF1926GY"/>
    <s v=""/>
    <n v="0.25"/>
    <n v="0"/>
    <n v="1"/>
    <s v="OMM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HPF1926GY"/>
    <n v="5"/>
    <s v="ELS-대경-015"/>
    <s v="ELS-대경-015-ELSHPF1926GREYOXL"/>
    <s v="ELS의류926"/>
    <x v="0"/>
    <s v="14SS E"/>
    <m/>
    <s v="ELS"/>
    <s v="ELSTINKO"/>
    <s v="F"/>
    <n v="1"/>
    <s v="HP"/>
    <s v="HOODED JUMPER"/>
    <s v="K"/>
    <n v="926"/>
    <n v="926"/>
    <s v="ELSHPF1926"/>
    <n v="0.25"/>
    <s v="14SS ELSTINKO HOODZIP 04 GY_KIDS"/>
    <s v="GY"/>
    <s v="GREY"/>
    <s v="ELSHPF1926GY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JPF1428BK"/>
    <n v="6"/>
    <s v="ELS-대경-016"/>
    <s v="ELS-대경-016-ELSJPF1428BLACKOSS"/>
    <s v="ELS의류428"/>
    <x v="0"/>
    <s v="14S EL"/>
    <m/>
    <s v="ELS"/>
    <s v="ELSTINKO"/>
    <s v="F"/>
    <n v="1"/>
    <s v="JP"/>
    <s v="JUMPER"/>
    <s v="U"/>
    <n v="428"/>
    <n v="428"/>
    <s v="ELSJPF1428"/>
    <n v="0.25"/>
    <s v="14S ELSTINKO WINDJUMPER-01-BK"/>
    <s v="BK"/>
    <s v="BLACK"/>
    <s v="ELSJPF1428BK"/>
    <s v=""/>
    <n v="0.25"/>
    <n v="0"/>
    <n v="1"/>
    <s v="OSS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JPF1428BK"/>
    <n v="6"/>
    <s v="ELS-대경-016"/>
    <s v="ELS-대경-016-ELSJPF1428BLACKOMM"/>
    <s v="ELS의류428"/>
    <x v="0"/>
    <s v="14S EL"/>
    <m/>
    <s v="ELS"/>
    <s v="ELSTINKO"/>
    <s v="F"/>
    <n v="1"/>
    <s v="JP"/>
    <s v="JUMPER"/>
    <s v="U"/>
    <n v="428"/>
    <n v="428"/>
    <s v="ELSJPF1428"/>
    <n v="0.25"/>
    <s v="14S ELSTINKO WINDJUMPER-01-BK"/>
    <s v="BK"/>
    <s v="BLACK"/>
    <s v="ELSJPF1428BK"/>
    <s v=""/>
    <n v="0.25"/>
    <n v="0"/>
    <n v="1"/>
    <s v="OMM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JPF1428BK"/>
    <n v="6"/>
    <s v="ELS-대경-016"/>
    <s v="ELS-대경-016-ELSJPF1428BLACKOLL"/>
    <s v="ELS의류428"/>
    <x v="0"/>
    <s v="14S EL"/>
    <m/>
    <s v="ELS"/>
    <s v="ELSTINKO"/>
    <s v="F"/>
    <n v="1"/>
    <s v="JP"/>
    <s v="JUMPER"/>
    <s v="U"/>
    <n v="428"/>
    <n v="428"/>
    <s v="ELSJPF1428"/>
    <n v="0.25"/>
    <s v="14S ELSTINKO WINDJUMPER-01-BK"/>
    <s v="BK"/>
    <s v="BLACK"/>
    <s v="ELSJPF1428BK"/>
    <s v=""/>
    <n v="0.25"/>
    <n v="0"/>
    <n v="1"/>
    <s v="OL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JPF1428BK"/>
    <n v="6"/>
    <s v="ELS-대경-016"/>
    <s v="ELS-대경-016-ELSJPF1428BLACKOXL"/>
    <s v="ELS의류428"/>
    <x v="0"/>
    <s v="14S EL"/>
    <m/>
    <s v="ELS"/>
    <s v="ELSTINKO"/>
    <s v="F"/>
    <n v="1"/>
    <s v="JP"/>
    <s v="JUMPER"/>
    <s v="U"/>
    <n v="428"/>
    <n v="428"/>
    <s v="ELSJPF1428"/>
    <n v="0.25"/>
    <s v="14S ELSTINKO WINDJUMPER-01-BK"/>
    <s v="BK"/>
    <s v="BLACK"/>
    <s v="ELSJPF1428BK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JPF1928RE"/>
    <n v="7"/>
    <s v="ELS-대경-017"/>
    <s v="ELS-대경-017-ELSJPF1928REDXXS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RE KIDS"/>
    <s v="RE"/>
    <s v="RED"/>
    <s v="ELSJPF1928RE"/>
    <s v=""/>
    <n v="0.25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JPF1928RE"/>
    <n v="7"/>
    <s v="ELS-대경-017"/>
    <s v="ELS-대경-017-ELSJPF1928REDOXS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RE KIDS"/>
    <s v="RE"/>
    <s v="RED"/>
    <s v="ELSJPF1928RE"/>
    <s v=""/>
    <n v="0.25"/>
    <n v="0"/>
    <n v="1"/>
    <s v="OXS"/>
    <n v="4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0"/>
    <n v="0"/>
    <n v="0"/>
  </r>
  <r>
    <s v="전략"/>
    <s v="ELS-의류"/>
    <s v="ELS-대경-01"/>
    <s v="ELS-대경-01ELSJPF1928RE"/>
    <n v="7"/>
    <s v="ELS-대경-017"/>
    <s v="ELS-대경-017-ELSJPF1928REDOMM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RE KIDS"/>
    <s v="RE"/>
    <s v="RED"/>
    <s v="ELSJPF1928RE"/>
    <s v=""/>
    <n v="0.25"/>
    <n v="0"/>
    <n v="1"/>
    <s v="OMM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JPF1928RE"/>
    <n v="7"/>
    <s v="ELS-대경-017"/>
    <s v="ELS-대경-017-ELSJPF1928REDOXL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RE KIDS"/>
    <s v="RE"/>
    <s v="RED"/>
    <s v="ELSJPF1928RE"/>
    <s v=""/>
    <n v="0.25"/>
    <n v="0"/>
    <n v="1"/>
    <s v="OX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JPF1928BL"/>
    <n v="8"/>
    <s v="ELS-대경-018"/>
    <s v="ELS-대경-018-ELSJPF1928BLUEXXS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BL KIDS"/>
    <s v="BL"/>
    <s v="BLUE"/>
    <s v="ELSJPF1928BL"/>
    <s v=""/>
    <n v="0.25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JPF1928BL"/>
    <n v="8"/>
    <s v="ELS-대경-018"/>
    <s v="ELS-대경-018-ELSJPF1928BLUEOXS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BL KIDS"/>
    <s v="BL"/>
    <s v="BLUE"/>
    <s v="ELSJPF1928BL"/>
    <s v=""/>
    <n v="0.25"/>
    <n v="0"/>
    <n v="1"/>
    <s v="OXS"/>
    <n v="4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0"/>
    <n v="0"/>
    <n v="0"/>
  </r>
  <r>
    <s v="전략"/>
    <s v="ELS-의류"/>
    <s v="ELS-대경-01"/>
    <s v="ELS-대경-01ELSJPF1928BL"/>
    <n v="8"/>
    <s v="ELS-대경-018"/>
    <s v="ELS-대경-018-ELSJPF1928BLUEOMM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BL KIDS"/>
    <s v="BL"/>
    <s v="BLUE"/>
    <s v="ELSJPF1928BL"/>
    <s v=""/>
    <n v="0.25"/>
    <n v="0"/>
    <n v="1"/>
    <s v="OMM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JPF1928BL"/>
    <n v="8"/>
    <s v="ELS-대경-018"/>
    <s v="ELS-대경-018-ELSJPF1928BLUEOXL"/>
    <s v="ELS의류928"/>
    <x v="0"/>
    <s v="14S EL"/>
    <m/>
    <s v="ELS"/>
    <s v="ELSTINKO"/>
    <s v="F"/>
    <n v="1"/>
    <s v="JP"/>
    <s v="JUMPER"/>
    <s v="K"/>
    <n v="928"/>
    <n v="928"/>
    <s v="ELSJPF1928"/>
    <n v="0.125"/>
    <s v="14S ELSTINKO WINDJUMPER-01-BL KIDS"/>
    <s v="BL"/>
    <s v="BLUE"/>
    <s v="ELSJPF1928BL"/>
    <s v=""/>
    <n v="0.25"/>
    <n v="0"/>
    <n v="1"/>
    <s v="OX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HF1431RE"/>
    <n v="9"/>
    <s v="ELS-대경-019"/>
    <s v="ELS-대경-019-ELSTHF1431REDOSS"/>
    <s v="ELS의류431"/>
    <x v="0"/>
    <s v="14SS E"/>
    <m/>
    <s v="ELS"/>
    <s v="ELSTINKO"/>
    <s v="F"/>
    <n v="1"/>
    <s v="TH"/>
    <s v="HOODED T-SHIRTS"/>
    <s v="U"/>
    <n v="431"/>
    <n v="431"/>
    <s v="ELSTHF1431"/>
    <n v="0.25"/>
    <s v="14SS ELSTINKO HOODZIP 05 RD"/>
    <s v="RE"/>
    <s v="RED"/>
    <s v="ELSTHF1431RE"/>
    <s v=""/>
    <n v="0.25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HF1431RE"/>
    <n v="9"/>
    <s v="ELS-대경-019"/>
    <s v="ELS-대경-019-ELSTHF1431REDOMM"/>
    <s v="ELS의류431"/>
    <x v="0"/>
    <s v="14SS E"/>
    <m/>
    <s v="ELS"/>
    <s v="ELSTINKO"/>
    <s v="F"/>
    <n v="1"/>
    <s v="TH"/>
    <s v="HOODED T-SHIRTS"/>
    <s v="U"/>
    <n v="431"/>
    <n v="431"/>
    <s v="ELSTHF1431"/>
    <n v="0.25"/>
    <s v="14SS ELSTINKO HOODZIP 05 RD"/>
    <s v="RE"/>
    <s v="RED"/>
    <s v="ELSTHF1431RE"/>
    <s v=""/>
    <n v="0.25"/>
    <n v="0"/>
    <n v="1"/>
    <s v="OMM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431RE"/>
    <n v="9"/>
    <s v="ELS-대경-019"/>
    <s v="ELS-대경-019-ELSTHF1431REDOLL"/>
    <s v="ELS의류431"/>
    <x v="0"/>
    <s v="14SS E"/>
    <m/>
    <s v="ELS"/>
    <s v="ELSTINKO"/>
    <s v="F"/>
    <n v="1"/>
    <s v="TH"/>
    <s v="HOODED T-SHIRTS"/>
    <s v="U"/>
    <n v="431"/>
    <n v="431"/>
    <s v="ELSTHF1431"/>
    <n v="0.25"/>
    <s v="14SS ELSTINKO HOODZIP 05 RD"/>
    <s v="RE"/>
    <s v="RED"/>
    <s v="ELSTHF1431RE"/>
    <s v=""/>
    <n v="0.25"/>
    <n v="0"/>
    <n v="1"/>
    <s v="OL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431RE"/>
    <n v="9"/>
    <s v="ELS-대경-019"/>
    <s v="ELS-대경-019-ELSTHF1431REDOXL"/>
    <s v="ELS의류431"/>
    <x v="0"/>
    <s v="14SS E"/>
    <m/>
    <s v="ELS"/>
    <s v="ELSTINKO"/>
    <s v="F"/>
    <n v="1"/>
    <s v="TH"/>
    <s v="HOODED T-SHIRTS"/>
    <s v="U"/>
    <n v="431"/>
    <n v="431"/>
    <s v="ELSTHF1431"/>
    <n v="0.25"/>
    <s v="14SS ELSTINKO HOODZIP 05 RD"/>
    <s v="RE"/>
    <s v="RED"/>
    <s v="ELSTHF1431RE"/>
    <s v=""/>
    <n v="0.25"/>
    <n v="0"/>
    <n v="1"/>
    <s v="OXL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1"/>
    <s v="ELS-대경-01ELSTHF1432MT"/>
    <n v="10"/>
    <s v="ELS-대경-0110"/>
    <s v="ELS-대경-0110-ELSTHF1432MINTOSS"/>
    <s v="ELS의류432"/>
    <x v="0"/>
    <s v="14SS E"/>
    <m/>
    <s v="ELS"/>
    <s v="ELSTINKO"/>
    <s v="F"/>
    <n v="1"/>
    <s v="TH"/>
    <s v="HOODED T-SHIRTS"/>
    <s v="U"/>
    <n v="432"/>
    <n v="432"/>
    <s v="ELSTHF1432"/>
    <n v="0.25"/>
    <s v="14SS ELSTINKO HOODZIP 05 MT"/>
    <s v="MT"/>
    <s v="MINT"/>
    <s v="ELSTHF1432MT"/>
    <s v=""/>
    <n v="0.25"/>
    <n v="0"/>
    <n v="1"/>
    <s v="OS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432MT"/>
    <n v="10"/>
    <s v="ELS-대경-0110"/>
    <s v="ELS-대경-0110-ELSTHF1432MINTOMM"/>
    <s v="ELS의류432"/>
    <x v="0"/>
    <s v="14SS E"/>
    <m/>
    <s v="ELS"/>
    <s v="ELSTINKO"/>
    <s v="F"/>
    <n v="1"/>
    <s v="TH"/>
    <s v="HOODED T-SHIRTS"/>
    <s v="U"/>
    <n v="432"/>
    <n v="432"/>
    <s v="ELSTHF1432"/>
    <n v="0.25"/>
    <s v="14SS ELSTINKO HOODZIP 05 MT"/>
    <s v="MT"/>
    <s v="MINT"/>
    <s v="ELSTHF1432MT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HF1432MT"/>
    <n v="10"/>
    <s v="ELS-대경-0110"/>
    <s v="ELS-대경-0110-ELSTHF1432MINTOLL"/>
    <s v="ELS의류432"/>
    <x v="0"/>
    <s v="14SS E"/>
    <m/>
    <s v="ELS"/>
    <s v="ELSTINKO"/>
    <s v="F"/>
    <n v="1"/>
    <s v="TH"/>
    <s v="HOODED T-SHIRTS"/>
    <s v="U"/>
    <n v="432"/>
    <n v="432"/>
    <s v="ELSTHF1432"/>
    <n v="0.25"/>
    <s v="14SS ELSTINKO HOODZIP 05 MT"/>
    <s v="MT"/>
    <s v="MINT"/>
    <s v="ELSTHF1432MT"/>
    <s v=""/>
    <n v="0.25"/>
    <n v="0"/>
    <n v="1"/>
    <s v="OL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432MT"/>
    <n v="10"/>
    <s v="ELS-대경-0110"/>
    <s v="ELS-대경-0110-ELSTHF1432MINTOXL"/>
    <s v="ELS의류432"/>
    <x v="0"/>
    <s v="14SS E"/>
    <m/>
    <s v="ELS"/>
    <s v="ELSTINKO"/>
    <s v="F"/>
    <n v="1"/>
    <s v="TH"/>
    <s v="HOODED T-SHIRTS"/>
    <s v="U"/>
    <n v="432"/>
    <n v="432"/>
    <s v="ELSTHF1432"/>
    <n v="0.25"/>
    <s v="14SS ELSTINKO HOODZIP 05 MT"/>
    <s v="MT"/>
    <s v="MINT"/>
    <s v="ELSTHF1432MT"/>
    <s v=""/>
    <n v="0.25"/>
    <n v="0"/>
    <n v="1"/>
    <s v="OXL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1"/>
    <s v="ELS-대경-01ELSTHF1932MT"/>
    <n v="11"/>
    <s v="ELS-대경-0111"/>
    <s v="ELS-대경-0111-ELSTHF1932MINTXXS"/>
    <s v="ELS의류932"/>
    <x v="0"/>
    <s v="14SS E"/>
    <m/>
    <s v="ELS"/>
    <s v="ELSTINKO"/>
    <s v="F"/>
    <n v="1"/>
    <s v="TH"/>
    <s v="HOODED T-SHIRTS"/>
    <s v="K"/>
    <n v="932"/>
    <n v="932"/>
    <s v="ELSTHF1932"/>
    <n v="0.25"/>
    <s v="14SS ELSTINKO HOODZIP 05 MT_KIDS"/>
    <s v="MT"/>
    <s v="MINT"/>
    <s v="ELSTHF1932MT"/>
    <s v=""/>
    <n v="0.25"/>
    <n v="0"/>
    <n v="1"/>
    <s v="XXS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HF1932MT"/>
    <n v="11"/>
    <s v="ELS-대경-0111"/>
    <s v="ELS-대경-0111-ELSTHF1932MINTOXS"/>
    <s v="ELS의류932"/>
    <x v="0"/>
    <s v="14SS E"/>
    <m/>
    <s v="ELS"/>
    <s v="ELSTINKO"/>
    <s v="F"/>
    <n v="1"/>
    <s v="TH"/>
    <s v="HOODED T-SHIRTS"/>
    <s v="K"/>
    <n v="932"/>
    <n v="932"/>
    <s v="ELSTHF1932"/>
    <n v="0.25"/>
    <s v="14SS ELSTINKO HOODZIP 05 MT_KIDS"/>
    <s v="MT"/>
    <s v="MINT"/>
    <s v="ELSTHF1932MT"/>
    <s v=""/>
    <n v="0.25"/>
    <n v="0"/>
    <n v="1"/>
    <s v="OX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HF1932MT"/>
    <n v="11"/>
    <s v="ELS-대경-0111"/>
    <s v="ELS-대경-0111-ELSTHF1932MINTOMM"/>
    <s v="ELS의류932"/>
    <x v="0"/>
    <s v="14SS E"/>
    <m/>
    <s v="ELS"/>
    <s v="ELSTINKO"/>
    <s v="F"/>
    <n v="1"/>
    <s v="TH"/>
    <s v="HOODED T-SHIRTS"/>
    <s v="K"/>
    <n v="932"/>
    <n v="932"/>
    <s v="ELSTHF1932"/>
    <n v="0.25"/>
    <s v="14SS ELSTINKO HOODZIP 05 MT_KIDS"/>
    <s v="MT"/>
    <s v="MINT"/>
    <s v="ELSTHF1932MT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HF1932MT"/>
    <n v="11"/>
    <s v="ELS-대경-0111"/>
    <s v="ELS-대경-0111-ELSTHF1932MINTOXL"/>
    <s v="ELS의류932"/>
    <x v="0"/>
    <s v="14SS E"/>
    <m/>
    <s v="ELS"/>
    <s v="ELSTINKO"/>
    <s v="F"/>
    <n v="1"/>
    <s v="TH"/>
    <s v="HOODED T-SHIRTS"/>
    <s v="K"/>
    <n v="932"/>
    <n v="932"/>
    <s v="ELSTHF1932"/>
    <n v="0.25"/>
    <s v="14SS ELSTINKO HOODZIP 05 MT_KIDS"/>
    <s v="MT"/>
    <s v="MINT"/>
    <s v="ELSTHF1932MT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HF1433PK"/>
    <n v="12"/>
    <s v="ELS-대경-0112"/>
    <s v="ELS-대경-0112-ELSTHF1433PINKOXS"/>
    <s v="ELS의류433"/>
    <x v="0"/>
    <s v="14SS E"/>
    <m/>
    <s v="ELS"/>
    <s v="ELSTINKO"/>
    <s v="F"/>
    <n v="1"/>
    <s v="TH"/>
    <s v="HOODED T-SHIRTS"/>
    <s v="U"/>
    <n v="433"/>
    <n v="433"/>
    <s v="ELSTHF1433"/>
    <n v="0.25"/>
    <s v="14SS ELSTINKO HOOD 03 PK"/>
    <s v="PK"/>
    <s v="PINK"/>
    <s v="ELSTHF1433PK"/>
    <s v=""/>
    <n v="0.25"/>
    <n v="0"/>
    <n v="1"/>
    <s v="OXS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1"/>
    <s v="ELS-대경-01ELSTHF1433PK"/>
    <n v="12"/>
    <s v="ELS-대경-0112"/>
    <s v="ELS-대경-0112-ELSTHF1433PINKOSS"/>
    <s v="ELS의류433"/>
    <x v="0"/>
    <s v="14SS E"/>
    <m/>
    <s v="ELS"/>
    <s v="ELSTINKO"/>
    <s v="F"/>
    <n v="1"/>
    <s v="TH"/>
    <s v="HOODED T-SHIRTS"/>
    <s v="U"/>
    <n v="433"/>
    <n v="433"/>
    <s v="ELSTHF1433"/>
    <n v="0.25"/>
    <s v="14SS ELSTINKO HOOD 03 PK"/>
    <s v="PK"/>
    <s v="PINK"/>
    <s v="ELSTHF1433PK"/>
    <s v=""/>
    <n v="0.25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HF1433PK"/>
    <n v="12"/>
    <s v="ELS-대경-0112"/>
    <s v="ELS-대경-0112-ELSTHF1433PINKOMM"/>
    <s v="ELS의류433"/>
    <x v="0"/>
    <s v="14SS E"/>
    <m/>
    <s v="ELS"/>
    <s v="ELSTINKO"/>
    <s v="F"/>
    <n v="1"/>
    <s v="TH"/>
    <s v="HOODED T-SHIRTS"/>
    <s v="U"/>
    <n v="433"/>
    <n v="433"/>
    <s v="ELSTHF1433"/>
    <n v="0.25"/>
    <s v="14SS ELSTINKO HOOD 03 PK"/>
    <s v="PK"/>
    <s v="PINK"/>
    <s v="ELSTHF1433PK"/>
    <s v=""/>
    <n v="0.25"/>
    <n v="0"/>
    <n v="1"/>
    <s v="OMM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433PK"/>
    <n v="12"/>
    <s v="ELS-대경-0112"/>
    <s v="ELS-대경-0112-ELSTHF1433PINKOLL"/>
    <s v="ELS의류433"/>
    <x v="0"/>
    <s v="14SS E"/>
    <m/>
    <s v="ELS"/>
    <s v="ELSTINKO"/>
    <s v="F"/>
    <n v="1"/>
    <s v="TH"/>
    <s v="HOODED T-SHIRTS"/>
    <s v="U"/>
    <n v="433"/>
    <n v="433"/>
    <s v="ELSTHF1433"/>
    <n v="0.25"/>
    <s v="14SS ELSTINKO HOOD 03 PK"/>
    <s v="PK"/>
    <s v="PINK"/>
    <s v="ELSTHF1433PK"/>
    <s v=""/>
    <n v="0.25"/>
    <n v="0"/>
    <n v="1"/>
    <s v="OL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933PK"/>
    <n v="13"/>
    <s v="ELS-대경-0113"/>
    <s v="ELS-대경-0113-ELSTHF1933PINKXXS"/>
    <s v="ELS의류933"/>
    <x v="0"/>
    <s v="14SS E"/>
    <m/>
    <s v="ELS"/>
    <s v="ELSTINKO"/>
    <s v="F"/>
    <n v="1"/>
    <s v="TH"/>
    <s v="HOODED T-SHIRTS"/>
    <s v="K"/>
    <n v="933"/>
    <n v="933"/>
    <s v="ELSTHF1933"/>
    <n v="0.25"/>
    <s v="14SS ELSTINKO HOOD 03 PK_KIDS"/>
    <s v="PK"/>
    <s v="PINK"/>
    <s v="ELSTHF1933PK"/>
    <s v=""/>
    <n v="0.25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933PK"/>
    <n v="13"/>
    <s v="ELS-대경-0113"/>
    <s v="ELS-대경-0113-ELSTHF1933PINKOXS"/>
    <s v="ELS의류933"/>
    <x v="0"/>
    <s v="14SS E"/>
    <m/>
    <s v="ELS"/>
    <s v="ELSTINKO"/>
    <s v="F"/>
    <n v="1"/>
    <s v="TH"/>
    <s v="HOODED T-SHIRTS"/>
    <s v="K"/>
    <n v="933"/>
    <n v="933"/>
    <s v="ELSTHF1933"/>
    <n v="0.25"/>
    <s v="14SS ELSTINKO HOOD 03 PK_KIDS"/>
    <s v="PK"/>
    <s v="PINK"/>
    <s v="ELSTHF1933PK"/>
    <s v=""/>
    <n v="0.25"/>
    <n v="0"/>
    <n v="1"/>
    <s v="OXS"/>
    <n v="4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0"/>
    <n v="0"/>
    <n v="0"/>
  </r>
  <r>
    <s v="전략"/>
    <s v="ELS-의류"/>
    <s v="ELS-대경-01"/>
    <s v="ELS-대경-01ELSTHF1933PK"/>
    <n v="13"/>
    <s v="ELS-대경-0113"/>
    <s v="ELS-대경-0113-ELSTHF1933PINKOMM"/>
    <s v="ELS의류933"/>
    <x v="0"/>
    <s v="14SS E"/>
    <m/>
    <s v="ELS"/>
    <s v="ELSTINKO"/>
    <s v="F"/>
    <n v="1"/>
    <s v="TH"/>
    <s v="HOODED T-SHIRTS"/>
    <s v="K"/>
    <n v="933"/>
    <n v="933"/>
    <s v="ELSTHF1933"/>
    <n v="0.25"/>
    <s v="14SS ELSTINKO HOOD 03 PK_KIDS"/>
    <s v="PK"/>
    <s v="PINK"/>
    <s v="ELSTHF1933PK"/>
    <s v=""/>
    <n v="0.25"/>
    <n v="0"/>
    <n v="1"/>
    <s v="OMM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HF1933PK"/>
    <n v="13"/>
    <s v="ELS-대경-0113"/>
    <s v="ELS-대경-0113-ELSTHF1933PINKOXL"/>
    <s v="ELS의류933"/>
    <x v="0"/>
    <s v="14SS E"/>
    <m/>
    <s v="ELS"/>
    <s v="ELSTINKO"/>
    <s v="F"/>
    <n v="1"/>
    <s v="TH"/>
    <s v="HOODED T-SHIRTS"/>
    <s v="K"/>
    <n v="933"/>
    <n v="933"/>
    <s v="ELSTHF1933"/>
    <n v="0.25"/>
    <s v="14SS ELSTINKO HOOD 03 PK_KIDS"/>
    <s v="PK"/>
    <s v="PINK"/>
    <s v="ELSTHF1933PK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HF1434BK"/>
    <n v="14"/>
    <s v="ELS-대경-0114"/>
    <s v="ELS-대경-0114-ELSTHF1434BLACKOSS"/>
    <s v="ELS의류434"/>
    <x v="0"/>
    <s v="14SS E"/>
    <m/>
    <s v="ELS"/>
    <s v="ELSTINKO"/>
    <s v="F"/>
    <n v="1"/>
    <s v="TH"/>
    <s v="HOODED T-SHIRTS"/>
    <s v="U"/>
    <n v="434"/>
    <n v="434"/>
    <s v="ELSTHF1434"/>
    <n v="0.25"/>
    <s v="14SS ELSTINKO HOODZIP 06 BK"/>
    <s v="BK"/>
    <s v="BLACK"/>
    <s v="ELSTHF1434BK"/>
    <s v=""/>
    <n v="0.25"/>
    <n v="0"/>
    <n v="1"/>
    <s v="OSS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HF1434BK"/>
    <n v="14"/>
    <s v="ELS-대경-0114"/>
    <s v="ELS-대경-0114-ELSTHF1434BLACKOMM"/>
    <s v="ELS의류434"/>
    <x v="0"/>
    <s v="14SS E"/>
    <m/>
    <s v="ELS"/>
    <s v="ELSTINKO"/>
    <s v="F"/>
    <n v="1"/>
    <s v="TH"/>
    <s v="HOODED T-SHIRTS"/>
    <s v="U"/>
    <n v="434"/>
    <n v="434"/>
    <s v="ELSTHF1434"/>
    <n v="0.25"/>
    <s v="14SS ELSTINKO HOODZIP 06 BK"/>
    <s v="BK"/>
    <s v="BLACK"/>
    <s v="ELSTHF1434BK"/>
    <s v=""/>
    <n v="0.25"/>
    <n v="0"/>
    <n v="1"/>
    <s v="OMM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HF1434BK"/>
    <n v="14"/>
    <s v="ELS-대경-0114"/>
    <s v="ELS-대경-0114-ELSTHF1434BLACKOLL"/>
    <s v="ELS의류434"/>
    <x v="0"/>
    <s v="14SS E"/>
    <m/>
    <s v="ELS"/>
    <s v="ELSTINKO"/>
    <s v="F"/>
    <n v="1"/>
    <s v="TH"/>
    <s v="HOODED T-SHIRTS"/>
    <s v="U"/>
    <n v="434"/>
    <n v="434"/>
    <s v="ELSTHF1434"/>
    <n v="0.25"/>
    <s v="14SS ELSTINKO HOODZIP 06 BK"/>
    <s v="BK"/>
    <s v="BLACK"/>
    <s v="ELSTHF1434BK"/>
    <s v=""/>
    <n v="0.25"/>
    <n v="0"/>
    <n v="1"/>
    <s v="OL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HF1434BK"/>
    <n v="14"/>
    <s v="ELS-대경-0114"/>
    <s v="ELS-대경-0114-ELSTHF1434BLACKOXL"/>
    <s v="ELS의류434"/>
    <x v="0"/>
    <s v="14SS E"/>
    <m/>
    <s v="ELS"/>
    <s v="ELSTINKO"/>
    <s v="F"/>
    <n v="1"/>
    <s v="TH"/>
    <s v="HOODED T-SHIRTS"/>
    <s v="U"/>
    <n v="434"/>
    <n v="434"/>
    <s v="ELSTHF1434"/>
    <n v="0.25"/>
    <s v="14SS ELSTINKO HOODZIP 06 BK"/>
    <s v="BK"/>
    <s v="BLACK"/>
    <s v="ELSTHF1434BK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HF1435BK"/>
    <n v="15"/>
    <s v="ELS-대경-0115"/>
    <s v="ELS-대경-0115-ELSTHF1435BLACKOSS"/>
    <s v="ELS의류435"/>
    <x v="0"/>
    <s v="14SS E"/>
    <m/>
    <s v="ELS"/>
    <s v="ELSTINKO"/>
    <s v="F"/>
    <n v="1"/>
    <s v="TH"/>
    <s v="HOODED T-SHIRTS"/>
    <s v="U"/>
    <n v="435"/>
    <n v="435"/>
    <s v="ELSTHF1435"/>
    <n v="0.25"/>
    <s v="14SS ELSTINKO_HOOD_01_BK"/>
    <s v="BK"/>
    <s v="BLACK"/>
    <s v="ELSTHF1435BK"/>
    <s v=""/>
    <n v="0.25"/>
    <n v="0"/>
    <n v="1"/>
    <s v="OSS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HF1435BK"/>
    <n v="15"/>
    <s v="ELS-대경-0115"/>
    <s v="ELS-대경-0115-ELSTHF1435BLACKOMM"/>
    <s v="ELS의류435"/>
    <x v="0"/>
    <s v="14SS E"/>
    <m/>
    <s v="ELS"/>
    <s v="ELSTINKO"/>
    <s v="F"/>
    <n v="1"/>
    <s v="TH"/>
    <s v="HOODED T-SHIRTS"/>
    <s v="U"/>
    <n v="435"/>
    <n v="435"/>
    <s v="ELSTHF1435"/>
    <n v="0.25"/>
    <s v="14SS ELSTINKO_HOOD_01_BK"/>
    <s v="BK"/>
    <s v="BLACK"/>
    <s v="ELSTHF1435BK"/>
    <s v=""/>
    <n v="0.25"/>
    <n v="0"/>
    <n v="1"/>
    <s v="OMM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HF1435BK"/>
    <n v="15"/>
    <s v="ELS-대경-0115"/>
    <s v="ELS-대경-0115-ELSTHF1435BLACKOLL"/>
    <s v="ELS의류435"/>
    <x v="0"/>
    <s v="14SS E"/>
    <m/>
    <s v="ELS"/>
    <s v="ELSTINKO"/>
    <s v="F"/>
    <n v="1"/>
    <s v="TH"/>
    <s v="HOODED T-SHIRTS"/>
    <s v="U"/>
    <n v="435"/>
    <n v="435"/>
    <s v="ELSTHF1435"/>
    <n v="0.25"/>
    <s v="14SS ELSTINKO_HOOD_01_BK"/>
    <s v="BK"/>
    <s v="BLACK"/>
    <s v="ELSTHF1435BK"/>
    <s v=""/>
    <n v="0.25"/>
    <n v="0"/>
    <n v="1"/>
    <s v="OL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HF1435BK"/>
    <n v="15"/>
    <s v="ELS-대경-0115"/>
    <s v="ELS-대경-0115-ELSTHF1435BLACKOXL"/>
    <s v="ELS의류435"/>
    <x v="0"/>
    <s v="14SS E"/>
    <m/>
    <s v="ELS"/>
    <s v="ELSTINKO"/>
    <s v="F"/>
    <n v="1"/>
    <s v="TH"/>
    <s v="HOODED T-SHIRTS"/>
    <s v="U"/>
    <n v="435"/>
    <n v="435"/>
    <s v="ELSTHF1435"/>
    <n v="0.25"/>
    <s v="14SS ELSTINKO_HOOD_01_BK"/>
    <s v="BK"/>
    <s v="BLACK"/>
    <s v="ELSTHF1435BK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HF1935BK"/>
    <n v="16"/>
    <s v="ELS-대경-0116"/>
    <s v="ELS-대경-0116-ELSTHF1935BLACKXXS"/>
    <s v="ELS의류935"/>
    <x v="0"/>
    <s v="14SS E"/>
    <m/>
    <s v="ELS"/>
    <s v="ELSTINKO"/>
    <s v="F"/>
    <n v="1"/>
    <s v="TH"/>
    <s v="HOODED T-SHIRTS"/>
    <s v="K"/>
    <n v="935"/>
    <n v="935"/>
    <s v="ELSTHF1935"/>
    <n v="0.2"/>
    <s v="14SS ELSTINKO_HOOD_01_BK_KIDS"/>
    <s v="BK"/>
    <s v="BLACK"/>
    <s v="ELSTHF1935BK"/>
    <s v=""/>
    <n v="0.2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935BK"/>
    <n v="16"/>
    <s v="ELS-대경-0116"/>
    <s v="ELS-대경-0116-ELSTHF1935BLACKOXS"/>
    <s v="ELS의류935"/>
    <x v="0"/>
    <s v="14SS E"/>
    <m/>
    <s v="ELS"/>
    <s v="ELSTINKO"/>
    <s v="F"/>
    <n v="1"/>
    <s v="TH"/>
    <s v="HOODED T-SHIRTS"/>
    <s v="K"/>
    <n v="935"/>
    <n v="935"/>
    <s v="ELSTHF1935"/>
    <n v="0.2"/>
    <s v="14SS ELSTINKO_HOOD_01_BK_KIDS"/>
    <s v="BK"/>
    <s v="BLACK"/>
    <s v="ELSTHF1935BK"/>
    <s v=""/>
    <n v="0.2"/>
    <n v="0"/>
    <n v="1"/>
    <s v="O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HF1935BK"/>
    <n v="16"/>
    <s v="ELS-대경-0116"/>
    <s v="ELS-대경-0116-ELSTHF1935BLACKOSS"/>
    <s v="ELS의류935"/>
    <x v="0"/>
    <s v="14SS E"/>
    <m/>
    <s v="ELS"/>
    <s v="ELSTINKO"/>
    <s v="F"/>
    <n v="1"/>
    <s v="TH"/>
    <s v="HOODED T-SHIRTS"/>
    <s v="K"/>
    <n v="935"/>
    <n v="935"/>
    <s v="ELSTHF1935"/>
    <n v="0.2"/>
    <s v="14SS ELSTINKO_HOOD_01_BK_KIDS"/>
    <s v="BK"/>
    <s v="BLACK"/>
    <s v="ELSTHF1935BK"/>
    <s v=""/>
    <n v="0.2"/>
    <n v="0"/>
    <n v="1"/>
    <s v="OS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HF1935BK"/>
    <n v="16"/>
    <s v="ELS-대경-0116"/>
    <s v="ELS-대경-0116-ELSTHF1935BLACKOMM"/>
    <s v="ELS의류935"/>
    <x v="0"/>
    <s v="14SS E"/>
    <m/>
    <s v="ELS"/>
    <s v="ELSTINKO"/>
    <s v="F"/>
    <n v="1"/>
    <s v="TH"/>
    <s v="HOODED T-SHIRTS"/>
    <s v="K"/>
    <n v="935"/>
    <n v="935"/>
    <s v="ELSTHF1935"/>
    <n v="0.2"/>
    <s v="14SS ELSTINKO_HOOD_01_BK_KIDS"/>
    <s v="BK"/>
    <s v="BLACK"/>
    <s v="ELSTHF1935BK"/>
    <s v=""/>
    <n v="0.2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HF1935BK"/>
    <n v="16"/>
    <s v="ELS-대경-0116"/>
    <s v="ELS-대경-0116-ELSTHF1935BLACKOXL"/>
    <s v="ELS의류935"/>
    <x v="0"/>
    <s v="14SS E"/>
    <m/>
    <s v="ELS"/>
    <s v="ELSTINKO"/>
    <s v="F"/>
    <n v="1"/>
    <s v="TH"/>
    <s v="HOODED T-SHIRTS"/>
    <s v="K"/>
    <n v="935"/>
    <n v="935"/>
    <s v="ELSTHF1935"/>
    <n v="0.2"/>
    <s v="14SS ELSTINKO_HOOD_01_BK_KIDS"/>
    <s v="BK"/>
    <s v="BLACK"/>
    <s v="ELSTHF1935BK"/>
    <s v=""/>
    <n v="0.2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LF1436OR"/>
    <n v="17"/>
    <s v="ELS-대경-0117"/>
    <s v="ELS-대경-0117-ELSTLF1436ORANGEOSS"/>
    <s v="ELS의류436"/>
    <x v="0"/>
    <s v="14SS E"/>
    <m/>
    <s v="ELS"/>
    <s v="ELSTINKO"/>
    <s v="F"/>
    <n v="1"/>
    <s v="TL"/>
    <s v="LONG SLEEVES"/>
    <s v="U"/>
    <n v="436"/>
    <n v="436"/>
    <s v="ELSTLF1436"/>
    <n v="0.25"/>
    <s v="14SS ELSTINKO_MTM_02_OR"/>
    <s v="OR"/>
    <s v="ORANGE"/>
    <s v="ELSTLF1436OR"/>
    <s v=""/>
    <n v="0.25"/>
    <n v="0"/>
    <n v="1"/>
    <s v="OS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LF1436OR"/>
    <n v="17"/>
    <s v="ELS-대경-0117"/>
    <s v="ELS-대경-0117-ELSTLF1436ORANGEOMM"/>
    <s v="ELS의류436"/>
    <x v="0"/>
    <s v="14SS E"/>
    <m/>
    <s v="ELS"/>
    <s v="ELSTINKO"/>
    <s v="F"/>
    <n v="1"/>
    <s v="TL"/>
    <s v="LONG SLEEVES"/>
    <s v="U"/>
    <n v="436"/>
    <n v="436"/>
    <s v="ELSTLF1436"/>
    <n v="0.25"/>
    <s v="14SS ELSTINKO_MTM_02_OR"/>
    <s v="OR"/>
    <s v="ORANGE"/>
    <s v="ELSTLF1436OR"/>
    <s v=""/>
    <n v="0.25"/>
    <n v="0"/>
    <n v="1"/>
    <s v="OMM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LF1436OR"/>
    <n v="17"/>
    <s v="ELS-대경-0117"/>
    <s v="ELS-대경-0117-ELSTLF1436ORANGEOLL"/>
    <s v="ELS의류436"/>
    <x v="0"/>
    <s v="14SS E"/>
    <m/>
    <s v="ELS"/>
    <s v="ELSTINKO"/>
    <s v="F"/>
    <n v="1"/>
    <s v="TL"/>
    <s v="LONG SLEEVES"/>
    <s v="U"/>
    <n v="436"/>
    <n v="436"/>
    <s v="ELSTLF1436"/>
    <n v="0.25"/>
    <s v="14SS ELSTINKO_MTM_02_OR"/>
    <s v="OR"/>
    <s v="ORANGE"/>
    <s v="ELSTLF1436OR"/>
    <s v=""/>
    <n v="0.25"/>
    <n v="0"/>
    <n v="1"/>
    <s v="OL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LF1436OR"/>
    <n v="17"/>
    <s v="ELS-대경-0117"/>
    <s v="ELS-대경-0117-ELSTLF1436ORANGEOXL"/>
    <s v="ELS의류436"/>
    <x v="0"/>
    <s v="14SS E"/>
    <m/>
    <s v="ELS"/>
    <s v="ELSTINKO"/>
    <s v="F"/>
    <n v="1"/>
    <s v="TL"/>
    <s v="LONG SLEEVES"/>
    <s v="U"/>
    <n v="436"/>
    <n v="436"/>
    <s v="ELSTLF1436"/>
    <n v="0.25"/>
    <s v="14SS ELSTINKO_MTM_02_OR"/>
    <s v="OR"/>
    <s v="ORANGE"/>
    <s v="ELSTLF1436OR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LF1936OR"/>
    <n v="18"/>
    <s v="ELS-대경-0118"/>
    <s v="ELS-대경-0118-ELSTLF1936ORANGEXXS"/>
    <s v="ELS의류936"/>
    <x v="0"/>
    <s v="14SS E"/>
    <m/>
    <s v="ELS"/>
    <s v="ELSTINKO"/>
    <s v="F"/>
    <n v="1"/>
    <s v="TL"/>
    <s v="LONG SLEEVES"/>
    <s v="K"/>
    <n v="936"/>
    <n v="936"/>
    <s v="ELSTLF1936"/>
    <n v="0.2"/>
    <s v="14SS ELSTINKO_MTM_02_OR_KIDS"/>
    <s v="OR"/>
    <s v="ORANGE"/>
    <s v="ELSTLF1936OR"/>
    <s v=""/>
    <n v="0.2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936OR"/>
    <n v="18"/>
    <s v="ELS-대경-0118"/>
    <s v="ELS-대경-0118-ELSTLF1936ORANGEOXS"/>
    <s v="ELS의류936"/>
    <x v="0"/>
    <s v="14SS E"/>
    <m/>
    <s v="ELS"/>
    <s v="ELSTINKO"/>
    <s v="F"/>
    <n v="1"/>
    <s v="TL"/>
    <s v="LONG SLEEVES"/>
    <s v="K"/>
    <n v="936"/>
    <n v="936"/>
    <s v="ELSTLF1936"/>
    <n v="0.2"/>
    <s v="14SS ELSTINKO_MTM_02_OR_KIDS"/>
    <s v="OR"/>
    <s v="ORANGE"/>
    <s v="ELSTLF1936OR"/>
    <s v=""/>
    <n v="0.2"/>
    <n v="0"/>
    <n v="1"/>
    <s v="OX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LF1936OR"/>
    <n v="18"/>
    <s v="ELS-대경-0118"/>
    <s v="ELS-대경-0118-ELSTLF1936ORANGEOSS"/>
    <s v="ELS의류936"/>
    <x v="0"/>
    <s v="14SS E"/>
    <m/>
    <s v="ELS"/>
    <s v="ELSTINKO"/>
    <s v="F"/>
    <n v="1"/>
    <s v="TL"/>
    <s v="LONG SLEEVES"/>
    <s v="K"/>
    <n v="936"/>
    <n v="936"/>
    <s v="ELSTLF1936"/>
    <n v="0.2"/>
    <s v="14SS ELSTINKO_MTM_02_OR_KIDS"/>
    <s v="OR"/>
    <s v="ORANGE"/>
    <s v="ELSTLF1936OR"/>
    <s v=""/>
    <n v="0.2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936OR"/>
    <n v="18"/>
    <s v="ELS-대경-0118"/>
    <s v="ELS-대경-0118-ELSTLF1936ORANGEOMM"/>
    <s v="ELS의류936"/>
    <x v="0"/>
    <s v="14SS E"/>
    <m/>
    <s v="ELS"/>
    <s v="ELSTINKO"/>
    <s v="F"/>
    <n v="1"/>
    <s v="TL"/>
    <s v="LONG SLEEVES"/>
    <s v="K"/>
    <n v="936"/>
    <n v="936"/>
    <s v="ELSTLF1936"/>
    <n v="0.2"/>
    <s v="14SS ELSTINKO_MTM_02_OR_KIDS"/>
    <s v="OR"/>
    <s v="ORANGE"/>
    <s v="ELSTLF1936OR"/>
    <s v=""/>
    <n v="0.2"/>
    <n v="0"/>
    <n v="1"/>
    <s v="OMM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936OR"/>
    <n v="18"/>
    <s v="ELS-대경-0118"/>
    <s v="ELS-대경-0118-ELSTLF1936ORANGEOXL"/>
    <s v="ELS의류936"/>
    <x v="0"/>
    <s v="14SS E"/>
    <m/>
    <s v="ELS"/>
    <s v="ELSTINKO"/>
    <s v="F"/>
    <n v="1"/>
    <s v="TL"/>
    <s v="LONG SLEEVES"/>
    <s v="K"/>
    <n v="936"/>
    <n v="936"/>
    <s v="ELSTLF1936"/>
    <n v="0.2"/>
    <s v="14SS ELSTINKO_MTM_02_OR_KIDS"/>
    <s v="OR"/>
    <s v="ORANGE"/>
    <s v="ELSTLF1936OR"/>
    <s v=""/>
    <n v="0.2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LF1437GY"/>
    <n v="19"/>
    <s v="ELS-대경-0119"/>
    <s v="ELS-대경-0119-ELSTLF1437GREYOSS"/>
    <s v="ELS의류437"/>
    <x v="0"/>
    <s v="14SS E"/>
    <m/>
    <s v="ELS"/>
    <s v="ELSTINKO"/>
    <s v="F"/>
    <n v="1"/>
    <s v="TL"/>
    <s v="LONG SLEEVES"/>
    <s v="U"/>
    <n v="437"/>
    <n v="437"/>
    <s v="ELSTLF1437"/>
    <n v="0.25"/>
    <s v="14SS ELSTINKO_MTM_03_GY"/>
    <s v="GY"/>
    <s v="GREY"/>
    <s v="ELSTLF1437GY"/>
    <s v=""/>
    <n v="0.25"/>
    <n v="0"/>
    <n v="1"/>
    <s v="OS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LF1437GY"/>
    <n v="19"/>
    <s v="ELS-대경-0119"/>
    <s v="ELS-대경-0119-ELSTLF1437GREYOMM"/>
    <s v="ELS의류437"/>
    <x v="0"/>
    <s v="14SS E"/>
    <m/>
    <s v="ELS"/>
    <s v="ELSTINKO"/>
    <s v="F"/>
    <n v="1"/>
    <s v="TL"/>
    <s v="LONG SLEEVES"/>
    <s v="U"/>
    <n v="437"/>
    <n v="437"/>
    <s v="ELSTLF1437"/>
    <n v="0.25"/>
    <s v="14SS ELSTINKO_MTM_03_GY"/>
    <s v="GY"/>
    <s v="GREY"/>
    <s v="ELSTLF1437GY"/>
    <s v=""/>
    <n v="0.25"/>
    <n v="0"/>
    <n v="1"/>
    <s v="OMM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LF1437GY"/>
    <n v="19"/>
    <s v="ELS-대경-0119"/>
    <s v="ELS-대경-0119-ELSTLF1437GREYOLL"/>
    <s v="ELS의류437"/>
    <x v="0"/>
    <s v="14SS E"/>
    <m/>
    <s v="ELS"/>
    <s v="ELSTINKO"/>
    <s v="F"/>
    <n v="1"/>
    <s v="TL"/>
    <s v="LONG SLEEVES"/>
    <s v="U"/>
    <n v="437"/>
    <n v="437"/>
    <s v="ELSTLF1437"/>
    <n v="0.25"/>
    <s v="14SS ELSTINKO_MTM_03_GY"/>
    <s v="GY"/>
    <s v="GREY"/>
    <s v="ELSTLF1437GY"/>
    <s v=""/>
    <n v="0.25"/>
    <n v="0"/>
    <n v="1"/>
    <s v="OL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LF1437GY"/>
    <n v="19"/>
    <s v="ELS-대경-0119"/>
    <s v="ELS-대경-0119-ELSTLF1437GREYOXL"/>
    <s v="ELS의류437"/>
    <x v="0"/>
    <s v="14SS E"/>
    <m/>
    <s v="ELS"/>
    <s v="ELSTINKO"/>
    <s v="F"/>
    <n v="1"/>
    <s v="TL"/>
    <s v="LONG SLEEVES"/>
    <s v="U"/>
    <n v="437"/>
    <n v="437"/>
    <s v="ELSTLF1437"/>
    <n v="0.25"/>
    <s v="14SS ELSTINKO_MTM_03_GY"/>
    <s v="GY"/>
    <s v="GREY"/>
    <s v="ELSTLF1437GY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LF1937GY"/>
    <n v="20"/>
    <s v="ELS-대경-0120"/>
    <s v="ELS-대경-0120-ELSTLF1937GREYXXS"/>
    <s v="ELS의류937"/>
    <x v="0"/>
    <s v="14SS E"/>
    <m/>
    <s v="ELS"/>
    <s v="ELSTINKO"/>
    <s v="F"/>
    <n v="1"/>
    <s v="TL"/>
    <s v="LONG SLEEVES"/>
    <s v="K"/>
    <n v="937"/>
    <n v="937"/>
    <s v="ELSTLF1937"/>
    <n v="0.2"/>
    <s v="14SS ELSTINKO_MTM_03_GY_KIDS"/>
    <s v="GY"/>
    <s v="GREY"/>
    <s v="ELSTLF1937GY"/>
    <s v=""/>
    <n v="0.2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937GY"/>
    <n v="20"/>
    <s v="ELS-대경-0120"/>
    <s v="ELS-대경-0120-ELSTLF1937GREYOXS"/>
    <s v="ELS의류937"/>
    <x v="0"/>
    <s v="14SS E"/>
    <m/>
    <s v="ELS"/>
    <s v="ELSTINKO"/>
    <s v="F"/>
    <n v="1"/>
    <s v="TL"/>
    <s v="LONG SLEEVES"/>
    <s v="K"/>
    <n v="937"/>
    <n v="937"/>
    <s v="ELSTLF1937"/>
    <n v="0.2"/>
    <s v="14SS ELSTINKO_MTM_03_GY_KIDS"/>
    <s v="GY"/>
    <s v="GREY"/>
    <s v="ELSTLF1937GY"/>
    <s v=""/>
    <n v="0.2"/>
    <n v="0"/>
    <n v="1"/>
    <s v="OXS"/>
    <n v="3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1"/>
    <s v="ELS-대경-01ELSTLF1937GY"/>
    <n v="20"/>
    <s v="ELS-대경-0120"/>
    <s v="ELS-대경-0120-ELSTLF1937GREYOSS"/>
    <s v="ELS의류937"/>
    <x v="0"/>
    <s v="14SS E"/>
    <m/>
    <s v="ELS"/>
    <s v="ELSTINKO"/>
    <s v="F"/>
    <n v="1"/>
    <s v="TL"/>
    <s v="LONG SLEEVES"/>
    <s v="K"/>
    <n v="937"/>
    <n v="937"/>
    <s v="ELSTLF1937"/>
    <n v="0.2"/>
    <s v="14SS ELSTINKO_MTM_03_GY_KIDS"/>
    <s v="GY"/>
    <s v="GREY"/>
    <s v="ELSTLF1937GY"/>
    <s v=""/>
    <n v="0.2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937GY"/>
    <n v="20"/>
    <s v="ELS-대경-0120"/>
    <s v="ELS-대경-0120-ELSTLF1937GREYOMM"/>
    <s v="ELS의류937"/>
    <x v="0"/>
    <s v="14SS E"/>
    <m/>
    <s v="ELS"/>
    <s v="ELSTINKO"/>
    <s v="F"/>
    <n v="1"/>
    <s v="TL"/>
    <s v="LONG SLEEVES"/>
    <s v="K"/>
    <n v="937"/>
    <n v="937"/>
    <s v="ELSTLF1937"/>
    <n v="0.2"/>
    <s v="14SS ELSTINKO_MTM_03_GY_KIDS"/>
    <s v="GY"/>
    <s v="GREY"/>
    <s v="ELSTLF1937GY"/>
    <s v=""/>
    <n v="0.2"/>
    <n v="0"/>
    <n v="1"/>
    <s v="OMM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937GY"/>
    <n v="20"/>
    <s v="ELS-대경-0120"/>
    <s v="ELS-대경-0120-ELSTLF1937GREYOXL"/>
    <s v="ELS의류937"/>
    <x v="0"/>
    <s v="14SS E"/>
    <m/>
    <s v="ELS"/>
    <s v="ELSTINKO"/>
    <s v="F"/>
    <n v="1"/>
    <s v="TL"/>
    <s v="LONG SLEEVES"/>
    <s v="K"/>
    <n v="937"/>
    <n v="937"/>
    <s v="ELSTLF1937"/>
    <n v="0.2"/>
    <s v="14SS ELSTINKO_MTM_03_GY_KIDS"/>
    <s v="GY"/>
    <s v="GREY"/>
    <s v="ELSTLF1937GY"/>
    <s v=""/>
    <n v="0.2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LF1438BK"/>
    <n v="21"/>
    <s v="ELS-대경-0121"/>
    <s v="ELS-대경-0121-ELSTLF1438BLACKOSS"/>
    <s v="ELS의류438"/>
    <x v="0"/>
    <s v="14S EL"/>
    <m/>
    <s v="ELS"/>
    <s v="ELSTINKO"/>
    <s v="F"/>
    <n v="1"/>
    <s v="TL"/>
    <s v="LONG SLEEVES"/>
    <s v="U"/>
    <n v="438"/>
    <n v="438"/>
    <s v="ELSTLF1438"/>
    <n v="0.25"/>
    <s v="14S ELSTINKO MTM-04-BK"/>
    <s v="BK"/>
    <s v="BLACK"/>
    <s v="ELSTLF1438BK"/>
    <s v=""/>
    <n v="0.25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438BK"/>
    <n v="21"/>
    <s v="ELS-대경-0121"/>
    <s v="ELS-대경-0121-ELSTLF1438BLACKOMM"/>
    <s v="ELS의류438"/>
    <x v="0"/>
    <s v="14S EL"/>
    <m/>
    <s v="ELS"/>
    <s v="ELSTINKO"/>
    <s v="F"/>
    <n v="1"/>
    <s v="TL"/>
    <s v="LONG SLEEVES"/>
    <s v="U"/>
    <n v="438"/>
    <n v="438"/>
    <s v="ELSTLF1438"/>
    <n v="0.25"/>
    <s v="14S ELSTINKO MTM-04-BK"/>
    <s v="BK"/>
    <s v="BLACK"/>
    <s v="ELSTLF1438BK"/>
    <s v=""/>
    <n v="0.25"/>
    <n v="0"/>
    <n v="1"/>
    <s v="OMM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438BK"/>
    <n v="21"/>
    <s v="ELS-대경-0121"/>
    <s v="ELS-대경-0121-ELSTLF1438BLACKOLL"/>
    <s v="ELS의류438"/>
    <x v="0"/>
    <s v="14S EL"/>
    <m/>
    <s v="ELS"/>
    <s v="ELSTINKO"/>
    <s v="F"/>
    <n v="1"/>
    <s v="TL"/>
    <s v="LONG SLEEVES"/>
    <s v="U"/>
    <n v="438"/>
    <n v="438"/>
    <s v="ELSTLF1438"/>
    <n v="0.25"/>
    <s v="14S ELSTINKO MTM-04-BK"/>
    <s v="BK"/>
    <s v="BLACK"/>
    <s v="ELSTLF1438BK"/>
    <s v=""/>
    <n v="0.25"/>
    <n v="0"/>
    <n v="1"/>
    <s v="OL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438BK"/>
    <n v="21"/>
    <s v="ELS-대경-0121"/>
    <s v="ELS-대경-0121-ELSTLF1438BLACKOXL"/>
    <s v="ELS의류438"/>
    <x v="0"/>
    <s v="14S EL"/>
    <m/>
    <s v="ELS"/>
    <s v="ELSTINKO"/>
    <s v="F"/>
    <n v="1"/>
    <s v="TL"/>
    <s v="LONG SLEEVES"/>
    <s v="U"/>
    <n v="438"/>
    <n v="438"/>
    <s v="ELSTLF1438"/>
    <n v="0.25"/>
    <s v="14S ELSTINKO MTM-04-BK"/>
    <s v="BK"/>
    <s v="BLACK"/>
    <s v="ELSTLF1438BK"/>
    <s v=""/>
    <n v="0.25"/>
    <n v="0"/>
    <n v="1"/>
    <s v="OXL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1"/>
    <s v="ELS-대경-01ELSTLF1938BK"/>
    <n v="22"/>
    <s v="ELS-대경-0122"/>
    <s v="ELS-대경-0122-ELSTLF1938BLACKXXS"/>
    <s v="ELS의류938"/>
    <x v="0"/>
    <s v="14S EL"/>
    <m/>
    <s v="ELS"/>
    <s v="ELSTINKO"/>
    <s v="F"/>
    <n v="1"/>
    <s v="TL"/>
    <s v="LONG SLEEVES"/>
    <s v="K"/>
    <n v="938"/>
    <n v="938"/>
    <s v="ELSTLF1938"/>
    <n v="0.25"/>
    <s v="14S ELSTINKO MTM-04-BK_KIDS"/>
    <s v="BK"/>
    <s v="BLACK"/>
    <s v="ELSTLF1938BK"/>
    <s v=""/>
    <n v="0.25"/>
    <n v="0"/>
    <n v="1"/>
    <s v="XXS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938BK"/>
    <n v="22"/>
    <s v="ELS-대경-0122"/>
    <s v="ELS-대경-0122-ELSTLF1938BLACKOXS"/>
    <s v="ELS의류938"/>
    <x v="0"/>
    <s v="14S EL"/>
    <m/>
    <s v="ELS"/>
    <s v="ELSTINKO"/>
    <s v="F"/>
    <n v="1"/>
    <s v="TL"/>
    <s v="LONG SLEEVES"/>
    <s v="K"/>
    <n v="938"/>
    <n v="938"/>
    <s v="ELSTLF1938"/>
    <n v="0.25"/>
    <s v="14S ELSTINKO MTM-04-BK_KIDS"/>
    <s v="BK"/>
    <s v="BLACK"/>
    <s v="ELSTLF1938BK"/>
    <s v=""/>
    <n v="0.25"/>
    <n v="0"/>
    <n v="1"/>
    <s v="OX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938BK"/>
    <n v="22"/>
    <s v="ELS-대경-0122"/>
    <s v="ELS-대경-0122-ELSTLF1938BLACKOMM"/>
    <s v="ELS의류938"/>
    <x v="0"/>
    <s v="14S EL"/>
    <m/>
    <s v="ELS"/>
    <s v="ELSTINKO"/>
    <s v="F"/>
    <n v="1"/>
    <s v="TL"/>
    <s v="LONG SLEEVES"/>
    <s v="K"/>
    <n v="938"/>
    <n v="938"/>
    <s v="ELSTLF1938"/>
    <n v="0.25"/>
    <s v="14S ELSTINKO MTM-04-BK_KIDS"/>
    <s v="BK"/>
    <s v="BLACK"/>
    <s v="ELSTLF1938BK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938BK"/>
    <n v="22"/>
    <s v="ELS-대경-0122"/>
    <s v="ELS-대경-0122-ELSTLF1938BLACKOXL"/>
    <s v="ELS의류938"/>
    <x v="0"/>
    <s v="14S EL"/>
    <m/>
    <s v="ELS"/>
    <s v="ELSTINKO"/>
    <s v="F"/>
    <n v="1"/>
    <s v="TL"/>
    <s v="LONG SLEEVES"/>
    <s v="K"/>
    <n v="938"/>
    <n v="938"/>
    <s v="ELSTLF1938"/>
    <n v="0.25"/>
    <s v="14S ELSTINKO MTM-04-BK_KIDS"/>
    <s v="BK"/>
    <s v="BLACK"/>
    <s v="ELSTLF1938BK"/>
    <s v=""/>
    <n v="0.25"/>
    <n v="0"/>
    <n v="1"/>
    <s v="OXL"/>
    <n v="2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1"/>
    <s v="ELS-대경-01ELSTLF1439BK"/>
    <n v="23"/>
    <s v="ELS-대경-0123"/>
    <s v="ELS-대경-0123-ELSTLF1439BLACKOSS"/>
    <s v="ELS의류439"/>
    <x v="0"/>
    <s v="14SS E"/>
    <m/>
    <s v="ELS"/>
    <s v="ELSTINKO"/>
    <s v="F"/>
    <n v="1"/>
    <s v="TL"/>
    <s v="LONG SLEEVES"/>
    <s v="U"/>
    <n v="439"/>
    <n v="439"/>
    <s v="ELSTLF1439"/>
    <n v="0.25"/>
    <s v="14SS ELSTINKO MTM 06 BK"/>
    <s v="BK"/>
    <s v="BLACK"/>
    <s v="ELSTLF1439BK"/>
    <s v=""/>
    <n v="0.25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439BK"/>
    <n v="23"/>
    <s v="ELS-대경-0123"/>
    <s v="ELS-대경-0123-ELSTLF1439BLACKOMM"/>
    <s v="ELS의류439"/>
    <x v="0"/>
    <s v="14SS E"/>
    <m/>
    <s v="ELS"/>
    <s v="ELSTINKO"/>
    <s v="F"/>
    <n v="1"/>
    <s v="TL"/>
    <s v="LONG SLEEVES"/>
    <s v="U"/>
    <n v="439"/>
    <n v="439"/>
    <s v="ELSTLF1439"/>
    <n v="0.25"/>
    <s v="14SS ELSTINKO MTM 06 BK"/>
    <s v="BK"/>
    <s v="BLACK"/>
    <s v="ELSTLF1439BK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439BK"/>
    <n v="23"/>
    <s v="ELS-대경-0123"/>
    <s v="ELS-대경-0123-ELSTLF1439BLACKOLL"/>
    <s v="ELS의류439"/>
    <x v="0"/>
    <s v="14SS E"/>
    <m/>
    <s v="ELS"/>
    <s v="ELSTINKO"/>
    <s v="F"/>
    <n v="1"/>
    <s v="TL"/>
    <s v="LONG SLEEVES"/>
    <s v="U"/>
    <n v="439"/>
    <n v="439"/>
    <s v="ELSTLF1439"/>
    <n v="0.25"/>
    <s v="14SS ELSTINKO MTM 06 BK"/>
    <s v="BK"/>
    <s v="BLACK"/>
    <s v="ELSTLF1439BK"/>
    <s v=""/>
    <n v="0.25"/>
    <n v="0"/>
    <n v="1"/>
    <s v="OL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LF1439BK"/>
    <n v="23"/>
    <s v="ELS-대경-0123"/>
    <s v="ELS-대경-0123-ELSTLF1439BLACKOXL"/>
    <s v="ELS의류439"/>
    <x v="0"/>
    <s v="14SS E"/>
    <m/>
    <s v="ELS"/>
    <s v="ELSTINKO"/>
    <s v="F"/>
    <n v="1"/>
    <s v="TL"/>
    <s v="LONG SLEEVES"/>
    <s v="U"/>
    <n v="439"/>
    <n v="439"/>
    <s v="ELSTLF1439"/>
    <n v="0.25"/>
    <s v="14SS ELSTINKO MTM 06 BK"/>
    <s v="BK"/>
    <s v="BLACK"/>
    <s v="ELSTLF1439BK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TLF1440BK"/>
    <n v="24"/>
    <s v="ELS-대경-0124"/>
    <s v="ELS-대경-0124-ELSTLF1440BLACKOSS"/>
    <s v="ELS의류440"/>
    <x v="0"/>
    <s v="14SS E"/>
    <m/>
    <s v="ELS"/>
    <s v="ELSTINKO"/>
    <s v="F"/>
    <n v="1"/>
    <s v="TL"/>
    <s v="LONG SLEEVES"/>
    <s v="U"/>
    <n v="440"/>
    <n v="440"/>
    <s v="ELSTLF1440"/>
    <n v="0.25"/>
    <s v="14SS ELSTINKO MTM 05 BK"/>
    <s v="BK"/>
    <s v="BLACK"/>
    <s v="ELSTLF1440BK"/>
    <s v=""/>
    <n v="0.25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440BK"/>
    <n v="24"/>
    <s v="ELS-대경-0124"/>
    <s v="ELS-대경-0124-ELSTLF1440BLACKOMM"/>
    <s v="ELS의류440"/>
    <x v="0"/>
    <s v="14SS E"/>
    <m/>
    <s v="ELS"/>
    <s v="ELSTINKO"/>
    <s v="F"/>
    <n v="1"/>
    <s v="TL"/>
    <s v="LONG SLEEVES"/>
    <s v="U"/>
    <n v="440"/>
    <n v="440"/>
    <s v="ELSTLF1440"/>
    <n v="0.25"/>
    <s v="14SS ELSTINKO MTM 05 BK"/>
    <s v="BK"/>
    <s v="BLACK"/>
    <s v="ELSTLF1440BK"/>
    <s v=""/>
    <n v="0.25"/>
    <n v="0"/>
    <n v="1"/>
    <s v="OMM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TLF1440BK"/>
    <n v="24"/>
    <s v="ELS-대경-0124"/>
    <s v="ELS-대경-0124-ELSTLF1440BLACKOLL"/>
    <s v="ELS의류440"/>
    <x v="0"/>
    <s v="14SS E"/>
    <m/>
    <s v="ELS"/>
    <s v="ELSTINKO"/>
    <s v="F"/>
    <n v="1"/>
    <s v="TL"/>
    <s v="LONG SLEEVES"/>
    <s v="U"/>
    <n v="440"/>
    <n v="440"/>
    <s v="ELSTLF1440"/>
    <n v="0.25"/>
    <s v="14SS ELSTINKO MTM 05 BK"/>
    <s v="BK"/>
    <s v="BLACK"/>
    <s v="ELSTLF1440BK"/>
    <s v=""/>
    <n v="0.25"/>
    <n v="0"/>
    <n v="1"/>
    <s v="OLL"/>
    <n v="2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0"/>
    <n v="0"/>
    <n v="0"/>
  </r>
  <r>
    <s v="전략"/>
    <s v="ELS-의류"/>
    <s v="ELS-대경-01"/>
    <s v="ELS-대경-01ELSTLF1440BK"/>
    <n v="24"/>
    <s v="ELS-대경-0124"/>
    <s v="ELS-대경-0124-ELSTLF1440BLACKOXL"/>
    <s v="ELS의류440"/>
    <x v="0"/>
    <s v="14SS E"/>
    <m/>
    <s v="ELS"/>
    <s v="ELSTINKO"/>
    <s v="F"/>
    <n v="1"/>
    <s v="TL"/>
    <s v="LONG SLEEVES"/>
    <s v="U"/>
    <n v="440"/>
    <n v="440"/>
    <s v="ELSTLF1440"/>
    <n v="0.25"/>
    <s v="14SS ELSTINKO MTM 05 BK"/>
    <s v="BK"/>
    <s v="BLACK"/>
    <s v="ELSTLF1440BK"/>
    <s v=""/>
    <n v="0.25"/>
    <n v="0"/>
    <n v="1"/>
    <s v="OXL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JSF1949GY"/>
    <n v="25"/>
    <s v="ELS-대경-0125"/>
    <s v="ELS-대경-0125-ELSJSF1949GREYXXS"/>
    <s v="ELS의류949"/>
    <x v="0"/>
    <s v="14SS E"/>
    <m/>
    <s v="ELS"/>
    <s v="ELSTINKO"/>
    <s v="F"/>
    <n v="1"/>
    <s v="JS"/>
    <s v="JUMPSUIT"/>
    <s v="K"/>
    <n v="949"/>
    <n v="949"/>
    <s v="ELSJSF1949"/>
    <n v="0.2"/>
    <s v="14SS ELSTINKO OVERALL 01 GY KIDS"/>
    <s v="GY"/>
    <s v="GREY"/>
    <s v="ELSJSF1949GY"/>
    <s v=""/>
    <n v="0.2"/>
    <n v="0"/>
    <n v="1"/>
    <s v="XX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JSF1949GY"/>
    <n v="25"/>
    <s v="ELS-대경-0125"/>
    <s v="ELS-대경-0125-ELSJSF1949GREYOXS"/>
    <s v="ELS의류949"/>
    <x v="0"/>
    <s v="14SS E"/>
    <m/>
    <s v="ELS"/>
    <s v="ELSTINKO"/>
    <s v="F"/>
    <n v="1"/>
    <s v="JS"/>
    <s v="JUMPSUIT"/>
    <s v="K"/>
    <n v="949"/>
    <n v="949"/>
    <s v="ELSJSF1949"/>
    <n v="0.2"/>
    <s v="14SS ELSTINKO OVERALL 01 GY KIDS"/>
    <s v="GY"/>
    <s v="GREY"/>
    <s v="ELSJSF1949GY"/>
    <s v=""/>
    <n v="0.2"/>
    <n v="0"/>
    <n v="1"/>
    <s v="OXS"/>
    <n v="4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0"/>
    <n v="0"/>
    <n v="0"/>
  </r>
  <r>
    <s v="전략"/>
    <s v="ELS-의류"/>
    <s v="ELS-대경-01"/>
    <s v="ELS-대경-01ELSJSF1949GY"/>
    <n v="25"/>
    <s v="ELS-대경-0125"/>
    <s v="ELS-대경-0125-ELSJSF1949GREYOSS"/>
    <s v="ELS의류949"/>
    <x v="0"/>
    <s v="14SS E"/>
    <m/>
    <s v="ELS"/>
    <s v="ELSTINKO"/>
    <s v="F"/>
    <n v="1"/>
    <s v="JS"/>
    <s v="JUMPSUIT"/>
    <s v="K"/>
    <n v="949"/>
    <n v="949"/>
    <s v="ELSJSF1949"/>
    <n v="0.2"/>
    <s v="14SS ELSTINKO OVERALL 01 GY KIDS"/>
    <s v="GY"/>
    <s v="GREY"/>
    <s v="ELSJSF1949GY"/>
    <s v=""/>
    <n v="0.2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JSF1949GY"/>
    <n v="25"/>
    <s v="ELS-대경-0125"/>
    <s v="ELS-대경-0125-ELSJSF1949GREYOMM"/>
    <s v="ELS의류949"/>
    <x v="0"/>
    <s v="14SS E"/>
    <m/>
    <s v="ELS"/>
    <s v="ELSTINKO"/>
    <s v="F"/>
    <n v="1"/>
    <s v="JS"/>
    <s v="JUMPSUIT"/>
    <s v="K"/>
    <n v="949"/>
    <n v="949"/>
    <s v="ELSJSF1949"/>
    <n v="0.2"/>
    <s v="14SS ELSTINKO OVERALL 01 GY KIDS"/>
    <s v="GY"/>
    <s v="GREY"/>
    <s v="ELSJSF1949GY"/>
    <s v=""/>
    <n v="0.2"/>
    <n v="0"/>
    <n v="1"/>
    <s v="OMM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JSF1949GY"/>
    <n v="25"/>
    <s v="ELS-대경-0125"/>
    <s v="ELS-대경-0125-ELSJSF1949GREYOXL"/>
    <s v="ELS의류949"/>
    <x v="0"/>
    <s v="14SS E"/>
    <m/>
    <s v="ELS"/>
    <s v="ELSTINKO"/>
    <s v="F"/>
    <n v="1"/>
    <s v="JS"/>
    <s v="JUMPSUIT"/>
    <s v="K"/>
    <n v="949"/>
    <n v="949"/>
    <s v="ELSJSF1949"/>
    <n v="0.2"/>
    <s v="14SS ELSTINKO OVERALL 01 GY KIDS"/>
    <s v="GY"/>
    <s v="GREY"/>
    <s v="ELSJSF1949GY"/>
    <s v=""/>
    <n v="0.2"/>
    <n v="0"/>
    <n v="1"/>
    <s v="OXL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1"/>
    <s v="ELS-대경-01ELSJSF1950BK"/>
    <n v="26"/>
    <s v="ELS-대경-0126"/>
    <s v="ELS-대경-0126-ELSJSF1950BLACKXXS"/>
    <s v="ELS의류950"/>
    <x v="0"/>
    <s v="14SS E"/>
    <m/>
    <s v="ELS"/>
    <s v="ELSTINKO"/>
    <s v="F"/>
    <n v="1"/>
    <s v="JS"/>
    <s v="JUMPSUIT"/>
    <s v="K"/>
    <n v="950"/>
    <n v="950"/>
    <s v="ELSJSF1950"/>
    <n v="0.2"/>
    <s v="14SS ELSTINKO OVERALL 01 BK KIDS"/>
    <s v="BK"/>
    <s v="BLACK"/>
    <s v="ELSJSF1950BK"/>
    <s v=""/>
    <n v="0.2"/>
    <n v="0"/>
    <n v="1"/>
    <s v="XX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JSF1950BK"/>
    <n v="26"/>
    <s v="ELS-대경-0126"/>
    <s v="ELS-대경-0126-ELSJSF1950BLACKOXS"/>
    <s v="ELS의류950"/>
    <x v="0"/>
    <s v="14SS E"/>
    <m/>
    <s v="ELS"/>
    <s v="ELSTINKO"/>
    <s v="F"/>
    <n v="1"/>
    <s v="JS"/>
    <s v="JUMPSUIT"/>
    <s v="K"/>
    <n v="950"/>
    <n v="950"/>
    <s v="ELSJSF1950"/>
    <n v="0.2"/>
    <s v="14SS ELSTINKO OVERALL 01 BK KIDS"/>
    <s v="BK"/>
    <s v="BLACK"/>
    <s v="ELSJSF1950BK"/>
    <s v=""/>
    <n v="0.2"/>
    <n v="0"/>
    <n v="1"/>
    <s v="OXS"/>
    <n v="4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0"/>
    <n v="0"/>
    <n v="0"/>
  </r>
  <r>
    <s v="전략"/>
    <s v="ELS-의류"/>
    <s v="ELS-대경-01"/>
    <s v="ELS-대경-01ELSJSF1950BK"/>
    <n v="26"/>
    <s v="ELS-대경-0126"/>
    <s v="ELS-대경-0126-ELSJSF1950BLACKOSS"/>
    <s v="ELS의류950"/>
    <x v="0"/>
    <s v="14SS E"/>
    <m/>
    <s v="ELS"/>
    <s v="ELSTINKO"/>
    <s v="F"/>
    <n v="1"/>
    <s v="JS"/>
    <s v="JUMPSUIT"/>
    <s v="K"/>
    <n v="950"/>
    <n v="950"/>
    <s v="ELSJSF1950"/>
    <n v="0.2"/>
    <s v="14SS ELSTINKO OVERALL 01 BK KIDS"/>
    <s v="BK"/>
    <s v="BLACK"/>
    <s v="ELSJSF1950BK"/>
    <s v=""/>
    <n v="0.2"/>
    <n v="0"/>
    <n v="1"/>
    <s v="OSS"/>
    <n v="3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1"/>
    <s v="ELS-대경-01ELSJSF1950BK"/>
    <n v="26"/>
    <s v="ELS-대경-0126"/>
    <s v="ELS-대경-0126-ELSJSF1950BLACKOMM"/>
    <s v="ELS의류950"/>
    <x v="0"/>
    <s v="14SS E"/>
    <m/>
    <s v="ELS"/>
    <s v="ELSTINKO"/>
    <s v="F"/>
    <n v="1"/>
    <s v="JS"/>
    <s v="JUMPSUIT"/>
    <s v="K"/>
    <n v="950"/>
    <n v="950"/>
    <s v="ELSJSF1950"/>
    <n v="0.2"/>
    <s v="14SS ELSTINKO OVERALL 01 BK KIDS"/>
    <s v="BK"/>
    <s v="BLACK"/>
    <s v="ELSJSF1950BK"/>
    <s v=""/>
    <n v="0.2"/>
    <n v="0"/>
    <n v="1"/>
    <s v="OMM"/>
    <n v="15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1"/>
    <s v="ELS-대경-01ELSJSF1950BK"/>
    <n v="26"/>
    <s v="ELS-대경-0126"/>
    <s v="ELS-대경-0126-ELSJSF1950BLACKOXL"/>
    <s v="ELS의류950"/>
    <x v="0"/>
    <s v="14SS E"/>
    <m/>
    <s v="ELS"/>
    <s v="ELSTINKO"/>
    <s v="F"/>
    <n v="1"/>
    <s v="JS"/>
    <s v="JUMPSUIT"/>
    <s v="K"/>
    <n v="950"/>
    <n v="950"/>
    <s v="ELSJSF1950"/>
    <n v="0.2"/>
    <s v="14SS ELSTINKO OVERALL 01 BK KIDS"/>
    <s v="BK"/>
    <s v="BLACK"/>
    <s v="ELSJSF1950BK"/>
    <s v=""/>
    <n v="0.2"/>
    <n v="0"/>
    <n v="1"/>
    <s v="OXL"/>
    <n v="100"/>
    <x v="4"/>
    <x v="0"/>
    <s v="01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1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"/>
    <s v=""/>
    <s v=""/>
    <s v=""/>
    <n v="0"/>
    <s v="0"/>
    <s v="0-"/>
    <n v="0"/>
    <x v="1"/>
    <s v=""/>
    <s v="ELS-대경-01 TTL"/>
    <m/>
    <s v=""/>
    <s v=""/>
    <s v=""/>
    <m/>
    <s v=""/>
    <m/>
    <m/>
    <s v=""/>
    <s v=""/>
    <n v="24.999999999999982"/>
    <m/>
    <s v=""/>
    <m/>
    <s v=""/>
    <s v=""/>
    <n v="25.99999999999998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6500"/>
    <n v="26500"/>
    <n v="0"/>
    <n v="0"/>
    <n v="0"/>
  </r>
  <r>
    <s v="전략"/>
    <s v="ELS-의류"/>
    <s v="ELS-대경-02"/>
    <s v="ELS-대경-02ELSHPF2427BK"/>
    <n v="1"/>
    <s v="ELS-대경-021"/>
    <s v="ELS-대경-021-ELSHPF2427BLACKOXS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BK"/>
    <s v="BK"/>
    <s v="BLACK"/>
    <s v="ELSHPF2427BK"/>
    <s v=""/>
    <n v="0.25"/>
    <n v="0"/>
    <n v="1"/>
    <s v="OXS"/>
    <n v="1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2"/>
    <s v="ELS-대경-02ELSHPF2427BK"/>
    <n v="1"/>
    <s v="ELS-대경-021"/>
    <s v="ELS-대경-021-ELSHPF2427BLACKOSS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BK"/>
    <s v="BK"/>
    <s v="BLACK"/>
    <s v="ELSHPF2427BK"/>
    <s v=""/>
    <n v="0.25"/>
    <n v="0"/>
    <n v="1"/>
    <s v="OSS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HPF2427BK"/>
    <n v="1"/>
    <s v="ELS-대경-021"/>
    <s v="ELS-대경-021-ELSHPF2427BLACKOMM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BK"/>
    <s v="BK"/>
    <s v="BLACK"/>
    <s v="ELSHPF2427BK"/>
    <s v=""/>
    <n v="0.25"/>
    <n v="0"/>
    <n v="1"/>
    <s v="OMM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HPF2427BK"/>
    <n v="1"/>
    <s v="ELS-대경-021"/>
    <s v="ELS-대경-021-ELSHPF2427BLACKOLL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BK"/>
    <s v="BK"/>
    <s v="BLACK"/>
    <s v="ELSHPF2427BK"/>
    <s v=""/>
    <n v="0.25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HPF2927BK"/>
    <n v="2"/>
    <s v="ELS-대경-022"/>
    <s v="ELS-대경-022-ELSHPF2927BLACKXXS"/>
    <s v="ELS의류927"/>
    <x v="0"/>
    <s v="14SS E"/>
    <m/>
    <s v="ELS"/>
    <s v="ELSTINKO"/>
    <s v="F"/>
    <n v="2"/>
    <s v="HP"/>
    <s v="HOODED JUMPER"/>
    <s v="K"/>
    <n v="927"/>
    <n v="927"/>
    <s v="ELSHPF2927"/>
    <n v="0.25"/>
    <s v="14SS ELSTINKO HOODZIP 02 BK_KIDS"/>
    <s v="BK"/>
    <s v="BLACK"/>
    <s v="ELSHPF2927BK"/>
    <s v=""/>
    <n v="0.25"/>
    <n v="0"/>
    <n v="1"/>
    <s v="XXS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2"/>
    <s v="ELS-대경-02ELSHPF2927BK"/>
    <n v="2"/>
    <s v="ELS-대경-022"/>
    <s v="ELS-대경-022-ELSHPF2927BLACKOXS"/>
    <s v="ELS의류927"/>
    <x v="0"/>
    <s v="14SS E"/>
    <m/>
    <s v="ELS"/>
    <s v="ELSTINKO"/>
    <s v="F"/>
    <n v="2"/>
    <s v="HP"/>
    <s v="HOODED JUMPER"/>
    <s v="K"/>
    <n v="927"/>
    <n v="927"/>
    <s v="ELSHPF2927"/>
    <n v="0.25"/>
    <s v="14SS ELSTINKO HOODZIP 02 BK_KIDS"/>
    <s v="BK"/>
    <s v="BLACK"/>
    <s v="ELSHPF2927BK"/>
    <s v=""/>
    <n v="0.25"/>
    <n v="0"/>
    <n v="1"/>
    <s v="OXS"/>
    <n v="3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2"/>
    <s v="ELS-대경-02ELSHPF2927BK"/>
    <n v="2"/>
    <s v="ELS-대경-022"/>
    <s v="ELS-대경-022-ELSHPF2927BLACKOMM"/>
    <s v="ELS의류927"/>
    <x v="0"/>
    <s v="14SS E"/>
    <m/>
    <s v="ELS"/>
    <s v="ELSTINKO"/>
    <s v="F"/>
    <n v="2"/>
    <s v="HP"/>
    <s v="HOODED JUMPER"/>
    <s v="K"/>
    <n v="927"/>
    <n v="927"/>
    <s v="ELSHPF2927"/>
    <n v="0.25"/>
    <s v="14SS ELSTINKO HOODZIP 02 BK_KIDS"/>
    <s v="BK"/>
    <s v="BLACK"/>
    <s v="ELSHPF2927BK"/>
    <s v=""/>
    <n v="0.25"/>
    <n v="0"/>
    <n v="1"/>
    <s v="OMM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HPF2927BK"/>
    <n v="2"/>
    <s v="ELS-대경-022"/>
    <s v="ELS-대경-022-ELSHPF2927BLACKOXL"/>
    <s v="ELS의류927"/>
    <x v="0"/>
    <s v="14SS E"/>
    <m/>
    <s v="ELS"/>
    <s v="ELSTINKO"/>
    <s v="F"/>
    <n v="2"/>
    <s v="HP"/>
    <s v="HOODED JUMPER"/>
    <s v="K"/>
    <n v="927"/>
    <n v="927"/>
    <s v="ELSHPF2927"/>
    <n v="0.25"/>
    <s v="14SS ELSTINKO HOODZIP 02 BK_KIDS"/>
    <s v="BK"/>
    <s v="BLACK"/>
    <s v="ELSHPF2927BK"/>
    <s v=""/>
    <n v="0.25"/>
    <n v="0"/>
    <n v="1"/>
    <s v="OXL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2"/>
    <s v="ELS-대경-02ELSHPF2427WH"/>
    <n v="3"/>
    <s v="ELS-대경-023"/>
    <s v="ELS-대경-023-ELSHPF2427WHITEOXS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WH"/>
    <s v="WH"/>
    <s v="WHITE"/>
    <s v="ELSHPF2427WH"/>
    <s v=""/>
    <n v="0.25"/>
    <n v="0"/>
    <n v="1"/>
    <s v="OXS"/>
    <n v="1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"/>
    <n v="100"/>
    <n v="0"/>
    <n v="0"/>
    <n v="0"/>
  </r>
  <r>
    <s v="전략"/>
    <s v="ELS-의류"/>
    <s v="ELS-대경-02"/>
    <s v="ELS-대경-02ELSHPF2427WH"/>
    <n v="3"/>
    <s v="ELS-대경-023"/>
    <s v="ELS-대경-023-ELSHPF2427WHITEOSS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WH"/>
    <s v="WH"/>
    <s v="WHITE"/>
    <s v="ELSHPF2427WH"/>
    <s v=""/>
    <n v="0.25"/>
    <n v="0"/>
    <n v="1"/>
    <s v="OSS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HPF2427WH"/>
    <n v="3"/>
    <s v="ELS-대경-023"/>
    <s v="ELS-대경-023-ELSHPF2427WHITEOMM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WH"/>
    <s v="WH"/>
    <s v="WHITE"/>
    <s v="ELSHPF2427WH"/>
    <s v=""/>
    <n v="0.25"/>
    <n v="0"/>
    <n v="1"/>
    <s v="OMM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HPF2427WH"/>
    <n v="3"/>
    <s v="ELS-대경-023"/>
    <s v="ELS-대경-023-ELSHPF2427WHITEOLL"/>
    <s v="ELS의류427"/>
    <x v="0"/>
    <s v="14SS E"/>
    <m/>
    <s v="ELS"/>
    <s v="ELSTINKO"/>
    <s v="F"/>
    <n v="2"/>
    <s v="HP"/>
    <s v="HOODED JUMPER"/>
    <s v="U"/>
    <n v="427"/>
    <n v="427"/>
    <s v="ELSHPF2427"/>
    <n v="0.125"/>
    <s v="14SS ELSTINKO HOODZIP 02 WH"/>
    <s v="WH"/>
    <s v="WHITE"/>
    <s v="ELSHPF2427WH"/>
    <s v=""/>
    <n v="0.25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446BK"/>
    <n v="4"/>
    <s v="ELS-대경-024"/>
    <s v="ELS-대경-024-ELSTLF2446BLACKOXS"/>
    <s v="ELS의류446"/>
    <x v="0"/>
    <s v="14S EL"/>
    <m/>
    <s v="ELS"/>
    <s v="ELSTINKO"/>
    <s v="F"/>
    <n v="2"/>
    <s v="TL"/>
    <s v="LONG SLEEVES"/>
    <s v="U"/>
    <n v="446"/>
    <n v="446"/>
    <s v="ELSTLF2446"/>
    <n v="0.2"/>
    <s v="14S ELSTINKO RAGLAN-02-BK"/>
    <s v="BK"/>
    <s v="BLACK"/>
    <s v="ELSTLF2446BK"/>
    <s v=""/>
    <n v="0.2"/>
    <n v="0"/>
    <n v="1"/>
    <s v="OXS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446BK"/>
    <n v="4"/>
    <s v="ELS-대경-024"/>
    <s v="ELS-대경-024-ELSTLF2446BLACKOSS"/>
    <s v="ELS의류446"/>
    <x v="0"/>
    <s v="14S EL"/>
    <m/>
    <s v="ELS"/>
    <s v="ELSTINKO"/>
    <s v="F"/>
    <n v="2"/>
    <s v="TL"/>
    <s v="LONG SLEEVES"/>
    <s v="U"/>
    <n v="446"/>
    <n v="446"/>
    <s v="ELSTLF2446"/>
    <n v="0.2"/>
    <s v="14S ELSTINKO RAGLAN-02-BK"/>
    <s v="BK"/>
    <s v="BLACK"/>
    <s v="ELSTLF2446BK"/>
    <s v=""/>
    <n v="0.2"/>
    <n v="0"/>
    <n v="1"/>
    <s v="OSS"/>
    <n v="3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2"/>
    <s v="ELS-대경-02ELSTLF2446BK"/>
    <n v="4"/>
    <s v="ELS-대경-024"/>
    <s v="ELS-대경-024-ELSTLF2446BLACKOMM"/>
    <s v="ELS의류446"/>
    <x v="0"/>
    <s v="14S EL"/>
    <m/>
    <s v="ELS"/>
    <s v="ELSTINKO"/>
    <s v="F"/>
    <n v="2"/>
    <s v="TL"/>
    <s v="LONG SLEEVES"/>
    <s v="U"/>
    <n v="446"/>
    <n v="446"/>
    <s v="ELSTLF2446"/>
    <n v="0.2"/>
    <s v="14S ELSTINKO RAGLAN-02-BK"/>
    <s v="BK"/>
    <s v="BLACK"/>
    <s v="ELSTLF2446BK"/>
    <s v=""/>
    <n v="0.2"/>
    <n v="0"/>
    <n v="1"/>
    <s v="OMM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446BK"/>
    <n v="4"/>
    <s v="ELS-대경-024"/>
    <s v="ELS-대경-024-ELSTLF2446BLACKOLL"/>
    <s v="ELS의류446"/>
    <x v="0"/>
    <s v="14S EL"/>
    <m/>
    <s v="ELS"/>
    <s v="ELSTINKO"/>
    <s v="F"/>
    <n v="2"/>
    <s v="TL"/>
    <s v="LONG SLEEVES"/>
    <s v="U"/>
    <n v="446"/>
    <n v="446"/>
    <s v="ELSTLF2446"/>
    <n v="0.2"/>
    <s v="14S ELSTINKO RAGLAN-02-BK"/>
    <s v="BK"/>
    <s v="BLACK"/>
    <s v="ELSTLF2446BK"/>
    <s v=""/>
    <n v="0.2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446BK"/>
    <n v="4"/>
    <s v="ELS-대경-024"/>
    <s v="ELS-대경-024-ELSTLF2446BLACKOXL"/>
    <s v="ELS의류446"/>
    <x v="0"/>
    <s v="14S EL"/>
    <m/>
    <s v="ELS"/>
    <s v="ELSTINKO"/>
    <s v="F"/>
    <n v="2"/>
    <s v="TL"/>
    <s v="LONG SLEEVES"/>
    <s v="U"/>
    <n v="446"/>
    <n v="446"/>
    <s v="ELSTLF2446"/>
    <n v="0.2"/>
    <s v="14S ELSTINKO RAGLAN-02-BK"/>
    <s v="BK"/>
    <s v="BLACK"/>
    <s v="ELSTLF2446BK"/>
    <s v=""/>
    <n v="0.2"/>
    <n v="0"/>
    <n v="1"/>
    <s v="OXL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2"/>
    <s v="ELS-대경-02ELSTLF2946BK"/>
    <n v="5"/>
    <s v="ELS-대경-025"/>
    <s v="ELS-대경-025-ELSTLF2946BLACKXXS"/>
    <s v="ELS의류946"/>
    <x v="0"/>
    <s v="14S EL"/>
    <m/>
    <s v="ELS"/>
    <s v="ELSTINKO"/>
    <s v="F"/>
    <n v="2"/>
    <s v="TL"/>
    <s v="LONG SLEEVES"/>
    <s v="K"/>
    <n v="946"/>
    <n v="946"/>
    <s v="ELSTLF2946"/>
    <n v="0.16666666666666666"/>
    <s v="14S ELSTINKO RAGLAN-02-BK_KIDS"/>
    <s v="BK"/>
    <s v="BLACK"/>
    <s v="ELSTLF2946BK"/>
    <s v=""/>
    <n v="0.16666666666666666"/>
    <n v="0"/>
    <n v="1"/>
    <s v="XXS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946BK"/>
    <n v="5"/>
    <s v="ELS-대경-025"/>
    <s v="ELS-대경-025-ELSTLF2946BLACKOXS"/>
    <s v="ELS의류946"/>
    <x v="0"/>
    <s v="14S EL"/>
    <m/>
    <s v="ELS"/>
    <s v="ELSTINKO"/>
    <s v="F"/>
    <n v="2"/>
    <s v="TL"/>
    <s v="LONG SLEEVES"/>
    <s v="K"/>
    <n v="946"/>
    <n v="946"/>
    <s v="ELSTLF2946"/>
    <n v="0.16666666666666666"/>
    <s v="14S ELSTINKO RAGLAN-02-BK_KIDS"/>
    <s v="BK"/>
    <s v="BLACK"/>
    <s v="ELSTLF2946BK"/>
    <s v=""/>
    <n v="0.16666666666666666"/>
    <n v="0"/>
    <n v="1"/>
    <s v="OXS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946BK"/>
    <n v="5"/>
    <s v="ELS-대경-025"/>
    <s v="ELS-대경-025-ELSTLF2946BLACKOSS"/>
    <s v="ELS의류946"/>
    <x v="0"/>
    <s v="14S EL"/>
    <m/>
    <s v="ELS"/>
    <s v="ELSTINKO"/>
    <s v="F"/>
    <n v="2"/>
    <s v="TL"/>
    <s v="LONG SLEEVES"/>
    <s v="K"/>
    <n v="946"/>
    <n v="946"/>
    <s v="ELSTLF2946"/>
    <n v="0.16666666666666666"/>
    <s v="14S ELSTINKO RAGLAN-02-BK_KIDS"/>
    <s v="BK"/>
    <s v="BLACK"/>
    <s v="ELSTLF2946BK"/>
    <s v=""/>
    <n v="0.16666666666666666"/>
    <n v="0"/>
    <n v="1"/>
    <s v="OSS"/>
    <n v="3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2"/>
    <s v="ELS-대경-02ELSTLF2946BK"/>
    <n v="5"/>
    <s v="ELS-대경-025"/>
    <s v="ELS-대경-025-ELSTLF2946BLACKOMM"/>
    <s v="ELS의류946"/>
    <x v="0"/>
    <s v="14S EL"/>
    <m/>
    <s v="ELS"/>
    <s v="ELSTINKO"/>
    <s v="F"/>
    <n v="2"/>
    <s v="TL"/>
    <s v="LONG SLEEVES"/>
    <s v="K"/>
    <n v="946"/>
    <n v="946"/>
    <s v="ELSTLF2946"/>
    <n v="0.16666666666666666"/>
    <s v="14S ELSTINKO RAGLAN-02-BK_KIDS"/>
    <s v="BK"/>
    <s v="BLACK"/>
    <s v="ELSTLF2946BK"/>
    <s v=""/>
    <n v="0.16666666666666666"/>
    <n v="0"/>
    <n v="1"/>
    <s v="OMM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946BK"/>
    <n v="5"/>
    <s v="ELS-대경-025"/>
    <s v="ELS-대경-025-ELSTLF2946BLACKOLL"/>
    <s v="ELS의류946"/>
    <x v="0"/>
    <s v="14S EL"/>
    <m/>
    <s v="ELS"/>
    <s v="ELSTINKO"/>
    <s v="F"/>
    <n v="2"/>
    <s v="TL"/>
    <s v="LONG SLEEVES"/>
    <s v="K"/>
    <n v="946"/>
    <n v="946"/>
    <s v="ELSTLF2946"/>
    <n v="0.16666666666666666"/>
    <s v="14S ELSTINKO RAGLAN-02-BK_KIDS"/>
    <s v="BK"/>
    <s v="BLACK"/>
    <s v="ELSTLF2946BK"/>
    <s v=""/>
    <n v="0.16666666666666666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946BK"/>
    <n v="5"/>
    <s v="ELS-대경-025"/>
    <s v="ELS-대경-025-ELSTLF2946BLACKOXL"/>
    <s v="ELS의류946"/>
    <x v="0"/>
    <s v="14S EL"/>
    <m/>
    <s v="ELS"/>
    <s v="ELSTINKO"/>
    <s v="F"/>
    <n v="2"/>
    <s v="TL"/>
    <s v="LONG SLEEVES"/>
    <s v="K"/>
    <n v="946"/>
    <n v="946"/>
    <s v="ELSTLF2946"/>
    <n v="0.16666666666666666"/>
    <s v="14S ELSTINKO RAGLAN-02-BK_KIDS"/>
    <s v="BK"/>
    <s v="BLACK"/>
    <s v="ELSTLF2946BK"/>
    <s v=""/>
    <n v="0.16666666666666666"/>
    <n v="0"/>
    <n v="1"/>
    <s v="OXL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2"/>
    <s v="ELS-대경-02ELSTLF2447GY"/>
    <n v="6"/>
    <s v="ELS-대경-026"/>
    <s v="ELS-대경-026-ELSTLF2447GREYOXS"/>
    <s v="ELS의류447"/>
    <x v="0"/>
    <s v="14SS E"/>
    <m/>
    <s v="ELS"/>
    <s v="ELSTINKO"/>
    <s v="F"/>
    <n v="2"/>
    <s v="TL"/>
    <s v="LONG SLEEVES"/>
    <s v="U"/>
    <n v="447"/>
    <n v="447"/>
    <s v="ELSTLF2447"/>
    <n v="0.2"/>
    <s v="14SS ELSTINKO_RAGLAN_01_GY"/>
    <s v="GY"/>
    <s v="GREY"/>
    <s v="ELSTLF2447GY"/>
    <s v=""/>
    <n v="0.2"/>
    <n v="0"/>
    <n v="1"/>
    <s v="OXS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447GY"/>
    <n v="6"/>
    <s v="ELS-대경-026"/>
    <s v="ELS-대경-026-ELSTLF2447GREYOSS"/>
    <s v="ELS의류447"/>
    <x v="0"/>
    <s v="14SS E"/>
    <m/>
    <s v="ELS"/>
    <s v="ELSTINKO"/>
    <s v="F"/>
    <n v="2"/>
    <s v="TL"/>
    <s v="LONG SLEEVES"/>
    <s v="U"/>
    <n v="447"/>
    <n v="447"/>
    <s v="ELSTLF2447"/>
    <n v="0.2"/>
    <s v="14SS ELSTINKO_RAGLAN_01_GY"/>
    <s v="GY"/>
    <s v="GREY"/>
    <s v="ELSTLF2447GY"/>
    <s v=""/>
    <n v="0.2"/>
    <n v="0"/>
    <n v="1"/>
    <s v="OSS"/>
    <n v="3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2"/>
    <s v="ELS-대경-02ELSTLF2447GY"/>
    <n v="6"/>
    <s v="ELS-대경-026"/>
    <s v="ELS-대경-026-ELSTLF2447GREYOMM"/>
    <s v="ELS의류447"/>
    <x v="0"/>
    <s v="14SS E"/>
    <m/>
    <s v="ELS"/>
    <s v="ELSTINKO"/>
    <s v="F"/>
    <n v="2"/>
    <s v="TL"/>
    <s v="LONG SLEEVES"/>
    <s v="U"/>
    <n v="447"/>
    <n v="447"/>
    <s v="ELSTLF2447"/>
    <n v="0.2"/>
    <s v="14SS ELSTINKO_RAGLAN_01_GY"/>
    <s v="GY"/>
    <s v="GREY"/>
    <s v="ELSTLF2447GY"/>
    <s v=""/>
    <n v="0.2"/>
    <n v="0"/>
    <n v="1"/>
    <s v="OMM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447GY"/>
    <n v="6"/>
    <s v="ELS-대경-026"/>
    <s v="ELS-대경-026-ELSTLF2447GREYOLL"/>
    <s v="ELS의류447"/>
    <x v="0"/>
    <s v="14SS E"/>
    <m/>
    <s v="ELS"/>
    <s v="ELSTINKO"/>
    <s v="F"/>
    <n v="2"/>
    <s v="TL"/>
    <s v="LONG SLEEVES"/>
    <s v="U"/>
    <n v="447"/>
    <n v="447"/>
    <s v="ELSTLF2447"/>
    <n v="0.2"/>
    <s v="14SS ELSTINKO_RAGLAN_01_GY"/>
    <s v="GY"/>
    <s v="GREY"/>
    <s v="ELSTLF2447GY"/>
    <s v=""/>
    <n v="0.2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447GY"/>
    <n v="6"/>
    <s v="ELS-대경-026"/>
    <s v="ELS-대경-026-ELSTLF2447GREYOXL"/>
    <s v="ELS의류447"/>
    <x v="0"/>
    <s v="14SS E"/>
    <m/>
    <s v="ELS"/>
    <s v="ELSTINKO"/>
    <s v="F"/>
    <n v="2"/>
    <s v="TL"/>
    <s v="LONG SLEEVES"/>
    <s v="U"/>
    <n v="447"/>
    <n v="447"/>
    <s v="ELSTLF2447"/>
    <n v="0.2"/>
    <s v="14SS ELSTINKO_RAGLAN_01_GY"/>
    <s v="GY"/>
    <s v="GREY"/>
    <s v="ELSTLF2447GY"/>
    <s v=""/>
    <n v="0.2"/>
    <n v="0"/>
    <n v="1"/>
    <s v="OXL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2"/>
    <s v="ELS-대경-02ELSTLF2947GY"/>
    <n v="7"/>
    <s v="ELS-대경-027"/>
    <s v="ELS-대경-027-ELSTLF2947GREYXXS"/>
    <s v="ELS의류947"/>
    <x v="0"/>
    <s v="14SS E"/>
    <m/>
    <s v="ELS"/>
    <s v="ELSTINKO"/>
    <s v="F"/>
    <n v="2"/>
    <s v="TL"/>
    <s v="LONG SLEEVES"/>
    <s v="K"/>
    <n v="947"/>
    <n v="947"/>
    <s v="ELSTLF2947"/>
    <n v="0.16666666666666666"/>
    <s v="14SS ELSTINKO_RAGLAN_01_GY_KIDS"/>
    <s v="GY"/>
    <s v="GREY"/>
    <s v="ELSTLF2947GY"/>
    <s v=""/>
    <n v="0.16666666666666666"/>
    <n v="0"/>
    <n v="1"/>
    <s v="XXS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947GY"/>
    <n v="7"/>
    <s v="ELS-대경-027"/>
    <s v="ELS-대경-027-ELSTLF2947GREYOXS"/>
    <s v="ELS의류947"/>
    <x v="0"/>
    <s v="14SS E"/>
    <m/>
    <s v="ELS"/>
    <s v="ELSTINKO"/>
    <s v="F"/>
    <n v="2"/>
    <s v="TL"/>
    <s v="LONG SLEEVES"/>
    <s v="K"/>
    <n v="947"/>
    <n v="947"/>
    <s v="ELSTLF2947"/>
    <n v="0.16666666666666666"/>
    <s v="14SS ELSTINKO_RAGLAN_01_GY_KIDS"/>
    <s v="GY"/>
    <s v="GREY"/>
    <s v="ELSTLF2947GY"/>
    <s v=""/>
    <n v="0.16666666666666666"/>
    <n v="0"/>
    <n v="1"/>
    <s v="OXS"/>
    <n v="3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2"/>
    <s v="ELS-대경-02ELSTLF2947GY"/>
    <n v="7"/>
    <s v="ELS-대경-027"/>
    <s v="ELS-대경-027-ELSTLF2947GREYOSS"/>
    <s v="ELS의류947"/>
    <x v="0"/>
    <s v="14SS E"/>
    <m/>
    <s v="ELS"/>
    <s v="ELSTINKO"/>
    <s v="F"/>
    <n v="2"/>
    <s v="TL"/>
    <s v="LONG SLEEVES"/>
    <s v="K"/>
    <n v="947"/>
    <n v="947"/>
    <s v="ELSTLF2947"/>
    <n v="0.16666666666666666"/>
    <s v="14SS ELSTINKO_RAGLAN_01_GY_KIDS"/>
    <s v="GY"/>
    <s v="GREY"/>
    <s v="ELSTLF2947GY"/>
    <s v=""/>
    <n v="0.16666666666666666"/>
    <n v="0"/>
    <n v="1"/>
    <s v="OSS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947GY"/>
    <n v="7"/>
    <s v="ELS-대경-027"/>
    <s v="ELS-대경-027-ELSTLF2947GREYOMM"/>
    <s v="ELS의류947"/>
    <x v="0"/>
    <s v="14SS E"/>
    <m/>
    <s v="ELS"/>
    <s v="ELSTINKO"/>
    <s v="F"/>
    <n v="2"/>
    <s v="TL"/>
    <s v="LONG SLEEVES"/>
    <s v="K"/>
    <n v="947"/>
    <n v="947"/>
    <s v="ELSTLF2947"/>
    <n v="0.16666666666666666"/>
    <s v="14SS ELSTINKO_RAGLAN_01_GY_KIDS"/>
    <s v="GY"/>
    <s v="GREY"/>
    <s v="ELSTLF2947GY"/>
    <s v=""/>
    <n v="0.16666666666666666"/>
    <n v="0"/>
    <n v="1"/>
    <s v="OMM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947GY"/>
    <n v="7"/>
    <s v="ELS-대경-027"/>
    <s v="ELS-대경-027-ELSTLF2947GREYOLL"/>
    <s v="ELS의류947"/>
    <x v="0"/>
    <s v="14SS E"/>
    <m/>
    <s v="ELS"/>
    <s v="ELSTINKO"/>
    <s v="F"/>
    <n v="2"/>
    <s v="TL"/>
    <s v="LONG SLEEVES"/>
    <s v="K"/>
    <n v="947"/>
    <n v="947"/>
    <s v="ELSTLF2947"/>
    <n v="0.16666666666666666"/>
    <s v="14SS ELSTINKO_RAGLAN_01_GY_KIDS"/>
    <s v="GY"/>
    <s v="GREY"/>
    <s v="ELSTLF2947GY"/>
    <s v=""/>
    <n v="0.16666666666666666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947GY"/>
    <n v="7"/>
    <s v="ELS-대경-027"/>
    <s v="ELS-대경-027-ELSTLF2947GREYOXL"/>
    <s v="ELS의류947"/>
    <x v="0"/>
    <s v="14SS E"/>
    <m/>
    <s v="ELS"/>
    <s v="ELSTINKO"/>
    <s v="F"/>
    <n v="2"/>
    <s v="TL"/>
    <s v="LONG SLEEVES"/>
    <s v="K"/>
    <n v="947"/>
    <n v="947"/>
    <s v="ELSTLF2947"/>
    <n v="0.16666666666666666"/>
    <s v="14SS ELSTINKO_RAGLAN_01_GY_KIDS"/>
    <s v="GY"/>
    <s v="GREY"/>
    <s v="ELSTLF2947GY"/>
    <s v=""/>
    <n v="0.16666666666666666"/>
    <n v="0"/>
    <n v="1"/>
    <s v="OXL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2"/>
    <s v="ELS-대경-02ELSTLF2448YE"/>
    <n v="8"/>
    <s v="ELS-대경-028"/>
    <s v="ELS-대경-028-ELSTLF2448YELLOWOXS"/>
    <s v="ELS의류448"/>
    <x v="0"/>
    <s v="14SS E"/>
    <m/>
    <s v="ELS"/>
    <s v="ELSTINKO"/>
    <s v="F"/>
    <n v="2"/>
    <s v="TL"/>
    <s v="LONG SLEEVES"/>
    <s v="U"/>
    <n v="448"/>
    <n v="448"/>
    <s v="ELSTLF2448"/>
    <n v="0.2"/>
    <s v="14SS ELSTINKO_RAGLAN_01_YE"/>
    <s v="YE"/>
    <s v="YELLOW"/>
    <s v="ELSTLF2448YE"/>
    <s v=""/>
    <n v="0.2"/>
    <n v="0"/>
    <n v="1"/>
    <s v="OXS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448YE"/>
    <n v="8"/>
    <s v="ELS-대경-028"/>
    <s v="ELS-대경-028-ELSTLF2448YELLOWOSS"/>
    <s v="ELS의류448"/>
    <x v="0"/>
    <s v="14SS E"/>
    <m/>
    <s v="ELS"/>
    <s v="ELSTINKO"/>
    <s v="F"/>
    <n v="2"/>
    <s v="TL"/>
    <s v="LONG SLEEVES"/>
    <s v="U"/>
    <n v="448"/>
    <n v="448"/>
    <s v="ELSTLF2448"/>
    <n v="0.2"/>
    <s v="14SS ELSTINKO_RAGLAN_01_YE"/>
    <s v="YE"/>
    <s v="YELLOW"/>
    <s v="ELSTLF2448YE"/>
    <s v=""/>
    <n v="0.2"/>
    <n v="0"/>
    <n v="1"/>
    <s v="OSS"/>
    <n v="3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2"/>
    <s v="ELS-대경-02ELSTLF2448YE"/>
    <n v="8"/>
    <s v="ELS-대경-028"/>
    <s v="ELS-대경-028-ELSTLF2448YELLOWOMM"/>
    <s v="ELS의류448"/>
    <x v="0"/>
    <s v="14SS E"/>
    <m/>
    <s v="ELS"/>
    <s v="ELSTINKO"/>
    <s v="F"/>
    <n v="2"/>
    <s v="TL"/>
    <s v="LONG SLEEVES"/>
    <s v="U"/>
    <n v="448"/>
    <n v="448"/>
    <s v="ELSTLF2448"/>
    <n v="0.2"/>
    <s v="14SS ELSTINKO_RAGLAN_01_YE"/>
    <s v="YE"/>
    <s v="YELLOW"/>
    <s v="ELSTLF2448YE"/>
    <s v=""/>
    <n v="0.2"/>
    <n v="0"/>
    <n v="1"/>
    <s v="OMM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448YE"/>
    <n v="8"/>
    <s v="ELS-대경-028"/>
    <s v="ELS-대경-028-ELSTLF2448YELLOWOLL"/>
    <s v="ELS의류448"/>
    <x v="0"/>
    <s v="14SS E"/>
    <m/>
    <s v="ELS"/>
    <s v="ELSTINKO"/>
    <s v="F"/>
    <n v="2"/>
    <s v="TL"/>
    <s v="LONG SLEEVES"/>
    <s v="U"/>
    <n v="448"/>
    <n v="448"/>
    <s v="ELSTLF2448"/>
    <n v="0.2"/>
    <s v="14SS ELSTINKO_RAGLAN_01_YE"/>
    <s v="YE"/>
    <s v="YELLOW"/>
    <s v="ELSTLF2448YE"/>
    <s v=""/>
    <n v="0.2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448YE"/>
    <n v="8"/>
    <s v="ELS-대경-028"/>
    <s v="ELS-대경-028-ELSTLF2448YELLOWOXL"/>
    <s v="ELS의류448"/>
    <x v="0"/>
    <s v="14SS E"/>
    <m/>
    <s v="ELS"/>
    <s v="ELSTINKO"/>
    <s v="F"/>
    <n v="2"/>
    <s v="TL"/>
    <s v="LONG SLEEVES"/>
    <s v="U"/>
    <n v="448"/>
    <n v="448"/>
    <s v="ELSTLF2448"/>
    <n v="0.2"/>
    <s v="14SS ELSTINKO_RAGLAN_01_YE"/>
    <s v="YE"/>
    <s v="YELLOW"/>
    <s v="ELSTLF2448YE"/>
    <s v=""/>
    <n v="0.2"/>
    <n v="0"/>
    <n v="1"/>
    <s v="OXL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전략"/>
    <s v="ELS-의류"/>
    <s v="ELS-대경-02"/>
    <s v="ELS-대경-02ELSTLF2948YE"/>
    <n v="9"/>
    <s v="ELS-대경-029"/>
    <s v="ELS-대경-029-ELSTLF2948YELLOWXXS"/>
    <s v="ELS의류948"/>
    <x v="0"/>
    <s v="14SS E"/>
    <m/>
    <s v="ELS"/>
    <s v="ELSTINKO"/>
    <s v="F"/>
    <n v="2"/>
    <s v="TL"/>
    <s v="LONG SLEEVES"/>
    <s v="K"/>
    <n v="948"/>
    <n v="948"/>
    <s v="ELSTLF2948"/>
    <n v="0.16666666666666666"/>
    <s v="14SS ELSTINKO_RAGLAN_01_YE_KIDS"/>
    <s v="YE"/>
    <s v="YELLOW"/>
    <s v="ELSTLF2948YE"/>
    <s v=""/>
    <n v="0.16666666666666666"/>
    <n v="0"/>
    <n v="1"/>
    <s v="XXS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948YE"/>
    <n v="9"/>
    <s v="ELS-대경-029"/>
    <s v="ELS-대경-029-ELSTLF2948YELLOWOXS"/>
    <s v="ELS의류948"/>
    <x v="0"/>
    <s v="14SS E"/>
    <m/>
    <s v="ELS"/>
    <s v="ELSTINKO"/>
    <s v="F"/>
    <n v="2"/>
    <s v="TL"/>
    <s v="LONG SLEEVES"/>
    <s v="K"/>
    <n v="948"/>
    <n v="948"/>
    <s v="ELSTLF2948"/>
    <n v="0.16666666666666666"/>
    <s v="14SS ELSTINKO_RAGLAN_01_YE_KIDS"/>
    <s v="YE"/>
    <s v="YELLOW"/>
    <s v="ELSTLF2948YE"/>
    <s v=""/>
    <n v="0.16666666666666666"/>
    <n v="0"/>
    <n v="1"/>
    <s v="OXS"/>
    <n v="3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0"/>
    <n v="0"/>
    <n v="0"/>
  </r>
  <r>
    <s v="전략"/>
    <s v="ELS-의류"/>
    <s v="ELS-대경-02"/>
    <s v="ELS-대경-02ELSTLF2948YE"/>
    <n v="9"/>
    <s v="ELS-대경-029"/>
    <s v="ELS-대경-029-ELSTLF2948YELLOWOSS"/>
    <s v="ELS의류948"/>
    <x v="0"/>
    <s v="14SS E"/>
    <m/>
    <s v="ELS"/>
    <s v="ELSTINKO"/>
    <s v="F"/>
    <n v="2"/>
    <s v="TL"/>
    <s v="LONG SLEEVES"/>
    <s v="K"/>
    <n v="948"/>
    <n v="948"/>
    <s v="ELSTLF2948"/>
    <n v="0.16666666666666666"/>
    <s v="14SS ELSTINKO_RAGLAN_01_YE_KIDS"/>
    <s v="YE"/>
    <s v="YELLOW"/>
    <s v="ELSTLF2948YE"/>
    <s v=""/>
    <n v="0.16666666666666666"/>
    <n v="0"/>
    <n v="1"/>
    <s v="OSS"/>
    <n v="3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0"/>
    <n v="0"/>
    <n v="0"/>
  </r>
  <r>
    <s v="전략"/>
    <s v="ELS-의류"/>
    <s v="ELS-대경-02"/>
    <s v="ELS-대경-02ELSTLF2948YE"/>
    <n v="9"/>
    <s v="ELS-대경-029"/>
    <s v="ELS-대경-029-ELSTLF2948YELLOWOMM"/>
    <s v="ELS의류948"/>
    <x v="0"/>
    <s v="14SS E"/>
    <m/>
    <s v="ELS"/>
    <s v="ELSTINKO"/>
    <s v="F"/>
    <n v="2"/>
    <s v="TL"/>
    <s v="LONG SLEEVES"/>
    <s v="K"/>
    <n v="948"/>
    <n v="948"/>
    <s v="ELSTLF2948"/>
    <n v="0.16666666666666666"/>
    <s v="14SS ELSTINKO_RAGLAN_01_YE_KIDS"/>
    <s v="YE"/>
    <s v="YELLOW"/>
    <s v="ELSTLF2948YE"/>
    <s v=""/>
    <n v="0.16666666666666666"/>
    <n v="0"/>
    <n v="1"/>
    <s v="OMM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948YE"/>
    <n v="9"/>
    <s v="ELS-대경-029"/>
    <s v="ELS-대경-029-ELSTLF2948YELLOWOLL"/>
    <s v="ELS의류948"/>
    <x v="0"/>
    <s v="14SS E"/>
    <m/>
    <s v="ELS"/>
    <s v="ELSTINKO"/>
    <s v="F"/>
    <n v="2"/>
    <s v="TL"/>
    <s v="LONG SLEEVES"/>
    <s v="K"/>
    <n v="948"/>
    <n v="948"/>
    <s v="ELSTLF2948"/>
    <n v="0.16666666666666666"/>
    <s v="14SS ELSTINKO_RAGLAN_01_YE_KIDS"/>
    <s v="YE"/>
    <s v="YELLOW"/>
    <s v="ELSTLF2948YE"/>
    <s v=""/>
    <n v="0.16666666666666666"/>
    <n v="0"/>
    <n v="1"/>
    <s v="OLL"/>
    <n v="20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0"/>
    <n v="0"/>
    <n v="0"/>
  </r>
  <r>
    <s v="전략"/>
    <s v="ELS-의류"/>
    <s v="ELS-대경-02"/>
    <s v="ELS-대경-02ELSTLF2948YE"/>
    <n v="9"/>
    <s v="ELS-대경-029"/>
    <s v="ELS-대경-029-ELSTLF2948YELLOWOXL"/>
    <s v="ELS의류948"/>
    <x v="0"/>
    <s v="14SS E"/>
    <m/>
    <s v="ELS"/>
    <s v="ELSTINKO"/>
    <s v="F"/>
    <n v="2"/>
    <s v="TL"/>
    <s v="LONG SLEEVES"/>
    <s v="K"/>
    <n v="948"/>
    <n v="948"/>
    <s v="ELSTLF2948"/>
    <n v="0.16666666666666666"/>
    <s v="14SS ELSTINKO_RAGLAN_01_YE_KIDS"/>
    <s v="YE"/>
    <s v="YELLOW"/>
    <s v="ELSTLF2948YE"/>
    <s v=""/>
    <n v="0.16666666666666666"/>
    <n v="0"/>
    <n v="1"/>
    <s v="OXL"/>
    <n v="150"/>
    <x v="4"/>
    <x v="2"/>
    <s v="02"/>
    <s v="M"/>
    <s v="IN"/>
    <n v="1"/>
    <n v="0"/>
    <d v="1899-12-30T00:00:00"/>
    <n v="0"/>
    <n v="0"/>
    <n v="0"/>
    <n v="0"/>
    <n v="0"/>
    <s v=""/>
    <n v="0"/>
    <n v="0"/>
    <n v="0"/>
    <x v="3"/>
    <d v="1899-12-30T00:00:00"/>
    <d v="2014-02-27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50"/>
    <n v="150"/>
    <n v="0"/>
    <n v="0"/>
    <n v="0"/>
  </r>
  <r>
    <s v=""/>
    <s v=""/>
    <s v=""/>
    <s v=""/>
    <n v="0"/>
    <s v="0"/>
    <s v="0-"/>
    <n v="0"/>
    <x v="1"/>
    <s v=""/>
    <s v="ELS-대경-02 TTL"/>
    <m/>
    <s v=""/>
    <s v=""/>
    <s v=""/>
    <m/>
    <s v=""/>
    <m/>
    <m/>
    <s v=""/>
    <s v=""/>
    <n v="8.0000000000000053"/>
    <m/>
    <s v=""/>
    <m/>
    <s v=""/>
    <s v=""/>
    <n v="9.0000000000000018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550"/>
    <n v="10550"/>
    <n v="0"/>
    <n v="0"/>
    <n v="0"/>
  </r>
  <r>
    <s v="전략"/>
    <s v="ELS-의류"/>
    <s v="ELS-EVERGREEN-03"/>
    <s v="ELS-EVERGREEN-03ELSTSF2451BK"/>
    <n v="1"/>
    <s v="ELS-EVERGREEN-031"/>
    <s v="ELS-EVERGREEN-031-ELSTSF2451BLACKOSS"/>
    <s v="ELS의류451"/>
    <x v="0"/>
    <s v="14SS E"/>
    <m/>
    <s v="ELS"/>
    <s v="ELSTINKO"/>
    <s v="F"/>
    <n v="2"/>
    <s v="TS"/>
    <s v="SHOT SLEEVES"/>
    <s v="U"/>
    <n v="451"/>
    <n v="451"/>
    <s v="ELSTSF2451"/>
    <n v="0.25"/>
    <s v="14SS ELSTINKO TSHIRTS 13 BK"/>
    <s v="BK"/>
    <s v="BLACK"/>
    <s v="ELSTSF2451BK"/>
    <s v=""/>
    <n v="0.25"/>
    <n v="0"/>
    <n v="1"/>
    <s v="OSS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1BK"/>
    <n v="1"/>
    <s v="ELS-EVERGREEN-031"/>
    <s v="ELS-EVERGREEN-031-ELSTSF2451BLACKOMM"/>
    <s v="ELS의류451"/>
    <x v="0"/>
    <s v="14SS E"/>
    <m/>
    <s v="ELS"/>
    <s v="ELSTINKO"/>
    <s v="F"/>
    <n v="2"/>
    <s v="TS"/>
    <s v="SHOT SLEEVES"/>
    <s v="U"/>
    <n v="451"/>
    <n v="451"/>
    <s v="ELSTSF2451"/>
    <n v="0.25"/>
    <s v="14SS ELSTINKO TSHIRTS 13 BK"/>
    <s v="BK"/>
    <s v="BLACK"/>
    <s v="ELSTSF2451BK"/>
    <s v=""/>
    <n v="0.25"/>
    <n v="0"/>
    <n v="1"/>
    <s v="OMM"/>
    <n v="5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3409090.9090909087"/>
    <n v="22500000"/>
    <n v="6"/>
  </r>
  <r>
    <s v="전략"/>
    <s v="ELS-의류"/>
    <s v="ELS-EVERGREEN-03"/>
    <s v="ELS-EVERGREEN-03ELSTSF2451BK"/>
    <n v="1"/>
    <s v="ELS-EVERGREEN-031"/>
    <s v="ELS-EVERGREEN-031-ELSTSF2451BLACKOLL"/>
    <s v="ELS의류451"/>
    <x v="0"/>
    <s v="14SS E"/>
    <m/>
    <s v="ELS"/>
    <s v="ELSTINKO"/>
    <s v="F"/>
    <n v="2"/>
    <s v="TS"/>
    <s v="SHOT SLEEVES"/>
    <s v="U"/>
    <n v="451"/>
    <n v="451"/>
    <s v="ELSTSF2451"/>
    <n v="0.25"/>
    <s v="14SS ELSTINKO TSHIRTS 13 BK"/>
    <s v="BK"/>
    <s v="BLACK"/>
    <s v="ELSTSF2451BK"/>
    <s v=""/>
    <n v="0.25"/>
    <n v="0"/>
    <n v="1"/>
    <s v="OLL"/>
    <n v="4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3"/>
    <s v="ELS-EVERGREEN-03ELSTSF2451BK"/>
    <n v="1"/>
    <s v="ELS-EVERGREEN-031"/>
    <s v="ELS-EVERGREEN-031-ELSTSF2451BLACKOXL"/>
    <s v="ELS의류451"/>
    <x v="0"/>
    <s v="14SS E"/>
    <m/>
    <s v="ELS"/>
    <s v="ELSTINKO"/>
    <s v="F"/>
    <n v="2"/>
    <s v="TS"/>
    <s v="SHOT SLEEVES"/>
    <s v="U"/>
    <n v="451"/>
    <n v="451"/>
    <s v="ELSTSF2451"/>
    <n v="0.25"/>
    <s v="14SS ELSTINKO TSHIRTS 13 BK"/>
    <s v="BK"/>
    <s v="BLACK"/>
    <s v="ELSTSF2451BK"/>
    <s v=""/>
    <n v="0.25"/>
    <n v="0"/>
    <n v="1"/>
    <s v="OXL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2YE"/>
    <n v="2"/>
    <s v="ELS-EVERGREEN-032"/>
    <s v="ELS-EVERGREEN-032-ELSTSF2452YELLOWOSS"/>
    <s v="ELS의류452"/>
    <x v="0"/>
    <s v="14SS E"/>
    <m/>
    <s v="ELS"/>
    <s v="ELSTINKO"/>
    <s v="F"/>
    <n v="2"/>
    <s v="TS"/>
    <s v="SHOT SLEEVES"/>
    <s v="U"/>
    <n v="452"/>
    <n v="452"/>
    <s v="ELSTSF2452"/>
    <n v="0.25"/>
    <s v="14SS ELSTINKO TSHIRTS 13 YE"/>
    <s v="YE"/>
    <s v="YELLOW"/>
    <s v="ELSTSF2452YE"/>
    <s v=""/>
    <n v="0.25"/>
    <n v="0"/>
    <n v="1"/>
    <s v="OSS"/>
    <n v="5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3409090.9090909087"/>
    <n v="22500000"/>
    <n v="6"/>
  </r>
  <r>
    <s v="전략"/>
    <s v="ELS-의류"/>
    <s v="ELS-EVERGREEN-03"/>
    <s v="ELS-EVERGREEN-03ELSTSF2452YE"/>
    <n v="2"/>
    <s v="ELS-EVERGREEN-032"/>
    <s v="ELS-EVERGREEN-032-ELSTSF2452YELLOWOMM"/>
    <s v="ELS의류452"/>
    <x v="0"/>
    <s v="14SS E"/>
    <m/>
    <s v="ELS"/>
    <s v="ELSTINKO"/>
    <s v="F"/>
    <n v="2"/>
    <s v="TS"/>
    <s v="SHOT SLEEVES"/>
    <s v="U"/>
    <n v="452"/>
    <n v="452"/>
    <s v="ELSTSF2452"/>
    <n v="0.25"/>
    <s v="14SS ELSTINKO TSHIRTS 13 YE"/>
    <s v="YE"/>
    <s v="YELLOW"/>
    <s v="ELSTSF2452YE"/>
    <s v=""/>
    <n v="0.25"/>
    <n v="0"/>
    <n v="1"/>
    <s v="OMM"/>
    <n v="4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3"/>
    <s v="ELS-EVERGREEN-03ELSTSF2452YE"/>
    <n v="2"/>
    <s v="ELS-EVERGREEN-032"/>
    <s v="ELS-EVERGREEN-032-ELSTSF2452YELLOWOLL"/>
    <s v="ELS의류452"/>
    <x v="0"/>
    <s v="14SS E"/>
    <m/>
    <s v="ELS"/>
    <s v="ELSTINKO"/>
    <s v="F"/>
    <n v="2"/>
    <s v="TS"/>
    <s v="SHOT SLEEVES"/>
    <s v="U"/>
    <n v="452"/>
    <n v="452"/>
    <s v="ELSTSF2452"/>
    <n v="0.25"/>
    <s v="14SS ELSTINKO TSHIRTS 13 YE"/>
    <s v="YE"/>
    <s v="YELLOW"/>
    <s v="ELSTSF2452YE"/>
    <s v=""/>
    <n v="0.25"/>
    <n v="0"/>
    <n v="1"/>
    <s v="OLL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2YE"/>
    <n v="2"/>
    <s v="ELS-EVERGREEN-032"/>
    <s v="ELS-EVERGREEN-032-ELSTSF2452YELLOWOXL"/>
    <s v="ELS의류452"/>
    <x v="0"/>
    <s v="14SS E"/>
    <m/>
    <s v="ELS"/>
    <s v="ELSTINKO"/>
    <s v="F"/>
    <n v="2"/>
    <s v="TS"/>
    <s v="SHOT SLEEVES"/>
    <s v="U"/>
    <n v="452"/>
    <n v="452"/>
    <s v="ELSTSF2452"/>
    <n v="0.25"/>
    <s v="14SS ELSTINKO TSHIRTS 13 YE"/>
    <s v="YE"/>
    <s v="YELLOW"/>
    <s v="ELSTSF2452YE"/>
    <s v=""/>
    <n v="0.25"/>
    <n v="0"/>
    <n v="1"/>
    <s v="OXL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3WH"/>
    <n v="3"/>
    <s v="ELS-EVERGREEN-033"/>
    <s v="ELS-EVERGREEN-033-ELSTSF2453WHITEOSS"/>
    <s v="ELS의류453"/>
    <x v="0"/>
    <s v="14SS E"/>
    <m/>
    <s v="ELS"/>
    <s v="ELSTINKO"/>
    <s v="F"/>
    <n v="2"/>
    <s v="TS"/>
    <s v="SHOT SLEEVES"/>
    <s v="U"/>
    <n v="453"/>
    <n v="453"/>
    <s v="ELSTSF2453"/>
    <n v="0.25"/>
    <s v="14SS ELSTINKO TSHIRTS 11 WH"/>
    <s v="WH"/>
    <s v="WHITE"/>
    <s v="ELSTSF2453WH"/>
    <s v=""/>
    <n v="0.25"/>
    <n v="0"/>
    <n v="1"/>
    <s v="OSS"/>
    <n v="4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3"/>
    <s v="ELS-EVERGREEN-03ELSTSF2453WH"/>
    <n v="3"/>
    <s v="ELS-EVERGREEN-033"/>
    <s v="ELS-EVERGREEN-033-ELSTSF2453WHITEOMM"/>
    <s v="ELS의류453"/>
    <x v="0"/>
    <s v="14SS E"/>
    <m/>
    <s v="ELS"/>
    <s v="ELSTINKO"/>
    <s v="F"/>
    <n v="2"/>
    <s v="TS"/>
    <s v="SHOT SLEEVES"/>
    <s v="U"/>
    <n v="453"/>
    <n v="453"/>
    <s v="ELSTSF2453"/>
    <n v="0.25"/>
    <s v="14SS ELSTINKO TSHIRTS 11 WH"/>
    <s v="WH"/>
    <s v="WHITE"/>
    <s v="ELSTSF2453WH"/>
    <s v=""/>
    <n v="0.25"/>
    <n v="0"/>
    <n v="1"/>
    <s v="OMM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3WH"/>
    <n v="3"/>
    <s v="ELS-EVERGREEN-033"/>
    <s v="ELS-EVERGREEN-033-ELSTSF2453WHITEOLL"/>
    <s v="ELS의류453"/>
    <x v="0"/>
    <s v="14SS E"/>
    <m/>
    <s v="ELS"/>
    <s v="ELSTINKO"/>
    <s v="F"/>
    <n v="2"/>
    <s v="TS"/>
    <s v="SHOT SLEEVES"/>
    <s v="U"/>
    <n v="453"/>
    <n v="453"/>
    <s v="ELSTSF2453"/>
    <n v="0.25"/>
    <s v="14SS ELSTINKO TSHIRTS 11 WH"/>
    <s v="WH"/>
    <s v="WHITE"/>
    <s v="ELSTSF2453WH"/>
    <s v=""/>
    <n v="0.25"/>
    <n v="0"/>
    <n v="1"/>
    <s v="OLL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3WH"/>
    <n v="3"/>
    <s v="ELS-EVERGREEN-033"/>
    <s v="ELS-EVERGREEN-033-ELSTSF2453WHITEOXL"/>
    <s v="ELS의류453"/>
    <x v="0"/>
    <s v="14SS E"/>
    <m/>
    <s v="ELS"/>
    <s v="ELSTINKO"/>
    <s v="F"/>
    <n v="2"/>
    <s v="TS"/>
    <s v="SHOT SLEEVES"/>
    <s v="U"/>
    <n v="453"/>
    <n v="453"/>
    <s v="ELSTSF2453"/>
    <n v="0.25"/>
    <s v="14SS ELSTINKO TSHIRTS 11 WH"/>
    <s v="WH"/>
    <s v="WHITE"/>
    <s v="ELSTSF2453WH"/>
    <s v=""/>
    <n v="0.25"/>
    <n v="0"/>
    <n v="1"/>
    <s v="OXL"/>
    <n v="2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3"/>
    <s v="ELS-EVERGREEN-03ELSTSF2454RE"/>
    <n v="4"/>
    <s v="ELS-EVERGREEN-034"/>
    <s v="ELS-EVERGREEN-034-ELSTSF2454REDOSS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RED"/>
    <s v="RE"/>
    <s v="RED"/>
    <s v="ELSTSF2454RE"/>
    <s v=""/>
    <n v="0.25"/>
    <n v="0"/>
    <n v="1"/>
    <s v="OSS"/>
    <n v="4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3"/>
    <s v="ELS-EVERGREEN-03ELSTSF2454RE"/>
    <n v="4"/>
    <s v="ELS-EVERGREEN-034"/>
    <s v="ELS-EVERGREEN-034-ELSTSF2454REDOMM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RED"/>
    <s v="RE"/>
    <s v="RED"/>
    <s v="ELSTSF2454RE"/>
    <s v=""/>
    <n v="0.25"/>
    <n v="0"/>
    <n v="1"/>
    <s v="OMM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4RE"/>
    <n v="4"/>
    <s v="ELS-EVERGREEN-034"/>
    <s v="ELS-EVERGREEN-034-ELSTSF2454REDOLL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RED"/>
    <s v="RE"/>
    <s v="RED"/>
    <s v="ELSTSF2454RE"/>
    <s v=""/>
    <n v="0.25"/>
    <n v="0"/>
    <n v="1"/>
    <s v="OLL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4RE"/>
    <n v="4"/>
    <s v="ELS-EVERGREEN-034"/>
    <s v="ELS-EVERGREEN-034-ELSTSF2454REDOXL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RED"/>
    <s v="RE"/>
    <s v="RED"/>
    <s v="ELSTSF2454RE"/>
    <s v=""/>
    <n v="0.25"/>
    <n v="0"/>
    <n v="1"/>
    <s v="OXL"/>
    <n v="2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3"/>
    <s v="ELS-EVERGREEN-03ELSTSF2954RE"/>
    <n v="5"/>
    <s v="ELS-EVERGREEN-035"/>
    <s v="ELS-EVERGREEN-035-ELSTSF2954REDOXS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RED_KIDS"/>
    <s v="RE"/>
    <s v="RED"/>
    <s v="ELSTSF2954RE"/>
    <s v=""/>
    <n v="0.25"/>
    <n v="0"/>
    <n v="1"/>
    <s v="OXS"/>
    <n v="3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1954545.4545454546"/>
    <n v="12900000"/>
    <n v="6"/>
  </r>
  <r>
    <s v="전략"/>
    <s v="ELS-의류"/>
    <s v="ELS-EVERGREEN-03"/>
    <s v="ELS-EVERGREEN-03ELSTSF2954RE"/>
    <n v="5"/>
    <s v="ELS-EVERGREEN-035"/>
    <s v="ELS-EVERGREEN-035-ELSTSF2954REDOSS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RED_KIDS"/>
    <s v="RE"/>
    <s v="RED"/>
    <s v="ELSTSF2954RE"/>
    <s v=""/>
    <n v="0.25"/>
    <n v="0"/>
    <n v="1"/>
    <s v="OSS"/>
    <n v="4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606060.606060606"/>
    <n v="17200000"/>
    <n v="5.9999999999999991"/>
  </r>
  <r>
    <s v="전략"/>
    <s v="ELS-의류"/>
    <s v="ELS-EVERGREEN-03"/>
    <s v="ELS-EVERGREEN-03ELSTSF2954RE"/>
    <n v="5"/>
    <s v="ELS-EVERGREEN-035"/>
    <s v="ELS-EVERGREEN-035-ELSTSF2954REDOMM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RED_KIDS"/>
    <s v="RE"/>
    <s v="RED"/>
    <s v="ELSTSF2954RE"/>
    <s v=""/>
    <n v="0.25"/>
    <n v="0"/>
    <n v="1"/>
    <s v="OMM"/>
    <n v="3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1954545.4545454546"/>
    <n v="12900000"/>
    <n v="6"/>
  </r>
  <r>
    <s v="전략"/>
    <s v="ELS-의류"/>
    <s v="ELS-EVERGREEN-03"/>
    <s v="ELS-EVERGREEN-03ELSTSF2954RE"/>
    <n v="5"/>
    <s v="ELS-EVERGREEN-035"/>
    <s v="ELS-EVERGREEN-035-ELSTSF2954REDOXL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RED_KIDS"/>
    <s v="RE"/>
    <s v="RED"/>
    <s v="ELSTSF2954RE"/>
    <s v=""/>
    <n v="0.25"/>
    <n v="0"/>
    <n v="1"/>
    <s v="OXL"/>
    <n v="2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03030.303030303"/>
    <n v="8600000"/>
    <n v="5.9999999999999991"/>
  </r>
  <r>
    <s v="전략"/>
    <s v="ELS-의류"/>
    <s v="ELS-EVERGREEN-03"/>
    <s v="ELS-EVERGREEN-03ELSTSF2454BL"/>
    <n v="6"/>
    <s v="ELS-EVERGREEN-036"/>
    <s v="ELS-EVERGREEN-036-ELSTSF2454BLUEOSS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BLUE"/>
    <s v="BL"/>
    <s v="BLUE"/>
    <s v="ELSTSF2454BL"/>
    <s v=""/>
    <n v="0.25"/>
    <n v="0"/>
    <n v="1"/>
    <s v="OSS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4BL"/>
    <n v="6"/>
    <s v="ELS-EVERGREEN-036"/>
    <s v="ELS-EVERGREEN-036-ELSTSF2454BLUEOMM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BLUE"/>
    <s v="BL"/>
    <s v="BLUE"/>
    <s v="ELSTSF2454BL"/>
    <s v=""/>
    <n v="0.25"/>
    <n v="0"/>
    <n v="1"/>
    <s v="OMM"/>
    <n v="4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3"/>
    <s v="ELS-EVERGREEN-03ELSTSF2454BL"/>
    <n v="6"/>
    <s v="ELS-EVERGREEN-036"/>
    <s v="ELS-EVERGREEN-036-ELSTSF2454BLUEOLL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BLUE"/>
    <s v="BL"/>
    <s v="BLUE"/>
    <s v="ELSTSF2454BL"/>
    <s v=""/>
    <n v="0.25"/>
    <n v="0"/>
    <n v="1"/>
    <s v="OLL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4BL"/>
    <n v="6"/>
    <s v="ELS-EVERGREEN-036"/>
    <s v="ELS-EVERGREEN-036-ELSTSF2454BLUEOXL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BLUE"/>
    <s v="BL"/>
    <s v="BLUE"/>
    <s v="ELSTSF2454BL"/>
    <s v=""/>
    <n v="0.25"/>
    <n v="0"/>
    <n v="1"/>
    <s v="OXL"/>
    <n v="2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3"/>
    <s v="ELS-EVERGREEN-03ELSTSF2954BL"/>
    <n v="7"/>
    <s v="ELS-EVERGREEN-037"/>
    <s v="ELS-EVERGREEN-037-ELSTSF2954BLUEOXS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BLUE_KIDS"/>
    <s v="BL"/>
    <s v="BLUE"/>
    <s v="ELSTSF2954BL"/>
    <s v=""/>
    <n v="0.25"/>
    <n v="0"/>
    <n v="1"/>
    <s v="OXS"/>
    <n v="3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1954545.4545454546"/>
    <n v="12900000"/>
    <n v="6"/>
  </r>
  <r>
    <s v="전략"/>
    <s v="ELS-의류"/>
    <s v="ELS-EVERGREEN-03"/>
    <s v="ELS-EVERGREEN-03ELSTSF2954BL"/>
    <n v="7"/>
    <s v="ELS-EVERGREEN-037"/>
    <s v="ELS-EVERGREEN-037-ELSTSF2954BLUEOSS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BLUE_KIDS"/>
    <s v="BL"/>
    <s v="BLUE"/>
    <s v="ELSTSF2954BL"/>
    <s v=""/>
    <n v="0.25"/>
    <n v="0"/>
    <n v="1"/>
    <s v="OSS"/>
    <n v="4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606060.606060606"/>
    <n v="17200000"/>
    <n v="5.9999999999999991"/>
  </r>
  <r>
    <s v="전략"/>
    <s v="ELS-의류"/>
    <s v="ELS-EVERGREEN-03"/>
    <s v="ELS-EVERGREEN-03ELSTSF2954BL"/>
    <n v="7"/>
    <s v="ELS-EVERGREEN-037"/>
    <s v="ELS-EVERGREEN-037-ELSTSF2954BLUEOMM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BLUE_KIDS"/>
    <s v="BL"/>
    <s v="BLUE"/>
    <s v="ELSTSF2954BL"/>
    <s v=""/>
    <n v="0.25"/>
    <n v="0"/>
    <n v="1"/>
    <s v="OMM"/>
    <n v="3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1954545.4545454546"/>
    <n v="12900000"/>
    <n v="6"/>
  </r>
  <r>
    <s v="전략"/>
    <s v="ELS-의류"/>
    <s v="ELS-EVERGREEN-03"/>
    <s v="ELS-EVERGREEN-03ELSTSF2954BL"/>
    <n v="7"/>
    <s v="ELS-EVERGREEN-037"/>
    <s v="ELS-EVERGREEN-037-ELSTSF2954BLUEOXL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BLUE_KIDS"/>
    <s v="BL"/>
    <s v="BLUE"/>
    <s v="ELSTSF2954BL"/>
    <s v=""/>
    <n v="0.25"/>
    <n v="0"/>
    <n v="1"/>
    <s v="OXL"/>
    <n v="2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03030.303030303"/>
    <n v="8600000"/>
    <n v="5.9999999999999991"/>
  </r>
  <r>
    <s v="전략"/>
    <s v="ELS-의류"/>
    <s v="ELS-EVERGREEN-03"/>
    <s v="ELS-EVERGREEN-03ELSTSF2454KH"/>
    <n v="8"/>
    <s v="ELS-EVERGREEN-038"/>
    <s v="ELS-EVERGREEN-038-ELSTSF2454KHAKIOSS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CAMO"/>
    <s v="KH"/>
    <s v="KHAKI"/>
    <s v="ELSTSF2454KH"/>
    <s v=""/>
    <n v="0.25"/>
    <n v="0"/>
    <n v="1"/>
    <s v="OSS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4KH"/>
    <n v="8"/>
    <s v="ELS-EVERGREEN-038"/>
    <s v="ELS-EVERGREEN-038-ELSTSF2454KHAKIOMM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CAMO"/>
    <s v="KH"/>
    <s v="KHAKI"/>
    <s v="ELSTSF2454KH"/>
    <s v=""/>
    <n v="0.25"/>
    <n v="0"/>
    <n v="1"/>
    <s v="OMM"/>
    <n v="4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727272.7272727271"/>
    <n v="18000000"/>
    <n v="6"/>
  </r>
  <r>
    <s v="전략"/>
    <s v="ELS-의류"/>
    <s v="ELS-EVERGREEN-03"/>
    <s v="ELS-EVERGREEN-03ELSTSF2454KH"/>
    <n v="8"/>
    <s v="ELS-EVERGREEN-038"/>
    <s v="ELS-EVERGREEN-038-ELSTSF2454KHAKIOLL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CAMO"/>
    <s v="KH"/>
    <s v="KHAKI"/>
    <s v="ELSTSF2454KH"/>
    <s v=""/>
    <n v="0.25"/>
    <n v="0"/>
    <n v="1"/>
    <s v="OLL"/>
    <n v="3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045454.5454545452"/>
    <n v="13500000"/>
    <n v="6"/>
  </r>
  <r>
    <s v="전략"/>
    <s v="ELS-의류"/>
    <s v="ELS-EVERGREEN-03"/>
    <s v="ELS-EVERGREEN-03ELSTSF2454KH"/>
    <n v="8"/>
    <s v="ELS-EVERGREEN-038"/>
    <s v="ELS-EVERGREEN-038-ELSTSF2454KHAKIOXL"/>
    <s v="ELS의류454"/>
    <x v="0"/>
    <s v="14SS E"/>
    <m/>
    <s v="ELS"/>
    <s v="ELSTINKO"/>
    <s v="F"/>
    <n v="2"/>
    <s v="TS"/>
    <s v="SHOT SLEEVES"/>
    <s v="U"/>
    <n v="454"/>
    <n v="454"/>
    <s v="ELSTSF2454"/>
    <n v="8.3333333333333329E-2"/>
    <s v="14SS ELSTINKO TSHIRTS 10 CAMO"/>
    <s v="KH"/>
    <s v="KHAKI"/>
    <s v="ELSTSF2454KH"/>
    <s v=""/>
    <n v="0.25"/>
    <n v="0"/>
    <n v="1"/>
    <s v="OXL"/>
    <n v="200"/>
    <x v="2"/>
    <x v="3"/>
    <s v="03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63636.3636363635"/>
    <n v="9000000"/>
    <n v="6"/>
  </r>
  <r>
    <s v="전략"/>
    <s v="ELS-의류"/>
    <s v="ELS-EVERGREEN-03"/>
    <s v="ELS-EVERGREEN-03ELSTSF2954KH"/>
    <n v="9"/>
    <s v="ELS-EVERGREEN-039"/>
    <s v="ELS-EVERGREEN-039-ELSTSF2954KHAKIOXS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CAMO_KIDS"/>
    <s v="KH"/>
    <s v="KHAKI"/>
    <s v="ELSTSF2954KH"/>
    <s v=""/>
    <n v="0.25"/>
    <n v="0"/>
    <n v="1"/>
    <s v="OXS"/>
    <n v="3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1954545.4545454546"/>
    <n v="12900000"/>
    <n v="6"/>
  </r>
  <r>
    <s v="전략"/>
    <s v="ELS-의류"/>
    <s v="ELS-EVERGREEN-03"/>
    <s v="ELS-EVERGREEN-03ELSTSF2954KH"/>
    <n v="9"/>
    <s v="ELS-EVERGREEN-039"/>
    <s v="ELS-EVERGREEN-039-ELSTSF2954KHAKIOSS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CAMO_KIDS"/>
    <s v="KH"/>
    <s v="KHAKI"/>
    <s v="ELSTSF2954KH"/>
    <s v=""/>
    <n v="0.25"/>
    <n v="0"/>
    <n v="1"/>
    <s v="OSS"/>
    <n v="4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2606060.606060606"/>
    <n v="17200000"/>
    <n v="5.9999999999999991"/>
  </r>
  <r>
    <s v="전략"/>
    <s v="ELS-의류"/>
    <s v="ELS-EVERGREEN-03"/>
    <s v="ELS-EVERGREEN-03ELSTSF2954KH"/>
    <n v="9"/>
    <s v="ELS-EVERGREEN-039"/>
    <s v="ELS-EVERGREEN-039-ELSTSF2954KHAKIOMM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CAMO_KIDS"/>
    <s v="KH"/>
    <s v="KHAKI"/>
    <s v="ELSTSF2954KH"/>
    <s v=""/>
    <n v="0.25"/>
    <n v="0"/>
    <n v="1"/>
    <s v="OMM"/>
    <n v="3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1954545.4545454546"/>
    <n v="12900000"/>
    <n v="6"/>
  </r>
  <r>
    <s v="전략"/>
    <s v="ELS-의류"/>
    <s v="ELS-EVERGREEN-03"/>
    <s v="ELS-EVERGREEN-03ELSTSF2954KH"/>
    <n v="9"/>
    <s v="ELS-EVERGREEN-039"/>
    <s v="ELS-EVERGREEN-039-ELSTSF2954KHAKIOXL"/>
    <s v="ELS의류954"/>
    <x v="0"/>
    <s v="14SS E"/>
    <m/>
    <s v="ELS"/>
    <s v="ELSTINKO"/>
    <s v="F"/>
    <n v="2"/>
    <s v="TS"/>
    <s v="SHOT SLEEVES"/>
    <s v="K"/>
    <n v="954"/>
    <n v="954"/>
    <s v="ELSTSF2954"/>
    <n v="8.3333333333333329E-2"/>
    <s v="14SS ELSTINKO TSHIRTS 10 CAMO_KIDS"/>
    <s v="KH"/>
    <s v="KHAKI"/>
    <s v="ELSTSF2954KH"/>
    <s v=""/>
    <n v="0.25"/>
    <n v="0"/>
    <n v="1"/>
    <s v="OXL"/>
    <n v="200"/>
    <x v="2"/>
    <x v="3"/>
    <s v="03"/>
    <s v="M"/>
    <s v="CN"/>
    <n v="1"/>
    <n v="43000"/>
    <d v="1899-12-30T00:00:00"/>
    <n v="6515.151515151515"/>
    <n v="0"/>
    <n v="-6515.151515151515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303030.303030303"/>
    <n v="8600000"/>
    <n v="5.9999999999999991"/>
  </r>
  <r>
    <s v=""/>
    <s v=""/>
    <s v=""/>
    <s v=""/>
    <n v="0"/>
    <s v="0"/>
    <s v="0-"/>
    <n v="0"/>
    <x v="1"/>
    <s v=""/>
    <s v="ELS-EVERGREEN-03 TTL"/>
    <m/>
    <s v=""/>
    <s v=""/>
    <s v=""/>
    <m/>
    <s v=""/>
    <m/>
    <m/>
    <s v=""/>
    <s v=""/>
    <n v="4.9999999999999982"/>
    <m/>
    <s v=""/>
    <m/>
    <s v=""/>
    <s v=""/>
    <n v="9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1400"/>
    <n v="11400"/>
    <n v="76636363.63636364"/>
    <n v="505800000"/>
    <n v="5.9999999999999991"/>
  </r>
  <r>
    <s v="전략"/>
    <s v="ELS-의류"/>
    <s v="ELS-한림-01"/>
    <s v="ELS-한림-01ELSTSF2455NY"/>
    <n v="1"/>
    <s v="ELS-한림-011"/>
    <s v="ELS-한림-011-ELSTSF2455NAVYOSS"/>
    <s v="ELS의류455"/>
    <x v="0"/>
    <s v="14SS E"/>
    <m/>
    <s v="ELS"/>
    <s v="ELSTINKO"/>
    <s v="F"/>
    <n v="2"/>
    <s v="TS"/>
    <s v="SHOT SLEEVES"/>
    <s v="U"/>
    <n v="455"/>
    <n v="455"/>
    <s v="ELSTSF2455"/>
    <n v="0.25"/>
    <s v="14SS ELSTINKO TSHIRTS 12 NY"/>
    <s v="NY"/>
    <s v="NAVY"/>
    <s v="ELSTSF2455NY"/>
    <s v=""/>
    <n v="0.25"/>
    <n v="0"/>
    <n v="1"/>
    <s v="OSS"/>
    <n v="2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563636.3636363635"/>
    <n v="8600000"/>
    <n v="5"/>
  </r>
  <r>
    <s v="전략"/>
    <s v="ELS-의류"/>
    <s v="ELS-한림-01"/>
    <s v="ELS-한림-01ELSTSF2455NY"/>
    <n v="1"/>
    <s v="ELS-한림-011"/>
    <s v="ELS-한림-011-ELSTSF2455NAVYOMM"/>
    <s v="ELS의류455"/>
    <x v="0"/>
    <s v="14SS E"/>
    <m/>
    <s v="ELS"/>
    <s v="ELSTINKO"/>
    <s v="F"/>
    <n v="2"/>
    <s v="TS"/>
    <s v="SHOT SLEEVES"/>
    <s v="U"/>
    <n v="455"/>
    <n v="455"/>
    <s v="ELSTSF2455"/>
    <n v="0.25"/>
    <s v="14SS ELSTINKO TSHIRTS 12 NY"/>
    <s v="NY"/>
    <s v="NAVY"/>
    <s v="ELSTSF2455NY"/>
    <s v=""/>
    <n v="0.25"/>
    <n v="0"/>
    <n v="1"/>
    <s v="OMM"/>
    <n v="4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127272.7272727271"/>
    <n v="17200000"/>
    <n v="5"/>
  </r>
  <r>
    <s v="전략"/>
    <s v="ELS-의류"/>
    <s v="ELS-한림-01"/>
    <s v="ELS-한림-01ELSTSF2455NY"/>
    <n v="1"/>
    <s v="ELS-한림-011"/>
    <s v="ELS-한림-011-ELSTSF2455NAVYOLL"/>
    <s v="ELS의류455"/>
    <x v="0"/>
    <s v="14SS E"/>
    <m/>
    <s v="ELS"/>
    <s v="ELSTINKO"/>
    <s v="F"/>
    <n v="2"/>
    <s v="TS"/>
    <s v="SHOT SLEEVES"/>
    <s v="U"/>
    <n v="455"/>
    <n v="455"/>
    <s v="ELSTSF2455"/>
    <n v="0.25"/>
    <s v="14SS ELSTINKO TSHIRTS 12 NY"/>
    <s v="NY"/>
    <s v="NAVY"/>
    <s v="ELSTSF2455NY"/>
    <s v=""/>
    <n v="0.25"/>
    <n v="0"/>
    <n v="1"/>
    <s v="OLL"/>
    <n v="35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736363.6363636362"/>
    <n v="15050000"/>
    <n v="5"/>
  </r>
  <r>
    <s v="전략"/>
    <s v="ELS-의류"/>
    <s v="ELS-한림-01"/>
    <s v="ELS-한림-01ELSTSF2455NY"/>
    <n v="1"/>
    <s v="ELS-한림-011"/>
    <s v="ELS-한림-011-ELSTSF2455NAVYOXL"/>
    <s v="ELS의류455"/>
    <x v="0"/>
    <s v="14SS E"/>
    <m/>
    <s v="ELS"/>
    <s v="ELSTINKO"/>
    <s v="F"/>
    <n v="2"/>
    <s v="TS"/>
    <s v="SHOT SLEEVES"/>
    <s v="U"/>
    <n v="455"/>
    <n v="455"/>
    <s v="ELSTSF2455"/>
    <n v="0.25"/>
    <s v="14SS ELSTINKO TSHIRTS 12 NY"/>
    <s v="NY"/>
    <s v="NAVY"/>
    <s v="ELSTSF2455NY"/>
    <s v=""/>
    <n v="0.25"/>
    <n v="0"/>
    <n v="1"/>
    <s v="OXL"/>
    <n v="25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954545.4545454546"/>
    <n v="10750000"/>
    <n v="5"/>
  </r>
  <r>
    <s v="전략"/>
    <s v="ELS-의류"/>
    <s v="ELS-한림-01"/>
    <s v="ELS-한림-01ELSTSF2456WH"/>
    <n v="2"/>
    <s v="ELS-한림-012"/>
    <s v="ELS-한림-012-ELSTSF2456WHITEOSS"/>
    <s v="ELS의류456"/>
    <x v="0"/>
    <s v="14SS E"/>
    <m/>
    <s v="ELS"/>
    <s v="ELSTINKO"/>
    <s v="F"/>
    <n v="2"/>
    <s v="TS"/>
    <s v="SHOT SLEEVES"/>
    <s v="U"/>
    <n v="456"/>
    <n v="456"/>
    <s v="ELSTSF2456"/>
    <n v="0.25"/>
    <s v="14SS ELSTINKO TSHIRTS 12 WH"/>
    <s v="WH"/>
    <s v="WHITE"/>
    <s v="ELSTSF2456WH"/>
    <s v=""/>
    <n v="0.25"/>
    <n v="0"/>
    <n v="1"/>
    <s v="OSS"/>
    <n v="2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563636.3636363635"/>
    <n v="8600000"/>
    <n v="5"/>
  </r>
  <r>
    <s v="전략"/>
    <s v="ELS-의류"/>
    <s v="ELS-한림-01"/>
    <s v="ELS-한림-01ELSTSF2456WH"/>
    <n v="2"/>
    <s v="ELS-한림-012"/>
    <s v="ELS-한림-012-ELSTSF2456WHITEOMM"/>
    <s v="ELS의류456"/>
    <x v="0"/>
    <s v="14SS E"/>
    <m/>
    <s v="ELS"/>
    <s v="ELSTINKO"/>
    <s v="F"/>
    <n v="2"/>
    <s v="TS"/>
    <s v="SHOT SLEEVES"/>
    <s v="U"/>
    <n v="456"/>
    <n v="456"/>
    <s v="ELSTSF2456"/>
    <n v="0.25"/>
    <s v="14SS ELSTINKO TSHIRTS 12 WH"/>
    <s v="WH"/>
    <s v="WHITE"/>
    <s v="ELSTSF2456WH"/>
    <s v=""/>
    <n v="0.25"/>
    <n v="0"/>
    <n v="1"/>
    <s v="OMM"/>
    <n v="4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127272.7272727271"/>
    <n v="17200000"/>
    <n v="5"/>
  </r>
  <r>
    <s v="전략"/>
    <s v="ELS-의류"/>
    <s v="ELS-한림-01"/>
    <s v="ELS-한림-01ELSTSF2456WH"/>
    <n v="2"/>
    <s v="ELS-한림-012"/>
    <s v="ELS-한림-012-ELSTSF2456WHITEOLL"/>
    <s v="ELS의류456"/>
    <x v="0"/>
    <s v="14SS E"/>
    <m/>
    <s v="ELS"/>
    <s v="ELSTINKO"/>
    <s v="F"/>
    <n v="2"/>
    <s v="TS"/>
    <s v="SHOT SLEEVES"/>
    <s v="U"/>
    <n v="456"/>
    <n v="456"/>
    <s v="ELSTSF2456"/>
    <n v="0.25"/>
    <s v="14SS ELSTINKO TSHIRTS 12 WH"/>
    <s v="WH"/>
    <s v="WHITE"/>
    <s v="ELSTSF2456WH"/>
    <s v=""/>
    <n v="0.25"/>
    <n v="0"/>
    <n v="1"/>
    <s v="OLL"/>
    <n v="35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50"/>
    <n v="350"/>
    <n v="2736363.6363636362"/>
    <n v="15050000"/>
    <n v="5"/>
  </r>
  <r>
    <s v="전략"/>
    <s v="ELS-의류"/>
    <s v="ELS-한림-01"/>
    <s v="ELS-한림-01ELSTSF2456WH"/>
    <n v="2"/>
    <s v="ELS-한림-012"/>
    <s v="ELS-한림-012-ELSTSF2456WHITEOXL"/>
    <s v="ELS의류456"/>
    <x v="0"/>
    <s v="14SS E"/>
    <m/>
    <s v="ELS"/>
    <s v="ELSTINKO"/>
    <s v="F"/>
    <n v="2"/>
    <s v="TS"/>
    <s v="SHOT SLEEVES"/>
    <s v="U"/>
    <n v="456"/>
    <n v="456"/>
    <s v="ELSTSF2456"/>
    <n v="0.25"/>
    <s v="14SS ELSTINKO TSHIRTS 12 WH"/>
    <s v="WH"/>
    <s v="WHITE"/>
    <s v="ELSTSF2456WH"/>
    <s v=""/>
    <n v="0.25"/>
    <n v="0"/>
    <n v="1"/>
    <s v="OXL"/>
    <n v="25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954545.4545454546"/>
    <n v="10750000"/>
    <n v="5"/>
  </r>
  <r>
    <s v="전략"/>
    <s v="ELS-의류"/>
    <s v="ELS-한림-01"/>
    <s v="ELS-한림-01ELSTSF2457GY"/>
    <n v="3"/>
    <s v="ELS-한림-013"/>
    <s v="ELS-한림-013-ELSTSF2457GREYOSS"/>
    <s v="ELS의류457"/>
    <x v="0"/>
    <s v="14SS E"/>
    <m/>
    <s v="ELS"/>
    <s v="ELSTINKO"/>
    <s v="F"/>
    <n v="2"/>
    <s v="TS"/>
    <s v="SHOT SLEEVES"/>
    <s v="U"/>
    <n v="457"/>
    <n v="457"/>
    <s v="ELSTSF2457"/>
    <n v="0.25"/>
    <s v="14SS ELSTINKO TSHIRTS 09 GY"/>
    <s v="GY"/>
    <s v="GREY"/>
    <s v="ELSTSF2457GY"/>
    <s v=""/>
    <n v="0.25"/>
    <n v="0"/>
    <n v="1"/>
    <s v="OSS"/>
    <n v="4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127272.7272727271"/>
    <n v="17200000"/>
    <n v="5"/>
  </r>
  <r>
    <s v="전략"/>
    <s v="ELS-의류"/>
    <s v="ELS-한림-01"/>
    <s v="ELS-한림-01ELSTSF2457GY"/>
    <n v="3"/>
    <s v="ELS-한림-013"/>
    <s v="ELS-한림-013-ELSTSF2457GREYOMM"/>
    <s v="ELS의류457"/>
    <x v="0"/>
    <s v="14SS E"/>
    <m/>
    <s v="ELS"/>
    <s v="ELSTINKO"/>
    <s v="F"/>
    <n v="2"/>
    <s v="TS"/>
    <s v="SHOT SLEEVES"/>
    <s v="U"/>
    <n v="457"/>
    <n v="457"/>
    <s v="ELSTSF2457"/>
    <n v="0.25"/>
    <s v="14SS ELSTINKO TSHIRTS 09 GY"/>
    <s v="GY"/>
    <s v="GREY"/>
    <s v="ELSTSF2457GY"/>
    <s v=""/>
    <n v="0.25"/>
    <n v="0"/>
    <n v="1"/>
    <s v="OMM"/>
    <n v="5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3909090.9090909092"/>
    <n v="21500000"/>
    <n v="5"/>
  </r>
  <r>
    <s v="전략"/>
    <s v="ELS-의류"/>
    <s v="ELS-한림-01"/>
    <s v="ELS-한림-01ELSTSF2457GY"/>
    <n v="3"/>
    <s v="ELS-한림-013"/>
    <s v="ELS-한림-013-ELSTSF2457GREYOLL"/>
    <s v="ELS의류457"/>
    <x v="0"/>
    <s v="14SS E"/>
    <m/>
    <s v="ELS"/>
    <s v="ELSTINKO"/>
    <s v="F"/>
    <n v="2"/>
    <s v="TS"/>
    <s v="SHOT SLEEVES"/>
    <s v="U"/>
    <n v="457"/>
    <n v="457"/>
    <s v="ELSTSF2457"/>
    <n v="0.25"/>
    <s v="14SS ELSTINKO TSHIRTS 09 GY"/>
    <s v="GY"/>
    <s v="GREY"/>
    <s v="ELSTSF2457GY"/>
    <s v=""/>
    <n v="0.25"/>
    <n v="0"/>
    <n v="1"/>
    <s v="OLL"/>
    <n v="3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345454.5454545454"/>
    <n v="12900000"/>
    <n v="5"/>
  </r>
  <r>
    <s v="전략"/>
    <s v="ELS-의류"/>
    <s v="ELS-한림-01"/>
    <s v="ELS-한림-01ELSTSF2457GY"/>
    <n v="3"/>
    <s v="ELS-한림-013"/>
    <s v="ELS-한림-013-ELSTSF2457GREYOXL"/>
    <s v="ELS의류457"/>
    <x v="0"/>
    <s v="14SS E"/>
    <m/>
    <s v="ELS"/>
    <s v="ELSTINKO"/>
    <s v="F"/>
    <n v="2"/>
    <s v="TS"/>
    <s v="SHOT SLEEVES"/>
    <s v="U"/>
    <n v="457"/>
    <n v="457"/>
    <s v="ELSTSF2457"/>
    <n v="0.25"/>
    <s v="14SS ELSTINKO TSHIRTS 09 GY"/>
    <s v="GY"/>
    <s v="GREY"/>
    <s v="ELSTSF2457GY"/>
    <s v=""/>
    <n v="0.25"/>
    <n v="0"/>
    <n v="1"/>
    <s v="OXL"/>
    <n v="3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345454.5454545454"/>
    <n v="12900000"/>
    <n v="5"/>
  </r>
  <r>
    <s v="전략"/>
    <s v="ELS-의류"/>
    <s v="ELS-한림-01"/>
    <s v="ELS-한림-01ELSTSF2458WH"/>
    <n v="4"/>
    <s v="ELS-한림-014"/>
    <s v="ELS-한림-014-ELSTSF2458WHITEOSS"/>
    <s v="ELS의류458"/>
    <x v="0"/>
    <s v="14SS E"/>
    <m/>
    <s v="ELS"/>
    <s v="ELSTINKO"/>
    <s v="F"/>
    <n v="2"/>
    <s v="TS"/>
    <s v="SHOT SLEEVES"/>
    <s v="U"/>
    <n v="458"/>
    <n v="458"/>
    <s v="ELSTSF2458"/>
    <n v="0.25"/>
    <s v="14SS ELSTINKO TSHIRTS 09 WH"/>
    <s v="WH"/>
    <s v="WHITE"/>
    <s v="ELSTSF2458WH"/>
    <s v=""/>
    <n v="0.25"/>
    <n v="0"/>
    <n v="1"/>
    <s v="OSS"/>
    <n v="5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3909090.9090909092"/>
    <n v="21500000"/>
    <n v="5"/>
  </r>
  <r>
    <s v="전략"/>
    <s v="ELS-의류"/>
    <s v="ELS-한림-01"/>
    <s v="ELS-한림-01ELSTSF2458WH"/>
    <n v="4"/>
    <s v="ELS-한림-014"/>
    <s v="ELS-한림-014-ELSTSF2458WHITEOMM"/>
    <s v="ELS의류458"/>
    <x v="0"/>
    <s v="14SS E"/>
    <m/>
    <s v="ELS"/>
    <s v="ELSTINKO"/>
    <s v="F"/>
    <n v="2"/>
    <s v="TS"/>
    <s v="SHOT SLEEVES"/>
    <s v="U"/>
    <n v="458"/>
    <n v="458"/>
    <s v="ELSTSF2458"/>
    <n v="0.25"/>
    <s v="14SS ELSTINKO TSHIRTS 09 WH"/>
    <s v="WH"/>
    <s v="WHITE"/>
    <s v="ELSTSF2458WH"/>
    <s v=""/>
    <n v="0.25"/>
    <n v="0"/>
    <n v="1"/>
    <s v="OMM"/>
    <n v="45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3518181.8181818179"/>
    <n v="19350000"/>
    <n v="5"/>
  </r>
  <r>
    <s v="전략"/>
    <s v="ELS-의류"/>
    <s v="ELS-한림-01"/>
    <s v="ELS-한림-01ELSTSF2458WH"/>
    <n v="4"/>
    <s v="ELS-한림-014"/>
    <s v="ELS-한림-014-ELSTSF2458WHITEOLL"/>
    <s v="ELS의류458"/>
    <x v="0"/>
    <s v="14SS E"/>
    <m/>
    <s v="ELS"/>
    <s v="ELSTINKO"/>
    <s v="F"/>
    <n v="2"/>
    <s v="TS"/>
    <s v="SHOT SLEEVES"/>
    <s v="U"/>
    <n v="458"/>
    <n v="458"/>
    <s v="ELSTSF2458"/>
    <n v="0.25"/>
    <s v="14SS ELSTINKO TSHIRTS 09 WH"/>
    <s v="WH"/>
    <s v="WHITE"/>
    <s v="ELSTSF2458WH"/>
    <s v=""/>
    <n v="0.25"/>
    <n v="0"/>
    <n v="1"/>
    <s v="OLL"/>
    <n v="3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345454.5454545454"/>
    <n v="12900000"/>
    <n v="5"/>
  </r>
  <r>
    <s v="전략"/>
    <s v="ELS-의류"/>
    <s v="ELS-한림-01"/>
    <s v="ELS-한림-01ELSTSF2458WH"/>
    <n v="4"/>
    <s v="ELS-한림-014"/>
    <s v="ELS-한림-014-ELSTSF2458WHITEOXL"/>
    <s v="ELS의류458"/>
    <x v="0"/>
    <s v="14SS E"/>
    <m/>
    <s v="ELS"/>
    <s v="ELSTINKO"/>
    <s v="F"/>
    <n v="2"/>
    <s v="TS"/>
    <s v="SHOT SLEEVES"/>
    <s v="U"/>
    <n v="458"/>
    <n v="458"/>
    <s v="ELSTSF2458"/>
    <n v="0.25"/>
    <s v="14SS ELSTINKO TSHIRTS 09 WH"/>
    <s v="WH"/>
    <s v="WHITE"/>
    <s v="ELSTSF2458WH"/>
    <s v=""/>
    <n v="0.25"/>
    <n v="0"/>
    <n v="1"/>
    <s v="OXL"/>
    <n v="25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1954545.4545454546"/>
    <n v="10750000"/>
    <n v="5"/>
  </r>
  <r>
    <s v="전략"/>
    <s v="ELS-의류"/>
    <s v="ELS-한림-01"/>
    <s v="ELS-한림-01ELSTSF2459WH"/>
    <n v="5"/>
    <s v="ELS-한림-015"/>
    <s v="ELS-한림-015-ELSTSF2459WHITEOSS"/>
    <s v="ELS의류459"/>
    <x v="0"/>
    <s v="14SS E"/>
    <m/>
    <s v="ELS"/>
    <s v="ELSTINKO"/>
    <s v="F"/>
    <n v="2"/>
    <s v="TS"/>
    <s v="SHOT SLEEVES"/>
    <s v="U"/>
    <n v="459"/>
    <n v="459"/>
    <s v="ELSTSF2459"/>
    <n v="0.25"/>
    <s v="14SS ELSTINKO_TSHIRTS_24_WH"/>
    <s v="WH"/>
    <s v="WHITE"/>
    <s v="ELSTSF2459WH"/>
    <s v=""/>
    <n v="0.25"/>
    <n v="0"/>
    <n v="1"/>
    <s v="OSS"/>
    <n v="500"/>
    <x v="5"/>
    <x v="0"/>
    <s v="01"/>
    <s v="M"/>
    <s v="CB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090909.0909090904"/>
    <n v="22500000"/>
    <n v="5"/>
  </r>
  <r>
    <s v="전략"/>
    <s v="ELS-의류"/>
    <s v="ELS-한림-01"/>
    <s v="ELS-한림-01ELSTSF2459WH"/>
    <n v="5"/>
    <s v="ELS-한림-015"/>
    <s v="ELS-한림-015-ELSTSF2459WHITEOMM"/>
    <s v="ELS의류459"/>
    <x v="0"/>
    <s v="14SS E"/>
    <m/>
    <s v="ELS"/>
    <s v="ELSTINKO"/>
    <s v="F"/>
    <n v="2"/>
    <s v="TS"/>
    <s v="SHOT SLEEVES"/>
    <s v="U"/>
    <n v="459"/>
    <n v="459"/>
    <s v="ELSTSF2459"/>
    <n v="0.25"/>
    <s v="14SS ELSTINKO_TSHIRTS_24_WH"/>
    <s v="WH"/>
    <s v="WHITE"/>
    <s v="ELSTSF2459WH"/>
    <s v=""/>
    <n v="0.25"/>
    <n v="0"/>
    <n v="1"/>
    <s v="OMM"/>
    <n v="450"/>
    <x v="5"/>
    <x v="0"/>
    <s v="01"/>
    <s v="M"/>
    <s v="CB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50"/>
    <n v="450"/>
    <n v="3681818.1818181816"/>
    <n v="20250000"/>
    <n v="5"/>
  </r>
  <r>
    <s v="전략"/>
    <s v="ELS-의류"/>
    <s v="ELS-한림-01"/>
    <s v="ELS-한림-01ELSTSF2459WH"/>
    <n v="5"/>
    <s v="ELS-한림-015"/>
    <s v="ELS-한림-015-ELSTSF2459WHITEOLL"/>
    <s v="ELS의류459"/>
    <x v="0"/>
    <s v="14SS E"/>
    <m/>
    <s v="ELS"/>
    <s v="ELSTINKO"/>
    <s v="F"/>
    <n v="2"/>
    <s v="TS"/>
    <s v="SHOT SLEEVES"/>
    <s v="U"/>
    <n v="459"/>
    <n v="459"/>
    <s v="ELSTSF2459"/>
    <n v="0.25"/>
    <s v="14SS ELSTINKO_TSHIRTS_24_WH"/>
    <s v="WH"/>
    <s v="WHITE"/>
    <s v="ELSTSF2459WH"/>
    <s v=""/>
    <n v="0.25"/>
    <n v="0"/>
    <n v="1"/>
    <s v="OLL"/>
    <n v="300"/>
    <x v="5"/>
    <x v="0"/>
    <s v="01"/>
    <s v="M"/>
    <s v="CB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한림-01"/>
    <s v="ELS-한림-01ELSTSF2459WH"/>
    <n v="5"/>
    <s v="ELS-한림-015"/>
    <s v="ELS-한림-015-ELSTSF2459WHITEOXL"/>
    <s v="ELS의류459"/>
    <x v="0"/>
    <s v="14SS E"/>
    <m/>
    <s v="ELS"/>
    <s v="ELSTINKO"/>
    <s v="F"/>
    <n v="2"/>
    <s v="TS"/>
    <s v="SHOT SLEEVES"/>
    <s v="U"/>
    <n v="459"/>
    <n v="459"/>
    <s v="ELSTSF2459"/>
    <n v="0.25"/>
    <s v="14SS ELSTINKO_TSHIRTS_24_WH"/>
    <s v="WH"/>
    <s v="WHITE"/>
    <s v="ELSTSF2459WH"/>
    <s v=""/>
    <n v="0.25"/>
    <n v="0"/>
    <n v="1"/>
    <s v="OXL"/>
    <n v="250"/>
    <x v="5"/>
    <x v="0"/>
    <s v="01"/>
    <s v="M"/>
    <s v="CB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50"/>
    <n v="250"/>
    <n v="2045454.5454545452"/>
    <n v="11250000"/>
    <n v="5"/>
  </r>
  <r>
    <s v="전략"/>
    <s v="ELS-의류"/>
    <s v="ELS-한림-01"/>
    <s v="ELS-한림-01ELSTSF2959WH"/>
    <n v="6"/>
    <s v="ELS-한림-016"/>
    <s v="ELS-한림-016-ELSTSF2959WHITEXXS"/>
    <s v="ELS의류959"/>
    <x v="0"/>
    <s v="14SS E"/>
    <m/>
    <s v="ELS"/>
    <s v="ELSTINKO"/>
    <s v="F"/>
    <n v="2"/>
    <s v="TS"/>
    <s v="SHOT SLEEVES"/>
    <s v="K"/>
    <n v="959"/>
    <n v="959"/>
    <s v="ELSTSF2959"/>
    <n v="0.16666666666666666"/>
    <s v="14SS ELSTINKO_TSHIRTS_24_WH_KIDS"/>
    <s v="WH"/>
    <s v="WHITE"/>
    <s v="ELSTSF2959WH"/>
    <s v=""/>
    <n v="0.16666666666666666"/>
    <n v="0"/>
    <n v="1"/>
    <s v="XXS"/>
    <n v="2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563636.3636363635"/>
    <n v="8600000"/>
    <n v="5"/>
  </r>
  <r>
    <s v="전략"/>
    <s v="ELS-의류"/>
    <s v="ELS-한림-01"/>
    <s v="ELS-한림-01ELSTSF2959WH"/>
    <n v="6"/>
    <s v="ELS-한림-016"/>
    <s v="ELS-한림-016-ELSTSF2959WHITEOXS"/>
    <s v="ELS의류959"/>
    <x v="0"/>
    <s v="14SS E"/>
    <m/>
    <s v="ELS"/>
    <s v="ELSTINKO"/>
    <s v="F"/>
    <n v="2"/>
    <s v="TS"/>
    <s v="SHOT SLEEVES"/>
    <s v="K"/>
    <n v="959"/>
    <n v="959"/>
    <s v="ELSTSF2959"/>
    <n v="0.16666666666666666"/>
    <s v="14SS ELSTINKO_TSHIRTS_24_WH_KIDS"/>
    <s v="WH"/>
    <s v="WHITE"/>
    <s v="ELSTSF2959WH"/>
    <s v=""/>
    <n v="0.16666666666666666"/>
    <n v="0"/>
    <n v="1"/>
    <s v="OXS"/>
    <n v="4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127272.7272727271"/>
    <n v="17200000"/>
    <n v="5"/>
  </r>
  <r>
    <s v="전략"/>
    <s v="ELS-의류"/>
    <s v="ELS-한림-01"/>
    <s v="ELS-한림-01ELSTSF2959WH"/>
    <n v="6"/>
    <s v="ELS-한림-016"/>
    <s v="ELS-한림-016-ELSTSF2959WHITEOSS"/>
    <s v="ELS의류959"/>
    <x v="0"/>
    <s v="14SS E"/>
    <m/>
    <s v="ELS"/>
    <s v="ELSTINKO"/>
    <s v="F"/>
    <n v="2"/>
    <s v="TS"/>
    <s v="SHOT SLEEVES"/>
    <s v="K"/>
    <n v="959"/>
    <n v="959"/>
    <s v="ELSTSF2959"/>
    <n v="0.16666666666666666"/>
    <s v="14SS ELSTINKO_TSHIRTS_24_WH_KIDS"/>
    <s v="WH"/>
    <s v="WHITE"/>
    <s v="ELSTSF2959WH"/>
    <s v=""/>
    <n v="0.16666666666666666"/>
    <n v="0"/>
    <n v="1"/>
    <s v="OSS"/>
    <n v="4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127272.7272727271"/>
    <n v="17200000"/>
    <n v="5"/>
  </r>
  <r>
    <s v="전략"/>
    <s v="ELS-의류"/>
    <s v="ELS-한림-01"/>
    <s v="ELS-한림-01ELSTSF2959WH"/>
    <n v="6"/>
    <s v="ELS-한림-016"/>
    <s v="ELS-한림-016-ELSTSF2959WHITEOMM"/>
    <s v="ELS의류959"/>
    <x v="0"/>
    <s v="14SS E"/>
    <m/>
    <s v="ELS"/>
    <s v="ELSTINKO"/>
    <s v="F"/>
    <n v="2"/>
    <s v="TS"/>
    <s v="SHOT SLEEVES"/>
    <s v="K"/>
    <n v="959"/>
    <n v="959"/>
    <s v="ELSTSF2959"/>
    <n v="0.16666666666666666"/>
    <s v="14SS ELSTINKO_TSHIRTS_24_WH_KIDS"/>
    <s v="WH"/>
    <s v="WHITE"/>
    <s v="ELSTSF2959WH"/>
    <s v=""/>
    <n v="0.16666666666666666"/>
    <n v="0"/>
    <n v="1"/>
    <s v="OMM"/>
    <n v="3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345454.5454545454"/>
    <n v="12900000"/>
    <n v="5"/>
  </r>
  <r>
    <s v="전략"/>
    <s v="ELS-의류"/>
    <s v="ELS-한림-01"/>
    <s v="ELS-한림-01ELSTSF2959WH"/>
    <n v="6"/>
    <s v="ELS-한림-016"/>
    <s v="ELS-한림-016-ELSTSF2959WHITEOLL"/>
    <s v="ELS의류959"/>
    <x v="0"/>
    <s v="14SS E"/>
    <m/>
    <s v="ELS"/>
    <s v="ELSTINKO"/>
    <s v="F"/>
    <n v="2"/>
    <s v="TS"/>
    <s v="SHOT SLEEVES"/>
    <s v="K"/>
    <n v="959"/>
    <n v="959"/>
    <s v="ELSTSF2959"/>
    <n v="0.16666666666666666"/>
    <s v="14SS ELSTINKO_TSHIRTS_24_WH_KIDS"/>
    <s v="WH"/>
    <s v="WHITE"/>
    <s v="ELSTSF2959WH"/>
    <s v=""/>
    <n v="0.16666666666666666"/>
    <n v="0"/>
    <n v="1"/>
    <s v="OLL"/>
    <n v="2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563636.3636363635"/>
    <n v="8600000"/>
    <n v="5"/>
  </r>
  <r>
    <s v="전략"/>
    <s v="ELS-의류"/>
    <s v="ELS-한림-01"/>
    <s v="ELS-한림-01ELSTSF2959WH"/>
    <n v="6"/>
    <s v="ELS-한림-016"/>
    <s v="ELS-한림-016-ELSTSF2959WHITEOXL"/>
    <s v="ELS의류959"/>
    <x v="0"/>
    <s v="14SS E"/>
    <m/>
    <s v="ELS"/>
    <s v="ELSTINKO"/>
    <s v="F"/>
    <n v="2"/>
    <s v="TS"/>
    <s v="SHOT SLEEVES"/>
    <s v="K"/>
    <n v="959"/>
    <n v="959"/>
    <s v="ELSTSF2959"/>
    <n v="0.16666666666666666"/>
    <s v="14SS ELSTINKO_TSHIRTS_24_WH_KIDS"/>
    <s v="WH"/>
    <s v="WHITE"/>
    <s v="ELSTSF2959WH"/>
    <s v=""/>
    <n v="0.16666666666666666"/>
    <n v="0"/>
    <n v="1"/>
    <s v="OXL"/>
    <n v="300"/>
    <x v="5"/>
    <x v="0"/>
    <s v="01"/>
    <s v="M"/>
    <s v="CB"/>
    <n v="1"/>
    <n v="43000"/>
    <d v="1899-12-30T00:00:00"/>
    <n v="7818.181818181818"/>
    <n v="0"/>
    <n v="-7818.181818181818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345454.5454545454"/>
    <n v="12900000"/>
    <n v="5"/>
  </r>
  <r>
    <s v=""/>
    <s v=""/>
    <s v=""/>
    <s v=""/>
    <n v="0"/>
    <s v="0"/>
    <s v="0-"/>
    <n v="0"/>
    <x v="1"/>
    <s v=""/>
    <s v="ELS-한림-01 TTL"/>
    <m/>
    <s v=""/>
    <s v=""/>
    <s v=""/>
    <m/>
    <s v=""/>
    <m/>
    <m/>
    <s v=""/>
    <s v=""/>
    <n v="6.0000000000000018"/>
    <m/>
    <s v=""/>
    <m/>
    <s v=""/>
    <s v=""/>
    <n v="6.0000000000000018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8700"/>
    <n v="8700"/>
    <n v="68563636.363636374"/>
    <n v="377100000"/>
    <n v="4.9999999999999991"/>
  </r>
  <r>
    <s v="전략"/>
    <s v="ELS-의류"/>
    <s v="ELS-PIAFIELD-01"/>
    <s v="ELS-PIAFIELD-01ELSTSF2460BW"/>
    <n v="1"/>
    <s v="ELS-PIAFIELD-011"/>
    <s v="ELS-PIAFIELD-011-ELSTSF2460BROWNOXS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LEO"/>
    <s v="BW"/>
    <s v="BROWN"/>
    <s v="ELSTSF2460BW"/>
    <s v=""/>
    <n v="0.2"/>
    <n v="0"/>
    <n v="1"/>
    <s v="OXS"/>
    <n v="3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PIAFIELD-01"/>
    <s v="ELS-PIAFIELD-01ELSTSF2460BW"/>
    <n v="1"/>
    <s v="ELS-PIAFIELD-011"/>
    <s v="ELS-PIAFIELD-011-ELSTSF2460BROWNOSS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LEO"/>
    <s v="BW"/>
    <s v="BROWN"/>
    <s v="ELSTSF2460BW"/>
    <s v=""/>
    <n v="0.2"/>
    <n v="0"/>
    <n v="1"/>
    <s v="OSS"/>
    <n v="5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454545.4545454541"/>
    <n v="24500000"/>
    <n v="5"/>
  </r>
  <r>
    <s v="전략"/>
    <s v="ELS-의류"/>
    <s v="ELS-PIAFIELD-01"/>
    <s v="ELS-PIAFIELD-01ELSTSF2460BW"/>
    <n v="1"/>
    <s v="ELS-PIAFIELD-011"/>
    <s v="ELS-PIAFIELD-011-ELSTSF2460BROWNOMM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LEO"/>
    <s v="BW"/>
    <s v="BROWN"/>
    <s v="ELSTSF2460BW"/>
    <s v=""/>
    <n v="0.2"/>
    <n v="0"/>
    <n v="1"/>
    <s v="OMM"/>
    <n v="4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63636.3636363633"/>
    <n v="19600000"/>
    <n v="5"/>
  </r>
  <r>
    <s v="전략"/>
    <s v="ELS-의류"/>
    <s v="ELS-PIAFIELD-01"/>
    <s v="ELS-PIAFIELD-01ELSTSF2460BW"/>
    <n v="1"/>
    <s v="ELS-PIAFIELD-011"/>
    <s v="ELS-PIAFIELD-011-ELSTSF2460BROWNOLL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LEO"/>
    <s v="BW"/>
    <s v="BROWN"/>
    <s v="ELSTSF2460BW"/>
    <s v=""/>
    <n v="0.2"/>
    <n v="0"/>
    <n v="1"/>
    <s v="OLL"/>
    <n v="3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PIAFIELD-01"/>
    <s v="ELS-PIAFIELD-01ELSTSF2460BW"/>
    <n v="1"/>
    <s v="ELS-PIAFIELD-011"/>
    <s v="ELS-PIAFIELD-011-ELSTSF2460BROWNOXL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LEO"/>
    <s v="BW"/>
    <s v="BROWN"/>
    <s v="ELSTSF2460BW"/>
    <s v=""/>
    <n v="0.2"/>
    <n v="0"/>
    <n v="1"/>
    <s v="OXL"/>
    <n v="3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PIAFIELD-01"/>
    <s v="ELS-PIAFIELD-01ELSTSF2960BW"/>
    <n v="2"/>
    <s v="ELS-PIAFIELD-012"/>
    <s v="ELS-PIAFIELD-012-ELSTSF2960BROWNXXS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LEO_KIDS"/>
    <s v="BW"/>
    <s v="BROWN"/>
    <s v="ELSTSF2960BW"/>
    <s v=""/>
    <n v="0.16666666666666666"/>
    <n v="0"/>
    <n v="1"/>
    <s v="XXS"/>
    <n v="2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36363.6363636362"/>
    <n v="9000000"/>
    <n v="5"/>
  </r>
  <r>
    <s v="전략"/>
    <s v="ELS-의류"/>
    <s v="ELS-PIAFIELD-01"/>
    <s v="ELS-PIAFIELD-01ELSTSF2960BW"/>
    <n v="2"/>
    <s v="ELS-PIAFIELD-012"/>
    <s v="ELS-PIAFIELD-012-ELSTSF2960BROWNOXS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LEO_KIDS"/>
    <s v="BW"/>
    <s v="BROWN"/>
    <s v="ELSTSF2960BW"/>
    <s v=""/>
    <n v="0.16666666666666666"/>
    <n v="0"/>
    <n v="1"/>
    <s v="OXS"/>
    <n v="4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PIAFIELD-01"/>
    <s v="ELS-PIAFIELD-01ELSTSF2960BW"/>
    <n v="2"/>
    <s v="ELS-PIAFIELD-012"/>
    <s v="ELS-PIAFIELD-012-ELSTSF2960BROWNOSS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LEO_KIDS"/>
    <s v="BW"/>
    <s v="BROWN"/>
    <s v="ELSTSF2960BW"/>
    <s v=""/>
    <n v="0.16666666666666666"/>
    <n v="0"/>
    <n v="1"/>
    <s v="OSS"/>
    <n v="4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PIAFIELD-01"/>
    <s v="ELS-PIAFIELD-01ELSTSF2960BW"/>
    <n v="2"/>
    <s v="ELS-PIAFIELD-012"/>
    <s v="ELS-PIAFIELD-012-ELSTSF2960BROWNOMM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LEO_KIDS"/>
    <s v="BW"/>
    <s v="BROWN"/>
    <s v="ELSTSF2960BW"/>
    <s v=""/>
    <n v="0.16666666666666666"/>
    <n v="0"/>
    <n v="1"/>
    <s v="OMM"/>
    <n v="3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PIAFIELD-01"/>
    <s v="ELS-PIAFIELD-01ELSTSF2960BW"/>
    <n v="2"/>
    <s v="ELS-PIAFIELD-012"/>
    <s v="ELS-PIAFIELD-012-ELSTSF2960BROWNOLL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LEO_KIDS"/>
    <s v="BW"/>
    <s v="BROWN"/>
    <s v="ELSTSF2960BW"/>
    <s v=""/>
    <n v="0.16666666666666666"/>
    <n v="0"/>
    <n v="1"/>
    <s v="OLL"/>
    <n v="2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36363.6363636362"/>
    <n v="9000000"/>
    <n v="5"/>
  </r>
  <r>
    <s v="전략"/>
    <s v="ELS-의류"/>
    <s v="ELS-PIAFIELD-01"/>
    <s v="ELS-PIAFIELD-01ELSTSF2960BW"/>
    <n v="2"/>
    <s v="ELS-PIAFIELD-012"/>
    <s v="ELS-PIAFIELD-012-ELSTSF2960BROWNOXL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LEO_KIDS"/>
    <s v="BW"/>
    <s v="BROWN"/>
    <s v="ELSTSF2960BW"/>
    <s v=""/>
    <n v="0.16666666666666666"/>
    <n v="0"/>
    <n v="1"/>
    <s v="OXL"/>
    <n v="3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PIAFIELD-01"/>
    <s v="ELS-PIAFIELD-01ELSTSF2460PK"/>
    <n v="3"/>
    <s v="ELS-PIAFIELD-013"/>
    <s v="ELS-PIAFIELD-013-ELSTSF2460PINKOXS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PINK LEO"/>
    <s v="PK"/>
    <s v="PINK"/>
    <s v="ELSTSF2460PK"/>
    <s v=""/>
    <n v="0.2"/>
    <n v="0"/>
    <n v="1"/>
    <s v="OXS"/>
    <n v="3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PIAFIELD-01"/>
    <s v="ELS-PIAFIELD-01ELSTSF2460PK"/>
    <n v="3"/>
    <s v="ELS-PIAFIELD-013"/>
    <s v="ELS-PIAFIELD-013-ELSTSF2460PINKOSS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PINK LEO"/>
    <s v="PK"/>
    <s v="PINK"/>
    <s v="ELSTSF2460PK"/>
    <s v=""/>
    <n v="0.2"/>
    <n v="0"/>
    <n v="1"/>
    <s v="OSS"/>
    <n v="5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454545.4545454541"/>
    <n v="24500000"/>
    <n v="5"/>
  </r>
  <r>
    <s v="전략"/>
    <s v="ELS-의류"/>
    <s v="ELS-PIAFIELD-01"/>
    <s v="ELS-PIAFIELD-01ELSTSF2460PK"/>
    <n v="3"/>
    <s v="ELS-PIAFIELD-013"/>
    <s v="ELS-PIAFIELD-013-ELSTSF2460PINKOMM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PINK LEO"/>
    <s v="PK"/>
    <s v="PINK"/>
    <s v="ELSTSF2460PK"/>
    <s v=""/>
    <n v="0.2"/>
    <n v="0"/>
    <n v="1"/>
    <s v="OMM"/>
    <n v="4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63636.3636363633"/>
    <n v="19600000"/>
    <n v="5"/>
  </r>
  <r>
    <s v="전략"/>
    <s v="ELS-의류"/>
    <s v="ELS-PIAFIELD-01"/>
    <s v="ELS-PIAFIELD-01ELSTSF2460PK"/>
    <n v="3"/>
    <s v="ELS-PIAFIELD-013"/>
    <s v="ELS-PIAFIELD-013-ELSTSF2460PINKOLL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PINK LEO"/>
    <s v="PK"/>
    <s v="PINK"/>
    <s v="ELSTSF2460PK"/>
    <s v=""/>
    <n v="0.2"/>
    <n v="0"/>
    <n v="1"/>
    <s v="OLL"/>
    <n v="3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PIAFIELD-01"/>
    <s v="ELS-PIAFIELD-01ELSTSF2460PK"/>
    <n v="3"/>
    <s v="ELS-PIAFIELD-013"/>
    <s v="ELS-PIAFIELD-013-ELSTSF2460PINKOXL"/>
    <s v="ELS의류460"/>
    <x v="0"/>
    <s v="14SS E"/>
    <m/>
    <s v="ELS"/>
    <s v="ELSTINKO"/>
    <s v="F"/>
    <n v="2"/>
    <s v="TS"/>
    <s v="SHOT SLEEVES"/>
    <s v="U"/>
    <n v="460"/>
    <n v="460"/>
    <s v="ELSTSF2460"/>
    <n v="0.1"/>
    <s v="14SS ELSTINKO_TSHIRTS_25_PINK LEO"/>
    <s v="PK"/>
    <s v="PINK"/>
    <s v="ELSTSF2460PK"/>
    <s v=""/>
    <n v="0.2"/>
    <n v="0"/>
    <n v="1"/>
    <s v="OXL"/>
    <n v="300"/>
    <x v="6"/>
    <x v="0"/>
    <s v="01"/>
    <s v="M"/>
    <s v="VT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PIAFIELD-01"/>
    <s v="ELS-PIAFIELD-01ELSTSF2960PK"/>
    <n v="4"/>
    <s v="ELS-PIAFIELD-014"/>
    <s v="ELS-PIAFIELD-014-ELSTSF2960PINKXXS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PINK LEO_KIDS"/>
    <s v="PK"/>
    <s v="PINK"/>
    <s v="ELSTSF2960PK"/>
    <s v=""/>
    <n v="0.16666666666666666"/>
    <n v="0"/>
    <n v="1"/>
    <s v="XXS"/>
    <n v="2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36363.6363636362"/>
    <n v="9000000"/>
    <n v="5"/>
  </r>
  <r>
    <s v="전략"/>
    <s v="ELS-의류"/>
    <s v="ELS-PIAFIELD-01"/>
    <s v="ELS-PIAFIELD-01ELSTSF2960PK"/>
    <n v="4"/>
    <s v="ELS-PIAFIELD-014"/>
    <s v="ELS-PIAFIELD-014-ELSTSF2960PINKOXS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PINK LEO_KIDS"/>
    <s v="PK"/>
    <s v="PINK"/>
    <s v="ELSTSF2960PK"/>
    <s v=""/>
    <n v="0.16666666666666666"/>
    <n v="0"/>
    <n v="1"/>
    <s v="OXS"/>
    <n v="4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PIAFIELD-01"/>
    <s v="ELS-PIAFIELD-01ELSTSF2960PK"/>
    <n v="4"/>
    <s v="ELS-PIAFIELD-014"/>
    <s v="ELS-PIAFIELD-014-ELSTSF2960PINKOSS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PINK LEO_KIDS"/>
    <s v="PK"/>
    <s v="PINK"/>
    <s v="ELSTSF2960PK"/>
    <s v=""/>
    <n v="0.16666666666666666"/>
    <n v="0"/>
    <n v="1"/>
    <s v="OSS"/>
    <n v="4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PIAFIELD-01"/>
    <s v="ELS-PIAFIELD-01ELSTSF2960PK"/>
    <n v="4"/>
    <s v="ELS-PIAFIELD-014"/>
    <s v="ELS-PIAFIELD-014-ELSTSF2960PINKOMM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PINK LEO_KIDS"/>
    <s v="PK"/>
    <s v="PINK"/>
    <s v="ELSTSF2960PK"/>
    <s v=""/>
    <n v="0.16666666666666666"/>
    <n v="0"/>
    <n v="1"/>
    <s v="OMM"/>
    <n v="3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PIAFIELD-01"/>
    <s v="ELS-PIAFIELD-01ELSTSF2960PK"/>
    <n v="4"/>
    <s v="ELS-PIAFIELD-014"/>
    <s v="ELS-PIAFIELD-014-ELSTSF2960PINKOLL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PINK LEO_KIDS"/>
    <s v="PK"/>
    <s v="PINK"/>
    <s v="ELSTSF2960PK"/>
    <s v=""/>
    <n v="0.16666666666666666"/>
    <n v="0"/>
    <n v="1"/>
    <s v="OLL"/>
    <n v="2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36363.6363636362"/>
    <n v="9000000"/>
    <n v="5"/>
  </r>
  <r>
    <s v="전략"/>
    <s v="ELS-의류"/>
    <s v="ELS-PIAFIELD-01"/>
    <s v="ELS-PIAFIELD-01ELSTSF2960PK"/>
    <n v="4"/>
    <s v="ELS-PIAFIELD-014"/>
    <s v="ELS-PIAFIELD-014-ELSTSF2960PINKOXL"/>
    <s v="ELS의류960"/>
    <x v="0"/>
    <s v="14SS E"/>
    <m/>
    <s v="ELS"/>
    <s v="ELSTINKO"/>
    <s v="F"/>
    <n v="2"/>
    <s v="TS"/>
    <s v="SHOT SLEEVES"/>
    <s v="K"/>
    <n v="960"/>
    <n v="960"/>
    <s v="ELSTSF2960"/>
    <n v="8.3333333333333329E-2"/>
    <s v="14SS ELSTINKO_TSHIRTS_25_PINK LEO_KIDS"/>
    <s v="PK"/>
    <s v="PINK"/>
    <s v="ELSTSF2960PK"/>
    <s v=""/>
    <n v="0.16666666666666666"/>
    <n v="0"/>
    <n v="1"/>
    <s v="OXL"/>
    <n v="300"/>
    <x v="6"/>
    <x v="0"/>
    <s v="01"/>
    <s v="M"/>
    <s v="VT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PIAFIELD-01"/>
    <s v="ELS-PIAFIELD-01ELSPTF2461BK"/>
    <n v="5"/>
    <s v="ELS-PIAFIELD-015"/>
    <s v="ELS-PIAFIELD-015-ELSPTF2461BLACKOSS"/>
    <s v="ELS의류461"/>
    <x v="0"/>
    <s v="14SS E"/>
    <m/>
    <s v="ELS"/>
    <s v="ELSTINKO"/>
    <s v="F"/>
    <n v="2"/>
    <s v="PT"/>
    <s v="PANTS"/>
    <s v="U"/>
    <n v="461"/>
    <n v="461"/>
    <s v="ELSPTF2461"/>
    <n v="0.16666666666666666"/>
    <s v="14SS ELSTINKO_PANTS_01_BK"/>
    <s v="BK"/>
    <s v="BLACK"/>
    <s v="ELSPTF2461BK"/>
    <s v=""/>
    <n v="0.33333333333333331"/>
    <n v="0"/>
    <n v="1"/>
    <s v="OSS"/>
    <n v="500"/>
    <x v="6"/>
    <x v="0"/>
    <s v="01"/>
    <s v="M"/>
    <s v="VT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363636.3636363633"/>
    <n v="29500000"/>
    <n v="5"/>
  </r>
  <r>
    <s v="전략"/>
    <s v="ELS-의류"/>
    <s v="ELS-PIAFIELD-01"/>
    <s v="ELS-PIAFIELD-01ELSPTF2461BK"/>
    <n v="5"/>
    <s v="ELS-PIAFIELD-015"/>
    <s v="ELS-PIAFIELD-015-ELSPTF2461BLACKOMM"/>
    <s v="ELS의류461"/>
    <x v="0"/>
    <s v="14SS E"/>
    <m/>
    <s v="ELS"/>
    <s v="ELSTINKO"/>
    <s v="F"/>
    <n v="2"/>
    <s v="PT"/>
    <s v="PANTS"/>
    <s v="U"/>
    <n v="461"/>
    <n v="461"/>
    <s v="ELSPTF2461"/>
    <n v="0.16666666666666666"/>
    <s v="14SS ELSTINKO_PANTS_01_BK"/>
    <s v="BK"/>
    <s v="BLACK"/>
    <s v="ELSPTF2461BK"/>
    <s v=""/>
    <n v="0.33333333333333331"/>
    <n v="0"/>
    <n v="1"/>
    <s v="OMM"/>
    <n v="400"/>
    <x v="6"/>
    <x v="0"/>
    <s v="01"/>
    <s v="M"/>
    <s v="VT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PIAFIELD-01"/>
    <s v="ELS-PIAFIELD-01ELSPTF2461BK"/>
    <n v="5"/>
    <s v="ELS-PIAFIELD-015"/>
    <s v="ELS-PIAFIELD-015-ELSPTF2461BLACKOLL"/>
    <s v="ELS의류461"/>
    <x v="0"/>
    <s v="14SS E"/>
    <m/>
    <s v="ELS"/>
    <s v="ELSTINKO"/>
    <s v="F"/>
    <n v="2"/>
    <s v="PT"/>
    <s v="PANTS"/>
    <s v="U"/>
    <n v="461"/>
    <n v="461"/>
    <s v="ELSPTF2461"/>
    <n v="0.16666666666666666"/>
    <s v="14SS ELSTINKO_PANTS_01_BK"/>
    <s v="BK"/>
    <s v="BLACK"/>
    <s v="ELSPTF2461BK"/>
    <s v=""/>
    <n v="0.33333333333333331"/>
    <n v="0"/>
    <n v="1"/>
    <s v="OLL"/>
    <n v="300"/>
    <x v="6"/>
    <x v="0"/>
    <s v="01"/>
    <s v="M"/>
    <s v="VT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218181.8181818179"/>
    <n v="17700000"/>
    <n v="5"/>
  </r>
  <r>
    <s v="전략"/>
    <s v="ELS-의류"/>
    <s v="ELS-PIAFIELD-01"/>
    <s v="ELS-PIAFIELD-01ELSPTF2961BK"/>
    <n v="6"/>
    <s v="ELS-PIAFIELD-016"/>
    <s v="ELS-PIAFIELD-016-ELSPTF2961BLACKOXS"/>
    <s v="ELS의류961"/>
    <x v="0"/>
    <s v="14SS E"/>
    <m/>
    <s v="ELS"/>
    <s v="ELSTINKO"/>
    <s v="F"/>
    <n v="2"/>
    <s v="PT"/>
    <s v="PANTS"/>
    <s v="K"/>
    <n v="961"/>
    <n v="961"/>
    <s v="ELSPTF2961"/>
    <n v="0.16666666666666666"/>
    <s v="14SS ELSTINKO_PANTS_01_BK_KIDS"/>
    <s v="BK"/>
    <s v="BLACK"/>
    <s v="ELSPTF2961BK"/>
    <s v=""/>
    <n v="0.33333333333333331"/>
    <n v="0"/>
    <n v="1"/>
    <s v="OXS"/>
    <n v="400"/>
    <x v="6"/>
    <x v="0"/>
    <s v="01"/>
    <s v="M"/>
    <s v="VT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999999.9999999991"/>
    <n v="22000000"/>
    <n v="5.0000000000000009"/>
  </r>
  <r>
    <s v="전략"/>
    <s v="ELS-의류"/>
    <s v="ELS-PIAFIELD-01"/>
    <s v="ELS-PIAFIELD-01ELSPTF2961BK"/>
    <n v="6"/>
    <s v="ELS-PIAFIELD-016"/>
    <s v="ELS-PIAFIELD-016-ELSPTF2961BLACKOMM"/>
    <s v="ELS의류961"/>
    <x v="0"/>
    <s v="14SS E"/>
    <m/>
    <s v="ELS"/>
    <s v="ELSTINKO"/>
    <s v="F"/>
    <n v="2"/>
    <s v="PT"/>
    <s v="PANTS"/>
    <s v="K"/>
    <n v="961"/>
    <n v="961"/>
    <s v="ELSPTF2961"/>
    <n v="0.16666666666666666"/>
    <s v="14SS ELSTINKO_PANTS_01_BK_KIDS"/>
    <s v="BK"/>
    <s v="BLACK"/>
    <s v="ELSPTF2961BK"/>
    <s v=""/>
    <n v="0.33333333333333331"/>
    <n v="0"/>
    <n v="1"/>
    <s v="OMM"/>
    <n v="400"/>
    <x v="6"/>
    <x v="0"/>
    <s v="01"/>
    <s v="M"/>
    <s v="VT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999999.9999999991"/>
    <n v="22000000"/>
    <n v="5.0000000000000009"/>
  </r>
  <r>
    <s v="전략"/>
    <s v="ELS-의류"/>
    <s v="ELS-PIAFIELD-01"/>
    <s v="ELS-PIAFIELD-01ELSPTF2961BK"/>
    <n v="6"/>
    <s v="ELS-PIAFIELD-016"/>
    <s v="ELS-PIAFIELD-016-ELSPTF2961BLACKOXL"/>
    <s v="ELS의류961"/>
    <x v="0"/>
    <s v="14SS E"/>
    <m/>
    <s v="ELS"/>
    <s v="ELSTINKO"/>
    <s v="F"/>
    <n v="2"/>
    <s v="PT"/>
    <s v="PANTS"/>
    <s v="K"/>
    <n v="961"/>
    <n v="961"/>
    <s v="ELSPTF2961"/>
    <n v="0.16666666666666666"/>
    <s v="14SS ELSTINKO_PANTS_01_BK_KIDS"/>
    <s v="BK"/>
    <s v="BLACK"/>
    <s v="ELSPTF2961BK"/>
    <s v=""/>
    <n v="0.33333333333333331"/>
    <n v="0"/>
    <n v="1"/>
    <s v="OXL"/>
    <n v="400"/>
    <x v="6"/>
    <x v="0"/>
    <s v="01"/>
    <s v="M"/>
    <s v="VT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999999.9999999991"/>
    <n v="22000000"/>
    <n v="5.0000000000000009"/>
  </r>
  <r>
    <s v="전략"/>
    <s v="ELS-의류"/>
    <s v="ELS-PIAFIELD-01"/>
    <s v="ELS-PIAFIELD-01ELSPTF2461RE"/>
    <n v="7"/>
    <s v="ELS-PIAFIELD-017"/>
    <s v="ELS-PIAFIELD-017-ELSPTF2461REDOSS"/>
    <s v="ELS의류461"/>
    <x v="0"/>
    <s v="14SS E"/>
    <m/>
    <s v="ELS"/>
    <s v="ELSTINKO"/>
    <s v="F"/>
    <n v="2"/>
    <s v="PT"/>
    <s v="PANTS"/>
    <s v="U"/>
    <n v="461"/>
    <n v="461"/>
    <s v="ELSPTF2461"/>
    <n v="0.16666666666666666"/>
    <s v="14SS ELSTINKO_PANTS_01_RE"/>
    <s v="RE"/>
    <s v="RED"/>
    <s v="ELSPTF2461RE"/>
    <s v=""/>
    <n v="0.33333333333333331"/>
    <n v="0"/>
    <n v="1"/>
    <s v="OSS"/>
    <n v="500"/>
    <x v="6"/>
    <x v="0"/>
    <s v="01"/>
    <s v="M"/>
    <s v="VT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363636.3636363633"/>
    <n v="29500000"/>
    <n v="5"/>
  </r>
  <r>
    <s v="전략"/>
    <s v="ELS-의류"/>
    <s v="ELS-PIAFIELD-01"/>
    <s v="ELS-PIAFIELD-01ELSPTF2461RE"/>
    <n v="7"/>
    <s v="ELS-PIAFIELD-017"/>
    <s v="ELS-PIAFIELD-017-ELSPTF2461REDOMM"/>
    <s v="ELS의류461"/>
    <x v="0"/>
    <s v="14SS E"/>
    <m/>
    <s v="ELS"/>
    <s v="ELSTINKO"/>
    <s v="F"/>
    <n v="2"/>
    <s v="PT"/>
    <s v="PANTS"/>
    <s v="U"/>
    <n v="461"/>
    <n v="461"/>
    <s v="ELSPTF2461"/>
    <n v="0.16666666666666666"/>
    <s v="14SS ELSTINKO_PANTS_01_RE"/>
    <s v="RE"/>
    <s v="RED"/>
    <s v="ELSPTF2461RE"/>
    <s v=""/>
    <n v="0.33333333333333331"/>
    <n v="0"/>
    <n v="1"/>
    <s v="OMM"/>
    <n v="400"/>
    <x v="6"/>
    <x v="0"/>
    <s v="01"/>
    <s v="M"/>
    <s v="VT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PIAFIELD-01"/>
    <s v="ELS-PIAFIELD-01ELSPTF2461RE"/>
    <n v="7"/>
    <s v="ELS-PIAFIELD-017"/>
    <s v="ELS-PIAFIELD-017-ELSPTF2461REDOLL"/>
    <s v="ELS의류461"/>
    <x v="0"/>
    <s v="14SS E"/>
    <m/>
    <s v="ELS"/>
    <s v="ELSTINKO"/>
    <s v="F"/>
    <n v="2"/>
    <s v="PT"/>
    <s v="PANTS"/>
    <s v="U"/>
    <n v="461"/>
    <n v="461"/>
    <s v="ELSPTF2461"/>
    <n v="0.16666666666666666"/>
    <s v="14SS ELSTINKO_PANTS_01_RE"/>
    <s v="RE"/>
    <s v="RED"/>
    <s v="ELSPTF2461RE"/>
    <s v=""/>
    <n v="0.33333333333333331"/>
    <n v="0"/>
    <n v="1"/>
    <s v="OLL"/>
    <n v="300"/>
    <x v="6"/>
    <x v="0"/>
    <s v="01"/>
    <s v="M"/>
    <s v="VT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218181.8181818179"/>
    <n v="17700000"/>
    <n v="5"/>
  </r>
  <r>
    <s v="전략"/>
    <s v="ELS-의류"/>
    <s v="ELS-PIAFIELD-01"/>
    <s v="ELS-PIAFIELD-01ELSPTF2961RE"/>
    <n v="8"/>
    <s v="ELS-PIAFIELD-018"/>
    <s v="ELS-PIAFIELD-018-ELSPTF2961REDOXS"/>
    <s v="ELS의류961"/>
    <x v="0"/>
    <s v="14SS E"/>
    <m/>
    <s v="ELS"/>
    <s v="ELSTINKO"/>
    <s v="F"/>
    <n v="2"/>
    <s v="PT"/>
    <s v="PANTS"/>
    <s v="K"/>
    <n v="961"/>
    <n v="961"/>
    <s v="ELSPTF2961"/>
    <n v="0.16666666666666666"/>
    <s v="14SS ELSTINKO_PANTS_01_RE_KIDS"/>
    <s v="RE"/>
    <s v="RED"/>
    <s v="ELSPTF2961RE"/>
    <s v=""/>
    <n v="0.33333333333333331"/>
    <n v="0"/>
    <n v="1"/>
    <s v="OXS"/>
    <n v="400"/>
    <x v="6"/>
    <x v="0"/>
    <s v="01"/>
    <s v="M"/>
    <s v="VT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999999.9999999991"/>
    <n v="22000000"/>
    <n v="5.0000000000000009"/>
  </r>
  <r>
    <s v="전략"/>
    <s v="ELS-의류"/>
    <s v="ELS-PIAFIELD-01"/>
    <s v="ELS-PIAFIELD-01ELSPTF2961RE"/>
    <n v="8"/>
    <s v="ELS-PIAFIELD-018"/>
    <s v="ELS-PIAFIELD-018-ELSPTF2961REDOMM"/>
    <s v="ELS의류961"/>
    <x v="0"/>
    <s v="14SS E"/>
    <m/>
    <s v="ELS"/>
    <s v="ELSTINKO"/>
    <s v="F"/>
    <n v="2"/>
    <s v="PT"/>
    <s v="PANTS"/>
    <s v="K"/>
    <n v="961"/>
    <n v="961"/>
    <s v="ELSPTF2961"/>
    <n v="0.16666666666666666"/>
    <s v="14SS ELSTINKO_PANTS_01_RE_KIDS"/>
    <s v="RE"/>
    <s v="RED"/>
    <s v="ELSPTF2961RE"/>
    <s v=""/>
    <n v="0.33333333333333331"/>
    <n v="0"/>
    <n v="1"/>
    <s v="OMM"/>
    <n v="400"/>
    <x v="6"/>
    <x v="0"/>
    <s v="01"/>
    <s v="M"/>
    <s v="VT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999999.9999999991"/>
    <n v="22000000"/>
    <n v="5.0000000000000009"/>
  </r>
  <r>
    <s v="전략"/>
    <s v="ELS-의류"/>
    <s v="ELS-PIAFIELD-01"/>
    <s v="ELS-PIAFIELD-01ELSPTF2961RE"/>
    <n v="8"/>
    <s v="ELS-PIAFIELD-018"/>
    <s v="ELS-PIAFIELD-018-ELSPTF2961REDOXL"/>
    <s v="ELS의류961"/>
    <x v="0"/>
    <s v="14SS E"/>
    <m/>
    <s v="ELS"/>
    <s v="ELSTINKO"/>
    <s v="F"/>
    <n v="2"/>
    <s v="PT"/>
    <s v="PANTS"/>
    <s v="K"/>
    <n v="961"/>
    <n v="961"/>
    <s v="ELSPTF2961"/>
    <n v="0.16666666666666666"/>
    <s v="14SS ELSTINKO_PANTS_01_RE_KIDS"/>
    <s v="RE"/>
    <s v="RED"/>
    <s v="ELSPTF2961RE"/>
    <s v=""/>
    <n v="0.33333333333333331"/>
    <n v="0"/>
    <n v="1"/>
    <s v="OXL"/>
    <n v="400"/>
    <x v="6"/>
    <x v="0"/>
    <s v="01"/>
    <s v="M"/>
    <s v="VT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999999.9999999991"/>
    <n v="22000000"/>
    <n v="5.0000000000000009"/>
  </r>
  <r>
    <s v=""/>
    <s v=""/>
    <s v=""/>
    <s v=""/>
    <n v="0"/>
    <s v="0"/>
    <s v="0-"/>
    <n v="0"/>
    <x v="1"/>
    <s v=""/>
    <s v="ELS-PIAFIELD-01 TTL"/>
    <m/>
    <s v=""/>
    <s v=""/>
    <s v=""/>
    <m/>
    <s v=""/>
    <m/>
    <m/>
    <s v=""/>
    <s v=""/>
    <n v="3.9999999999999987"/>
    <m/>
    <s v=""/>
    <m/>
    <s v=""/>
    <s v=""/>
    <n v="7.9999999999999973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2000"/>
    <n v="12000"/>
    <n v="111272727.27272725"/>
    <n v="612000000"/>
    <n v="5.0000000000000009"/>
  </r>
  <r>
    <s v="전략"/>
    <s v="ELS-의류"/>
    <s v="ELS-대경-03"/>
    <s v="ELS-대경-03ELSTSF2463NY"/>
    <n v="1"/>
    <s v="ELS-대경-031"/>
    <s v="ELS-대경-031-ELSTSF2463NAVYOSS"/>
    <s v="ELS의류463"/>
    <x v="0"/>
    <s v="14SS E"/>
    <m/>
    <s v="ELS"/>
    <s v="ELSTINKO"/>
    <s v="F"/>
    <n v="2"/>
    <s v="TS"/>
    <s v="SHOT SLEEVES"/>
    <s v="U"/>
    <n v="463"/>
    <n v="463"/>
    <s v="ELSTSF2463"/>
    <n v="0.25"/>
    <s v="14SS ELSTINKO TSHIRTS 14 NY"/>
    <s v="NY"/>
    <s v="NAVY"/>
    <s v="ELSTSF2463NY"/>
    <s v=""/>
    <n v="0.25"/>
    <n v="0"/>
    <n v="1"/>
    <s v="OSS"/>
    <n v="4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대경-03"/>
    <s v="ELS-대경-03ELSTSF2463NY"/>
    <n v="1"/>
    <s v="ELS-대경-031"/>
    <s v="ELS-대경-031-ELSTSF2463NAVYOMM"/>
    <s v="ELS의류463"/>
    <x v="0"/>
    <s v="14SS E"/>
    <m/>
    <s v="ELS"/>
    <s v="ELSTINKO"/>
    <s v="F"/>
    <n v="2"/>
    <s v="TS"/>
    <s v="SHOT SLEEVES"/>
    <s v="U"/>
    <n v="463"/>
    <n v="463"/>
    <s v="ELSTSF2463"/>
    <n v="0.25"/>
    <s v="14SS ELSTINKO TSHIRTS 14 NY"/>
    <s v="NY"/>
    <s v="NAVY"/>
    <s v="ELSTSF2463NY"/>
    <s v=""/>
    <n v="0.25"/>
    <n v="0"/>
    <n v="1"/>
    <s v="OMM"/>
    <n v="5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090909.0909090904"/>
    <n v="22500000"/>
    <n v="5"/>
  </r>
  <r>
    <s v="전략"/>
    <s v="ELS-의류"/>
    <s v="ELS-대경-03"/>
    <s v="ELS-대경-03ELSTSF2463NY"/>
    <n v="1"/>
    <s v="ELS-대경-031"/>
    <s v="ELS-대경-031-ELSTSF2463NAVYOLL"/>
    <s v="ELS의류463"/>
    <x v="0"/>
    <s v="14SS E"/>
    <m/>
    <s v="ELS"/>
    <s v="ELSTINKO"/>
    <s v="F"/>
    <n v="2"/>
    <s v="TS"/>
    <s v="SHOT SLEEVES"/>
    <s v="U"/>
    <n v="463"/>
    <n v="463"/>
    <s v="ELSTSF2463"/>
    <n v="0.25"/>
    <s v="14SS ELSTINKO TSHIRTS 14 NY"/>
    <s v="NY"/>
    <s v="NAVY"/>
    <s v="ELSTSF2463NY"/>
    <s v=""/>
    <n v="0.25"/>
    <n v="0"/>
    <n v="1"/>
    <s v="OL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3NY"/>
    <n v="1"/>
    <s v="ELS-대경-031"/>
    <s v="ELS-대경-031-ELSTSF2463NAVYOXL"/>
    <s v="ELS의류463"/>
    <x v="0"/>
    <s v="14SS E"/>
    <m/>
    <s v="ELS"/>
    <s v="ELSTINKO"/>
    <s v="F"/>
    <n v="2"/>
    <s v="TS"/>
    <s v="SHOT SLEEVES"/>
    <s v="U"/>
    <n v="463"/>
    <n v="463"/>
    <s v="ELSTSF2463"/>
    <n v="0.25"/>
    <s v="14SS ELSTINKO TSHIRTS 14 NY"/>
    <s v="NY"/>
    <s v="NAVY"/>
    <s v="ELSTSF2463NY"/>
    <s v=""/>
    <n v="0.25"/>
    <n v="0"/>
    <n v="1"/>
    <s v="OX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4WH"/>
    <n v="2"/>
    <s v="ELS-대경-032"/>
    <s v="ELS-대경-032-ELSTSF2464WHITEOSS"/>
    <s v="ELS의류464"/>
    <x v="0"/>
    <s v="14SS E"/>
    <m/>
    <s v="ELS"/>
    <s v="ELSTINKO"/>
    <s v="F"/>
    <n v="2"/>
    <s v="TS"/>
    <s v="SHOT SLEEVES"/>
    <s v="U"/>
    <n v="464"/>
    <n v="464"/>
    <s v="ELSTSF2464"/>
    <n v="0.25"/>
    <s v="14SS ELSTINKO TSHIRTS 14 WH"/>
    <s v="WH"/>
    <s v="WHITE"/>
    <s v="ELSTSF2464WH"/>
    <s v=""/>
    <n v="0.25"/>
    <n v="0"/>
    <n v="1"/>
    <s v="OSS"/>
    <n v="4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대경-03"/>
    <s v="ELS-대경-03ELSTSF2464WH"/>
    <n v="2"/>
    <s v="ELS-대경-032"/>
    <s v="ELS-대경-032-ELSTSF2464WHITEOMM"/>
    <s v="ELS의류464"/>
    <x v="0"/>
    <s v="14SS E"/>
    <m/>
    <s v="ELS"/>
    <s v="ELSTINKO"/>
    <s v="F"/>
    <n v="2"/>
    <s v="TS"/>
    <s v="SHOT SLEEVES"/>
    <s v="U"/>
    <n v="464"/>
    <n v="464"/>
    <s v="ELSTSF2464"/>
    <n v="0.25"/>
    <s v="14SS ELSTINKO TSHIRTS 14 WH"/>
    <s v="WH"/>
    <s v="WHITE"/>
    <s v="ELSTSF2464WH"/>
    <s v=""/>
    <n v="0.25"/>
    <n v="0"/>
    <n v="1"/>
    <s v="OMM"/>
    <n v="5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090909.0909090904"/>
    <n v="22500000"/>
    <n v="5"/>
  </r>
  <r>
    <s v="전략"/>
    <s v="ELS-의류"/>
    <s v="ELS-대경-03"/>
    <s v="ELS-대경-03ELSTSF2464WH"/>
    <n v="2"/>
    <s v="ELS-대경-032"/>
    <s v="ELS-대경-032-ELSTSF2464WHITEOLL"/>
    <s v="ELS의류464"/>
    <x v="0"/>
    <s v="14SS E"/>
    <m/>
    <s v="ELS"/>
    <s v="ELSTINKO"/>
    <s v="F"/>
    <n v="2"/>
    <s v="TS"/>
    <s v="SHOT SLEEVES"/>
    <s v="U"/>
    <n v="464"/>
    <n v="464"/>
    <s v="ELSTSF2464"/>
    <n v="0.25"/>
    <s v="14SS ELSTINKO TSHIRTS 14 WH"/>
    <s v="WH"/>
    <s v="WHITE"/>
    <s v="ELSTSF2464WH"/>
    <s v=""/>
    <n v="0.25"/>
    <n v="0"/>
    <n v="1"/>
    <s v="OL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4WH"/>
    <n v="2"/>
    <s v="ELS-대경-032"/>
    <s v="ELS-대경-032-ELSTSF2464WHITEOXL"/>
    <s v="ELS의류464"/>
    <x v="0"/>
    <s v="14SS E"/>
    <m/>
    <s v="ELS"/>
    <s v="ELSTINKO"/>
    <s v="F"/>
    <n v="2"/>
    <s v="TS"/>
    <s v="SHOT SLEEVES"/>
    <s v="U"/>
    <n v="464"/>
    <n v="464"/>
    <s v="ELSTSF2464"/>
    <n v="0.25"/>
    <s v="14SS ELSTINKO TSHIRTS 14 WH"/>
    <s v="WH"/>
    <s v="WHITE"/>
    <s v="ELSTSF2464WH"/>
    <s v=""/>
    <n v="0.25"/>
    <n v="0"/>
    <n v="1"/>
    <s v="OX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5RE"/>
    <n v="3"/>
    <s v="ELS-대경-033"/>
    <s v="ELS-대경-033-ELSTSF2465REDOSS"/>
    <s v="ELS의류465"/>
    <x v="0"/>
    <s v="14SS E"/>
    <m/>
    <s v="ELS"/>
    <s v="ELSTINKO"/>
    <s v="F"/>
    <n v="2"/>
    <s v="TS"/>
    <s v="SHOT SLEEVES"/>
    <s v="U"/>
    <n v="465"/>
    <n v="465"/>
    <s v="ELSTSF2465"/>
    <n v="0.25"/>
    <s v="14SS ELSTINKO TSHIRTS 14 RE"/>
    <s v="RE"/>
    <s v="RED"/>
    <s v="ELSTSF2465RE"/>
    <s v=""/>
    <n v="0.25"/>
    <n v="0"/>
    <n v="1"/>
    <s v="OSS"/>
    <n v="5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090909.0909090904"/>
    <n v="22500000"/>
    <n v="5"/>
  </r>
  <r>
    <s v="전략"/>
    <s v="ELS-의류"/>
    <s v="ELS-대경-03"/>
    <s v="ELS-대경-03ELSTSF2465RE"/>
    <n v="3"/>
    <s v="ELS-대경-033"/>
    <s v="ELS-대경-033-ELSTSF2465REDOMM"/>
    <s v="ELS의류465"/>
    <x v="0"/>
    <s v="14SS E"/>
    <m/>
    <s v="ELS"/>
    <s v="ELSTINKO"/>
    <s v="F"/>
    <n v="2"/>
    <s v="TS"/>
    <s v="SHOT SLEEVES"/>
    <s v="U"/>
    <n v="465"/>
    <n v="465"/>
    <s v="ELSTSF2465"/>
    <n v="0.25"/>
    <s v="14SS ELSTINKO TSHIRTS 14 RE"/>
    <s v="RE"/>
    <s v="RED"/>
    <s v="ELSTSF2465RE"/>
    <s v=""/>
    <n v="0.25"/>
    <n v="0"/>
    <n v="1"/>
    <s v="OMM"/>
    <n v="4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대경-03"/>
    <s v="ELS-대경-03ELSTSF2465RE"/>
    <n v="3"/>
    <s v="ELS-대경-033"/>
    <s v="ELS-대경-033-ELSTSF2465REDOLL"/>
    <s v="ELS의류465"/>
    <x v="0"/>
    <s v="14SS E"/>
    <m/>
    <s v="ELS"/>
    <s v="ELSTINKO"/>
    <s v="F"/>
    <n v="2"/>
    <s v="TS"/>
    <s v="SHOT SLEEVES"/>
    <s v="U"/>
    <n v="465"/>
    <n v="465"/>
    <s v="ELSTSF2465"/>
    <n v="0.25"/>
    <s v="14SS ELSTINKO TSHIRTS 14 RE"/>
    <s v="RE"/>
    <s v="RED"/>
    <s v="ELSTSF2465RE"/>
    <s v=""/>
    <n v="0.25"/>
    <n v="0"/>
    <n v="1"/>
    <s v="OL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5RE"/>
    <n v="3"/>
    <s v="ELS-대경-033"/>
    <s v="ELS-대경-033-ELSTSF2465REDOXL"/>
    <s v="ELS의류465"/>
    <x v="0"/>
    <s v="14SS E"/>
    <m/>
    <s v="ELS"/>
    <s v="ELSTINKO"/>
    <s v="F"/>
    <n v="2"/>
    <s v="TS"/>
    <s v="SHOT SLEEVES"/>
    <s v="U"/>
    <n v="465"/>
    <n v="465"/>
    <s v="ELSTSF2465"/>
    <n v="0.25"/>
    <s v="14SS ELSTINKO TSHIRTS 14 RE"/>
    <s v="RE"/>
    <s v="RED"/>
    <s v="ELSTSF2465RE"/>
    <s v=""/>
    <n v="0.25"/>
    <n v="0"/>
    <n v="1"/>
    <s v="OX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6KH"/>
    <n v="4"/>
    <s v="ELS-대경-034"/>
    <s v="ELS-대경-034-ELSTSF2466KHAKIOSS"/>
    <s v="ELS의류466"/>
    <x v="0"/>
    <s v="14SS E"/>
    <m/>
    <s v="ELS"/>
    <s v="ELSTINKO"/>
    <s v="F"/>
    <n v="2"/>
    <s v="TS"/>
    <s v="SHOT SLEEVES"/>
    <s v="U"/>
    <n v="466"/>
    <n v="466"/>
    <s v="ELSTSF2466"/>
    <n v="0.25"/>
    <s v="14SS ELSTINKO TSHIRTS 17 KH"/>
    <s v="KH"/>
    <s v="KHAKI"/>
    <s v="ELSTSF2466KH"/>
    <s v=""/>
    <n v="0.25"/>
    <n v="0"/>
    <n v="1"/>
    <s v="OSS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466KH"/>
    <n v="4"/>
    <s v="ELS-대경-034"/>
    <s v="ELS-대경-034-ELSTSF2466KHAKIOMM"/>
    <s v="ELS의류466"/>
    <x v="0"/>
    <s v="14SS E"/>
    <m/>
    <s v="ELS"/>
    <s v="ELSTINKO"/>
    <s v="F"/>
    <n v="2"/>
    <s v="TS"/>
    <s v="SHOT SLEEVES"/>
    <s v="U"/>
    <n v="466"/>
    <n v="466"/>
    <s v="ELSTSF2466"/>
    <n v="0.25"/>
    <s v="14SS ELSTINKO TSHIRTS 17 KH"/>
    <s v="KH"/>
    <s v="KHAKI"/>
    <s v="ELSTSF2466KH"/>
    <s v=""/>
    <n v="0.25"/>
    <n v="0"/>
    <n v="1"/>
    <s v="OMM"/>
    <n v="4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63636.3636363633"/>
    <n v="19600000"/>
    <n v="5"/>
  </r>
  <r>
    <s v="전략"/>
    <s v="ELS-의류"/>
    <s v="ELS-대경-03"/>
    <s v="ELS-대경-03ELSTSF2466KH"/>
    <n v="4"/>
    <s v="ELS-대경-034"/>
    <s v="ELS-대경-034-ELSTSF2466KHAKIOLL"/>
    <s v="ELS의류466"/>
    <x v="0"/>
    <s v="14SS E"/>
    <m/>
    <s v="ELS"/>
    <s v="ELSTINKO"/>
    <s v="F"/>
    <n v="2"/>
    <s v="TS"/>
    <s v="SHOT SLEEVES"/>
    <s v="U"/>
    <n v="466"/>
    <n v="466"/>
    <s v="ELSTSF2466"/>
    <n v="0.25"/>
    <s v="14SS ELSTINKO TSHIRTS 17 KH"/>
    <s v="KH"/>
    <s v="KHAKI"/>
    <s v="ELSTSF2466KH"/>
    <s v=""/>
    <n v="0.25"/>
    <n v="0"/>
    <n v="1"/>
    <s v="OL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466KH"/>
    <n v="4"/>
    <s v="ELS-대경-034"/>
    <s v="ELS-대경-034-ELSTSF2466KHAKIOXL"/>
    <s v="ELS의류466"/>
    <x v="0"/>
    <s v="14SS E"/>
    <m/>
    <s v="ELS"/>
    <s v="ELSTINKO"/>
    <s v="F"/>
    <n v="2"/>
    <s v="TS"/>
    <s v="SHOT SLEEVES"/>
    <s v="U"/>
    <n v="466"/>
    <n v="466"/>
    <s v="ELSTSF2466"/>
    <n v="0.25"/>
    <s v="14SS ELSTINKO TSHIRTS 17 KH"/>
    <s v="KH"/>
    <s v="KHAKI"/>
    <s v="ELSTSF2466KH"/>
    <s v=""/>
    <n v="0.25"/>
    <n v="0"/>
    <n v="1"/>
    <s v="OXL"/>
    <n v="2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81818.1818181816"/>
    <n v="9800000"/>
    <n v="5"/>
  </r>
  <r>
    <s v="전략"/>
    <s v="ELS-의류"/>
    <s v="ELS-대경-03"/>
    <s v="ELS-대경-03ELSTSF2467BK"/>
    <n v="5"/>
    <s v="ELS-대경-035"/>
    <s v="ELS-대경-035-ELSTSF2467BLACKOSS"/>
    <s v="ELS의류467"/>
    <x v="0"/>
    <s v="14S EL"/>
    <m/>
    <s v="ELS"/>
    <s v="ELSTINKO"/>
    <s v="F"/>
    <n v="2"/>
    <s v="TS"/>
    <s v="SHOT SLEEVES"/>
    <s v="U"/>
    <n v="467"/>
    <n v="467"/>
    <s v="ELSTSF2467"/>
    <n v="0.25"/>
    <s v="14S ELSTINKO TSHIRTS-05-BK"/>
    <s v="BK"/>
    <s v="BLACK"/>
    <s v="ELSTSF2467BK"/>
    <s v=""/>
    <n v="0.25"/>
    <n v="0"/>
    <n v="1"/>
    <s v="OSS"/>
    <n v="5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454545.4545454541"/>
    <n v="24500000"/>
    <n v="5"/>
  </r>
  <r>
    <s v="전략"/>
    <s v="ELS-의류"/>
    <s v="ELS-대경-03"/>
    <s v="ELS-대경-03ELSTSF2467BK"/>
    <n v="5"/>
    <s v="ELS-대경-035"/>
    <s v="ELS-대경-035-ELSTSF2467BLACKOMM"/>
    <s v="ELS의류467"/>
    <x v="0"/>
    <s v="14S EL"/>
    <m/>
    <s v="ELS"/>
    <s v="ELSTINKO"/>
    <s v="F"/>
    <n v="2"/>
    <s v="TS"/>
    <s v="SHOT SLEEVES"/>
    <s v="U"/>
    <n v="467"/>
    <n v="467"/>
    <s v="ELSTSF2467"/>
    <n v="0.25"/>
    <s v="14S ELSTINKO TSHIRTS-05-BK"/>
    <s v="BK"/>
    <s v="BLACK"/>
    <s v="ELSTSF2467BK"/>
    <s v=""/>
    <n v="0.25"/>
    <n v="0"/>
    <n v="1"/>
    <s v="OMM"/>
    <n v="4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63636.3636363633"/>
    <n v="19600000"/>
    <n v="5"/>
  </r>
  <r>
    <s v="전략"/>
    <s v="ELS-의류"/>
    <s v="ELS-대경-03"/>
    <s v="ELS-대경-03ELSTSF2467BK"/>
    <n v="5"/>
    <s v="ELS-대경-035"/>
    <s v="ELS-대경-035-ELSTSF2467BLACKOLL"/>
    <s v="ELS의류467"/>
    <x v="0"/>
    <s v="14S EL"/>
    <m/>
    <s v="ELS"/>
    <s v="ELSTINKO"/>
    <s v="F"/>
    <n v="2"/>
    <s v="TS"/>
    <s v="SHOT SLEEVES"/>
    <s v="U"/>
    <n v="467"/>
    <n v="467"/>
    <s v="ELSTSF2467"/>
    <n v="0.25"/>
    <s v="14S ELSTINKO TSHIRTS-05-BK"/>
    <s v="BK"/>
    <s v="BLACK"/>
    <s v="ELSTSF2467BK"/>
    <s v=""/>
    <n v="0.25"/>
    <n v="0"/>
    <n v="1"/>
    <s v="OL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467BK"/>
    <n v="5"/>
    <s v="ELS-대경-035"/>
    <s v="ELS-대경-035-ELSTSF2467BLACKOXL"/>
    <s v="ELS의류467"/>
    <x v="0"/>
    <s v="14S EL"/>
    <m/>
    <s v="ELS"/>
    <s v="ELSTINKO"/>
    <s v="F"/>
    <n v="2"/>
    <s v="TS"/>
    <s v="SHOT SLEEVES"/>
    <s v="U"/>
    <n v="467"/>
    <n v="467"/>
    <s v="ELSTSF2467"/>
    <n v="0.25"/>
    <s v="14S ELSTINKO TSHIRTS-05-BK"/>
    <s v="BK"/>
    <s v="BLACK"/>
    <s v="ELSTSF2467BK"/>
    <s v=""/>
    <n v="0.25"/>
    <n v="0"/>
    <n v="1"/>
    <s v="OX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967BK"/>
    <n v="6"/>
    <s v="ELS-대경-036"/>
    <s v="ELS-대경-036-ELSTSF2967BLACKXXS"/>
    <s v="ELS의류967"/>
    <x v="0"/>
    <s v="14S EL"/>
    <m/>
    <s v="ELS"/>
    <s v="ELSTINKO"/>
    <s v="F"/>
    <n v="2"/>
    <s v="TS"/>
    <s v="SHOT SLEEVES"/>
    <s v="K"/>
    <n v="967"/>
    <n v="967"/>
    <s v="ELSTSF2967"/>
    <n v="0.2"/>
    <s v="14S ELSTINKO TSHIRTS-05-BK_KIDS"/>
    <s v="BK"/>
    <s v="BLACK"/>
    <s v="ELSTSF2967BK"/>
    <s v=""/>
    <n v="0.2"/>
    <n v="0"/>
    <n v="1"/>
    <s v="XXS"/>
    <n v="2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36363.6363636362"/>
    <n v="9000000"/>
    <n v="5"/>
  </r>
  <r>
    <s v="전략"/>
    <s v="ELS-의류"/>
    <s v="ELS-대경-03"/>
    <s v="ELS-대경-03ELSTSF2967BK"/>
    <n v="6"/>
    <s v="ELS-대경-036"/>
    <s v="ELS-대경-036-ELSTSF2967BLACKOXS"/>
    <s v="ELS의류967"/>
    <x v="0"/>
    <s v="14S EL"/>
    <m/>
    <s v="ELS"/>
    <s v="ELSTINKO"/>
    <s v="F"/>
    <n v="2"/>
    <s v="TS"/>
    <s v="SHOT SLEEVES"/>
    <s v="K"/>
    <n v="967"/>
    <n v="967"/>
    <s v="ELSTSF2967"/>
    <n v="0.2"/>
    <s v="14S ELSTINKO TSHIRTS-05-BK_KIDS"/>
    <s v="BK"/>
    <s v="BLACK"/>
    <s v="ELSTSF2967BK"/>
    <s v=""/>
    <n v="0.2"/>
    <n v="0"/>
    <n v="1"/>
    <s v="OXS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967BK"/>
    <n v="6"/>
    <s v="ELS-대경-036"/>
    <s v="ELS-대경-036-ELSTSF2967BLACKOSS"/>
    <s v="ELS의류967"/>
    <x v="0"/>
    <s v="14S EL"/>
    <m/>
    <s v="ELS"/>
    <s v="ELSTINKO"/>
    <s v="F"/>
    <n v="2"/>
    <s v="TS"/>
    <s v="SHOT SLEEVES"/>
    <s v="K"/>
    <n v="967"/>
    <n v="967"/>
    <s v="ELSTSF2967"/>
    <n v="0.2"/>
    <s v="14S ELSTINKO TSHIRTS-05-BK_KIDS"/>
    <s v="BK"/>
    <s v="BLACK"/>
    <s v="ELSTSF2967BK"/>
    <s v=""/>
    <n v="0.2"/>
    <n v="0"/>
    <n v="1"/>
    <s v="OSS"/>
    <n v="4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대경-03"/>
    <s v="ELS-대경-03ELSTSF2967BK"/>
    <n v="6"/>
    <s v="ELS-대경-036"/>
    <s v="ELS-대경-036-ELSTSF2967BLACKOMM"/>
    <s v="ELS의류967"/>
    <x v="0"/>
    <s v="14S EL"/>
    <m/>
    <s v="ELS"/>
    <s v="ELSTINKO"/>
    <s v="F"/>
    <n v="2"/>
    <s v="TS"/>
    <s v="SHOT SLEEVES"/>
    <s v="K"/>
    <n v="967"/>
    <n v="967"/>
    <s v="ELSTSF2967"/>
    <n v="0.2"/>
    <s v="14S ELSTINKO TSHIRTS-05-BK_KIDS"/>
    <s v="BK"/>
    <s v="BLACK"/>
    <s v="ELSTSF2967BK"/>
    <s v=""/>
    <n v="0.2"/>
    <n v="0"/>
    <n v="1"/>
    <s v="OMM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967BK"/>
    <n v="6"/>
    <s v="ELS-대경-036"/>
    <s v="ELS-대경-036-ELSTSF2967BLACKOXL"/>
    <s v="ELS의류967"/>
    <x v="0"/>
    <s v="14S EL"/>
    <m/>
    <s v="ELS"/>
    <s v="ELSTINKO"/>
    <s v="F"/>
    <n v="2"/>
    <s v="TS"/>
    <s v="SHOT SLEEVES"/>
    <s v="K"/>
    <n v="967"/>
    <n v="967"/>
    <s v="ELSTSF2967"/>
    <n v="0.2"/>
    <s v="14S ELSTINKO TSHIRTS-05-BK_KIDS"/>
    <s v="BK"/>
    <s v="BLACK"/>
    <s v="ELSTSF2967BK"/>
    <s v=""/>
    <n v="0.2"/>
    <n v="0"/>
    <n v="1"/>
    <s v="OX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8YE"/>
    <n v="7"/>
    <s v="ELS-대경-037"/>
    <s v="ELS-대경-037-ELSTSF2468YELLOWOSS"/>
    <s v="ELS의류468"/>
    <x v="0"/>
    <s v="14S EL"/>
    <m/>
    <s v="ELS"/>
    <s v="ELSTINKO"/>
    <s v="F"/>
    <n v="2"/>
    <s v="TS"/>
    <s v="SHOT SLEEVES"/>
    <s v="U"/>
    <n v="468"/>
    <n v="468"/>
    <s v="ELSTSF2468"/>
    <n v="0.25"/>
    <s v="14S ELSTINKO TSHIRTS-05-YE "/>
    <s v="YE"/>
    <s v="YELLOW"/>
    <s v="ELSTSF2468YE"/>
    <s v=""/>
    <n v="0.25"/>
    <n v="0"/>
    <n v="1"/>
    <s v="OSS"/>
    <n v="5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454545.4545454541"/>
    <n v="24500000"/>
    <n v="5"/>
  </r>
  <r>
    <s v="전략"/>
    <s v="ELS-의류"/>
    <s v="ELS-대경-03"/>
    <s v="ELS-대경-03ELSTSF2468YE"/>
    <n v="7"/>
    <s v="ELS-대경-037"/>
    <s v="ELS-대경-037-ELSTSF2468YELLOWOMM"/>
    <s v="ELS의류468"/>
    <x v="0"/>
    <s v="14S EL"/>
    <m/>
    <s v="ELS"/>
    <s v="ELSTINKO"/>
    <s v="F"/>
    <n v="2"/>
    <s v="TS"/>
    <s v="SHOT SLEEVES"/>
    <s v="U"/>
    <n v="468"/>
    <n v="468"/>
    <s v="ELSTSF2468"/>
    <n v="0.25"/>
    <s v="14S ELSTINKO TSHIRTS-05-YE "/>
    <s v="YE"/>
    <s v="YELLOW"/>
    <s v="ELSTSF2468YE"/>
    <s v=""/>
    <n v="0.25"/>
    <n v="0"/>
    <n v="1"/>
    <s v="OMM"/>
    <n v="4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63636.3636363633"/>
    <n v="19600000"/>
    <n v="5"/>
  </r>
  <r>
    <s v="전략"/>
    <s v="ELS-의류"/>
    <s v="ELS-대경-03"/>
    <s v="ELS-대경-03ELSTSF2468YE"/>
    <n v="7"/>
    <s v="ELS-대경-037"/>
    <s v="ELS-대경-037-ELSTSF2468YELLOWOLL"/>
    <s v="ELS의류468"/>
    <x v="0"/>
    <s v="14S EL"/>
    <m/>
    <s v="ELS"/>
    <s v="ELSTINKO"/>
    <s v="F"/>
    <n v="2"/>
    <s v="TS"/>
    <s v="SHOT SLEEVES"/>
    <s v="U"/>
    <n v="468"/>
    <n v="468"/>
    <s v="ELSTSF2468"/>
    <n v="0.25"/>
    <s v="14S ELSTINKO TSHIRTS-05-YE "/>
    <s v="YE"/>
    <s v="YELLOW"/>
    <s v="ELSTSF2468YE"/>
    <s v=""/>
    <n v="0.25"/>
    <n v="0"/>
    <n v="1"/>
    <s v="OL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468YE"/>
    <n v="7"/>
    <s v="ELS-대경-037"/>
    <s v="ELS-대경-037-ELSTSF2468YELLOWOXL"/>
    <s v="ELS의류468"/>
    <x v="0"/>
    <s v="14S EL"/>
    <m/>
    <s v="ELS"/>
    <s v="ELSTINKO"/>
    <s v="F"/>
    <n v="2"/>
    <s v="TS"/>
    <s v="SHOT SLEEVES"/>
    <s v="U"/>
    <n v="468"/>
    <n v="468"/>
    <s v="ELSTSF2468"/>
    <n v="0.25"/>
    <s v="14S ELSTINKO TSHIRTS-05-YE "/>
    <s v="YE"/>
    <s v="YELLOW"/>
    <s v="ELSTSF2468YE"/>
    <s v=""/>
    <n v="0.25"/>
    <n v="0"/>
    <n v="1"/>
    <s v="OX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968YE"/>
    <n v="8"/>
    <s v="ELS-대경-038"/>
    <s v="ELS-대경-038-ELSTSF2968YELLOWXXS"/>
    <s v="ELS의류968"/>
    <x v="0"/>
    <s v="14S EL"/>
    <m/>
    <s v="ELS"/>
    <s v="ELSTINKO"/>
    <s v="F"/>
    <n v="2"/>
    <s v="TS"/>
    <s v="SHOT SLEEVES"/>
    <s v="K"/>
    <n v="968"/>
    <n v="968"/>
    <s v="ELSTSF2968"/>
    <n v="0.2"/>
    <s v="14S ELSTINKO TSHIRTS-05-YE_KIDS"/>
    <s v="YE"/>
    <s v="YELLOW"/>
    <s v="ELSTSF2968YE"/>
    <s v=""/>
    <n v="0.2"/>
    <n v="0"/>
    <n v="1"/>
    <s v="XXS"/>
    <n v="2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636363.6363636362"/>
    <n v="9000000"/>
    <n v="5"/>
  </r>
  <r>
    <s v="전략"/>
    <s v="ELS-의류"/>
    <s v="ELS-대경-03"/>
    <s v="ELS-대경-03ELSTSF2968YE"/>
    <n v="8"/>
    <s v="ELS-대경-038"/>
    <s v="ELS-대경-038-ELSTSF2968YELLOWOXS"/>
    <s v="ELS의류968"/>
    <x v="0"/>
    <s v="14S EL"/>
    <m/>
    <s v="ELS"/>
    <s v="ELSTINKO"/>
    <s v="F"/>
    <n v="2"/>
    <s v="TS"/>
    <s v="SHOT SLEEVES"/>
    <s v="K"/>
    <n v="968"/>
    <n v="968"/>
    <s v="ELSTSF2968"/>
    <n v="0.2"/>
    <s v="14S ELSTINKO TSHIRTS-05-YE_KIDS"/>
    <s v="YE"/>
    <s v="YELLOW"/>
    <s v="ELSTSF2968YE"/>
    <s v=""/>
    <n v="0.2"/>
    <n v="0"/>
    <n v="1"/>
    <s v="OXS"/>
    <n v="4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272727.2727272725"/>
    <n v="18000000"/>
    <n v="5"/>
  </r>
  <r>
    <s v="전략"/>
    <s v="ELS-의류"/>
    <s v="ELS-대경-03"/>
    <s v="ELS-대경-03ELSTSF2968YE"/>
    <n v="8"/>
    <s v="ELS-대경-038"/>
    <s v="ELS-대경-038-ELSTSF2968YELLOWOSS"/>
    <s v="ELS의류968"/>
    <x v="0"/>
    <s v="14S EL"/>
    <m/>
    <s v="ELS"/>
    <s v="ELSTINKO"/>
    <s v="F"/>
    <n v="2"/>
    <s v="TS"/>
    <s v="SHOT SLEEVES"/>
    <s v="K"/>
    <n v="968"/>
    <n v="968"/>
    <s v="ELSTSF2968"/>
    <n v="0.2"/>
    <s v="14S ELSTINKO TSHIRTS-05-YE_KIDS"/>
    <s v="YE"/>
    <s v="YELLOW"/>
    <s v="ELSTSF2968YE"/>
    <s v=""/>
    <n v="0.2"/>
    <n v="0"/>
    <n v="1"/>
    <s v="OSS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968YE"/>
    <n v="8"/>
    <s v="ELS-대경-038"/>
    <s v="ELS-대경-038-ELSTSF2968YELLOWOMM"/>
    <s v="ELS의류968"/>
    <x v="0"/>
    <s v="14S EL"/>
    <m/>
    <s v="ELS"/>
    <s v="ELSTINKO"/>
    <s v="F"/>
    <n v="2"/>
    <s v="TS"/>
    <s v="SHOT SLEEVES"/>
    <s v="K"/>
    <n v="968"/>
    <n v="968"/>
    <s v="ELSTSF2968"/>
    <n v="0.2"/>
    <s v="14S ELSTINKO TSHIRTS-05-YE_KIDS"/>
    <s v="YE"/>
    <s v="YELLOW"/>
    <s v="ELSTSF2968YE"/>
    <s v=""/>
    <n v="0.2"/>
    <n v="0"/>
    <n v="1"/>
    <s v="OMM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968YE"/>
    <n v="8"/>
    <s v="ELS-대경-038"/>
    <s v="ELS-대경-038-ELSTSF2968YELLOWOXL"/>
    <s v="ELS의류968"/>
    <x v="0"/>
    <s v="14S EL"/>
    <m/>
    <s v="ELS"/>
    <s v="ELSTINKO"/>
    <s v="F"/>
    <n v="2"/>
    <s v="TS"/>
    <s v="SHOT SLEEVES"/>
    <s v="K"/>
    <n v="968"/>
    <n v="968"/>
    <s v="ELSTSF2968"/>
    <n v="0.2"/>
    <s v="14S ELSTINKO TSHIRTS-05-YE_KIDS"/>
    <s v="YE"/>
    <s v="YELLOW"/>
    <s v="ELSTSF2968YE"/>
    <s v=""/>
    <n v="0.2"/>
    <n v="0"/>
    <n v="1"/>
    <s v="OXL"/>
    <n v="300"/>
    <x v="4"/>
    <x v="3"/>
    <s v="03"/>
    <s v="M"/>
    <s v="IN"/>
    <n v="1"/>
    <n v="45000"/>
    <d v="1899-12-30T00:00:00"/>
    <n v="8181.8181818181811"/>
    <n v="0"/>
    <n v="-8181.818181818181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454545.4545454541"/>
    <n v="13500000"/>
    <n v="5.0000000000000009"/>
  </r>
  <r>
    <s v="전략"/>
    <s v="ELS-의류"/>
    <s v="ELS-대경-03"/>
    <s v="ELS-대경-03ELSTSF2469YE"/>
    <n v="9"/>
    <s v="ELS-대경-039"/>
    <s v="ELS-대경-039-ELSTSF2469YELLOWOSS"/>
    <s v="ELS의류469"/>
    <x v="0"/>
    <s v="14SS E"/>
    <m/>
    <s v="ELS"/>
    <s v="ELSTINKO"/>
    <s v="F"/>
    <n v="2"/>
    <s v="TS"/>
    <s v="SHOT SLEEVES"/>
    <s v="U"/>
    <n v="469"/>
    <n v="469"/>
    <s v="ELSTSF2469"/>
    <n v="0.25"/>
    <s v="14SS ELSTINKO TSHIRTS 15 YE"/>
    <s v="YE"/>
    <s v="YELLOW"/>
    <s v="ELSTSF2469YE"/>
    <s v=""/>
    <n v="0.25"/>
    <n v="0"/>
    <n v="1"/>
    <s v="OSS"/>
    <n v="5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454545.4545454541"/>
    <n v="24500000"/>
    <n v="5"/>
  </r>
  <r>
    <s v="전략"/>
    <s v="ELS-의류"/>
    <s v="ELS-대경-03"/>
    <s v="ELS-대경-03ELSTSF2469YE"/>
    <n v="9"/>
    <s v="ELS-대경-039"/>
    <s v="ELS-대경-039-ELSTSF2469YELLOWOMM"/>
    <s v="ELS의류469"/>
    <x v="0"/>
    <s v="14SS E"/>
    <m/>
    <s v="ELS"/>
    <s v="ELSTINKO"/>
    <s v="F"/>
    <n v="2"/>
    <s v="TS"/>
    <s v="SHOT SLEEVES"/>
    <s v="U"/>
    <n v="469"/>
    <n v="469"/>
    <s v="ELSTSF2469"/>
    <n v="0.25"/>
    <s v="14SS ELSTINKO TSHIRTS 15 YE"/>
    <s v="YE"/>
    <s v="YELLOW"/>
    <s v="ELSTSF2469YE"/>
    <s v=""/>
    <n v="0.25"/>
    <n v="0"/>
    <n v="1"/>
    <s v="OMM"/>
    <n v="4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63636.3636363633"/>
    <n v="19600000"/>
    <n v="5"/>
  </r>
  <r>
    <s v="전략"/>
    <s v="ELS-의류"/>
    <s v="ELS-대경-03"/>
    <s v="ELS-대경-03ELSTSF2469YE"/>
    <n v="9"/>
    <s v="ELS-대경-039"/>
    <s v="ELS-대경-039-ELSTSF2469YELLOWOLL"/>
    <s v="ELS의류469"/>
    <x v="0"/>
    <s v="14SS E"/>
    <m/>
    <s v="ELS"/>
    <s v="ELSTINKO"/>
    <s v="F"/>
    <n v="2"/>
    <s v="TS"/>
    <s v="SHOT SLEEVES"/>
    <s v="U"/>
    <n v="469"/>
    <n v="469"/>
    <s v="ELSTSF2469"/>
    <n v="0.25"/>
    <s v="14SS ELSTINKO TSHIRTS 15 YE"/>
    <s v="YE"/>
    <s v="YELLOW"/>
    <s v="ELSTSF2469YE"/>
    <s v=""/>
    <n v="0.25"/>
    <n v="0"/>
    <n v="1"/>
    <s v="OL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469YE"/>
    <n v="9"/>
    <s v="ELS-대경-039"/>
    <s v="ELS-대경-039-ELSTSF2469YELLOWOXL"/>
    <s v="ELS의류469"/>
    <x v="0"/>
    <s v="14SS E"/>
    <m/>
    <s v="ELS"/>
    <s v="ELSTINKO"/>
    <s v="F"/>
    <n v="2"/>
    <s v="TS"/>
    <s v="SHOT SLEEVES"/>
    <s v="U"/>
    <n v="469"/>
    <n v="469"/>
    <s v="ELSTSF2469"/>
    <n v="0.25"/>
    <s v="14SS ELSTINKO TSHIRTS 15 YE"/>
    <s v="YE"/>
    <s v="YELLOW"/>
    <s v="ELSTSF2469YE"/>
    <s v=""/>
    <n v="0.25"/>
    <n v="0"/>
    <n v="1"/>
    <s v="OX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470MT"/>
    <n v="10"/>
    <s v="ELS-대경-0310"/>
    <s v="ELS-대경-0310-ELSTSF2470MINTOSS"/>
    <s v="ELS의류470"/>
    <x v="0"/>
    <s v="14SS E"/>
    <m/>
    <s v="ELS"/>
    <s v="ELSTINKO"/>
    <s v="F"/>
    <n v="2"/>
    <s v="TS"/>
    <s v="SHOT SLEEVES"/>
    <s v="U"/>
    <n v="470"/>
    <n v="470"/>
    <s v="ELSTSF2470"/>
    <n v="0.25"/>
    <s v="14SS ELSTINKO TSHIRTS 15 MT"/>
    <s v="MT"/>
    <s v="MINT"/>
    <s v="ELSTSF2470MT"/>
    <s v=""/>
    <n v="0.25"/>
    <n v="0"/>
    <n v="1"/>
    <s v="OSS"/>
    <n v="5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4454545.4545454541"/>
    <n v="24500000"/>
    <n v="5"/>
  </r>
  <r>
    <s v="전략"/>
    <s v="ELS-의류"/>
    <s v="ELS-대경-03"/>
    <s v="ELS-대경-03ELSTSF2470MT"/>
    <n v="10"/>
    <s v="ELS-대경-0310"/>
    <s v="ELS-대경-0310-ELSTSF2470MINTOMM"/>
    <s v="ELS의류470"/>
    <x v="0"/>
    <s v="14SS E"/>
    <m/>
    <s v="ELS"/>
    <s v="ELSTINKO"/>
    <s v="F"/>
    <n v="2"/>
    <s v="TS"/>
    <s v="SHOT SLEEVES"/>
    <s v="U"/>
    <n v="470"/>
    <n v="470"/>
    <s v="ELSTSF2470"/>
    <n v="0.25"/>
    <s v="14SS ELSTINKO TSHIRTS 15 MT"/>
    <s v="MT"/>
    <s v="MINT"/>
    <s v="ELSTSF2470MT"/>
    <s v=""/>
    <n v="0.25"/>
    <n v="0"/>
    <n v="1"/>
    <s v="OMM"/>
    <n v="4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3563636.3636363633"/>
    <n v="19600000"/>
    <n v="5"/>
  </r>
  <r>
    <s v="전략"/>
    <s v="ELS-의류"/>
    <s v="ELS-대경-03"/>
    <s v="ELS-대경-03ELSTSF2470MT"/>
    <n v="10"/>
    <s v="ELS-대경-0310"/>
    <s v="ELS-대경-0310-ELSTSF2470MINTOLL"/>
    <s v="ELS의류470"/>
    <x v="0"/>
    <s v="14SS E"/>
    <m/>
    <s v="ELS"/>
    <s v="ELSTINKO"/>
    <s v="F"/>
    <n v="2"/>
    <s v="TS"/>
    <s v="SHOT SLEEVES"/>
    <s v="U"/>
    <n v="470"/>
    <n v="470"/>
    <s v="ELSTSF2470"/>
    <n v="0.25"/>
    <s v="14SS ELSTINKO TSHIRTS 15 MT"/>
    <s v="MT"/>
    <s v="MINT"/>
    <s v="ELSTSF2470MT"/>
    <s v=""/>
    <n v="0.25"/>
    <n v="0"/>
    <n v="1"/>
    <s v="OL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TSF2470MT"/>
    <n v="10"/>
    <s v="ELS-대경-0310"/>
    <s v="ELS-대경-0310-ELSTSF2470MINTOXL"/>
    <s v="ELS의류470"/>
    <x v="0"/>
    <s v="14SS E"/>
    <m/>
    <s v="ELS"/>
    <s v="ELSTINKO"/>
    <s v="F"/>
    <n v="2"/>
    <s v="TS"/>
    <s v="SHOT SLEEVES"/>
    <s v="U"/>
    <n v="470"/>
    <n v="470"/>
    <s v="ELSTSF2470"/>
    <n v="0.25"/>
    <s v="14SS ELSTINKO TSHIRTS 15 MT"/>
    <s v="MT"/>
    <s v="MINT"/>
    <s v="ELSTSF2470MT"/>
    <s v=""/>
    <n v="0.25"/>
    <n v="0"/>
    <n v="1"/>
    <s v="OXL"/>
    <n v="300"/>
    <x v="4"/>
    <x v="3"/>
    <s v="03"/>
    <s v="M"/>
    <s v="IN"/>
    <n v="1"/>
    <n v="49000"/>
    <d v="1899-12-30T00:00:00"/>
    <n v="8909.0909090909081"/>
    <n v="0"/>
    <n v="-8909.0909090909081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72727.2727272725"/>
    <n v="14700000"/>
    <n v="5"/>
  </r>
  <r>
    <s v="전략"/>
    <s v="ELS-의류"/>
    <s v="ELS-대경-03"/>
    <s v="ELS-대경-03ELSPTF2471BK"/>
    <n v="11"/>
    <s v="ELS-대경-0311"/>
    <s v="ELS-대경-0311-ELSPTF2471BLACKOMM"/>
    <s v="ELS의류471"/>
    <x v="0"/>
    <s v="14SS E"/>
    <m/>
    <s v="ELS"/>
    <s v="ELSTINKO"/>
    <s v="F"/>
    <n v="2"/>
    <s v="PT"/>
    <s v="PANTS"/>
    <s v="U"/>
    <n v="471"/>
    <n v="471"/>
    <s v="ELSPTF2471"/>
    <n v="0.5"/>
    <s v="14SS ELSTINKO WAKE PANTS 01 BK_WAKE"/>
    <s v="BK"/>
    <s v="BLACK"/>
    <s v="ELSPTF2471BK"/>
    <s v=""/>
    <n v="0.5"/>
    <n v="0"/>
    <n v="1"/>
    <s v="OMM"/>
    <n v="2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999999.9999999995"/>
    <n v="11000000"/>
    <n v="5.0000000000000009"/>
  </r>
  <r>
    <s v="전략"/>
    <s v="ELS-의류"/>
    <s v="ELS-대경-03"/>
    <s v="ELS-대경-03ELSPTF2471BK"/>
    <n v="11"/>
    <s v="ELS-대경-0311"/>
    <s v="ELS-대경-0311-ELSPTF2471BLACKOLL"/>
    <s v="ELS의류471"/>
    <x v="0"/>
    <s v="14SS E"/>
    <m/>
    <s v="ELS"/>
    <s v="ELSTINKO"/>
    <s v="F"/>
    <n v="2"/>
    <s v="PT"/>
    <s v="PANTS"/>
    <s v="U"/>
    <n v="471"/>
    <n v="471"/>
    <s v="ELSPTF2471"/>
    <n v="0.5"/>
    <s v="14SS ELSTINKO WAKE PANTS 01 BK_WAKE"/>
    <s v="BK"/>
    <s v="BLACK"/>
    <s v="ELSPTF2471BK"/>
    <s v=""/>
    <n v="0.5"/>
    <n v="0"/>
    <n v="1"/>
    <s v="OLL"/>
    <n v="2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999999.9999999995"/>
    <n v="11000000"/>
    <n v="5.0000000000000009"/>
  </r>
  <r>
    <s v="전략"/>
    <s v="ELS-의류"/>
    <s v="ELS-대경-03"/>
    <s v="ELS-대경-03ELSPTF2472BK"/>
    <n v="12"/>
    <s v="ELS-대경-0312"/>
    <s v="ELS-대경-0312-ELSPTF2472BLACKOXS"/>
    <s v="ELS의류472"/>
    <x v="0"/>
    <s v="14SS E"/>
    <m/>
    <s v="ELS"/>
    <s v="ELSTINKO"/>
    <s v="F"/>
    <n v="2"/>
    <s v="PT"/>
    <s v="PANTS"/>
    <s v="U"/>
    <n v="472"/>
    <n v="472"/>
    <s v="ELSPTF2472"/>
    <n v="0.25"/>
    <s v="14SS ELSTINKO WAKE PANTS 01 BK"/>
    <s v="BK"/>
    <s v="BLACK"/>
    <s v="ELSPTF2472BK"/>
    <s v=""/>
    <n v="0.25"/>
    <n v="0"/>
    <n v="1"/>
    <s v="OXS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472BK"/>
    <n v="12"/>
    <s v="ELS-대경-0312"/>
    <s v="ELS-대경-0312-ELSPTF2472BLACKOSS"/>
    <s v="ELS의류472"/>
    <x v="0"/>
    <s v="14SS E"/>
    <m/>
    <s v="ELS"/>
    <s v="ELSTINKO"/>
    <s v="F"/>
    <n v="2"/>
    <s v="PT"/>
    <s v="PANTS"/>
    <s v="U"/>
    <n v="472"/>
    <n v="472"/>
    <s v="ELSPTF2472"/>
    <n v="0.25"/>
    <s v="14SS ELSTINKO WAKE PANTS 01 BK"/>
    <s v="BK"/>
    <s v="BLACK"/>
    <s v="ELSPTF2472BK"/>
    <s v=""/>
    <n v="0.25"/>
    <n v="0"/>
    <n v="1"/>
    <s v="OSS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472BK"/>
    <n v="12"/>
    <s v="ELS-대경-0312"/>
    <s v="ELS-대경-0312-ELSPTF2472BLACKOMM"/>
    <s v="ELS의류472"/>
    <x v="0"/>
    <s v="14SS E"/>
    <m/>
    <s v="ELS"/>
    <s v="ELSTINKO"/>
    <s v="F"/>
    <n v="2"/>
    <s v="PT"/>
    <s v="PANTS"/>
    <s v="U"/>
    <n v="472"/>
    <n v="472"/>
    <s v="ELSPTF2472"/>
    <n v="0.25"/>
    <s v="14SS ELSTINKO WAKE PANTS 01 BK"/>
    <s v="BK"/>
    <s v="BLACK"/>
    <s v="ELSPTF2472BK"/>
    <s v=""/>
    <n v="0.25"/>
    <n v="0"/>
    <n v="1"/>
    <s v="OMM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472BK"/>
    <n v="12"/>
    <s v="ELS-대경-0312"/>
    <s v="ELS-대경-0312-ELSPTF2472BLACKOLL"/>
    <s v="ELS의류472"/>
    <x v="0"/>
    <s v="14SS E"/>
    <m/>
    <s v="ELS"/>
    <s v="ELSTINKO"/>
    <s v="F"/>
    <n v="2"/>
    <s v="PT"/>
    <s v="PANTS"/>
    <s v="U"/>
    <n v="472"/>
    <n v="472"/>
    <s v="ELSPTF2472"/>
    <n v="0.25"/>
    <s v="14SS ELSTINKO WAKE PANTS 01 BK"/>
    <s v="BK"/>
    <s v="BLACK"/>
    <s v="ELSPTF2472BK"/>
    <s v=""/>
    <n v="0.25"/>
    <n v="0"/>
    <n v="1"/>
    <s v="OLL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972BK"/>
    <n v="13"/>
    <s v="ELS-대경-0313"/>
    <s v="ELS-대경-0313-ELSPTF2972BLACKOXS"/>
    <s v="ELS의류972"/>
    <x v="0"/>
    <s v="14SS E"/>
    <m/>
    <s v="ELS"/>
    <s v="ELSTINKO"/>
    <s v="F"/>
    <n v="2"/>
    <s v="PT"/>
    <s v="PANTS"/>
    <s v="K"/>
    <n v="972"/>
    <n v="972"/>
    <s v="ELSPTF2972"/>
    <n v="0.33333333333333331"/>
    <s v="14SS ELSTINKO WAKE PANTS 01 BK_KIDS"/>
    <s v="BK"/>
    <s v="BLACK"/>
    <s v="ELSPTF2972BK"/>
    <s v=""/>
    <n v="0.33333333333333331"/>
    <n v="0"/>
    <n v="1"/>
    <s v="OXS"/>
    <n v="3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99999.9999999995"/>
    <n v="16500000"/>
    <n v="5.0000000000000009"/>
  </r>
  <r>
    <s v="전략"/>
    <s v="ELS-의류"/>
    <s v="ELS-대경-03"/>
    <s v="ELS-대경-03ELSPTF2972BK"/>
    <n v="13"/>
    <s v="ELS-대경-0313"/>
    <s v="ELS-대경-0313-ELSPTF2972BLACKOMM"/>
    <s v="ELS의류972"/>
    <x v="0"/>
    <s v="14SS E"/>
    <m/>
    <s v="ELS"/>
    <s v="ELSTINKO"/>
    <s v="F"/>
    <n v="2"/>
    <s v="PT"/>
    <s v="PANTS"/>
    <s v="K"/>
    <n v="972"/>
    <n v="972"/>
    <s v="ELSPTF2972"/>
    <n v="0.33333333333333331"/>
    <s v="14SS ELSTINKO WAKE PANTS 01 BK_KIDS"/>
    <s v="BK"/>
    <s v="BLACK"/>
    <s v="ELSPTF2972BK"/>
    <s v=""/>
    <n v="0.33333333333333331"/>
    <n v="0"/>
    <n v="1"/>
    <s v="OMM"/>
    <n v="3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99999.9999999995"/>
    <n v="16500000"/>
    <n v="5.0000000000000009"/>
  </r>
  <r>
    <s v="전략"/>
    <s v="ELS-의류"/>
    <s v="ELS-대경-03"/>
    <s v="ELS-대경-03ELSPTF2972BK"/>
    <n v="13"/>
    <s v="ELS-대경-0313"/>
    <s v="ELS-대경-0313-ELSPTF2972BLACKOXL"/>
    <s v="ELS의류972"/>
    <x v="0"/>
    <s v="14SS E"/>
    <m/>
    <s v="ELS"/>
    <s v="ELSTINKO"/>
    <s v="F"/>
    <n v="2"/>
    <s v="PT"/>
    <s v="PANTS"/>
    <s v="K"/>
    <n v="972"/>
    <n v="972"/>
    <s v="ELSPTF2972"/>
    <n v="0.33333333333333331"/>
    <s v="14SS ELSTINKO WAKE PANTS 01 BK_KIDS"/>
    <s v="BK"/>
    <s v="BLACK"/>
    <s v="ELSPTF2972BK"/>
    <s v=""/>
    <n v="0.33333333333333331"/>
    <n v="0"/>
    <n v="1"/>
    <s v="OXL"/>
    <n v="3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99999.9999999995"/>
    <n v="16500000"/>
    <n v="5.0000000000000009"/>
  </r>
  <r>
    <s v="전략"/>
    <s v="ELS-의류"/>
    <s v="ELS-대경-03"/>
    <s v="ELS-대경-03ELSPTF2473YE"/>
    <n v="14"/>
    <s v="ELS-대경-0314"/>
    <s v="ELS-대경-0314-ELSPTF2473YELLOWOMM"/>
    <s v="ELS의류473"/>
    <x v="0"/>
    <s v="14SS E"/>
    <m/>
    <s v="ELS"/>
    <s v="ELSTINKO"/>
    <s v="F"/>
    <n v="2"/>
    <s v="PT"/>
    <s v="PANTS"/>
    <s v="U"/>
    <n v="473"/>
    <n v="473"/>
    <s v="ELSPTF2473"/>
    <n v="0.5"/>
    <s v="14SS ELSTINKO WAKE PANTS 01 YE_WAKE"/>
    <s v="YE"/>
    <s v="YELLOW"/>
    <s v="ELSPTF2473YE"/>
    <s v=""/>
    <n v="0.5"/>
    <n v="0"/>
    <n v="1"/>
    <s v="OMM"/>
    <n v="2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999999.9999999995"/>
    <n v="11000000"/>
    <n v="5.0000000000000009"/>
  </r>
  <r>
    <s v="전략"/>
    <s v="ELS-의류"/>
    <s v="ELS-대경-03"/>
    <s v="ELS-대경-03ELSPTF2473YE"/>
    <n v="14"/>
    <s v="ELS-대경-0314"/>
    <s v="ELS-대경-0314-ELSPTF2473YELLOWOLL"/>
    <s v="ELS의류473"/>
    <x v="0"/>
    <s v="14SS E"/>
    <m/>
    <s v="ELS"/>
    <s v="ELSTINKO"/>
    <s v="F"/>
    <n v="2"/>
    <s v="PT"/>
    <s v="PANTS"/>
    <s v="U"/>
    <n v="473"/>
    <n v="473"/>
    <s v="ELSPTF2473"/>
    <n v="0.5"/>
    <s v="14SS ELSTINKO WAKE PANTS 01 YE_WAKE"/>
    <s v="YE"/>
    <s v="YELLOW"/>
    <s v="ELSPTF2473YE"/>
    <s v=""/>
    <n v="0.5"/>
    <n v="0"/>
    <n v="1"/>
    <s v="OLL"/>
    <n v="2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999999.9999999995"/>
    <n v="11000000"/>
    <n v="5.0000000000000009"/>
  </r>
  <r>
    <s v="전략"/>
    <s v="ELS-의류"/>
    <s v="ELS-대경-03"/>
    <s v="ELS-대경-03ELSPTF2474YE"/>
    <n v="15"/>
    <s v="ELS-대경-0315"/>
    <s v="ELS-대경-0315-ELSPTF2474YELLOWOXS"/>
    <s v="ELS의류474"/>
    <x v="0"/>
    <s v="14SS E"/>
    <m/>
    <s v="ELS"/>
    <s v="ELSTINKO"/>
    <s v="F"/>
    <n v="2"/>
    <s v="PT"/>
    <s v="PANTS"/>
    <s v="U"/>
    <n v="474"/>
    <n v="474"/>
    <s v="ELSPTF2474"/>
    <n v="0.25"/>
    <s v="14SS ELSTINKO WAKE PANTS 01 YE"/>
    <s v="YE"/>
    <s v="YELLOW"/>
    <s v="ELSPTF2474YE"/>
    <s v=""/>
    <n v="0.25"/>
    <n v="0"/>
    <n v="1"/>
    <s v="OXS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474YE"/>
    <n v="15"/>
    <s v="ELS-대경-0315"/>
    <s v="ELS-대경-0315-ELSPTF2474YELLOWOSS"/>
    <s v="ELS의류474"/>
    <x v="0"/>
    <s v="14SS E"/>
    <m/>
    <s v="ELS"/>
    <s v="ELSTINKO"/>
    <s v="F"/>
    <n v="2"/>
    <s v="PT"/>
    <s v="PANTS"/>
    <s v="U"/>
    <n v="474"/>
    <n v="474"/>
    <s v="ELSPTF2474"/>
    <n v="0.25"/>
    <s v="14SS ELSTINKO WAKE PANTS 01 YE"/>
    <s v="YE"/>
    <s v="YELLOW"/>
    <s v="ELSPTF2474YE"/>
    <s v=""/>
    <n v="0.25"/>
    <n v="0"/>
    <n v="1"/>
    <s v="OSS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474YE"/>
    <n v="15"/>
    <s v="ELS-대경-0315"/>
    <s v="ELS-대경-0315-ELSPTF2474YELLOWOMM"/>
    <s v="ELS의류474"/>
    <x v="0"/>
    <s v="14SS E"/>
    <m/>
    <s v="ELS"/>
    <s v="ELSTINKO"/>
    <s v="F"/>
    <n v="2"/>
    <s v="PT"/>
    <s v="PANTS"/>
    <s v="U"/>
    <n v="474"/>
    <n v="474"/>
    <s v="ELSPTF2474"/>
    <n v="0.25"/>
    <s v="14SS ELSTINKO WAKE PANTS 01 YE"/>
    <s v="YE"/>
    <s v="YELLOW"/>
    <s v="ELSPTF2474YE"/>
    <s v=""/>
    <n v="0.25"/>
    <n v="0"/>
    <n v="1"/>
    <s v="OMM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474YE"/>
    <n v="15"/>
    <s v="ELS-대경-0315"/>
    <s v="ELS-대경-0315-ELSPTF2474YELLOWOLL"/>
    <s v="ELS의류474"/>
    <x v="0"/>
    <s v="14SS E"/>
    <m/>
    <s v="ELS"/>
    <s v="ELSTINKO"/>
    <s v="F"/>
    <n v="2"/>
    <s v="PT"/>
    <s v="PANTS"/>
    <s v="U"/>
    <n v="474"/>
    <n v="474"/>
    <s v="ELSPTF2474"/>
    <n v="0.25"/>
    <s v="14SS ELSTINKO WAKE PANTS 01 YE"/>
    <s v="YE"/>
    <s v="YELLOW"/>
    <s v="ELSPTF2474YE"/>
    <s v=""/>
    <n v="0.25"/>
    <n v="0"/>
    <n v="1"/>
    <s v="OLL"/>
    <n v="400"/>
    <x v="4"/>
    <x v="3"/>
    <s v="03"/>
    <s v="M"/>
    <s v="IN"/>
    <n v="1"/>
    <n v="59000"/>
    <d v="1899-12-30T00:00:00"/>
    <n v="10727.272727272726"/>
    <n v="0"/>
    <n v="-10727.272727272726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290909.0909090908"/>
    <n v="23600000"/>
    <n v="5"/>
  </r>
  <r>
    <s v="전략"/>
    <s v="ELS-의류"/>
    <s v="ELS-대경-03"/>
    <s v="ELS-대경-03ELSPTF2974YE"/>
    <n v="16"/>
    <s v="ELS-대경-0316"/>
    <s v="ELS-대경-0316-ELSPTF2974YELLOWOXS"/>
    <s v="ELS의류974"/>
    <x v="0"/>
    <s v="14SS E"/>
    <m/>
    <s v="ELS"/>
    <s v="ELSTINKO"/>
    <s v="F"/>
    <n v="2"/>
    <s v="PT"/>
    <s v="PANTS"/>
    <s v="K"/>
    <n v="974"/>
    <n v="974"/>
    <s v="ELSPTF2974"/>
    <n v="0.33333333333333331"/>
    <s v="14SS ELSTINKO WAKE PANTS 01 YE_KIDS"/>
    <s v="YE"/>
    <s v="YELLOW"/>
    <s v="ELSPTF2974YE"/>
    <s v=""/>
    <n v="0.33333333333333331"/>
    <n v="0"/>
    <n v="1"/>
    <s v="OXS"/>
    <n v="3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99999.9999999995"/>
    <n v="16500000"/>
    <n v="5.0000000000000009"/>
  </r>
  <r>
    <s v="전략"/>
    <s v="ELS-의류"/>
    <s v="ELS-대경-03"/>
    <s v="ELS-대경-03ELSPTF2974YE"/>
    <n v="16"/>
    <s v="ELS-대경-0316"/>
    <s v="ELS-대경-0316-ELSPTF2974YELLOWOMM"/>
    <s v="ELS의류974"/>
    <x v="0"/>
    <s v="14SS E"/>
    <m/>
    <s v="ELS"/>
    <s v="ELSTINKO"/>
    <s v="F"/>
    <n v="2"/>
    <s v="PT"/>
    <s v="PANTS"/>
    <s v="K"/>
    <n v="974"/>
    <n v="974"/>
    <s v="ELSPTF2974"/>
    <n v="0.33333333333333331"/>
    <s v="14SS ELSTINKO WAKE PANTS 01 YE_KIDS"/>
    <s v="YE"/>
    <s v="YELLOW"/>
    <s v="ELSPTF2974YE"/>
    <s v=""/>
    <n v="0.33333333333333331"/>
    <n v="0"/>
    <n v="1"/>
    <s v="OMM"/>
    <n v="3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99999.9999999995"/>
    <n v="16500000"/>
    <n v="5.0000000000000009"/>
  </r>
  <r>
    <s v="전략"/>
    <s v="ELS-의류"/>
    <s v="ELS-대경-03"/>
    <s v="ELS-대경-03ELSPTF2974YE"/>
    <n v="16"/>
    <s v="ELS-대경-0316"/>
    <s v="ELS-대경-0316-ELSPTF2974YELLOWOXL"/>
    <s v="ELS의류974"/>
    <x v="0"/>
    <s v="14SS E"/>
    <m/>
    <s v="ELS"/>
    <s v="ELSTINKO"/>
    <s v="F"/>
    <n v="2"/>
    <s v="PT"/>
    <s v="PANTS"/>
    <s v="K"/>
    <n v="974"/>
    <n v="974"/>
    <s v="ELSPTF2974"/>
    <n v="0.33333333333333331"/>
    <s v="14SS ELSTINKO WAKE PANTS 01 YE_KIDS"/>
    <s v="YE"/>
    <s v="YELLOW"/>
    <s v="ELSPTF2974YE"/>
    <s v=""/>
    <n v="0.33333333333333331"/>
    <n v="0"/>
    <n v="1"/>
    <s v="OXL"/>
    <n v="300"/>
    <x v="4"/>
    <x v="3"/>
    <s v="03"/>
    <s v="M"/>
    <s v="IN"/>
    <n v="1"/>
    <n v="55000"/>
    <d v="1899-12-30T00:00:00"/>
    <n v="9999.9999999999982"/>
    <n v="0"/>
    <n v="-9999.9999999999982"/>
    <n v="0"/>
    <n v="0"/>
    <s v=""/>
    <n v="0"/>
    <n v="0"/>
    <n v="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999999.9999999995"/>
    <n v="16500000"/>
    <n v="5.0000000000000009"/>
  </r>
  <r>
    <s v=""/>
    <s v=""/>
    <s v=""/>
    <s v=""/>
    <n v="0"/>
    <s v="0"/>
    <s v="0-"/>
    <n v="0"/>
    <x v="1"/>
    <s v=""/>
    <s v="ELS-대경-03 TTL"/>
    <m/>
    <s v=""/>
    <s v=""/>
    <s v=""/>
    <m/>
    <s v=""/>
    <m/>
    <m/>
    <s v=""/>
    <s v=""/>
    <n v="16.000000000000004"/>
    <m/>
    <s v=""/>
    <m/>
    <s v=""/>
    <s v=""/>
    <n v="16.00000000000000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500"/>
    <n v="20500"/>
    <n v="185836363.63636357"/>
    <n v="1022100000"/>
    <n v="5.0000000000000018"/>
  </r>
  <r>
    <s v="전략"/>
    <s v="ELS-의류"/>
    <s v="ELS-아트인드림-05"/>
    <s v="ELS-아트인드림-05ELSPTF1486BK"/>
    <n v="1"/>
    <s v="ELS-아트인드림-051"/>
    <s v="ELS-아트인드림-051-ELSPTF1486BLACKOSS"/>
    <s v="ELS의류486"/>
    <x v="0"/>
    <s v="14SS E"/>
    <m/>
    <s v="ELS"/>
    <s v="ELSTINKO"/>
    <s v="F"/>
    <n v="1"/>
    <s v="PT"/>
    <s v="PANTS"/>
    <s v="U"/>
    <n v="486"/>
    <n v="486"/>
    <s v="ELSPTF1486"/>
    <n v="0.33333333333333331"/>
    <s v="14SS ELSTINKO_PANTS_03_BK"/>
    <s v="BK"/>
    <s v="BLACK"/>
    <s v="ELSPTF1486BK"/>
    <s v=""/>
    <n v="0.33333333333333331"/>
    <s v="100% COTTON"/>
    <n v="1"/>
    <s v="OSS"/>
    <n v="500"/>
    <x v="3"/>
    <x v="4"/>
    <s v="05"/>
    <s v="M"/>
    <s v="KR"/>
    <n v="2"/>
    <n v="69000"/>
    <d v="1899-12-30T00:00:00"/>
    <n v="17424.24242424242"/>
    <n v="20460"/>
    <n v="3035.7575757575796"/>
    <n v="0"/>
    <n v="20"/>
    <s v=""/>
    <n v="20"/>
    <n v="0"/>
    <n v="2044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10230000"/>
    <n v="34500000"/>
    <n v="3.0658491069048255"/>
  </r>
  <r>
    <s v="전략"/>
    <s v="ELS-의류"/>
    <s v="ELS-아트인드림-05"/>
    <s v="ELS-아트인드림-05ELSPTF1486BK"/>
    <n v="1"/>
    <s v="ELS-아트인드림-051"/>
    <s v="ELS-아트인드림-051-ELSPTF1486BLACKOMM"/>
    <s v="ELS의류486"/>
    <x v="0"/>
    <s v="14SS E"/>
    <m/>
    <s v="ELS"/>
    <s v="ELSTINKO"/>
    <s v="F"/>
    <n v="1"/>
    <s v="PT"/>
    <s v="PANTS"/>
    <s v="U"/>
    <n v="486"/>
    <n v="486"/>
    <s v="ELSPTF1486"/>
    <n v="0.33333333333333331"/>
    <s v="14SS ELSTINKO_PANTS_03_BK"/>
    <s v="BK"/>
    <s v="BLACK"/>
    <s v="ELSPTF1486BK"/>
    <s v=""/>
    <n v="0.33333333333333331"/>
    <s v="100% COTTON"/>
    <n v="1"/>
    <s v="OMM"/>
    <n v="400"/>
    <x v="3"/>
    <x v="4"/>
    <s v="05"/>
    <s v="M"/>
    <s v="KR"/>
    <n v="2"/>
    <n v="69000"/>
    <d v="1899-12-30T00:00:00"/>
    <n v="17424.24242424242"/>
    <n v="20460"/>
    <n v="3035.7575757575796"/>
    <n v="0"/>
    <n v="20"/>
    <s v=""/>
    <n v="20"/>
    <n v="0"/>
    <n v="2044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8184000"/>
    <n v="27600000"/>
    <n v="3.0658491069048255"/>
  </r>
  <r>
    <s v="전략"/>
    <s v="ELS-의류"/>
    <s v="ELS-아트인드림-05"/>
    <s v="ELS-아트인드림-05ELSPTF1486BK"/>
    <n v="1"/>
    <s v="ELS-아트인드림-051"/>
    <s v="ELS-아트인드림-051-ELSPTF1486BLACKOLL"/>
    <s v="ELS의류486"/>
    <x v="0"/>
    <s v="14SS E"/>
    <m/>
    <s v="ELS"/>
    <s v="ELSTINKO"/>
    <s v="F"/>
    <n v="1"/>
    <s v="PT"/>
    <s v="PANTS"/>
    <s v="U"/>
    <n v="486"/>
    <n v="486"/>
    <s v="ELSPTF1486"/>
    <n v="0.33333333333333331"/>
    <s v="14SS ELSTINKO_PANTS_03_BK"/>
    <s v="BK"/>
    <s v="BLACK"/>
    <s v="ELSPTF1486BK"/>
    <s v=""/>
    <n v="0.33333333333333331"/>
    <s v="100% COTTON"/>
    <n v="1"/>
    <s v="OLL"/>
    <n v="300"/>
    <x v="3"/>
    <x v="4"/>
    <s v="05"/>
    <s v="M"/>
    <s v="KR"/>
    <n v="2"/>
    <n v="69000"/>
    <d v="1899-12-30T00:00:00"/>
    <n v="17424.24242424242"/>
    <n v="20460"/>
    <n v="3035.7575757575796"/>
    <n v="0"/>
    <n v="20"/>
    <s v=""/>
    <n v="20"/>
    <n v="0"/>
    <n v="2044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6138000"/>
    <n v="20700000"/>
    <n v="3.065849106904825"/>
  </r>
  <r>
    <s v="전략"/>
    <s v="ELS-의류"/>
    <s v="ELS-아트인드림-05"/>
    <s v="ELS-아트인드림-05ELSPTF1986BK"/>
    <n v="2"/>
    <s v="ELS-아트인드림-052"/>
    <s v="ELS-아트인드림-052-ELSPTF1986BLACKOXS"/>
    <s v="ELS의류986"/>
    <x v="0"/>
    <s v="14SS E"/>
    <m/>
    <s v="ELS"/>
    <s v="ELSTINKO"/>
    <s v="F"/>
    <n v="1"/>
    <s v="PT"/>
    <s v="PANTS"/>
    <s v="K"/>
    <n v="986"/>
    <n v="986"/>
    <s v="ELSPTF1986"/>
    <n v="0.33333333333333331"/>
    <s v="14SS ELSTINKO_PANTS_03_BK"/>
    <s v="BK"/>
    <s v="BLACK"/>
    <s v="ELSPTF1986BK"/>
    <s v=""/>
    <n v="0.33333333333333331"/>
    <s v="100% COTTON"/>
    <n v="1"/>
    <s v="OXS"/>
    <n v="400"/>
    <x v="3"/>
    <x v="4"/>
    <s v="05"/>
    <s v="M"/>
    <s v="KR"/>
    <n v="2"/>
    <n v="65000"/>
    <d v="1899-12-30T00:00:00"/>
    <n v="16414.141414141413"/>
    <n v="18820"/>
    <n v="2405.8585858585866"/>
    <n v="0"/>
    <n v="20"/>
    <s v=""/>
    <n v="20"/>
    <n v="0"/>
    <n v="1880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7528000"/>
    <n v="26000000"/>
    <n v="3.1397932566901745"/>
  </r>
  <r>
    <s v="전략"/>
    <s v="ELS-의류"/>
    <s v="ELS-아트인드림-05"/>
    <s v="ELS-아트인드림-05ELSPTF1986BK"/>
    <n v="2"/>
    <s v="ELS-아트인드림-052"/>
    <s v="ELS-아트인드림-052-ELSPTF1986BLACKOMM"/>
    <s v="ELS의류986"/>
    <x v="0"/>
    <s v="14SS E"/>
    <m/>
    <s v="ELS"/>
    <s v="ELSTINKO"/>
    <s v="F"/>
    <n v="1"/>
    <s v="PT"/>
    <s v="PANTS"/>
    <s v="K"/>
    <n v="986"/>
    <n v="986"/>
    <s v="ELSPTF1986"/>
    <n v="0.33333333333333331"/>
    <s v="14SS ELSTINKO_PANTS_03_BK"/>
    <s v="BK"/>
    <s v="BLACK"/>
    <s v="ELSPTF1986BK"/>
    <s v=""/>
    <n v="0.33333333333333331"/>
    <s v="100% COTTON"/>
    <n v="1"/>
    <s v="OMM"/>
    <n v="400"/>
    <x v="3"/>
    <x v="4"/>
    <s v="05"/>
    <s v="M"/>
    <s v="KR"/>
    <n v="2"/>
    <n v="65000"/>
    <d v="1899-12-30T00:00:00"/>
    <n v="16414.141414141413"/>
    <n v="18820"/>
    <n v="2405.8585858585866"/>
    <n v="0"/>
    <n v="20"/>
    <s v=""/>
    <n v="20"/>
    <n v="0"/>
    <n v="1880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7528000"/>
    <n v="26000000"/>
    <n v="3.1397932566901745"/>
  </r>
  <r>
    <s v="전략"/>
    <s v="ELS-의류"/>
    <s v="ELS-아트인드림-05"/>
    <s v="ELS-아트인드림-05ELSPTF1986BK"/>
    <n v="2"/>
    <s v="ELS-아트인드림-052"/>
    <s v="ELS-아트인드림-052-ELSPTF1986BLACKOXL"/>
    <s v="ELS의류986"/>
    <x v="0"/>
    <s v="14SS E"/>
    <m/>
    <s v="ELS"/>
    <s v="ELSTINKO"/>
    <s v="F"/>
    <n v="1"/>
    <s v="PT"/>
    <s v="PANTS"/>
    <s v="K"/>
    <n v="986"/>
    <n v="986"/>
    <s v="ELSPTF1986"/>
    <n v="0.33333333333333331"/>
    <s v="14SS ELSTINKO_PANTS_03_BK"/>
    <s v="BK"/>
    <s v="BLACK"/>
    <s v="ELSPTF1986BK"/>
    <s v=""/>
    <n v="0.33333333333333331"/>
    <s v="100% COTTON"/>
    <n v="1"/>
    <s v="OXL"/>
    <n v="400"/>
    <x v="3"/>
    <x v="4"/>
    <s v="05"/>
    <s v="M"/>
    <s v="KR"/>
    <n v="2"/>
    <n v="65000"/>
    <d v="1899-12-30T00:00:00"/>
    <n v="16414.141414141413"/>
    <n v="18820"/>
    <n v="2405.8585858585866"/>
    <n v="0"/>
    <n v="20"/>
    <s v=""/>
    <n v="20"/>
    <n v="0"/>
    <n v="1880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7528000"/>
    <n v="26000000"/>
    <n v="3.1397932566901745"/>
  </r>
  <r>
    <s v="전략"/>
    <s v="ELS-의류"/>
    <s v="ELS-아트인드림-05"/>
    <s v="ELS-아트인드림-05ELSPTF1487KH"/>
    <n v="3"/>
    <s v="ELS-아트인드림-053"/>
    <s v="ELS-아트인드림-053-ELSPTF1487KHAKIOSS"/>
    <s v="ELS의류487"/>
    <x v="0"/>
    <s v="14SS E"/>
    <m/>
    <s v="ELS"/>
    <s v="ELSTINKO"/>
    <s v="F"/>
    <n v="1"/>
    <s v="PT"/>
    <s v="PANTS"/>
    <s v="U"/>
    <n v="487"/>
    <n v="487"/>
    <s v="ELSPTF1487"/>
    <n v="0.33333333333333331"/>
    <s v="14SS ELSTINKO_PANTS_02_CAMO"/>
    <s v="KH"/>
    <s v="KHAKI"/>
    <s v="ELSPTF1487KH"/>
    <s v=""/>
    <n v="0.33333333333333331"/>
    <s v="100% COTTON"/>
    <n v="1"/>
    <s v="OSS"/>
    <n v="500"/>
    <x v="3"/>
    <x v="4"/>
    <s v="05"/>
    <s v="M"/>
    <s v="KR"/>
    <n v="2"/>
    <n v="69000"/>
    <d v="1899-12-30T00:00:00"/>
    <n v="17424.24242424242"/>
    <n v="19540"/>
    <n v="2115.7575757575796"/>
    <n v="0"/>
    <n v="20"/>
    <s v=""/>
    <n v="20"/>
    <n v="0"/>
    <n v="1952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9770000"/>
    <n v="34500000"/>
    <n v="3.2101981948450731"/>
  </r>
  <r>
    <s v="전략"/>
    <s v="ELS-의류"/>
    <s v="ELS-아트인드림-05"/>
    <s v="ELS-아트인드림-05ELSPTF1487KH"/>
    <n v="3"/>
    <s v="ELS-아트인드림-053"/>
    <s v="ELS-아트인드림-053-ELSPTF1487KHAKIOMM"/>
    <s v="ELS의류487"/>
    <x v="0"/>
    <s v="14SS E"/>
    <m/>
    <s v="ELS"/>
    <s v="ELSTINKO"/>
    <s v="F"/>
    <n v="1"/>
    <s v="PT"/>
    <s v="PANTS"/>
    <s v="U"/>
    <n v="487"/>
    <n v="487"/>
    <s v="ELSPTF1487"/>
    <n v="0.33333333333333331"/>
    <s v="14SS ELSTINKO_PANTS_02_CAMO"/>
    <s v="KH"/>
    <s v="KHAKI"/>
    <s v="ELSPTF1487KH"/>
    <s v=""/>
    <n v="0.33333333333333331"/>
    <s v="100% COTTON"/>
    <n v="1"/>
    <s v="OMM"/>
    <n v="400"/>
    <x v="3"/>
    <x v="4"/>
    <s v="05"/>
    <s v="M"/>
    <s v="KR"/>
    <n v="2"/>
    <n v="69000"/>
    <d v="1899-12-30T00:00:00"/>
    <n v="17424.24242424242"/>
    <n v="19540"/>
    <n v="2115.7575757575796"/>
    <n v="0"/>
    <n v="20"/>
    <s v=""/>
    <n v="20"/>
    <n v="0"/>
    <n v="1952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7816000"/>
    <n v="27600000"/>
    <n v="3.2101981948450731"/>
  </r>
  <r>
    <s v="전략"/>
    <s v="ELS-의류"/>
    <s v="ELS-아트인드림-05"/>
    <s v="ELS-아트인드림-05ELSPTF1487KH"/>
    <n v="3"/>
    <s v="ELS-아트인드림-053"/>
    <s v="ELS-아트인드림-053-ELSPTF1487KHAKIOLL"/>
    <s v="ELS의류487"/>
    <x v="0"/>
    <s v="14SS E"/>
    <m/>
    <s v="ELS"/>
    <s v="ELSTINKO"/>
    <s v="F"/>
    <n v="1"/>
    <s v="PT"/>
    <s v="PANTS"/>
    <s v="U"/>
    <n v="487"/>
    <n v="487"/>
    <s v="ELSPTF1487"/>
    <n v="0.33333333333333331"/>
    <s v="14SS ELSTINKO_PANTS_02_CAMO"/>
    <s v="KH"/>
    <s v="KHAKI"/>
    <s v="ELSPTF1487KH"/>
    <s v=""/>
    <n v="0.33333333333333331"/>
    <s v="100% COTTON"/>
    <n v="1"/>
    <s v="OLL"/>
    <n v="300"/>
    <x v="3"/>
    <x v="4"/>
    <s v="05"/>
    <s v="M"/>
    <s v="KR"/>
    <n v="2"/>
    <n v="69000"/>
    <d v="1899-12-30T00:00:00"/>
    <n v="17424.24242424242"/>
    <n v="19540"/>
    <n v="2115.7575757575796"/>
    <n v="0"/>
    <n v="20"/>
    <s v=""/>
    <n v="20"/>
    <n v="0"/>
    <n v="1952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5862000"/>
    <n v="20700000"/>
    <n v="3.2101981948450726"/>
  </r>
  <r>
    <s v="전략"/>
    <s v="ELS-의류"/>
    <s v="ELS-아트인드림-05"/>
    <s v="ELS-아트인드림-05ELSPTF1987KH"/>
    <n v="4"/>
    <s v="ELS-아트인드림-054"/>
    <s v="ELS-아트인드림-054-ELSPTF1987KHAKIOXS"/>
    <s v="ELS의류987"/>
    <x v="0"/>
    <s v="14SS E"/>
    <m/>
    <s v="ELS"/>
    <s v="ELSTINKO"/>
    <s v="F"/>
    <n v="1"/>
    <s v="PT"/>
    <s v="PANTS"/>
    <s v="K"/>
    <n v="987"/>
    <n v="987"/>
    <s v="ELSPTF1987"/>
    <n v="0.33333333333333331"/>
    <s v="14SS ELSTINKO_PANTS_02_CAMO"/>
    <s v="KH"/>
    <s v="KHAKI"/>
    <s v="ELSPTF1987KH"/>
    <s v=""/>
    <n v="0.33333333333333331"/>
    <s v="100% COTTON"/>
    <n v="1"/>
    <s v="OXS"/>
    <n v="500"/>
    <x v="3"/>
    <x v="4"/>
    <s v="05"/>
    <s v="M"/>
    <s v="KR"/>
    <n v="2"/>
    <n v="65000"/>
    <d v="1899-12-30T00:00:00"/>
    <n v="16414.141414141413"/>
    <n v="17980"/>
    <n v="1565.8585858585866"/>
    <n v="0"/>
    <n v="20"/>
    <s v=""/>
    <n v="20"/>
    <n v="0"/>
    <n v="1796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8990000"/>
    <n v="32500000"/>
    <n v="3.2864799271918295"/>
  </r>
  <r>
    <s v="전략"/>
    <s v="ELS-의류"/>
    <s v="ELS-아트인드림-05"/>
    <s v="ELS-아트인드림-05ELSPTF1987KH"/>
    <n v="4"/>
    <s v="ELS-아트인드림-054"/>
    <s v="ELS-아트인드림-054-ELSPTF1987KHAKIOMM"/>
    <s v="ELS의류987"/>
    <x v="0"/>
    <s v="14SS E"/>
    <m/>
    <s v="ELS"/>
    <s v="ELSTINKO"/>
    <s v="F"/>
    <n v="1"/>
    <s v="PT"/>
    <s v="PANTS"/>
    <s v="K"/>
    <n v="987"/>
    <n v="987"/>
    <s v="ELSPTF1987"/>
    <n v="0.33333333333333331"/>
    <s v="14SS ELSTINKO_PANTS_02_CAMO"/>
    <s v="KH"/>
    <s v="KHAKI"/>
    <s v="ELSPTF1987KH"/>
    <s v=""/>
    <n v="0.33333333333333331"/>
    <s v="100% COTTON"/>
    <n v="1"/>
    <s v="OMM"/>
    <n v="400"/>
    <x v="3"/>
    <x v="4"/>
    <s v="05"/>
    <s v="M"/>
    <s v="KR"/>
    <n v="2"/>
    <n v="65000"/>
    <d v="1899-12-30T00:00:00"/>
    <n v="16414.141414141413"/>
    <n v="17980"/>
    <n v="1565.8585858585866"/>
    <n v="0"/>
    <n v="20"/>
    <s v=""/>
    <n v="20"/>
    <n v="0"/>
    <n v="1796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7192000"/>
    <n v="26000000"/>
    <n v="3.286479927191829"/>
  </r>
  <r>
    <s v="전략"/>
    <s v="ELS-의류"/>
    <s v="ELS-아트인드림-05"/>
    <s v="ELS-아트인드림-05ELSPTF1987KH"/>
    <n v="4"/>
    <s v="ELS-아트인드림-054"/>
    <s v="ELS-아트인드림-054-ELSPTF1987KHAKIOXL"/>
    <s v="ELS의류987"/>
    <x v="0"/>
    <s v="14SS E"/>
    <m/>
    <s v="ELS"/>
    <s v="ELSTINKO"/>
    <s v="F"/>
    <n v="1"/>
    <s v="PT"/>
    <s v="PANTS"/>
    <s v="K"/>
    <n v="987"/>
    <n v="987"/>
    <s v="ELSPTF1987"/>
    <n v="0.33333333333333331"/>
    <s v="14SS ELSTINKO_PANTS_02_CAMO"/>
    <s v="KH"/>
    <s v="KHAKI"/>
    <s v="ELSPTF1987KH"/>
    <s v=""/>
    <n v="0.33333333333333331"/>
    <s v="100% COTTON"/>
    <n v="1"/>
    <s v="OXL"/>
    <n v="300"/>
    <x v="3"/>
    <x v="4"/>
    <s v="05"/>
    <s v="M"/>
    <s v="KR"/>
    <n v="2"/>
    <n v="65000"/>
    <d v="1899-12-30T00:00:00"/>
    <n v="16414.141414141413"/>
    <n v="17980"/>
    <n v="1565.8585858585866"/>
    <n v="0"/>
    <n v="20"/>
    <s v=""/>
    <n v="20"/>
    <n v="0"/>
    <n v="17960"/>
    <x v="4"/>
    <d v="1899-12-30T00:00:00"/>
    <d v="2014-02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5394000"/>
    <n v="19500000"/>
    <n v="3.2864799271918286"/>
  </r>
  <r>
    <s v=""/>
    <s v=""/>
    <s v=""/>
    <s v=""/>
    <n v="0"/>
    <s v="0"/>
    <s v="0-"/>
    <n v="0"/>
    <x v="1"/>
    <s v=""/>
    <s v="ELS-아트인드림-05 TTL"/>
    <m/>
    <s v=""/>
    <s v=""/>
    <s v=""/>
    <m/>
    <s v=""/>
    <s v="U"/>
    <m/>
    <s v=""/>
    <s v=""/>
    <n v="4"/>
    <m/>
    <s v=""/>
    <m/>
    <s v=""/>
    <s v=""/>
    <n v="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800"/>
    <n v="4800"/>
    <n v="92160000"/>
    <n v="321600000"/>
    <n v="3.1723484848484844"/>
  </r>
  <r>
    <s v="전략"/>
    <s v="ELS-의류"/>
    <s v="ELS-아트인드림-06"/>
    <s v="ELS-아트인드림-06ELSTSF2479BK"/>
    <n v="1"/>
    <s v="ELS-아트인드림-061"/>
    <s v="ELS-아트인드림-061-ELSTSF2479BLACKOXS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BK"/>
    <s v="BK"/>
    <s v="BLACK"/>
    <s v="ELSTSF2479BK"/>
    <s v=""/>
    <n v="0.2"/>
    <s v="100% COTTON"/>
    <n v="1"/>
    <s v="OXS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79BK"/>
    <n v="1"/>
    <s v="ELS-아트인드림-061"/>
    <s v="ELS-아트인드림-061-ELSTSF2479BLACKOSS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BK"/>
    <s v="BK"/>
    <s v="BLACK"/>
    <s v="ELSTSF2479BK"/>
    <s v=""/>
    <n v="0.2"/>
    <s v="100% COTTON"/>
    <n v="1"/>
    <s v="OSS"/>
    <n v="4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5188000"/>
    <n v="19600000"/>
    <n v="3.4344991939440668"/>
  </r>
  <r>
    <s v="전략"/>
    <s v="ELS-의류"/>
    <s v="ELS-아트인드림-06"/>
    <s v="ELS-아트인드림-06ELSTSF2479BK"/>
    <n v="1"/>
    <s v="ELS-아트인드림-061"/>
    <s v="ELS-아트인드림-061-ELSTSF2479BLACKOMM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BK"/>
    <s v="BK"/>
    <s v="BLACK"/>
    <s v="ELSTSF2479BK"/>
    <s v=""/>
    <n v="0.2"/>
    <s v="100% COTTON"/>
    <n v="1"/>
    <s v="OMM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79BK"/>
    <n v="1"/>
    <s v="ELS-아트인드림-061"/>
    <s v="ELS-아트인드림-061-ELSTSF2479BLACKOLL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BK"/>
    <s v="BK"/>
    <s v="BLACK"/>
    <s v="ELSTSF2479BK"/>
    <s v=""/>
    <n v="0.2"/>
    <s v="100% COTTON"/>
    <n v="1"/>
    <s v="OLL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79BK"/>
    <n v="1"/>
    <s v="ELS-아트인드림-061"/>
    <s v="ELS-아트인드림-061-ELSTSF2479BLACKOXL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BK"/>
    <s v="BK"/>
    <s v="BLACK"/>
    <s v="ELSTSF2479BK"/>
    <s v=""/>
    <n v="0.2"/>
    <s v="100% COTTON"/>
    <n v="1"/>
    <s v="OX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979BK"/>
    <n v="2"/>
    <s v="ELS-아트인드림-062"/>
    <s v="ELS-아트인드림-062-ELSTSF2979BLACKXX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BK_KIDS"/>
    <s v="BK"/>
    <s v="BLACK"/>
    <s v="ELSTSF2979BK"/>
    <s v=""/>
    <n v="0.16666666666666666"/>
    <s v="100% COTTON"/>
    <n v="1"/>
    <s v="XXS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979BK"/>
    <n v="2"/>
    <s v="ELS-아트인드림-062"/>
    <s v="ELS-아트인드림-062-ELSTSF2979BLACKOX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BK_KIDS"/>
    <s v="BK"/>
    <s v="BLACK"/>
    <s v="ELSTSF2979BK"/>
    <s v=""/>
    <n v="0.16666666666666666"/>
    <s v="100% COTTON"/>
    <n v="1"/>
    <s v="OXS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979BK"/>
    <n v="2"/>
    <s v="ELS-아트인드림-062"/>
    <s v="ELS-아트인드림-062-ELSTSF2979BLACKOS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BK_KIDS"/>
    <s v="BK"/>
    <s v="BLACK"/>
    <s v="ELSTSF2979BK"/>
    <s v=""/>
    <n v="0.16666666666666666"/>
    <s v="100% COTTON"/>
    <n v="1"/>
    <s v="OSS"/>
    <n v="5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960000"/>
    <n v="22500000"/>
    <n v="3.4319707138499078"/>
  </r>
  <r>
    <s v="전략"/>
    <s v="ELS-의류"/>
    <s v="ELS-아트인드림-06"/>
    <s v="ELS-아트인드림-06ELSTSF2979BK"/>
    <n v="2"/>
    <s v="ELS-아트인드림-062"/>
    <s v="ELS-아트인드림-062-ELSTSF2979BLACKOMM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BK_KIDS"/>
    <s v="BK"/>
    <s v="BLACK"/>
    <s v="ELSTSF2979BK"/>
    <s v=""/>
    <n v="0.16666666666666666"/>
    <s v="100% COTTON"/>
    <n v="1"/>
    <s v="OMM"/>
    <n v="4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768000"/>
    <n v="18000000"/>
    <n v="3.4319707138499083"/>
  </r>
  <r>
    <s v="전략"/>
    <s v="ELS-의류"/>
    <s v="ELS-아트인드림-06"/>
    <s v="ELS-아트인드림-06ELSTSF2979BK"/>
    <n v="2"/>
    <s v="ELS-아트인드림-062"/>
    <s v="ELS-아트인드림-062-ELSTSF2979BLACKOLL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BK_KIDS"/>
    <s v="BK"/>
    <s v="BLACK"/>
    <s v="ELSTSF2979BK"/>
    <s v=""/>
    <n v="0.16666666666666666"/>
    <s v="100% COTTON"/>
    <n v="1"/>
    <s v="OLL"/>
    <n v="2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2384000"/>
    <n v="9000000"/>
    <n v="3.4319707138499083"/>
  </r>
  <r>
    <s v="전략"/>
    <s v="ELS-의류"/>
    <s v="ELS-아트인드림-06"/>
    <s v="ELS-아트인드림-06ELSTSF2979BK"/>
    <n v="2"/>
    <s v="ELS-아트인드림-062"/>
    <s v="ELS-아트인드림-062-ELSTSF2979BLACKOXL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BK_KIDS"/>
    <s v="BK"/>
    <s v="BLACK"/>
    <s v="ELSTSF2979BK"/>
    <s v=""/>
    <n v="0.16666666666666666"/>
    <s v="100% COTTON"/>
    <n v="1"/>
    <s v="OXL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479MT"/>
    <n v="3"/>
    <s v="ELS-아트인드림-063"/>
    <s v="ELS-아트인드림-063-ELSTSF2479MINTOXS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MT"/>
    <s v="MT"/>
    <s v="MINT"/>
    <s v="ELSTSF2479MT"/>
    <s v=""/>
    <n v="0.2"/>
    <s v="100% COTTON"/>
    <n v="1"/>
    <s v="OXS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79MT"/>
    <n v="3"/>
    <s v="ELS-아트인드림-063"/>
    <s v="ELS-아트인드림-063-ELSTSF2479MINTOSS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MT"/>
    <s v="MT"/>
    <s v="MINT"/>
    <s v="ELSTSF2479MT"/>
    <s v=""/>
    <n v="0.2"/>
    <s v="100% COTTON"/>
    <n v="1"/>
    <s v="OSS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79MT"/>
    <n v="3"/>
    <s v="ELS-아트인드림-063"/>
    <s v="ELS-아트인드림-063-ELSTSF2479MINTOMM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MT"/>
    <s v="MT"/>
    <s v="MINT"/>
    <s v="ELSTSF2479MT"/>
    <s v=""/>
    <n v="0.2"/>
    <s v="100% COTTON"/>
    <n v="1"/>
    <s v="OMM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79MT"/>
    <n v="3"/>
    <s v="ELS-아트인드림-063"/>
    <s v="ELS-아트인드림-063-ELSTSF2479MINTOLL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MT"/>
    <s v="MT"/>
    <s v="MINT"/>
    <s v="ELSTSF2479MT"/>
    <s v=""/>
    <n v="0.2"/>
    <s v="100% COTTON"/>
    <n v="1"/>
    <s v="OLL"/>
    <n v="4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5188000"/>
    <n v="19600000"/>
    <n v="3.4344991939440668"/>
  </r>
  <r>
    <s v="전략"/>
    <s v="ELS-의류"/>
    <s v="ELS-아트인드림-06"/>
    <s v="ELS-아트인드림-06ELSTSF2479MT"/>
    <n v="3"/>
    <s v="ELS-아트인드림-063"/>
    <s v="ELS-아트인드림-063-ELSTSF2479MINTOXL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MT"/>
    <s v="MT"/>
    <s v="MINT"/>
    <s v="ELSTSF2479MT"/>
    <s v=""/>
    <n v="0.2"/>
    <s v="100% COTTON"/>
    <n v="1"/>
    <s v="OX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979MT"/>
    <n v="4"/>
    <s v="ELS-아트인드림-064"/>
    <s v="ELS-아트인드림-064-ELSTSF2979MINTXX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MT_KIDS"/>
    <s v="MT"/>
    <s v="MINT"/>
    <s v="ELSTSF2979MT"/>
    <s v=""/>
    <n v="0.16666666666666666"/>
    <s v="100% COTTON"/>
    <n v="1"/>
    <s v="XXS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979MT"/>
    <n v="4"/>
    <s v="ELS-아트인드림-064"/>
    <s v="ELS-아트인드림-064-ELSTSF2979MINTOX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MT_KIDS"/>
    <s v="MT"/>
    <s v="MINT"/>
    <s v="ELSTSF2979MT"/>
    <s v=""/>
    <n v="0.16666666666666666"/>
    <s v="100% COTTON"/>
    <n v="1"/>
    <s v="OXS"/>
    <n v="4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768000"/>
    <n v="18000000"/>
    <n v="3.4319707138499083"/>
  </r>
  <r>
    <s v="전략"/>
    <s v="ELS-의류"/>
    <s v="ELS-아트인드림-06"/>
    <s v="ELS-아트인드림-06ELSTSF2979MT"/>
    <n v="4"/>
    <s v="ELS-아트인드림-064"/>
    <s v="ELS-아트인드림-064-ELSTSF2979MINTOS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MT_KIDS"/>
    <s v="MT"/>
    <s v="MINT"/>
    <s v="ELSTSF2979MT"/>
    <s v=""/>
    <n v="0.16666666666666666"/>
    <s v="100% COTTON"/>
    <n v="1"/>
    <s v="OSS"/>
    <n v="5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960000"/>
    <n v="22500000"/>
    <n v="3.4319707138499078"/>
  </r>
  <r>
    <s v="전략"/>
    <s v="ELS-의류"/>
    <s v="ELS-아트인드림-06"/>
    <s v="ELS-아트인드림-06ELSTSF2979MT"/>
    <n v="4"/>
    <s v="ELS-아트인드림-064"/>
    <s v="ELS-아트인드림-064-ELSTSF2979MINTOMM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MT_KIDS"/>
    <s v="MT"/>
    <s v="MINT"/>
    <s v="ELSTSF2979MT"/>
    <s v=""/>
    <n v="0.16666666666666666"/>
    <s v="100% COTTON"/>
    <n v="1"/>
    <s v="OMM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979MT"/>
    <n v="4"/>
    <s v="ELS-아트인드림-064"/>
    <s v="ELS-아트인드림-064-ELSTSF2979MINTOLL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MT_KIDS"/>
    <s v="MT"/>
    <s v="MINT"/>
    <s v="ELSTSF2979MT"/>
    <s v=""/>
    <n v="0.16666666666666666"/>
    <s v="100% COTTON"/>
    <n v="1"/>
    <s v="OLL"/>
    <n v="2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2384000"/>
    <n v="9000000"/>
    <n v="3.4319707138499083"/>
  </r>
  <r>
    <s v="전략"/>
    <s v="ELS-의류"/>
    <s v="ELS-아트인드림-06"/>
    <s v="ELS-아트인드림-06ELSTSF2979MT"/>
    <n v="4"/>
    <s v="ELS-아트인드림-064"/>
    <s v="ELS-아트인드림-064-ELSTSF2979MINTOXL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MT_KIDS"/>
    <s v="MT"/>
    <s v="MINT"/>
    <s v="ELSTSF2979MT"/>
    <s v=""/>
    <n v="0.16666666666666666"/>
    <s v="100% COTTON"/>
    <n v="1"/>
    <s v="OXL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479OR"/>
    <n v="5"/>
    <s v="ELS-아트인드림-065"/>
    <s v="ELS-아트인드림-065-ELSTSF2479ORANGEOXS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OR"/>
    <s v="OR"/>
    <s v="ORANGE"/>
    <s v="ELSTSF2479OR"/>
    <s v=""/>
    <n v="0.2"/>
    <s v="100% COTTON"/>
    <n v="1"/>
    <s v="OXS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79OR"/>
    <n v="5"/>
    <s v="ELS-아트인드림-065"/>
    <s v="ELS-아트인드림-065-ELSTSF2479ORANGEOSS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OR"/>
    <s v="OR"/>
    <s v="ORANGE"/>
    <s v="ELSTSF2479OR"/>
    <s v=""/>
    <n v="0.2"/>
    <s v="100% COTTON"/>
    <n v="1"/>
    <s v="OSS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79OR"/>
    <n v="5"/>
    <s v="ELS-아트인드림-065"/>
    <s v="ELS-아트인드림-065-ELSTSF2479ORANGEOMM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OR"/>
    <s v="OR"/>
    <s v="ORANGE"/>
    <s v="ELSTSF2479OR"/>
    <s v=""/>
    <n v="0.2"/>
    <s v="100% COTTON"/>
    <n v="1"/>
    <s v="OMM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79OR"/>
    <n v="5"/>
    <s v="ELS-아트인드림-065"/>
    <s v="ELS-아트인드림-065-ELSTSF2479ORANGEOLL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OR"/>
    <s v="OR"/>
    <s v="ORANGE"/>
    <s v="ELSTSF2479OR"/>
    <s v=""/>
    <n v="0.2"/>
    <s v="100% COTTON"/>
    <n v="1"/>
    <s v="OLL"/>
    <n v="4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5188000"/>
    <n v="19600000"/>
    <n v="3.4344991939440668"/>
  </r>
  <r>
    <s v="전략"/>
    <s v="ELS-의류"/>
    <s v="ELS-아트인드림-06"/>
    <s v="ELS-아트인드림-06ELSTSF2479OR"/>
    <n v="5"/>
    <s v="ELS-아트인드림-065"/>
    <s v="ELS-아트인드림-065-ELSTSF2479ORANGEOXL"/>
    <s v="ELS의류479"/>
    <x v="0"/>
    <s v="14SS E"/>
    <m/>
    <s v="ELS"/>
    <s v="ELSTINKO"/>
    <s v="F"/>
    <n v="2"/>
    <s v="TS"/>
    <s v="SHOT SLEEVES"/>
    <s v="U"/>
    <n v="479"/>
    <n v="479"/>
    <s v="ELSTSF2479"/>
    <n v="6.6666666666666666E-2"/>
    <s v="14SS ELSTINKO_TSHIRTS_20_OR"/>
    <s v="OR"/>
    <s v="ORANGE"/>
    <s v="ELSTSF2479OR"/>
    <s v=""/>
    <n v="0.2"/>
    <s v="100% COTTON"/>
    <n v="1"/>
    <s v="OX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979OR"/>
    <n v="6"/>
    <s v="ELS-아트인드림-066"/>
    <s v="ELS-아트인드림-066-ELSTSF2979ORANGEXX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OR_KIDS"/>
    <s v="OR"/>
    <s v="ORANGE"/>
    <s v="ELSTSF2979OR"/>
    <s v=""/>
    <n v="0.16666666666666666"/>
    <s v="100% COTTON"/>
    <n v="1"/>
    <s v="XXS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979OR"/>
    <n v="6"/>
    <s v="ELS-아트인드림-066"/>
    <s v="ELS-아트인드림-066-ELSTSF2979ORANGEOX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OR_KIDS"/>
    <s v="OR"/>
    <s v="ORANGE"/>
    <s v="ELSTSF2979OR"/>
    <s v=""/>
    <n v="0.16666666666666666"/>
    <s v="100% COTTON"/>
    <n v="1"/>
    <s v="OXS"/>
    <n v="4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768000"/>
    <n v="18000000"/>
    <n v="3.4319707138499083"/>
  </r>
  <r>
    <s v="전략"/>
    <s v="ELS-의류"/>
    <s v="ELS-아트인드림-06"/>
    <s v="ELS-아트인드림-06ELSTSF2979OR"/>
    <n v="6"/>
    <s v="ELS-아트인드림-066"/>
    <s v="ELS-아트인드림-066-ELSTSF2979ORANGEOSS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OR_KIDS"/>
    <s v="OR"/>
    <s v="ORANGE"/>
    <s v="ELSTSF2979OR"/>
    <s v=""/>
    <n v="0.16666666666666666"/>
    <s v="100% COTTON"/>
    <n v="1"/>
    <s v="OSS"/>
    <n v="5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960000"/>
    <n v="22500000"/>
    <n v="3.4319707138499078"/>
  </r>
  <r>
    <s v="전략"/>
    <s v="ELS-의류"/>
    <s v="ELS-아트인드림-06"/>
    <s v="ELS-아트인드림-06ELSTSF2979OR"/>
    <n v="6"/>
    <s v="ELS-아트인드림-066"/>
    <s v="ELS-아트인드림-066-ELSTSF2979ORANGEOMM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OR_KIDS"/>
    <s v="OR"/>
    <s v="ORANGE"/>
    <s v="ELSTSF2979OR"/>
    <s v=""/>
    <n v="0.16666666666666666"/>
    <s v="100% COTTON"/>
    <n v="1"/>
    <s v="OMM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979OR"/>
    <n v="6"/>
    <s v="ELS-아트인드림-066"/>
    <s v="ELS-아트인드림-066-ELSTSF2979ORANGEOLL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OR_KIDS"/>
    <s v="OR"/>
    <s v="ORANGE"/>
    <s v="ELSTSF2979OR"/>
    <s v=""/>
    <n v="0.16666666666666666"/>
    <s v="100% COTTON"/>
    <n v="1"/>
    <s v="OLL"/>
    <n v="2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2384000"/>
    <n v="9000000"/>
    <n v="3.4319707138499083"/>
  </r>
  <r>
    <s v="전략"/>
    <s v="ELS-의류"/>
    <s v="ELS-아트인드림-06"/>
    <s v="ELS-아트인드림-06ELSTSF2979OR"/>
    <n v="6"/>
    <s v="ELS-아트인드림-066"/>
    <s v="ELS-아트인드림-066-ELSTSF2979ORANGEOXL"/>
    <s v="ELS의류979"/>
    <x v="0"/>
    <s v="14SS E"/>
    <m/>
    <s v="ELS"/>
    <s v="ELSTINKO"/>
    <s v="F"/>
    <n v="2"/>
    <s v="TS"/>
    <s v="SHOT SLEEVES"/>
    <s v="K"/>
    <n v="979"/>
    <n v="979"/>
    <s v="ELSTSF2979"/>
    <n v="5.5555555555555552E-2"/>
    <s v="14SS ELSTINKO_TSHIRTS_20_OR_KIDS"/>
    <s v="OR"/>
    <s v="ORANGE"/>
    <s v="ELSTSF2979OR"/>
    <s v=""/>
    <n v="0.16666666666666666"/>
    <s v="100% COTTON"/>
    <n v="1"/>
    <s v="OXL"/>
    <n v="300"/>
    <x v="3"/>
    <x v="5"/>
    <s v="06"/>
    <s v="M"/>
    <s v="KR"/>
    <n v="2"/>
    <n v="45000"/>
    <d v="1899-12-30T00:00:00"/>
    <n v="11363.636363636362"/>
    <n v="11920"/>
    <n v="556.36363636363785"/>
    <n v="0"/>
    <n v="20"/>
    <s v=""/>
    <n v="20"/>
    <n v="0"/>
    <n v="11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76000"/>
    <n v="13500000"/>
    <n v="3.4319707138499083"/>
  </r>
  <r>
    <s v="전략"/>
    <s v="ELS-의류"/>
    <s v="ELS-아트인드림-06"/>
    <s v="ELS-아트인드림-06ELSTSF2480WH"/>
    <n v="7"/>
    <s v="ELS-아트인드림-067"/>
    <s v="ELS-아트인드림-067-ELSTSF2480WHITEOXS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WH"/>
    <s v="WH"/>
    <s v="WHITE"/>
    <s v="ELSTSF2480WH"/>
    <s v=""/>
    <n v="0.2"/>
    <s v="100% COTTON"/>
    <n v="1"/>
    <s v="OXS"/>
    <n v="300"/>
    <x v="3"/>
    <x v="5"/>
    <s v="06"/>
    <s v="M"/>
    <s v="KR"/>
    <n v="2"/>
    <n v="45000"/>
    <d v="1899-12-30T00:00:00"/>
    <n v="11363.636363636362"/>
    <n v="11870"/>
    <n v="506.36363636363785"/>
    <n v="0"/>
    <n v="20"/>
    <s v=""/>
    <n v="20"/>
    <n v="0"/>
    <n v="118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61000"/>
    <n v="13500000"/>
    <n v="3.446427203798728"/>
  </r>
  <r>
    <s v="전략"/>
    <s v="ELS-의류"/>
    <s v="ELS-아트인드림-06"/>
    <s v="ELS-아트인드림-06ELSTSF2480WH"/>
    <n v="7"/>
    <s v="ELS-아트인드림-067"/>
    <s v="ELS-아트인드림-067-ELSTSF2480WHITEOSS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WH"/>
    <s v="WH"/>
    <s v="WHITE"/>
    <s v="ELSTSF2480WH"/>
    <s v=""/>
    <n v="0.2"/>
    <s v="100% COTTON"/>
    <n v="1"/>
    <s v="OSS"/>
    <n v="400"/>
    <x v="3"/>
    <x v="5"/>
    <s v="06"/>
    <s v="M"/>
    <s v="KR"/>
    <n v="2"/>
    <n v="45000"/>
    <d v="1899-12-30T00:00:00"/>
    <n v="11363.636363636362"/>
    <n v="11870"/>
    <n v="506.36363636363785"/>
    <n v="0"/>
    <n v="20"/>
    <s v=""/>
    <n v="20"/>
    <n v="0"/>
    <n v="118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748000"/>
    <n v="18000000"/>
    <n v="3.4464272037987285"/>
  </r>
  <r>
    <s v="전략"/>
    <s v="ELS-의류"/>
    <s v="ELS-아트인드림-06"/>
    <s v="ELS-아트인드림-06ELSTSF2480WH"/>
    <n v="7"/>
    <s v="ELS-아트인드림-067"/>
    <s v="ELS-아트인드림-067-ELSTSF2480WHITEOMM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WH"/>
    <s v="WH"/>
    <s v="WHITE"/>
    <s v="ELSTSF2480WH"/>
    <s v=""/>
    <n v="0.2"/>
    <s v="100% COTTON"/>
    <n v="1"/>
    <s v="OMM"/>
    <n v="500"/>
    <x v="3"/>
    <x v="5"/>
    <s v="06"/>
    <s v="M"/>
    <s v="KR"/>
    <n v="2"/>
    <n v="45000"/>
    <d v="1899-12-30T00:00:00"/>
    <n v="11363.636363636362"/>
    <n v="11870"/>
    <n v="506.36363636363785"/>
    <n v="0"/>
    <n v="20"/>
    <s v=""/>
    <n v="20"/>
    <n v="0"/>
    <n v="118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935000"/>
    <n v="22500000"/>
    <n v="3.446427203798728"/>
  </r>
  <r>
    <s v="전략"/>
    <s v="ELS-의류"/>
    <s v="ELS-아트인드림-06"/>
    <s v="ELS-아트인드림-06ELSTSF2480WH"/>
    <n v="7"/>
    <s v="ELS-아트인드림-067"/>
    <s v="ELS-아트인드림-067-ELSTSF2480WHITEOLL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WH"/>
    <s v="WH"/>
    <s v="WHITE"/>
    <s v="ELSTSF2480WH"/>
    <s v=""/>
    <n v="0.2"/>
    <s v="100% COTTON"/>
    <n v="1"/>
    <s v="OLL"/>
    <n v="300"/>
    <x v="3"/>
    <x v="5"/>
    <s v="06"/>
    <s v="M"/>
    <s v="KR"/>
    <n v="2"/>
    <n v="45000"/>
    <d v="1899-12-30T00:00:00"/>
    <n v="11363.636363636362"/>
    <n v="11870"/>
    <n v="506.36363636363785"/>
    <n v="0"/>
    <n v="20"/>
    <s v=""/>
    <n v="20"/>
    <n v="0"/>
    <n v="118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61000"/>
    <n v="13500000"/>
    <n v="3.446427203798728"/>
  </r>
  <r>
    <s v="전략"/>
    <s v="ELS-의류"/>
    <s v="ELS-아트인드림-06"/>
    <s v="ELS-아트인드림-06ELSTSF2480WH"/>
    <n v="7"/>
    <s v="ELS-아트인드림-067"/>
    <s v="ELS-아트인드림-067-ELSTSF2480WHITEOXL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WH"/>
    <s v="WH"/>
    <s v="WHITE"/>
    <s v="ELSTSF2480WH"/>
    <s v=""/>
    <n v="0.2"/>
    <s v="100% COTTON"/>
    <n v="1"/>
    <s v="OXL"/>
    <n v="300"/>
    <x v="3"/>
    <x v="5"/>
    <s v="06"/>
    <s v="M"/>
    <s v="KR"/>
    <n v="2"/>
    <n v="45000"/>
    <d v="1899-12-30T00:00:00"/>
    <n v="11363.636363636362"/>
    <n v="11870"/>
    <n v="506.36363636363785"/>
    <n v="0"/>
    <n v="20"/>
    <s v=""/>
    <n v="20"/>
    <n v="0"/>
    <n v="118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561000"/>
    <n v="13500000"/>
    <n v="3.446427203798728"/>
  </r>
  <r>
    <s v="전략"/>
    <s v="ELS-의류"/>
    <s v="ELS-아트인드림-06"/>
    <s v="ELS-아트인드림-06ELSTSF2980WH"/>
    <n v="8"/>
    <s v="ELS-아트인드림-068"/>
    <s v="ELS-아트인드림-068-ELSTSF2980WHITEXXS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WH_KIDS"/>
    <s v="WH"/>
    <s v="WHITE"/>
    <s v="ELSTSF2980WH"/>
    <s v=""/>
    <n v="0.16666666666666666"/>
    <s v="100% COTTON"/>
    <n v="1"/>
    <s v="XXS"/>
    <n v="300"/>
    <x v="3"/>
    <x v="5"/>
    <s v="06"/>
    <s v="M"/>
    <s v="KR"/>
    <n v="2"/>
    <n v="43000"/>
    <d v="1899-12-30T00:00:00"/>
    <n v="10858.585858585857"/>
    <n v="10920"/>
    <n v="61.41414141414316"/>
    <n v="0"/>
    <n v="20"/>
    <s v=""/>
    <n v="20"/>
    <n v="0"/>
    <n v="10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276000"/>
    <n v="12900000"/>
    <n v="3.5797535797535791"/>
  </r>
  <r>
    <s v="전략"/>
    <s v="ELS-의류"/>
    <s v="ELS-아트인드림-06"/>
    <s v="ELS-아트인드림-06ELSTSF2980WH"/>
    <n v="8"/>
    <s v="ELS-아트인드림-068"/>
    <s v="ELS-아트인드림-068-ELSTSF2980WHITEOXS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WH_KIDS"/>
    <s v="WH"/>
    <s v="WHITE"/>
    <s v="ELSTSF2980WH"/>
    <s v=""/>
    <n v="0.16666666666666666"/>
    <s v="100% COTTON"/>
    <n v="1"/>
    <s v="OXS"/>
    <n v="400"/>
    <x v="3"/>
    <x v="5"/>
    <s v="06"/>
    <s v="M"/>
    <s v="KR"/>
    <n v="2"/>
    <n v="43000"/>
    <d v="1899-12-30T00:00:00"/>
    <n v="10858.585858585857"/>
    <n v="10920"/>
    <n v="61.41414141414316"/>
    <n v="0"/>
    <n v="20"/>
    <s v=""/>
    <n v="20"/>
    <n v="0"/>
    <n v="10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368000"/>
    <n v="17200000"/>
    <n v="3.5797535797535796"/>
  </r>
  <r>
    <s v="전략"/>
    <s v="ELS-의류"/>
    <s v="ELS-아트인드림-06"/>
    <s v="ELS-아트인드림-06ELSTSF2980WH"/>
    <n v="8"/>
    <s v="ELS-아트인드림-068"/>
    <s v="ELS-아트인드림-068-ELSTSF2980WHITEOSS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WH_KIDS"/>
    <s v="WH"/>
    <s v="WHITE"/>
    <s v="ELSTSF2980WH"/>
    <s v=""/>
    <n v="0.16666666666666666"/>
    <s v="100% COTTON"/>
    <n v="1"/>
    <s v="OSS"/>
    <n v="500"/>
    <x v="3"/>
    <x v="5"/>
    <s v="06"/>
    <s v="M"/>
    <s v="KR"/>
    <n v="2"/>
    <n v="43000"/>
    <d v="1899-12-30T00:00:00"/>
    <n v="10858.585858585857"/>
    <n v="10920"/>
    <n v="61.41414141414316"/>
    <n v="0"/>
    <n v="20"/>
    <s v=""/>
    <n v="20"/>
    <n v="0"/>
    <n v="10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460000"/>
    <n v="21500000"/>
    <n v="3.5797535797535791"/>
  </r>
  <r>
    <s v="전략"/>
    <s v="ELS-의류"/>
    <s v="ELS-아트인드림-06"/>
    <s v="ELS-아트인드림-06ELSTSF2980WH"/>
    <n v="8"/>
    <s v="ELS-아트인드림-068"/>
    <s v="ELS-아트인드림-068-ELSTSF2980WHITEOMM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WH_KIDS"/>
    <s v="WH"/>
    <s v="WHITE"/>
    <s v="ELSTSF2980WH"/>
    <s v=""/>
    <n v="0.16666666666666666"/>
    <s v="100% COTTON"/>
    <n v="1"/>
    <s v="OMM"/>
    <n v="300"/>
    <x v="3"/>
    <x v="5"/>
    <s v="06"/>
    <s v="M"/>
    <s v="KR"/>
    <n v="2"/>
    <n v="43000"/>
    <d v="1899-12-30T00:00:00"/>
    <n v="10858.585858585857"/>
    <n v="10920"/>
    <n v="61.41414141414316"/>
    <n v="0"/>
    <n v="20"/>
    <s v=""/>
    <n v="20"/>
    <n v="0"/>
    <n v="10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276000"/>
    <n v="12900000"/>
    <n v="3.5797535797535791"/>
  </r>
  <r>
    <s v="전략"/>
    <s v="ELS-의류"/>
    <s v="ELS-아트인드림-06"/>
    <s v="ELS-아트인드림-06ELSTSF2980WH"/>
    <n v="8"/>
    <s v="ELS-아트인드림-068"/>
    <s v="ELS-아트인드림-068-ELSTSF2980WHITEOLL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WH_KIDS"/>
    <s v="WH"/>
    <s v="WHITE"/>
    <s v="ELSTSF2980WH"/>
    <s v=""/>
    <n v="0.16666666666666666"/>
    <s v="100% COTTON"/>
    <n v="1"/>
    <s v="OLL"/>
    <n v="200"/>
    <x v="3"/>
    <x v="5"/>
    <s v="06"/>
    <s v="M"/>
    <s v="KR"/>
    <n v="2"/>
    <n v="43000"/>
    <d v="1899-12-30T00:00:00"/>
    <n v="10858.585858585857"/>
    <n v="10920"/>
    <n v="61.41414141414316"/>
    <n v="0"/>
    <n v="20"/>
    <s v=""/>
    <n v="20"/>
    <n v="0"/>
    <n v="10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2184000"/>
    <n v="8600000"/>
    <n v="3.5797535797535796"/>
  </r>
  <r>
    <s v="전략"/>
    <s v="ELS-의류"/>
    <s v="ELS-아트인드림-06"/>
    <s v="ELS-아트인드림-06ELSTSF2980WH"/>
    <n v="8"/>
    <s v="ELS-아트인드림-068"/>
    <s v="ELS-아트인드림-068-ELSTSF2980WHITEOXL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WH_KIDS"/>
    <s v="WH"/>
    <s v="WHITE"/>
    <s v="ELSTSF2980WH"/>
    <s v=""/>
    <n v="0.16666666666666666"/>
    <s v="100% COTTON"/>
    <n v="1"/>
    <s v="OXL"/>
    <n v="300"/>
    <x v="3"/>
    <x v="5"/>
    <s v="06"/>
    <s v="M"/>
    <s v="KR"/>
    <n v="2"/>
    <n v="43000"/>
    <d v="1899-12-30T00:00:00"/>
    <n v="10858.585858585857"/>
    <n v="10920"/>
    <n v="61.41414141414316"/>
    <n v="0"/>
    <n v="20"/>
    <s v=""/>
    <n v="20"/>
    <n v="0"/>
    <n v="109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276000"/>
    <n v="12900000"/>
    <n v="3.5797535797535791"/>
  </r>
  <r>
    <s v="전략"/>
    <s v="ELS-의류"/>
    <s v="ELS-아트인드림-06"/>
    <s v="ELS-아트인드림-06ELSTSF2480LI"/>
    <n v="9"/>
    <s v="ELS-아트인드림-069"/>
    <s v="ELS-아트인드림-069-ELSTSF2480LIMEOXS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LI"/>
    <s v="LI"/>
    <s v="LIME"/>
    <s v="ELSTSF2480LI"/>
    <s v=""/>
    <n v="0.2"/>
    <s v="100% COTTON"/>
    <n v="1"/>
    <s v="OXS"/>
    <n v="300"/>
    <x v="3"/>
    <x v="5"/>
    <s v="06"/>
    <s v="M"/>
    <s v="KR"/>
    <n v="2"/>
    <n v="45000"/>
    <d v="1899-12-30T00:00:00"/>
    <n v="11363.636363636362"/>
    <n v="12120"/>
    <n v="756.36363636363785"/>
    <n v="0"/>
    <n v="20"/>
    <s v=""/>
    <n v="20"/>
    <n v="0"/>
    <n v="12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636000"/>
    <n v="13500000"/>
    <n v="3.3753375337533749"/>
  </r>
  <r>
    <s v="전략"/>
    <s v="ELS-의류"/>
    <s v="ELS-아트인드림-06"/>
    <s v="ELS-아트인드림-06ELSTSF2480LI"/>
    <n v="9"/>
    <s v="ELS-아트인드림-069"/>
    <s v="ELS-아트인드림-069-ELSTSF2480LIMEOSS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LI"/>
    <s v="LI"/>
    <s v="LIME"/>
    <s v="ELSTSF2480LI"/>
    <s v=""/>
    <n v="0.2"/>
    <s v="100% COTTON"/>
    <n v="1"/>
    <s v="OSS"/>
    <n v="500"/>
    <x v="3"/>
    <x v="5"/>
    <s v="06"/>
    <s v="M"/>
    <s v="KR"/>
    <n v="2"/>
    <n v="45000"/>
    <d v="1899-12-30T00:00:00"/>
    <n v="11363.636363636362"/>
    <n v="12120"/>
    <n v="756.36363636363785"/>
    <n v="0"/>
    <n v="20"/>
    <s v=""/>
    <n v="20"/>
    <n v="0"/>
    <n v="12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060000"/>
    <n v="22500000"/>
    <n v="3.3753375337533749"/>
  </r>
  <r>
    <s v="전략"/>
    <s v="ELS-의류"/>
    <s v="ELS-아트인드림-06"/>
    <s v="ELS-아트인드림-06ELSTSF2480LI"/>
    <n v="9"/>
    <s v="ELS-아트인드림-069"/>
    <s v="ELS-아트인드림-069-ELSTSF2480LIMEOMM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LI"/>
    <s v="LI"/>
    <s v="LIME"/>
    <s v="ELSTSF2480LI"/>
    <s v=""/>
    <n v="0.2"/>
    <s v="100% COTTON"/>
    <n v="1"/>
    <s v="OMM"/>
    <n v="400"/>
    <x v="3"/>
    <x v="5"/>
    <s v="06"/>
    <s v="M"/>
    <s v="KR"/>
    <n v="2"/>
    <n v="45000"/>
    <d v="1899-12-30T00:00:00"/>
    <n v="11363.636363636362"/>
    <n v="12120"/>
    <n v="756.36363636363785"/>
    <n v="0"/>
    <n v="20"/>
    <s v=""/>
    <n v="20"/>
    <n v="0"/>
    <n v="12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848000"/>
    <n v="18000000"/>
    <n v="3.3753375337533753"/>
  </r>
  <r>
    <s v="전략"/>
    <s v="ELS-의류"/>
    <s v="ELS-아트인드림-06"/>
    <s v="ELS-아트인드림-06ELSTSF2480LI"/>
    <n v="9"/>
    <s v="ELS-아트인드림-069"/>
    <s v="ELS-아트인드림-069-ELSTSF2480LIMEOLL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LI"/>
    <s v="LI"/>
    <s v="LIME"/>
    <s v="ELSTSF2480LI"/>
    <s v=""/>
    <n v="0.2"/>
    <s v="100% COTTON"/>
    <n v="1"/>
    <s v="OLL"/>
    <n v="300"/>
    <x v="3"/>
    <x v="5"/>
    <s v="06"/>
    <s v="M"/>
    <s v="KR"/>
    <n v="2"/>
    <n v="45000"/>
    <d v="1899-12-30T00:00:00"/>
    <n v="11363.636363636362"/>
    <n v="12120"/>
    <n v="756.36363636363785"/>
    <n v="0"/>
    <n v="20"/>
    <s v=""/>
    <n v="20"/>
    <n v="0"/>
    <n v="12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636000"/>
    <n v="13500000"/>
    <n v="3.3753375337533749"/>
  </r>
  <r>
    <s v="전략"/>
    <s v="ELS-의류"/>
    <s v="ELS-아트인드림-06"/>
    <s v="ELS-아트인드림-06ELSTSF2480LI"/>
    <n v="9"/>
    <s v="ELS-아트인드림-069"/>
    <s v="ELS-아트인드림-069-ELSTSF2480LIMEOXL"/>
    <s v="ELS의류480"/>
    <x v="0"/>
    <s v="14SS E"/>
    <m/>
    <s v="ELS"/>
    <s v="ELSTINKO"/>
    <s v="F"/>
    <n v="2"/>
    <s v="TS"/>
    <s v="SHOT SLEEVES"/>
    <s v="U"/>
    <n v="480"/>
    <n v="480"/>
    <s v="ELSTSF2480"/>
    <n v="0.1"/>
    <s v="14SS ELSTINKO_TSHIRTS_21_LI"/>
    <s v="LI"/>
    <s v="LIME"/>
    <s v="ELSTSF2480LI"/>
    <s v=""/>
    <n v="0.2"/>
    <s v="100% COTTON"/>
    <n v="1"/>
    <s v="OXL"/>
    <n v="300"/>
    <x v="3"/>
    <x v="5"/>
    <s v="06"/>
    <s v="M"/>
    <s v="KR"/>
    <n v="2"/>
    <n v="45000"/>
    <d v="1899-12-30T00:00:00"/>
    <n v="11363.636363636362"/>
    <n v="12120"/>
    <n v="756.36363636363785"/>
    <n v="0"/>
    <n v="20"/>
    <s v=""/>
    <n v="20"/>
    <n v="0"/>
    <n v="12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636000"/>
    <n v="13500000"/>
    <n v="3.3753375337533749"/>
  </r>
  <r>
    <s v="전략"/>
    <s v="ELS-의류"/>
    <s v="ELS-아트인드림-06"/>
    <s v="ELS-아트인드림-06ELSTSF2980LI"/>
    <n v="10"/>
    <s v="ELS-아트인드림-0610"/>
    <s v="ELS-아트인드림-0610-ELSTSF2980LIMEXXS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LI_KIDS"/>
    <s v="LI"/>
    <s v="LIME"/>
    <s v="ELSTSF2980LI"/>
    <s v=""/>
    <n v="0.16666666666666666"/>
    <s v="100% COTTON"/>
    <n v="1"/>
    <s v="XXS"/>
    <n v="300"/>
    <x v="3"/>
    <x v="5"/>
    <s v="06"/>
    <s v="M"/>
    <s v="KR"/>
    <n v="2"/>
    <n v="43000"/>
    <d v="1899-12-30T00:00:00"/>
    <n v="10858.585858585857"/>
    <n v="11120"/>
    <n v="261.41414141414316"/>
    <n v="0"/>
    <n v="20"/>
    <s v=""/>
    <n v="20"/>
    <n v="0"/>
    <n v="11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36000"/>
    <n v="12900000"/>
    <n v="3.5153695225637667"/>
  </r>
  <r>
    <s v="전략"/>
    <s v="ELS-의류"/>
    <s v="ELS-아트인드림-06"/>
    <s v="ELS-아트인드림-06ELSTSF2980LI"/>
    <n v="10"/>
    <s v="ELS-아트인드림-0610"/>
    <s v="ELS-아트인드림-0610-ELSTSF2980LIMEOXS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LI_KIDS"/>
    <s v="LI"/>
    <s v="LIME"/>
    <s v="ELSTSF2980LI"/>
    <s v=""/>
    <n v="0.16666666666666666"/>
    <s v="100% COTTON"/>
    <n v="1"/>
    <s v="OXS"/>
    <n v="400"/>
    <x v="3"/>
    <x v="5"/>
    <s v="06"/>
    <s v="M"/>
    <s v="KR"/>
    <n v="2"/>
    <n v="43000"/>
    <d v="1899-12-30T00:00:00"/>
    <n v="10858.585858585857"/>
    <n v="11120"/>
    <n v="261.41414141414316"/>
    <n v="0"/>
    <n v="20"/>
    <s v=""/>
    <n v="20"/>
    <n v="0"/>
    <n v="11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448000"/>
    <n v="17200000"/>
    <n v="3.5153695225637671"/>
  </r>
  <r>
    <s v="전략"/>
    <s v="ELS-의류"/>
    <s v="ELS-아트인드림-06"/>
    <s v="ELS-아트인드림-06ELSTSF2980LI"/>
    <n v="10"/>
    <s v="ELS-아트인드림-0610"/>
    <s v="ELS-아트인드림-0610-ELSTSF2980LIMEOSS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LI_KIDS"/>
    <s v="LI"/>
    <s v="LIME"/>
    <s v="ELSTSF2980LI"/>
    <s v=""/>
    <n v="0.16666666666666666"/>
    <s v="100% COTTON"/>
    <n v="1"/>
    <s v="OSS"/>
    <n v="500"/>
    <x v="3"/>
    <x v="5"/>
    <s v="06"/>
    <s v="M"/>
    <s v="KR"/>
    <n v="2"/>
    <n v="43000"/>
    <d v="1899-12-30T00:00:00"/>
    <n v="10858.585858585857"/>
    <n v="11120"/>
    <n v="261.41414141414316"/>
    <n v="0"/>
    <n v="20"/>
    <s v=""/>
    <n v="20"/>
    <n v="0"/>
    <n v="11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560000"/>
    <n v="21500000"/>
    <n v="3.5153695225637667"/>
  </r>
  <r>
    <s v="전략"/>
    <s v="ELS-의류"/>
    <s v="ELS-아트인드림-06"/>
    <s v="ELS-아트인드림-06ELSTSF2980LI"/>
    <n v="10"/>
    <s v="ELS-아트인드림-0610"/>
    <s v="ELS-아트인드림-0610-ELSTSF2980LIMEOMM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LI_KIDS"/>
    <s v="LI"/>
    <s v="LIME"/>
    <s v="ELSTSF2980LI"/>
    <s v=""/>
    <n v="0.16666666666666666"/>
    <s v="100% COTTON"/>
    <n v="1"/>
    <s v="OMM"/>
    <n v="300"/>
    <x v="3"/>
    <x v="5"/>
    <s v="06"/>
    <s v="M"/>
    <s v="KR"/>
    <n v="2"/>
    <n v="43000"/>
    <d v="1899-12-30T00:00:00"/>
    <n v="10858.585858585857"/>
    <n v="11120"/>
    <n v="261.41414141414316"/>
    <n v="0"/>
    <n v="20"/>
    <s v=""/>
    <n v="20"/>
    <n v="0"/>
    <n v="11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36000"/>
    <n v="12900000"/>
    <n v="3.5153695225637667"/>
  </r>
  <r>
    <s v="전략"/>
    <s v="ELS-의류"/>
    <s v="ELS-아트인드림-06"/>
    <s v="ELS-아트인드림-06ELSTSF2980LI"/>
    <n v="10"/>
    <s v="ELS-아트인드림-0610"/>
    <s v="ELS-아트인드림-0610-ELSTSF2980LIMEOLL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LI_KIDS"/>
    <s v="LI"/>
    <s v="LIME"/>
    <s v="ELSTSF2980LI"/>
    <s v=""/>
    <n v="0.16666666666666666"/>
    <s v="100% COTTON"/>
    <n v="1"/>
    <s v="OLL"/>
    <n v="200"/>
    <x v="3"/>
    <x v="5"/>
    <s v="06"/>
    <s v="M"/>
    <s v="KR"/>
    <n v="2"/>
    <n v="43000"/>
    <d v="1899-12-30T00:00:00"/>
    <n v="10858.585858585857"/>
    <n v="11120"/>
    <n v="261.41414141414316"/>
    <n v="0"/>
    <n v="20"/>
    <s v=""/>
    <n v="20"/>
    <n v="0"/>
    <n v="11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2224000"/>
    <n v="8600000"/>
    <n v="3.5153695225637671"/>
  </r>
  <r>
    <s v="전략"/>
    <s v="ELS-의류"/>
    <s v="ELS-아트인드림-06"/>
    <s v="ELS-아트인드림-06ELSTSF2980LI"/>
    <n v="10"/>
    <s v="ELS-아트인드림-0610"/>
    <s v="ELS-아트인드림-0610-ELSTSF2980LIMEOXL"/>
    <s v="ELS의류980"/>
    <x v="0"/>
    <s v="14SS E"/>
    <m/>
    <s v="ELS"/>
    <s v="ELSTINKO"/>
    <s v="F"/>
    <n v="2"/>
    <s v="TS"/>
    <s v="SHOT SLEEVES"/>
    <s v="K"/>
    <n v="980"/>
    <n v="980"/>
    <s v="ELSTSF2980"/>
    <n v="8.3333333333333329E-2"/>
    <s v="14SS ELSTINKO_TSHIRTS_21_LI_KIDS"/>
    <s v="LI"/>
    <s v="LIME"/>
    <s v="ELSTSF2980LI"/>
    <s v=""/>
    <n v="0.16666666666666666"/>
    <s v="100% COTTON"/>
    <n v="1"/>
    <s v="OXL"/>
    <n v="300"/>
    <x v="3"/>
    <x v="5"/>
    <s v="06"/>
    <s v="M"/>
    <s v="KR"/>
    <n v="2"/>
    <n v="43000"/>
    <d v="1899-12-30T00:00:00"/>
    <n v="10858.585858585857"/>
    <n v="11120"/>
    <n v="261.41414141414316"/>
    <n v="0"/>
    <n v="20"/>
    <s v=""/>
    <n v="20"/>
    <n v="0"/>
    <n v="111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36000"/>
    <n v="12900000"/>
    <n v="3.5153695225637667"/>
  </r>
  <r>
    <s v="전략"/>
    <s v="ELS-의류"/>
    <s v="ELS-아트인드림-06"/>
    <s v="ELS-아트인드림-06ELSTSF2481BL"/>
    <n v="11"/>
    <s v="ELS-아트인드림-0611"/>
    <s v="ELS-아트인드림-0611-ELSTSF2481BLUEOXS"/>
    <s v="ELS의류481"/>
    <x v="0"/>
    <s v="14SS E"/>
    <m/>
    <s v="ELS"/>
    <s v="ELSTINKO"/>
    <s v="F"/>
    <n v="2"/>
    <s v="TS"/>
    <s v="SHOT SLEEVES"/>
    <s v="U"/>
    <n v="481"/>
    <n v="481"/>
    <s v="ELSTSF2481"/>
    <n v="0.2"/>
    <s v="14SS ELSTINKO_TSHIRTS_20_BL"/>
    <s v="BL"/>
    <s v="BLUE"/>
    <s v="ELSTSF2481BL"/>
    <s v=""/>
    <n v="0.2"/>
    <s v="100% COTTON"/>
    <n v="1"/>
    <s v="OXS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1BL"/>
    <n v="11"/>
    <s v="ELS-아트인드림-0611"/>
    <s v="ELS-아트인드림-0611-ELSTSF2481BLUEOSS"/>
    <s v="ELS의류481"/>
    <x v="0"/>
    <s v="14SS E"/>
    <m/>
    <s v="ELS"/>
    <s v="ELSTINKO"/>
    <s v="F"/>
    <n v="2"/>
    <s v="TS"/>
    <s v="SHOT SLEEVES"/>
    <s v="U"/>
    <n v="481"/>
    <n v="481"/>
    <s v="ELSTSF2481"/>
    <n v="0.2"/>
    <s v="14SS ELSTINKO_TSHIRTS_20_BL"/>
    <s v="BL"/>
    <s v="BLUE"/>
    <s v="ELSTSF2481BL"/>
    <s v=""/>
    <n v="0.2"/>
    <s v="100% COTTON"/>
    <n v="1"/>
    <s v="OSS"/>
    <n v="4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5188000"/>
    <n v="19600000"/>
    <n v="3.4344991939440668"/>
  </r>
  <r>
    <s v="전략"/>
    <s v="ELS-의류"/>
    <s v="ELS-아트인드림-06"/>
    <s v="ELS-아트인드림-06ELSTSF2481BL"/>
    <n v="11"/>
    <s v="ELS-아트인드림-0611"/>
    <s v="ELS-아트인드림-0611-ELSTSF2481BLUEOMM"/>
    <s v="ELS의류481"/>
    <x v="0"/>
    <s v="14SS E"/>
    <m/>
    <s v="ELS"/>
    <s v="ELSTINKO"/>
    <s v="F"/>
    <n v="2"/>
    <s v="TS"/>
    <s v="SHOT SLEEVES"/>
    <s v="U"/>
    <n v="481"/>
    <n v="481"/>
    <s v="ELSTSF2481"/>
    <n v="0.2"/>
    <s v="14SS ELSTINKO_TSHIRTS_20_BL"/>
    <s v="BL"/>
    <s v="BLUE"/>
    <s v="ELSTSF2481BL"/>
    <s v=""/>
    <n v="0.2"/>
    <s v="100% COTTON"/>
    <n v="1"/>
    <s v="OMM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81BL"/>
    <n v="11"/>
    <s v="ELS-아트인드림-0611"/>
    <s v="ELS-아트인드림-0611-ELSTSF2481BLUEOLL"/>
    <s v="ELS의류481"/>
    <x v="0"/>
    <s v="14SS E"/>
    <m/>
    <s v="ELS"/>
    <s v="ELSTINKO"/>
    <s v="F"/>
    <n v="2"/>
    <s v="TS"/>
    <s v="SHOT SLEEVES"/>
    <s v="U"/>
    <n v="481"/>
    <n v="481"/>
    <s v="ELSTSF2481"/>
    <n v="0.2"/>
    <s v="14SS ELSTINKO_TSHIRTS_20_BL"/>
    <s v="BL"/>
    <s v="BLUE"/>
    <s v="ELSTSF2481BL"/>
    <s v=""/>
    <n v="0.2"/>
    <s v="100% COTTON"/>
    <n v="1"/>
    <s v="OL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1BL"/>
    <n v="11"/>
    <s v="ELS-아트인드림-0611"/>
    <s v="ELS-아트인드림-0611-ELSTSF2481BLUEOXL"/>
    <s v="ELS의류481"/>
    <x v="0"/>
    <s v="14SS E"/>
    <m/>
    <s v="ELS"/>
    <s v="ELSTINKO"/>
    <s v="F"/>
    <n v="2"/>
    <s v="TS"/>
    <s v="SHOT SLEEVES"/>
    <s v="U"/>
    <n v="481"/>
    <n v="481"/>
    <s v="ELSTSF2481"/>
    <n v="0.2"/>
    <s v="14SS ELSTINKO_TSHIRTS_20_BL"/>
    <s v="BL"/>
    <s v="BLUE"/>
    <s v="ELSTSF2481BL"/>
    <s v=""/>
    <n v="0.2"/>
    <s v="100% COTTON"/>
    <n v="1"/>
    <s v="OX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2GY"/>
    <n v="12"/>
    <s v="ELS-아트인드림-0612"/>
    <s v="ELS-아트인드림-0612-ELSTSF2482GREYOXS"/>
    <s v="ELS의류482"/>
    <x v="0"/>
    <s v="14SS E"/>
    <m/>
    <s v="ELS"/>
    <s v="ELSTINKO"/>
    <s v="F"/>
    <n v="2"/>
    <s v="TS"/>
    <s v="SHOT SLEEVES"/>
    <s v="U"/>
    <n v="482"/>
    <n v="482"/>
    <s v="ELSTSF2482"/>
    <n v="0.2"/>
    <s v="14SS ELSTINKO_TSHIRTS_20_GY"/>
    <s v="GY"/>
    <s v="GREY"/>
    <s v="ELSTSF2482GY"/>
    <s v=""/>
    <n v="0.2"/>
    <s v="100% COTTON"/>
    <n v="1"/>
    <s v="OXS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2GY"/>
    <n v="12"/>
    <s v="ELS-아트인드림-0612"/>
    <s v="ELS-아트인드림-0612-ELSTSF2482GREYOSS"/>
    <s v="ELS의류482"/>
    <x v="0"/>
    <s v="14SS E"/>
    <m/>
    <s v="ELS"/>
    <s v="ELSTINKO"/>
    <s v="F"/>
    <n v="2"/>
    <s v="TS"/>
    <s v="SHOT SLEEVES"/>
    <s v="U"/>
    <n v="482"/>
    <n v="482"/>
    <s v="ELSTSF2482"/>
    <n v="0.2"/>
    <s v="14SS ELSTINKO_TSHIRTS_20_GY"/>
    <s v="GY"/>
    <s v="GREY"/>
    <s v="ELSTSF2482GY"/>
    <s v=""/>
    <n v="0.2"/>
    <s v="100% COTTON"/>
    <n v="1"/>
    <s v="OSS"/>
    <n v="4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5188000"/>
    <n v="19600000"/>
    <n v="3.4344991939440668"/>
  </r>
  <r>
    <s v="전략"/>
    <s v="ELS-의류"/>
    <s v="ELS-아트인드림-06"/>
    <s v="ELS-아트인드림-06ELSTSF2482GY"/>
    <n v="12"/>
    <s v="ELS-아트인드림-0612"/>
    <s v="ELS-아트인드림-0612-ELSTSF2482GREYOMM"/>
    <s v="ELS의류482"/>
    <x v="0"/>
    <s v="14SS E"/>
    <m/>
    <s v="ELS"/>
    <s v="ELSTINKO"/>
    <s v="F"/>
    <n v="2"/>
    <s v="TS"/>
    <s v="SHOT SLEEVES"/>
    <s v="U"/>
    <n v="482"/>
    <n v="482"/>
    <s v="ELSTSF2482"/>
    <n v="0.2"/>
    <s v="14SS ELSTINKO_TSHIRTS_20_GY"/>
    <s v="GY"/>
    <s v="GREY"/>
    <s v="ELSTSF2482GY"/>
    <s v=""/>
    <n v="0.2"/>
    <s v="100% COTTON"/>
    <n v="1"/>
    <s v="OMM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82GY"/>
    <n v="12"/>
    <s v="ELS-아트인드림-0612"/>
    <s v="ELS-아트인드림-0612-ELSTSF2482GREYOLL"/>
    <s v="ELS의류482"/>
    <x v="0"/>
    <s v="14SS E"/>
    <m/>
    <s v="ELS"/>
    <s v="ELSTINKO"/>
    <s v="F"/>
    <n v="2"/>
    <s v="TS"/>
    <s v="SHOT SLEEVES"/>
    <s v="U"/>
    <n v="482"/>
    <n v="482"/>
    <s v="ELSTSF2482"/>
    <n v="0.2"/>
    <s v="14SS ELSTINKO_TSHIRTS_20_GY"/>
    <s v="GY"/>
    <s v="GREY"/>
    <s v="ELSTSF2482GY"/>
    <s v=""/>
    <n v="0.2"/>
    <s v="100% COTTON"/>
    <n v="1"/>
    <s v="OL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2GY"/>
    <n v="12"/>
    <s v="ELS-아트인드림-0612"/>
    <s v="ELS-아트인드림-0612-ELSTSF2482GREYOXL"/>
    <s v="ELS의류482"/>
    <x v="0"/>
    <s v="14SS E"/>
    <m/>
    <s v="ELS"/>
    <s v="ELSTINKO"/>
    <s v="F"/>
    <n v="2"/>
    <s v="TS"/>
    <s v="SHOT SLEEVES"/>
    <s v="U"/>
    <n v="482"/>
    <n v="482"/>
    <s v="ELSTSF2482"/>
    <n v="0.2"/>
    <s v="14SS ELSTINKO_TSHIRTS_20_GY"/>
    <s v="GY"/>
    <s v="GREY"/>
    <s v="ELSTSF2482GY"/>
    <s v=""/>
    <n v="0.2"/>
    <s v="100% COTTON"/>
    <n v="1"/>
    <s v="OX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3RE"/>
    <n v="13"/>
    <s v="ELS-아트인드림-0613"/>
    <s v="ELS-아트인드림-0613-ELSTSF2483REDOXS"/>
    <s v="ELS의류483"/>
    <x v="0"/>
    <s v="14SS E"/>
    <m/>
    <s v="ELS"/>
    <s v="ELSTINKO"/>
    <s v="F"/>
    <n v="2"/>
    <s v="TS"/>
    <s v="SHOT SLEEVES"/>
    <s v="U"/>
    <n v="483"/>
    <n v="483"/>
    <s v="ELSTSF2483"/>
    <n v="0.2"/>
    <s v="14SS ELSTINKO_TSHIRTS_20_RE"/>
    <s v="RE"/>
    <s v="RED"/>
    <s v="ELSTSF2483RE"/>
    <s v=""/>
    <n v="0.2"/>
    <s v="100% COTTON"/>
    <n v="1"/>
    <s v="OXS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3RE"/>
    <n v="13"/>
    <s v="ELS-아트인드림-0613"/>
    <s v="ELS-아트인드림-0613-ELSTSF2483REDOSS"/>
    <s v="ELS의류483"/>
    <x v="0"/>
    <s v="14SS E"/>
    <m/>
    <s v="ELS"/>
    <s v="ELSTINKO"/>
    <s v="F"/>
    <n v="2"/>
    <s v="TS"/>
    <s v="SHOT SLEEVES"/>
    <s v="U"/>
    <n v="483"/>
    <n v="483"/>
    <s v="ELSTSF2483"/>
    <n v="0.2"/>
    <s v="14SS ELSTINKO_TSHIRTS_20_RE"/>
    <s v="RE"/>
    <s v="RED"/>
    <s v="ELSTSF2483RE"/>
    <s v=""/>
    <n v="0.2"/>
    <s v="100% COTTON"/>
    <n v="1"/>
    <s v="OSS"/>
    <n v="5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485000"/>
    <n v="24500000"/>
    <n v="3.4344991939440663"/>
  </r>
  <r>
    <s v="전략"/>
    <s v="ELS-의류"/>
    <s v="ELS-아트인드림-06"/>
    <s v="ELS-아트인드림-06ELSTSF2483RE"/>
    <n v="13"/>
    <s v="ELS-아트인드림-0613"/>
    <s v="ELS-아트인드림-0613-ELSTSF2483REDOMM"/>
    <s v="ELS의류483"/>
    <x v="0"/>
    <s v="14SS E"/>
    <m/>
    <s v="ELS"/>
    <s v="ELSTINKO"/>
    <s v="F"/>
    <n v="2"/>
    <s v="TS"/>
    <s v="SHOT SLEEVES"/>
    <s v="U"/>
    <n v="483"/>
    <n v="483"/>
    <s v="ELSTSF2483"/>
    <n v="0.2"/>
    <s v="14SS ELSTINKO_TSHIRTS_20_RE"/>
    <s v="RE"/>
    <s v="RED"/>
    <s v="ELSTSF2483RE"/>
    <s v=""/>
    <n v="0.2"/>
    <s v="100% COTTON"/>
    <n v="1"/>
    <s v="OMM"/>
    <n v="4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5188000"/>
    <n v="19600000"/>
    <n v="3.4344991939440668"/>
  </r>
  <r>
    <s v="전략"/>
    <s v="ELS-의류"/>
    <s v="ELS-아트인드림-06"/>
    <s v="ELS-아트인드림-06ELSTSF2483RE"/>
    <n v="13"/>
    <s v="ELS-아트인드림-0613"/>
    <s v="ELS-아트인드림-0613-ELSTSF2483REDOLL"/>
    <s v="ELS의류483"/>
    <x v="0"/>
    <s v="14SS E"/>
    <m/>
    <s v="ELS"/>
    <s v="ELSTINKO"/>
    <s v="F"/>
    <n v="2"/>
    <s v="TS"/>
    <s v="SHOT SLEEVES"/>
    <s v="U"/>
    <n v="483"/>
    <n v="483"/>
    <s v="ELSTSF2483"/>
    <n v="0.2"/>
    <s v="14SS ELSTINKO_TSHIRTS_20_RE"/>
    <s v="RE"/>
    <s v="RED"/>
    <s v="ELSTSF2483RE"/>
    <s v=""/>
    <n v="0.2"/>
    <s v="100% COTTON"/>
    <n v="1"/>
    <s v="OL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3RE"/>
    <n v="13"/>
    <s v="ELS-아트인드림-0613"/>
    <s v="ELS-아트인드림-0613-ELSTSF2483REDOXL"/>
    <s v="ELS의류483"/>
    <x v="0"/>
    <s v="14SS E"/>
    <m/>
    <s v="ELS"/>
    <s v="ELSTINKO"/>
    <s v="F"/>
    <n v="2"/>
    <s v="TS"/>
    <s v="SHOT SLEEVES"/>
    <s v="U"/>
    <n v="483"/>
    <n v="483"/>
    <s v="ELSTSF2483"/>
    <n v="0.2"/>
    <s v="14SS ELSTINKO_TSHIRTS_20_RE"/>
    <s v="RE"/>
    <s v="RED"/>
    <s v="ELSTSF2483RE"/>
    <s v=""/>
    <n v="0.2"/>
    <s v="100% COTTON"/>
    <n v="1"/>
    <s v="OXL"/>
    <n v="300"/>
    <x v="3"/>
    <x v="5"/>
    <s v="06"/>
    <s v="M"/>
    <s v="KR"/>
    <n v="2"/>
    <n v="49000"/>
    <d v="1899-12-30T00:00:00"/>
    <n v="12373.737373737373"/>
    <n v="12970"/>
    <n v="596.26262626262724"/>
    <n v="0"/>
    <n v="20"/>
    <s v=""/>
    <n v="20"/>
    <n v="0"/>
    <n v="1295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891000"/>
    <n v="14700000"/>
    <n v="3.4344991939440668"/>
  </r>
  <r>
    <s v="전략"/>
    <s v="ELS-의류"/>
    <s v="ELS-아트인드림-06"/>
    <s v="ELS-아트인드림-06ELSTSF2484BK"/>
    <n v="14"/>
    <s v="ELS-아트인드림-0614"/>
    <s v="ELS-아트인드림-0614-ELSTSF2484BLACKOSS"/>
    <s v="ELS의류484"/>
    <x v="0"/>
    <s v="14SS E"/>
    <m/>
    <s v="ELS"/>
    <s v="ELSTINKO"/>
    <s v="F"/>
    <n v="2"/>
    <s v="TS"/>
    <s v="SHOT SLEEVES"/>
    <s v="U"/>
    <n v="484"/>
    <n v="484"/>
    <s v="ELSTSF2484"/>
    <n v="0.33333333333333331"/>
    <s v="14SS ELSTINKO_TSHIRTS_018 BK"/>
    <s v="BK"/>
    <s v="BLACK"/>
    <s v="ELSTSF2484BK"/>
    <s v=""/>
    <n v="0.33333333333333331"/>
    <n v="0"/>
    <n v="1"/>
    <s v="OSS"/>
    <n v="300"/>
    <x v="3"/>
    <x v="5"/>
    <s v="06"/>
    <s v="M"/>
    <s v="KR"/>
    <n v="2"/>
    <n v="39000"/>
    <d v="1899-12-30T00:00:00"/>
    <n v="9848.4848484848462"/>
    <n v="11020"/>
    <n v="1171.5151515151538"/>
    <n v="0"/>
    <n v="20"/>
    <s v=""/>
    <n v="20"/>
    <n v="0"/>
    <n v="110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06000"/>
    <n v="11700000"/>
    <n v="3.2172908760930534"/>
  </r>
  <r>
    <s v="전략"/>
    <s v="ELS-의류"/>
    <s v="ELS-아트인드림-06"/>
    <s v="ELS-아트인드림-06ELSTSF2484BK"/>
    <n v="14"/>
    <s v="ELS-아트인드림-0614"/>
    <s v="ELS-아트인드림-0614-ELSTSF2484BLACKOMM"/>
    <s v="ELS의류484"/>
    <x v="0"/>
    <s v="14SS E"/>
    <m/>
    <s v="ELS"/>
    <s v="ELSTINKO"/>
    <s v="F"/>
    <n v="2"/>
    <s v="TS"/>
    <s v="SHOT SLEEVES"/>
    <s v="U"/>
    <n v="484"/>
    <n v="484"/>
    <s v="ELSTSF2484"/>
    <n v="0.33333333333333331"/>
    <s v="14SS ELSTINKO_TSHIRTS_018 BK"/>
    <s v="BK"/>
    <s v="BLACK"/>
    <s v="ELSTSF2484BK"/>
    <s v=""/>
    <n v="0.33333333333333331"/>
    <n v="0"/>
    <n v="1"/>
    <s v="OMM"/>
    <n v="400"/>
    <x v="3"/>
    <x v="5"/>
    <s v="06"/>
    <s v="M"/>
    <s v="KR"/>
    <n v="2"/>
    <n v="39000"/>
    <d v="1899-12-30T00:00:00"/>
    <n v="9848.4848484848462"/>
    <n v="11020"/>
    <n v="1171.5151515151538"/>
    <n v="0"/>
    <n v="20"/>
    <s v=""/>
    <n v="20"/>
    <n v="0"/>
    <n v="110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408000"/>
    <n v="15600000"/>
    <n v="3.2172908760930539"/>
  </r>
  <r>
    <s v="전략"/>
    <s v="ELS-의류"/>
    <s v="ELS-아트인드림-06"/>
    <s v="ELS-아트인드림-06ELSTSF2484BK"/>
    <n v="14"/>
    <s v="ELS-아트인드림-0614"/>
    <s v="ELS-아트인드림-0614-ELSTSF2484BLACKOLL"/>
    <s v="ELS의류484"/>
    <x v="0"/>
    <s v="14SS E"/>
    <m/>
    <s v="ELS"/>
    <s v="ELSTINKO"/>
    <s v="F"/>
    <n v="2"/>
    <s v="TS"/>
    <s v="SHOT SLEEVES"/>
    <s v="U"/>
    <n v="484"/>
    <n v="484"/>
    <s v="ELSTSF2484"/>
    <n v="0.33333333333333331"/>
    <s v="14SS ELSTINKO_TSHIRTS_018 BK"/>
    <s v="BK"/>
    <s v="BLACK"/>
    <s v="ELSTSF2484BK"/>
    <s v=""/>
    <n v="0.33333333333333331"/>
    <n v="0"/>
    <n v="1"/>
    <s v="OLL"/>
    <n v="300"/>
    <x v="3"/>
    <x v="5"/>
    <s v="06"/>
    <s v="M"/>
    <s v="KR"/>
    <n v="2"/>
    <n v="39000"/>
    <d v="1899-12-30T00:00:00"/>
    <n v="9848.4848484848462"/>
    <n v="11020"/>
    <n v="1171.5151515151538"/>
    <n v="0"/>
    <n v="20"/>
    <s v=""/>
    <n v="20"/>
    <n v="0"/>
    <n v="110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06000"/>
    <n v="11700000"/>
    <n v="3.2172908760930534"/>
  </r>
  <r>
    <s v="전략"/>
    <s v="ELS-의류"/>
    <s v="ELS-아트인드림-06"/>
    <s v="ELS-아트인드림-06ELSTSF2984BK"/>
    <n v="15"/>
    <s v="ELS-아트인드림-0615"/>
    <s v="ELS-아트인드림-0615-ELSTSF2984BLACKOXS"/>
    <s v="ELS의류984"/>
    <x v="0"/>
    <s v="14SS E"/>
    <m/>
    <s v="ELS"/>
    <s v="ELSTINKO"/>
    <s v="F"/>
    <n v="2"/>
    <s v="TS"/>
    <s v="SHOT SLEEVES"/>
    <s v="K"/>
    <n v="984"/>
    <n v="984"/>
    <s v="ELSTSF2984"/>
    <n v="0.33333333333333331"/>
    <s v="14SS ELSTINKO_TSHIRTS_018 BK_KIDS"/>
    <s v="BK"/>
    <s v="BLACK"/>
    <s v="ELSTSF2984BK"/>
    <s v=""/>
    <n v="0.33333333333333331"/>
    <n v="0"/>
    <n v="1"/>
    <s v="OXS"/>
    <n v="300"/>
    <x v="3"/>
    <x v="5"/>
    <s v="06"/>
    <s v="M"/>
    <s v="KR"/>
    <n v="2"/>
    <n v="35000"/>
    <d v="1899-12-30T00:00:00"/>
    <n v="8838.3838383838374"/>
    <n v="10220"/>
    <n v="1381.6161616161626"/>
    <n v="0"/>
    <n v="20"/>
    <s v=""/>
    <n v="20"/>
    <n v="0"/>
    <n v="102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066000"/>
    <n v="10500000"/>
    <n v="3.1133250311332499"/>
  </r>
  <r>
    <s v="전략"/>
    <s v="ELS-의류"/>
    <s v="ELS-아트인드림-06"/>
    <s v="ELS-아트인드림-06ELSTSF2984BK"/>
    <n v="15"/>
    <s v="ELS-아트인드림-0615"/>
    <s v="ELS-아트인드림-0615-ELSTSF2984BLACKOMM"/>
    <s v="ELS의류984"/>
    <x v="0"/>
    <s v="14SS E"/>
    <m/>
    <s v="ELS"/>
    <s v="ELSTINKO"/>
    <s v="F"/>
    <n v="2"/>
    <s v="TS"/>
    <s v="SHOT SLEEVES"/>
    <s v="K"/>
    <n v="984"/>
    <n v="984"/>
    <s v="ELSTSF2984"/>
    <n v="0.33333333333333331"/>
    <s v="14SS ELSTINKO_TSHIRTS_018 BK_KIDS"/>
    <s v="BK"/>
    <s v="BLACK"/>
    <s v="ELSTSF2984BK"/>
    <s v=""/>
    <n v="0.33333333333333331"/>
    <n v="0"/>
    <n v="1"/>
    <s v="OMM"/>
    <n v="400"/>
    <x v="3"/>
    <x v="5"/>
    <s v="06"/>
    <s v="M"/>
    <s v="KR"/>
    <n v="2"/>
    <n v="35000"/>
    <d v="1899-12-30T00:00:00"/>
    <n v="8838.3838383838374"/>
    <n v="10220"/>
    <n v="1381.6161616161626"/>
    <n v="0"/>
    <n v="20"/>
    <s v=""/>
    <n v="20"/>
    <n v="0"/>
    <n v="102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088000"/>
    <n v="14000000"/>
    <n v="3.1133250311332503"/>
  </r>
  <r>
    <s v="전략"/>
    <s v="ELS-의류"/>
    <s v="ELS-아트인드림-06"/>
    <s v="ELS-아트인드림-06ELSTSF2984BK"/>
    <n v="15"/>
    <s v="ELS-아트인드림-0615"/>
    <s v="ELS-아트인드림-0615-ELSTSF2984BLACKOXL"/>
    <s v="ELS의류984"/>
    <x v="0"/>
    <s v="14SS E"/>
    <m/>
    <s v="ELS"/>
    <s v="ELSTINKO"/>
    <s v="F"/>
    <n v="2"/>
    <s v="TS"/>
    <s v="SHOT SLEEVES"/>
    <s v="K"/>
    <n v="984"/>
    <n v="984"/>
    <s v="ELSTSF2984"/>
    <n v="0.33333333333333331"/>
    <s v="14SS ELSTINKO_TSHIRTS_018 BK_KIDS"/>
    <s v="BK"/>
    <s v="BLACK"/>
    <s v="ELSTSF2984BK"/>
    <s v=""/>
    <n v="0.33333333333333331"/>
    <n v="0"/>
    <n v="1"/>
    <s v="OXL"/>
    <n v="300"/>
    <x v="3"/>
    <x v="5"/>
    <s v="06"/>
    <s v="M"/>
    <s v="KR"/>
    <n v="2"/>
    <n v="35000"/>
    <d v="1899-12-30T00:00:00"/>
    <n v="8838.3838383838374"/>
    <n v="10220"/>
    <n v="1381.6161616161626"/>
    <n v="0"/>
    <n v="20"/>
    <s v=""/>
    <n v="20"/>
    <n v="0"/>
    <n v="102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066000"/>
    <n v="10500000"/>
    <n v="3.1133250311332499"/>
  </r>
  <r>
    <s v="전략"/>
    <s v="ELS-의류"/>
    <s v="ELS-아트인드림-06"/>
    <s v="ELS-아트인드림-06ELSTSF2485WH"/>
    <n v="16"/>
    <s v="ELS-아트인드림-0616"/>
    <s v="ELS-아트인드림-0616-ELSTSF2485WHITEOSS"/>
    <s v="ELS의류485"/>
    <x v="0"/>
    <s v="14SS E"/>
    <m/>
    <s v="ELS"/>
    <s v="ELSTINKO"/>
    <s v="F"/>
    <n v="2"/>
    <s v="TS"/>
    <s v="SHOT SLEEVES"/>
    <s v="U"/>
    <n v="485"/>
    <n v="485"/>
    <s v="ELSTSF2485"/>
    <n v="0.33333333333333331"/>
    <s v="14SS ELSTINKO_TSHIRTS_018_WT"/>
    <s v="WH"/>
    <s v="WHITE"/>
    <s v="ELSTSF2485WH"/>
    <s v=""/>
    <n v="0.33333333333333331"/>
    <n v="0"/>
    <n v="1"/>
    <s v="OSS"/>
    <n v="300"/>
    <x v="3"/>
    <x v="5"/>
    <s v="06"/>
    <s v="M"/>
    <s v="KR"/>
    <n v="2"/>
    <n v="39000"/>
    <d v="1899-12-30T00:00:00"/>
    <n v="9848.4848484848462"/>
    <n v="11020"/>
    <n v="1171.5151515151538"/>
    <n v="0"/>
    <n v="20"/>
    <s v=""/>
    <n v="20"/>
    <n v="0"/>
    <n v="110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06000"/>
    <n v="11700000"/>
    <n v="3.2172908760930534"/>
  </r>
  <r>
    <s v="전략"/>
    <s v="ELS-의류"/>
    <s v="ELS-아트인드림-06"/>
    <s v="ELS-아트인드림-06ELSTSF2485WH"/>
    <n v="16"/>
    <s v="ELS-아트인드림-0616"/>
    <s v="ELS-아트인드림-0616-ELSTSF2485WHITEOMM"/>
    <s v="ELS의류485"/>
    <x v="0"/>
    <s v="14SS E"/>
    <m/>
    <s v="ELS"/>
    <s v="ELSTINKO"/>
    <s v="F"/>
    <n v="2"/>
    <s v="TS"/>
    <s v="SHOT SLEEVES"/>
    <s v="U"/>
    <n v="485"/>
    <n v="485"/>
    <s v="ELSTSF2485"/>
    <n v="0.33333333333333331"/>
    <s v="14SS ELSTINKO_TSHIRTS_018_WT"/>
    <s v="WH"/>
    <s v="WHITE"/>
    <s v="ELSTSF2485WH"/>
    <s v=""/>
    <n v="0.33333333333333331"/>
    <n v="0"/>
    <n v="1"/>
    <s v="OMM"/>
    <n v="400"/>
    <x v="3"/>
    <x v="5"/>
    <s v="06"/>
    <s v="M"/>
    <s v="KR"/>
    <n v="2"/>
    <n v="39000"/>
    <d v="1899-12-30T00:00:00"/>
    <n v="9848.4848484848462"/>
    <n v="11020"/>
    <n v="1171.5151515151538"/>
    <n v="0"/>
    <n v="20"/>
    <s v=""/>
    <n v="20"/>
    <n v="0"/>
    <n v="110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408000"/>
    <n v="15600000"/>
    <n v="3.2172908760930539"/>
  </r>
  <r>
    <s v="전략"/>
    <s v="ELS-의류"/>
    <s v="ELS-아트인드림-06"/>
    <s v="ELS-아트인드림-06ELSTSF2485WH"/>
    <n v="16"/>
    <s v="ELS-아트인드림-0616"/>
    <s v="ELS-아트인드림-0616-ELSTSF2485WHITEOLL"/>
    <s v="ELS의류485"/>
    <x v="0"/>
    <s v="14SS E"/>
    <m/>
    <s v="ELS"/>
    <s v="ELSTINKO"/>
    <s v="F"/>
    <n v="2"/>
    <s v="TS"/>
    <s v="SHOT SLEEVES"/>
    <s v="U"/>
    <n v="485"/>
    <n v="485"/>
    <s v="ELSTSF2485"/>
    <n v="0.33333333333333331"/>
    <s v="14SS ELSTINKO_TSHIRTS_018_WT"/>
    <s v="WH"/>
    <s v="WHITE"/>
    <s v="ELSTSF2485WH"/>
    <s v=""/>
    <n v="0.33333333333333331"/>
    <n v="0"/>
    <n v="1"/>
    <s v="OLL"/>
    <n v="300"/>
    <x v="3"/>
    <x v="5"/>
    <s v="06"/>
    <s v="M"/>
    <s v="KR"/>
    <n v="2"/>
    <n v="39000"/>
    <d v="1899-12-30T00:00:00"/>
    <n v="9848.4848484848462"/>
    <n v="11020"/>
    <n v="1171.5151515151538"/>
    <n v="0"/>
    <n v="20"/>
    <s v=""/>
    <n v="20"/>
    <n v="0"/>
    <n v="110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06000"/>
    <n v="11700000"/>
    <n v="3.2172908760930534"/>
  </r>
  <r>
    <s v="전략"/>
    <s v="ELS-의류"/>
    <s v="ELS-아트인드림-06"/>
    <s v="ELS-아트인드림-06ELSTSF2985WH"/>
    <n v="17"/>
    <s v="ELS-아트인드림-0617"/>
    <s v="ELS-아트인드림-0617-ELSTSF2985WHITEOXS"/>
    <s v="ELS의류985"/>
    <x v="0"/>
    <s v="14SS E"/>
    <m/>
    <s v="ELS"/>
    <s v="ELSTINKO"/>
    <s v="F"/>
    <n v="2"/>
    <s v="TS"/>
    <s v="SHOT SLEEVES"/>
    <s v="K"/>
    <n v="985"/>
    <n v="985"/>
    <s v="ELSTSF2985"/>
    <n v="0.33333333333333331"/>
    <s v="14SS ELSTINKO_TSHIRTS_018_WT_KIDS"/>
    <s v="WH"/>
    <s v="WHITE"/>
    <s v="ELSTSF2985WH"/>
    <s v=""/>
    <n v="0.33333333333333331"/>
    <n v="0"/>
    <n v="1"/>
    <s v="OXS"/>
    <n v="300"/>
    <x v="3"/>
    <x v="5"/>
    <s v="06"/>
    <s v="M"/>
    <s v="KR"/>
    <n v="2"/>
    <n v="35000"/>
    <d v="1899-12-30T00:00:00"/>
    <n v="8838.3838383838374"/>
    <n v="10220"/>
    <n v="1381.6161616161626"/>
    <n v="0"/>
    <n v="20"/>
    <s v=""/>
    <n v="20"/>
    <n v="0"/>
    <n v="102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066000"/>
    <n v="10500000"/>
    <n v="3.1133250311332499"/>
  </r>
  <r>
    <s v="전략"/>
    <s v="ELS-의류"/>
    <s v="ELS-아트인드림-06"/>
    <s v="ELS-아트인드림-06ELSTSF2985WH"/>
    <n v="17"/>
    <s v="ELS-아트인드림-0617"/>
    <s v="ELS-아트인드림-0617-ELSTSF2985WHITEOMM"/>
    <s v="ELS의류985"/>
    <x v="0"/>
    <s v="14SS E"/>
    <m/>
    <s v="ELS"/>
    <s v="ELSTINKO"/>
    <s v="F"/>
    <n v="2"/>
    <s v="TS"/>
    <s v="SHOT SLEEVES"/>
    <s v="K"/>
    <n v="985"/>
    <n v="985"/>
    <s v="ELSTSF2985"/>
    <n v="0.33333333333333331"/>
    <s v="14SS ELSTINKO_TSHIRTS_018_WT_KIDS"/>
    <s v="WH"/>
    <s v="WHITE"/>
    <s v="ELSTSF2985WH"/>
    <s v=""/>
    <n v="0.33333333333333331"/>
    <n v="0"/>
    <n v="1"/>
    <s v="OMM"/>
    <n v="400"/>
    <x v="3"/>
    <x v="5"/>
    <s v="06"/>
    <s v="M"/>
    <s v="KR"/>
    <n v="2"/>
    <n v="35000"/>
    <d v="1899-12-30T00:00:00"/>
    <n v="8838.3838383838374"/>
    <n v="10220"/>
    <n v="1381.6161616161626"/>
    <n v="0"/>
    <n v="20"/>
    <s v=""/>
    <n v="20"/>
    <n v="0"/>
    <n v="102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088000"/>
    <n v="14000000"/>
    <n v="3.1133250311332503"/>
  </r>
  <r>
    <s v="전략"/>
    <s v="ELS-의류"/>
    <s v="ELS-아트인드림-06"/>
    <s v="ELS-아트인드림-06ELSTSF2985WH"/>
    <n v="17"/>
    <s v="ELS-아트인드림-0617"/>
    <s v="ELS-아트인드림-0617-ELSTSF2985WHITEOXL"/>
    <s v="ELS의류985"/>
    <x v="0"/>
    <s v="14SS E"/>
    <m/>
    <s v="ELS"/>
    <s v="ELSTINKO"/>
    <s v="F"/>
    <n v="2"/>
    <s v="TS"/>
    <s v="SHOT SLEEVES"/>
    <s v="K"/>
    <n v="985"/>
    <n v="985"/>
    <s v="ELSTSF2985"/>
    <n v="0.33333333333333331"/>
    <s v="14SS ELSTINKO_TSHIRTS_018_WT_KIDS"/>
    <s v="WH"/>
    <s v="WHITE"/>
    <s v="ELSTSF2985WH"/>
    <s v=""/>
    <n v="0.33333333333333331"/>
    <n v="0"/>
    <n v="1"/>
    <s v="OXL"/>
    <n v="300"/>
    <x v="3"/>
    <x v="5"/>
    <s v="06"/>
    <s v="M"/>
    <s v="KR"/>
    <n v="2"/>
    <n v="35000"/>
    <d v="1899-12-30T00:00:00"/>
    <n v="8838.3838383838374"/>
    <n v="10220"/>
    <n v="1381.6161616161626"/>
    <n v="0"/>
    <n v="20"/>
    <s v=""/>
    <n v="20"/>
    <n v="0"/>
    <n v="10200"/>
    <x v="4"/>
    <d v="1899-12-30T00:00:00"/>
    <d v="2014-03-2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066000"/>
    <n v="10500000"/>
    <n v="3.1133250311332499"/>
  </r>
  <r>
    <s v=""/>
    <s v=""/>
    <s v=""/>
    <s v=""/>
    <n v="0"/>
    <s v="0"/>
    <s v="0-"/>
    <n v="0"/>
    <x v="1"/>
    <s v=""/>
    <s v="ELS-아트인드림-06 TTL"/>
    <m/>
    <s v=""/>
    <s v=""/>
    <s v=""/>
    <m/>
    <s v=""/>
    <s v="U"/>
    <m/>
    <s v=""/>
    <s v=""/>
    <n v="11.000000000000011"/>
    <m/>
    <s v=""/>
    <m/>
    <s v=""/>
    <s v=""/>
    <n v="16.999999999999989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9000"/>
    <n v="29000"/>
    <n v="349120000"/>
    <n v="1310600000"/>
    <n v="3.4127364386301138"/>
  </r>
  <r>
    <s v="전략"/>
    <s v="ELS-의류"/>
    <s v="ELS-아트인드림-07"/>
    <s v="ELS-아트인드림-07ELSTSF2499RE"/>
    <n v="1"/>
    <s v="ELS-아트인드림-071"/>
    <s v="ELS-아트인드림-071-ELSTSF2499REDOXS"/>
    <s v="ELS의류499"/>
    <x v="0"/>
    <s v="14SS E"/>
    <m/>
    <s v="ELS"/>
    <s v="ELSTINKO"/>
    <s v="F"/>
    <n v="2"/>
    <s v="TS"/>
    <s v="SHOT SLEEVES"/>
    <s v="U"/>
    <n v="499"/>
    <n v="499"/>
    <s v="ELSTSF2499"/>
    <n v="0.2"/>
    <s v="14SS ELSTINKO_TSHIRTS_019 RE"/>
    <s v="RE"/>
    <s v="RED"/>
    <s v="ELSTSF2499RE"/>
    <s v=""/>
    <n v="0.2"/>
    <s v="100% COTTON"/>
    <n v="1"/>
    <s v="OXS"/>
    <n v="300"/>
    <x v="3"/>
    <x v="6"/>
    <s v="07"/>
    <s v="M"/>
    <s v="KR"/>
    <n v="2"/>
    <n v="45000"/>
    <d v="1899-12-30T00:00:00"/>
    <n v="11363.636363636362"/>
    <n v="12170"/>
    <n v="806.36363636363785"/>
    <n v="0"/>
    <n v="20"/>
    <s v=""/>
    <n v="20"/>
    <n v="0"/>
    <n v="1215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651000"/>
    <n v="13500000"/>
    <n v="3.3614700829162616"/>
  </r>
  <r>
    <s v="전략"/>
    <s v="ELS-의류"/>
    <s v="ELS-아트인드림-07"/>
    <s v="ELS-아트인드림-07ELSTSF2499RE"/>
    <n v="1"/>
    <s v="ELS-아트인드림-071"/>
    <s v="ELS-아트인드림-071-ELSTSF2499REDOSS"/>
    <s v="ELS의류499"/>
    <x v="0"/>
    <s v="14SS E"/>
    <m/>
    <s v="ELS"/>
    <s v="ELSTINKO"/>
    <s v="F"/>
    <n v="2"/>
    <s v="TS"/>
    <s v="SHOT SLEEVES"/>
    <s v="U"/>
    <n v="499"/>
    <n v="499"/>
    <s v="ELSTSF2499"/>
    <n v="0.2"/>
    <s v="14SS ELSTINKO_TSHIRTS_019 RE"/>
    <s v="RE"/>
    <s v="RED"/>
    <s v="ELSTSF2499RE"/>
    <s v=""/>
    <n v="0.2"/>
    <s v="100% COTTON"/>
    <n v="1"/>
    <s v="OSS"/>
    <n v="400"/>
    <x v="3"/>
    <x v="6"/>
    <s v="07"/>
    <s v="M"/>
    <s v="KR"/>
    <n v="2"/>
    <n v="45000"/>
    <d v="1899-12-30T00:00:00"/>
    <n v="11363.636363636362"/>
    <n v="12170"/>
    <n v="806.36363636363785"/>
    <n v="0"/>
    <n v="20"/>
    <s v=""/>
    <n v="20"/>
    <n v="0"/>
    <n v="1215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868000"/>
    <n v="18000000"/>
    <n v="3.361470082916262"/>
  </r>
  <r>
    <s v="전략"/>
    <s v="ELS-의류"/>
    <s v="ELS-아트인드림-07"/>
    <s v="ELS-아트인드림-07ELSTSF2499RE"/>
    <n v="1"/>
    <s v="ELS-아트인드림-071"/>
    <s v="ELS-아트인드림-071-ELSTSF2499REDOMM"/>
    <s v="ELS의류499"/>
    <x v="0"/>
    <s v="14SS E"/>
    <m/>
    <s v="ELS"/>
    <s v="ELSTINKO"/>
    <s v="F"/>
    <n v="2"/>
    <s v="TS"/>
    <s v="SHOT SLEEVES"/>
    <s v="U"/>
    <n v="499"/>
    <n v="499"/>
    <s v="ELSTSF2499"/>
    <n v="0.2"/>
    <s v="14SS ELSTINKO_TSHIRTS_019 RE"/>
    <s v="RE"/>
    <s v="RED"/>
    <s v="ELSTSF2499RE"/>
    <s v=""/>
    <n v="0.2"/>
    <s v="100% COTTON"/>
    <n v="1"/>
    <s v="OMM"/>
    <n v="500"/>
    <x v="3"/>
    <x v="6"/>
    <s v="07"/>
    <s v="M"/>
    <s v="KR"/>
    <n v="2"/>
    <n v="45000"/>
    <d v="1899-12-30T00:00:00"/>
    <n v="11363.636363636362"/>
    <n v="12170"/>
    <n v="806.36363636363785"/>
    <n v="0"/>
    <n v="20"/>
    <s v=""/>
    <n v="20"/>
    <n v="0"/>
    <n v="1215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085000"/>
    <n v="22500000"/>
    <n v="3.3614700829162616"/>
  </r>
  <r>
    <s v="전략"/>
    <s v="ELS-의류"/>
    <s v="ELS-아트인드림-07"/>
    <s v="ELS-아트인드림-07ELSTSF2499RE"/>
    <n v="1"/>
    <s v="ELS-아트인드림-071"/>
    <s v="ELS-아트인드림-071-ELSTSF2499REDOLL"/>
    <s v="ELS의류499"/>
    <x v="0"/>
    <s v="14SS E"/>
    <m/>
    <s v="ELS"/>
    <s v="ELSTINKO"/>
    <s v="F"/>
    <n v="2"/>
    <s v="TS"/>
    <s v="SHOT SLEEVES"/>
    <s v="U"/>
    <n v="499"/>
    <n v="499"/>
    <s v="ELSTSF2499"/>
    <n v="0.2"/>
    <s v="14SS ELSTINKO_TSHIRTS_019 RE"/>
    <s v="RE"/>
    <s v="RED"/>
    <s v="ELSTSF2499RE"/>
    <s v=""/>
    <n v="0.2"/>
    <s v="100% COTTON"/>
    <n v="1"/>
    <s v="OLL"/>
    <n v="500"/>
    <x v="3"/>
    <x v="6"/>
    <s v="07"/>
    <s v="M"/>
    <s v="KR"/>
    <n v="2"/>
    <n v="45000"/>
    <d v="1899-12-30T00:00:00"/>
    <n v="11363.636363636362"/>
    <n v="12170"/>
    <n v="806.36363636363785"/>
    <n v="0"/>
    <n v="20"/>
    <s v=""/>
    <n v="20"/>
    <n v="0"/>
    <n v="1215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6085000"/>
    <n v="22500000"/>
    <n v="3.3614700829162616"/>
  </r>
  <r>
    <s v="전략"/>
    <s v="ELS-의류"/>
    <s v="ELS-아트인드림-07"/>
    <s v="ELS-아트인드림-07ELSTSF2499RE"/>
    <n v="1"/>
    <s v="ELS-아트인드림-071"/>
    <s v="ELS-아트인드림-071-ELSTSF2499REDOXL"/>
    <s v="ELS의류499"/>
    <x v="0"/>
    <s v="14SS E"/>
    <m/>
    <s v="ELS"/>
    <s v="ELSTINKO"/>
    <s v="F"/>
    <n v="2"/>
    <s v="TS"/>
    <s v="SHOT SLEEVES"/>
    <s v="U"/>
    <n v="499"/>
    <n v="499"/>
    <s v="ELSTSF2499"/>
    <n v="0.2"/>
    <s v="14SS ELSTINKO_TSHIRTS_019 RE"/>
    <s v="RE"/>
    <s v="RED"/>
    <s v="ELSTSF2499RE"/>
    <s v=""/>
    <n v="0.2"/>
    <s v="100% COTTON"/>
    <n v="1"/>
    <s v="OXL"/>
    <n v="300"/>
    <x v="3"/>
    <x v="6"/>
    <s v="07"/>
    <s v="M"/>
    <s v="KR"/>
    <n v="2"/>
    <n v="45000"/>
    <d v="1899-12-30T00:00:00"/>
    <n v="11363.636363636362"/>
    <n v="12170"/>
    <n v="806.36363636363785"/>
    <n v="0"/>
    <n v="20"/>
    <s v=""/>
    <n v="20"/>
    <n v="0"/>
    <n v="1215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651000"/>
    <n v="13500000"/>
    <n v="3.3614700829162616"/>
  </r>
  <r>
    <s v="전략"/>
    <s v="ELS-의류"/>
    <s v="ELS-아트인드림-07"/>
    <s v="ELS-아트인드림-07ELSTSF2999RE"/>
    <n v="2"/>
    <s v="ELS-아트인드림-072"/>
    <s v="ELS-아트인드림-072-ELSTSF2999REDXXS"/>
    <s v="ELS의류999"/>
    <x v="0"/>
    <s v="14SS E"/>
    <m/>
    <s v="ELS"/>
    <s v="ELSTINKO"/>
    <s v="F"/>
    <n v="2"/>
    <s v="TS"/>
    <s v="SHOT SLEEVES"/>
    <s v="K"/>
    <n v="999"/>
    <n v="999"/>
    <s v="ELSTSF2999"/>
    <n v="0.16666666666666666"/>
    <s v="14SS ELSTINKO_TSHIRTS_019 RE_KIDS"/>
    <s v="RE"/>
    <s v="RED"/>
    <s v="ELSTSF2999RE"/>
    <s v=""/>
    <n v="0.16666666666666666"/>
    <s v="100% COTTON"/>
    <n v="1"/>
    <s v="XXS"/>
    <n v="300"/>
    <x v="3"/>
    <x v="6"/>
    <s v="07"/>
    <s v="M"/>
    <s v="KR"/>
    <n v="2"/>
    <n v="43000"/>
    <d v="1899-12-30T00:00:00"/>
    <n v="10858.585858585857"/>
    <n v="11200"/>
    <n v="341.41414141414316"/>
    <n v="0"/>
    <n v="20"/>
    <s v=""/>
    <n v="20"/>
    <n v="0"/>
    <n v="1118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60000"/>
    <n v="12900000"/>
    <n v="3.4902597402597397"/>
  </r>
  <r>
    <s v="전략"/>
    <s v="ELS-의류"/>
    <s v="ELS-아트인드림-07"/>
    <s v="ELS-아트인드림-07ELSTSF2999RE"/>
    <n v="2"/>
    <s v="ELS-아트인드림-072"/>
    <s v="ELS-아트인드림-072-ELSTSF2999REDOXS"/>
    <s v="ELS의류999"/>
    <x v="0"/>
    <s v="14SS E"/>
    <m/>
    <s v="ELS"/>
    <s v="ELSTINKO"/>
    <s v="F"/>
    <n v="2"/>
    <s v="TS"/>
    <s v="SHOT SLEEVES"/>
    <s v="K"/>
    <n v="999"/>
    <n v="999"/>
    <s v="ELSTSF2999"/>
    <n v="0.16666666666666666"/>
    <s v="14SS ELSTINKO_TSHIRTS_019 RE_KIDS"/>
    <s v="RE"/>
    <s v="RED"/>
    <s v="ELSTSF2999RE"/>
    <s v=""/>
    <n v="0.16666666666666666"/>
    <s v="100% COTTON"/>
    <n v="1"/>
    <s v="OXS"/>
    <n v="300"/>
    <x v="3"/>
    <x v="6"/>
    <s v="07"/>
    <s v="M"/>
    <s v="KR"/>
    <n v="2"/>
    <n v="43000"/>
    <d v="1899-12-30T00:00:00"/>
    <n v="10858.585858585857"/>
    <n v="11200"/>
    <n v="341.41414141414316"/>
    <n v="0"/>
    <n v="20"/>
    <s v=""/>
    <n v="20"/>
    <n v="0"/>
    <n v="1118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60000"/>
    <n v="12900000"/>
    <n v="3.4902597402597397"/>
  </r>
  <r>
    <s v="전략"/>
    <s v="ELS-의류"/>
    <s v="ELS-아트인드림-07"/>
    <s v="ELS-아트인드림-07ELSTSF2999RE"/>
    <n v="2"/>
    <s v="ELS-아트인드림-072"/>
    <s v="ELS-아트인드림-072-ELSTSF2999REDOSS"/>
    <s v="ELS의류999"/>
    <x v="0"/>
    <s v="14SS E"/>
    <m/>
    <s v="ELS"/>
    <s v="ELSTINKO"/>
    <s v="F"/>
    <n v="2"/>
    <s v="TS"/>
    <s v="SHOT SLEEVES"/>
    <s v="K"/>
    <n v="999"/>
    <n v="999"/>
    <s v="ELSTSF2999"/>
    <n v="0.16666666666666666"/>
    <s v="14SS ELSTINKO_TSHIRTS_019 RE_KIDS"/>
    <s v="RE"/>
    <s v="RED"/>
    <s v="ELSTSF2999RE"/>
    <s v=""/>
    <n v="0.16666666666666666"/>
    <s v="100% COTTON"/>
    <n v="1"/>
    <s v="OSS"/>
    <n v="500"/>
    <x v="3"/>
    <x v="6"/>
    <s v="07"/>
    <s v="M"/>
    <s v="KR"/>
    <n v="2"/>
    <n v="43000"/>
    <d v="1899-12-30T00:00:00"/>
    <n v="10858.585858585857"/>
    <n v="11200"/>
    <n v="341.41414141414316"/>
    <n v="0"/>
    <n v="20"/>
    <s v=""/>
    <n v="20"/>
    <n v="0"/>
    <n v="1118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500"/>
    <n v="500"/>
    <n v="5600000"/>
    <n v="21500000"/>
    <n v="3.4902597402597397"/>
  </r>
  <r>
    <s v="전략"/>
    <s v="ELS-의류"/>
    <s v="ELS-아트인드림-07"/>
    <s v="ELS-아트인드림-07ELSTSF2999RE"/>
    <n v="2"/>
    <s v="ELS-아트인드림-072"/>
    <s v="ELS-아트인드림-072-ELSTSF2999REDOMM"/>
    <s v="ELS의류999"/>
    <x v="0"/>
    <s v="14SS E"/>
    <m/>
    <s v="ELS"/>
    <s v="ELSTINKO"/>
    <s v="F"/>
    <n v="2"/>
    <s v="TS"/>
    <s v="SHOT SLEEVES"/>
    <s v="K"/>
    <n v="999"/>
    <n v="999"/>
    <s v="ELSTSF2999"/>
    <n v="0.16666666666666666"/>
    <s v="14SS ELSTINKO_TSHIRTS_019 RE_KIDS"/>
    <s v="RE"/>
    <s v="RED"/>
    <s v="ELSTSF2999RE"/>
    <s v=""/>
    <n v="0.16666666666666666"/>
    <s v="100% COTTON"/>
    <n v="1"/>
    <s v="OMM"/>
    <n v="400"/>
    <x v="3"/>
    <x v="6"/>
    <s v="07"/>
    <s v="M"/>
    <s v="KR"/>
    <n v="2"/>
    <n v="43000"/>
    <d v="1899-12-30T00:00:00"/>
    <n v="10858.585858585857"/>
    <n v="11200"/>
    <n v="341.41414141414316"/>
    <n v="0"/>
    <n v="20"/>
    <s v=""/>
    <n v="20"/>
    <n v="0"/>
    <n v="1118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"/>
    <n v="400"/>
    <n v="4480000"/>
    <n v="17200000"/>
    <n v="3.4902597402597402"/>
  </r>
  <r>
    <s v="전략"/>
    <s v="ELS-의류"/>
    <s v="ELS-아트인드림-07"/>
    <s v="ELS-아트인드림-07ELSTSF2999RE"/>
    <n v="2"/>
    <s v="ELS-아트인드림-072"/>
    <s v="ELS-아트인드림-072-ELSTSF2999REDOLL"/>
    <s v="ELS의류999"/>
    <x v="0"/>
    <s v="14SS E"/>
    <m/>
    <s v="ELS"/>
    <s v="ELSTINKO"/>
    <s v="F"/>
    <n v="2"/>
    <s v="TS"/>
    <s v="SHOT SLEEVES"/>
    <s v="K"/>
    <n v="999"/>
    <n v="999"/>
    <s v="ELSTSF2999"/>
    <n v="0.16666666666666666"/>
    <s v="14SS ELSTINKO_TSHIRTS_019 RE_KIDS"/>
    <s v="RE"/>
    <s v="RED"/>
    <s v="ELSTSF2999RE"/>
    <s v=""/>
    <n v="0.16666666666666666"/>
    <s v="100% COTTON"/>
    <n v="1"/>
    <s v="OLL"/>
    <n v="200"/>
    <x v="3"/>
    <x v="6"/>
    <s v="07"/>
    <s v="M"/>
    <s v="KR"/>
    <n v="2"/>
    <n v="43000"/>
    <d v="1899-12-30T00:00:00"/>
    <n v="10858.585858585857"/>
    <n v="11200"/>
    <n v="341.41414141414316"/>
    <n v="0"/>
    <n v="20"/>
    <s v=""/>
    <n v="20"/>
    <n v="0"/>
    <n v="1118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2240000"/>
    <n v="8600000"/>
    <n v="3.4902597402597402"/>
  </r>
  <r>
    <s v="전략"/>
    <s v="ELS-의류"/>
    <s v="ELS-아트인드림-07"/>
    <s v="ELS-아트인드림-07ELSTSF2999RE"/>
    <n v="2"/>
    <s v="ELS-아트인드림-072"/>
    <s v="ELS-아트인드림-072-ELSTSF2999REDOXL"/>
    <s v="ELS의류999"/>
    <x v="0"/>
    <s v="14SS E"/>
    <m/>
    <s v="ELS"/>
    <s v="ELSTINKO"/>
    <s v="F"/>
    <n v="2"/>
    <s v="TS"/>
    <s v="SHOT SLEEVES"/>
    <s v="K"/>
    <n v="999"/>
    <n v="999"/>
    <s v="ELSTSF2999"/>
    <n v="0.16666666666666666"/>
    <s v="14SS ELSTINKO_TSHIRTS_019 RE_KIDS"/>
    <s v="RE"/>
    <s v="RED"/>
    <s v="ELSTSF2999RE"/>
    <s v=""/>
    <n v="0.16666666666666666"/>
    <s v="100% COTTON"/>
    <n v="1"/>
    <s v="OXL"/>
    <n v="300"/>
    <x v="3"/>
    <x v="6"/>
    <s v="07"/>
    <s v="M"/>
    <s v="KR"/>
    <n v="2"/>
    <n v="43000"/>
    <d v="1899-12-30T00:00:00"/>
    <n v="10858.585858585857"/>
    <n v="11200"/>
    <n v="341.41414141414316"/>
    <n v="0"/>
    <n v="20"/>
    <s v=""/>
    <n v="20"/>
    <n v="0"/>
    <n v="11180"/>
    <x v="4"/>
    <d v="1899-12-30T00:00:00"/>
    <d v="2014-04-03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3360000"/>
    <n v="12900000"/>
    <n v="3.4902597402597397"/>
  </r>
  <r>
    <s v=""/>
    <s v=""/>
    <s v=""/>
    <s v=""/>
    <n v="0"/>
    <s v="0"/>
    <s v="0-"/>
    <n v="0"/>
    <x v="1"/>
    <s v=""/>
    <s v="ELS-아트인드림-07 TTL"/>
    <m/>
    <s v=""/>
    <s v=""/>
    <s v=""/>
    <m/>
    <s v=""/>
    <s v="U"/>
    <m/>
    <s v=""/>
    <s v=""/>
    <n v="2.0000000000000004"/>
    <m/>
    <s v=""/>
    <m/>
    <s v=""/>
    <s v=""/>
    <n v="2.000000000000000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4000"/>
    <n v="4000"/>
    <n v="46740000"/>
    <n v="176000000"/>
    <n v="3.4231921266581082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177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19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2"/>
        <item x="0"/>
        <item m="1" x="10"/>
        <item m="1" x="20"/>
        <item m="1" x="11"/>
        <item m="1" x="12"/>
        <item m="1" x="4"/>
        <item m="1" x="5"/>
        <item m="1" x="17"/>
        <item x="1"/>
        <item x="3"/>
        <item m="1" x="9"/>
        <item m="1" x="21"/>
        <item m="1" x="6"/>
        <item m="1" x="14"/>
        <item m="1" x="19"/>
        <item m="1" x="15"/>
        <item m="1" x="13"/>
        <item m="1" x="7"/>
        <item m="1" x="23"/>
        <item m="1" x="8"/>
        <item m="1" x="24"/>
        <item m="1" x="25"/>
        <item m="1" x="22"/>
        <item m="1" x="16"/>
        <item m="1" x="18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9">
        <item m="1" x="11"/>
        <item x="4"/>
        <item m="1" x="12"/>
        <item m="1" x="38"/>
        <item m="1" x="8"/>
        <item m="1" x="26"/>
        <item m="1" x="9"/>
        <item x="3"/>
        <item m="1" x="20"/>
        <item m="1" x="13"/>
        <item m="1" x="14"/>
        <item x="5"/>
        <item m="1" x="33"/>
        <item m="1" x="19"/>
        <item m="1" x="10"/>
        <item m="1" x="7"/>
        <item m="1" x="15"/>
        <item x="2"/>
        <item m="1" x="17"/>
        <item m="1" x="35"/>
        <item m="1" x="30"/>
        <item m="1" x="27"/>
        <item m="1" x="21"/>
        <item m="1" x="29"/>
        <item m="1" x="25"/>
        <item m="1" x="36"/>
        <item m="1" x="23"/>
        <item m="1" x="31"/>
        <item m="1" x="28"/>
        <item m="1" x="37"/>
        <item x="6"/>
        <item m="1" x="32"/>
        <item m="1" x="24"/>
        <item m="1" x="22"/>
        <item m="1" x="34"/>
        <item m="1" x="18"/>
        <item m="1" x="16"/>
        <item x="0"/>
        <item h="1" x="1"/>
      </items>
    </pivotField>
    <pivotField axis="axisRow" compact="0" outline="0" subtotalTop="0" showAll="0" includeNewItemsInFilter="1" defaultSubtotal="0">
      <items count="32">
        <item x="0"/>
        <item x="2"/>
        <item x="3"/>
        <item m="1" x="30"/>
        <item x="4"/>
        <item x="5"/>
        <item x="6"/>
        <item m="1" x="20"/>
        <item m="1" x="23"/>
        <item m="1" x="26"/>
        <item m="1" x="29"/>
        <item m="1" x="31"/>
        <item m="1" x="7"/>
        <item m="1" x="8"/>
        <item m="1" x="10"/>
        <item x="1"/>
        <item m="1" x="11"/>
        <item m="1" x="13"/>
        <item m="1" x="14"/>
        <item m="1" x="15"/>
        <item m="1" x="16"/>
        <item m="1" x="17"/>
        <item m="1" x="18"/>
        <item m="1" x="19"/>
        <item m="1" x="21"/>
        <item m="1" x="22"/>
        <item m="1" x="24"/>
        <item m="1" x="25"/>
        <item m="1" x="9"/>
        <item m="1" x="12"/>
        <item m="1" x="27"/>
        <item m="1" x="28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7">
        <item x="1"/>
        <item m="1" x="10"/>
        <item m="1" x="33"/>
        <item m="1" x="31"/>
        <item m="1" x="12"/>
        <item m="1" x="42"/>
        <item m="1" x="86"/>
        <item m="1" x="40"/>
        <item m="1" x="58"/>
        <item m="1" x="63"/>
        <item m="1" x="80"/>
        <item m="1" x="53"/>
        <item m="1" x="24"/>
        <item m="1" x="50"/>
        <item m="1" x="47"/>
        <item m="1" x="27"/>
        <item m="1" x="92"/>
        <item m="1" x="77"/>
        <item m="1" x="48"/>
        <item m="1" x="73"/>
        <item m="1" x="44"/>
        <item m="1" x="20"/>
        <item m="1" x="71"/>
        <item m="1" x="39"/>
        <item m="1" x="65"/>
        <item m="1" x="37"/>
        <item m="1" x="18"/>
        <item m="1" x="68"/>
        <item m="1" x="64"/>
        <item m="1" x="35"/>
        <item m="1" x="82"/>
        <item m="1" x="61"/>
        <item m="1" x="34"/>
        <item m="1" x="14"/>
        <item m="1" x="13"/>
        <item m="1" x="60"/>
        <item m="1" x="57"/>
        <item m="1" x="29"/>
        <item m="1" x="8"/>
        <item m="1" x="54"/>
        <item m="1" x="78"/>
        <item m="1" x="26"/>
        <item m="1" x="91"/>
        <item m="1" x="56"/>
        <item m="1" x="28"/>
        <item m="1" x="94"/>
        <item m="1" x="49"/>
        <item m="1" x="22"/>
        <item m="1" x="76"/>
        <item m="1" x="72"/>
        <item m="1" x="88"/>
        <item m="1" x="67"/>
        <item m="1" x="19"/>
        <item m="1" x="43"/>
        <item m="1" x="38"/>
        <item m="1" x="66"/>
        <item m="1" x="36"/>
        <item m="1" x="83"/>
        <item m="1" x="32"/>
        <item m="1" x="15"/>
        <item m="1" x="30"/>
        <item m="1" x="55"/>
        <item m="1" x="96"/>
        <item m="1" x="95"/>
        <item m="1" x="93"/>
        <item m="1" x="90"/>
        <item m="1" x="41"/>
        <item m="1" x="74"/>
        <item m="1" x="45"/>
        <item m="1" x="21"/>
        <item m="1" x="89"/>
        <item m="1" x="16"/>
        <item m="1" x="62"/>
        <item m="1" x="9"/>
        <item m="1" x="6"/>
        <item m="1" x="79"/>
        <item m="1" x="11"/>
        <item m="1" x="84"/>
        <item m="1" x="81"/>
        <item m="1" x="59"/>
        <item m="1" x="7"/>
        <item m="1" x="25"/>
        <item m="1" x="51"/>
        <item m="1" x="52"/>
        <item m="1" x="23"/>
        <item m="1" x="75"/>
        <item m="1" x="46"/>
        <item m="1" x="69"/>
        <item m="1" x="17"/>
        <item m="1" x="70"/>
        <item m="1" x="87"/>
        <item m="1" x="85"/>
        <item x="0"/>
        <item x="2"/>
        <item x="3"/>
        <item x="4"/>
        <item x="5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14">
    <i>
      <x v="1"/>
      <x/>
      <x v="94"/>
      <x v="1"/>
    </i>
    <i r="1">
      <x v="1"/>
      <x v="94"/>
      <x v="1"/>
    </i>
    <i r="1">
      <x v="2"/>
      <x v="95"/>
      <x v="1"/>
    </i>
    <i>
      <x v="7"/>
      <x v="2"/>
      <x v="94"/>
      <x v="1"/>
    </i>
    <i r="1">
      <x v="4"/>
      <x v="95"/>
      <x v="1"/>
    </i>
    <i r="1">
      <x v="5"/>
      <x v="95"/>
      <x v="1"/>
    </i>
    <i r="1">
      <x v="6"/>
      <x v="95"/>
      <x v="1"/>
    </i>
    <i>
      <x v="11"/>
      <x/>
      <x v="95"/>
      <x v="1"/>
    </i>
    <i>
      <x v="17"/>
      <x/>
      <x v="93"/>
      <x v="1"/>
    </i>
    <i r="1">
      <x v="1"/>
      <x v="94"/>
      <x v="1"/>
    </i>
    <i r="1">
      <x v="2"/>
      <x v="95"/>
      <x v="1"/>
    </i>
    <i>
      <x v="30"/>
      <x/>
      <x v="95"/>
      <x v="1"/>
    </i>
    <i>
      <x v="37"/>
      <x/>
      <x v="92"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969">
      <pivotArea type="all" dataOnly="0" outline="0" fieldPosition="0"/>
    </format>
    <format dxfId="968">
      <pivotArea type="all" dataOnly="0" outline="0" fieldPosition="0"/>
    </format>
    <format dxfId="967">
      <pivotArea outline="0" fieldPosition="0">
        <references count="1">
          <reference field="4294967294" count="1">
            <x v="0"/>
          </reference>
        </references>
      </pivotArea>
    </format>
    <format dxfId="966">
      <pivotArea outline="0" fieldPosition="0">
        <references count="1">
          <reference field="4294967294" count="1">
            <x v="1"/>
          </reference>
        </references>
      </pivotArea>
    </format>
    <format dxfId="965">
      <pivotArea outline="0" fieldPosition="0">
        <references count="1">
          <reference field="4294967294" count="1">
            <x v="2"/>
          </reference>
        </references>
      </pivotArea>
    </format>
    <format dxfId="964">
      <pivotArea outline="0" fieldPosition="0">
        <references count="1">
          <reference field="4294967294" count="1">
            <x v="3"/>
          </reference>
        </references>
      </pivotArea>
    </format>
    <format dxfId="963">
      <pivotArea outline="0" fieldPosition="0">
        <references count="1">
          <reference field="4294967294" count="1">
            <x v="4"/>
          </reference>
        </references>
      </pivotArea>
    </format>
    <format dxfId="962">
      <pivotArea dataOnly="0" grandRow="1" outline="0" fieldPosition="0"/>
    </format>
    <format dxfId="961">
      <pivotArea outline="0" fieldPosition="0">
        <references count="2">
          <reference field="4294967294" count="1" selected="0">
            <x v="2"/>
          </reference>
          <reference field="32" count="4" selected="0">
            <x v="10"/>
            <x v="12"/>
            <x v="14"/>
            <x v="16"/>
          </reference>
        </references>
      </pivotArea>
    </format>
    <format dxfId="960">
      <pivotArea outline="0" fieldPosition="0">
        <references count="2">
          <reference field="4294967294" count="1" selected="0">
            <x v="2"/>
          </reference>
          <reference field="32" count="1" selected="0">
            <x v="10"/>
          </reference>
        </references>
      </pivotArea>
    </format>
    <format dxfId="959">
      <pivotArea dataOnly="0" outline="0" fieldPosition="0">
        <references count="1">
          <reference field="4294967294" count="1">
            <x v="2"/>
          </reference>
        </references>
      </pivotArea>
    </format>
    <format dxfId="958">
      <pivotArea outline="0" fieldPosition="0">
        <references count="1">
          <reference field="4294967294" count="1" selected="0">
            <x v="2"/>
          </reference>
        </references>
      </pivotArea>
    </format>
    <format dxfId="957">
      <pivotArea type="topRight" dataOnly="0" labelOnly="1" outline="0" offset="B1" fieldPosition="0"/>
    </format>
    <format dxfId="95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55">
      <pivotArea grandRow="1" outline="0" fieldPosition="0"/>
    </format>
    <format dxfId="954">
      <pivotArea dataOnly="0" labelOnly="1" grandRow="1" outline="0" fieldPosition="0"/>
    </format>
    <format dxfId="953">
      <pivotArea outline="0" fieldPosition="0">
        <references count="1">
          <reference field="32" count="1" selected="0">
            <x v="3"/>
          </reference>
        </references>
      </pivotArea>
    </format>
    <format dxfId="952">
      <pivotArea outline="0" fieldPosition="0">
        <references count="1">
          <reference field="32" count="1" selected="0">
            <x v="12"/>
          </reference>
        </references>
      </pivotArea>
    </format>
    <format dxfId="951">
      <pivotArea outline="0" fieldPosition="0">
        <references count="1">
          <reference field="32" count="1" selected="0">
            <x v="14"/>
          </reference>
        </references>
      </pivotArea>
    </format>
    <format dxfId="950">
      <pivotArea outline="0" fieldPosition="0">
        <references count="1">
          <reference field="32" count="1" selected="0">
            <x v="16"/>
          </reference>
        </references>
      </pivotArea>
    </format>
    <format dxfId="949">
      <pivotArea outline="0" fieldPosition="0">
        <references count="1">
          <reference field="32" count="1" selected="0">
            <x v="17"/>
          </reference>
        </references>
      </pivotArea>
    </format>
    <format dxfId="948">
      <pivotArea outline="0" fieldPosition="0">
        <references count="1">
          <reference field="32" count="1" selected="0">
            <x v="24"/>
          </reference>
        </references>
      </pivotArea>
    </format>
    <format dxfId="947">
      <pivotArea outline="0" fieldPosition="0">
        <references count="1">
          <reference field="32" count="1" selected="0">
            <x v="20"/>
          </reference>
        </references>
      </pivotArea>
    </format>
    <format dxfId="946">
      <pivotArea outline="0" fieldPosition="0">
        <references count="1">
          <reference field="32" count="1" selected="0">
            <x v="25"/>
          </reference>
        </references>
      </pivotArea>
    </format>
    <format dxfId="945">
      <pivotArea outline="0" fieldPosition="0">
        <references count="1">
          <reference field="32" count="1" selected="0">
            <x v="28"/>
          </reference>
        </references>
      </pivotArea>
    </format>
    <format dxfId="944">
      <pivotArea outline="0" fieldPosition="0">
        <references count="1">
          <reference field="32" count="1" selected="0">
            <x v="31"/>
          </reference>
        </references>
      </pivotArea>
    </format>
    <format dxfId="943">
      <pivotArea outline="0" fieldPosition="0">
        <references count="1">
          <reference field="32" count="1" selected="0">
            <x v="33"/>
          </reference>
        </references>
      </pivotArea>
    </format>
    <format dxfId="942">
      <pivotArea outline="0" fieldPosition="0">
        <references count="1">
          <reference field="32" count="16" selected="0">
            <x v="2"/>
            <x v="3"/>
            <x v="10"/>
            <x v="12"/>
            <x v="14"/>
            <x v="16"/>
            <x v="17"/>
            <x v="19"/>
            <x v="20"/>
            <x v="24"/>
            <x v="25"/>
            <x v="28"/>
            <x v="31"/>
            <x v="33"/>
            <x v="34"/>
            <x v="36"/>
          </reference>
        </references>
      </pivotArea>
    </format>
    <format dxfId="941">
      <pivotArea outline="0" fieldPosition="0">
        <references count="1">
          <reference field="32" count="3" selected="0">
            <x v="2"/>
            <x v="3"/>
            <x v="24"/>
          </reference>
        </references>
      </pivotArea>
    </format>
    <format dxfId="940">
      <pivotArea type="origin" dataOnly="0" labelOnly="1" outline="0" fieldPosition="0"/>
    </format>
    <format dxfId="939">
      <pivotArea field="-2" type="button" dataOnly="0" labelOnly="1" outline="0" axis="axisCol" fieldPosition="0"/>
    </format>
    <format dxfId="938">
      <pivotArea type="topRight" dataOnly="0" labelOnly="1" outline="0" fieldPosition="0"/>
    </format>
    <format dxfId="937">
      <pivotArea outline="0" fieldPosition="0">
        <references count="3">
          <reference field="4294967294" count="1" selected="0">
            <x v="2"/>
          </reference>
          <reference field="32" count="1" selected="0">
            <x v="10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36">
      <pivotArea outline="0" fieldPosition="0">
        <references count="2">
          <reference field="4294967294" count="1" selected="0">
            <x v="2"/>
          </reference>
          <reference field="32" count="26" selected="0">
            <x v="2"/>
            <x v="3"/>
            <x v="6"/>
            <x v="7"/>
            <x v="8"/>
            <x v="9"/>
            <x v="12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1"/>
            <x v="32"/>
            <x v="33"/>
            <x v="34"/>
            <x v="35"/>
            <x v="36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76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20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4">
        <item x="8"/>
        <item m="1" x="9"/>
        <item m="1" x="10"/>
        <item m="1" x="13"/>
        <item m="1" x="12"/>
        <item m="1" x="11"/>
        <item x="0"/>
        <item x="1"/>
        <item x="2"/>
        <item x="3"/>
        <item x="4"/>
        <item x="5"/>
        <item x="6"/>
        <item x="7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9">
        <item h="1" m="1" x="8"/>
        <item x="4"/>
        <item x="5"/>
        <item x="0"/>
        <item x="6"/>
        <item x="1"/>
        <item x="3"/>
        <item x="2"/>
        <item h="1" x="7"/>
      </items>
    </pivotField>
    <pivotField axis="axisRow" compact="0" outline="0" showAll="0" defaultSubtotal="0">
      <items count="55">
        <item x="7"/>
        <item m="1" x="10"/>
        <item m="1" x="45"/>
        <item m="1" x="34"/>
        <item m="1" x="52"/>
        <item m="1" x="49"/>
        <item x="5"/>
        <item m="1" x="33"/>
        <item m="1" x="26"/>
        <item m="1" x="41"/>
        <item m="1" x="44"/>
        <item m="1" x="28"/>
        <item m="1" x="8"/>
        <item m="1" x="39"/>
        <item m="1" x="37"/>
        <item m="1" x="42"/>
        <item m="1" x="14"/>
        <item m="1" x="51"/>
        <item m="1" x="54"/>
        <item m="1" x="19"/>
        <item m="1" x="38"/>
        <item m="1" x="16"/>
        <item m="1" x="50"/>
        <item m="1" x="15"/>
        <item m="1" x="23"/>
        <item m="1" x="35"/>
        <item m="1" x="47"/>
        <item m="1" x="20"/>
        <item m="1" x="48"/>
        <item m="1" x="29"/>
        <item m="1" x="31"/>
        <item m="1" x="21"/>
        <item m="1" x="11"/>
        <item m="1" x="32"/>
        <item m="1" x="9"/>
        <item m="1" x="43"/>
        <item m="1" x="30"/>
        <item m="1" x="18"/>
        <item m="1" x="25"/>
        <item m="1" x="36"/>
        <item m="1" x="22"/>
        <item m="1" x="40"/>
        <item m="1" x="27"/>
        <item m="1" x="17"/>
        <item m="1" x="53"/>
        <item m="1" x="13"/>
        <item m="1" x="24"/>
        <item m="1" x="46"/>
        <item m="1" x="12"/>
        <item x="6"/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8">
    <i>
      <x v="1"/>
      <x v="54"/>
    </i>
    <i>
      <x v="2"/>
      <x v="6"/>
    </i>
    <i>
      <x v="3"/>
      <x v="50"/>
    </i>
    <i>
      <x v="4"/>
      <x v="49"/>
    </i>
    <i>
      <x v="5"/>
      <x v="51"/>
    </i>
    <i>
      <x v="6"/>
      <x v="53"/>
    </i>
    <i>
      <x v="7"/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6">
    <format dxfId="380">
      <pivotArea type="all" dataOnly="0" outline="0" fieldPosition="0"/>
    </format>
    <format dxfId="379">
      <pivotArea type="all" dataOnly="0" outline="0" fieldPosition="0"/>
    </format>
    <format dxfId="378">
      <pivotArea dataOnly="0" grandRow="1" outline="0" fieldPosition="0"/>
    </format>
    <format dxfId="377">
      <pivotArea type="topRight" dataOnly="0" labelOnly="1" outline="0" offset="B1" fieldPosition="0"/>
    </format>
    <format dxfId="376">
      <pivotArea grandRow="1" outline="0" fieldPosition="0"/>
    </format>
    <format dxfId="375">
      <pivotArea dataOnly="0" labelOnly="1" grandRow="1" outline="0" fieldPosition="0"/>
    </format>
    <format dxfId="374">
      <pivotArea type="all" dataOnly="0" outline="0" fieldPosition="0"/>
    </format>
    <format dxfId="373">
      <pivotArea type="all" dataOnly="0" outline="0" fieldPosition="0"/>
    </format>
    <format dxfId="372">
      <pivotArea dataOnly="0" outline="0" fieldPosition="0">
        <references count="1">
          <reference field="20" count="0" defaultSubtotal="1"/>
        </references>
      </pivotArea>
    </format>
    <format dxfId="371">
      <pivotArea field="20" type="button" dataOnly="0" labelOnly="1" outline="0" axis="axisRow" fieldPosition="0"/>
    </format>
    <format dxfId="370">
      <pivotArea field="15" type="button" dataOnly="0" labelOnly="1" outline="0"/>
    </format>
    <format dxfId="3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8">
      <pivotArea field="20" type="button" dataOnly="0" labelOnly="1" outline="0" axis="axisRow" fieldPosition="0"/>
    </format>
    <format dxfId="367">
      <pivotArea field="15" type="button" dataOnly="0" labelOnly="1" outline="0"/>
    </format>
    <format dxfId="3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5">
      <pivotArea field="15" type="button" dataOnly="0" labelOnly="1" outline="0"/>
    </format>
    <format dxfId="364">
      <pivotArea type="all" dataOnly="0" outline="0" fieldPosition="0"/>
    </format>
    <format dxfId="363">
      <pivotArea outline="0" fieldPosition="0">
        <references count="1">
          <reference field="4294967294" count="1">
            <x v="0"/>
          </reference>
        </references>
      </pivotArea>
    </format>
    <format dxfId="362">
      <pivotArea type="all" dataOnly="0" outline="0" fieldPosition="0"/>
    </format>
    <format dxfId="361">
      <pivotArea type="all" dataOnly="0" outline="0" fieldPosition="0"/>
    </format>
    <format dxfId="360">
      <pivotArea field="20" type="button" dataOnly="0" labelOnly="1" outline="0" axis="axisRow" fieldPosition="0"/>
    </format>
    <format dxfId="359">
      <pivotArea field="21" type="button" dataOnly="0" labelOnly="1" outline="0" axis="axisRow" fieldPosition="1"/>
    </format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7">
      <pivotArea outline="0" collapsedLevelsAreSubtotals="1" fieldPosition="0"/>
    </format>
    <format dxfId="356">
      <pivotArea field="20" type="button" dataOnly="0" labelOnly="1" outline="0" axis="axisRow" fieldPosition="0"/>
    </format>
    <format dxfId="355">
      <pivotArea field="21" type="button" dataOnly="0" labelOnly="1" outline="0" axis="axisRow" fieldPosition="1"/>
    </format>
    <format dxfId="354">
      <pivotArea dataOnly="0" labelOnly="1" outline="0" fieldPosition="0">
        <references count="1">
          <reference field="20" count="0"/>
        </references>
      </pivotArea>
    </format>
    <format dxfId="353">
      <pivotArea dataOnly="0" labelOnly="1" grandRow="1" outline="0" fieldPosition="0"/>
    </format>
    <format dxfId="352">
      <pivotArea dataOnly="0" labelOnly="1" outline="0" fieldPosition="0">
        <references count="2">
          <reference field="20" count="1" selected="0">
            <x v="1"/>
          </reference>
          <reference field="21" count="1">
            <x v="54"/>
          </reference>
        </references>
      </pivotArea>
    </format>
    <format dxfId="351">
      <pivotArea dataOnly="0" labelOnly="1" outline="0" fieldPosition="0">
        <references count="2">
          <reference field="20" count="1" selected="0">
            <x v="2"/>
          </reference>
          <reference field="21" count="1">
            <x v="6"/>
          </reference>
        </references>
      </pivotArea>
    </format>
    <format dxfId="350">
      <pivotArea dataOnly="0" labelOnly="1" outline="0" fieldPosition="0">
        <references count="2">
          <reference field="20" count="1" selected="0">
            <x v="3"/>
          </reference>
          <reference field="21" count="1">
            <x v="50"/>
          </reference>
        </references>
      </pivotArea>
    </format>
    <format dxfId="349">
      <pivotArea dataOnly="0" labelOnly="1" outline="0" fieldPosition="0">
        <references count="2">
          <reference field="20" count="1" selected="0">
            <x v="4"/>
          </reference>
          <reference field="21" count="1">
            <x v="49"/>
          </reference>
        </references>
      </pivotArea>
    </format>
    <format dxfId="348">
      <pivotArea dataOnly="0" labelOnly="1" outline="0" fieldPosition="0">
        <references count="2">
          <reference field="20" count="1" selected="0">
            <x v="5"/>
          </reference>
          <reference field="21" count="1">
            <x v="51"/>
          </reference>
        </references>
      </pivotArea>
    </format>
    <format dxfId="347">
      <pivotArea dataOnly="0" labelOnly="1" outline="0" fieldPosition="0">
        <references count="2">
          <reference field="20" count="1" selected="0">
            <x v="6"/>
          </reference>
          <reference field="21" count="1">
            <x v="53"/>
          </reference>
        </references>
      </pivotArea>
    </format>
    <format dxfId="346">
      <pivotArea dataOnly="0" labelOnly="1" outline="0" fieldPosition="0">
        <references count="2">
          <reference field="20" count="1" selected="0">
            <x v="7"/>
          </reference>
          <reference field="21" count="1">
            <x v="52"/>
          </reference>
        </references>
      </pivotArea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I7" activePane="bottomRight" state="frozen"/>
      <selection pane="topRight" activeCell="E1" sqref="E1"/>
      <selection pane="bottomLeft" activeCell="A7" sqref="A7"/>
      <selection pane="bottomRight" activeCell="N10" sqref="N10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4" width="8.5546875" style="26" customWidth="1"/>
    <col min="5" max="5" width="9.44140625" style="26" customWidth="1"/>
    <col min="6" max="7" width="6.88671875" style="26" customWidth="1"/>
    <col min="8" max="8" width="8.44140625" style="26" customWidth="1"/>
    <col min="9" max="9" width="9.109375" style="26" customWidth="1"/>
    <col min="10" max="10" width="1.88671875" style="26" customWidth="1"/>
    <col min="11" max="11" width="11" style="175" customWidth="1"/>
    <col min="12" max="12" width="11.109375" style="175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1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1" customFormat="1" ht="25.5">
      <c r="A1" s="95" t="s">
        <v>536</v>
      </c>
      <c r="G1" s="183"/>
      <c r="K1" s="95" t="s">
        <v>310</v>
      </c>
      <c r="L1" s="174"/>
      <c r="P1" s="183"/>
    </row>
    <row r="2" spans="1:34" s="14" customFormat="1" ht="13.5">
      <c r="A2" s="190"/>
      <c r="G2" s="15"/>
      <c r="K2" s="190"/>
      <c r="L2" s="191"/>
      <c r="P2" s="15"/>
    </row>
    <row r="3" spans="1:34" ht="13.5">
      <c r="G3" s="61"/>
      <c r="K3" s="185" t="s">
        <v>518</v>
      </c>
      <c r="N3" s="177" t="s">
        <v>1592</v>
      </c>
      <c r="O3"/>
      <c r="Q3" s="14"/>
    </row>
    <row r="4" spans="1:34" s="14" customFormat="1" ht="13.5">
      <c r="A4" s="1111"/>
      <c r="B4" s="1112"/>
      <c r="C4" s="1112"/>
      <c r="D4" s="1112"/>
      <c r="E4" s="1113" t="s">
        <v>537</v>
      </c>
      <c r="F4" s="1112"/>
      <c r="G4" s="1135"/>
      <c r="H4" s="1112"/>
      <c r="I4" s="1114"/>
      <c r="J4" s="203"/>
      <c r="K4" s="177" t="s">
        <v>1605</v>
      </c>
      <c r="L4" s="186"/>
      <c r="M4" s="187"/>
      <c r="N4" s="188" t="s">
        <v>519</v>
      </c>
      <c r="O4" s="189"/>
      <c r="P4" s="15"/>
      <c r="R4" s="189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1116" t="s">
        <v>1382</v>
      </c>
      <c r="B5" s="1116" t="s">
        <v>1383</v>
      </c>
      <c r="C5" s="1116" t="s">
        <v>1397</v>
      </c>
      <c r="D5" s="1116" t="s">
        <v>546</v>
      </c>
      <c r="E5" s="1115" t="s">
        <v>528</v>
      </c>
      <c r="F5" s="1117" t="s">
        <v>529</v>
      </c>
      <c r="G5" s="1131" t="s">
        <v>530</v>
      </c>
      <c r="H5" s="1117" t="s">
        <v>532</v>
      </c>
      <c r="I5" s="1118" t="s">
        <v>533</v>
      </c>
      <c r="J5" s="169"/>
      <c r="K5" s="209" t="s">
        <v>1591</v>
      </c>
      <c r="M5" s="176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1115" t="s">
        <v>1902</v>
      </c>
      <c r="B6" s="1115">
        <v>1</v>
      </c>
      <c r="C6" s="1119">
        <v>41547</v>
      </c>
      <c r="D6" s="1115" t="s">
        <v>1217</v>
      </c>
      <c r="E6" s="1120">
        <v>24.999999999999982</v>
      </c>
      <c r="F6" s="1121">
        <v>25.999999999999982</v>
      </c>
      <c r="G6" s="1130">
        <v>26500</v>
      </c>
      <c r="H6" s="1122">
        <v>0</v>
      </c>
      <c r="I6" s="1123">
        <v>0</v>
      </c>
      <c r="J6" s="206"/>
      <c r="M6" s="176"/>
      <c r="N6" s="176"/>
      <c r="O6"/>
      <c r="Q6" s="176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53"/>
      <c r="B7" s="1115">
        <v>2</v>
      </c>
      <c r="C7" s="1119">
        <v>41547</v>
      </c>
      <c r="D7" s="1115" t="s">
        <v>1217</v>
      </c>
      <c r="E7" s="1120">
        <v>8.0000000000000053</v>
      </c>
      <c r="F7" s="1121">
        <v>9.0000000000000018</v>
      </c>
      <c r="G7" s="1130">
        <v>10550</v>
      </c>
      <c r="H7" s="1122">
        <v>0</v>
      </c>
      <c r="I7" s="1123">
        <v>0</v>
      </c>
      <c r="J7" s="206"/>
      <c r="K7" s="210" t="s">
        <v>1537</v>
      </c>
      <c r="M7" s="175"/>
      <c r="N7" s="182" t="s">
        <v>1538</v>
      </c>
      <c r="O7" s="172"/>
      <c r="Q7" s="182" t="s">
        <v>1535</v>
      </c>
      <c r="R7" s="172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53"/>
      <c r="B8" s="1115">
        <v>3</v>
      </c>
      <c r="C8" s="1119">
        <v>41564</v>
      </c>
      <c r="D8" s="1115" t="s">
        <v>1217</v>
      </c>
      <c r="E8" s="1120">
        <v>16.000000000000004</v>
      </c>
      <c r="F8" s="1121">
        <v>16.000000000000004</v>
      </c>
      <c r="G8" s="1130">
        <v>20500</v>
      </c>
      <c r="H8" s="1122">
        <v>185836363.63636357</v>
      </c>
      <c r="I8" s="1123">
        <v>1022100000</v>
      </c>
      <c r="J8" s="206"/>
      <c r="K8" s="211" t="s">
        <v>1536</v>
      </c>
      <c r="M8" s="176"/>
      <c r="N8" s="178" t="s">
        <v>310</v>
      </c>
      <c r="O8"/>
      <c r="Q8" s="178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1115" t="s">
        <v>1903</v>
      </c>
      <c r="B9" s="1115">
        <v>3</v>
      </c>
      <c r="C9" s="1119">
        <v>41547</v>
      </c>
      <c r="D9" s="1115" t="s">
        <v>1217</v>
      </c>
      <c r="E9" s="1120">
        <v>8.0000000000000036</v>
      </c>
      <c r="F9" s="1121">
        <v>8.0000000000000036</v>
      </c>
      <c r="G9" s="1130">
        <v>11600</v>
      </c>
      <c r="H9" s="1122">
        <v>101696600</v>
      </c>
      <c r="I9" s="1123">
        <v>0</v>
      </c>
      <c r="J9" s="207"/>
      <c r="K9" s="177">
        <v>1</v>
      </c>
      <c r="L9" s="161" t="str">
        <f>IF(ISERROR(VLOOKUP($K$4&amp;$K$5&amp;$K9,기획현황!$H:$H,1,FALSE))=TRUE,"",VLOOKUP($K$4&amp;$K$5&amp;$K9,기획현황!$H:$H,1,FALSE))</f>
        <v/>
      </c>
      <c r="M9" s="176"/>
      <c r="N9" s="179">
        <v>1</v>
      </c>
      <c r="O9" s="173" t="str">
        <f>IF(ISERROR(VLOOKUP($K$4&amp;$K$5&amp;$N9,기획현황!$H:$H,1,FALSE))=TRUE,"",VLOOKUP($K$4&amp;$K$5&amp;$N9,기획현황!$H:$H,1,FALSE))</f>
        <v/>
      </c>
      <c r="Q9" s="179">
        <f>N9+500</f>
        <v>501</v>
      </c>
      <c r="R9" s="173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53"/>
      <c r="B10" s="1115">
        <v>5</v>
      </c>
      <c r="C10" s="1119">
        <v>41564</v>
      </c>
      <c r="D10" s="1115" t="s">
        <v>1217</v>
      </c>
      <c r="E10" s="1120">
        <v>4</v>
      </c>
      <c r="F10" s="1121">
        <v>4</v>
      </c>
      <c r="G10" s="1130">
        <v>4800</v>
      </c>
      <c r="H10" s="1122">
        <v>92160000</v>
      </c>
      <c r="I10" s="1123">
        <v>321600000</v>
      </c>
      <c r="J10" s="207"/>
      <c r="K10" s="177">
        <f>K9+1</f>
        <v>2</v>
      </c>
      <c r="L10" s="161" t="str">
        <f>IF(ISERROR(VLOOKUP($K$4&amp;$K$5&amp;$K10,기획현황!$H:$H,1,FALSE))=TRUE,"",VLOOKUP($K$4&amp;$K$5&amp;$K10,기획현황!$H:$H,1,FALSE))</f>
        <v/>
      </c>
      <c r="M10" s="176"/>
      <c r="N10" s="179">
        <f t="shared" ref="N10:N38" si="0">N9+1</f>
        <v>2</v>
      </c>
      <c r="O10" s="173" t="str">
        <f>IF(ISERROR(VLOOKUP($K$4&amp;$K$5&amp;$N10,기획현황!$H:$H,1,FALSE))=TRUE,"",VLOOKUP($K$4&amp;$K$5&amp;$N10,기획현황!$H:$H,1,FALSE))</f>
        <v/>
      </c>
      <c r="Q10" s="179">
        <f t="shared" ref="Q10:Q73" si="1">Q9+1</f>
        <v>502</v>
      </c>
      <c r="R10" s="173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253"/>
      <c r="B11" s="1115">
        <v>6</v>
      </c>
      <c r="C11" s="1119">
        <v>41564</v>
      </c>
      <c r="D11" s="1115" t="s">
        <v>1217</v>
      </c>
      <c r="E11" s="1120">
        <v>11.000000000000011</v>
      </c>
      <c r="F11" s="1121">
        <v>16.999999999999989</v>
      </c>
      <c r="G11" s="1130">
        <v>29000</v>
      </c>
      <c r="H11" s="1122">
        <v>349120000</v>
      </c>
      <c r="I11" s="1123">
        <v>1310600000</v>
      </c>
      <c r="J11" s="207"/>
      <c r="K11" s="177">
        <f t="shared" ref="K11:K74" si="2">K10+1</f>
        <v>3</v>
      </c>
      <c r="L11" s="161" t="str">
        <f>IF(ISERROR(VLOOKUP($K$4&amp;$K$5&amp;$K11,기획현황!$H:$H,1,FALSE))=TRUE,"",VLOOKUP($K$4&amp;$K$5&amp;$K11,기획현황!$H:$H,1,FALSE))</f>
        <v/>
      </c>
      <c r="M11" s="176"/>
      <c r="N11" s="179">
        <f t="shared" si="0"/>
        <v>3</v>
      </c>
      <c r="O11" s="173" t="str">
        <f>IF(ISERROR(VLOOKUP($K$4&amp;$K$5&amp;$N11,기획현황!$H:$H,1,FALSE))=TRUE,"",VLOOKUP($K$4&amp;$K$5&amp;$N11,기획현황!$H:$H,1,FALSE))</f>
        <v/>
      </c>
      <c r="Q11" s="179">
        <f t="shared" si="1"/>
        <v>503</v>
      </c>
      <c r="R11" s="173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53"/>
      <c r="B12" s="1115">
        <v>7</v>
      </c>
      <c r="C12" s="1119">
        <v>41564</v>
      </c>
      <c r="D12" s="1115" t="s">
        <v>1217</v>
      </c>
      <c r="E12" s="1120">
        <v>1.9999999999999998</v>
      </c>
      <c r="F12" s="1121">
        <v>1.9999999999999998</v>
      </c>
      <c r="G12" s="1130">
        <v>4000</v>
      </c>
      <c r="H12" s="1122">
        <v>46740000</v>
      </c>
      <c r="I12" s="1123">
        <v>176000000</v>
      </c>
      <c r="J12" s="206"/>
      <c r="K12" s="177">
        <f t="shared" si="2"/>
        <v>4</v>
      </c>
      <c r="L12" s="161" t="str">
        <f>IF(ISERROR(VLOOKUP($K$4&amp;$K$5&amp;$K12,기획현황!$H:$H,1,FALSE))=TRUE,"",VLOOKUP($K$4&amp;$K$5&amp;$K12,기획현황!$H:$H,1,FALSE))</f>
        <v/>
      </c>
      <c r="M12" s="176"/>
      <c r="N12" s="179">
        <f t="shared" si="0"/>
        <v>4</v>
      </c>
      <c r="O12" s="173" t="str">
        <f>IF(ISERROR(VLOOKUP($K$4&amp;$K$5&amp;$N12,기획현황!$H:$H,1,FALSE))=TRUE,"",VLOOKUP($K$4&amp;$K$5&amp;$N12,기획현황!$H:$H,1,FALSE))</f>
        <v/>
      </c>
      <c r="Q12" s="179">
        <f t="shared" si="1"/>
        <v>504</v>
      </c>
      <c r="R12" s="173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1115" t="s">
        <v>1904</v>
      </c>
      <c r="B13" s="1115">
        <v>1</v>
      </c>
      <c r="C13" s="1119">
        <v>41564</v>
      </c>
      <c r="D13" s="1115" t="s">
        <v>1217</v>
      </c>
      <c r="E13" s="1120">
        <v>6.0000000000000018</v>
      </c>
      <c r="F13" s="1121">
        <v>6.0000000000000018</v>
      </c>
      <c r="G13" s="1130">
        <v>8700</v>
      </c>
      <c r="H13" s="1122">
        <v>68563636.363636374</v>
      </c>
      <c r="I13" s="1123">
        <v>377100000</v>
      </c>
      <c r="J13" s="206"/>
      <c r="K13" s="177">
        <f t="shared" si="2"/>
        <v>5</v>
      </c>
      <c r="L13" s="161" t="str">
        <f>IF(ISERROR(VLOOKUP($K$4&amp;$K$5&amp;$K13,기획현황!$H:$H,1,FALSE))=TRUE,"",VLOOKUP($K$4&amp;$K$5&amp;$K13,기획현황!$H:$H,1,FALSE))</f>
        <v/>
      </c>
      <c r="M13" s="176"/>
      <c r="N13" s="179">
        <f t="shared" si="0"/>
        <v>5</v>
      </c>
      <c r="O13" s="173" t="str">
        <f>IF(ISERROR(VLOOKUP($K$4&amp;$K$5&amp;$N13,기획현황!$H:$H,1,FALSE))=TRUE,"",VLOOKUP($K$4&amp;$K$5&amp;$N13,기획현황!$H:$H,1,FALSE))</f>
        <v/>
      </c>
      <c r="Q13" s="179">
        <f t="shared" si="1"/>
        <v>505</v>
      </c>
      <c r="R13" s="173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1115" t="s">
        <v>1905</v>
      </c>
      <c r="B14" s="1115">
        <v>1</v>
      </c>
      <c r="C14" s="1119">
        <v>41533</v>
      </c>
      <c r="D14" s="1115" t="s">
        <v>1217</v>
      </c>
      <c r="E14" s="1132">
        <v>7.9999999999999973</v>
      </c>
      <c r="F14" s="1130">
        <v>12.999999999999989</v>
      </c>
      <c r="G14" s="1130">
        <v>15600</v>
      </c>
      <c r="H14" s="1133">
        <v>111696969.69696972</v>
      </c>
      <c r="I14" s="1134">
        <v>737200000</v>
      </c>
      <c r="J14" s="206"/>
      <c r="K14" s="177">
        <f t="shared" si="2"/>
        <v>6</v>
      </c>
      <c r="L14" s="161" t="str">
        <f>IF(ISERROR(VLOOKUP($K$4&amp;$K$5&amp;$K14,기획현황!$H:$H,1,FALSE))=TRUE,"",VLOOKUP($K$4&amp;$K$5&amp;$K14,기획현황!$H:$H,1,FALSE))</f>
        <v/>
      </c>
      <c r="M14" s="176"/>
      <c r="N14" s="179">
        <f t="shared" si="0"/>
        <v>6</v>
      </c>
      <c r="O14" s="173" t="str">
        <f>IF(ISERROR(VLOOKUP($K$4&amp;$K$5&amp;$N14,기획현황!$H:$H,1,FALSE))=TRUE,"",VLOOKUP($K$4&amp;$K$5&amp;$N14,기획현황!$H:$H,1,FALSE))</f>
        <v/>
      </c>
      <c r="Q14" s="179">
        <f t="shared" si="1"/>
        <v>506</v>
      </c>
      <c r="R14" s="173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53"/>
      <c r="B15" s="1115">
        <v>2</v>
      </c>
      <c r="C15" s="1119">
        <v>41547</v>
      </c>
      <c r="D15" s="1115" t="s">
        <v>1217</v>
      </c>
      <c r="E15" s="1132">
        <v>5.0000000000000009</v>
      </c>
      <c r="F15" s="1130">
        <v>6.0000000000000018</v>
      </c>
      <c r="G15" s="1130">
        <v>6400</v>
      </c>
      <c r="H15" s="1133">
        <v>0</v>
      </c>
      <c r="I15" s="1134">
        <v>0</v>
      </c>
      <c r="J15" s="206"/>
      <c r="K15" s="177">
        <f t="shared" si="2"/>
        <v>7</v>
      </c>
      <c r="L15" s="161" t="str">
        <f>IF(ISERROR(VLOOKUP($K$4&amp;$K$5&amp;$K15,기획현황!$H:$H,1,FALSE))=TRUE,"",VLOOKUP($K$4&amp;$K$5&amp;$K15,기획현황!$H:$H,1,FALSE))</f>
        <v/>
      </c>
      <c r="M15" s="176"/>
      <c r="N15" s="179">
        <f t="shared" si="0"/>
        <v>7</v>
      </c>
      <c r="O15" s="173" t="str">
        <f>IF(ISERROR(VLOOKUP($K$4&amp;$K$5&amp;$N15,기획현황!$H:$H,1,FALSE))=TRUE,"",VLOOKUP($K$4&amp;$K$5&amp;$N15,기획현황!$H:$H,1,FALSE))</f>
        <v/>
      </c>
      <c r="Q15" s="179">
        <f t="shared" si="1"/>
        <v>507</v>
      </c>
      <c r="R15" s="173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53"/>
      <c r="B16" s="1115">
        <v>3</v>
      </c>
      <c r="C16" s="1119">
        <v>41564</v>
      </c>
      <c r="D16" s="1115" t="s">
        <v>1217</v>
      </c>
      <c r="E16" s="1132">
        <v>4.9999999999999982</v>
      </c>
      <c r="F16" s="1130">
        <v>9</v>
      </c>
      <c r="G16" s="1130">
        <v>11400</v>
      </c>
      <c r="H16" s="1133">
        <v>76636363.63636364</v>
      </c>
      <c r="I16" s="1134">
        <v>505800000</v>
      </c>
      <c r="J16" s="206"/>
      <c r="K16" s="177">
        <f t="shared" si="2"/>
        <v>8</v>
      </c>
      <c r="L16" s="161" t="str">
        <f>IF(ISERROR(VLOOKUP($K$4&amp;$K$5&amp;$K16,기획현황!$H:$H,1,FALSE))=TRUE,"",VLOOKUP($K$4&amp;$K$5&amp;$K16,기획현황!$H:$H,1,FALSE))</f>
        <v/>
      </c>
      <c r="M16" s="176"/>
      <c r="N16" s="179">
        <f t="shared" si="0"/>
        <v>8</v>
      </c>
      <c r="O16" s="173" t="str">
        <f>IF(ISERROR(VLOOKUP($K$4&amp;$K$5&amp;$N16,기획현황!$H:$H,1,FALSE))=TRUE,"",VLOOKUP($K$4&amp;$K$5&amp;$N16,기획현황!$H:$H,1,FALSE))</f>
        <v/>
      </c>
      <c r="Q16" s="179">
        <f t="shared" si="1"/>
        <v>508</v>
      </c>
      <c r="R16" s="173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1115" t="s">
        <v>1899</v>
      </c>
      <c r="B17" s="1115">
        <v>1</v>
      </c>
      <c r="C17" s="1119">
        <v>41564</v>
      </c>
      <c r="D17" s="1115" t="s">
        <v>1217</v>
      </c>
      <c r="E17" s="1120">
        <v>3.9999999999999987</v>
      </c>
      <c r="F17" s="1121">
        <v>7.9999999999999973</v>
      </c>
      <c r="G17" s="1130">
        <v>12000</v>
      </c>
      <c r="H17" s="1122">
        <v>111272727.27272725</v>
      </c>
      <c r="I17" s="1123">
        <v>612000000</v>
      </c>
      <c r="J17" s="206"/>
      <c r="K17" s="177">
        <f t="shared" si="2"/>
        <v>9</v>
      </c>
      <c r="L17" s="161" t="str">
        <f>IF(ISERROR(VLOOKUP($K$4&amp;$K$5&amp;$K17,기획현황!$H:$H,1,FALSE))=TRUE,"",VLOOKUP($K$4&amp;$K$5&amp;$K17,기획현황!$H:$H,1,FALSE))</f>
        <v/>
      </c>
      <c r="M17" s="176"/>
      <c r="N17" s="179">
        <f t="shared" si="0"/>
        <v>9</v>
      </c>
      <c r="O17" s="173" t="str">
        <f>IF(ISERROR(VLOOKUP($K$4&amp;$K$5&amp;$N17,기획현황!$H:$H,1,FALSE))=TRUE,"",VLOOKUP($K$4&amp;$K$5&amp;$N17,기획현황!$H:$H,1,FALSE))</f>
        <v/>
      </c>
      <c r="Q17" s="179">
        <f t="shared" si="1"/>
        <v>509</v>
      </c>
      <c r="R17" s="173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1115" t="s">
        <v>1906</v>
      </c>
      <c r="B18" s="1115">
        <v>1</v>
      </c>
      <c r="C18" s="1119">
        <v>41513</v>
      </c>
      <c r="D18" s="1115" t="s">
        <v>1217</v>
      </c>
      <c r="E18" s="1120">
        <v>3</v>
      </c>
      <c r="F18" s="1121">
        <v>3</v>
      </c>
      <c r="G18" s="1130">
        <v>2880</v>
      </c>
      <c r="H18" s="1122">
        <v>34349371.199999996</v>
      </c>
      <c r="I18" s="1123">
        <v>179520000</v>
      </c>
      <c r="J18" s="206"/>
      <c r="K18" s="177">
        <f t="shared" si="2"/>
        <v>10</v>
      </c>
      <c r="L18" s="161" t="str">
        <f>IF(ISERROR(VLOOKUP($K$4&amp;$K$5&amp;$K18,기획현황!$H:$H,1,FALSE))=TRUE,"",VLOOKUP($K$4&amp;$K$5&amp;$K18,기획현황!$H:$H,1,FALSE))</f>
        <v/>
      </c>
      <c r="M18" s="176"/>
      <c r="N18" s="179">
        <f t="shared" si="0"/>
        <v>10</v>
      </c>
      <c r="O18" s="173" t="str">
        <f>IF(ISERROR(VLOOKUP($K$4&amp;$K$5&amp;$N18,기획현황!$H:$H,1,FALSE))=TRUE,"",VLOOKUP($K$4&amp;$K$5&amp;$N18,기획현황!$H:$H,1,FALSE))</f>
        <v/>
      </c>
      <c r="Q18" s="179">
        <f t="shared" si="1"/>
        <v>510</v>
      </c>
      <c r="R18" s="173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1124" t="s">
        <v>531</v>
      </c>
      <c r="B19" s="1125"/>
      <c r="C19" s="1125"/>
      <c r="D19" s="1125"/>
      <c r="E19" s="1126">
        <v>105</v>
      </c>
      <c r="F19" s="1127">
        <v>126.99999999999996</v>
      </c>
      <c r="G19" s="1127">
        <v>163930</v>
      </c>
      <c r="H19" s="1128">
        <v>1178072031.8060606</v>
      </c>
      <c r="I19" s="1129">
        <v>5241920000</v>
      </c>
      <c r="J19" s="206"/>
      <c r="K19" s="177">
        <f t="shared" si="2"/>
        <v>11</v>
      </c>
      <c r="L19" s="161" t="str">
        <f>IF(ISERROR(VLOOKUP($K$4&amp;$K$5&amp;$K19,기획현황!$H:$H,1,FALSE))=TRUE,"",VLOOKUP($K$4&amp;$K$5&amp;$K19,기획현황!$H:$H,1,FALSE))</f>
        <v/>
      </c>
      <c r="M19" s="176"/>
      <c r="N19" s="179">
        <f t="shared" si="0"/>
        <v>11</v>
      </c>
      <c r="O19" s="173" t="str">
        <f>IF(ISERROR(VLOOKUP($K$4&amp;$K$5&amp;$N19,기획현황!$H:$H,1,FALSE))=TRUE,"",VLOOKUP($K$4&amp;$K$5&amp;$N19,기획현황!$H:$H,1,FALSE))</f>
        <v/>
      </c>
      <c r="Q19" s="179">
        <f t="shared" si="1"/>
        <v>511</v>
      </c>
      <c r="R19" s="173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/>
      <c r="B20"/>
      <c r="C20"/>
      <c r="D20"/>
      <c r="E20"/>
      <c r="F20"/>
      <c r="G20"/>
      <c r="H20"/>
      <c r="I20"/>
      <c r="J20" s="206"/>
      <c r="K20" s="177">
        <f t="shared" si="2"/>
        <v>12</v>
      </c>
      <c r="L20" s="161" t="str">
        <f>IF(ISERROR(VLOOKUP($K$4&amp;$K$5&amp;$K20,기획현황!$H:$H,1,FALSE))=TRUE,"",VLOOKUP($K$4&amp;$K$5&amp;$K20,기획현황!$H:$H,1,FALSE))</f>
        <v/>
      </c>
      <c r="M20" s="176"/>
      <c r="N20" s="179">
        <f t="shared" si="0"/>
        <v>12</v>
      </c>
      <c r="O20" s="173" t="str">
        <f>IF(ISERROR(VLOOKUP($K$4&amp;$K$5&amp;$N20,기획현황!$H:$H,1,FALSE))=TRUE,"",VLOOKUP($K$4&amp;$K$5&amp;$N20,기획현황!$H:$H,1,FALSE))</f>
        <v/>
      </c>
      <c r="Q20" s="179">
        <f t="shared" si="1"/>
        <v>512</v>
      </c>
      <c r="R20" s="173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/>
      <c r="B21"/>
      <c r="C21"/>
      <c r="D21"/>
      <c r="E21"/>
      <c r="F21"/>
      <c r="G21"/>
      <c r="H21"/>
      <c r="I21"/>
      <c r="J21" s="206"/>
      <c r="K21" s="177">
        <f t="shared" si="2"/>
        <v>13</v>
      </c>
      <c r="L21" s="161" t="str">
        <f>IF(ISERROR(VLOOKUP($K$4&amp;$K$5&amp;$K21,기획현황!$H:$H,1,FALSE))=TRUE,"",VLOOKUP($K$4&amp;$K$5&amp;$K21,기획현황!$H:$H,1,FALSE))</f>
        <v/>
      </c>
      <c r="M21" s="176"/>
      <c r="N21" s="179">
        <f t="shared" si="0"/>
        <v>13</v>
      </c>
      <c r="O21" s="173" t="str">
        <f>IF(ISERROR(VLOOKUP($K$4&amp;$K$5&amp;$N21,기획현황!$H:$H,1,FALSE))=TRUE,"",VLOOKUP($K$4&amp;$K$5&amp;$N21,기획현황!$H:$H,1,FALSE))</f>
        <v/>
      </c>
      <c r="Q21" s="179">
        <f t="shared" si="1"/>
        <v>513</v>
      </c>
      <c r="R21" s="173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/>
      <c r="B22"/>
      <c r="C22"/>
      <c r="D22"/>
      <c r="E22"/>
      <c r="F22"/>
      <c r="G22"/>
      <c r="H22"/>
      <c r="I22"/>
      <c r="J22" s="206"/>
      <c r="K22" s="177">
        <f t="shared" si="2"/>
        <v>14</v>
      </c>
      <c r="L22" s="161" t="str">
        <f>IF(ISERROR(VLOOKUP($K$4&amp;$K$5&amp;$K22,기획현황!$H:$H,1,FALSE))=TRUE,"",VLOOKUP($K$4&amp;$K$5&amp;$K22,기획현황!$H:$H,1,FALSE))</f>
        <v/>
      </c>
      <c r="M22" s="176"/>
      <c r="N22" s="179">
        <f t="shared" si="0"/>
        <v>14</v>
      </c>
      <c r="O22" s="173" t="str">
        <f>IF(ISERROR(VLOOKUP($K$4&amp;$K$5&amp;$N22,기획현황!$H:$H,1,FALSE))=TRUE,"",VLOOKUP($K$4&amp;$K$5&amp;$N22,기획현황!$H:$H,1,FALSE))</f>
        <v/>
      </c>
      <c r="Q22" s="179">
        <f t="shared" si="1"/>
        <v>514</v>
      </c>
      <c r="R22" s="173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/>
      <c r="B23"/>
      <c r="C23"/>
      <c r="D23"/>
      <c r="E23"/>
      <c r="F23"/>
      <c r="G23"/>
      <c r="H23"/>
      <c r="I23"/>
      <c r="J23" s="206"/>
      <c r="K23" s="177">
        <f t="shared" si="2"/>
        <v>15</v>
      </c>
      <c r="L23" s="161" t="str">
        <f>IF(ISERROR(VLOOKUP($K$4&amp;$K$5&amp;$K23,기획현황!$H:$H,1,FALSE))=TRUE,"",VLOOKUP($K$4&amp;$K$5&amp;$K23,기획현황!$H:$H,1,FALSE))</f>
        <v/>
      </c>
      <c r="M23" s="176"/>
      <c r="N23" s="179">
        <f t="shared" si="0"/>
        <v>15</v>
      </c>
      <c r="O23" s="173" t="str">
        <f>IF(ISERROR(VLOOKUP($K$4&amp;$K$5&amp;$N23,기획현황!$H:$H,1,FALSE))=TRUE,"",VLOOKUP($K$4&amp;$K$5&amp;$N23,기획현황!$H:$H,1,FALSE))</f>
        <v/>
      </c>
      <c r="Q23" s="179">
        <f t="shared" si="1"/>
        <v>515</v>
      </c>
      <c r="R23" s="173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/>
      <c r="B24"/>
      <c r="C24"/>
      <c r="D24"/>
      <c r="E24"/>
      <c r="F24"/>
      <c r="G24"/>
      <c r="H24"/>
      <c r="I24"/>
      <c r="J24" s="206"/>
      <c r="K24" s="177">
        <f t="shared" si="2"/>
        <v>16</v>
      </c>
      <c r="L24" s="161" t="str">
        <f>IF(ISERROR(VLOOKUP($K$4&amp;$K$5&amp;$K24,기획현황!$H:$H,1,FALSE))=TRUE,"",VLOOKUP($K$4&amp;$K$5&amp;$K24,기획현황!$H:$H,1,FALSE))</f>
        <v/>
      </c>
      <c r="M24" s="176"/>
      <c r="N24" s="179">
        <f t="shared" si="0"/>
        <v>16</v>
      </c>
      <c r="O24" s="173" t="str">
        <f>IF(ISERROR(VLOOKUP($K$4&amp;$K$5&amp;$N24,기획현황!$H:$H,1,FALSE))=TRUE,"",VLOOKUP($K$4&amp;$K$5&amp;$N24,기획현황!$H:$H,1,FALSE))</f>
        <v/>
      </c>
      <c r="Q24" s="179">
        <f t="shared" si="1"/>
        <v>516</v>
      </c>
      <c r="R24" s="173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/>
      <c r="B25"/>
      <c r="C25"/>
      <c r="D25"/>
      <c r="E25"/>
      <c r="F25"/>
      <c r="G25"/>
      <c r="H25"/>
      <c r="I25"/>
      <c r="J25" s="206"/>
      <c r="K25" s="177">
        <f t="shared" si="2"/>
        <v>17</v>
      </c>
      <c r="L25" s="161" t="str">
        <f>IF(ISERROR(VLOOKUP($K$4&amp;$K$5&amp;$K25,기획현황!$H:$H,1,FALSE))=TRUE,"",VLOOKUP($K$4&amp;$K$5&amp;$K25,기획현황!$H:$H,1,FALSE))</f>
        <v/>
      </c>
      <c r="M25" s="176"/>
      <c r="N25" s="179">
        <f t="shared" si="0"/>
        <v>17</v>
      </c>
      <c r="O25" s="173" t="str">
        <f>IF(ISERROR(VLOOKUP($K$4&amp;$K$5&amp;$N25,기획현황!$H:$H,1,FALSE))=TRUE,"",VLOOKUP($K$4&amp;$K$5&amp;$N25,기획현황!$H:$H,1,FALSE))</f>
        <v/>
      </c>
      <c r="Q25" s="179">
        <f t="shared" si="1"/>
        <v>517</v>
      </c>
      <c r="R25" s="173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/>
      <c r="B26"/>
      <c r="C26"/>
      <c r="D26"/>
      <c r="E26"/>
      <c r="F26"/>
      <c r="G26"/>
      <c r="H26"/>
      <c r="I26"/>
      <c r="J26" s="206"/>
      <c r="K26" s="177">
        <f t="shared" si="2"/>
        <v>18</v>
      </c>
      <c r="L26" s="161" t="str">
        <f>IF(ISERROR(VLOOKUP($K$4&amp;$K$5&amp;$K26,기획현황!$H:$H,1,FALSE))=TRUE,"",VLOOKUP($K$4&amp;$K$5&amp;$K26,기획현황!$H:$H,1,FALSE))</f>
        <v/>
      </c>
      <c r="M26" s="176"/>
      <c r="N26" s="179">
        <f t="shared" si="0"/>
        <v>18</v>
      </c>
      <c r="O26" s="173" t="str">
        <f>IF(ISERROR(VLOOKUP($K$4&amp;$K$5&amp;$N26,기획현황!$H:$H,1,FALSE))=TRUE,"",VLOOKUP($K$4&amp;$K$5&amp;$N26,기획현황!$H:$H,1,FALSE))</f>
        <v/>
      </c>
      <c r="Q26" s="179">
        <f t="shared" si="1"/>
        <v>518</v>
      </c>
      <c r="R26" s="173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/>
      <c r="B27"/>
      <c r="C27"/>
      <c r="D27"/>
      <c r="E27"/>
      <c r="F27"/>
      <c r="G27"/>
      <c r="H27"/>
      <c r="I27"/>
      <c r="J27" s="206"/>
      <c r="K27" s="177">
        <f t="shared" si="2"/>
        <v>19</v>
      </c>
      <c r="L27" s="161" t="str">
        <f>IF(ISERROR(VLOOKUP($K$4&amp;$K$5&amp;$K27,기획현황!$H:$H,1,FALSE))=TRUE,"",VLOOKUP($K$4&amp;$K$5&amp;$K27,기획현황!$H:$H,1,FALSE))</f>
        <v/>
      </c>
      <c r="M27" s="176"/>
      <c r="N27" s="179">
        <f t="shared" si="0"/>
        <v>19</v>
      </c>
      <c r="O27" s="173" t="str">
        <f>IF(ISERROR(VLOOKUP($K$4&amp;$K$5&amp;$N27,기획현황!$H:$H,1,FALSE))=TRUE,"",VLOOKUP($K$4&amp;$K$5&amp;$N27,기획현황!$H:$H,1,FALSE))</f>
        <v/>
      </c>
      <c r="Q27" s="179">
        <f t="shared" si="1"/>
        <v>519</v>
      </c>
      <c r="R27" s="173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/>
      <c r="B28"/>
      <c r="C28"/>
      <c r="D28"/>
      <c r="E28"/>
      <c r="F28"/>
      <c r="G28"/>
      <c r="H28"/>
      <c r="I28"/>
      <c r="J28" s="206"/>
      <c r="K28" s="177">
        <f t="shared" si="2"/>
        <v>20</v>
      </c>
      <c r="L28" s="161" t="str">
        <f>IF(ISERROR(VLOOKUP($K$4&amp;$K$5&amp;$K28,기획현황!$H:$H,1,FALSE))=TRUE,"",VLOOKUP($K$4&amp;$K$5&amp;$K28,기획현황!$H:$H,1,FALSE))</f>
        <v/>
      </c>
      <c r="M28" s="176"/>
      <c r="N28" s="179">
        <f t="shared" si="0"/>
        <v>20</v>
      </c>
      <c r="O28" s="173" t="str">
        <f>IF(ISERROR(VLOOKUP($K$4&amp;$K$5&amp;$N28,기획현황!$H:$H,1,FALSE))=TRUE,"",VLOOKUP($K$4&amp;$K$5&amp;$N28,기획현황!$H:$H,1,FALSE))</f>
        <v/>
      </c>
      <c r="Q28" s="179">
        <f t="shared" si="1"/>
        <v>520</v>
      </c>
      <c r="R28" s="173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/>
      <c r="B29"/>
      <c r="C29"/>
      <c r="D29"/>
      <c r="E29"/>
      <c r="F29"/>
      <c r="G29"/>
      <c r="H29"/>
      <c r="I29"/>
      <c r="J29" s="206"/>
      <c r="K29" s="177">
        <f t="shared" si="2"/>
        <v>21</v>
      </c>
      <c r="L29" s="161" t="str">
        <f>IF(ISERROR(VLOOKUP($K$4&amp;$K$5&amp;$K29,기획현황!$H:$H,1,FALSE))=TRUE,"",VLOOKUP($K$4&amp;$K$5&amp;$K29,기획현황!$H:$H,1,FALSE))</f>
        <v/>
      </c>
      <c r="M29" s="176"/>
      <c r="N29" s="179">
        <f t="shared" si="0"/>
        <v>21</v>
      </c>
      <c r="O29" s="173" t="str">
        <f>IF(ISERROR(VLOOKUP($K$4&amp;$K$5&amp;$N29,기획현황!$H:$H,1,FALSE))=TRUE,"",VLOOKUP($K$4&amp;$K$5&amp;$N29,기획현황!$H:$H,1,FALSE))</f>
        <v/>
      </c>
      <c r="Q29" s="179">
        <f t="shared" si="1"/>
        <v>521</v>
      </c>
      <c r="R29" s="173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/>
      <c r="B30"/>
      <c r="C30"/>
      <c r="D30"/>
      <c r="E30"/>
      <c r="F30"/>
      <c r="G30"/>
      <c r="H30"/>
      <c r="I30"/>
      <c r="J30" s="206"/>
      <c r="K30" s="177">
        <f t="shared" si="2"/>
        <v>22</v>
      </c>
      <c r="L30" s="161" t="str">
        <f>IF(ISERROR(VLOOKUP($K$4&amp;$K$5&amp;$K30,기획현황!$H:$H,1,FALSE))=TRUE,"",VLOOKUP($K$4&amp;$K$5&amp;$K30,기획현황!$H:$H,1,FALSE))</f>
        <v/>
      </c>
      <c r="M30" s="176"/>
      <c r="N30" s="179">
        <f t="shared" si="0"/>
        <v>22</v>
      </c>
      <c r="O30" s="173" t="str">
        <f>IF(ISERROR(VLOOKUP($K$4&amp;$K$5&amp;$N30,기획현황!$H:$H,1,FALSE))=TRUE,"",VLOOKUP($K$4&amp;$K$5&amp;$N30,기획현황!$H:$H,1,FALSE))</f>
        <v/>
      </c>
      <c r="Q30" s="179">
        <f t="shared" si="1"/>
        <v>522</v>
      </c>
      <c r="R30" s="173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/>
      <c r="B31"/>
      <c r="C31"/>
      <c r="D31"/>
      <c r="E31"/>
      <c r="F31"/>
      <c r="G31"/>
      <c r="H31"/>
      <c r="I31"/>
      <c r="J31" s="206"/>
      <c r="K31" s="177">
        <f t="shared" si="2"/>
        <v>23</v>
      </c>
      <c r="L31" s="161" t="str">
        <f>IF(ISERROR(VLOOKUP($K$4&amp;$K$5&amp;$K31,기획현황!$H:$H,1,FALSE))=TRUE,"",VLOOKUP($K$4&amp;$K$5&amp;$K31,기획현황!$H:$H,1,FALSE))</f>
        <v/>
      </c>
      <c r="M31" s="176"/>
      <c r="N31" s="179">
        <f t="shared" si="0"/>
        <v>23</v>
      </c>
      <c r="O31" s="173" t="str">
        <f>IF(ISERROR(VLOOKUP($K$4&amp;$K$5&amp;$N31,기획현황!$H:$H,1,FALSE))=TRUE,"",VLOOKUP($K$4&amp;$K$5&amp;$N31,기획현황!$H:$H,1,FALSE))</f>
        <v/>
      </c>
      <c r="Q31" s="179">
        <f t="shared" si="1"/>
        <v>523</v>
      </c>
      <c r="R31" s="173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/>
      <c r="B32"/>
      <c r="C32"/>
      <c r="D32"/>
      <c r="E32"/>
      <c r="F32"/>
      <c r="G32"/>
      <c r="H32"/>
      <c r="I32"/>
      <c r="J32" s="207"/>
      <c r="K32" s="177">
        <f t="shared" si="2"/>
        <v>24</v>
      </c>
      <c r="L32" s="161" t="str">
        <f>IF(ISERROR(VLOOKUP($K$4&amp;$K$5&amp;$K32,기획현황!$H:$H,1,FALSE))=TRUE,"",VLOOKUP($K$4&amp;$K$5&amp;$K32,기획현황!$H:$H,1,FALSE))</f>
        <v/>
      </c>
      <c r="M32" s="176"/>
      <c r="N32" s="179">
        <f t="shared" si="0"/>
        <v>24</v>
      </c>
      <c r="O32" s="173" t="str">
        <f>IF(ISERROR(VLOOKUP($K$4&amp;$K$5&amp;$N32,기획현황!$H:$H,1,FALSE))=TRUE,"",VLOOKUP($K$4&amp;$K$5&amp;$N32,기획현황!$H:$H,1,FALSE))</f>
        <v/>
      </c>
      <c r="Q32" s="179">
        <f t="shared" si="1"/>
        <v>524</v>
      </c>
      <c r="R32" s="173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/>
      <c r="B33"/>
      <c r="C33"/>
      <c r="D33"/>
      <c r="E33"/>
      <c r="F33"/>
      <c r="G33"/>
      <c r="H33"/>
      <c r="I33"/>
      <c r="J33" s="207"/>
      <c r="K33" s="177">
        <f t="shared" si="2"/>
        <v>25</v>
      </c>
      <c r="L33" s="161" t="str">
        <f>IF(ISERROR(VLOOKUP($K$4&amp;$K$5&amp;$K33,기획현황!$H:$H,1,FALSE))=TRUE,"",VLOOKUP($K$4&amp;$K$5&amp;$K33,기획현황!$H:$H,1,FALSE))</f>
        <v/>
      </c>
      <c r="M33" s="176"/>
      <c r="N33" s="179">
        <f t="shared" si="0"/>
        <v>25</v>
      </c>
      <c r="O33" s="173" t="str">
        <f>IF(ISERROR(VLOOKUP($K$4&amp;$K$5&amp;$N33,기획현황!$H:$H,1,FALSE))=TRUE,"",VLOOKUP($K$4&amp;$K$5&amp;$N33,기획현황!$H:$H,1,FALSE))</f>
        <v/>
      </c>
      <c r="Q33" s="179">
        <f t="shared" si="1"/>
        <v>525</v>
      </c>
      <c r="R33" s="173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/>
      <c r="B34"/>
      <c r="C34"/>
      <c r="D34"/>
      <c r="E34"/>
      <c r="F34"/>
      <c r="G34"/>
      <c r="H34"/>
      <c r="I34"/>
      <c r="J34" s="207"/>
      <c r="K34" s="177">
        <f t="shared" si="2"/>
        <v>26</v>
      </c>
      <c r="L34" s="161" t="str">
        <f>IF(ISERROR(VLOOKUP($K$4&amp;$K$5&amp;$K34,기획현황!$H:$H,1,FALSE))=TRUE,"",VLOOKUP($K$4&amp;$K$5&amp;$K34,기획현황!$H:$H,1,FALSE))</f>
        <v/>
      </c>
      <c r="M34" s="176"/>
      <c r="N34" s="179">
        <f t="shared" si="0"/>
        <v>26</v>
      </c>
      <c r="O34" s="173" t="str">
        <f>IF(ISERROR(VLOOKUP($K$4&amp;$K$5&amp;$N34,기획현황!$H:$H,1,FALSE))=TRUE,"",VLOOKUP($K$4&amp;$K$5&amp;$N34,기획현황!$H:$H,1,FALSE))</f>
        <v/>
      </c>
      <c r="Q34" s="179">
        <f t="shared" si="1"/>
        <v>526</v>
      </c>
      <c r="R34" s="173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/>
      <c r="B35"/>
      <c r="C35"/>
      <c r="D35"/>
      <c r="E35"/>
      <c r="F35"/>
      <c r="G35"/>
      <c r="H35"/>
      <c r="I35"/>
      <c r="J35" s="206"/>
      <c r="K35" s="177">
        <f t="shared" si="2"/>
        <v>27</v>
      </c>
      <c r="L35" s="161" t="str">
        <f>IF(ISERROR(VLOOKUP($K$4&amp;$K$5&amp;$K35,기획현황!$H:$H,1,FALSE))=TRUE,"",VLOOKUP($K$4&amp;$K$5&amp;$K35,기획현황!$H:$H,1,FALSE))</f>
        <v/>
      </c>
      <c r="M35" s="176"/>
      <c r="N35" s="179">
        <f t="shared" si="0"/>
        <v>27</v>
      </c>
      <c r="O35" s="173" t="str">
        <f>IF(ISERROR(VLOOKUP($K$4&amp;$K$5&amp;$N35,기획현황!$H:$H,1,FALSE))=TRUE,"",VLOOKUP($K$4&amp;$K$5&amp;$N35,기획현황!$H:$H,1,FALSE))</f>
        <v/>
      </c>
      <c r="Q35" s="179">
        <f t="shared" si="1"/>
        <v>527</v>
      </c>
      <c r="R35" s="173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/>
      <c r="B36"/>
      <c r="C36"/>
      <c r="D36"/>
      <c r="E36"/>
      <c r="F36"/>
      <c r="G36"/>
      <c r="H36"/>
      <c r="I36"/>
      <c r="J36" s="207"/>
      <c r="K36" s="177">
        <f t="shared" si="2"/>
        <v>28</v>
      </c>
      <c r="L36" s="161" t="str">
        <f>IF(ISERROR(VLOOKUP($K$4&amp;$K$5&amp;$K36,기획현황!$H:$H,1,FALSE))=TRUE,"",VLOOKUP($K$4&amp;$K$5&amp;$K36,기획현황!$H:$H,1,FALSE))</f>
        <v/>
      </c>
      <c r="M36" s="176"/>
      <c r="N36" s="179">
        <f t="shared" si="0"/>
        <v>28</v>
      </c>
      <c r="O36" s="173" t="str">
        <f>IF(ISERROR(VLOOKUP($K$4&amp;$K$5&amp;$N36,기획현황!$H:$H,1,FALSE))=TRUE,"",VLOOKUP($K$4&amp;$K$5&amp;$N36,기획현황!$H:$H,1,FALSE))</f>
        <v/>
      </c>
      <c r="Q36" s="179">
        <f t="shared" si="1"/>
        <v>528</v>
      </c>
      <c r="R36" s="173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7"/>
      <c r="K37" s="177">
        <f t="shared" si="2"/>
        <v>29</v>
      </c>
      <c r="L37" s="161" t="str">
        <f>IF(ISERROR(VLOOKUP($K$4&amp;$K$5&amp;$K37,기획현황!$H:$H,1,FALSE))=TRUE,"",VLOOKUP($K$4&amp;$K$5&amp;$K37,기획현황!$H:$H,1,FALSE))</f>
        <v/>
      </c>
      <c r="N37" s="179">
        <f t="shared" si="0"/>
        <v>29</v>
      </c>
      <c r="O37" s="173" t="str">
        <f>IF(ISERROR(VLOOKUP($K$4&amp;$K$5&amp;$N37,기획현황!$H:$H,1,FALSE))=TRUE,"",VLOOKUP($K$4&amp;$K$5&amp;$N37,기획현황!$H:$H,1,FALSE))</f>
        <v/>
      </c>
      <c r="Q37" s="179">
        <f t="shared" si="1"/>
        <v>529</v>
      </c>
      <c r="R37" s="173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7"/>
      <c r="K38" s="177">
        <f t="shared" si="2"/>
        <v>30</v>
      </c>
      <c r="L38" s="161" t="str">
        <f>IF(ISERROR(VLOOKUP($K$4&amp;$K$5&amp;$K38,기획현황!$H:$H,1,FALSE))=TRUE,"",VLOOKUP($K$4&amp;$K$5&amp;$K38,기획현황!$H:$H,1,FALSE))</f>
        <v/>
      </c>
      <c r="N38" s="179">
        <f t="shared" si="0"/>
        <v>30</v>
      </c>
      <c r="O38" s="173" t="str">
        <f>IF(ISERROR(VLOOKUP($K$4&amp;$K$5&amp;$N38,기획현황!$H:$H,1,FALSE))=TRUE,"",VLOOKUP($K$4&amp;$K$5&amp;$N38,기획현황!$H:$H,1,FALSE))</f>
        <v/>
      </c>
      <c r="Q38" s="179">
        <f t="shared" si="1"/>
        <v>530</v>
      </c>
      <c r="R38" s="173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6"/>
      <c r="K39" s="177">
        <f t="shared" si="2"/>
        <v>31</v>
      </c>
      <c r="L39" s="161" t="str">
        <f>IF(ISERROR(VLOOKUP($K$4&amp;$K$5&amp;$K39,기획현황!$H:$H,1,FALSE))=TRUE,"",VLOOKUP($K$4&amp;$K$5&amp;$K39,기획현황!$H:$H,1,FALSE))</f>
        <v/>
      </c>
      <c r="N39" s="179">
        <f t="shared" ref="N39:N102" si="3">N38+1</f>
        <v>31</v>
      </c>
      <c r="O39" s="173" t="str">
        <f>IF(ISERROR(VLOOKUP($K$4&amp;$K$5&amp;$N39,기획현황!$H:$H,1,FALSE))=TRUE,"",VLOOKUP($K$4&amp;$K$5&amp;$N39,기획현황!$H:$H,1,FALSE))</f>
        <v/>
      </c>
      <c r="Q39" s="179">
        <f t="shared" si="1"/>
        <v>531</v>
      </c>
      <c r="R39" s="173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6"/>
      <c r="K40" s="177">
        <f t="shared" si="2"/>
        <v>32</v>
      </c>
      <c r="L40" s="161" t="str">
        <f>IF(ISERROR(VLOOKUP($K$4&amp;$K$5&amp;$K40,기획현황!$H:$H,1,FALSE))=TRUE,"",VLOOKUP($K$4&amp;$K$5&amp;$K40,기획현황!$H:$H,1,FALSE))</f>
        <v/>
      </c>
      <c r="N40" s="179">
        <f t="shared" si="3"/>
        <v>32</v>
      </c>
      <c r="O40" s="173" t="str">
        <f>IF(ISERROR(VLOOKUP($K$4&amp;$K$5&amp;$N40,기획현황!$H:$H,1,FALSE))=TRUE,"",VLOOKUP($K$4&amp;$K$5&amp;$N40,기획현황!$H:$H,1,FALSE))</f>
        <v/>
      </c>
      <c r="Q40" s="179">
        <f t="shared" si="1"/>
        <v>532</v>
      </c>
      <c r="R40" s="173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6"/>
      <c r="K41" s="177">
        <f t="shared" si="2"/>
        <v>33</v>
      </c>
      <c r="L41" s="161" t="str">
        <f>IF(ISERROR(VLOOKUP($K$4&amp;$K$5&amp;$K41,기획현황!$H:$H,1,FALSE))=TRUE,"",VLOOKUP($K$4&amp;$K$5&amp;$K41,기획현황!$H:$H,1,FALSE))</f>
        <v/>
      </c>
      <c r="N41" s="179">
        <f t="shared" si="3"/>
        <v>33</v>
      </c>
      <c r="O41" s="173" t="str">
        <f>IF(ISERROR(VLOOKUP($K$4&amp;$K$5&amp;$N41,기획현황!$H:$H,1,FALSE))=TRUE,"",VLOOKUP($K$4&amp;$K$5&amp;$N41,기획현황!$H:$H,1,FALSE))</f>
        <v/>
      </c>
      <c r="Q41" s="179">
        <f t="shared" si="1"/>
        <v>533</v>
      </c>
      <c r="R41" s="173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6"/>
      <c r="K42" s="177">
        <f t="shared" si="2"/>
        <v>34</v>
      </c>
      <c r="L42" s="161" t="str">
        <f>IF(ISERROR(VLOOKUP($K$4&amp;$K$5&amp;$K42,기획현황!$H:$H,1,FALSE))=TRUE,"",VLOOKUP($K$4&amp;$K$5&amp;$K42,기획현황!$H:$H,1,FALSE))</f>
        <v/>
      </c>
      <c r="N42" s="179">
        <f t="shared" si="3"/>
        <v>34</v>
      </c>
      <c r="O42" s="173" t="str">
        <f>IF(ISERROR(VLOOKUP($K$4&amp;$K$5&amp;$N42,기획현황!$H:$H,1,FALSE))=TRUE,"",VLOOKUP($K$4&amp;$K$5&amp;$N42,기획현황!$H:$H,1,FALSE))</f>
        <v/>
      </c>
      <c r="Q42" s="179">
        <f t="shared" si="1"/>
        <v>534</v>
      </c>
      <c r="R42" s="173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6"/>
      <c r="K43" s="177">
        <f t="shared" si="2"/>
        <v>35</v>
      </c>
      <c r="L43" s="161" t="str">
        <f>IF(ISERROR(VLOOKUP($K$4&amp;$K$5&amp;$K43,기획현황!$H:$H,1,FALSE))=TRUE,"",VLOOKUP($K$4&amp;$K$5&amp;$K43,기획현황!$H:$H,1,FALSE))</f>
        <v/>
      </c>
      <c r="N43" s="179">
        <f t="shared" si="3"/>
        <v>35</v>
      </c>
      <c r="O43" s="173" t="str">
        <f>IF(ISERROR(VLOOKUP($K$4&amp;$K$5&amp;$N43,기획현황!$H:$H,1,FALSE))=TRUE,"",VLOOKUP($K$4&amp;$K$5&amp;$N43,기획현황!$H:$H,1,FALSE))</f>
        <v/>
      </c>
      <c r="Q43" s="179">
        <f t="shared" si="1"/>
        <v>535</v>
      </c>
      <c r="R43" s="173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6"/>
      <c r="K44" s="177">
        <f t="shared" si="2"/>
        <v>36</v>
      </c>
      <c r="L44" s="161" t="str">
        <f>IF(ISERROR(VLOOKUP($K$4&amp;$K$5&amp;$K44,기획현황!$H:$H,1,FALSE))=TRUE,"",VLOOKUP($K$4&amp;$K$5&amp;$K44,기획현황!$H:$H,1,FALSE))</f>
        <v/>
      </c>
      <c r="N44" s="179">
        <f t="shared" si="3"/>
        <v>36</v>
      </c>
      <c r="O44" s="173" t="str">
        <f>IF(ISERROR(VLOOKUP($K$4&amp;$K$5&amp;$N44,기획현황!$H:$H,1,FALSE))=TRUE,"",VLOOKUP($K$4&amp;$K$5&amp;$N44,기획현황!$H:$H,1,FALSE))</f>
        <v/>
      </c>
      <c r="Q44" s="179">
        <f t="shared" si="1"/>
        <v>536</v>
      </c>
      <c r="R44" s="173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6"/>
      <c r="K45" s="177">
        <f t="shared" si="2"/>
        <v>37</v>
      </c>
      <c r="L45" s="161" t="str">
        <f>IF(ISERROR(VLOOKUP($K$4&amp;$K$5&amp;$K45,기획현황!$H:$H,1,FALSE))=TRUE,"",VLOOKUP($K$4&amp;$K$5&amp;$K45,기획현황!$H:$H,1,FALSE))</f>
        <v/>
      </c>
      <c r="N45" s="179">
        <f t="shared" si="3"/>
        <v>37</v>
      </c>
      <c r="O45" s="173" t="str">
        <f>IF(ISERROR(VLOOKUP($K$4&amp;$K$5&amp;$N45,기획현황!$H:$H,1,FALSE))=TRUE,"",VLOOKUP($K$4&amp;$K$5&amp;$N45,기획현황!$H:$H,1,FALSE))</f>
        <v/>
      </c>
      <c r="Q45" s="179">
        <f t="shared" si="1"/>
        <v>537</v>
      </c>
      <c r="R45" s="173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6"/>
      <c r="K46" s="177">
        <f t="shared" si="2"/>
        <v>38</v>
      </c>
      <c r="L46" s="161" t="str">
        <f>IF(ISERROR(VLOOKUP($K$4&amp;$K$5&amp;$K46,기획현황!$H:$H,1,FALSE))=TRUE,"",VLOOKUP($K$4&amp;$K$5&amp;$K46,기획현황!$H:$H,1,FALSE))</f>
        <v/>
      </c>
      <c r="N46" s="179">
        <f t="shared" si="3"/>
        <v>38</v>
      </c>
      <c r="O46" s="173" t="str">
        <f>IF(ISERROR(VLOOKUP($K$4&amp;$K$5&amp;$N46,기획현황!$H:$H,1,FALSE))=TRUE,"",VLOOKUP($K$4&amp;$K$5&amp;$N46,기획현황!$H:$H,1,FALSE))</f>
        <v/>
      </c>
      <c r="Q46" s="179">
        <f t="shared" si="1"/>
        <v>538</v>
      </c>
      <c r="R46" s="173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6"/>
      <c r="K47" s="177">
        <f t="shared" si="2"/>
        <v>39</v>
      </c>
      <c r="L47" s="161" t="str">
        <f>IF(ISERROR(VLOOKUP($K$4&amp;$K$5&amp;$K47,기획현황!$H:$H,1,FALSE))=TRUE,"",VLOOKUP($K$4&amp;$K$5&amp;$K47,기획현황!$H:$H,1,FALSE))</f>
        <v/>
      </c>
      <c r="N47" s="179">
        <f t="shared" si="3"/>
        <v>39</v>
      </c>
      <c r="O47" s="173" t="str">
        <f>IF(ISERROR(VLOOKUP($K$4&amp;$K$5&amp;$N47,기획현황!$H:$H,1,FALSE))=TRUE,"",VLOOKUP($K$4&amp;$K$5&amp;$N47,기획현황!$H:$H,1,FALSE))</f>
        <v/>
      </c>
      <c r="Q47" s="179">
        <f t="shared" si="1"/>
        <v>539</v>
      </c>
      <c r="R47" s="173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6"/>
      <c r="K48" s="177">
        <f t="shared" si="2"/>
        <v>40</v>
      </c>
      <c r="L48" s="161" t="str">
        <f>IF(ISERROR(VLOOKUP($K$4&amp;$K$5&amp;$K48,기획현황!$H:$H,1,FALSE))=TRUE,"",VLOOKUP($K$4&amp;$K$5&amp;$K48,기획현황!$H:$H,1,FALSE))</f>
        <v/>
      </c>
      <c r="N48" s="179">
        <f t="shared" si="3"/>
        <v>40</v>
      </c>
      <c r="O48" s="173" t="str">
        <f>IF(ISERROR(VLOOKUP($K$4&amp;$K$5&amp;$N48,기획현황!$H:$H,1,FALSE))=TRUE,"",VLOOKUP($K$4&amp;$K$5&amp;$N48,기획현황!$H:$H,1,FALSE))</f>
        <v/>
      </c>
      <c r="Q48" s="179">
        <f t="shared" si="1"/>
        <v>540</v>
      </c>
      <c r="R48" s="173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6"/>
      <c r="K49" s="177">
        <f t="shared" si="2"/>
        <v>41</v>
      </c>
      <c r="L49" s="161" t="str">
        <f>IF(ISERROR(VLOOKUP($K$4&amp;$K$5&amp;$K49,기획현황!$H:$H,1,FALSE))=TRUE,"",VLOOKUP($K$4&amp;$K$5&amp;$K49,기획현황!$H:$H,1,FALSE))</f>
        <v/>
      </c>
      <c r="N49" s="179">
        <f t="shared" si="3"/>
        <v>41</v>
      </c>
      <c r="O49" s="173" t="str">
        <f>IF(ISERROR(VLOOKUP($K$4&amp;$K$5&amp;$N49,기획현황!$H:$H,1,FALSE))=TRUE,"",VLOOKUP($K$4&amp;$K$5&amp;$N49,기획현황!$H:$H,1,FALSE))</f>
        <v/>
      </c>
      <c r="Q49" s="179">
        <f t="shared" si="1"/>
        <v>541</v>
      </c>
      <c r="R49" s="173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6"/>
      <c r="K50" s="177">
        <f t="shared" si="2"/>
        <v>42</v>
      </c>
      <c r="L50" s="161" t="str">
        <f>IF(ISERROR(VLOOKUP($K$4&amp;$K$5&amp;$K50,기획현황!$H:$H,1,FALSE))=TRUE,"",VLOOKUP($K$4&amp;$K$5&amp;$K50,기획현황!$H:$H,1,FALSE))</f>
        <v/>
      </c>
      <c r="N50" s="179">
        <f t="shared" si="3"/>
        <v>42</v>
      </c>
      <c r="O50" s="173" t="str">
        <f>IF(ISERROR(VLOOKUP($K$4&amp;$K$5&amp;$N50,기획현황!$H:$H,1,FALSE))=TRUE,"",VLOOKUP($K$4&amp;$K$5&amp;$N50,기획현황!$H:$H,1,FALSE))</f>
        <v/>
      </c>
      <c r="Q50" s="179">
        <f t="shared" si="1"/>
        <v>542</v>
      </c>
      <c r="R50" s="173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6"/>
      <c r="K51" s="177">
        <f t="shared" si="2"/>
        <v>43</v>
      </c>
      <c r="L51" s="161" t="str">
        <f>IF(ISERROR(VLOOKUP($K$4&amp;$K$5&amp;$K51,기획현황!$H:$H,1,FALSE))=TRUE,"",VLOOKUP($K$4&amp;$K$5&amp;$K51,기획현황!$H:$H,1,FALSE))</f>
        <v/>
      </c>
      <c r="N51" s="179">
        <f t="shared" si="3"/>
        <v>43</v>
      </c>
      <c r="O51" s="173" t="str">
        <f>IF(ISERROR(VLOOKUP($K$4&amp;$K$5&amp;$N51,기획현황!$H:$H,1,FALSE))=TRUE,"",VLOOKUP($K$4&amp;$K$5&amp;$N51,기획현황!$H:$H,1,FALSE))</f>
        <v/>
      </c>
      <c r="Q51" s="179">
        <f t="shared" si="1"/>
        <v>543</v>
      </c>
      <c r="R51" s="173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6"/>
      <c r="K52" s="177">
        <f t="shared" si="2"/>
        <v>44</v>
      </c>
      <c r="L52" s="161" t="str">
        <f>IF(ISERROR(VLOOKUP($K$4&amp;$K$5&amp;$K52,기획현황!$H:$H,1,FALSE))=TRUE,"",VLOOKUP($K$4&amp;$K$5&amp;$K52,기획현황!$H:$H,1,FALSE))</f>
        <v/>
      </c>
      <c r="N52" s="179">
        <f t="shared" si="3"/>
        <v>44</v>
      </c>
      <c r="O52" s="173" t="str">
        <f>IF(ISERROR(VLOOKUP($K$4&amp;$K$5&amp;$N52,기획현황!$H:$H,1,FALSE))=TRUE,"",VLOOKUP($K$4&amp;$K$5&amp;$N52,기획현황!$H:$H,1,FALSE))</f>
        <v/>
      </c>
      <c r="Q52" s="179">
        <f t="shared" si="1"/>
        <v>544</v>
      </c>
      <c r="R52" s="173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6"/>
      <c r="K53" s="177">
        <f t="shared" si="2"/>
        <v>45</v>
      </c>
      <c r="L53" s="161" t="str">
        <f>IF(ISERROR(VLOOKUP($K$4&amp;$K$5&amp;$K53,기획현황!$H:$H,1,FALSE))=TRUE,"",VLOOKUP($K$4&amp;$K$5&amp;$K53,기획현황!$H:$H,1,FALSE))</f>
        <v/>
      </c>
      <c r="N53" s="179">
        <f t="shared" si="3"/>
        <v>45</v>
      </c>
      <c r="O53" s="173" t="str">
        <f>IF(ISERROR(VLOOKUP($K$4&amp;$K$5&amp;$N53,기획현황!$H:$H,1,FALSE))=TRUE,"",VLOOKUP($K$4&amp;$K$5&amp;$N53,기획현황!$H:$H,1,FALSE))</f>
        <v/>
      </c>
      <c r="Q53" s="179">
        <f t="shared" si="1"/>
        <v>545</v>
      </c>
      <c r="R53" s="173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6"/>
      <c r="K54" s="177">
        <f t="shared" si="2"/>
        <v>46</v>
      </c>
      <c r="L54" s="161" t="str">
        <f>IF(ISERROR(VLOOKUP($K$4&amp;$K$5&amp;$K54,기획현황!$H:$H,1,FALSE))=TRUE,"",VLOOKUP($K$4&amp;$K$5&amp;$K54,기획현황!$H:$H,1,FALSE))</f>
        <v/>
      </c>
      <c r="N54" s="179">
        <f t="shared" si="3"/>
        <v>46</v>
      </c>
      <c r="O54" s="173" t="str">
        <f>IF(ISERROR(VLOOKUP($K$4&amp;$K$5&amp;$N54,기획현황!$H:$H,1,FALSE))=TRUE,"",VLOOKUP($K$4&amp;$K$5&amp;$N54,기획현황!$H:$H,1,FALSE))</f>
        <v/>
      </c>
      <c r="Q54" s="179">
        <f t="shared" si="1"/>
        <v>546</v>
      </c>
      <c r="R54" s="173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6"/>
      <c r="K55" s="177">
        <f t="shared" si="2"/>
        <v>47</v>
      </c>
      <c r="L55" s="161" t="str">
        <f>IF(ISERROR(VLOOKUP($K$4&amp;$K$5&amp;$K55,기획현황!$H:$H,1,FALSE))=TRUE,"",VLOOKUP($K$4&amp;$K$5&amp;$K55,기획현황!$H:$H,1,FALSE))</f>
        <v/>
      </c>
      <c r="N55" s="179">
        <f t="shared" si="3"/>
        <v>47</v>
      </c>
      <c r="O55" s="173" t="str">
        <f>IF(ISERROR(VLOOKUP($K$4&amp;$K$5&amp;$N55,기획현황!$H:$H,1,FALSE))=TRUE,"",VLOOKUP($K$4&amp;$K$5&amp;$N55,기획현황!$H:$H,1,FALSE))</f>
        <v/>
      </c>
      <c r="Q55" s="179">
        <f t="shared" si="1"/>
        <v>547</v>
      </c>
      <c r="R55" s="173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6"/>
      <c r="K56" s="177">
        <f t="shared" si="2"/>
        <v>48</v>
      </c>
      <c r="L56" s="161" t="str">
        <f>IF(ISERROR(VLOOKUP($K$4&amp;$K$5&amp;$K56,기획현황!$H:$H,1,FALSE))=TRUE,"",VLOOKUP($K$4&amp;$K$5&amp;$K56,기획현황!$H:$H,1,FALSE))</f>
        <v/>
      </c>
      <c r="N56" s="179">
        <f t="shared" si="3"/>
        <v>48</v>
      </c>
      <c r="O56" s="173" t="str">
        <f>IF(ISERROR(VLOOKUP($K$4&amp;$K$5&amp;$N56,기획현황!$H:$H,1,FALSE))=TRUE,"",VLOOKUP($K$4&amp;$K$5&amp;$N56,기획현황!$H:$H,1,FALSE))</f>
        <v/>
      </c>
      <c r="Q56" s="179">
        <f t="shared" si="1"/>
        <v>548</v>
      </c>
      <c r="R56" s="173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6"/>
      <c r="K57" s="177">
        <f t="shared" si="2"/>
        <v>49</v>
      </c>
      <c r="L57" s="161" t="str">
        <f>IF(ISERROR(VLOOKUP($K$4&amp;$K$5&amp;$K57,기획현황!$H:$H,1,FALSE))=TRUE,"",VLOOKUP($K$4&amp;$K$5&amp;$K57,기획현황!$H:$H,1,FALSE))</f>
        <v/>
      </c>
      <c r="N57" s="179">
        <f t="shared" si="3"/>
        <v>49</v>
      </c>
      <c r="O57" s="173" t="str">
        <f>IF(ISERROR(VLOOKUP($K$4&amp;$K$5&amp;$N57,기획현황!$H:$H,1,FALSE))=TRUE,"",VLOOKUP($K$4&amp;$K$5&amp;$N57,기획현황!$H:$H,1,FALSE))</f>
        <v/>
      </c>
      <c r="Q57" s="179">
        <f t="shared" si="1"/>
        <v>549</v>
      </c>
      <c r="R57" s="173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7">
        <f t="shared" si="2"/>
        <v>50</v>
      </c>
      <c r="L58" s="161" t="str">
        <f>IF(ISERROR(VLOOKUP($K$4&amp;$K$5&amp;$K58,기획현황!$H:$H,1,FALSE))=TRUE,"",VLOOKUP($K$4&amp;$K$5&amp;$K58,기획현황!$H:$H,1,FALSE))</f>
        <v/>
      </c>
      <c r="N58" s="179">
        <f t="shared" si="3"/>
        <v>50</v>
      </c>
      <c r="O58" s="173" t="str">
        <f>IF(ISERROR(VLOOKUP($K$4&amp;$K$5&amp;$N58,기획현황!$H:$H,1,FALSE))=TRUE,"",VLOOKUP($K$4&amp;$K$5&amp;$N58,기획현황!$H:$H,1,FALSE))</f>
        <v/>
      </c>
      <c r="Q58" s="179">
        <f t="shared" si="1"/>
        <v>550</v>
      </c>
      <c r="R58" s="173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7">
        <f t="shared" si="2"/>
        <v>51</v>
      </c>
      <c r="L59" s="161" t="str">
        <f>IF(ISERROR(VLOOKUP($K$4&amp;$K$5&amp;$K59,기획현황!$H:$H,1,FALSE))=TRUE,"",VLOOKUP($K$4&amp;$K$5&amp;$K59,기획현황!$H:$H,1,FALSE))</f>
        <v/>
      </c>
      <c r="N59" s="179">
        <f t="shared" si="3"/>
        <v>51</v>
      </c>
      <c r="O59" s="173" t="str">
        <f>IF(ISERROR(VLOOKUP($K$4&amp;$K$5&amp;$N59,기획현황!$H:$H,1,FALSE))=TRUE,"",VLOOKUP($K$4&amp;$K$5&amp;$N59,기획현황!$H:$H,1,FALSE))</f>
        <v/>
      </c>
      <c r="Q59" s="179">
        <f t="shared" si="1"/>
        <v>551</v>
      </c>
      <c r="R59" s="173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7">
        <f t="shared" si="2"/>
        <v>52</v>
      </c>
      <c r="L60" s="161" t="str">
        <f>IF(ISERROR(VLOOKUP($K$4&amp;$K$5&amp;$K60,기획현황!$H:$H,1,FALSE))=TRUE,"",VLOOKUP($K$4&amp;$K$5&amp;$K60,기획현황!$H:$H,1,FALSE))</f>
        <v/>
      </c>
      <c r="N60" s="179">
        <f t="shared" si="3"/>
        <v>52</v>
      </c>
      <c r="O60" s="173" t="str">
        <f>IF(ISERROR(VLOOKUP($K$4&amp;$K$5&amp;$N60,기획현황!$H:$H,1,FALSE))=TRUE,"",VLOOKUP($K$4&amp;$K$5&amp;$N60,기획현황!$H:$H,1,FALSE))</f>
        <v/>
      </c>
      <c r="Q60" s="179">
        <f t="shared" si="1"/>
        <v>552</v>
      </c>
      <c r="R60" s="173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7">
        <f t="shared" si="2"/>
        <v>53</v>
      </c>
      <c r="L61" s="161" t="str">
        <f>IF(ISERROR(VLOOKUP($K$4&amp;$K$5&amp;$K61,기획현황!$H:$H,1,FALSE))=TRUE,"",VLOOKUP($K$4&amp;$K$5&amp;$K61,기획현황!$H:$H,1,FALSE))</f>
        <v/>
      </c>
      <c r="N61" s="179">
        <f t="shared" si="3"/>
        <v>53</v>
      </c>
      <c r="O61" s="173" t="str">
        <f>IF(ISERROR(VLOOKUP($K$4&amp;$K$5&amp;$N61,기획현황!$H:$H,1,FALSE))=TRUE,"",VLOOKUP($K$4&amp;$K$5&amp;$N61,기획현황!$H:$H,1,FALSE))</f>
        <v/>
      </c>
      <c r="Q61" s="179">
        <f t="shared" si="1"/>
        <v>553</v>
      </c>
      <c r="R61" s="173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7">
        <f t="shared" si="2"/>
        <v>54</v>
      </c>
      <c r="L62" s="161" t="str">
        <f>IF(ISERROR(VLOOKUP($K$4&amp;$K$5&amp;$K62,기획현황!$H:$H,1,FALSE))=TRUE,"",VLOOKUP($K$4&amp;$K$5&amp;$K62,기획현황!$H:$H,1,FALSE))</f>
        <v/>
      </c>
      <c r="N62" s="179">
        <f t="shared" si="3"/>
        <v>54</v>
      </c>
      <c r="O62" s="173" t="str">
        <f>IF(ISERROR(VLOOKUP($K$4&amp;$K$5&amp;$N62,기획현황!$H:$H,1,FALSE))=TRUE,"",VLOOKUP($K$4&amp;$K$5&amp;$N62,기획현황!$H:$H,1,FALSE))</f>
        <v/>
      </c>
      <c r="Q62" s="179">
        <f t="shared" si="1"/>
        <v>554</v>
      </c>
      <c r="R62" s="173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7">
        <f t="shared" si="2"/>
        <v>55</v>
      </c>
      <c r="L63" s="161" t="str">
        <f>IF(ISERROR(VLOOKUP($K$4&amp;$K$5&amp;$K63,기획현황!$H:$H,1,FALSE))=TRUE,"",VLOOKUP($K$4&amp;$K$5&amp;$K63,기획현황!$H:$H,1,FALSE))</f>
        <v/>
      </c>
      <c r="N63" s="179">
        <f t="shared" si="3"/>
        <v>55</v>
      </c>
      <c r="O63" s="173" t="str">
        <f>IF(ISERROR(VLOOKUP($K$4&amp;$K$5&amp;$N63,기획현황!$H:$H,1,FALSE))=TRUE,"",VLOOKUP($K$4&amp;$K$5&amp;$N63,기획현황!$H:$H,1,FALSE))</f>
        <v/>
      </c>
      <c r="Q63" s="179">
        <f t="shared" si="1"/>
        <v>555</v>
      </c>
      <c r="R63" s="173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7">
        <f t="shared" si="2"/>
        <v>56</v>
      </c>
      <c r="L64" s="161" t="str">
        <f>IF(ISERROR(VLOOKUP($K$4&amp;$K$5&amp;$K64,기획현황!$H:$H,1,FALSE))=TRUE,"",VLOOKUP($K$4&amp;$K$5&amp;$K64,기획현황!$H:$H,1,FALSE))</f>
        <v/>
      </c>
      <c r="N64" s="179">
        <f t="shared" si="3"/>
        <v>56</v>
      </c>
      <c r="O64" s="173" t="str">
        <f>IF(ISERROR(VLOOKUP($K$4&amp;$K$5&amp;$N64,기획현황!$H:$H,1,FALSE))=TRUE,"",VLOOKUP($K$4&amp;$K$5&amp;$N64,기획현황!$H:$H,1,FALSE))</f>
        <v/>
      </c>
      <c r="Q64" s="179">
        <f t="shared" si="1"/>
        <v>556</v>
      </c>
      <c r="R64" s="173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7">
        <f t="shared" si="2"/>
        <v>57</v>
      </c>
      <c r="L65" s="161" t="str">
        <f>IF(ISERROR(VLOOKUP($K$4&amp;$K$5&amp;$K65,기획현황!$H:$H,1,FALSE))=TRUE,"",VLOOKUP($K$4&amp;$K$5&amp;$K65,기획현황!$H:$H,1,FALSE))</f>
        <v/>
      </c>
      <c r="N65" s="179">
        <f t="shared" si="3"/>
        <v>57</v>
      </c>
      <c r="O65" s="173" t="str">
        <f>IF(ISERROR(VLOOKUP($K$4&amp;$K$5&amp;$N65,기획현황!$H:$H,1,FALSE))=TRUE,"",VLOOKUP($K$4&amp;$K$5&amp;$N65,기획현황!$H:$H,1,FALSE))</f>
        <v/>
      </c>
      <c r="Q65" s="179">
        <f t="shared" si="1"/>
        <v>557</v>
      </c>
      <c r="R65" s="173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7">
        <f t="shared" si="2"/>
        <v>58</v>
      </c>
      <c r="L66" s="161" t="str">
        <f>IF(ISERROR(VLOOKUP($K$4&amp;$K$5&amp;$K66,기획현황!$H:$H,1,FALSE))=TRUE,"",VLOOKUP($K$4&amp;$K$5&amp;$K66,기획현황!$H:$H,1,FALSE))</f>
        <v/>
      </c>
      <c r="N66" s="179">
        <f t="shared" si="3"/>
        <v>58</v>
      </c>
      <c r="O66" s="173" t="str">
        <f>IF(ISERROR(VLOOKUP($K$4&amp;$K$5&amp;$N66,기획현황!$H:$H,1,FALSE))=TRUE,"",VLOOKUP($K$4&amp;$K$5&amp;$N66,기획현황!$H:$H,1,FALSE))</f>
        <v/>
      </c>
      <c r="Q66" s="179">
        <f t="shared" si="1"/>
        <v>558</v>
      </c>
      <c r="R66" s="173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7">
        <f t="shared" si="2"/>
        <v>59</v>
      </c>
      <c r="L67" s="161" t="str">
        <f>IF(ISERROR(VLOOKUP($K$4&amp;$K$5&amp;$K67,기획현황!$H:$H,1,FALSE))=TRUE,"",VLOOKUP($K$4&amp;$K$5&amp;$K67,기획현황!$H:$H,1,FALSE))</f>
        <v/>
      </c>
      <c r="N67" s="179">
        <f t="shared" si="3"/>
        <v>59</v>
      </c>
      <c r="O67" s="173" t="str">
        <f>IF(ISERROR(VLOOKUP($K$4&amp;$K$5&amp;$N67,기획현황!$H:$H,1,FALSE))=TRUE,"",VLOOKUP($K$4&amp;$K$5&amp;$N67,기획현황!$H:$H,1,FALSE))</f>
        <v/>
      </c>
      <c r="Q67" s="179">
        <f t="shared" si="1"/>
        <v>559</v>
      </c>
      <c r="R67" s="173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7">
        <f t="shared" si="2"/>
        <v>60</v>
      </c>
      <c r="L68" s="161" t="str">
        <f>IF(ISERROR(VLOOKUP($K$4&amp;$K$5&amp;$K68,기획현황!$H:$H,1,FALSE))=TRUE,"",VLOOKUP($K$4&amp;$K$5&amp;$K68,기획현황!$H:$H,1,FALSE))</f>
        <v/>
      </c>
      <c r="N68" s="179">
        <f t="shared" si="3"/>
        <v>60</v>
      </c>
      <c r="O68" s="173" t="str">
        <f>IF(ISERROR(VLOOKUP($K$4&amp;$K$5&amp;$N68,기획현황!$H:$H,1,FALSE))=TRUE,"",VLOOKUP($K$4&amp;$K$5&amp;$N68,기획현황!$H:$H,1,FALSE))</f>
        <v/>
      </c>
      <c r="Q68" s="179">
        <f t="shared" si="1"/>
        <v>560</v>
      </c>
      <c r="R68" s="173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7">
        <f t="shared" si="2"/>
        <v>61</v>
      </c>
      <c r="L69" s="161" t="str">
        <f>IF(ISERROR(VLOOKUP($K$4&amp;$K$5&amp;$K69,기획현황!$H:$H,1,FALSE))=TRUE,"",VLOOKUP($K$4&amp;$K$5&amp;$K69,기획현황!$H:$H,1,FALSE))</f>
        <v/>
      </c>
      <c r="N69" s="179">
        <f t="shared" si="3"/>
        <v>61</v>
      </c>
      <c r="O69" s="173" t="str">
        <f>IF(ISERROR(VLOOKUP($K$4&amp;$K$5&amp;$N69,기획현황!$H:$H,1,FALSE))=TRUE,"",VLOOKUP($K$4&amp;$K$5&amp;$N69,기획현황!$H:$H,1,FALSE))</f>
        <v/>
      </c>
      <c r="Q69" s="179">
        <f t="shared" si="1"/>
        <v>561</v>
      </c>
      <c r="R69" s="173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7">
        <f t="shared" si="2"/>
        <v>62</v>
      </c>
      <c r="L70" s="161" t="str">
        <f>IF(ISERROR(VLOOKUP($K$4&amp;$K$5&amp;$K70,기획현황!$H:$H,1,FALSE))=TRUE,"",VLOOKUP($K$4&amp;$K$5&amp;$K70,기획현황!$H:$H,1,FALSE))</f>
        <v/>
      </c>
      <c r="N70" s="179">
        <f t="shared" si="3"/>
        <v>62</v>
      </c>
      <c r="O70" s="173" t="str">
        <f>IF(ISERROR(VLOOKUP($K$4&amp;$K$5&amp;$N70,기획현황!$H:$H,1,FALSE))=TRUE,"",VLOOKUP($K$4&amp;$K$5&amp;$N70,기획현황!$H:$H,1,FALSE))</f>
        <v/>
      </c>
      <c r="Q70" s="179">
        <f t="shared" si="1"/>
        <v>562</v>
      </c>
      <c r="R70" s="173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7">
        <f t="shared" si="2"/>
        <v>63</v>
      </c>
      <c r="L71" s="161" t="str">
        <f>IF(ISERROR(VLOOKUP($K$4&amp;$K$5&amp;$K71,기획현황!$H:$H,1,FALSE))=TRUE,"",VLOOKUP($K$4&amp;$K$5&amp;$K71,기획현황!$H:$H,1,FALSE))</f>
        <v/>
      </c>
      <c r="N71" s="179">
        <f t="shared" si="3"/>
        <v>63</v>
      </c>
      <c r="O71" s="173" t="str">
        <f>IF(ISERROR(VLOOKUP($K$4&amp;$K$5&amp;$N71,기획현황!$H:$H,1,FALSE))=TRUE,"",VLOOKUP($K$4&amp;$K$5&amp;$N71,기획현황!$H:$H,1,FALSE))</f>
        <v/>
      </c>
      <c r="Q71" s="179">
        <f t="shared" si="1"/>
        <v>563</v>
      </c>
      <c r="R71" s="173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7">
        <f t="shared" si="2"/>
        <v>64</v>
      </c>
      <c r="L72" s="161" t="str">
        <f>IF(ISERROR(VLOOKUP($K$4&amp;$K$5&amp;$K72,기획현황!$H:$H,1,FALSE))=TRUE,"",VLOOKUP($K$4&amp;$K$5&amp;$K72,기획현황!$H:$H,1,FALSE))</f>
        <v/>
      </c>
      <c r="N72" s="179">
        <f t="shared" si="3"/>
        <v>64</v>
      </c>
      <c r="O72" s="173" t="str">
        <f>IF(ISERROR(VLOOKUP($K$4&amp;$K$5&amp;$N72,기획현황!$H:$H,1,FALSE))=TRUE,"",VLOOKUP($K$4&amp;$K$5&amp;$N72,기획현황!$H:$H,1,FALSE))</f>
        <v/>
      </c>
      <c r="Q72" s="179">
        <f t="shared" si="1"/>
        <v>564</v>
      </c>
      <c r="R72" s="173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7">
        <f t="shared" si="2"/>
        <v>65</v>
      </c>
      <c r="L73" s="161" t="str">
        <f>IF(ISERROR(VLOOKUP($K$4&amp;$K$5&amp;$K73,기획현황!$H:$H,1,FALSE))=TRUE,"",VLOOKUP($K$4&amp;$K$5&amp;$K73,기획현황!$H:$H,1,FALSE))</f>
        <v/>
      </c>
      <c r="N73" s="179">
        <f t="shared" si="3"/>
        <v>65</v>
      </c>
      <c r="O73" s="173" t="str">
        <f>IF(ISERROR(VLOOKUP($K$4&amp;$K$5&amp;$N73,기획현황!$H:$H,1,FALSE))=TRUE,"",VLOOKUP($K$4&amp;$K$5&amp;$N73,기획현황!$H:$H,1,FALSE))</f>
        <v/>
      </c>
      <c r="Q73" s="179">
        <f t="shared" si="1"/>
        <v>565</v>
      </c>
      <c r="R73" s="173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7">
        <f t="shared" si="2"/>
        <v>66</v>
      </c>
      <c r="L74" s="161" t="str">
        <f>IF(ISERROR(VLOOKUP($K$4&amp;$K$5&amp;$K74,기획현황!$H:$H,1,FALSE))=TRUE,"",VLOOKUP($K$4&amp;$K$5&amp;$K74,기획현황!$H:$H,1,FALSE))</f>
        <v/>
      </c>
      <c r="N74" s="179">
        <f t="shared" si="3"/>
        <v>66</v>
      </c>
      <c r="O74" s="173" t="str">
        <f>IF(ISERROR(VLOOKUP($K$4&amp;$K$5&amp;$N74,기획현황!$H:$H,1,FALSE))=TRUE,"",VLOOKUP($K$4&amp;$K$5&amp;$N74,기획현황!$H:$H,1,FALSE))</f>
        <v/>
      </c>
      <c r="Q74" s="179">
        <f t="shared" ref="Q74:Q102" si="4">Q73+1</f>
        <v>566</v>
      </c>
      <c r="R74" s="173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7">
        <f t="shared" ref="K75:K138" si="5">K74+1</f>
        <v>67</v>
      </c>
      <c r="L75" s="161" t="str">
        <f>IF(ISERROR(VLOOKUP($K$4&amp;$K$5&amp;$K75,기획현황!$H:$H,1,FALSE))=TRUE,"",VLOOKUP($K$4&amp;$K$5&amp;$K75,기획현황!$H:$H,1,FALSE))</f>
        <v/>
      </c>
      <c r="N75" s="179">
        <f t="shared" si="3"/>
        <v>67</v>
      </c>
      <c r="O75" s="173" t="str">
        <f>IF(ISERROR(VLOOKUP($K$4&amp;$K$5&amp;$N75,기획현황!$H:$H,1,FALSE))=TRUE,"",VLOOKUP($K$4&amp;$K$5&amp;$N75,기획현황!$H:$H,1,FALSE))</f>
        <v/>
      </c>
      <c r="Q75" s="179">
        <f t="shared" si="4"/>
        <v>567</v>
      </c>
      <c r="R75" s="173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7">
        <f t="shared" si="5"/>
        <v>68</v>
      </c>
      <c r="L76" s="161" t="str">
        <f>IF(ISERROR(VLOOKUP($K$4&amp;$K$5&amp;$K76,기획현황!$H:$H,1,FALSE))=TRUE,"",VLOOKUP($K$4&amp;$K$5&amp;$K76,기획현황!$H:$H,1,FALSE))</f>
        <v/>
      </c>
      <c r="N76" s="179">
        <f t="shared" si="3"/>
        <v>68</v>
      </c>
      <c r="O76" s="173" t="str">
        <f>IF(ISERROR(VLOOKUP($K$4&amp;$K$5&amp;$N76,기획현황!$H:$H,1,FALSE))=TRUE,"",VLOOKUP($K$4&amp;$K$5&amp;$N76,기획현황!$H:$H,1,FALSE))</f>
        <v/>
      </c>
      <c r="Q76" s="179">
        <f t="shared" si="4"/>
        <v>568</v>
      </c>
      <c r="R76" s="173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7">
        <f t="shared" si="5"/>
        <v>69</v>
      </c>
      <c r="L77" s="161" t="str">
        <f>IF(ISERROR(VLOOKUP($K$4&amp;$K$5&amp;$K77,기획현황!$H:$H,1,FALSE))=TRUE,"",VLOOKUP($K$4&amp;$K$5&amp;$K77,기획현황!$H:$H,1,FALSE))</f>
        <v/>
      </c>
      <c r="N77" s="179">
        <f t="shared" si="3"/>
        <v>69</v>
      </c>
      <c r="O77" s="173" t="str">
        <f>IF(ISERROR(VLOOKUP($K$4&amp;$K$5&amp;$N77,기획현황!$H:$H,1,FALSE))=TRUE,"",VLOOKUP($K$4&amp;$K$5&amp;$N77,기획현황!$H:$H,1,FALSE))</f>
        <v/>
      </c>
      <c r="Q77" s="179">
        <f t="shared" si="4"/>
        <v>569</v>
      </c>
      <c r="R77" s="173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7">
        <f t="shared" si="5"/>
        <v>70</v>
      </c>
      <c r="L78" s="161" t="str">
        <f>IF(ISERROR(VLOOKUP($K$4&amp;$K$5&amp;$K78,기획현황!$H:$H,1,FALSE))=TRUE,"",VLOOKUP($K$4&amp;$K$5&amp;$K78,기획현황!$H:$H,1,FALSE))</f>
        <v/>
      </c>
      <c r="N78" s="179">
        <f t="shared" si="3"/>
        <v>70</v>
      </c>
      <c r="O78" s="173" t="str">
        <f>IF(ISERROR(VLOOKUP($K$4&amp;$K$5&amp;$N78,기획현황!$H:$H,1,FALSE))=TRUE,"",VLOOKUP($K$4&amp;$K$5&amp;$N78,기획현황!$H:$H,1,FALSE))</f>
        <v/>
      </c>
      <c r="Q78" s="179">
        <f t="shared" si="4"/>
        <v>570</v>
      </c>
      <c r="R78" s="173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7">
        <f t="shared" si="5"/>
        <v>71</v>
      </c>
      <c r="L79" s="161" t="str">
        <f>IF(ISERROR(VLOOKUP($K$4&amp;$K$5&amp;$K79,기획현황!$H:$H,1,FALSE))=TRUE,"",VLOOKUP($K$4&amp;$K$5&amp;$K79,기획현황!$H:$H,1,FALSE))</f>
        <v/>
      </c>
      <c r="N79" s="179">
        <f t="shared" si="3"/>
        <v>71</v>
      </c>
      <c r="O79" s="173" t="str">
        <f>IF(ISERROR(VLOOKUP($K$4&amp;$K$5&amp;$N79,기획현황!$H:$H,1,FALSE))=TRUE,"",VLOOKUP($K$4&amp;$K$5&amp;$N79,기획현황!$H:$H,1,FALSE))</f>
        <v/>
      </c>
      <c r="Q79" s="179">
        <f t="shared" si="4"/>
        <v>571</v>
      </c>
      <c r="R79" s="173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7">
        <f t="shared" si="5"/>
        <v>72</v>
      </c>
      <c r="L80" s="161" t="str">
        <f>IF(ISERROR(VLOOKUP($K$4&amp;$K$5&amp;$K80,기획현황!$H:$H,1,FALSE))=TRUE,"",VLOOKUP($K$4&amp;$K$5&amp;$K80,기획현황!$H:$H,1,FALSE))</f>
        <v/>
      </c>
      <c r="N80" s="179">
        <f t="shared" si="3"/>
        <v>72</v>
      </c>
      <c r="O80" s="173" t="str">
        <f>IF(ISERROR(VLOOKUP($K$4&amp;$K$5&amp;$N80,기획현황!$H:$H,1,FALSE))=TRUE,"",VLOOKUP($K$4&amp;$K$5&amp;$N80,기획현황!$H:$H,1,FALSE))</f>
        <v/>
      </c>
      <c r="Q80" s="179">
        <f t="shared" si="4"/>
        <v>572</v>
      </c>
      <c r="R80" s="173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7">
        <f t="shared" si="5"/>
        <v>73</v>
      </c>
      <c r="L81" s="161" t="str">
        <f>IF(ISERROR(VLOOKUP($K$4&amp;$K$5&amp;$K81,기획현황!$H:$H,1,FALSE))=TRUE,"",VLOOKUP($K$4&amp;$K$5&amp;$K81,기획현황!$H:$H,1,FALSE))</f>
        <v/>
      </c>
      <c r="N81" s="179">
        <f t="shared" si="3"/>
        <v>73</v>
      </c>
      <c r="O81" s="173" t="str">
        <f>IF(ISERROR(VLOOKUP($K$4&amp;$K$5&amp;$N81,기획현황!$H:$H,1,FALSE))=TRUE,"",VLOOKUP($K$4&amp;$K$5&amp;$N81,기획현황!$H:$H,1,FALSE))</f>
        <v/>
      </c>
      <c r="Q81" s="179">
        <f t="shared" si="4"/>
        <v>573</v>
      </c>
      <c r="R81" s="173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7">
        <f t="shared" si="5"/>
        <v>74</v>
      </c>
      <c r="L82" s="161" t="str">
        <f>IF(ISERROR(VLOOKUP($K$4&amp;$K$5&amp;$K82,기획현황!$H:$H,1,FALSE))=TRUE,"",VLOOKUP($K$4&amp;$K$5&amp;$K82,기획현황!$H:$H,1,FALSE))</f>
        <v/>
      </c>
      <c r="N82" s="179">
        <f t="shared" si="3"/>
        <v>74</v>
      </c>
      <c r="O82" s="173" t="str">
        <f>IF(ISERROR(VLOOKUP($K$4&amp;$K$5&amp;$N82,기획현황!$H:$H,1,FALSE))=TRUE,"",VLOOKUP($K$4&amp;$K$5&amp;$N82,기획현황!$H:$H,1,FALSE))</f>
        <v/>
      </c>
      <c r="Q82" s="179">
        <f t="shared" si="4"/>
        <v>574</v>
      </c>
      <c r="R82" s="173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7">
        <f t="shared" si="5"/>
        <v>75</v>
      </c>
      <c r="L83" s="161" t="str">
        <f>IF(ISERROR(VLOOKUP($K$4&amp;$K$5&amp;$K83,기획현황!$H:$H,1,FALSE))=TRUE,"",VLOOKUP($K$4&amp;$K$5&amp;$K83,기획현황!$H:$H,1,FALSE))</f>
        <v/>
      </c>
      <c r="N83" s="179">
        <f t="shared" si="3"/>
        <v>75</v>
      </c>
      <c r="O83" s="173" t="str">
        <f>IF(ISERROR(VLOOKUP($K$4&amp;$K$5&amp;$N83,기획현황!$H:$H,1,FALSE))=TRUE,"",VLOOKUP($K$4&amp;$K$5&amp;$N83,기획현황!$H:$H,1,FALSE))</f>
        <v/>
      </c>
      <c r="Q83" s="179">
        <f t="shared" si="4"/>
        <v>575</v>
      </c>
      <c r="R83" s="173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7">
        <f t="shared" si="5"/>
        <v>76</v>
      </c>
      <c r="L84" s="161" t="str">
        <f>IF(ISERROR(VLOOKUP($K$4&amp;$K$5&amp;$K84,기획현황!$H:$H,1,FALSE))=TRUE,"",VLOOKUP($K$4&amp;$K$5&amp;$K84,기획현황!$H:$H,1,FALSE))</f>
        <v/>
      </c>
      <c r="N84" s="179">
        <f t="shared" si="3"/>
        <v>76</v>
      </c>
      <c r="O84" s="173" t="str">
        <f>IF(ISERROR(VLOOKUP($K$4&amp;$K$5&amp;$N84,기획현황!$H:$H,1,FALSE))=TRUE,"",VLOOKUP($K$4&amp;$K$5&amp;$N84,기획현황!$H:$H,1,FALSE))</f>
        <v/>
      </c>
      <c r="Q84" s="179">
        <f t="shared" si="4"/>
        <v>576</v>
      </c>
      <c r="R84" s="173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7">
        <f t="shared" si="5"/>
        <v>77</v>
      </c>
      <c r="L85" s="161" t="str">
        <f>IF(ISERROR(VLOOKUP($K$4&amp;$K$5&amp;$K85,기획현황!$H:$H,1,FALSE))=TRUE,"",VLOOKUP($K$4&amp;$K$5&amp;$K85,기획현황!$H:$H,1,FALSE))</f>
        <v/>
      </c>
      <c r="N85" s="179">
        <f t="shared" si="3"/>
        <v>77</v>
      </c>
      <c r="O85" s="173" t="str">
        <f>IF(ISERROR(VLOOKUP($K$4&amp;$K$5&amp;$N85,기획현황!$H:$H,1,FALSE))=TRUE,"",VLOOKUP($K$4&amp;$K$5&amp;$N85,기획현황!$H:$H,1,FALSE))</f>
        <v/>
      </c>
      <c r="Q85" s="179">
        <f t="shared" si="4"/>
        <v>577</v>
      </c>
      <c r="R85" s="173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7">
        <f t="shared" si="5"/>
        <v>78</v>
      </c>
      <c r="L86" s="161" t="str">
        <f>IF(ISERROR(VLOOKUP($K$4&amp;$K$5&amp;$K86,기획현황!$H:$H,1,FALSE))=TRUE,"",VLOOKUP($K$4&amp;$K$5&amp;$K86,기획현황!$H:$H,1,FALSE))</f>
        <v/>
      </c>
      <c r="N86" s="179">
        <f t="shared" si="3"/>
        <v>78</v>
      </c>
      <c r="O86" s="173" t="str">
        <f>IF(ISERROR(VLOOKUP($K$4&amp;$K$5&amp;$N86,기획현황!$H:$H,1,FALSE))=TRUE,"",VLOOKUP($K$4&amp;$K$5&amp;$N86,기획현황!$H:$H,1,FALSE))</f>
        <v/>
      </c>
      <c r="Q86" s="179">
        <f t="shared" si="4"/>
        <v>578</v>
      </c>
      <c r="R86" s="173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7">
        <f t="shared" si="5"/>
        <v>79</v>
      </c>
      <c r="L87" s="161" t="str">
        <f>IF(ISERROR(VLOOKUP($K$4&amp;$K$5&amp;$K87,기획현황!$H:$H,1,FALSE))=TRUE,"",VLOOKUP($K$4&amp;$K$5&amp;$K87,기획현황!$H:$H,1,FALSE))</f>
        <v/>
      </c>
      <c r="N87" s="179">
        <f t="shared" si="3"/>
        <v>79</v>
      </c>
      <c r="O87" s="173" t="str">
        <f>IF(ISERROR(VLOOKUP($K$4&amp;$K$5&amp;$N87,기획현황!$H:$H,1,FALSE))=TRUE,"",VLOOKUP($K$4&amp;$K$5&amp;$N87,기획현황!$H:$H,1,FALSE))</f>
        <v/>
      </c>
      <c r="Q87" s="179">
        <f t="shared" si="4"/>
        <v>579</v>
      </c>
      <c r="R87" s="173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7">
        <f t="shared" si="5"/>
        <v>80</v>
      </c>
      <c r="L88" s="161" t="str">
        <f>IF(ISERROR(VLOOKUP($K$4&amp;$K$5&amp;$K88,기획현황!$H:$H,1,FALSE))=TRUE,"",VLOOKUP($K$4&amp;$K$5&amp;$K88,기획현황!$H:$H,1,FALSE))</f>
        <v/>
      </c>
      <c r="N88" s="179">
        <f t="shared" si="3"/>
        <v>80</v>
      </c>
      <c r="O88" s="173" t="str">
        <f>IF(ISERROR(VLOOKUP($K$4&amp;$K$5&amp;$N88,기획현황!$H:$H,1,FALSE))=TRUE,"",VLOOKUP($K$4&amp;$K$5&amp;$N88,기획현황!$H:$H,1,FALSE))</f>
        <v/>
      </c>
      <c r="Q88" s="179">
        <f t="shared" si="4"/>
        <v>580</v>
      </c>
      <c r="R88" s="173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7">
        <f t="shared" si="5"/>
        <v>81</v>
      </c>
      <c r="L89" s="161" t="str">
        <f>IF(ISERROR(VLOOKUP($K$4&amp;$K$5&amp;$K89,기획현황!$H:$H,1,FALSE))=TRUE,"",VLOOKUP($K$4&amp;$K$5&amp;$K89,기획현황!$H:$H,1,FALSE))</f>
        <v/>
      </c>
      <c r="N89" s="179">
        <f t="shared" si="3"/>
        <v>81</v>
      </c>
      <c r="O89" s="173" t="str">
        <f>IF(ISERROR(VLOOKUP($K$4&amp;$K$5&amp;$N89,기획현황!$H:$H,1,FALSE))=TRUE,"",VLOOKUP($K$4&amp;$K$5&amp;$N89,기획현황!$H:$H,1,FALSE))</f>
        <v/>
      </c>
      <c r="Q89" s="179">
        <f t="shared" si="4"/>
        <v>581</v>
      </c>
      <c r="R89" s="173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7">
        <f t="shared" si="5"/>
        <v>82</v>
      </c>
      <c r="L90" s="161" t="str">
        <f>IF(ISERROR(VLOOKUP($K$4&amp;$K$5&amp;$K90,기획현황!$H:$H,1,FALSE))=TRUE,"",VLOOKUP($K$4&amp;$K$5&amp;$K90,기획현황!$H:$H,1,FALSE))</f>
        <v/>
      </c>
      <c r="N90" s="179">
        <f t="shared" si="3"/>
        <v>82</v>
      </c>
      <c r="O90" s="173" t="str">
        <f>IF(ISERROR(VLOOKUP($K$4&amp;$K$5&amp;$N90,기획현황!$H:$H,1,FALSE))=TRUE,"",VLOOKUP($K$4&amp;$K$5&amp;$N90,기획현황!$H:$H,1,FALSE))</f>
        <v/>
      </c>
      <c r="Q90" s="179">
        <f t="shared" si="4"/>
        <v>582</v>
      </c>
      <c r="R90" s="173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7">
        <f t="shared" si="5"/>
        <v>83</v>
      </c>
      <c r="L91" s="161" t="str">
        <f>IF(ISERROR(VLOOKUP($K$4&amp;$K$5&amp;$K91,기획현황!$H:$H,1,FALSE))=TRUE,"",VLOOKUP($K$4&amp;$K$5&amp;$K91,기획현황!$H:$H,1,FALSE))</f>
        <v/>
      </c>
      <c r="N91" s="179">
        <f t="shared" si="3"/>
        <v>83</v>
      </c>
      <c r="O91" s="173" t="str">
        <f>IF(ISERROR(VLOOKUP($K$4&amp;$K$5&amp;$N91,기획현황!$H:$H,1,FALSE))=TRUE,"",VLOOKUP($K$4&amp;$K$5&amp;$N91,기획현황!$H:$H,1,FALSE))</f>
        <v/>
      </c>
      <c r="Q91" s="179">
        <f t="shared" si="4"/>
        <v>583</v>
      </c>
      <c r="R91" s="173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7">
        <f t="shared" si="5"/>
        <v>84</v>
      </c>
      <c r="L92" s="161" t="str">
        <f>IF(ISERROR(VLOOKUP($K$4&amp;$K$5&amp;$K92,기획현황!$H:$H,1,FALSE))=TRUE,"",VLOOKUP($K$4&amp;$K$5&amp;$K92,기획현황!$H:$H,1,FALSE))</f>
        <v/>
      </c>
      <c r="N92" s="179">
        <f t="shared" si="3"/>
        <v>84</v>
      </c>
      <c r="O92" s="173" t="str">
        <f>IF(ISERROR(VLOOKUP($K$4&amp;$K$5&amp;$N92,기획현황!$H:$H,1,FALSE))=TRUE,"",VLOOKUP($K$4&amp;$K$5&amp;$N92,기획현황!$H:$H,1,FALSE))</f>
        <v/>
      </c>
      <c r="Q92" s="179">
        <f t="shared" si="4"/>
        <v>584</v>
      </c>
      <c r="R92" s="173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7">
        <f t="shared" si="5"/>
        <v>85</v>
      </c>
      <c r="L93" s="161" t="str">
        <f>IF(ISERROR(VLOOKUP($K$4&amp;$K$5&amp;$K93,기획현황!$H:$H,1,FALSE))=TRUE,"",VLOOKUP($K$4&amp;$K$5&amp;$K93,기획현황!$H:$H,1,FALSE))</f>
        <v/>
      </c>
      <c r="N93" s="179">
        <f t="shared" si="3"/>
        <v>85</v>
      </c>
      <c r="O93" s="173" t="str">
        <f>IF(ISERROR(VLOOKUP($K$4&amp;$K$5&amp;$N93,기획현황!$H:$H,1,FALSE))=TRUE,"",VLOOKUP($K$4&amp;$K$5&amp;$N93,기획현황!$H:$H,1,FALSE))</f>
        <v/>
      </c>
      <c r="Q93" s="179">
        <f t="shared" si="4"/>
        <v>585</v>
      </c>
      <c r="R93" s="173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7">
        <f t="shared" si="5"/>
        <v>86</v>
      </c>
      <c r="L94" s="161" t="str">
        <f>IF(ISERROR(VLOOKUP($K$4&amp;$K$5&amp;$K94,기획현황!$H:$H,1,FALSE))=TRUE,"",VLOOKUP($K$4&amp;$K$5&amp;$K94,기획현황!$H:$H,1,FALSE))</f>
        <v/>
      </c>
      <c r="N94" s="179">
        <f t="shared" si="3"/>
        <v>86</v>
      </c>
      <c r="O94" s="173" t="str">
        <f>IF(ISERROR(VLOOKUP($K$4&amp;$K$5&amp;$N94,기획현황!$H:$H,1,FALSE))=TRUE,"",VLOOKUP($K$4&amp;$K$5&amp;$N94,기획현황!$H:$H,1,FALSE))</f>
        <v/>
      </c>
      <c r="Q94" s="179">
        <f t="shared" si="4"/>
        <v>586</v>
      </c>
      <c r="R94" s="173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7">
        <f t="shared" si="5"/>
        <v>87</v>
      </c>
      <c r="L95" s="161" t="str">
        <f>IF(ISERROR(VLOOKUP($K$4&amp;$K$5&amp;$K95,기획현황!$H:$H,1,FALSE))=TRUE,"",VLOOKUP($K$4&amp;$K$5&amp;$K95,기획현황!$H:$H,1,FALSE))</f>
        <v/>
      </c>
      <c r="N95" s="179">
        <f t="shared" si="3"/>
        <v>87</v>
      </c>
      <c r="O95" s="173" t="str">
        <f>IF(ISERROR(VLOOKUP($K$4&amp;$K$5&amp;$N95,기획현황!$H:$H,1,FALSE))=TRUE,"",VLOOKUP($K$4&amp;$K$5&amp;$N95,기획현황!$H:$H,1,FALSE))</f>
        <v/>
      </c>
      <c r="Q95" s="179">
        <f t="shared" si="4"/>
        <v>587</v>
      </c>
      <c r="R95" s="173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7">
        <f t="shared" si="5"/>
        <v>88</v>
      </c>
      <c r="L96" s="161" t="str">
        <f>IF(ISERROR(VLOOKUP($K$4&amp;$K$5&amp;$K96,기획현황!$H:$H,1,FALSE))=TRUE,"",VLOOKUP($K$4&amp;$K$5&amp;$K96,기획현황!$H:$H,1,FALSE))</f>
        <v/>
      </c>
      <c r="N96" s="179">
        <f t="shared" si="3"/>
        <v>88</v>
      </c>
      <c r="O96" s="173" t="str">
        <f>IF(ISERROR(VLOOKUP($K$4&amp;$K$5&amp;$N96,기획현황!$H:$H,1,FALSE))=TRUE,"",VLOOKUP($K$4&amp;$K$5&amp;$N96,기획현황!$H:$H,1,FALSE))</f>
        <v/>
      </c>
      <c r="Q96" s="179">
        <f t="shared" si="4"/>
        <v>588</v>
      </c>
      <c r="R96" s="173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7">
        <f t="shared" si="5"/>
        <v>89</v>
      </c>
      <c r="L97" s="161" t="str">
        <f>IF(ISERROR(VLOOKUP($K$4&amp;$K$5&amp;$K97,기획현황!$H:$H,1,FALSE))=TRUE,"",VLOOKUP($K$4&amp;$K$5&amp;$K97,기획현황!$H:$H,1,FALSE))</f>
        <v/>
      </c>
      <c r="N97" s="179">
        <f t="shared" si="3"/>
        <v>89</v>
      </c>
      <c r="O97" s="173" t="str">
        <f>IF(ISERROR(VLOOKUP($K$4&amp;$K$5&amp;$N97,기획현황!$H:$H,1,FALSE))=TRUE,"",VLOOKUP($K$4&amp;$K$5&amp;$N97,기획현황!$H:$H,1,FALSE))</f>
        <v/>
      </c>
      <c r="Q97" s="179">
        <f t="shared" si="4"/>
        <v>589</v>
      </c>
      <c r="R97" s="173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7">
        <f t="shared" si="5"/>
        <v>90</v>
      </c>
      <c r="L98" s="161" t="str">
        <f>IF(ISERROR(VLOOKUP($K$4&amp;$K$5&amp;$K98,기획현황!$H:$H,1,FALSE))=TRUE,"",VLOOKUP($K$4&amp;$K$5&amp;$K98,기획현황!$H:$H,1,FALSE))</f>
        <v/>
      </c>
      <c r="N98" s="179">
        <f t="shared" si="3"/>
        <v>90</v>
      </c>
      <c r="O98" s="173" t="str">
        <f>IF(ISERROR(VLOOKUP($K$4&amp;$K$5&amp;$N98,기획현황!$H:$H,1,FALSE))=TRUE,"",VLOOKUP($K$4&amp;$K$5&amp;$N98,기획현황!$H:$H,1,FALSE))</f>
        <v/>
      </c>
      <c r="Q98" s="179">
        <f t="shared" si="4"/>
        <v>590</v>
      </c>
      <c r="R98" s="173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7">
        <f t="shared" si="5"/>
        <v>91</v>
      </c>
      <c r="L99" s="161" t="str">
        <f>IF(ISERROR(VLOOKUP($K$4&amp;$K$5&amp;$K99,기획현황!$H:$H,1,FALSE))=TRUE,"",VLOOKUP($K$4&amp;$K$5&amp;$K99,기획현황!$H:$H,1,FALSE))</f>
        <v/>
      </c>
      <c r="N99" s="179">
        <f t="shared" si="3"/>
        <v>91</v>
      </c>
      <c r="O99" s="173" t="str">
        <f>IF(ISERROR(VLOOKUP($K$4&amp;$K$5&amp;$N99,기획현황!$H:$H,1,FALSE))=TRUE,"",VLOOKUP($K$4&amp;$K$5&amp;$N99,기획현황!$H:$H,1,FALSE))</f>
        <v/>
      </c>
      <c r="Q99" s="179">
        <f t="shared" si="4"/>
        <v>591</v>
      </c>
      <c r="R99" s="173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7">
        <f t="shared" si="5"/>
        <v>92</v>
      </c>
      <c r="L100" s="161" t="str">
        <f>IF(ISERROR(VLOOKUP($K$4&amp;$K$5&amp;$K100,기획현황!$H:$H,1,FALSE))=TRUE,"",VLOOKUP($K$4&amp;$K$5&amp;$K100,기획현황!$H:$H,1,FALSE))</f>
        <v/>
      </c>
      <c r="N100" s="179">
        <f t="shared" si="3"/>
        <v>92</v>
      </c>
      <c r="O100" s="173" t="str">
        <f>IF(ISERROR(VLOOKUP($K$4&amp;$K$5&amp;$N100,기획현황!$H:$H,1,FALSE))=TRUE,"",VLOOKUP($K$4&amp;$K$5&amp;$N100,기획현황!$H:$H,1,FALSE))</f>
        <v/>
      </c>
      <c r="Q100" s="179">
        <f t="shared" si="4"/>
        <v>592</v>
      </c>
      <c r="R100" s="173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7">
        <f t="shared" si="5"/>
        <v>93</v>
      </c>
      <c r="L101" s="161" t="str">
        <f>IF(ISERROR(VLOOKUP($K$4&amp;$K$5&amp;$K101,기획현황!$H:$H,1,FALSE))=TRUE,"",VLOOKUP($K$4&amp;$K$5&amp;$K101,기획현황!$H:$H,1,FALSE))</f>
        <v/>
      </c>
      <c r="N101" s="179">
        <f t="shared" si="3"/>
        <v>93</v>
      </c>
      <c r="O101" s="173" t="str">
        <f>IF(ISERROR(VLOOKUP($K$4&amp;$K$5&amp;$N101,기획현황!$H:$H,1,FALSE))=TRUE,"",VLOOKUP($K$4&amp;$K$5&amp;$N101,기획현황!$H:$H,1,FALSE))</f>
        <v/>
      </c>
      <c r="Q101" s="179">
        <f t="shared" si="4"/>
        <v>593</v>
      </c>
      <c r="R101" s="173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7">
        <f t="shared" si="5"/>
        <v>94</v>
      </c>
      <c r="L102" s="161" t="str">
        <f>IF(ISERROR(VLOOKUP($K$4&amp;$K$5&amp;$K102,기획현황!$H:$H,1,FALSE))=TRUE,"",VLOOKUP($K$4&amp;$K$5&amp;$K102,기획현황!$H:$H,1,FALSE))</f>
        <v/>
      </c>
      <c r="N102" s="179">
        <f t="shared" si="3"/>
        <v>94</v>
      </c>
      <c r="O102" s="173" t="str">
        <f>IF(ISERROR(VLOOKUP($K$4&amp;$K$5&amp;$N102,기획현황!$H:$H,1,FALSE))=TRUE,"",VLOOKUP($K$4&amp;$K$5&amp;$N102,기획현황!$H:$H,1,FALSE))</f>
        <v/>
      </c>
      <c r="Q102" s="179">
        <f t="shared" si="4"/>
        <v>594</v>
      </c>
      <c r="R102" s="173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7">
        <f t="shared" si="5"/>
        <v>95</v>
      </c>
      <c r="L103" s="161" t="str">
        <f>IF(ISERROR(VLOOKUP($K$4&amp;$K$5&amp;$K103,기획현황!$H:$H,1,FALSE))=TRUE,"",VLOOKUP($K$4&amp;$K$5&amp;$K103,기획현황!$H:$H,1,FALSE))</f>
        <v/>
      </c>
      <c r="N103" s="179">
        <f>N102+1</f>
        <v>95</v>
      </c>
      <c r="O103" s="173" t="str">
        <f>IF(ISERROR(VLOOKUP($K$4&amp;$K$5&amp;$N103,기획현황!$H:$H,1,FALSE))=TRUE,"",VLOOKUP($K$4&amp;$K$5&amp;$N103,기획현황!$H:$H,1,FALSE))</f>
        <v/>
      </c>
      <c r="Q103" s="179">
        <f>Q102+1</f>
        <v>595</v>
      </c>
      <c r="R103" s="173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7">
        <f t="shared" si="5"/>
        <v>96</v>
      </c>
      <c r="L104" s="161" t="str">
        <f>IF(ISERROR(VLOOKUP($K$4&amp;$K$5&amp;$K104,기획현황!$H:$H,1,FALSE))=TRUE,"",VLOOKUP($K$4&amp;$K$5&amp;$K104,기획현황!$H:$H,1,FALSE))</f>
        <v/>
      </c>
      <c r="N104" s="179">
        <f>N103+1</f>
        <v>96</v>
      </c>
      <c r="O104" s="173" t="str">
        <f>IF(ISERROR(VLOOKUP($K$4&amp;$K$5&amp;$N104,기획현황!$H:$H,1,FALSE))=TRUE,"",VLOOKUP($K$4&amp;$K$5&amp;$N104,기획현황!$H:$H,1,FALSE))</f>
        <v/>
      </c>
      <c r="Q104" s="179">
        <f>Q103+1</f>
        <v>596</v>
      </c>
      <c r="R104" s="173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7">
        <f t="shared" si="5"/>
        <v>97</v>
      </c>
      <c r="L105" s="161" t="str">
        <f>IF(ISERROR(VLOOKUP($K$4&amp;$K$5&amp;$K105,기획현황!$H:$H,1,FALSE))=TRUE,"",VLOOKUP($K$4&amp;$K$5&amp;$K105,기획현황!$H:$H,1,FALSE))</f>
        <v/>
      </c>
      <c r="N105" s="179">
        <f>N104+1</f>
        <v>97</v>
      </c>
      <c r="O105" s="173" t="str">
        <f>IF(ISERROR(VLOOKUP($K$4&amp;$K$5&amp;$N105,기획현황!$H:$H,1,FALSE))=TRUE,"",VLOOKUP($K$4&amp;$K$5&amp;$N105,기획현황!$H:$H,1,FALSE))</f>
        <v/>
      </c>
      <c r="Q105" s="179">
        <f>Q104+1</f>
        <v>597</v>
      </c>
      <c r="R105" s="173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7">
        <f t="shared" si="5"/>
        <v>98</v>
      </c>
      <c r="L106" s="161" t="str">
        <f>IF(ISERROR(VLOOKUP($K$4&amp;$K$5&amp;$K106,기획현황!$H:$H,1,FALSE))=TRUE,"",VLOOKUP($K$4&amp;$K$5&amp;$K106,기획현황!$H:$H,1,FALSE))</f>
        <v/>
      </c>
      <c r="N106" s="179">
        <f>N105+1</f>
        <v>98</v>
      </c>
      <c r="O106" s="173" t="str">
        <f>IF(ISERROR(VLOOKUP($K$4&amp;$K$5&amp;$N106,기획현황!$H:$H,1,FALSE))=TRUE,"",VLOOKUP($K$4&amp;$K$5&amp;$N106,기획현황!$H:$H,1,FALSE))</f>
        <v/>
      </c>
      <c r="Q106" s="179">
        <f>Q105+1</f>
        <v>598</v>
      </c>
      <c r="R106" s="173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7">
        <f t="shared" si="5"/>
        <v>99</v>
      </c>
      <c r="L107" s="161" t="str">
        <f>IF(ISERROR(VLOOKUP($K$4&amp;$K$5&amp;$K107,기획현황!$H:$H,1,FALSE))=TRUE,"",VLOOKUP($K$4&amp;$K$5&amp;$K107,기획현황!$H:$H,1,FALSE))</f>
        <v/>
      </c>
      <c r="N107" s="179">
        <f>N106+1</f>
        <v>99</v>
      </c>
      <c r="O107" s="173" t="str">
        <f>IF(ISERROR(VLOOKUP($K$4&amp;$K$5&amp;$N107,기획현황!$H:$H,1,FALSE))=TRUE,"",VLOOKUP($K$4&amp;$K$5&amp;$N107,기획현황!$H:$H,1,FALSE))</f>
        <v/>
      </c>
      <c r="Q107" s="179">
        <f>Q106+1</f>
        <v>599</v>
      </c>
      <c r="R107" s="173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7">
        <f t="shared" si="5"/>
        <v>100</v>
      </c>
      <c r="L108" s="161" t="str">
        <f>IF(ISERROR(VLOOKUP($K$4&amp;$K$5&amp;$K108,기획현황!$H:$H,1,FALSE))=TRUE,"",VLOOKUP($K$4&amp;$K$5&amp;$K108,기획현황!$H:$H,1,FALSE))</f>
        <v/>
      </c>
      <c r="M108" s="61"/>
      <c r="N108" s="61"/>
      <c r="Q108" s="61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7">
        <f t="shared" si="5"/>
        <v>101</v>
      </c>
      <c r="L109" s="161" t="str">
        <f>IF(ISERROR(VLOOKUP($K$4&amp;$K$5&amp;$K109,기획현황!$H:$H,1,FALSE))=TRUE,"",VLOOKUP($K$4&amp;$K$5&amp;$K109,기획현황!$H:$H,1,FALSE))</f>
        <v/>
      </c>
      <c r="M109" s="61"/>
      <c r="N109" s="61"/>
      <c r="Q109" s="61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7">
        <f t="shared" si="5"/>
        <v>102</v>
      </c>
      <c r="L110" s="161" t="str">
        <f>IF(ISERROR(VLOOKUP($K$4&amp;$K$5&amp;$K110,기획현황!$H:$H,1,FALSE))=TRUE,"",VLOOKUP($K$4&amp;$K$5&amp;$K110,기획현황!$H:$H,1,FALSE))</f>
        <v/>
      </c>
      <c r="M110" s="61"/>
      <c r="N110" s="61"/>
      <c r="Q110" s="61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7">
        <f t="shared" si="5"/>
        <v>103</v>
      </c>
      <c r="L111" s="161" t="str">
        <f>IF(ISERROR(VLOOKUP($K$4&amp;$K$5&amp;$K111,기획현황!$H:$H,1,FALSE))=TRUE,"",VLOOKUP($K$4&amp;$K$5&amp;$K111,기획현황!$H:$H,1,FALSE))</f>
        <v/>
      </c>
      <c r="M111" s="61"/>
      <c r="N111" s="61"/>
      <c r="Q111" s="6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7">
        <f t="shared" si="5"/>
        <v>104</v>
      </c>
      <c r="L112" s="161" t="str">
        <f>IF(ISERROR(VLOOKUP($K$4&amp;$K$5&amp;$K112,기획현황!$H:$H,1,FALSE))=TRUE,"",VLOOKUP($K$4&amp;$K$5&amp;$K112,기획현황!$H:$H,1,FALSE))</f>
        <v/>
      </c>
      <c r="M112" s="61"/>
      <c r="N112" s="61"/>
      <c r="Q112" s="61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7">
        <f t="shared" si="5"/>
        <v>105</v>
      </c>
      <c r="L113" s="161" t="str">
        <f>IF(ISERROR(VLOOKUP($K$4&amp;$K$5&amp;$K113,기획현황!$H:$H,1,FALSE))=TRUE,"",VLOOKUP($K$4&amp;$K$5&amp;$K113,기획현황!$H:$H,1,FALSE))</f>
        <v/>
      </c>
      <c r="M113" s="61"/>
      <c r="N113" s="61"/>
      <c r="Q113" s="61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7">
        <f t="shared" si="5"/>
        <v>106</v>
      </c>
      <c r="L114" s="161" t="str">
        <f>IF(ISERROR(VLOOKUP($K$4&amp;$K$5&amp;$K114,기획현황!$H:$H,1,FALSE))=TRUE,"",VLOOKUP($K$4&amp;$K$5&amp;$K114,기획현황!$H:$H,1,FALSE))</f>
        <v/>
      </c>
      <c r="M114" s="61"/>
      <c r="N114" s="61"/>
      <c r="Q114" s="61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7">
        <f t="shared" si="5"/>
        <v>107</v>
      </c>
      <c r="L115" s="161" t="str">
        <f>IF(ISERROR(VLOOKUP($K$4&amp;$K$5&amp;$K115,기획현황!$H:$H,1,FALSE))=TRUE,"",VLOOKUP($K$4&amp;$K$5&amp;$K115,기획현황!$H:$H,1,FALSE))</f>
        <v/>
      </c>
      <c r="M115" s="61"/>
      <c r="N115" s="61"/>
      <c r="Q115" s="61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7">
        <f t="shared" si="5"/>
        <v>108</v>
      </c>
      <c r="L116" s="161" t="str">
        <f>IF(ISERROR(VLOOKUP($K$4&amp;$K$5&amp;$K116,기획현황!$H:$H,1,FALSE))=TRUE,"",VLOOKUP($K$4&amp;$K$5&amp;$K116,기획현황!$H:$H,1,FALSE))</f>
        <v/>
      </c>
      <c r="M116" s="61"/>
      <c r="N116" s="61"/>
      <c r="Q116" s="61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7">
        <f t="shared" si="5"/>
        <v>109</v>
      </c>
      <c r="L117" s="161" t="str">
        <f>IF(ISERROR(VLOOKUP($K$4&amp;$K$5&amp;$K117,기획현황!$H:$H,1,FALSE))=TRUE,"",VLOOKUP($K$4&amp;$K$5&amp;$K117,기획현황!$H:$H,1,FALSE))</f>
        <v/>
      </c>
      <c r="M117" s="61"/>
      <c r="N117" s="61"/>
      <c r="Q117" s="61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7">
        <f t="shared" si="5"/>
        <v>110</v>
      </c>
      <c r="L118" s="161" t="str">
        <f>IF(ISERROR(VLOOKUP($K$4&amp;$K$5&amp;$K118,기획현황!$H:$H,1,FALSE))=TRUE,"",VLOOKUP($K$4&amp;$K$5&amp;$K118,기획현황!$H:$H,1,FALSE))</f>
        <v/>
      </c>
      <c r="M118" s="61"/>
      <c r="N118" s="61"/>
      <c r="Q118" s="61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7">
        <f t="shared" si="5"/>
        <v>111</v>
      </c>
      <c r="L119" s="161" t="str">
        <f>IF(ISERROR(VLOOKUP($K$4&amp;$K$5&amp;$K119,기획현황!$H:$H,1,FALSE))=TRUE,"",VLOOKUP($K$4&amp;$K$5&amp;$K119,기획현황!$H:$H,1,FALSE))</f>
        <v/>
      </c>
      <c r="M119" s="61"/>
      <c r="N119" s="61"/>
      <c r="Q119" s="61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7">
        <f t="shared" si="5"/>
        <v>112</v>
      </c>
      <c r="L120" s="161" t="str">
        <f>IF(ISERROR(VLOOKUP($K$4&amp;$K$5&amp;$K120,기획현황!$H:$H,1,FALSE))=TRUE,"",VLOOKUP($K$4&amp;$K$5&amp;$K120,기획현황!$H:$H,1,FALSE))</f>
        <v/>
      </c>
      <c r="M120" s="61"/>
      <c r="N120" s="61"/>
      <c r="Q120" s="61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7">
        <f t="shared" si="5"/>
        <v>113</v>
      </c>
      <c r="L121" s="161" t="str">
        <f>IF(ISERROR(VLOOKUP($K$4&amp;$K$5&amp;$K121,기획현황!$H:$H,1,FALSE))=TRUE,"",VLOOKUP($K$4&amp;$K$5&amp;$K121,기획현황!$H:$H,1,FALSE))</f>
        <v/>
      </c>
      <c r="M121" s="61"/>
      <c r="N121" s="61"/>
      <c r="Q121" s="6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7">
        <f t="shared" si="5"/>
        <v>114</v>
      </c>
      <c r="L122" s="161" t="str">
        <f>IF(ISERROR(VLOOKUP($K$4&amp;$K$5&amp;$K122,기획현황!$H:$H,1,FALSE))=TRUE,"",VLOOKUP($K$4&amp;$K$5&amp;$K122,기획현황!$H:$H,1,FALSE))</f>
        <v/>
      </c>
      <c r="M122" s="61"/>
      <c r="N122" s="61"/>
      <c r="Q122" s="61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7">
        <f t="shared" si="5"/>
        <v>115</v>
      </c>
      <c r="L123" s="161" t="str">
        <f>IF(ISERROR(VLOOKUP($K$4&amp;$K$5&amp;$K123,기획현황!$H:$H,1,FALSE))=TRUE,"",VLOOKUP($K$4&amp;$K$5&amp;$K123,기획현황!$H:$H,1,FALSE))</f>
        <v/>
      </c>
      <c r="M123" s="61"/>
      <c r="N123" s="61"/>
      <c r="Q123" s="61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7">
        <f t="shared" si="5"/>
        <v>116</v>
      </c>
      <c r="L124" s="161" t="str">
        <f>IF(ISERROR(VLOOKUP($K$4&amp;$K$5&amp;$K124,기획현황!$H:$H,1,FALSE))=TRUE,"",VLOOKUP($K$4&amp;$K$5&amp;$K124,기획현황!$H:$H,1,FALSE))</f>
        <v/>
      </c>
      <c r="M124" s="61"/>
      <c r="N124" s="61"/>
      <c r="Q124" s="61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7">
        <f t="shared" si="5"/>
        <v>117</v>
      </c>
      <c r="L125" s="161" t="str">
        <f>IF(ISERROR(VLOOKUP($K$4&amp;$K$5&amp;$K125,기획현황!$H:$H,1,FALSE))=TRUE,"",VLOOKUP($K$4&amp;$K$5&amp;$K125,기획현황!$H:$H,1,FALSE))</f>
        <v/>
      </c>
      <c r="M125" s="61"/>
      <c r="N125" s="61"/>
      <c r="Q125" s="61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7">
        <f t="shared" si="5"/>
        <v>118</v>
      </c>
      <c r="L126" s="161" t="str">
        <f>IF(ISERROR(VLOOKUP($K$4&amp;$K$5&amp;$K126,기획현황!$H:$H,1,FALSE))=TRUE,"",VLOOKUP($K$4&amp;$K$5&amp;$K126,기획현황!$H:$H,1,FALSE))</f>
        <v/>
      </c>
      <c r="M126" s="61"/>
      <c r="N126" s="61"/>
      <c r="Q126" s="61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7">
        <f t="shared" si="5"/>
        <v>119</v>
      </c>
      <c r="L127" s="161" t="str">
        <f>IF(ISERROR(VLOOKUP($K$4&amp;$K$5&amp;$K127,기획현황!$H:$H,1,FALSE))=TRUE,"",VLOOKUP($K$4&amp;$K$5&amp;$K127,기획현황!$H:$H,1,FALSE))</f>
        <v/>
      </c>
      <c r="M127" s="61"/>
      <c r="N127" s="61"/>
      <c r="Q127" s="61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7">
        <f t="shared" si="5"/>
        <v>120</v>
      </c>
      <c r="L128" s="161" t="str">
        <f>IF(ISERROR(VLOOKUP($K$4&amp;$K$5&amp;$K128,기획현황!$H:$H,1,FALSE))=TRUE,"",VLOOKUP($K$4&amp;$K$5&amp;$K128,기획현황!$H:$H,1,FALSE))</f>
        <v/>
      </c>
      <c r="M128" s="61"/>
      <c r="N128" s="61"/>
      <c r="Q128" s="61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7">
        <f t="shared" si="5"/>
        <v>121</v>
      </c>
      <c r="L129" s="161" t="str">
        <f>IF(ISERROR(VLOOKUP($K$4&amp;$K$5&amp;$K129,기획현황!$H:$H,1,FALSE))=TRUE,"",VLOOKUP($K$4&amp;$K$5&amp;$K129,기획현황!$H:$H,1,FALSE))</f>
        <v/>
      </c>
      <c r="M129" s="61"/>
      <c r="N129" s="61"/>
      <c r="Q129" s="61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7">
        <f t="shared" si="5"/>
        <v>122</v>
      </c>
      <c r="L130" s="161" t="str">
        <f>IF(ISERROR(VLOOKUP($K$4&amp;$K$5&amp;$K130,기획현황!$H:$H,1,FALSE))=TRUE,"",VLOOKUP($K$4&amp;$K$5&amp;$K130,기획현황!$H:$H,1,FALSE))</f>
        <v/>
      </c>
      <c r="M130" s="61"/>
      <c r="N130" s="61"/>
      <c r="Q130" s="61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7">
        <f t="shared" si="5"/>
        <v>123</v>
      </c>
      <c r="L131" s="161" t="str">
        <f>IF(ISERROR(VLOOKUP($K$4&amp;$K$5&amp;$K131,기획현황!$H:$H,1,FALSE))=TRUE,"",VLOOKUP($K$4&amp;$K$5&amp;$K131,기획현황!$H:$H,1,FALSE))</f>
        <v/>
      </c>
      <c r="M131" s="61"/>
      <c r="N131" s="61"/>
      <c r="Q131" s="6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7">
        <f t="shared" si="5"/>
        <v>124</v>
      </c>
      <c r="L132" s="161" t="str">
        <f>IF(ISERROR(VLOOKUP($K$4&amp;$K$5&amp;$K132,기획현황!$H:$H,1,FALSE))=TRUE,"",VLOOKUP($K$4&amp;$K$5&amp;$K132,기획현황!$H:$H,1,FALSE))</f>
        <v/>
      </c>
      <c r="M132" s="61"/>
      <c r="N132" s="61"/>
      <c r="Q132" s="61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7">
        <f t="shared" si="5"/>
        <v>125</v>
      </c>
      <c r="L133" s="161" t="str">
        <f>IF(ISERROR(VLOOKUP($K$4&amp;$K$5&amp;$K133,기획현황!$H:$H,1,FALSE))=TRUE,"",VLOOKUP($K$4&amp;$K$5&amp;$K133,기획현황!$H:$H,1,FALSE))</f>
        <v/>
      </c>
      <c r="M133" s="61"/>
      <c r="N133" s="61"/>
      <c r="Q133" s="61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7">
        <f t="shared" si="5"/>
        <v>126</v>
      </c>
      <c r="L134" s="161" t="str">
        <f>IF(ISERROR(VLOOKUP($K$4&amp;$K$5&amp;$K134,기획현황!$H:$H,1,FALSE))=TRUE,"",VLOOKUP($K$4&amp;$K$5&amp;$K134,기획현황!$H:$H,1,FALSE))</f>
        <v/>
      </c>
      <c r="M134" s="61"/>
      <c r="N134" s="61"/>
      <c r="Q134" s="61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7">
        <f t="shared" si="5"/>
        <v>127</v>
      </c>
      <c r="L135" s="161" t="str">
        <f>IF(ISERROR(VLOOKUP($K$4&amp;$K$5&amp;$K135,기획현황!$H:$H,1,FALSE))=TRUE,"",VLOOKUP($K$4&amp;$K$5&amp;$K135,기획현황!$H:$H,1,FALSE))</f>
        <v/>
      </c>
      <c r="M135" s="61"/>
      <c r="N135" s="61"/>
      <c r="Q135" s="61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7">
        <f t="shared" si="5"/>
        <v>128</v>
      </c>
      <c r="L136" s="161" t="str">
        <f>IF(ISERROR(VLOOKUP($K$4&amp;$K$5&amp;$K136,기획현황!$H:$H,1,FALSE))=TRUE,"",VLOOKUP($K$4&amp;$K$5&amp;$K136,기획현황!$H:$H,1,FALSE))</f>
        <v/>
      </c>
      <c r="M136" s="61"/>
      <c r="N136" s="61"/>
      <c r="Q136" s="61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7">
        <f t="shared" si="5"/>
        <v>129</v>
      </c>
      <c r="L137" s="161" t="str">
        <f>IF(ISERROR(VLOOKUP($K$4&amp;$K$5&amp;$K137,기획현황!$H:$H,1,FALSE))=TRUE,"",VLOOKUP($K$4&amp;$K$5&amp;$K137,기획현황!$H:$H,1,FALSE))</f>
        <v/>
      </c>
      <c r="M137" s="61"/>
      <c r="N137" s="61"/>
      <c r="Q137" s="61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7">
        <f t="shared" si="5"/>
        <v>130</v>
      </c>
      <c r="L138" s="161" t="str">
        <f>IF(ISERROR(VLOOKUP($K$4&amp;$K$5&amp;$K138,기획현황!$H:$H,1,FALSE))=TRUE,"",VLOOKUP($K$4&amp;$K$5&amp;$K138,기획현황!$H:$H,1,FALSE))</f>
        <v/>
      </c>
      <c r="M138" s="61"/>
      <c r="N138" s="61"/>
      <c r="Q138" s="61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7">
        <f t="shared" ref="K139:K202" si="6">K138+1</f>
        <v>131</v>
      </c>
      <c r="L139" s="161" t="str">
        <f>IF(ISERROR(VLOOKUP($K$4&amp;$K$5&amp;$K139,기획현황!$H:$H,1,FALSE))=TRUE,"",VLOOKUP($K$4&amp;$K$5&amp;$K139,기획현황!$H:$H,1,FALSE))</f>
        <v/>
      </c>
      <c r="M139" s="61"/>
      <c r="N139" s="61"/>
      <c r="Q139" s="61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7">
        <f t="shared" si="6"/>
        <v>132</v>
      </c>
      <c r="L140" s="161" t="str">
        <f>IF(ISERROR(VLOOKUP($K$4&amp;$K$5&amp;$K140,기획현황!$H:$H,1,FALSE))=TRUE,"",VLOOKUP($K$4&amp;$K$5&amp;$K140,기획현황!$H:$H,1,FALSE))</f>
        <v/>
      </c>
      <c r="M140" s="61"/>
      <c r="N140" s="61"/>
      <c r="Q140" s="61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7">
        <f t="shared" si="6"/>
        <v>133</v>
      </c>
      <c r="L141" s="161" t="str">
        <f>IF(ISERROR(VLOOKUP($K$4&amp;$K$5&amp;$K141,기획현황!$H:$H,1,FALSE))=TRUE,"",VLOOKUP($K$4&amp;$K$5&amp;$K141,기획현황!$H:$H,1,FALSE))</f>
        <v/>
      </c>
      <c r="M141" s="61"/>
      <c r="N141" s="61"/>
      <c r="Q141" s="6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7">
        <f t="shared" si="6"/>
        <v>134</v>
      </c>
      <c r="L142" s="161" t="str">
        <f>IF(ISERROR(VLOOKUP($K$4&amp;$K$5&amp;$K142,기획현황!$H:$H,1,FALSE))=TRUE,"",VLOOKUP($K$4&amp;$K$5&amp;$K142,기획현황!$H:$H,1,FALSE))</f>
        <v/>
      </c>
      <c r="M142" s="61"/>
      <c r="N142" s="61"/>
      <c r="Q142" s="61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7">
        <f t="shared" si="6"/>
        <v>135</v>
      </c>
      <c r="L143" s="161" t="str">
        <f>IF(ISERROR(VLOOKUP($K$4&amp;$K$5&amp;$K143,기획현황!$H:$H,1,FALSE))=TRUE,"",VLOOKUP($K$4&amp;$K$5&amp;$K143,기획현황!$H:$H,1,FALSE))</f>
        <v/>
      </c>
      <c r="M143" s="61"/>
      <c r="N143" s="61"/>
      <c r="Q143" s="61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7">
        <f t="shared" si="6"/>
        <v>136</v>
      </c>
      <c r="L144" s="161" t="str">
        <f>IF(ISERROR(VLOOKUP($K$4&amp;$K$5&amp;$K144,기획현황!$H:$H,1,FALSE))=TRUE,"",VLOOKUP($K$4&amp;$K$5&amp;$K144,기획현황!$H:$H,1,FALSE))</f>
        <v/>
      </c>
      <c r="M144" s="61"/>
      <c r="N144" s="61"/>
      <c r="Q144" s="61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7">
        <f t="shared" si="6"/>
        <v>137</v>
      </c>
      <c r="L145" s="161" t="str">
        <f>IF(ISERROR(VLOOKUP($K$4&amp;$K$5&amp;$K145,기획현황!$H:$H,1,FALSE))=TRUE,"",VLOOKUP($K$4&amp;$K$5&amp;$K145,기획현황!$H:$H,1,FALSE))</f>
        <v/>
      </c>
      <c r="M145" s="61"/>
      <c r="N145" s="61"/>
      <c r="Q145" s="61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7">
        <f t="shared" si="6"/>
        <v>138</v>
      </c>
      <c r="L146" s="161" t="str">
        <f>IF(ISERROR(VLOOKUP($K$4&amp;$K$5&amp;$K146,기획현황!$H:$H,1,FALSE))=TRUE,"",VLOOKUP($K$4&amp;$K$5&amp;$K146,기획현황!$H:$H,1,FALSE))</f>
        <v/>
      </c>
      <c r="M146" s="61"/>
      <c r="N146" s="61"/>
      <c r="Q146" s="61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7">
        <f t="shared" si="6"/>
        <v>139</v>
      </c>
      <c r="L147" s="161" t="str">
        <f>IF(ISERROR(VLOOKUP($K$4&amp;$K$5&amp;$K147,기획현황!$H:$H,1,FALSE))=TRUE,"",VLOOKUP($K$4&amp;$K$5&amp;$K147,기획현황!$H:$H,1,FALSE))</f>
        <v/>
      </c>
      <c r="M147" s="61"/>
      <c r="N147" s="61"/>
      <c r="Q147" s="61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7">
        <f t="shared" si="6"/>
        <v>140</v>
      </c>
      <c r="L148" s="161" t="str">
        <f>IF(ISERROR(VLOOKUP($K$4&amp;$K$5&amp;$K148,기획현황!$H:$H,1,FALSE))=TRUE,"",VLOOKUP($K$4&amp;$K$5&amp;$K148,기획현황!$H:$H,1,FALSE))</f>
        <v/>
      </c>
      <c r="M148" s="61"/>
      <c r="N148" s="61"/>
      <c r="Q148" s="61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7">
        <f t="shared" si="6"/>
        <v>141</v>
      </c>
      <c r="L149" s="161" t="str">
        <f>IF(ISERROR(VLOOKUP($K$4&amp;$K$5&amp;$K149,기획현황!$H:$H,1,FALSE))=TRUE,"",VLOOKUP($K$4&amp;$K$5&amp;$K149,기획현황!$H:$H,1,FALSE))</f>
        <v/>
      </c>
      <c r="M149" s="61"/>
      <c r="N149" s="61"/>
      <c r="Q149" s="61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7">
        <f t="shared" si="6"/>
        <v>142</v>
      </c>
      <c r="L150" s="161" t="str">
        <f>IF(ISERROR(VLOOKUP($K$4&amp;$K$5&amp;$K150,기획현황!$H:$H,1,FALSE))=TRUE,"",VLOOKUP($K$4&amp;$K$5&amp;$K150,기획현황!$H:$H,1,FALSE))</f>
        <v/>
      </c>
      <c r="M150" s="61"/>
      <c r="N150" s="61"/>
      <c r="Q150" s="61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7">
        <f t="shared" si="6"/>
        <v>143</v>
      </c>
      <c r="L151" s="161" t="str">
        <f>IF(ISERROR(VLOOKUP($K$4&amp;$K$5&amp;$K151,기획현황!$H:$H,1,FALSE))=TRUE,"",VLOOKUP($K$4&amp;$K$5&amp;$K151,기획현황!$H:$H,1,FALSE))</f>
        <v/>
      </c>
      <c r="M151" s="61"/>
      <c r="N151" s="61"/>
      <c r="Q151" s="6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7">
        <f t="shared" si="6"/>
        <v>144</v>
      </c>
      <c r="L152" s="161" t="str">
        <f>IF(ISERROR(VLOOKUP($K$4&amp;$K$5&amp;$K152,기획현황!$H:$H,1,FALSE))=TRUE,"",VLOOKUP($K$4&amp;$K$5&amp;$K152,기획현황!$H:$H,1,FALSE))</f>
        <v/>
      </c>
      <c r="M152" s="61"/>
      <c r="N152" s="61"/>
      <c r="Q152" s="61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7">
        <f t="shared" si="6"/>
        <v>145</v>
      </c>
      <c r="L153" s="161" t="str">
        <f>IF(ISERROR(VLOOKUP($K$4&amp;$K$5&amp;$K153,기획현황!$H:$H,1,FALSE))=TRUE,"",VLOOKUP($K$4&amp;$K$5&amp;$K153,기획현황!$H:$H,1,FALSE))</f>
        <v/>
      </c>
      <c r="M153" s="61"/>
      <c r="N153" s="61"/>
      <c r="Q153" s="61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7">
        <f t="shared" si="6"/>
        <v>146</v>
      </c>
      <c r="L154" s="161" t="str">
        <f>IF(ISERROR(VLOOKUP($K$4&amp;$K$5&amp;$K154,기획현황!$H:$H,1,FALSE))=TRUE,"",VLOOKUP($K$4&amp;$K$5&amp;$K154,기획현황!$H:$H,1,FALSE))</f>
        <v/>
      </c>
      <c r="M154" s="61"/>
      <c r="N154" s="61"/>
      <c r="Q154" s="61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7">
        <f t="shared" si="6"/>
        <v>147</v>
      </c>
      <c r="L155" s="161" t="str">
        <f>IF(ISERROR(VLOOKUP($K$4&amp;$K$5&amp;$K155,기획현황!$H:$H,1,FALSE))=TRUE,"",VLOOKUP($K$4&amp;$K$5&amp;$K155,기획현황!$H:$H,1,FALSE))</f>
        <v/>
      </c>
      <c r="M155" s="61"/>
      <c r="N155" s="61"/>
      <c r="Q155" s="61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7">
        <f t="shared" si="6"/>
        <v>148</v>
      </c>
      <c r="L156" s="161" t="str">
        <f>IF(ISERROR(VLOOKUP($K$4&amp;$K$5&amp;$K156,기획현황!$H:$H,1,FALSE))=TRUE,"",VLOOKUP($K$4&amp;$K$5&amp;$K156,기획현황!$H:$H,1,FALSE))</f>
        <v/>
      </c>
      <c r="M156" s="61"/>
      <c r="N156" s="61"/>
      <c r="Q156" s="61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7">
        <f t="shared" si="6"/>
        <v>149</v>
      </c>
      <c r="L157" s="161" t="str">
        <f>IF(ISERROR(VLOOKUP($K$4&amp;$K$5&amp;$K157,기획현황!$H:$H,1,FALSE))=TRUE,"",VLOOKUP($K$4&amp;$K$5&amp;$K157,기획현황!$H:$H,1,FALSE))</f>
        <v/>
      </c>
      <c r="M157" s="61"/>
      <c r="N157" s="61"/>
      <c r="Q157" s="61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7">
        <f t="shared" si="6"/>
        <v>150</v>
      </c>
      <c r="L158" s="161" t="str">
        <f>IF(ISERROR(VLOOKUP($K$4&amp;$K$5&amp;$K158,기획현황!$H:$H,1,FALSE))=TRUE,"",VLOOKUP($K$4&amp;$K$5&amp;$K158,기획현황!$H:$H,1,FALSE))</f>
        <v/>
      </c>
      <c r="M158" s="61"/>
      <c r="N158" s="61"/>
      <c r="Q158" s="61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7">
        <f t="shared" si="6"/>
        <v>151</v>
      </c>
      <c r="L159" s="161" t="str">
        <f>IF(ISERROR(VLOOKUP($K$4&amp;$K$5&amp;$K159,기획현황!$H:$H,1,FALSE))=TRUE,"",VLOOKUP($K$4&amp;$K$5&amp;$K159,기획현황!$H:$H,1,FALSE))</f>
        <v/>
      </c>
      <c r="M159" s="61"/>
      <c r="N159" s="61"/>
      <c r="Q159" s="61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7">
        <f t="shared" si="6"/>
        <v>152</v>
      </c>
      <c r="L160" s="161" t="str">
        <f>IF(ISERROR(VLOOKUP($K$4&amp;$K$5&amp;$K160,기획현황!$H:$H,1,FALSE))=TRUE,"",VLOOKUP($K$4&amp;$K$5&amp;$K160,기획현황!$H:$H,1,FALSE))</f>
        <v/>
      </c>
      <c r="M160" s="61"/>
      <c r="N160" s="61"/>
      <c r="Q160" s="61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7">
        <f t="shared" si="6"/>
        <v>153</v>
      </c>
      <c r="L161" s="161" t="str">
        <f>IF(ISERROR(VLOOKUP($K$4&amp;$K$5&amp;$K161,기획현황!$H:$H,1,FALSE))=TRUE,"",VLOOKUP($K$4&amp;$K$5&amp;$K161,기획현황!$H:$H,1,FALSE))</f>
        <v/>
      </c>
      <c r="M161" s="61"/>
      <c r="N161" s="61"/>
      <c r="Q161" s="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7">
        <f t="shared" si="6"/>
        <v>154</v>
      </c>
      <c r="L162" s="161" t="str">
        <f>IF(ISERROR(VLOOKUP($K$4&amp;$K$5&amp;$K162,기획현황!$H:$H,1,FALSE))=TRUE,"",VLOOKUP($K$4&amp;$K$5&amp;$K162,기획현황!$H:$H,1,FALSE))</f>
        <v/>
      </c>
      <c r="M162" s="61"/>
      <c r="N162" s="61"/>
      <c r="Q162" s="61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7">
        <f t="shared" si="6"/>
        <v>155</v>
      </c>
      <c r="L163" s="161" t="str">
        <f>IF(ISERROR(VLOOKUP($K$4&amp;$K$5&amp;$K163,기획현황!$H:$H,1,FALSE))=TRUE,"",VLOOKUP($K$4&amp;$K$5&amp;$K163,기획현황!$H:$H,1,FALSE))</f>
        <v/>
      </c>
      <c r="M163" s="61"/>
      <c r="N163" s="61"/>
      <c r="Q163" s="61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7">
        <f t="shared" si="6"/>
        <v>156</v>
      </c>
      <c r="L164" s="161" t="str">
        <f>IF(ISERROR(VLOOKUP($K$4&amp;$K$5&amp;$K164,기획현황!$H:$H,1,FALSE))=TRUE,"",VLOOKUP($K$4&amp;$K$5&amp;$K164,기획현황!$H:$H,1,FALSE))</f>
        <v/>
      </c>
      <c r="M164" s="61"/>
      <c r="N164" s="61"/>
      <c r="Q164" s="61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7">
        <f t="shared" si="6"/>
        <v>157</v>
      </c>
      <c r="L165" s="161" t="str">
        <f>IF(ISERROR(VLOOKUP($K$4&amp;$K$5&amp;$K165,기획현황!$H:$H,1,FALSE))=TRUE,"",VLOOKUP($K$4&amp;$K$5&amp;$K165,기획현황!$H:$H,1,FALSE))</f>
        <v/>
      </c>
      <c r="M165" s="61"/>
      <c r="N165" s="61"/>
      <c r="Q165" s="61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7">
        <f t="shared" si="6"/>
        <v>158</v>
      </c>
      <c r="L166" s="161" t="str">
        <f>IF(ISERROR(VLOOKUP($K$4&amp;$K$5&amp;$K166,기획현황!$H:$H,1,FALSE))=TRUE,"",VLOOKUP($K$4&amp;$K$5&amp;$K166,기획현황!$H:$H,1,FALSE))</f>
        <v/>
      </c>
      <c r="M166" s="61"/>
      <c r="N166" s="61"/>
      <c r="Q166" s="61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7">
        <f t="shared" si="6"/>
        <v>159</v>
      </c>
      <c r="L167" s="161" t="str">
        <f>IF(ISERROR(VLOOKUP($K$4&amp;$K$5&amp;$K167,기획현황!$H:$H,1,FALSE))=TRUE,"",VLOOKUP($K$4&amp;$K$5&amp;$K167,기획현황!$H:$H,1,FALSE))</f>
        <v/>
      </c>
      <c r="M167" s="61"/>
      <c r="N167" s="61"/>
      <c r="Q167" s="61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7">
        <f t="shared" si="6"/>
        <v>160</v>
      </c>
      <c r="L168" s="161" t="str">
        <f>IF(ISERROR(VLOOKUP($K$4&amp;$K$5&amp;$K168,기획현황!$H:$H,1,FALSE))=TRUE,"",VLOOKUP($K$4&amp;$K$5&amp;$K168,기획현황!$H:$H,1,FALSE))</f>
        <v/>
      </c>
      <c r="M168" s="61"/>
      <c r="N168" s="61"/>
      <c r="Q168" s="61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7">
        <f t="shared" si="6"/>
        <v>161</v>
      </c>
      <c r="L169" s="161" t="str">
        <f>IF(ISERROR(VLOOKUP($K$4&amp;$K$5&amp;$K169,기획현황!$H:$H,1,FALSE))=TRUE,"",VLOOKUP($K$4&amp;$K$5&amp;$K169,기획현황!$H:$H,1,FALSE))</f>
        <v/>
      </c>
      <c r="M169" s="61"/>
      <c r="N169" s="61"/>
      <c r="Q169" s="61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7">
        <f t="shared" si="6"/>
        <v>162</v>
      </c>
      <c r="L170" s="161" t="str">
        <f>IF(ISERROR(VLOOKUP($K$4&amp;$K$5&amp;$K170,기획현황!$H:$H,1,FALSE))=TRUE,"",VLOOKUP($K$4&amp;$K$5&amp;$K170,기획현황!$H:$H,1,FALSE))</f>
        <v/>
      </c>
      <c r="M170" s="61"/>
      <c r="N170" s="61"/>
      <c r="Q170" s="61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7">
        <f t="shared" si="6"/>
        <v>163</v>
      </c>
      <c r="L171" s="161" t="str">
        <f>IF(ISERROR(VLOOKUP($K$4&amp;$K$5&amp;$K171,기획현황!$H:$H,1,FALSE))=TRUE,"",VLOOKUP($K$4&amp;$K$5&amp;$K171,기획현황!$H:$H,1,FALSE))</f>
        <v/>
      </c>
      <c r="M171" s="61"/>
      <c r="N171" s="61"/>
      <c r="Q171" s="6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7">
        <f t="shared" si="6"/>
        <v>164</v>
      </c>
      <c r="L172" s="161" t="str">
        <f>IF(ISERROR(VLOOKUP($K$4&amp;$K$5&amp;$K172,기획현황!$H:$H,1,FALSE))=TRUE,"",VLOOKUP($K$4&amp;$K$5&amp;$K172,기획현황!$H:$H,1,FALSE))</f>
        <v/>
      </c>
      <c r="M172" s="61"/>
      <c r="N172" s="61"/>
      <c r="Q172" s="61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7">
        <f t="shared" si="6"/>
        <v>165</v>
      </c>
      <c r="L173" s="161" t="str">
        <f>IF(ISERROR(VLOOKUP($K$4&amp;$K$5&amp;$K173,기획현황!$H:$H,1,FALSE))=TRUE,"",VLOOKUP($K$4&amp;$K$5&amp;$K173,기획현황!$H:$H,1,FALSE))</f>
        <v/>
      </c>
      <c r="M173" s="61"/>
      <c r="N173" s="61"/>
      <c r="Q173" s="61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7">
        <f t="shared" si="6"/>
        <v>166</v>
      </c>
      <c r="L174" s="161" t="str">
        <f>IF(ISERROR(VLOOKUP($K$4&amp;$K$5&amp;$K174,기획현황!$H:$H,1,FALSE))=TRUE,"",VLOOKUP($K$4&amp;$K$5&amp;$K174,기획현황!$H:$H,1,FALSE))</f>
        <v/>
      </c>
      <c r="M174" s="61"/>
      <c r="N174" s="61"/>
      <c r="Q174" s="61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7">
        <f t="shared" si="6"/>
        <v>167</v>
      </c>
      <c r="L175" s="161" t="str">
        <f>IF(ISERROR(VLOOKUP($K$4&amp;$K$5&amp;$K175,기획현황!$H:$H,1,FALSE))=TRUE,"",VLOOKUP($K$4&amp;$K$5&amp;$K175,기획현황!$H:$H,1,FALSE))</f>
        <v/>
      </c>
      <c r="M175" s="61"/>
      <c r="N175" s="61"/>
      <c r="Q175" s="61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7">
        <f t="shared" si="6"/>
        <v>168</v>
      </c>
      <c r="L176" s="161" t="str">
        <f>IF(ISERROR(VLOOKUP($K$4&amp;$K$5&amp;$K176,기획현황!$H:$H,1,FALSE))=TRUE,"",VLOOKUP($K$4&amp;$K$5&amp;$K176,기획현황!$H:$H,1,FALSE))</f>
        <v/>
      </c>
      <c r="M176" s="61"/>
      <c r="N176" s="61"/>
      <c r="Q176" s="61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7">
        <f t="shared" si="6"/>
        <v>169</v>
      </c>
      <c r="L177" s="161" t="str">
        <f>IF(ISERROR(VLOOKUP($K$4&amp;$K$5&amp;$K177,기획현황!$H:$H,1,FALSE))=TRUE,"",VLOOKUP($K$4&amp;$K$5&amp;$K177,기획현황!$H:$H,1,FALSE))</f>
        <v/>
      </c>
      <c r="M177" s="61"/>
      <c r="N177" s="61"/>
      <c r="Q177" s="61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7">
        <f t="shared" si="6"/>
        <v>170</v>
      </c>
      <c r="L178" s="161" t="str">
        <f>IF(ISERROR(VLOOKUP($K$4&amp;$K$5&amp;$K178,기획현황!$H:$H,1,FALSE))=TRUE,"",VLOOKUP($K$4&amp;$K$5&amp;$K178,기획현황!$H:$H,1,FALSE))</f>
        <v/>
      </c>
      <c r="M178" s="61"/>
      <c r="N178" s="61"/>
      <c r="Q178" s="61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7">
        <f t="shared" si="6"/>
        <v>171</v>
      </c>
      <c r="L179" s="161" t="str">
        <f>IF(ISERROR(VLOOKUP($K$4&amp;$K$5&amp;$K179,기획현황!$H:$H,1,FALSE))=TRUE,"",VLOOKUP($K$4&amp;$K$5&amp;$K179,기획현황!$H:$H,1,FALSE))</f>
        <v/>
      </c>
      <c r="M179" s="61"/>
      <c r="N179" s="61"/>
      <c r="Q179" s="61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7">
        <f t="shared" si="6"/>
        <v>172</v>
      </c>
      <c r="L180" s="161" t="str">
        <f>IF(ISERROR(VLOOKUP($K$4&amp;$K$5&amp;$K180,기획현황!$H:$H,1,FALSE))=TRUE,"",VLOOKUP($K$4&amp;$K$5&amp;$K180,기획현황!$H:$H,1,FALSE))</f>
        <v/>
      </c>
      <c r="M180" s="61"/>
      <c r="N180" s="61"/>
      <c r="Q180" s="61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7">
        <f t="shared" si="6"/>
        <v>173</v>
      </c>
      <c r="L181" s="161" t="str">
        <f>IF(ISERROR(VLOOKUP($K$4&amp;$K$5&amp;$K181,기획현황!$H:$H,1,FALSE))=TRUE,"",VLOOKUP($K$4&amp;$K$5&amp;$K181,기획현황!$H:$H,1,FALSE))</f>
        <v/>
      </c>
      <c r="M181" s="61"/>
      <c r="N181" s="61"/>
      <c r="Q181" s="6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7">
        <f t="shared" si="6"/>
        <v>174</v>
      </c>
      <c r="L182" s="161" t="str">
        <f>IF(ISERROR(VLOOKUP($K$4&amp;$K$5&amp;$K182,기획현황!$H:$H,1,FALSE))=TRUE,"",VLOOKUP($K$4&amp;$K$5&amp;$K182,기획현황!$H:$H,1,FALSE))</f>
        <v/>
      </c>
      <c r="M182" s="61"/>
      <c r="N182" s="61"/>
      <c r="Q182" s="61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7">
        <f t="shared" si="6"/>
        <v>175</v>
      </c>
      <c r="L183" s="161" t="str">
        <f>IF(ISERROR(VLOOKUP($K$4&amp;$K$5&amp;$K183,기획현황!$H:$H,1,FALSE))=TRUE,"",VLOOKUP($K$4&amp;$K$5&amp;$K183,기획현황!$H:$H,1,FALSE))</f>
        <v/>
      </c>
      <c r="M183" s="61"/>
      <c r="N183" s="61"/>
      <c r="Q183" s="61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7">
        <f t="shared" si="6"/>
        <v>176</v>
      </c>
      <c r="L184" s="161" t="str">
        <f>IF(ISERROR(VLOOKUP($K$4&amp;$K$5&amp;$K184,기획현황!$H:$H,1,FALSE))=TRUE,"",VLOOKUP($K$4&amp;$K$5&amp;$K184,기획현황!$H:$H,1,FALSE))</f>
        <v/>
      </c>
      <c r="M184" s="61"/>
      <c r="N184" s="61"/>
      <c r="Q184" s="61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7">
        <f t="shared" si="6"/>
        <v>177</v>
      </c>
      <c r="L185" s="161" t="str">
        <f>IF(ISERROR(VLOOKUP($K$4&amp;$K$5&amp;$K185,기획현황!$H:$H,1,FALSE))=TRUE,"",VLOOKUP($K$4&amp;$K$5&amp;$K185,기획현황!$H:$H,1,FALSE))</f>
        <v/>
      </c>
      <c r="M185" s="61"/>
      <c r="N185" s="61"/>
      <c r="Q185" s="61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7">
        <f t="shared" si="6"/>
        <v>178</v>
      </c>
      <c r="L186" s="161" t="str">
        <f>IF(ISERROR(VLOOKUP($K$4&amp;$K$5&amp;$K186,기획현황!$H:$H,1,FALSE))=TRUE,"",VLOOKUP($K$4&amp;$K$5&amp;$K186,기획현황!$H:$H,1,FALSE))</f>
        <v/>
      </c>
      <c r="M186" s="61"/>
      <c r="N186" s="61"/>
      <c r="Q186" s="61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7">
        <f t="shared" si="6"/>
        <v>179</v>
      </c>
      <c r="L187" s="161" t="str">
        <f>IF(ISERROR(VLOOKUP($K$4&amp;$K$5&amp;$K187,기획현황!$H:$H,1,FALSE))=TRUE,"",VLOOKUP($K$4&amp;$K$5&amp;$K187,기획현황!$H:$H,1,FALSE))</f>
        <v/>
      </c>
      <c r="M187" s="61"/>
      <c r="N187" s="61"/>
      <c r="Q187" s="61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7">
        <f t="shared" si="6"/>
        <v>180</v>
      </c>
      <c r="L188" s="161" t="str">
        <f>IF(ISERROR(VLOOKUP($K$4&amp;$K$5&amp;$K188,기획현황!$H:$H,1,FALSE))=TRUE,"",VLOOKUP($K$4&amp;$K$5&amp;$K188,기획현황!$H:$H,1,FALSE))</f>
        <v/>
      </c>
      <c r="M188" s="61"/>
      <c r="N188" s="61"/>
      <c r="Q188" s="61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7">
        <f t="shared" si="6"/>
        <v>181</v>
      </c>
      <c r="L189" s="161" t="str">
        <f>IF(ISERROR(VLOOKUP($K$4&amp;$K$5&amp;$K189,기획현황!$H:$H,1,FALSE))=TRUE,"",VLOOKUP($K$4&amp;$K$5&amp;$K189,기획현황!$H:$H,1,FALSE))</f>
        <v/>
      </c>
      <c r="M189" s="61"/>
      <c r="N189" s="61"/>
      <c r="Q189" s="61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7">
        <f t="shared" si="6"/>
        <v>182</v>
      </c>
      <c r="L190" s="161" t="str">
        <f>IF(ISERROR(VLOOKUP($K$4&amp;$K$5&amp;$K190,기획현황!$H:$H,1,FALSE))=TRUE,"",VLOOKUP($K$4&amp;$K$5&amp;$K190,기획현황!$H:$H,1,FALSE))</f>
        <v/>
      </c>
      <c r="M190" s="61"/>
      <c r="N190" s="61"/>
      <c r="Q190" s="61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7">
        <f t="shared" si="6"/>
        <v>183</v>
      </c>
      <c r="L191" s="161" t="str">
        <f>IF(ISERROR(VLOOKUP($K$4&amp;$K$5&amp;$K191,기획현황!$H:$H,1,FALSE))=TRUE,"",VLOOKUP($K$4&amp;$K$5&amp;$K191,기획현황!$H:$H,1,FALSE))</f>
        <v/>
      </c>
      <c r="M191" s="61"/>
      <c r="N191" s="61"/>
      <c r="Q191" s="6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7">
        <f t="shared" si="6"/>
        <v>184</v>
      </c>
      <c r="L192" s="161" t="str">
        <f>IF(ISERROR(VLOOKUP($K$4&amp;$K$5&amp;$K192,기획현황!$H:$H,1,FALSE))=TRUE,"",VLOOKUP($K$4&amp;$K$5&amp;$K192,기획현황!$H:$H,1,FALSE))</f>
        <v/>
      </c>
      <c r="M192" s="61"/>
      <c r="N192" s="61"/>
      <c r="Q192" s="61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7">
        <f t="shared" si="6"/>
        <v>185</v>
      </c>
      <c r="L193" s="161" t="str">
        <f>IF(ISERROR(VLOOKUP($K$4&amp;$K$5&amp;$K193,기획현황!$H:$H,1,FALSE))=TRUE,"",VLOOKUP($K$4&amp;$K$5&amp;$K193,기획현황!$H:$H,1,FALSE))</f>
        <v/>
      </c>
      <c r="M193" s="61"/>
      <c r="N193" s="61"/>
      <c r="Q193" s="61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7">
        <f t="shared" si="6"/>
        <v>186</v>
      </c>
      <c r="L194" s="161" t="str">
        <f>IF(ISERROR(VLOOKUP($K$4&amp;$K$5&amp;$K194,기획현황!$H:$H,1,FALSE))=TRUE,"",VLOOKUP($K$4&amp;$K$5&amp;$K194,기획현황!$H:$H,1,FALSE))</f>
        <v/>
      </c>
      <c r="M194" s="61"/>
      <c r="N194" s="61"/>
      <c r="Q194" s="61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7">
        <f t="shared" si="6"/>
        <v>187</v>
      </c>
      <c r="L195" s="161" t="str">
        <f>IF(ISERROR(VLOOKUP($K$4&amp;$K$5&amp;$K195,기획현황!$H:$H,1,FALSE))=TRUE,"",VLOOKUP($K$4&amp;$K$5&amp;$K195,기획현황!$H:$H,1,FALSE))</f>
        <v/>
      </c>
      <c r="M195" s="61"/>
      <c r="N195" s="61"/>
      <c r="Q195" s="61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7">
        <f t="shared" si="6"/>
        <v>188</v>
      </c>
      <c r="L196" s="161" t="str">
        <f>IF(ISERROR(VLOOKUP($K$4&amp;$K$5&amp;$K196,기획현황!$H:$H,1,FALSE))=TRUE,"",VLOOKUP($K$4&amp;$K$5&amp;$K196,기획현황!$H:$H,1,FALSE))</f>
        <v/>
      </c>
      <c r="M196" s="61"/>
      <c r="N196" s="61"/>
      <c r="Q196" s="61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7">
        <f t="shared" si="6"/>
        <v>189</v>
      </c>
      <c r="L197" s="161" t="str">
        <f>IF(ISERROR(VLOOKUP($K$4&amp;$K$5&amp;$K197,기획현황!$H:$H,1,FALSE))=TRUE,"",VLOOKUP($K$4&amp;$K$5&amp;$K197,기획현황!$H:$H,1,FALSE))</f>
        <v/>
      </c>
      <c r="M197" s="61"/>
      <c r="N197" s="61"/>
      <c r="Q197" s="61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7">
        <f t="shared" si="6"/>
        <v>190</v>
      </c>
      <c r="L198" s="161" t="str">
        <f>IF(ISERROR(VLOOKUP($K$4&amp;$K$5&amp;$K198,기획현황!$H:$H,1,FALSE))=TRUE,"",VLOOKUP($K$4&amp;$K$5&amp;$K198,기획현황!$H:$H,1,FALSE))</f>
        <v/>
      </c>
      <c r="M198" s="61"/>
      <c r="N198" s="61"/>
      <c r="Q198" s="61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7">
        <f t="shared" si="6"/>
        <v>191</v>
      </c>
      <c r="L199" s="161" t="str">
        <f>IF(ISERROR(VLOOKUP($K$4&amp;$K$5&amp;$K199,기획현황!$H:$H,1,FALSE))=TRUE,"",VLOOKUP($K$4&amp;$K$5&amp;$K199,기획현황!$H:$H,1,FALSE))</f>
        <v/>
      </c>
      <c r="M199" s="61"/>
      <c r="N199" s="61"/>
      <c r="Q199" s="61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7">
        <f t="shared" si="6"/>
        <v>192</v>
      </c>
      <c r="L200" s="161" t="str">
        <f>IF(ISERROR(VLOOKUP($K$4&amp;$K$5&amp;$K200,기획현황!$H:$H,1,FALSE))=TRUE,"",VLOOKUP($K$4&amp;$K$5&amp;$K200,기획현황!$H:$H,1,FALSE))</f>
        <v/>
      </c>
      <c r="M200" s="61"/>
      <c r="N200" s="61"/>
      <c r="Q200" s="61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7">
        <f t="shared" si="6"/>
        <v>193</v>
      </c>
      <c r="L201" s="161" t="str">
        <f>IF(ISERROR(VLOOKUP($K$4&amp;$K$5&amp;$K201,기획현황!$H:$H,1,FALSE))=TRUE,"",VLOOKUP($K$4&amp;$K$5&amp;$K201,기획현황!$H:$H,1,FALSE))</f>
        <v/>
      </c>
      <c r="M201" s="61"/>
      <c r="N201" s="61"/>
      <c r="Q201" s="61"/>
    </row>
    <row r="202" spans="11:34">
      <c r="K202" s="177">
        <f t="shared" si="6"/>
        <v>194</v>
      </c>
      <c r="L202" s="161" t="str">
        <f>IF(ISERROR(VLOOKUP($K$4&amp;$K$5&amp;$K202,기획현황!$H:$H,1,FALSE))=TRUE,"",VLOOKUP($K$4&amp;$K$5&amp;$K202,기획현황!$H:$H,1,FALSE))</f>
        <v/>
      </c>
      <c r="M202" s="61"/>
      <c r="N202" s="61"/>
      <c r="Q202" s="61"/>
    </row>
    <row r="203" spans="11:34">
      <c r="K203" s="177">
        <f>K202+1</f>
        <v>195</v>
      </c>
      <c r="L203" s="161" t="str">
        <f>IF(ISERROR(VLOOKUP($K$4&amp;$K$5&amp;$K203,기획현황!$H:$H,1,FALSE))=TRUE,"",VLOOKUP($K$4&amp;$K$5&amp;$K203,기획현황!$H:$H,1,FALSE))</f>
        <v/>
      </c>
      <c r="M203" s="61"/>
      <c r="N203" s="61"/>
      <c r="Q203" s="61"/>
    </row>
    <row r="204" spans="11:34">
      <c r="K204" s="177">
        <f>K203+1</f>
        <v>196</v>
      </c>
      <c r="L204" s="161" t="str">
        <f>IF(ISERROR(VLOOKUP($K$4&amp;$K$5&amp;$K204,기획현황!$H:$H,1,FALSE))=TRUE,"",VLOOKUP($K$4&amp;$K$5&amp;$K204,기획현황!$H:$H,1,FALSE))</f>
        <v/>
      </c>
      <c r="M204" s="61"/>
      <c r="N204" s="61"/>
      <c r="Q204" s="61"/>
    </row>
    <row r="205" spans="11:34">
      <c r="K205" s="177">
        <f>K204+1</f>
        <v>197</v>
      </c>
      <c r="L205" s="161" t="str">
        <f>IF(ISERROR(VLOOKUP($K$4&amp;$K$5&amp;$K205,기획현황!$H:$H,1,FALSE))=TRUE,"",VLOOKUP($K$4&amp;$K$5&amp;$K205,기획현황!$H:$H,1,FALSE))</f>
        <v/>
      </c>
      <c r="M205" s="61"/>
      <c r="N205" s="61"/>
      <c r="Q205" s="61"/>
    </row>
    <row r="206" spans="11:34">
      <c r="K206" s="177">
        <f>K205+1</f>
        <v>198</v>
      </c>
      <c r="L206" s="161" t="str">
        <f>IF(ISERROR(VLOOKUP($K$4&amp;$K$5&amp;$K206,기획현황!$H:$H,1,FALSE))=TRUE,"",VLOOKUP($K$4&amp;$K$5&amp;$K206,기획현황!$H:$H,1,FALSE))</f>
        <v/>
      </c>
      <c r="M206" s="61"/>
      <c r="N206" s="61"/>
      <c r="Q206" s="61"/>
    </row>
    <row r="207" spans="11:34">
      <c r="K207" s="177">
        <f>K206+1</f>
        <v>199</v>
      </c>
      <c r="L207" s="161" t="str">
        <f>IF(ISERROR(VLOOKUP($K$4&amp;$K$5&amp;$K207,기획현황!$H:$H,1,FALSE))=TRUE,"",VLOOKUP($K$4&amp;$K$5&amp;$K207,기획현황!$H:$H,1,FALSE))</f>
        <v/>
      </c>
      <c r="M207" s="61"/>
      <c r="N207" s="61"/>
      <c r="Q207" s="61"/>
    </row>
    <row r="208" spans="11:34">
      <c r="K208" s="180"/>
      <c r="L208" s="180"/>
      <c r="M208" s="61"/>
      <c r="N208" s="61"/>
      <c r="Q208" s="61"/>
    </row>
    <row r="209" spans="11:17">
      <c r="K209" s="180"/>
      <c r="L209" s="180"/>
      <c r="M209" s="61"/>
      <c r="N209" s="61"/>
      <c r="Q209" s="61"/>
    </row>
    <row r="210" spans="11:17">
      <c r="K210" s="180"/>
      <c r="L210" s="180"/>
      <c r="M210" s="61"/>
      <c r="N210" s="61"/>
      <c r="Q210" s="61"/>
    </row>
    <row r="211" spans="11:17">
      <c r="K211" s="180"/>
      <c r="L211" s="180"/>
      <c r="M211" s="61"/>
      <c r="N211" s="61"/>
      <c r="Q211" s="61"/>
    </row>
    <row r="212" spans="11:17">
      <c r="K212" s="180"/>
      <c r="L212" s="180"/>
      <c r="M212" s="61"/>
      <c r="N212" s="61"/>
      <c r="Q212" s="61"/>
    </row>
    <row r="213" spans="11:17">
      <c r="K213" s="180"/>
      <c r="L213" s="180"/>
      <c r="M213" s="61"/>
      <c r="N213" s="61"/>
      <c r="Q213" s="61"/>
    </row>
    <row r="214" spans="11:17">
      <c r="K214" s="180"/>
      <c r="L214" s="180"/>
      <c r="M214" s="61"/>
      <c r="N214" s="61"/>
      <c r="Q214" s="61"/>
    </row>
    <row r="215" spans="11:17">
      <c r="K215" s="180"/>
      <c r="L215" s="180"/>
      <c r="M215" s="61"/>
      <c r="N215" s="61"/>
      <c r="Q215" s="61"/>
    </row>
    <row r="216" spans="11:17">
      <c r="K216" s="180"/>
      <c r="L216" s="180"/>
      <c r="M216" s="61"/>
      <c r="N216" s="61"/>
      <c r="Q216" s="61"/>
    </row>
    <row r="217" spans="11:17">
      <c r="K217" s="180"/>
      <c r="L217" s="180"/>
      <c r="M217" s="61"/>
      <c r="N217" s="61"/>
      <c r="Q217" s="61"/>
    </row>
    <row r="218" spans="11:17">
      <c r="K218" s="180"/>
      <c r="L218" s="180"/>
      <c r="M218" s="61"/>
      <c r="N218" s="61"/>
      <c r="Q218" s="61"/>
    </row>
    <row r="219" spans="11:17">
      <c r="K219" s="180"/>
      <c r="L219" s="180"/>
      <c r="M219" s="61"/>
      <c r="N219" s="61"/>
      <c r="Q219" s="61"/>
    </row>
    <row r="220" spans="11:17">
      <c r="K220" s="180"/>
      <c r="L220" s="180"/>
      <c r="M220" s="61"/>
      <c r="N220" s="61"/>
      <c r="Q220" s="61"/>
    </row>
    <row r="221" spans="11:17">
      <c r="K221" s="180"/>
      <c r="L221" s="180"/>
      <c r="M221" s="61"/>
      <c r="N221" s="61"/>
      <c r="Q221" s="61"/>
    </row>
    <row r="222" spans="11:17">
      <c r="K222" s="180"/>
      <c r="L222" s="180"/>
      <c r="M222" s="61"/>
      <c r="N222" s="61"/>
      <c r="Q222" s="61"/>
    </row>
    <row r="223" spans="11:17">
      <c r="K223" s="180"/>
      <c r="L223" s="180"/>
      <c r="M223" s="61"/>
      <c r="N223" s="61"/>
      <c r="Q223" s="61"/>
    </row>
    <row r="224" spans="11:17">
      <c r="K224" s="180"/>
      <c r="L224" s="180"/>
      <c r="M224" s="61"/>
      <c r="N224" s="61"/>
      <c r="Q224" s="61"/>
    </row>
    <row r="225" spans="11:17">
      <c r="K225" s="180"/>
      <c r="L225" s="180"/>
      <c r="M225" s="61"/>
      <c r="N225" s="61"/>
      <c r="Q225" s="61"/>
    </row>
    <row r="226" spans="11:17">
      <c r="K226" s="180"/>
      <c r="L226" s="180"/>
      <c r="M226" s="61"/>
      <c r="N226" s="61"/>
      <c r="Q226" s="61"/>
    </row>
    <row r="227" spans="11:17">
      <c r="K227" s="180"/>
      <c r="L227" s="180"/>
      <c r="M227" s="61"/>
      <c r="N227" s="61"/>
      <c r="Q227" s="61"/>
    </row>
    <row r="228" spans="11:17">
      <c r="K228" s="180"/>
      <c r="L228" s="180"/>
      <c r="M228" s="61"/>
      <c r="N228" s="61"/>
      <c r="Q228" s="61"/>
    </row>
    <row r="229" spans="11:17">
      <c r="K229" s="180"/>
      <c r="L229" s="180"/>
      <c r="M229" s="61"/>
      <c r="N229" s="61"/>
      <c r="Q229" s="61"/>
    </row>
    <row r="230" spans="11:17">
      <c r="K230" s="180"/>
      <c r="L230" s="180"/>
      <c r="M230" s="61"/>
      <c r="N230" s="61"/>
      <c r="Q230" s="61"/>
    </row>
    <row r="231" spans="11:17">
      <c r="K231" s="180"/>
      <c r="L231" s="180"/>
      <c r="M231" s="61"/>
      <c r="N231" s="61"/>
      <c r="Q231" s="61"/>
    </row>
    <row r="232" spans="11:17">
      <c r="K232" s="180"/>
      <c r="L232" s="180"/>
      <c r="M232" s="61"/>
      <c r="N232" s="61"/>
      <c r="Q232" s="61"/>
    </row>
    <row r="233" spans="11:17">
      <c r="K233" s="180"/>
      <c r="L233" s="180"/>
      <c r="M233" s="61"/>
      <c r="N233" s="61"/>
      <c r="Q233" s="61"/>
    </row>
    <row r="234" spans="11:17">
      <c r="K234" s="180"/>
      <c r="L234" s="180"/>
      <c r="M234" s="61"/>
      <c r="N234" s="61"/>
      <c r="Q234" s="61"/>
    </row>
    <row r="235" spans="11:17">
      <c r="K235" s="180"/>
      <c r="L235" s="180"/>
      <c r="M235" s="61"/>
      <c r="N235" s="61"/>
      <c r="Q235" s="61"/>
    </row>
    <row r="236" spans="11:17">
      <c r="K236" s="180"/>
      <c r="L236" s="180"/>
      <c r="M236" s="61"/>
      <c r="N236" s="61"/>
      <c r="Q236" s="61"/>
    </row>
    <row r="237" spans="11:17">
      <c r="K237" s="180"/>
      <c r="L237" s="180"/>
      <c r="M237" s="61"/>
      <c r="N237" s="61"/>
      <c r="Q237" s="61"/>
    </row>
    <row r="238" spans="11:17">
      <c r="K238" s="180"/>
      <c r="L238" s="180"/>
      <c r="M238" s="61"/>
      <c r="N238" s="61"/>
      <c r="Q238" s="61"/>
    </row>
    <row r="239" spans="11:17">
      <c r="K239" s="180"/>
      <c r="L239" s="180"/>
      <c r="M239" s="61"/>
      <c r="N239" s="61"/>
      <c r="Q239" s="61"/>
    </row>
    <row r="240" spans="11:17">
      <c r="K240" s="180"/>
      <c r="L240" s="180"/>
      <c r="M240" s="61"/>
      <c r="N240" s="61"/>
      <c r="Q240" s="61"/>
    </row>
    <row r="241" spans="11:17">
      <c r="K241" s="180"/>
      <c r="L241" s="180"/>
      <c r="M241" s="61"/>
      <c r="N241" s="61"/>
      <c r="Q241" s="61"/>
    </row>
    <row r="242" spans="11:17">
      <c r="K242" s="180"/>
      <c r="L242" s="180"/>
      <c r="M242" s="61"/>
      <c r="N242" s="61"/>
      <c r="Q242" s="61"/>
    </row>
    <row r="243" spans="11:17">
      <c r="K243" s="180"/>
      <c r="L243" s="180"/>
      <c r="M243" s="61"/>
      <c r="N243" s="61"/>
      <c r="Q243" s="61"/>
    </row>
    <row r="244" spans="11:17">
      <c r="K244" s="180"/>
      <c r="L244" s="180"/>
      <c r="M244" s="61"/>
      <c r="N244" s="61"/>
      <c r="Q244" s="61"/>
    </row>
    <row r="245" spans="11:17">
      <c r="K245" s="180"/>
      <c r="L245" s="180"/>
      <c r="M245" s="61"/>
      <c r="N245" s="61"/>
      <c r="Q245" s="61"/>
    </row>
    <row r="246" spans="11:17">
      <c r="K246" s="180"/>
      <c r="L246" s="180"/>
      <c r="M246" s="61"/>
      <c r="N246" s="61"/>
      <c r="Q246" s="61"/>
    </row>
    <row r="247" spans="11:17">
      <c r="K247" s="180"/>
      <c r="L247" s="180"/>
      <c r="M247" s="61"/>
      <c r="N247" s="61"/>
      <c r="Q247" s="61"/>
    </row>
    <row r="248" spans="11:17">
      <c r="K248" s="180"/>
      <c r="L248" s="180"/>
      <c r="M248" s="61"/>
      <c r="N248" s="61"/>
      <c r="Q248" s="61"/>
    </row>
    <row r="249" spans="11:17">
      <c r="K249" s="180"/>
      <c r="L249" s="180"/>
      <c r="M249" s="61"/>
      <c r="N249" s="61"/>
      <c r="Q249" s="61"/>
    </row>
    <row r="250" spans="11:17">
      <c r="K250" s="180"/>
      <c r="L250" s="180"/>
      <c r="M250" s="61"/>
      <c r="N250" s="61"/>
      <c r="Q250" s="61"/>
    </row>
    <row r="251" spans="11:17">
      <c r="K251" s="180"/>
      <c r="L251" s="180"/>
      <c r="M251" s="61"/>
      <c r="N251" s="61"/>
      <c r="Q251" s="61"/>
    </row>
    <row r="252" spans="11:17">
      <c r="K252" s="180"/>
      <c r="L252" s="180"/>
      <c r="M252" s="61"/>
      <c r="N252" s="61"/>
      <c r="Q252" s="61"/>
    </row>
    <row r="253" spans="11:17">
      <c r="K253" s="180"/>
      <c r="L253" s="180"/>
      <c r="M253" s="61"/>
      <c r="N253" s="61"/>
      <c r="Q253" s="61"/>
    </row>
    <row r="254" spans="11:17">
      <c r="K254" s="180"/>
      <c r="L254" s="180"/>
      <c r="M254" s="61"/>
      <c r="N254" s="61"/>
      <c r="Q254" s="61"/>
    </row>
    <row r="255" spans="11:17">
      <c r="K255" s="180"/>
      <c r="L255" s="180"/>
      <c r="M255" s="61"/>
      <c r="N255" s="61"/>
      <c r="Q255" s="61"/>
    </row>
    <row r="256" spans="11:17">
      <c r="K256" s="180"/>
      <c r="L256" s="180"/>
      <c r="M256" s="61"/>
      <c r="N256" s="61"/>
      <c r="Q256" s="61"/>
    </row>
    <row r="257" spans="11:17">
      <c r="K257" s="180"/>
      <c r="L257" s="180"/>
      <c r="M257" s="61"/>
      <c r="N257" s="61"/>
      <c r="Q257" s="61"/>
    </row>
    <row r="258" spans="11:17">
      <c r="K258" s="180"/>
      <c r="L258" s="180"/>
      <c r="M258" s="61"/>
      <c r="N258" s="61"/>
      <c r="Q258" s="61"/>
    </row>
    <row r="259" spans="11:17">
      <c r="K259" s="180"/>
      <c r="L259" s="180"/>
      <c r="M259" s="61"/>
      <c r="N259" s="61"/>
      <c r="Q259" s="61"/>
    </row>
    <row r="260" spans="11:17">
      <c r="K260" s="180"/>
      <c r="L260" s="180"/>
      <c r="M260" s="61"/>
      <c r="N260" s="61"/>
      <c r="Q260" s="61"/>
    </row>
    <row r="261" spans="11:17">
      <c r="K261" s="180"/>
      <c r="L261" s="180"/>
      <c r="M261" s="61"/>
      <c r="N261" s="61"/>
      <c r="Q261" s="61"/>
    </row>
    <row r="262" spans="11:17">
      <c r="K262" s="180"/>
      <c r="L262" s="180"/>
      <c r="M262" s="61"/>
      <c r="N262" s="61"/>
      <c r="Q262" s="61"/>
    </row>
    <row r="263" spans="11:17">
      <c r="K263" s="180"/>
      <c r="L263" s="180"/>
      <c r="M263" s="61"/>
      <c r="N263" s="61"/>
      <c r="Q263" s="61"/>
    </row>
    <row r="264" spans="11:17">
      <c r="K264" s="180"/>
      <c r="L264" s="180"/>
      <c r="M264" s="61"/>
      <c r="N264" s="61"/>
      <c r="Q264" s="61"/>
    </row>
    <row r="265" spans="11:17">
      <c r="K265" s="180"/>
      <c r="L265" s="180"/>
      <c r="M265" s="61"/>
      <c r="N265" s="61"/>
      <c r="Q265" s="61"/>
    </row>
    <row r="266" spans="11:17">
      <c r="K266" s="180"/>
      <c r="L266" s="180"/>
      <c r="M266" s="61"/>
      <c r="N266" s="61"/>
      <c r="Q266" s="61"/>
    </row>
    <row r="267" spans="11:17">
      <c r="K267" s="180"/>
      <c r="L267" s="180"/>
      <c r="M267" s="61"/>
      <c r="N267" s="61"/>
      <c r="Q267" s="61"/>
    </row>
    <row r="268" spans="11:17">
      <c r="K268" s="180"/>
      <c r="L268" s="180"/>
      <c r="M268" s="61"/>
      <c r="N268" s="61"/>
      <c r="Q268" s="61"/>
    </row>
    <row r="269" spans="11:17">
      <c r="K269" s="180"/>
      <c r="L269" s="180"/>
      <c r="M269" s="61"/>
      <c r="N269" s="61"/>
      <c r="Q269" s="61"/>
    </row>
    <row r="270" spans="11:17">
      <c r="K270" s="180"/>
      <c r="L270" s="180"/>
      <c r="M270" s="61"/>
      <c r="N270" s="61"/>
      <c r="Q270" s="61"/>
    </row>
    <row r="271" spans="11:17">
      <c r="K271" s="180"/>
      <c r="L271" s="180"/>
      <c r="M271" s="61"/>
      <c r="N271" s="61"/>
      <c r="Q271" s="61"/>
    </row>
    <row r="272" spans="11:17">
      <c r="K272" s="180"/>
      <c r="L272" s="180"/>
      <c r="M272" s="61"/>
      <c r="N272" s="61"/>
      <c r="Q272" s="61"/>
    </row>
    <row r="273" spans="11:17">
      <c r="K273" s="180"/>
      <c r="L273" s="180"/>
      <c r="M273" s="61"/>
      <c r="N273" s="61"/>
      <c r="Q273" s="61"/>
    </row>
    <row r="274" spans="11:17">
      <c r="K274" s="180"/>
      <c r="L274" s="180"/>
      <c r="M274" s="61"/>
      <c r="N274" s="61"/>
      <c r="Q274" s="61"/>
    </row>
    <row r="275" spans="11:17">
      <c r="K275" s="180"/>
      <c r="L275" s="180"/>
      <c r="M275" s="61"/>
      <c r="N275" s="61"/>
      <c r="Q275" s="61"/>
    </row>
    <row r="276" spans="11:17">
      <c r="K276" s="180"/>
      <c r="L276" s="180"/>
      <c r="M276" s="61"/>
      <c r="N276" s="61"/>
      <c r="Q276" s="61"/>
    </row>
    <row r="277" spans="11:17">
      <c r="K277" s="180"/>
      <c r="L277" s="180"/>
      <c r="M277" s="61"/>
      <c r="N277" s="61"/>
      <c r="Q277" s="61"/>
    </row>
    <row r="278" spans="11:17">
      <c r="K278" s="180"/>
      <c r="L278" s="180"/>
      <c r="M278" s="61"/>
      <c r="N278" s="61"/>
      <c r="Q278" s="61"/>
    </row>
    <row r="279" spans="11:17">
      <c r="K279" s="180"/>
      <c r="L279" s="180"/>
      <c r="M279" s="61"/>
      <c r="N279" s="61"/>
      <c r="Q279" s="61"/>
    </row>
    <row r="280" spans="11:17">
      <c r="K280" s="180"/>
      <c r="L280" s="180"/>
      <c r="M280" s="61"/>
      <c r="N280" s="61"/>
      <c r="Q280" s="61"/>
    </row>
    <row r="281" spans="11:17">
      <c r="K281" s="180"/>
      <c r="L281" s="180"/>
      <c r="M281" s="61"/>
      <c r="N281" s="61"/>
      <c r="Q281" s="61"/>
    </row>
    <row r="282" spans="11:17">
      <c r="K282" s="180"/>
      <c r="L282" s="180"/>
      <c r="M282" s="61"/>
      <c r="N282" s="61"/>
      <c r="Q282" s="61"/>
    </row>
    <row r="283" spans="11:17">
      <c r="K283" s="180"/>
      <c r="L283" s="180"/>
      <c r="M283" s="61"/>
      <c r="N283" s="61"/>
      <c r="Q283" s="61"/>
    </row>
    <row r="284" spans="11:17">
      <c r="K284" s="180"/>
      <c r="L284" s="180"/>
      <c r="M284" s="61"/>
      <c r="N284" s="61"/>
      <c r="Q284" s="61"/>
    </row>
    <row r="285" spans="11:17">
      <c r="K285" s="180"/>
      <c r="L285" s="180"/>
      <c r="M285" s="61"/>
      <c r="N285" s="61"/>
      <c r="Q285" s="61"/>
    </row>
    <row r="286" spans="11:17">
      <c r="K286" s="180"/>
      <c r="L286" s="180"/>
      <c r="M286" s="61"/>
      <c r="N286" s="61"/>
      <c r="Q286" s="61"/>
    </row>
    <row r="287" spans="11:17">
      <c r="K287" s="180"/>
      <c r="L287" s="180"/>
      <c r="M287" s="61"/>
      <c r="N287" s="61"/>
      <c r="Q287" s="61"/>
    </row>
    <row r="288" spans="11:17">
      <c r="K288" s="180"/>
      <c r="L288" s="180"/>
      <c r="M288" s="61"/>
      <c r="N288" s="61"/>
      <c r="Q288" s="61"/>
    </row>
    <row r="289" spans="11:17">
      <c r="K289" s="180"/>
      <c r="L289" s="180"/>
      <c r="M289" s="61"/>
      <c r="N289" s="61"/>
      <c r="Q289" s="61"/>
    </row>
    <row r="290" spans="11:17">
      <c r="K290" s="180"/>
      <c r="L290" s="180"/>
      <c r="M290" s="61"/>
      <c r="N290" s="61"/>
      <c r="Q290" s="61"/>
    </row>
    <row r="291" spans="11:17">
      <c r="K291" s="180"/>
      <c r="L291" s="180"/>
      <c r="M291" s="61"/>
      <c r="N291" s="61"/>
      <c r="Q291" s="61"/>
    </row>
    <row r="292" spans="11:17">
      <c r="K292" s="180"/>
      <c r="L292" s="180"/>
      <c r="M292" s="61"/>
      <c r="N292" s="61"/>
      <c r="Q292" s="61"/>
    </row>
    <row r="293" spans="11:17">
      <c r="K293" s="180"/>
      <c r="L293" s="180"/>
      <c r="M293" s="61"/>
      <c r="N293" s="61"/>
      <c r="Q293" s="61"/>
    </row>
    <row r="294" spans="11:17">
      <c r="K294" s="180"/>
      <c r="L294" s="180"/>
      <c r="M294" s="61"/>
      <c r="N294" s="61"/>
      <c r="Q294" s="61"/>
    </row>
    <row r="295" spans="11:17">
      <c r="K295" s="180"/>
      <c r="L295" s="180"/>
      <c r="M295" s="61"/>
      <c r="N295" s="61"/>
      <c r="Q295" s="61"/>
    </row>
    <row r="296" spans="11:17">
      <c r="K296" s="180"/>
      <c r="L296" s="180"/>
      <c r="M296" s="61"/>
      <c r="N296" s="61"/>
      <c r="Q296" s="61"/>
    </row>
    <row r="297" spans="11:17">
      <c r="K297" s="180"/>
      <c r="L297" s="180"/>
      <c r="M297" s="61"/>
      <c r="N297" s="61"/>
      <c r="Q297" s="61"/>
    </row>
    <row r="298" spans="11:17">
      <c r="K298" s="180"/>
      <c r="L298" s="180"/>
      <c r="M298" s="61"/>
      <c r="N298" s="61"/>
      <c r="Q298" s="61"/>
    </row>
    <row r="299" spans="11:17">
      <c r="K299" s="180"/>
      <c r="L299" s="180"/>
      <c r="M299" s="61"/>
      <c r="N299" s="61"/>
      <c r="Q299" s="61"/>
    </row>
    <row r="300" spans="11:17">
      <c r="K300" s="180"/>
      <c r="L300" s="180"/>
      <c r="M300" s="61"/>
      <c r="N300" s="61"/>
      <c r="Q300" s="61"/>
    </row>
    <row r="301" spans="11:17">
      <c r="K301" s="180"/>
      <c r="L301" s="180"/>
      <c r="M301" s="61"/>
      <c r="N301" s="61"/>
      <c r="Q301" s="61"/>
    </row>
    <row r="302" spans="11:17">
      <c r="K302" s="180"/>
      <c r="L302" s="180"/>
      <c r="M302" s="61"/>
      <c r="N302" s="61"/>
      <c r="Q302" s="61"/>
    </row>
    <row r="303" spans="11:17">
      <c r="K303" s="180"/>
      <c r="L303" s="180"/>
      <c r="M303" s="61"/>
      <c r="N303" s="61"/>
      <c r="Q303" s="61"/>
    </row>
    <row r="304" spans="11:17">
      <c r="K304" s="180"/>
      <c r="L304" s="180"/>
      <c r="M304" s="61"/>
      <c r="N304" s="61"/>
      <c r="Q304" s="61"/>
    </row>
    <row r="305" spans="11:17">
      <c r="K305" s="180"/>
      <c r="L305" s="180"/>
      <c r="M305" s="61"/>
      <c r="N305" s="61"/>
      <c r="Q305" s="61"/>
    </row>
    <row r="306" spans="11:17">
      <c r="K306" s="180"/>
      <c r="L306" s="180"/>
      <c r="M306" s="61"/>
      <c r="N306" s="61"/>
      <c r="Q306" s="61"/>
    </row>
    <row r="307" spans="11:17">
      <c r="K307" s="180"/>
      <c r="L307" s="180"/>
      <c r="M307" s="61"/>
      <c r="N307" s="61"/>
      <c r="Q307" s="61"/>
    </row>
    <row r="308" spans="11:17">
      <c r="K308" s="180"/>
      <c r="L308" s="180"/>
      <c r="M308" s="61"/>
      <c r="N308" s="61"/>
      <c r="Q308" s="61"/>
    </row>
    <row r="309" spans="11:17">
      <c r="K309" s="180"/>
      <c r="L309" s="180"/>
      <c r="M309" s="61"/>
      <c r="N309" s="61"/>
      <c r="Q309" s="61"/>
    </row>
    <row r="310" spans="11:17">
      <c r="K310" s="180"/>
      <c r="L310" s="180"/>
      <c r="M310" s="61"/>
      <c r="N310" s="61"/>
      <c r="Q310" s="61"/>
    </row>
    <row r="311" spans="11:17">
      <c r="K311" s="180"/>
      <c r="L311" s="180"/>
      <c r="M311" s="61"/>
      <c r="N311" s="61"/>
      <c r="Q311" s="61"/>
    </row>
    <row r="312" spans="11:17">
      <c r="K312" s="180"/>
      <c r="L312" s="180"/>
      <c r="M312" s="61"/>
      <c r="N312" s="61"/>
      <c r="Q312" s="61"/>
    </row>
    <row r="313" spans="11:17">
      <c r="K313" s="180"/>
      <c r="L313" s="180"/>
      <c r="M313" s="61"/>
      <c r="N313" s="61"/>
      <c r="Q313" s="61"/>
    </row>
    <row r="314" spans="11:17">
      <c r="K314" s="180"/>
      <c r="L314" s="180"/>
      <c r="M314" s="61"/>
      <c r="N314" s="61"/>
      <c r="Q314" s="61"/>
    </row>
    <row r="315" spans="11:17">
      <c r="K315" s="180"/>
      <c r="L315" s="180"/>
      <c r="M315" s="61"/>
      <c r="N315" s="61"/>
      <c r="Q315" s="61"/>
    </row>
    <row r="316" spans="11:17">
      <c r="K316" s="180"/>
      <c r="L316" s="180"/>
      <c r="M316" s="61"/>
      <c r="N316" s="61"/>
      <c r="Q316" s="61"/>
    </row>
    <row r="317" spans="11:17">
      <c r="K317" s="180"/>
      <c r="L317" s="180"/>
      <c r="M317" s="61"/>
      <c r="N317" s="61"/>
      <c r="Q317" s="61"/>
    </row>
    <row r="318" spans="11:17">
      <c r="K318" s="180"/>
      <c r="L318" s="180"/>
      <c r="M318" s="61"/>
      <c r="N318" s="61"/>
      <c r="Q318" s="61"/>
    </row>
    <row r="319" spans="11:17">
      <c r="K319" s="180"/>
      <c r="L319" s="180"/>
      <c r="M319" s="61"/>
      <c r="N319" s="61"/>
      <c r="Q319" s="61"/>
    </row>
    <row r="320" spans="11:17">
      <c r="K320" s="180"/>
      <c r="L320" s="180"/>
      <c r="M320" s="61"/>
      <c r="N320" s="61"/>
      <c r="Q320" s="61"/>
    </row>
    <row r="321" spans="11:17">
      <c r="K321" s="180"/>
      <c r="L321" s="180"/>
      <c r="M321" s="61"/>
      <c r="N321" s="61"/>
      <c r="Q321" s="61"/>
    </row>
    <row r="322" spans="11:17">
      <c r="K322" s="180"/>
      <c r="L322" s="180"/>
      <c r="M322" s="61"/>
      <c r="N322" s="61"/>
      <c r="Q322" s="61"/>
    </row>
    <row r="323" spans="11:17">
      <c r="K323" s="180"/>
      <c r="L323" s="180"/>
      <c r="M323" s="61"/>
      <c r="N323" s="61"/>
      <c r="Q323" s="61"/>
    </row>
    <row r="324" spans="11:17">
      <c r="K324" s="180"/>
      <c r="L324" s="180"/>
      <c r="M324" s="61"/>
      <c r="N324" s="61"/>
      <c r="Q324" s="61"/>
    </row>
    <row r="325" spans="11:17">
      <c r="K325" s="180"/>
      <c r="L325" s="180"/>
      <c r="M325" s="61"/>
      <c r="N325" s="61"/>
      <c r="Q325" s="61"/>
    </row>
    <row r="326" spans="11:17">
      <c r="K326" s="180"/>
      <c r="L326" s="180"/>
      <c r="M326" s="61"/>
      <c r="N326" s="61"/>
      <c r="Q326" s="61"/>
    </row>
    <row r="327" spans="11:17">
      <c r="K327" s="180"/>
      <c r="L327" s="180"/>
      <c r="M327" s="61"/>
      <c r="N327" s="61"/>
      <c r="Q327" s="61"/>
    </row>
    <row r="328" spans="11:17">
      <c r="K328" s="180"/>
      <c r="L328" s="180"/>
      <c r="M328" s="61"/>
      <c r="N328" s="61"/>
      <c r="Q328" s="61"/>
    </row>
    <row r="329" spans="11:17">
      <c r="K329" s="180"/>
      <c r="L329" s="180"/>
      <c r="M329" s="61"/>
      <c r="N329" s="61"/>
      <c r="Q329" s="61"/>
    </row>
    <row r="330" spans="11:17">
      <c r="K330" s="180"/>
      <c r="L330" s="180"/>
      <c r="M330" s="61"/>
      <c r="N330" s="61"/>
      <c r="Q330" s="61"/>
    </row>
    <row r="331" spans="11:17">
      <c r="K331" s="180"/>
      <c r="L331" s="180"/>
      <c r="M331" s="61"/>
      <c r="N331" s="61"/>
      <c r="Q331" s="61"/>
    </row>
    <row r="332" spans="11:17">
      <c r="K332" s="180"/>
      <c r="L332" s="180"/>
      <c r="M332" s="61"/>
      <c r="N332" s="61"/>
      <c r="Q332" s="61"/>
    </row>
    <row r="333" spans="11:17">
      <c r="K333" s="180"/>
      <c r="L333" s="180"/>
      <c r="M333" s="61"/>
      <c r="N333" s="61"/>
      <c r="Q333" s="61"/>
    </row>
    <row r="334" spans="11:17">
      <c r="K334" s="180"/>
      <c r="L334" s="180"/>
      <c r="M334" s="61"/>
      <c r="N334" s="61"/>
      <c r="Q334" s="61"/>
    </row>
    <row r="335" spans="11:17">
      <c r="K335" s="180"/>
      <c r="L335" s="180"/>
      <c r="M335" s="61"/>
      <c r="N335" s="61"/>
      <c r="Q335" s="61"/>
    </row>
    <row r="336" spans="11:17">
      <c r="K336" s="180"/>
      <c r="L336" s="180"/>
      <c r="M336" s="61"/>
      <c r="N336" s="61"/>
      <c r="Q336" s="61"/>
    </row>
    <row r="337" spans="11:17">
      <c r="K337" s="180"/>
      <c r="L337" s="180"/>
      <c r="M337" s="61"/>
      <c r="N337" s="61"/>
      <c r="Q337" s="61"/>
    </row>
    <row r="338" spans="11:17">
      <c r="K338" s="180"/>
      <c r="L338" s="180"/>
      <c r="M338" s="61"/>
      <c r="N338" s="61"/>
      <c r="Q338" s="61"/>
    </row>
    <row r="339" spans="11:17">
      <c r="K339" s="180"/>
      <c r="L339" s="180"/>
      <c r="M339" s="61"/>
      <c r="N339" s="61"/>
      <c r="Q339" s="61"/>
    </row>
    <row r="340" spans="11:17">
      <c r="K340" s="180"/>
      <c r="L340" s="180"/>
      <c r="M340" s="61"/>
      <c r="N340" s="61"/>
      <c r="Q340" s="61"/>
    </row>
    <row r="341" spans="11:17">
      <c r="K341" s="180"/>
      <c r="L341" s="180"/>
      <c r="M341" s="61"/>
      <c r="N341" s="61"/>
      <c r="Q341" s="61"/>
    </row>
    <row r="342" spans="11:17">
      <c r="K342" s="180"/>
      <c r="L342" s="180"/>
      <c r="M342" s="61"/>
      <c r="N342" s="61"/>
      <c r="Q342" s="61"/>
    </row>
    <row r="343" spans="11:17">
      <c r="K343" s="180"/>
      <c r="L343" s="180"/>
      <c r="M343" s="61"/>
      <c r="N343" s="61"/>
      <c r="Q343" s="61"/>
    </row>
    <row r="344" spans="11:17">
      <c r="K344" s="180"/>
      <c r="L344" s="180"/>
      <c r="M344" s="61"/>
      <c r="N344" s="61"/>
      <c r="Q344" s="61"/>
    </row>
    <row r="345" spans="11:17">
      <c r="K345" s="180"/>
      <c r="L345" s="180"/>
      <c r="M345" s="61"/>
      <c r="N345" s="61"/>
      <c r="Q345" s="61"/>
    </row>
    <row r="346" spans="11:17">
      <c r="K346" s="180"/>
      <c r="L346" s="180"/>
      <c r="M346" s="61"/>
      <c r="N346" s="61"/>
      <c r="Q346" s="61"/>
    </row>
    <row r="347" spans="11:17">
      <c r="K347" s="180"/>
      <c r="L347" s="180"/>
      <c r="M347" s="61"/>
      <c r="N347" s="61"/>
      <c r="Q347" s="61"/>
    </row>
    <row r="348" spans="11:17">
      <c r="K348" s="180"/>
      <c r="L348" s="180"/>
      <c r="M348" s="61"/>
      <c r="N348" s="61"/>
      <c r="Q348" s="61"/>
    </row>
    <row r="349" spans="11:17">
      <c r="K349" s="180"/>
      <c r="L349" s="180"/>
      <c r="M349" s="61"/>
      <c r="N349" s="61"/>
      <c r="Q349" s="61"/>
    </row>
    <row r="350" spans="11:17">
      <c r="K350" s="180"/>
      <c r="L350" s="180"/>
      <c r="M350" s="61"/>
      <c r="N350" s="61"/>
      <c r="Q350" s="61"/>
    </row>
    <row r="351" spans="11:17">
      <c r="K351" s="180"/>
      <c r="L351" s="180"/>
      <c r="M351" s="61"/>
      <c r="N351" s="61"/>
      <c r="Q351" s="61"/>
    </row>
    <row r="352" spans="11:17">
      <c r="K352" s="180"/>
      <c r="L352" s="180"/>
      <c r="M352" s="61"/>
      <c r="N352" s="61"/>
      <c r="Q352" s="61"/>
    </row>
    <row r="353" spans="11:17">
      <c r="K353" s="180"/>
      <c r="L353" s="180"/>
      <c r="M353" s="61"/>
      <c r="N353" s="61"/>
      <c r="Q353" s="61"/>
    </row>
    <row r="354" spans="11:17">
      <c r="K354" s="180"/>
      <c r="L354" s="180"/>
      <c r="M354" s="61"/>
      <c r="N354" s="61"/>
      <c r="Q354" s="61"/>
    </row>
    <row r="355" spans="11:17">
      <c r="K355" s="180"/>
      <c r="L355" s="180"/>
      <c r="M355" s="61"/>
      <c r="N355" s="61"/>
      <c r="Q355" s="61"/>
    </row>
    <row r="356" spans="11:17">
      <c r="K356" s="180"/>
      <c r="L356" s="180"/>
      <c r="M356" s="61"/>
      <c r="N356" s="61"/>
      <c r="Q356" s="61"/>
    </row>
    <row r="357" spans="11:17">
      <c r="K357" s="180"/>
      <c r="L357" s="180"/>
      <c r="M357" s="61"/>
      <c r="N357" s="61"/>
      <c r="Q357" s="61"/>
    </row>
    <row r="358" spans="11:17">
      <c r="K358" s="180"/>
      <c r="L358" s="180"/>
      <c r="M358" s="61"/>
      <c r="N358" s="61"/>
      <c r="Q358" s="61"/>
    </row>
    <row r="359" spans="11:17">
      <c r="K359" s="180"/>
      <c r="L359" s="180"/>
      <c r="M359" s="61"/>
      <c r="N359" s="61"/>
      <c r="Q359" s="61"/>
    </row>
    <row r="360" spans="11:17">
      <c r="K360" s="180"/>
      <c r="L360" s="180"/>
      <c r="M360" s="61"/>
      <c r="N360" s="61"/>
      <c r="Q360" s="61"/>
    </row>
    <row r="361" spans="11:17">
      <c r="K361" s="180"/>
      <c r="L361" s="180"/>
      <c r="M361" s="61"/>
      <c r="N361" s="61"/>
      <c r="Q361" s="61"/>
    </row>
    <row r="362" spans="11:17">
      <c r="K362" s="180"/>
      <c r="L362" s="180"/>
      <c r="M362" s="61"/>
      <c r="N362" s="61"/>
      <c r="Q362" s="61"/>
    </row>
    <row r="363" spans="11:17">
      <c r="K363" s="180"/>
      <c r="L363" s="180"/>
      <c r="M363" s="61"/>
      <c r="N363" s="61"/>
      <c r="Q363" s="61"/>
    </row>
    <row r="364" spans="11:17">
      <c r="K364" s="180"/>
      <c r="L364" s="180"/>
      <c r="M364" s="61"/>
      <c r="N364" s="61"/>
      <c r="Q364" s="61"/>
    </row>
    <row r="365" spans="11:17">
      <c r="K365" s="180"/>
      <c r="L365" s="180"/>
      <c r="M365" s="61"/>
      <c r="N365" s="61"/>
      <c r="Q365" s="61"/>
    </row>
    <row r="366" spans="11:17">
      <c r="K366" s="180"/>
      <c r="L366" s="180"/>
      <c r="M366" s="61"/>
      <c r="N366" s="61"/>
      <c r="Q366" s="61"/>
    </row>
    <row r="367" spans="11:17">
      <c r="K367" s="180"/>
      <c r="L367" s="180"/>
      <c r="M367" s="61"/>
      <c r="N367" s="61"/>
      <c r="Q367" s="61"/>
    </row>
    <row r="368" spans="11:17">
      <c r="K368" s="180"/>
      <c r="L368" s="180"/>
      <c r="M368" s="61"/>
      <c r="N368" s="61"/>
      <c r="Q368" s="61"/>
    </row>
    <row r="369" spans="11:17">
      <c r="K369" s="180"/>
      <c r="L369" s="180"/>
      <c r="M369" s="61"/>
      <c r="N369" s="61"/>
      <c r="Q369" s="61"/>
    </row>
    <row r="370" spans="11:17">
      <c r="K370" s="180"/>
      <c r="L370" s="180"/>
      <c r="M370" s="61"/>
      <c r="N370" s="61"/>
      <c r="Q370" s="61"/>
    </row>
    <row r="371" spans="11:17">
      <c r="K371" s="180"/>
      <c r="L371" s="180"/>
      <c r="M371" s="61"/>
      <c r="N371" s="61"/>
      <c r="Q371" s="61"/>
    </row>
    <row r="372" spans="11:17">
      <c r="K372" s="180"/>
      <c r="L372" s="180"/>
      <c r="M372" s="61"/>
      <c r="N372" s="61"/>
      <c r="Q372" s="61"/>
    </row>
    <row r="373" spans="11:17">
      <c r="K373" s="180"/>
      <c r="L373" s="180"/>
      <c r="M373" s="61"/>
      <c r="N373" s="61"/>
      <c r="Q373" s="61"/>
    </row>
    <row r="374" spans="11:17">
      <c r="K374" s="180"/>
      <c r="L374" s="180"/>
      <c r="M374" s="61"/>
      <c r="N374" s="61"/>
      <c r="Q374" s="61"/>
    </row>
    <row r="375" spans="11:17">
      <c r="K375" s="180"/>
      <c r="L375" s="180"/>
      <c r="M375" s="61"/>
      <c r="N375" s="61"/>
      <c r="Q375" s="61"/>
    </row>
    <row r="376" spans="11:17">
      <c r="K376" s="180"/>
      <c r="L376" s="180"/>
      <c r="M376" s="61"/>
      <c r="N376" s="61"/>
      <c r="Q376" s="61"/>
    </row>
    <row r="377" spans="11:17">
      <c r="K377" s="180"/>
      <c r="L377" s="180"/>
      <c r="M377" s="61"/>
      <c r="N377" s="61"/>
      <c r="Q377" s="61"/>
    </row>
    <row r="378" spans="11:17">
      <c r="K378" s="180"/>
      <c r="L378" s="180"/>
      <c r="M378" s="61"/>
      <c r="N378" s="61"/>
      <c r="Q378" s="61"/>
    </row>
    <row r="379" spans="11:17">
      <c r="K379" s="180"/>
      <c r="L379" s="180"/>
      <c r="M379" s="61"/>
      <c r="N379" s="61"/>
      <c r="Q379" s="61"/>
    </row>
    <row r="380" spans="11:17">
      <c r="K380" s="180"/>
      <c r="L380" s="180"/>
      <c r="M380" s="61"/>
      <c r="N380" s="61"/>
      <c r="Q380" s="61"/>
    </row>
    <row r="381" spans="11:17">
      <c r="K381" s="180"/>
      <c r="L381" s="180"/>
      <c r="M381" s="61"/>
      <c r="N381" s="61"/>
      <c r="Q381" s="61"/>
    </row>
    <row r="382" spans="11:17">
      <c r="K382" s="180"/>
      <c r="L382" s="180"/>
      <c r="M382" s="61"/>
      <c r="N382" s="61"/>
      <c r="Q382" s="61"/>
    </row>
    <row r="383" spans="11:17">
      <c r="K383" s="180"/>
      <c r="L383" s="180"/>
      <c r="M383" s="61"/>
      <c r="N383" s="61"/>
      <c r="Q383" s="61"/>
    </row>
    <row r="384" spans="11:17">
      <c r="K384" s="180"/>
      <c r="L384" s="180"/>
      <c r="M384" s="61"/>
      <c r="N384" s="61"/>
      <c r="Q384" s="61"/>
    </row>
    <row r="385" spans="11:17">
      <c r="K385" s="180"/>
      <c r="L385" s="180"/>
      <c r="M385" s="61"/>
      <c r="N385" s="61"/>
      <c r="Q385" s="61"/>
    </row>
    <row r="386" spans="11:17">
      <c r="K386" s="180"/>
      <c r="L386" s="180"/>
      <c r="M386" s="61"/>
      <c r="N386" s="61"/>
      <c r="Q386" s="61"/>
    </row>
    <row r="387" spans="11:17">
      <c r="K387" s="180"/>
      <c r="L387" s="180"/>
      <c r="M387" s="61"/>
      <c r="N387" s="61"/>
      <c r="Q387" s="61"/>
    </row>
    <row r="388" spans="11:17">
      <c r="K388" s="180"/>
      <c r="L388" s="180"/>
      <c r="M388" s="61"/>
      <c r="N388" s="61"/>
      <c r="Q388" s="61"/>
    </row>
    <row r="389" spans="11:17">
      <c r="K389" s="180"/>
      <c r="L389" s="180"/>
      <c r="M389" s="61"/>
      <c r="N389" s="61"/>
      <c r="Q389" s="61"/>
    </row>
    <row r="390" spans="11:17">
      <c r="K390" s="180"/>
      <c r="L390" s="180"/>
      <c r="M390" s="61"/>
      <c r="N390" s="61"/>
      <c r="Q390" s="61"/>
    </row>
    <row r="391" spans="11:17">
      <c r="K391" s="180"/>
      <c r="L391" s="180"/>
      <c r="M391" s="61"/>
      <c r="N391" s="61"/>
      <c r="Q391" s="61"/>
    </row>
    <row r="392" spans="11:17">
      <c r="K392" s="180"/>
      <c r="L392" s="180"/>
      <c r="M392" s="61"/>
      <c r="N392" s="61"/>
      <c r="Q392" s="61"/>
    </row>
    <row r="393" spans="11:17">
      <c r="K393" s="180"/>
      <c r="L393" s="180"/>
      <c r="M393" s="61"/>
      <c r="N393" s="61"/>
      <c r="Q393" s="61"/>
    </row>
    <row r="394" spans="11:17">
      <c r="K394" s="180"/>
      <c r="L394" s="180"/>
      <c r="M394" s="61"/>
      <c r="N394" s="61"/>
      <c r="Q394" s="61"/>
    </row>
    <row r="395" spans="11:17">
      <c r="K395" s="180"/>
      <c r="L395" s="180"/>
      <c r="M395" s="61"/>
      <c r="N395" s="61"/>
      <c r="Q395" s="61"/>
    </row>
    <row r="396" spans="11:17">
      <c r="K396" s="180"/>
      <c r="L396" s="180"/>
      <c r="M396" s="61"/>
      <c r="N396" s="61"/>
      <c r="Q396" s="61"/>
    </row>
    <row r="397" spans="11:17">
      <c r="K397" s="180"/>
      <c r="L397" s="180"/>
      <c r="M397" s="61"/>
      <c r="N397" s="61"/>
      <c r="Q397" s="61"/>
    </row>
    <row r="398" spans="11:17">
      <c r="K398" s="180"/>
      <c r="L398" s="180"/>
      <c r="M398" s="61"/>
      <c r="N398" s="61"/>
      <c r="Q398" s="61"/>
    </row>
    <row r="399" spans="11:17">
      <c r="K399" s="180"/>
      <c r="L399" s="180"/>
      <c r="M399" s="61"/>
      <c r="N399" s="61"/>
      <c r="Q399" s="61"/>
    </row>
    <row r="400" spans="11:17">
      <c r="K400" s="180"/>
      <c r="L400" s="180"/>
      <c r="M400" s="61"/>
      <c r="N400" s="61"/>
      <c r="Q400" s="61"/>
    </row>
    <row r="401" spans="11:17">
      <c r="K401" s="180"/>
      <c r="L401" s="180"/>
      <c r="M401" s="61"/>
      <c r="N401" s="61"/>
      <c r="Q401" s="61"/>
    </row>
    <row r="402" spans="11:17">
      <c r="K402" s="180"/>
      <c r="L402" s="180"/>
      <c r="M402" s="61"/>
      <c r="N402" s="61"/>
      <c r="Q402" s="61"/>
    </row>
    <row r="403" spans="11:17">
      <c r="K403" s="180"/>
      <c r="L403" s="180"/>
      <c r="M403" s="61"/>
      <c r="N403" s="61"/>
      <c r="Q403" s="61"/>
    </row>
    <row r="404" spans="11:17">
      <c r="K404" s="180"/>
      <c r="L404" s="180"/>
      <c r="M404" s="61"/>
      <c r="N404" s="61"/>
      <c r="Q404" s="61"/>
    </row>
    <row r="405" spans="11:17">
      <c r="K405" s="180"/>
      <c r="L405" s="180"/>
      <c r="M405" s="61"/>
      <c r="N405" s="61"/>
      <c r="Q405" s="61"/>
    </row>
    <row r="406" spans="11:17">
      <c r="K406" s="180"/>
      <c r="L406" s="180"/>
      <c r="M406" s="61"/>
      <c r="N406" s="61"/>
      <c r="Q406" s="61"/>
    </row>
    <row r="407" spans="11:17">
      <c r="K407" s="180"/>
      <c r="L407" s="180"/>
      <c r="M407" s="61"/>
      <c r="N407" s="61"/>
      <c r="Q407" s="61"/>
    </row>
    <row r="408" spans="11:17">
      <c r="K408" s="180"/>
      <c r="L408" s="180"/>
      <c r="M408" s="61"/>
      <c r="N408" s="61"/>
      <c r="Q408" s="61"/>
    </row>
    <row r="409" spans="11:17">
      <c r="K409" s="180"/>
      <c r="L409" s="180"/>
      <c r="M409" s="61"/>
      <c r="N409" s="61"/>
      <c r="Q409" s="61"/>
    </row>
    <row r="410" spans="11:17">
      <c r="K410" s="180"/>
      <c r="L410" s="180"/>
      <c r="M410" s="61"/>
      <c r="N410" s="61"/>
      <c r="Q410" s="61"/>
    </row>
    <row r="411" spans="11:17">
      <c r="K411" s="180"/>
      <c r="L411" s="180"/>
      <c r="M411" s="61"/>
      <c r="N411" s="61"/>
      <c r="Q411" s="61"/>
    </row>
    <row r="412" spans="11:17">
      <c r="K412" s="180"/>
      <c r="L412" s="180"/>
      <c r="M412" s="61"/>
      <c r="N412" s="61"/>
      <c r="Q412" s="61"/>
    </row>
    <row r="413" spans="11:17">
      <c r="K413" s="180"/>
      <c r="L413" s="180"/>
      <c r="M413" s="61"/>
      <c r="N413" s="61"/>
      <c r="Q413" s="61"/>
    </row>
    <row r="414" spans="11:17">
      <c r="K414" s="180"/>
      <c r="L414" s="180"/>
      <c r="M414" s="61"/>
      <c r="N414" s="61"/>
      <c r="Q414" s="61"/>
    </row>
    <row r="415" spans="11:17">
      <c r="K415" s="180"/>
      <c r="L415" s="180"/>
      <c r="M415" s="61"/>
      <c r="N415" s="61"/>
      <c r="Q415" s="61"/>
    </row>
    <row r="416" spans="11:17">
      <c r="K416" s="180"/>
      <c r="L416" s="180"/>
      <c r="M416" s="61"/>
      <c r="N416" s="61"/>
      <c r="Q416" s="61"/>
    </row>
    <row r="417" spans="11:17">
      <c r="K417" s="180"/>
      <c r="L417" s="180"/>
      <c r="M417" s="61"/>
      <c r="N417" s="61"/>
      <c r="Q417" s="61"/>
    </row>
    <row r="418" spans="11:17">
      <c r="K418" s="180"/>
      <c r="L418" s="180"/>
      <c r="M418" s="61"/>
      <c r="N418" s="61"/>
      <c r="Q418" s="61"/>
    </row>
    <row r="419" spans="11:17">
      <c r="K419" s="180"/>
      <c r="L419" s="180"/>
      <c r="M419" s="61"/>
      <c r="N419" s="61"/>
      <c r="Q419" s="61"/>
    </row>
    <row r="420" spans="11:17">
      <c r="K420" s="180"/>
      <c r="L420" s="180"/>
      <c r="M420" s="61"/>
      <c r="N420" s="61"/>
      <c r="Q420" s="61"/>
    </row>
    <row r="421" spans="11:17">
      <c r="K421" s="180"/>
      <c r="L421" s="180"/>
      <c r="M421" s="61"/>
      <c r="N421" s="61"/>
      <c r="Q421" s="61"/>
    </row>
    <row r="422" spans="11:17">
      <c r="K422" s="180"/>
      <c r="L422" s="180"/>
      <c r="M422" s="61"/>
      <c r="N422" s="61"/>
      <c r="Q422" s="61"/>
    </row>
    <row r="423" spans="11:17">
      <c r="K423" s="180"/>
      <c r="L423" s="180"/>
      <c r="M423" s="61"/>
      <c r="N423" s="61"/>
      <c r="Q423" s="61"/>
    </row>
    <row r="424" spans="11:17">
      <c r="K424" s="180"/>
      <c r="L424" s="180"/>
      <c r="M424" s="61"/>
      <c r="N424" s="61"/>
      <c r="Q424" s="61"/>
    </row>
    <row r="425" spans="11:17">
      <c r="K425" s="180"/>
      <c r="L425" s="180"/>
      <c r="M425" s="61"/>
      <c r="N425" s="61"/>
      <c r="Q425" s="61"/>
    </row>
    <row r="426" spans="11:17">
      <c r="K426" s="180"/>
      <c r="L426" s="180"/>
      <c r="M426" s="61"/>
      <c r="N426" s="61"/>
      <c r="Q426" s="61"/>
    </row>
    <row r="427" spans="11:17">
      <c r="K427" s="180"/>
      <c r="L427" s="180"/>
      <c r="M427" s="61"/>
      <c r="N427" s="61"/>
      <c r="Q427" s="61"/>
    </row>
    <row r="428" spans="11:17">
      <c r="K428" s="180"/>
      <c r="L428" s="180"/>
      <c r="M428" s="61"/>
      <c r="N428" s="61"/>
      <c r="Q428" s="61"/>
    </row>
    <row r="429" spans="11:17">
      <c r="K429" s="180"/>
      <c r="L429" s="180"/>
      <c r="M429" s="61"/>
      <c r="N429" s="61"/>
      <c r="Q429" s="61"/>
    </row>
    <row r="430" spans="11:17">
      <c r="K430" s="180"/>
      <c r="L430" s="180"/>
      <c r="M430" s="61"/>
      <c r="N430" s="61"/>
      <c r="Q430" s="61"/>
    </row>
    <row r="431" spans="11:17">
      <c r="K431" s="180"/>
      <c r="L431" s="180"/>
      <c r="M431" s="61"/>
      <c r="N431" s="61"/>
      <c r="Q431" s="61"/>
    </row>
    <row r="432" spans="11:17">
      <c r="K432" s="180"/>
      <c r="L432" s="180"/>
      <c r="M432" s="61"/>
      <c r="N432" s="61"/>
      <c r="Q432" s="61"/>
    </row>
    <row r="433" spans="11:17">
      <c r="K433" s="180"/>
      <c r="L433" s="180"/>
      <c r="M433" s="61"/>
      <c r="N433" s="61"/>
      <c r="Q433" s="61"/>
    </row>
    <row r="434" spans="11:17">
      <c r="K434" s="180"/>
      <c r="L434" s="180"/>
      <c r="M434" s="61"/>
      <c r="N434" s="61"/>
      <c r="Q434" s="61"/>
    </row>
    <row r="435" spans="11:17">
      <c r="K435" s="180"/>
      <c r="L435" s="180"/>
      <c r="M435" s="61"/>
      <c r="N435" s="61"/>
      <c r="Q435" s="61"/>
    </row>
    <row r="436" spans="11:17">
      <c r="K436" s="180"/>
      <c r="L436" s="180"/>
      <c r="M436" s="61"/>
      <c r="N436" s="61"/>
      <c r="Q436" s="61"/>
    </row>
    <row r="437" spans="11:17">
      <c r="K437" s="180"/>
      <c r="L437" s="180"/>
      <c r="M437" s="61"/>
      <c r="N437" s="61"/>
      <c r="Q437" s="61"/>
    </row>
    <row r="438" spans="11:17">
      <c r="K438" s="180"/>
      <c r="L438" s="180"/>
      <c r="M438" s="61"/>
      <c r="N438" s="61"/>
      <c r="Q438" s="61"/>
    </row>
    <row r="439" spans="11:17">
      <c r="K439" s="180"/>
      <c r="L439" s="180"/>
      <c r="M439" s="61"/>
      <c r="N439" s="61"/>
      <c r="Q439" s="61"/>
    </row>
    <row r="440" spans="11:17">
      <c r="K440" s="180"/>
      <c r="L440" s="180"/>
      <c r="M440" s="61"/>
      <c r="N440" s="61"/>
      <c r="Q440" s="61"/>
    </row>
    <row r="441" spans="11:17">
      <c r="K441" s="180"/>
      <c r="L441" s="180"/>
      <c r="M441" s="61"/>
      <c r="N441" s="61"/>
      <c r="Q441" s="61"/>
    </row>
    <row r="442" spans="11:17">
      <c r="K442" s="180"/>
      <c r="L442" s="180"/>
      <c r="M442" s="61"/>
      <c r="N442" s="61"/>
      <c r="Q442" s="61"/>
    </row>
    <row r="443" spans="11:17">
      <c r="K443" s="180"/>
      <c r="L443" s="180"/>
      <c r="M443" s="61"/>
      <c r="N443" s="61"/>
      <c r="Q443" s="61"/>
    </row>
    <row r="444" spans="11:17">
      <c r="K444" s="180"/>
      <c r="L444" s="180"/>
      <c r="M444" s="61"/>
      <c r="N444" s="61"/>
      <c r="Q444" s="61"/>
    </row>
    <row r="445" spans="11:17">
      <c r="K445" s="180"/>
      <c r="L445" s="180"/>
      <c r="M445" s="61"/>
      <c r="N445" s="61"/>
      <c r="Q445" s="61"/>
    </row>
    <row r="446" spans="11:17">
      <c r="K446" s="180"/>
      <c r="L446" s="180"/>
      <c r="M446" s="61"/>
      <c r="N446" s="61"/>
      <c r="Q446" s="61"/>
    </row>
    <row r="447" spans="11:17">
      <c r="K447" s="180"/>
      <c r="L447" s="180"/>
      <c r="M447" s="61"/>
      <c r="N447" s="61"/>
      <c r="Q447" s="61"/>
    </row>
    <row r="448" spans="11:17">
      <c r="K448" s="180"/>
      <c r="L448" s="180"/>
      <c r="M448" s="61"/>
      <c r="N448" s="61"/>
      <c r="Q448" s="61"/>
    </row>
    <row r="449" spans="11:17">
      <c r="K449" s="180"/>
      <c r="L449" s="180"/>
      <c r="M449" s="61"/>
      <c r="N449" s="61"/>
      <c r="Q449" s="61"/>
    </row>
    <row r="450" spans="11:17">
      <c r="K450" s="180"/>
      <c r="L450" s="180"/>
      <c r="M450" s="61"/>
      <c r="N450" s="61"/>
      <c r="Q450" s="61"/>
    </row>
    <row r="451" spans="11:17">
      <c r="K451" s="180"/>
      <c r="L451" s="180"/>
      <c r="M451" s="61"/>
      <c r="N451" s="61"/>
      <c r="Q451" s="61"/>
    </row>
    <row r="452" spans="11:17">
      <c r="K452" s="180"/>
      <c r="L452" s="180"/>
      <c r="M452" s="61"/>
      <c r="N452" s="61"/>
      <c r="Q452" s="61"/>
    </row>
    <row r="453" spans="11:17">
      <c r="K453" s="180"/>
      <c r="L453" s="180"/>
      <c r="M453" s="61"/>
      <c r="N453" s="61"/>
      <c r="Q453" s="61"/>
    </row>
    <row r="454" spans="11:17">
      <c r="K454" s="180"/>
      <c r="L454" s="180"/>
      <c r="M454" s="61"/>
      <c r="N454" s="61"/>
      <c r="Q454" s="61"/>
    </row>
    <row r="455" spans="11:17">
      <c r="K455" s="180"/>
      <c r="L455" s="180"/>
      <c r="M455" s="61"/>
      <c r="N455" s="61"/>
      <c r="Q455" s="61"/>
    </row>
    <row r="456" spans="11:17">
      <c r="K456" s="180"/>
      <c r="L456" s="180"/>
      <c r="M456" s="61"/>
      <c r="N456" s="61"/>
      <c r="Q456" s="61"/>
    </row>
    <row r="457" spans="11:17">
      <c r="K457" s="180"/>
      <c r="L457" s="180"/>
      <c r="M457" s="61"/>
      <c r="N457" s="61"/>
      <c r="Q457" s="61"/>
    </row>
    <row r="458" spans="11:17">
      <c r="K458" s="180"/>
      <c r="L458" s="180"/>
      <c r="M458" s="61"/>
      <c r="N458" s="61"/>
      <c r="Q458" s="61"/>
    </row>
    <row r="459" spans="11:17">
      <c r="K459" s="180"/>
      <c r="L459" s="180"/>
      <c r="M459" s="61"/>
      <c r="N459" s="61"/>
      <c r="Q459" s="61"/>
    </row>
    <row r="460" spans="11:17">
      <c r="K460" s="180"/>
      <c r="L460" s="180"/>
      <c r="M460" s="61"/>
      <c r="N460" s="61"/>
      <c r="Q460" s="61"/>
    </row>
    <row r="461" spans="11:17">
      <c r="K461" s="180"/>
      <c r="L461" s="180"/>
      <c r="M461" s="61"/>
      <c r="N461" s="61"/>
      <c r="Q461" s="61"/>
    </row>
    <row r="462" spans="11:17">
      <c r="K462" s="180"/>
      <c r="L462" s="180"/>
      <c r="M462" s="61"/>
      <c r="N462" s="61"/>
      <c r="Q462" s="61"/>
    </row>
    <row r="463" spans="11:17">
      <c r="K463" s="180"/>
      <c r="L463" s="180"/>
      <c r="M463" s="61"/>
      <c r="N463" s="61"/>
      <c r="Q463" s="61"/>
    </row>
    <row r="464" spans="11:17">
      <c r="K464" s="180"/>
      <c r="L464" s="180"/>
      <c r="M464" s="61"/>
      <c r="N464" s="61"/>
      <c r="Q464" s="61"/>
    </row>
    <row r="465" spans="11:17">
      <c r="K465" s="180"/>
      <c r="L465" s="180"/>
      <c r="M465" s="61"/>
      <c r="N465" s="61"/>
      <c r="Q465" s="61"/>
    </row>
    <row r="466" spans="11:17">
      <c r="K466" s="180"/>
      <c r="L466" s="180"/>
      <c r="M466" s="61"/>
      <c r="N466" s="61"/>
      <c r="Q466" s="61"/>
    </row>
    <row r="467" spans="11:17">
      <c r="K467" s="180"/>
      <c r="L467" s="180"/>
      <c r="M467" s="61"/>
      <c r="N467" s="61"/>
      <c r="Q467" s="61"/>
    </row>
    <row r="468" spans="11:17">
      <c r="K468" s="180"/>
      <c r="L468" s="180"/>
      <c r="M468" s="61"/>
      <c r="N468" s="61"/>
      <c r="Q468" s="61"/>
    </row>
    <row r="469" spans="11:17">
      <c r="K469" s="180"/>
      <c r="L469" s="180"/>
      <c r="M469" s="61"/>
      <c r="N469" s="61"/>
      <c r="Q469" s="61"/>
    </row>
    <row r="470" spans="11:17">
      <c r="K470" s="180"/>
      <c r="L470" s="180"/>
      <c r="M470" s="61"/>
      <c r="N470" s="61"/>
      <c r="Q470" s="61"/>
    </row>
    <row r="471" spans="11:17">
      <c r="K471" s="180"/>
      <c r="L471" s="180"/>
      <c r="M471" s="61"/>
      <c r="N471" s="61"/>
      <c r="Q471" s="61"/>
    </row>
    <row r="472" spans="11:17">
      <c r="K472" s="180"/>
      <c r="L472" s="180"/>
      <c r="M472" s="61"/>
      <c r="N472" s="61"/>
      <c r="Q472" s="61"/>
    </row>
    <row r="473" spans="11:17">
      <c r="K473" s="180"/>
      <c r="L473" s="180"/>
      <c r="M473" s="61"/>
      <c r="N473" s="61"/>
      <c r="Q473" s="61"/>
    </row>
    <row r="474" spans="11:17">
      <c r="K474" s="180"/>
      <c r="L474" s="180"/>
      <c r="M474" s="61"/>
      <c r="N474" s="61"/>
      <c r="Q474" s="61"/>
    </row>
    <row r="475" spans="11:17">
      <c r="K475" s="180"/>
      <c r="L475" s="180"/>
      <c r="M475" s="61"/>
      <c r="N475" s="61"/>
      <c r="Q475" s="61"/>
    </row>
    <row r="476" spans="11:17">
      <c r="K476" s="180"/>
      <c r="L476" s="180"/>
      <c r="M476" s="61"/>
      <c r="N476" s="61"/>
      <c r="Q476" s="61"/>
    </row>
    <row r="477" spans="11:17">
      <c r="K477" s="180"/>
      <c r="L477" s="180"/>
      <c r="M477" s="61"/>
      <c r="N477" s="61"/>
      <c r="Q477" s="61"/>
    </row>
    <row r="478" spans="11:17">
      <c r="K478" s="180"/>
      <c r="L478" s="180"/>
      <c r="M478" s="61"/>
      <c r="N478" s="61"/>
      <c r="Q478" s="61"/>
    </row>
    <row r="479" spans="11:17">
      <c r="K479" s="180"/>
      <c r="L479" s="180"/>
      <c r="M479" s="61"/>
      <c r="N479" s="61"/>
      <c r="Q479" s="61"/>
    </row>
    <row r="480" spans="11:17">
      <c r="K480" s="180"/>
      <c r="L480" s="180"/>
      <c r="M480" s="61"/>
      <c r="N480" s="61"/>
      <c r="Q480" s="61"/>
    </row>
    <row r="481" spans="11:17">
      <c r="K481" s="180"/>
      <c r="L481" s="180"/>
      <c r="M481" s="61"/>
      <c r="N481" s="61"/>
      <c r="Q481" s="61"/>
    </row>
    <row r="482" spans="11:17">
      <c r="K482" s="180"/>
      <c r="L482" s="180"/>
      <c r="M482" s="61"/>
      <c r="N482" s="61"/>
      <c r="Q482" s="61"/>
    </row>
    <row r="483" spans="11:17">
      <c r="K483" s="180"/>
      <c r="L483" s="180"/>
      <c r="M483" s="61"/>
      <c r="N483" s="61"/>
      <c r="Q483" s="61"/>
    </row>
    <row r="484" spans="11:17">
      <c r="K484" s="180"/>
      <c r="L484" s="180"/>
      <c r="M484" s="61"/>
      <c r="N484" s="61"/>
      <c r="Q484" s="61"/>
    </row>
    <row r="485" spans="11:17">
      <c r="K485" s="180"/>
      <c r="L485" s="180"/>
      <c r="M485" s="61"/>
      <c r="N485" s="61"/>
      <c r="Q485" s="61"/>
    </row>
    <row r="486" spans="11:17">
      <c r="K486" s="180"/>
      <c r="L486" s="180"/>
      <c r="M486" s="61"/>
      <c r="N486" s="61"/>
      <c r="Q486" s="61"/>
    </row>
    <row r="487" spans="11:17">
      <c r="K487" s="180"/>
      <c r="L487" s="180"/>
      <c r="M487" s="61"/>
      <c r="N487" s="61"/>
      <c r="Q487" s="61"/>
    </row>
    <row r="488" spans="11:17">
      <c r="K488" s="180"/>
      <c r="L488" s="180"/>
      <c r="M488" s="61"/>
      <c r="N488" s="61"/>
      <c r="Q488" s="61"/>
    </row>
    <row r="489" spans="11:17">
      <c r="K489" s="180"/>
      <c r="L489" s="180"/>
      <c r="M489" s="61"/>
      <c r="N489" s="61"/>
      <c r="Q489" s="61"/>
    </row>
    <row r="490" spans="11:17">
      <c r="K490" s="180"/>
      <c r="L490" s="180"/>
      <c r="M490" s="61"/>
      <c r="N490" s="61"/>
      <c r="Q490" s="61"/>
    </row>
    <row r="491" spans="11:17">
      <c r="K491" s="180"/>
      <c r="L491" s="180"/>
      <c r="M491" s="61"/>
      <c r="N491" s="61"/>
      <c r="Q491" s="61"/>
    </row>
    <row r="492" spans="11:17">
      <c r="K492" s="180"/>
      <c r="L492" s="180"/>
      <c r="M492" s="61"/>
      <c r="N492" s="61"/>
      <c r="Q492" s="61"/>
    </row>
    <row r="493" spans="11:17">
      <c r="K493" s="180"/>
      <c r="L493" s="180"/>
      <c r="M493" s="61"/>
      <c r="N493" s="61"/>
      <c r="Q493" s="61"/>
    </row>
    <row r="494" spans="11:17">
      <c r="K494" s="180"/>
      <c r="L494" s="180"/>
      <c r="M494" s="61"/>
      <c r="N494" s="61"/>
      <c r="Q494" s="61"/>
    </row>
    <row r="495" spans="11:17">
      <c r="K495" s="180"/>
      <c r="L495" s="180"/>
      <c r="M495" s="61"/>
      <c r="N495" s="61"/>
      <c r="Q495" s="61"/>
    </row>
    <row r="496" spans="11:17">
      <c r="K496" s="180"/>
      <c r="L496" s="180"/>
      <c r="M496" s="61"/>
      <c r="N496" s="61"/>
      <c r="Q496" s="61"/>
    </row>
    <row r="497" spans="11:17">
      <c r="K497" s="180"/>
      <c r="L497" s="180"/>
      <c r="M497" s="61"/>
      <c r="N497" s="61"/>
      <c r="Q497" s="61"/>
    </row>
    <row r="498" spans="11:17">
      <c r="K498" s="180"/>
      <c r="L498" s="180"/>
      <c r="M498" s="61"/>
      <c r="N498" s="61"/>
      <c r="Q498" s="61"/>
    </row>
    <row r="499" spans="11:17">
      <c r="K499" s="180"/>
      <c r="L499" s="180"/>
      <c r="M499" s="61"/>
      <c r="N499" s="61"/>
      <c r="Q499" s="61"/>
    </row>
    <row r="500" spans="11:17">
      <c r="K500" s="180"/>
      <c r="L500" s="180"/>
      <c r="M500" s="61"/>
      <c r="N500" s="61"/>
      <c r="Q500" s="61"/>
    </row>
    <row r="501" spans="11:17">
      <c r="K501" s="180"/>
      <c r="L501" s="180"/>
      <c r="M501" s="61"/>
      <c r="N501" s="61"/>
      <c r="Q501" s="61"/>
    </row>
    <row r="502" spans="11:17">
      <c r="K502" s="180"/>
      <c r="L502" s="180"/>
      <c r="M502" s="61"/>
      <c r="N502" s="61"/>
      <c r="Q502" s="61"/>
    </row>
    <row r="503" spans="11:17">
      <c r="K503" s="180"/>
      <c r="L503" s="180"/>
      <c r="M503" s="61"/>
      <c r="N503" s="61"/>
      <c r="Q503" s="61"/>
    </row>
    <row r="504" spans="11:17">
      <c r="K504" s="180"/>
      <c r="L504" s="180"/>
      <c r="M504" s="61"/>
      <c r="N504" s="61"/>
      <c r="Q504" s="61"/>
    </row>
    <row r="505" spans="11:17">
      <c r="K505" s="180"/>
      <c r="L505" s="180"/>
      <c r="M505" s="61"/>
      <c r="N505" s="61"/>
      <c r="Q505" s="61"/>
    </row>
    <row r="506" spans="11:17">
      <c r="K506" s="180"/>
      <c r="L506" s="180"/>
      <c r="M506" s="61"/>
      <c r="N506" s="61"/>
      <c r="Q506" s="61"/>
    </row>
    <row r="507" spans="11:17">
      <c r="K507" s="180"/>
      <c r="L507" s="180"/>
      <c r="M507" s="61"/>
      <c r="N507" s="61"/>
      <c r="Q507" s="61"/>
    </row>
    <row r="508" spans="11:17">
      <c r="K508" s="180"/>
      <c r="L508" s="180"/>
      <c r="M508" s="61"/>
      <c r="N508" s="61"/>
      <c r="Q508" s="61"/>
    </row>
    <row r="509" spans="11:17">
      <c r="K509" s="180"/>
      <c r="L509" s="180"/>
      <c r="M509" s="61"/>
      <c r="N509" s="61"/>
      <c r="Q509" s="61"/>
    </row>
    <row r="510" spans="11:17">
      <c r="K510" s="180"/>
      <c r="L510" s="180"/>
      <c r="M510" s="61"/>
      <c r="N510" s="61"/>
      <c r="Q510" s="61"/>
    </row>
    <row r="511" spans="11:17">
      <c r="K511" s="180"/>
      <c r="L511" s="180"/>
      <c r="M511" s="61"/>
      <c r="N511" s="61"/>
      <c r="Q511" s="61"/>
    </row>
    <row r="512" spans="11:17">
      <c r="K512" s="180"/>
      <c r="L512" s="180"/>
      <c r="M512" s="61"/>
      <c r="N512" s="61"/>
      <c r="Q512" s="61"/>
    </row>
    <row r="513" spans="11:17">
      <c r="K513" s="180"/>
      <c r="L513" s="180"/>
      <c r="M513" s="61"/>
      <c r="N513" s="61"/>
      <c r="Q513" s="61"/>
    </row>
    <row r="514" spans="11:17">
      <c r="K514" s="180"/>
      <c r="L514" s="180"/>
      <c r="M514" s="61"/>
      <c r="N514" s="61"/>
      <c r="Q514" s="61"/>
    </row>
    <row r="515" spans="11:17">
      <c r="K515" s="180"/>
      <c r="L515" s="180"/>
      <c r="M515" s="61"/>
      <c r="N515" s="61"/>
      <c r="Q515" s="61"/>
    </row>
    <row r="516" spans="11:17">
      <c r="K516" s="180"/>
      <c r="L516" s="180"/>
      <c r="M516" s="61"/>
      <c r="N516" s="61"/>
      <c r="Q516" s="61"/>
    </row>
    <row r="517" spans="11:17">
      <c r="K517" s="180"/>
      <c r="L517" s="180"/>
      <c r="M517" s="61"/>
      <c r="N517" s="61"/>
      <c r="Q517" s="61"/>
    </row>
    <row r="518" spans="11:17">
      <c r="K518" s="180"/>
      <c r="L518" s="180"/>
      <c r="M518" s="61"/>
      <c r="N518" s="61"/>
      <c r="Q518" s="61"/>
    </row>
    <row r="519" spans="11:17">
      <c r="K519" s="180"/>
      <c r="L519" s="180"/>
      <c r="M519" s="61"/>
      <c r="N519" s="61"/>
      <c r="Q519" s="61"/>
    </row>
    <row r="520" spans="11:17">
      <c r="K520" s="180"/>
      <c r="L520" s="180"/>
      <c r="M520" s="61"/>
      <c r="N520" s="61"/>
      <c r="Q520" s="61"/>
    </row>
    <row r="521" spans="11:17">
      <c r="K521" s="180"/>
      <c r="L521" s="180"/>
      <c r="M521" s="61"/>
      <c r="N521" s="61"/>
      <c r="Q521" s="61"/>
    </row>
    <row r="522" spans="11:17">
      <c r="K522" s="180"/>
      <c r="L522" s="180"/>
      <c r="M522" s="61"/>
      <c r="N522" s="61"/>
      <c r="Q522" s="61"/>
    </row>
    <row r="523" spans="11:17">
      <c r="K523" s="180"/>
      <c r="L523" s="180"/>
      <c r="M523" s="61"/>
      <c r="N523" s="61"/>
      <c r="Q523" s="61"/>
    </row>
    <row r="524" spans="11:17">
      <c r="K524" s="180"/>
      <c r="L524" s="180"/>
      <c r="M524" s="61"/>
      <c r="N524" s="61"/>
      <c r="Q524" s="61"/>
    </row>
    <row r="525" spans="11:17">
      <c r="K525" s="180"/>
      <c r="L525" s="180"/>
      <c r="M525" s="61"/>
      <c r="N525" s="61"/>
      <c r="Q525" s="61"/>
    </row>
    <row r="526" spans="11:17">
      <c r="K526" s="180"/>
      <c r="L526" s="180"/>
      <c r="M526" s="61"/>
      <c r="N526" s="61"/>
      <c r="Q526" s="61"/>
    </row>
    <row r="527" spans="11:17">
      <c r="K527" s="180"/>
      <c r="L527" s="180"/>
      <c r="M527" s="61"/>
      <c r="N527" s="61"/>
      <c r="Q527" s="61"/>
    </row>
    <row r="528" spans="11:17">
      <c r="K528" s="180"/>
      <c r="L528" s="180"/>
      <c r="M528" s="61"/>
      <c r="N528" s="61"/>
      <c r="Q528" s="61"/>
    </row>
    <row r="529" spans="11:17">
      <c r="K529" s="180"/>
      <c r="L529" s="180"/>
      <c r="M529" s="61"/>
      <c r="N529" s="61"/>
      <c r="Q529" s="61"/>
    </row>
    <row r="530" spans="11:17">
      <c r="K530" s="180"/>
      <c r="L530" s="180"/>
      <c r="M530" s="61"/>
      <c r="N530" s="61"/>
      <c r="Q530" s="61"/>
    </row>
    <row r="531" spans="11:17">
      <c r="K531" s="180"/>
      <c r="L531" s="180"/>
      <c r="M531" s="61"/>
      <c r="N531" s="61"/>
      <c r="Q531" s="61"/>
    </row>
    <row r="532" spans="11:17">
      <c r="K532" s="180"/>
      <c r="L532" s="180"/>
      <c r="M532" s="61"/>
      <c r="N532" s="61"/>
      <c r="Q532" s="61"/>
    </row>
    <row r="533" spans="11:17">
      <c r="K533" s="180"/>
      <c r="L533" s="180"/>
      <c r="M533" s="61"/>
      <c r="N533" s="61"/>
      <c r="Q533" s="61"/>
    </row>
    <row r="534" spans="11:17">
      <c r="K534" s="180"/>
      <c r="L534" s="180"/>
      <c r="M534" s="61"/>
      <c r="N534" s="61"/>
      <c r="Q534" s="61"/>
    </row>
    <row r="535" spans="11:17">
      <c r="K535" s="180"/>
      <c r="L535" s="180"/>
      <c r="M535" s="61"/>
      <c r="N535" s="61"/>
      <c r="Q535" s="61"/>
    </row>
    <row r="536" spans="11:17">
      <c r="K536" s="180"/>
      <c r="L536" s="180"/>
      <c r="M536" s="61"/>
      <c r="N536" s="61"/>
      <c r="Q536" s="61"/>
    </row>
    <row r="537" spans="11:17">
      <c r="K537" s="180"/>
      <c r="L537" s="180"/>
      <c r="M537" s="61"/>
      <c r="N537" s="61"/>
      <c r="Q537" s="61"/>
    </row>
    <row r="538" spans="11:17">
      <c r="K538" s="180"/>
      <c r="L538" s="180"/>
      <c r="M538" s="61"/>
      <c r="N538" s="61"/>
      <c r="Q538" s="61"/>
    </row>
    <row r="539" spans="11:17">
      <c r="K539" s="180"/>
      <c r="L539" s="180"/>
      <c r="M539" s="61"/>
      <c r="N539" s="61"/>
      <c r="Q539" s="61"/>
    </row>
    <row r="540" spans="11:17">
      <c r="K540" s="180"/>
      <c r="L540" s="180"/>
      <c r="M540" s="61"/>
      <c r="N540" s="61"/>
      <c r="Q540" s="61"/>
    </row>
    <row r="541" spans="11:17">
      <c r="K541" s="180"/>
      <c r="L541" s="180"/>
      <c r="M541" s="61"/>
      <c r="N541" s="61"/>
      <c r="Q541" s="61"/>
    </row>
    <row r="542" spans="11:17">
      <c r="K542" s="180"/>
      <c r="L542" s="180"/>
      <c r="M542" s="61"/>
      <c r="N542" s="61"/>
      <c r="Q542" s="61"/>
    </row>
    <row r="543" spans="11:17">
      <c r="K543" s="180"/>
      <c r="L543" s="180"/>
      <c r="M543" s="61"/>
      <c r="N543" s="61"/>
      <c r="Q543" s="61"/>
    </row>
    <row r="544" spans="11:17">
      <c r="K544" s="180"/>
      <c r="L544" s="180"/>
      <c r="M544" s="61"/>
      <c r="N544" s="61"/>
      <c r="Q544" s="61"/>
    </row>
    <row r="545" spans="11:17">
      <c r="K545" s="180"/>
      <c r="L545" s="180"/>
      <c r="M545" s="61"/>
      <c r="N545" s="61"/>
      <c r="Q545" s="61"/>
    </row>
    <row r="546" spans="11:17">
      <c r="K546" s="180"/>
      <c r="L546" s="180"/>
      <c r="M546" s="61"/>
      <c r="N546" s="61"/>
      <c r="Q546" s="61"/>
    </row>
    <row r="547" spans="11:17">
      <c r="K547" s="180"/>
      <c r="L547" s="180"/>
      <c r="M547" s="61"/>
      <c r="N547" s="61"/>
      <c r="Q547" s="61"/>
    </row>
    <row r="548" spans="11:17">
      <c r="K548" s="180"/>
      <c r="L548" s="180"/>
      <c r="M548" s="61"/>
      <c r="N548" s="61"/>
      <c r="Q548" s="61"/>
    </row>
    <row r="549" spans="11:17">
      <c r="K549" s="180"/>
      <c r="L549" s="180"/>
      <c r="M549" s="61"/>
      <c r="N549" s="61"/>
      <c r="Q549" s="61"/>
    </row>
    <row r="550" spans="11:17">
      <c r="K550" s="180"/>
      <c r="L550" s="180"/>
      <c r="M550" s="61"/>
      <c r="N550" s="61"/>
      <c r="Q550" s="61"/>
    </row>
    <row r="551" spans="11:17">
      <c r="K551" s="180"/>
      <c r="L551" s="180"/>
      <c r="M551" s="61"/>
      <c r="N551" s="61"/>
      <c r="Q551" s="61"/>
    </row>
    <row r="552" spans="11:17">
      <c r="K552" s="180"/>
      <c r="L552" s="180"/>
      <c r="M552" s="61"/>
      <c r="N552" s="61"/>
      <c r="Q552" s="61"/>
    </row>
    <row r="553" spans="11:17">
      <c r="K553" s="180"/>
      <c r="L553" s="180"/>
      <c r="M553" s="61"/>
      <c r="N553" s="61"/>
      <c r="Q553" s="61"/>
    </row>
    <row r="554" spans="11:17">
      <c r="K554" s="180"/>
      <c r="L554" s="180"/>
      <c r="M554" s="61"/>
      <c r="N554" s="61"/>
      <c r="Q554" s="61"/>
    </row>
    <row r="555" spans="11:17">
      <c r="K555" s="180"/>
      <c r="L555" s="180"/>
      <c r="M555" s="61"/>
      <c r="N555" s="61"/>
      <c r="Q555" s="61"/>
    </row>
    <row r="556" spans="11:17">
      <c r="K556" s="180"/>
      <c r="L556" s="180"/>
      <c r="M556" s="61"/>
      <c r="N556" s="61"/>
      <c r="Q556" s="61"/>
    </row>
    <row r="557" spans="11:17">
      <c r="K557" s="180"/>
      <c r="L557" s="180"/>
      <c r="M557" s="61"/>
      <c r="N557" s="61"/>
      <c r="Q557" s="61"/>
    </row>
    <row r="558" spans="11:17">
      <c r="K558" s="180"/>
      <c r="L558" s="180"/>
      <c r="M558" s="61"/>
      <c r="N558" s="61"/>
      <c r="Q558" s="61"/>
    </row>
    <row r="559" spans="11:17">
      <c r="K559" s="180"/>
      <c r="L559" s="180"/>
      <c r="M559" s="61"/>
      <c r="N559" s="61"/>
      <c r="Q559" s="61"/>
    </row>
    <row r="560" spans="11:17">
      <c r="K560" s="180"/>
      <c r="L560" s="180"/>
      <c r="M560" s="61"/>
      <c r="N560" s="61"/>
      <c r="Q560" s="61"/>
    </row>
    <row r="561" spans="11:17">
      <c r="K561" s="180"/>
      <c r="L561" s="180"/>
      <c r="M561" s="61"/>
      <c r="N561" s="61"/>
      <c r="Q561" s="61"/>
    </row>
    <row r="562" spans="11:17">
      <c r="K562" s="180"/>
      <c r="L562" s="180"/>
      <c r="M562" s="61"/>
      <c r="N562" s="61"/>
      <c r="Q562" s="61"/>
    </row>
    <row r="563" spans="11:17">
      <c r="K563" s="180"/>
      <c r="L563" s="180"/>
      <c r="M563" s="61"/>
      <c r="N563" s="61"/>
      <c r="Q563" s="61"/>
    </row>
    <row r="564" spans="11:17">
      <c r="K564" s="180"/>
      <c r="L564" s="180"/>
      <c r="M564" s="61"/>
      <c r="N564" s="61"/>
      <c r="Q564" s="61"/>
    </row>
    <row r="565" spans="11:17">
      <c r="K565" s="180"/>
      <c r="L565" s="180"/>
      <c r="M565" s="61"/>
      <c r="N565" s="61"/>
      <c r="Q565" s="61"/>
    </row>
    <row r="566" spans="11:17">
      <c r="K566" s="180"/>
      <c r="L566" s="180"/>
      <c r="M566" s="61"/>
      <c r="N566" s="61"/>
      <c r="Q566" s="61"/>
    </row>
    <row r="567" spans="11:17">
      <c r="K567" s="180"/>
      <c r="L567" s="180"/>
      <c r="M567" s="61"/>
      <c r="N567" s="61"/>
      <c r="Q567" s="61"/>
    </row>
    <row r="568" spans="11:17">
      <c r="K568" s="180"/>
      <c r="L568" s="180"/>
      <c r="M568" s="61"/>
      <c r="N568" s="61"/>
      <c r="Q568" s="61"/>
    </row>
  </sheetData>
  <phoneticPr fontId="6" type="noConversion"/>
  <conditionalFormatting sqref="K9:K207">
    <cfRule type="expression" dxfId="974" priority="7" stopIfTrue="1">
      <formula>$L9=""=FALSE</formula>
    </cfRule>
  </conditionalFormatting>
  <conditionalFormatting sqref="N9:N107">
    <cfRule type="expression" dxfId="973" priority="8" stopIfTrue="1">
      <formula>$O9=""=FALSE</formula>
    </cfRule>
  </conditionalFormatting>
  <conditionalFormatting sqref="Q9">
    <cfRule type="expression" dxfId="972" priority="4" stopIfTrue="1">
      <formula>R9=""=FALSE</formula>
    </cfRule>
  </conditionalFormatting>
  <conditionalFormatting sqref="Q10">
    <cfRule type="expression" dxfId="971" priority="2" stopIfTrue="1">
      <formula>R10=""=FALSE</formula>
    </cfRule>
  </conditionalFormatting>
  <conditionalFormatting sqref="Q9:Q107">
    <cfRule type="expression" dxfId="970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enableFormatConditionsCalculation="0">
    <tabColor indexed="10"/>
  </sheetPr>
  <dimension ref="A1:EV336"/>
  <sheetViews>
    <sheetView showGridLines="0" showZeros="0" tabSelected="1" topLeftCell="A2" zoomScale="70" zoomScaleNormal="70" zoomScaleSheetLayoutView="80" workbookViewId="0">
      <pane xSplit="21" ySplit="12" topLeftCell="BJ324" activePane="bottomRight" state="frozen"/>
      <selection activeCell="A2" sqref="A2"/>
      <selection pane="topRight" activeCell="V2" sqref="V2"/>
      <selection pane="bottomLeft" activeCell="A14" sqref="A14"/>
      <selection pane="bottomRight" activeCell="S147" sqref="S147"/>
    </sheetView>
  </sheetViews>
  <sheetFormatPr defaultRowHeight="52.5" customHeight="1" outlineLevelRow="1" outlineLevelCol="2"/>
  <cols>
    <col min="1" max="1" width="5.21875" style="61" customWidth="1" outlineLevel="1"/>
    <col min="2" max="2" width="5.21875" style="274" customWidth="1" outlineLevel="1"/>
    <col min="3" max="3" width="5.21875" style="62" customWidth="1" outlineLevel="1"/>
    <col min="4" max="4" width="5.88671875" style="303" customWidth="1" outlineLevel="1"/>
    <col min="5" max="5" width="5.21875" style="62" customWidth="1" outlineLevel="1"/>
    <col min="6" max="6" width="5.21875" style="275" customWidth="1" outlineLevel="1"/>
    <col min="7" max="9" width="5.21875" style="62" customWidth="1" outlineLevel="1"/>
    <col min="10" max="10" width="1.33203125" style="235" customWidth="1"/>
    <col min="11" max="11" width="9.109375" style="61" customWidth="1" collapsed="1"/>
    <col min="12" max="12" width="9.109375" style="61" customWidth="1" outlineLevel="1"/>
    <col min="13" max="13" width="9" style="62" customWidth="1" outlineLevel="1"/>
    <col min="14" max="16" width="4.44140625" style="61" customWidth="1" outlineLevel="1"/>
    <col min="17" max="17" width="9" style="62" customWidth="1" outlineLevel="1"/>
    <col min="18" max="19" width="4.44140625" style="61" customWidth="1" outlineLevel="1"/>
    <col min="20" max="20" width="4.44140625" style="61" customWidth="1" outlineLevel="2"/>
    <col min="21" max="21" width="10.109375" style="61" customWidth="1" outlineLevel="1"/>
    <col min="22" max="22" width="6.21875" style="63" customWidth="1" outlineLevel="1"/>
    <col min="23" max="23" width="13.21875" style="62" customWidth="1" outlineLevel="1"/>
    <col min="24" max="24" width="4.44140625" style="61" customWidth="1" outlineLevel="1"/>
    <col min="25" max="25" width="8.88671875" style="62" customWidth="1" outlineLevel="1"/>
    <col min="26" max="26" width="11.109375" style="61" customWidth="1" outlineLevel="1"/>
    <col min="27" max="27" width="4.44140625" style="61" customWidth="1" outlineLevel="1"/>
    <col min="28" max="28" width="5.6640625" style="63" customWidth="1" outlineLevel="1"/>
    <col min="29" max="29" width="9.77734375" style="756" customWidth="1" outlineLevel="1"/>
    <col min="30" max="30" width="4.44140625" style="61" customWidth="1" outlineLevel="1"/>
    <col min="31" max="31" width="6.88671875" style="61" customWidth="1" outlineLevel="1"/>
    <col min="32" max="32" width="8.88671875" style="64" customWidth="1" outlineLevel="1"/>
    <col min="33" max="33" width="8" style="62" customWidth="1" outlineLevel="1"/>
    <col min="34" max="34" width="4.44140625" style="80" customWidth="1" outlineLevel="1"/>
    <col min="35" max="35" width="4.44140625" style="80" customWidth="1" outlineLevel="2"/>
    <col min="36" max="37" width="4.44140625" style="80" customWidth="1" outlineLevel="1"/>
    <col min="38" max="38" width="4.44140625" style="80" customWidth="1" outlineLevel="2"/>
    <col min="39" max="39" width="7.44140625" style="65" customWidth="1" outlineLevel="1"/>
    <col min="40" max="40" width="7.44140625" style="233" customWidth="1" outlineLevel="1"/>
    <col min="41" max="41" width="7.44140625" style="65" customWidth="1" outlineLevel="1"/>
    <col min="42" max="42" width="8.5546875" style="65" customWidth="1" outlineLevel="1"/>
    <col min="43" max="43" width="7.44140625" style="65" customWidth="1" outlineLevel="1"/>
    <col min="44" max="47" width="7.44140625" style="64" customWidth="1" outlineLevel="1"/>
    <col min="48" max="48" width="7.6640625" style="70" customWidth="1" outlineLevel="1"/>
    <col min="49" max="49" width="7.6640625" style="65" customWidth="1" outlineLevel="1"/>
    <col min="50" max="50" width="8.5546875" style="69" customWidth="1"/>
    <col min="51" max="51" width="7.44140625" style="69" customWidth="1"/>
    <col min="52" max="58" width="8.109375" style="69" customWidth="1"/>
    <col min="59" max="60" width="8.21875" style="78" customWidth="1" outlineLevel="1"/>
    <col min="61" max="65" width="7.44140625" style="64" customWidth="1" outlineLevel="1"/>
    <col min="66" max="66" width="7.44140625" style="64" customWidth="1" outlineLevel="1" collapsed="1"/>
    <col min="67" max="67" width="8.33203125" style="64" customWidth="1" outlineLevel="1"/>
    <col min="68" max="69" width="8.33203125" style="93" customWidth="1" outlineLevel="1"/>
    <col min="70" max="70" width="8.33203125" style="70" customWidth="1" outlineLevel="1"/>
    <col min="71" max="71" width="1.44140625" style="61" customWidth="1"/>
    <col min="72" max="74" width="6.77734375" style="61" customWidth="1" outlineLevel="1"/>
    <col min="75" max="75" width="0.77734375" style="61" customWidth="1"/>
    <col min="76" max="81" width="6.6640625" style="61" customWidth="1" outlineLevel="1"/>
    <col min="82" max="82" width="11.109375" style="62" customWidth="1" outlineLevel="1"/>
    <col min="83" max="83" width="10.109375" style="61" customWidth="1" outlineLevel="1"/>
    <col min="84" max="84" width="6.6640625" style="61" customWidth="1" outlineLevel="1"/>
    <col min="85" max="85" width="11.109375" style="62" customWidth="1" outlineLevel="1"/>
    <col min="86" max="89" width="6.6640625" style="61" customWidth="1" outlineLevel="1"/>
    <col min="90" max="90" width="7.33203125" style="61" customWidth="1" outlineLevel="1"/>
    <col min="91" max="95" width="6.6640625" style="61" customWidth="1" outlineLevel="1"/>
    <col min="96" max="96" width="1.33203125" style="61" customWidth="1"/>
    <col min="97" max="97" width="4.109375" style="61" customWidth="1" outlineLevel="1"/>
    <col min="98" max="101" width="14.6640625" style="62" customWidth="1" outlineLevel="1"/>
    <col min="102" max="107" width="9.21875" style="61" customWidth="1" outlineLevel="1"/>
    <col min="108" max="108" width="16.6640625" style="61" customWidth="1" outlineLevel="1"/>
    <col min="109" max="109" width="5.109375" style="61" customWidth="1" outlineLevel="1"/>
    <col min="110" max="110" width="3.109375" style="61" customWidth="1"/>
    <col min="111" max="115" width="8.77734375" style="264" customWidth="1" outlineLevel="1"/>
    <col min="116" max="117" width="8.77734375" style="1163" customWidth="1" outlineLevel="1"/>
    <col min="118" max="119" width="7.88671875" style="264" customWidth="1" outlineLevel="1"/>
    <col min="120" max="122" width="8.77734375" style="264" customWidth="1" outlineLevel="1"/>
    <col min="123" max="123" width="10.21875" style="264" customWidth="1" outlineLevel="1"/>
    <col min="124" max="124" width="8.77734375" style="264" customWidth="1" outlineLevel="1"/>
    <col min="125" max="125" width="8.77734375" style="69" customWidth="1" outlineLevel="1"/>
    <col min="126" max="126" width="8.44140625" style="264" customWidth="1" outlineLevel="1"/>
    <col min="127" max="127" width="9.77734375" style="69" customWidth="1" outlineLevel="1"/>
    <col min="128" max="129" width="8.77734375" style="69" customWidth="1" outlineLevel="1"/>
    <col min="130" max="130" width="16.6640625" style="61" customWidth="1" outlineLevel="1"/>
    <col min="131" max="132" width="1.6640625" style="61" customWidth="1"/>
    <col min="133" max="137" width="7.88671875" style="61" customWidth="1" outlineLevel="1"/>
    <col min="138" max="138" width="2.33203125" style="61" customWidth="1"/>
    <col min="139" max="140" width="8.88671875" style="61" customWidth="1" outlineLevel="1"/>
    <col min="141" max="16384" width="8.88671875" style="61"/>
  </cols>
  <sheetData>
    <row r="1" spans="1:140" s="26" customFormat="1" ht="24" hidden="1" customHeight="1" outlineLevel="1">
      <c r="A1" s="217"/>
      <c r="B1" s="217"/>
      <c r="C1" s="79" t="s">
        <v>1354</v>
      </c>
      <c r="D1" s="299"/>
      <c r="E1" s="79"/>
      <c r="F1" s="192">
        <v>1</v>
      </c>
      <c r="G1" s="304">
        <f t="shared" ref="G1:AL1" si="0">F1+1</f>
        <v>2</v>
      </c>
      <c r="H1" s="304">
        <f t="shared" si="0"/>
        <v>3</v>
      </c>
      <c r="I1" s="304">
        <f t="shared" si="0"/>
        <v>4</v>
      </c>
      <c r="J1" s="304">
        <f t="shared" si="0"/>
        <v>5</v>
      </c>
      <c r="K1" s="304">
        <f t="shared" si="0"/>
        <v>6</v>
      </c>
      <c r="L1" s="304">
        <f t="shared" si="0"/>
        <v>7</v>
      </c>
      <c r="M1" s="304">
        <f t="shared" si="0"/>
        <v>8</v>
      </c>
      <c r="N1" s="304">
        <f t="shared" si="0"/>
        <v>9</v>
      </c>
      <c r="O1" s="304">
        <f t="shared" si="0"/>
        <v>10</v>
      </c>
      <c r="P1" s="304">
        <f t="shared" si="0"/>
        <v>11</v>
      </c>
      <c r="Q1" s="304">
        <f t="shared" si="0"/>
        <v>12</v>
      </c>
      <c r="R1" s="304">
        <f t="shared" si="0"/>
        <v>13</v>
      </c>
      <c r="S1" s="304">
        <f t="shared" si="0"/>
        <v>14</v>
      </c>
      <c r="T1" s="304">
        <f t="shared" si="0"/>
        <v>15</v>
      </c>
      <c r="U1" s="304">
        <f t="shared" si="0"/>
        <v>16</v>
      </c>
      <c r="V1" s="304">
        <f t="shared" si="0"/>
        <v>17</v>
      </c>
      <c r="W1" s="304">
        <f t="shared" si="0"/>
        <v>18</v>
      </c>
      <c r="X1" s="304">
        <f t="shared" si="0"/>
        <v>19</v>
      </c>
      <c r="Y1" s="304">
        <f t="shared" si="0"/>
        <v>20</v>
      </c>
      <c r="Z1" s="304">
        <f t="shared" si="0"/>
        <v>21</v>
      </c>
      <c r="AA1" s="304">
        <f t="shared" si="0"/>
        <v>22</v>
      </c>
      <c r="AB1" s="304">
        <f t="shared" si="0"/>
        <v>23</v>
      </c>
      <c r="AC1" s="304">
        <f t="shared" si="0"/>
        <v>24</v>
      </c>
      <c r="AD1" s="304">
        <f t="shared" si="0"/>
        <v>25</v>
      </c>
      <c r="AE1" s="304">
        <f t="shared" si="0"/>
        <v>26</v>
      </c>
      <c r="AF1" s="304">
        <f t="shared" si="0"/>
        <v>27</v>
      </c>
      <c r="AG1" s="304">
        <f t="shared" si="0"/>
        <v>28</v>
      </c>
      <c r="AH1" s="304">
        <f t="shared" si="0"/>
        <v>29</v>
      </c>
      <c r="AI1" s="304">
        <f t="shared" si="0"/>
        <v>30</v>
      </c>
      <c r="AJ1" s="304">
        <f t="shared" si="0"/>
        <v>31</v>
      </c>
      <c r="AK1" s="304">
        <f t="shared" si="0"/>
        <v>32</v>
      </c>
      <c r="AL1" s="304">
        <f t="shared" si="0"/>
        <v>33</v>
      </c>
      <c r="AM1" s="304">
        <f t="shared" ref="AM1:BR1" si="1">AL1+1</f>
        <v>34</v>
      </c>
      <c r="AN1" s="304">
        <f t="shared" si="1"/>
        <v>35</v>
      </c>
      <c r="AO1" s="304">
        <f t="shared" si="1"/>
        <v>36</v>
      </c>
      <c r="AP1" s="304">
        <f t="shared" si="1"/>
        <v>37</v>
      </c>
      <c r="AQ1" s="304">
        <f t="shared" si="1"/>
        <v>38</v>
      </c>
      <c r="AR1" s="304">
        <f t="shared" si="1"/>
        <v>39</v>
      </c>
      <c r="AS1" s="304">
        <f t="shared" si="1"/>
        <v>40</v>
      </c>
      <c r="AT1" s="304">
        <f t="shared" si="1"/>
        <v>41</v>
      </c>
      <c r="AU1" s="304">
        <f t="shared" si="1"/>
        <v>42</v>
      </c>
      <c r="AV1" s="304">
        <f t="shared" si="1"/>
        <v>43</v>
      </c>
      <c r="AW1" s="304">
        <f t="shared" si="1"/>
        <v>44</v>
      </c>
      <c r="AX1" s="304">
        <f t="shared" si="1"/>
        <v>45</v>
      </c>
      <c r="AY1" s="304">
        <f t="shared" si="1"/>
        <v>46</v>
      </c>
      <c r="AZ1" s="304">
        <f t="shared" si="1"/>
        <v>47</v>
      </c>
      <c r="BA1" s="304">
        <f t="shared" si="1"/>
        <v>48</v>
      </c>
      <c r="BB1" s="304">
        <f t="shared" si="1"/>
        <v>49</v>
      </c>
      <c r="BC1" s="304">
        <f t="shared" si="1"/>
        <v>50</v>
      </c>
      <c r="BD1" s="304">
        <f t="shared" si="1"/>
        <v>51</v>
      </c>
      <c r="BE1" s="304">
        <f t="shared" si="1"/>
        <v>52</v>
      </c>
      <c r="BF1" s="304">
        <f t="shared" si="1"/>
        <v>53</v>
      </c>
      <c r="BG1" s="304">
        <f t="shared" si="1"/>
        <v>54</v>
      </c>
      <c r="BH1" s="304">
        <f t="shared" si="1"/>
        <v>55</v>
      </c>
      <c r="BI1" s="304">
        <f t="shared" si="1"/>
        <v>56</v>
      </c>
      <c r="BJ1" s="304">
        <f t="shared" si="1"/>
        <v>57</v>
      </c>
      <c r="BK1" s="304">
        <f t="shared" si="1"/>
        <v>58</v>
      </c>
      <c r="BL1" s="304">
        <f t="shared" si="1"/>
        <v>59</v>
      </c>
      <c r="BM1" s="304">
        <f t="shared" si="1"/>
        <v>60</v>
      </c>
      <c r="BN1" s="304">
        <f t="shared" si="1"/>
        <v>61</v>
      </c>
      <c r="BO1" s="304">
        <f t="shared" si="1"/>
        <v>62</v>
      </c>
      <c r="BP1" s="304">
        <f t="shared" si="1"/>
        <v>63</v>
      </c>
      <c r="BQ1" s="304">
        <f t="shared" si="1"/>
        <v>64</v>
      </c>
      <c r="BR1" s="304">
        <f t="shared" si="1"/>
        <v>65</v>
      </c>
      <c r="CD1" s="28"/>
      <c r="CG1" s="28"/>
      <c r="CT1" s="28"/>
      <c r="CU1" s="28"/>
      <c r="CV1" s="28"/>
      <c r="CW1" s="28"/>
      <c r="DG1" s="260"/>
      <c r="DH1" s="260"/>
      <c r="DI1" s="260"/>
      <c r="DJ1" s="260"/>
      <c r="DK1" s="260"/>
      <c r="DL1" s="1160"/>
      <c r="DM1" s="1160"/>
      <c r="DN1" s="260"/>
      <c r="DO1" s="260"/>
      <c r="DP1" s="260"/>
      <c r="DQ1" s="260"/>
      <c r="DR1" s="260"/>
      <c r="DS1" s="260"/>
      <c r="DT1" s="260"/>
      <c r="DU1" s="24"/>
      <c r="DV1" s="260"/>
      <c r="DW1" s="24"/>
      <c r="DX1" s="24"/>
      <c r="DY1" s="24"/>
    </row>
    <row r="2" spans="1:140" s="26" customFormat="1" ht="25.5" collapsed="1">
      <c r="A2" s="217"/>
      <c r="B2" s="217"/>
      <c r="C2" s="79"/>
      <c r="D2" s="299"/>
      <c r="E2" s="79"/>
      <c r="F2" s="192"/>
      <c r="G2" s="79"/>
      <c r="H2" s="79"/>
      <c r="I2" s="79"/>
      <c r="J2" s="235"/>
      <c r="K2" s="17">
        <v>2014</v>
      </c>
      <c r="L2" s="17" t="s">
        <v>1935</v>
      </c>
      <c r="M2" s="53" t="s">
        <v>1858</v>
      </c>
      <c r="Q2" s="28"/>
      <c r="V2" s="30"/>
      <c r="W2" s="28"/>
      <c r="Y2" s="28"/>
      <c r="AB2" s="30"/>
      <c r="AC2" s="755"/>
      <c r="AF2" s="32"/>
      <c r="AG2" s="577"/>
      <c r="AH2" s="27"/>
      <c r="AI2" s="27"/>
      <c r="AJ2" s="27"/>
      <c r="AK2" s="27"/>
      <c r="AL2" s="27"/>
      <c r="AM2" s="31"/>
      <c r="AN2" s="232"/>
      <c r="AO2" s="31"/>
      <c r="AP2" s="31"/>
      <c r="AQ2" s="31"/>
      <c r="AR2" s="31"/>
      <c r="AS2" s="31"/>
      <c r="AT2" s="165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2"/>
      <c r="BH2" s="162"/>
      <c r="BI2" s="32"/>
      <c r="BJ2" s="32"/>
      <c r="BK2" s="32"/>
      <c r="BL2" s="32"/>
      <c r="BM2" s="32"/>
      <c r="BN2" s="32"/>
      <c r="BO2" s="32"/>
      <c r="BP2" s="92"/>
      <c r="BQ2" s="92"/>
      <c r="BR2" s="34"/>
      <c r="BX2" s="18" t="s">
        <v>1352</v>
      </c>
      <c r="BY2" s="17"/>
      <c r="CD2" s="28"/>
      <c r="CG2" s="28"/>
      <c r="CS2" s="18" t="s">
        <v>1353</v>
      </c>
      <c r="CT2" s="28"/>
      <c r="CU2" s="28"/>
      <c r="CV2" s="28"/>
      <c r="CW2" s="28"/>
      <c r="DG2" s="273" t="s">
        <v>1593</v>
      </c>
      <c r="DH2" s="272"/>
      <c r="DI2" s="272"/>
      <c r="DJ2" s="272"/>
      <c r="DK2" s="272"/>
      <c r="DL2" s="1161"/>
      <c r="DM2" s="1161"/>
      <c r="DN2" s="272"/>
      <c r="DO2" s="272"/>
      <c r="DP2" s="272"/>
      <c r="DQ2" s="272"/>
      <c r="DR2" s="261"/>
      <c r="DS2" s="261"/>
      <c r="DT2" s="261"/>
      <c r="DU2" s="262"/>
      <c r="DV2" s="261"/>
      <c r="DW2" s="262"/>
      <c r="DX2" s="262"/>
      <c r="DY2" s="262"/>
      <c r="DZ2" s="166"/>
      <c r="EA2" s="166"/>
      <c r="EB2" s="166"/>
    </row>
    <row r="3" spans="1:140" s="26" customFormat="1" ht="14.25">
      <c r="A3" s="217"/>
      <c r="B3" s="217"/>
      <c r="C3" s="79"/>
      <c r="D3" s="299"/>
      <c r="E3" s="79"/>
      <c r="F3" s="192"/>
      <c r="G3" s="79"/>
      <c r="H3" s="79"/>
      <c r="I3" s="79"/>
      <c r="J3" s="235"/>
      <c r="K3" s="255"/>
      <c r="L3" s="255"/>
      <c r="M3" s="256"/>
      <c r="Q3" s="28"/>
      <c r="V3" s="30"/>
      <c r="W3" s="279"/>
      <c r="Y3" s="28"/>
      <c r="AB3" s="30"/>
      <c r="AC3" s="755"/>
      <c r="AF3" s="32"/>
      <c r="AG3" s="575"/>
      <c r="AH3" s="27"/>
      <c r="AI3" s="27"/>
      <c r="AJ3" s="27"/>
      <c r="AK3" s="27"/>
      <c r="AL3" s="27"/>
      <c r="AM3" s="31"/>
      <c r="AN3" s="232"/>
      <c r="AO3" s="1396" t="s">
        <v>1886</v>
      </c>
      <c r="AP3" s="1396"/>
      <c r="AQ3" s="1396"/>
      <c r="AR3" s="1396"/>
      <c r="AS3" s="1396" t="s">
        <v>1887</v>
      </c>
      <c r="AT3" s="1396"/>
      <c r="AU3" s="1396"/>
      <c r="AV3" s="1396"/>
      <c r="AW3" s="1093" t="s">
        <v>1888</v>
      </c>
      <c r="AX3" s="258" t="s">
        <v>1603</v>
      </c>
      <c r="AY3" s="24"/>
      <c r="AZ3" s="24"/>
      <c r="BA3" s="24"/>
      <c r="BB3" s="24"/>
      <c r="BC3" s="24"/>
      <c r="BD3" s="24"/>
      <c r="BE3" s="24"/>
      <c r="BF3" s="24"/>
      <c r="BG3" s="162"/>
      <c r="BH3" s="162"/>
      <c r="BI3" s="32"/>
      <c r="BJ3" s="32"/>
      <c r="BK3" s="32"/>
      <c r="BL3" s="32"/>
      <c r="BM3" s="32"/>
      <c r="BN3" s="32"/>
      <c r="BO3" s="32"/>
      <c r="BP3" s="92"/>
      <c r="BQ3" s="92"/>
      <c r="BR3" s="34"/>
      <c r="BX3" s="257"/>
      <c r="BY3" s="255"/>
      <c r="CD3" s="28"/>
      <c r="CG3" s="28"/>
      <c r="CS3" s="257"/>
      <c r="CT3" s="28"/>
      <c r="CU3" s="28"/>
      <c r="CV3" s="28"/>
      <c r="CW3" s="28"/>
      <c r="DG3" s="261"/>
      <c r="DH3" s="261"/>
      <c r="DI3" s="261"/>
      <c r="DJ3" s="263"/>
      <c r="DK3" s="261"/>
      <c r="DL3" s="1162"/>
      <c r="DM3" s="1162"/>
      <c r="DN3" s="263"/>
      <c r="DO3" s="263"/>
      <c r="DP3" s="263"/>
      <c r="DQ3" s="263"/>
      <c r="DR3" s="261"/>
      <c r="DS3" s="261"/>
      <c r="DT3" s="261"/>
      <c r="DU3" s="262"/>
      <c r="DV3" s="261"/>
      <c r="DW3" s="262"/>
      <c r="DX3" s="262"/>
      <c r="DY3" s="262"/>
      <c r="DZ3" s="166"/>
      <c r="EA3" s="166"/>
      <c r="EB3" s="166"/>
    </row>
    <row r="4" spans="1:140" s="26" customFormat="1" ht="12">
      <c r="A4" s="217"/>
      <c r="B4" s="217"/>
      <c r="C4" s="79"/>
      <c r="D4" s="299"/>
      <c r="E4" s="79"/>
      <c r="F4" s="192"/>
      <c r="G4" s="79"/>
      <c r="H4" s="79"/>
      <c r="I4" s="79"/>
      <c r="J4" s="235"/>
      <c r="M4" s="28"/>
      <c r="Q4" s="28"/>
      <c r="V4" s="30"/>
      <c r="W4" s="28"/>
      <c r="Y4" s="28"/>
      <c r="AB4" s="30"/>
      <c r="AC4" s="755"/>
      <c r="AE4" s="574"/>
      <c r="AF4" s="32"/>
      <c r="AG4" s="576"/>
      <c r="AH4" s="27"/>
      <c r="AI4" s="27"/>
      <c r="AJ4" s="27"/>
      <c r="AK4" s="27"/>
      <c r="AL4" s="27"/>
      <c r="AM4" s="31"/>
      <c r="AN4" s="232"/>
      <c r="AO4" s="1094" t="s">
        <v>1889</v>
      </c>
      <c r="AP4" s="1094" t="s">
        <v>1890</v>
      </c>
      <c r="AQ4" s="1094" t="s">
        <v>1891</v>
      </c>
      <c r="AR4" s="1094" t="s">
        <v>1892</v>
      </c>
      <c r="AS4" s="1095" t="s">
        <v>1893</v>
      </c>
      <c r="AT4" s="1095" t="s">
        <v>1894</v>
      </c>
      <c r="AU4" s="1095" t="s">
        <v>1895</v>
      </c>
      <c r="AV4" s="1095" t="s">
        <v>1896</v>
      </c>
      <c r="AW4" s="1397">
        <v>0.05</v>
      </c>
      <c r="AY4" s="24"/>
      <c r="AZ4" s="24"/>
      <c r="BA4" s="24"/>
      <c r="BB4" s="24"/>
      <c r="BC4" s="24"/>
      <c r="BD4" s="24"/>
      <c r="BE4" s="24"/>
      <c r="BF4" s="24"/>
      <c r="BG4" s="162"/>
      <c r="BH4" s="162"/>
      <c r="BI4" s="32"/>
      <c r="BJ4" s="32"/>
      <c r="BK4" s="32"/>
      <c r="BL4" s="32"/>
      <c r="BM4" s="32"/>
      <c r="BN4" s="32" t="s">
        <v>147</v>
      </c>
      <c r="BO4" s="32"/>
      <c r="BP4" s="92"/>
      <c r="BQ4" s="92"/>
      <c r="BR4" s="34"/>
      <c r="CD4" s="28"/>
      <c r="CG4" s="28"/>
      <c r="CT4" s="28"/>
      <c r="CU4" s="28"/>
      <c r="CV4" s="28"/>
      <c r="CW4" s="28"/>
      <c r="DG4" s="260"/>
      <c r="DH4" s="260"/>
      <c r="DI4" s="260"/>
      <c r="DJ4" s="260"/>
      <c r="DK4" s="260"/>
      <c r="DL4" s="1160"/>
      <c r="DM4" s="1160"/>
      <c r="DN4" s="260"/>
      <c r="DO4" s="260"/>
      <c r="DP4" s="260"/>
      <c r="DQ4" s="260"/>
      <c r="DR4" s="260"/>
      <c r="DS4" s="260"/>
      <c r="DT4" s="260"/>
      <c r="DU4" s="24"/>
      <c r="DV4" s="260">
        <f ca="1">TODAY()</f>
        <v>42157</v>
      </c>
      <c r="DW4" s="24"/>
      <c r="DX4" s="24"/>
      <c r="DY4" s="24"/>
    </row>
    <row r="5" spans="1:140" s="26" customFormat="1" ht="12" customHeight="1">
      <c r="A5" s="217"/>
      <c r="B5" s="217"/>
      <c r="C5" s="79"/>
      <c r="D5" s="299"/>
      <c r="E5" s="79"/>
      <c r="F5" s="192"/>
      <c r="G5" s="79"/>
      <c r="H5" s="79"/>
      <c r="I5" s="79"/>
      <c r="J5" s="235"/>
      <c r="M5" s="28"/>
      <c r="Q5" s="29"/>
      <c r="V5" s="30"/>
      <c r="W5" s="259"/>
      <c r="Y5" s="28"/>
      <c r="AB5" s="30"/>
      <c r="AC5" s="755"/>
      <c r="AF5" s="32"/>
      <c r="AG5" s="577"/>
      <c r="AH5" s="27"/>
      <c r="AI5" s="27"/>
      <c r="AJ5" s="27"/>
      <c r="AK5" s="27"/>
      <c r="AL5" s="27"/>
      <c r="AM5" s="31"/>
      <c r="AN5" s="232"/>
      <c r="AO5" s="1096">
        <v>1</v>
      </c>
      <c r="AP5" s="1096">
        <v>1500</v>
      </c>
      <c r="AQ5" s="1097">
        <v>1100</v>
      </c>
      <c r="AR5" s="1097">
        <v>13</v>
      </c>
      <c r="AS5" s="1098">
        <v>0.08</v>
      </c>
      <c r="AT5" s="1098">
        <v>0.13</v>
      </c>
      <c r="AU5" s="1098">
        <v>5.6000000000000001E-2</v>
      </c>
      <c r="AV5" s="1098">
        <v>0.08</v>
      </c>
      <c r="AW5" s="1397"/>
      <c r="AY5" s="24"/>
      <c r="AZ5" s="24"/>
      <c r="BA5" s="24"/>
      <c r="BB5" s="599">
        <f ca="1">TODAY()</f>
        <v>42157</v>
      </c>
      <c r="BC5" s="24"/>
      <c r="BD5" s="24"/>
      <c r="BE5" s="24"/>
      <c r="BF5" s="24"/>
      <c r="BG5" s="1412" t="s">
        <v>1604</v>
      </c>
      <c r="BH5" s="1412"/>
      <c r="BI5" s="32"/>
      <c r="BJ5" s="32"/>
      <c r="BK5" s="32"/>
      <c r="BL5" s="32"/>
      <c r="BM5" s="32"/>
      <c r="BN5" s="32"/>
      <c r="BO5" s="32"/>
      <c r="BP5" s="92"/>
      <c r="BQ5" s="92"/>
      <c r="BR5" s="34"/>
      <c r="CD5" s="28"/>
      <c r="CG5" s="28"/>
      <c r="CT5" s="28"/>
      <c r="CU5" s="28"/>
      <c r="CV5" s="28"/>
      <c r="CW5" s="28"/>
      <c r="DG5" s="260"/>
      <c r="DH5" s="260"/>
      <c r="DI5" s="260"/>
      <c r="DJ5" s="260"/>
      <c r="DK5" s="260"/>
      <c r="DL5" s="1160"/>
      <c r="DM5" s="1160"/>
      <c r="DN5" s="260"/>
      <c r="DO5" s="260"/>
      <c r="DP5" s="260"/>
      <c r="DQ5" s="260"/>
      <c r="DR5" s="260"/>
      <c r="DS5" s="260"/>
      <c r="DT5" s="260"/>
      <c r="DU5" s="24"/>
      <c r="DV5" s="260"/>
      <c r="DW5" s="24"/>
      <c r="DX5" s="24"/>
      <c r="DY5" s="24"/>
    </row>
    <row r="6" spans="1:140" ht="12.75" thickBot="1">
      <c r="A6" s="217"/>
      <c r="B6" s="217"/>
      <c r="C6" s="79"/>
      <c r="D6" s="299"/>
      <c r="E6" s="79"/>
      <c r="F6" s="192"/>
      <c r="G6" s="79"/>
      <c r="H6" s="79"/>
      <c r="I6" s="79"/>
      <c r="K6" s="171" t="s">
        <v>1356</v>
      </c>
      <c r="AG6" s="578"/>
      <c r="AO6" s="66"/>
      <c r="AP6" s="67"/>
      <c r="AQ6" s="66"/>
      <c r="AR6" s="67"/>
      <c r="AS6" s="67"/>
      <c r="AT6" s="68"/>
      <c r="AU6" s="65"/>
      <c r="AZ6" s="69" t="s">
        <v>1532</v>
      </c>
      <c r="BG6" s="1412"/>
      <c r="BH6" s="1412"/>
      <c r="BN6" s="160">
        <v>0.1</v>
      </c>
    </row>
    <row r="7" spans="1:140" s="26" customFormat="1" ht="24.75" hidden="1" customHeight="1" outlineLevel="1" thickBot="1">
      <c r="A7" s="217"/>
      <c r="B7" s="217"/>
      <c r="C7" s="79"/>
      <c r="D7" s="299"/>
      <c r="E7" s="79"/>
      <c r="F7" s="192"/>
      <c r="G7" s="79"/>
      <c r="H7" s="79"/>
      <c r="I7" s="79"/>
      <c r="J7" s="235"/>
      <c r="M7" s="28"/>
      <c r="Q7" s="28"/>
      <c r="V7" s="30"/>
      <c r="W7" s="28"/>
      <c r="Y7" s="28"/>
      <c r="AB7" s="30"/>
      <c r="AC7" s="755"/>
      <c r="AF7" s="32"/>
      <c r="AG7" s="28"/>
      <c r="AH7" s="27"/>
      <c r="AI7" s="27"/>
      <c r="AJ7" s="27"/>
      <c r="AK7" s="27"/>
      <c r="AL7" s="27"/>
      <c r="AM7" s="31"/>
      <c r="AN7" s="232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13"/>
      <c r="BH7" s="213"/>
      <c r="BI7" s="32"/>
      <c r="BJ7" s="32"/>
      <c r="BK7" s="32"/>
      <c r="BL7" s="32"/>
      <c r="BM7" s="32"/>
      <c r="BN7" s="32"/>
      <c r="BO7" s="32"/>
      <c r="BP7" s="92"/>
      <c r="BQ7" s="92"/>
      <c r="BR7" s="34"/>
      <c r="BX7" s="33" t="s">
        <v>1326</v>
      </c>
      <c r="BY7" s="33" t="s">
        <v>1297</v>
      </c>
      <c r="BZ7" s="33" t="s">
        <v>1327</v>
      </c>
      <c r="CA7" s="33" t="s">
        <v>1298</v>
      </c>
      <c r="CB7" s="33" t="s">
        <v>1299</v>
      </c>
      <c r="CC7" s="33" t="s">
        <v>545</v>
      </c>
      <c r="CD7" s="33" t="s">
        <v>1328</v>
      </c>
      <c r="CE7" s="33" t="s">
        <v>1329</v>
      </c>
      <c r="CF7" s="33" t="s">
        <v>1339</v>
      </c>
      <c r="CG7" s="33" t="s">
        <v>1340</v>
      </c>
      <c r="CH7" s="33" t="s">
        <v>1330</v>
      </c>
      <c r="CI7" s="33" t="s">
        <v>1341</v>
      </c>
      <c r="CJ7" s="33" t="s">
        <v>1331</v>
      </c>
      <c r="CK7" s="33" t="s">
        <v>543</v>
      </c>
      <c r="CL7" s="33" t="s">
        <v>1332</v>
      </c>
      <c r="CM7" s="33" t="s">
        <v>1342</v>
      </c>
      <c r="CN7" s="33" t="s">
        <v>1302</v>
      </c>
      <c r="CO7" s="33" t="s">
        <v>1343</v>
      </c>
      <c r="CP7" s="33" t="s">
        <v>1333</v>
      </c>
      <c r="CQ7" s="33"/>
      <c r="CT7" s="28"/>
      <c r="CU7" s="28"/>
      <c r="CV7" s="28"/>
      <c r="CW7" s="28"/>
      <c r="DG7" s="260"/>
      <c r="DH7" s="260"/>
      <c r="DI7" s="260"/>
      <c r="DJ7" s="260"/>
      <c r="DK7" s="260"/>
      <c r="DL7" s="1160"/>
      <c r="DM7" s="1160"/>
      <c r="DN7" s="260"/>
      <c r="DO7" s="260"/>
      <c r="DP7" s="260"/>
      <c r="DQ7" s="260"/>
      <c r="DR7" s="260"/>
      <c r="DS7" s="260"/>
      <c r="DT7" s="260"/>
      <c r="DU7" s="24"/>
      <c r="DV7" s="260"/>
      <c r="DW7" s="24"/>
      <c r="DX7" s="24"/>
      <c r="DY7" s="24"/>
    </row>
    <row r="8" spans="1:140" s="29" customFormat="1" ht="13.5" customHeight="1" collapsed="1" thickTop="1">
      <c r="A8" s="217"/>
      <c r="B8" s="217"/>
      <c r="C8" s="71"/>
      <c r="D8" s="300"/>
      <c r="E8" s="71"/>
      <c r="F8" s="193"/>
      <c r="G8" s="71"/>
      <c r="H8" s="71"/>
      <c r="I8" s="71"/>
      <c r="J8" s="238"/>
      <c r="K8" s="1316" t="s">
        <v>1780</v>
      </c>
      <c r="L8" s="1319" t="s">
        <v>1781</v>
      </c>
      <c r="M8" s="1322" t="s">
        <v>1782</v>
      </c>
      <c r="N8" s="1325" t="s">
        <v>1783</v>
      </c>
      <c r="O8" s="1322" t="s">
        <v>1784</v>
      </c>
      <c r="P8" s="1319" t="s">
        <v>1785</v>
      </c>
      <c r="Q8" s="1322" t="s">
        <v>1786</v>
      </c>
      <c r="R8" s="1316" t="s">
        <v>1787</v>
      </c>
      <c r="S8" s="1319" t="s">
        <v>1788</v>
      </c>
      <c r="T8" s="1322" t="s">
        <v>1788</v>
      </c>
      <c r="U8" s="1325" t="s">
        <v>1789</v>
      </c>
      <c r="V8" s="1328" t="s">
        <v>1790</v>
      </c>
      <c r="W8" s="1337" t="s">
        <v>1791</v>
      </c>
      <c r="X8" s="1325" t="s">
        <v>1792</v>
      </c>
      <c r="Y8" s="1344" t="s">
        <v>1793</v>
      </c>
      <c r="Z8" s="1331" t="s">
        <v>1794</v>
      </c>
      <c r="AA8" s="1352" t="s">
        <v>1795</v>
      </c>
      <c r="AB8" s="1346" t="s">
        <v>1796</v>
      </c>
      <c r="AC8" s="1334" t="s">
        <v>1797</v>
      </c>
      <c r="AD8" s="1349" t="s">
        <v>1798</v>
      </c>
      <c r="AE8" s="1337" t="s">
        <v>1799</v>
      </c>
      <c r="AF8" s="1360" t="s">
        <v>1800</v>
      </c>
      <c r="AG8" s="1358" t="s">
        <v>1801</v>
      </c>
      <c r="AH8" s="1359"/>
      <c r="AI8" s="1359"/>
      <c r="AJ8" s="1359"/>
      <c r="AK8" s="1359"/>
      <c r="AL8" s="861"/>
      <c r="AM8" s="1340" t="s">
        <v>1802</v>
      </c>
      <c r="AN8" s="1341"/>
      <c r="AO8" s="1384" t="s">
        <v>1803</v>
      </c>
      <c r="AP8" s="1385"/>
      <c r="AQ8" s="1385"/>
      <c r="AR8" s="1385"/>
      <c r="AS8" s="1385"/>
      <c r="AT8" s="1385"/>
      <c r="AU8" s="1385"/>
      <c r="AV8" s="1385"/>
      <c r="AW8" s="1386"/>
      <c r="AX8" s="1402" t="s">
        <v>1804</v>
      </c>
      <c r="AY8" s="1403"/>
      <c r="AZ8" s="1403"/>
      <c r="BA8" s="1403"/>
      <c r="BB8" s="1403"/>
      <c r="BC8" s="1403"/>
      <c r="BD8" s="1403"/>
      <c r="BE8" s="1403"/>
      <c r="BF8" s="1404"/>
      <c r="BG8" s="1372" t="s">
        <v>1805</v>
      </c>
      <c r="BH8" s="1372" t="s">
        <v>1806</v>
      </c>
      <c r="BI8" s="1375" t="s">
        <v>1807</v>
      </c>
      <c r="BJ8" s="1376"/>
      <c r="BK8" s="1376"/>
      <c r="BL8" s="1376"/>
      <c r="BM8" s="1376"/>
      <c r="BN8" s="1377"/>
      <c r="BO8" s="857" t="s">
        <v>1808</v>
      </c>
      <c r="BP8" s="857"/>
      <c r="BQ8" s="857"/>
      <c r="BR8" s="858"/>
      <c r="BX8" s="1381" t="s">
        <v>546</v>
      </c>
      <c r="BY8" s="1303" t="s">
        <v>1297</v>
      </c>
      <c r="BZ8" s="1303" t="s">
        <v>544</v>
      </c>
      <c r="CA8" s="1303" t="s">
        <v>539</v>
      </c>
      <c r="CB8" s="1303" t="s">
        <v>1299</v>
      </c>
      <c r="CC8" s="1303" t="s">
        <v>545</v>
      </c>
      <c r="CD8" s="1303" t="s">
        <v>1334</v>
      </c>
      <c r="CE8" s="1393" t="s">
        <v>541</v>
      </c>
      <c r="CF8" s="1303" t="s">
        <v>1312</v>
      </c>
      <c r="CG8" s="1303" t="s">
        <v>1350</v>
      </c>
      <c r="CH8" s="1393" t="s">
        <v>1300</v>
      </c>
      <c r="CI8" s="1303" t="s">
        <v>1310</v>
      </c>
      <c r="CJ8" s="1303" t="s">
        <v>1301</v>
      </c>
      <c r="CK8" s="1303" t="s">
        <v>543</v>
      </c>
      <c r="CL8" s="1303" t="s">
        <v>1296</v>
      </c>
      <c r="CM8" s="1303" t="s">
        <v>1335</v>
      </c>
      <c r="CN8" s="1303" t="s">
        <v>1336</v>
      </c>
      <c r="CO8" s="1303" t="s">
        <v>1337</v>
      </c>
      <c r="CP8" s="1371" t="s">
        <v>1338</v>
      </c>
      <c r="CQ8" s="1394" t="s">
        <v>1540</v>
      </c>
      <c r="CS8" s="1392" t="s">
        <v>1344</v>
      </c>
      <c r="CT8" s="1311" t="s">
        <v>1345</v>
      </c>
      <c r="CU8" s="1311" t="s">
        <v>1346</v>
      </c>
      <c r="CV8" s="1311" t="s">
        <v>1347</v>
      </c>
      <c r="CW8" s="1311" t="s">
        <v>1351</v>
      </c>
      <c r="CX8" s="1311" t="s">
        <v>538</v>
      </c>
      <c r="CY8" s="1311" t="s">
        <v>1312</v>
      </c>
      <c r="CZ8" s="1311" t="s">
        <v>1348</v>
      </c>
      <c r="DA8" s="1311" t="s">
        <v>1335</v>
      </c>
      <c r="DB8" s="1311" t="s">
        <v>542</v>
      </c>
      <c r="DC8" s="1311" t="s">
        <v>1311</v>
      </c>
      <c r="DD8" s="1413" t="s">
        <v>1922</v>
      </c>
      <c r="DE8" s="1304" t="s">
        <v>1357</v>
      </c>
      <c r="DG8" s="1314" t="s">
        <v>1883</v>
      </c>
      <c r="DH8" s="1315"/>
      <c r="DI8" s="1315"/>
      <c r="DJ8" s="1315"/>
      <c r="DK8" s="1315"/>
      <c r="DL8" s="1315"/>
      <c r="DM8" s="1315"/>
      <c r="DN8" s="1315"/>
      <c r="DO8" s="1315"/>
      <c r="DP8" s="1315"/>
      <c r="DQ8" s="1315"/>
      <c r="DR8" s="1315"/>
      <c r="DS8" s="1315"/>
      <c r="DT8" s="1315"/>
      <c r="DU8" s="1315"/>
      <c r="DV8" s="1315"/>
      <c r="DW8" s="1315"/>
      <c r="DX8" s="1315"/>
      <c r="DY8" s="1315"/>
      <c r="DZ8" s="1301" t="s">
        <v>1695</v>
      </c>
      <c r="EF8" s="595" t="s">
        <v>1718</v>
      </c>
    </row>
    <row r="9" spans="1:140" s="29" customFormat="1" ht="30" customHeight="1">
      <c r="A9" s="217"/>
      <c r="B9" s="217"/>
      <c r="C9" s="71"/>
      <c r="D9" s="300"/>
      <c r="E9" s="71"/>
      <c r="F9" s="193"/>
      <c r="G9" s="71"/>
      <c r="H9" s="71"/>
      <c r="I9" s="71"/>
      <c r="J9" s="238"/>
      <c r="K9" s="1317"/>
      <c r="L9" s="1320"/>
      <c r="M9" s="1323"/>
      <c r="N9" s="1326"/>
      <c r="O9" s="1323"/>
      <c r="P9" s="1320"/>
      <c r="Q9" s="1323"/>
      <c r="R9" s="1317"/>
      <c r="S9" s="1320"/>
      <c r="T9" s="1323"/>
      <c r="U9" s="1326"/>
      <c r="V9" s="1329"/>
      <c r="W9" s="1338"/>
      <c r="X9" s="1326"/>
      <c r="Y9" s="1345"/>
      <c r="Z9" s="1332"/>
      <c r="AA9" s="1353"/>
      <c r="AB9" s="1347"/>
      <c r="AC9" s="1335"/>
      <c r="AD9" s="1350"/>
      <c r="AE9" s="1338"/>
      <c r="AF9" s="1361"/>
      <c r="AG9" s="1356" t="s">
        <v>1809</v>
      </c>
      <c r="AH9" s="1342" t="s">
        <v>1325</v>
      </c>
      <c r="AI9" s="1355" t="s">
        <v>1325</v>
      </c>
      <c r="AJ9" s="1342" t="s">
        <v>1810</v>
      </c>
      <c r="AK9" s="1342" t="s">
        <v>1811</v>
      </c>
      <c r="AL9" s="1357" t="s">
        <v>1812</v>
      </c>
      <c r="AM9" s="859"/>
      <c r="AN9" s="1363" t="s">
        <v>1897</v>
      </c>
      <c r="AO9" s="1365" t="s">
        <v>1813</v>
      </c>
      <c r="AP9" s="1400" t="s">
        <v>1814</v>
      </c>
      <c r="AQ9" s="1400" t="s">
        <v>1815</v>
      </c>
      <c r="AR9" s="1387" t="s">
        <v>1816</v>
      </c>
      <c r="AS9" s="1388"/>
      <c r="AT9" s="1388"/>
      <c r="AU9" s="1389"/>
      <c r="AV9" s="1390" t="s">
        <v>1817</v>
      </c>
      <c r="AW9" s="1398" t="s">
        <v>1818</v>
      </c>
      <c r="AX9" s="1367" t="s">
        <v>1819</v>
      </c>
      <c r="AY9" s="1408" t="s">
        <v>1820</v>
      </c>
      <c r="AZ9" s="1405" t="s">
        <v>1821</v>
      </c>
      <c r="BA9" s="1406"/>
      <c r="BB9" s="1406"/>
      <c r="BC9" s="1406"/>
      <c r="BD9" s="1406"/>
      <c r="BE9" s="1406"/>
      <c r="BF9" s="1407"/>
      <c r="BG9" s="1373"/>
      <c r="BH9" s="1373"/>
      <c r="BI9" s="1378"/>
      <c r="BJ9" s="1379"/>
      <c r="BK9" s="1379"/>
      <c r="BL9" s="1379"/>
      <c r="BM9" s="1379"/>
      <c r="BN9" s="1380"/>
      <c r="BO9" s="1410" t="s">
        <v>543</v>
      </c>
      <c r="BP9" s="1382" t="s">
        <v>1822</v>
      </c>
      <c r="BQ9" s="1382" t="s">
        <v>1823</v>
      </c>
      <c r="BR9" s="1369" t="s">
        <v>1824</v>
      </c>
      <c r="BX9" s="1381"/>
      <c r="BY9" s="1303"/>
      <c r="BZ9" s="1303"/>
      <c r="CA9" s="1303"/>
      <c r="CB9" s="1303"/>
      <c r="CC9" s="1303"/>
      <c r="CD9" s="1303"/>
      <c r="CE9" s="1393"/>
      <c r="CF9" s="1303"/>
      <c r="CG9" s="1303"/>
      <c r="CH9" s="1393"/>
      <c r="CI9" s="1303"/>
      <c r="CJ9" s="1303"/>
      <c r="CK9" s="1303"/>
      <c r="CL9" s="1303"/>
      <c r="CM9" s="1303"/>
      <c r="CN9" s="1303"/>
      <c r="CO9" s="1303"/>
      <c r="CP9" s="1371"/>
      <c r="CQ9" s="1394"/>
      <c r="CS9" s="1392"/>
      <c r="CT9" s="1311"/>
      <c r="CU9" s="1311"/>
      <c r="CV9" s="1311"/>
      <c r="CW9" s="1311"/>
      <c r="CX9" s="1311"/>
      <c r="CY9" s="1311"/>
      <c r="CZ9" s="1311"/>
      <c r="DA9" s="1311"/>
      <c r="DB9" s="1311"/>
      <c r="DC9" s="1311"/>
      <c r="DD9" s="1413"/>
      <c r="DE9" s="1304"/>
      <c r="DG9" s="1309" t="s">
        <v>1859</v>
      </c>
      <c r="DH9" s="1307" t="s">
        <v>1860</v>
      </c>
      <c r="DI9" s="1307" t="s">
        <v>1861</v>
      </c>
      <c r="DJ9" s="1307" t="s">
        <v>1862</v>
      </c>
      <c r="DK9" s="1307" t="s">
        <v>1863</v>
      </c>
      <c r="DL9" s="1312" t="s">
        <v>1913</v>
      </c>
      <c r="DM9" s="1313"/>
      <c r="DN9" s="1310" t="s">
        <v>1864</v>
      </c>
      <c r="DO9" s="1310" t="s">
        <v>1865</v>
      </c>
      <c r="DP9" s="1308" t="s">
        <v>1866</v>
      </c>
      <c r="DQ9" s="1305" t="s">
        <v>1867</v>
      </c>
      <c r="DR9" s="1308" t="s">
        <v>1868</v>
      </c>
      <c r="DS9" s="1307" t="s">
        <v>1869</v>
      </c>
      <c r="DT9" s="1307" t="s">
        <v>1870</v>
      </c>
      <c r="DU9" s="1307" t="s">
        <v>1871</v>
      </c>
      <c r="DV9" s="1308" t="s">
        <v>1872</v>
      </c>
      <c r="DW9" s="1307" t="s">
        <v>1873</v>
      </c>
      <c r="DX9" s="1307" t="s">
        <v>1874</v>
      </c>
      <c r="DY9" s="1307" t="s">
        <v>1875</v>
      </c>
      <c r="DZ9" s="1302"/>
      <c r="EF9" s="882" t="s">
        <v>2541</v>
      </c>
    </row>
    <row r="10" spans="1:140" s="29" customFormat="1" ht="30" customHeight="1" thickBot="1">
      <c r="A10" s="217"/>
      <c r="B10" s="217"/>
      <c r="C10" s="71"/>
      <c r="D10" s="300"/>
      <c r="E10" s="71"/>
      <c r="F10" s="193"/>
      <c r="G10" s="71"/>
      <c r="H10" s="71"/>
      <c r="I10" s="71"/>
      <c r="J10" s="238"/>
      <c r="K10" s="1318"/>
      <c r="L10" s="1321"/>
      <c r="M10" s="1324"/>
      <c r="N10" s="1327"/>
      <c r="O10" s="1324"/>
      <c r="P10" s="1321"/>
      <c r="Q10" s="1324"/>
      <c r="R10" s="1318"/>
      <c r="S10" s="1321"/>
      <c r="T10" s="1324"/>
      <c r="U10" s="1327"/>
      <c r="V10" s="1330"/>
      <c r="W10" s="1339"/>
      <c r="X10" s="1327"/>
      <c r="Y10" s="1343"/>
      <c r="Z10" s="1333"/>
      <c r="AA10" s="1354"/>
      <c r="AB10" s="1348"/>
      <c r="AC10" s="1336"/>
      <c r="AD10" s="1351"/>
      <c r="AE10" s="1339"/>
      <c r="AF10" s="1362"/>
      <c r="AG10" s="1321"/>
      <c r="AH10" s="1343"/>
      <c r="AI10" s="1333"/>
      <c r="AJ10" s="1343"/>
      <c r="AK10" s="1343"/>
      <c r="AL10" s="1324"/>
      <c r="AM10" s="860"/>
      <c r="AN10" s="1364"/>
      <c r="AO10" s="1366"/>
      <c r="AP10" s="1401"/>
      <c r="AQ10" s="1401"/>
      <c r="AR10" s="200" t="s">
        <v>1825</v>
      </c>
      <c r="AS10" s="200" t="s">
        <v>1826</v>
      </c>
      <c r="AT10" s="200" t="s">
        <v>1827</v>
      </c>
      <c r="AU10" s="201" t="s">
        <v>1828</v>
      </c>
      <c r="AV10" s="1391"/>
      <c r="AW10" s="1399"/>
      <c r="AX10" s="1368"/>
      <c r="AY10" s="1409"/>
      <c r="AZ10" s="202" t="s">
        <v>1813</v>
      </c>
      <c r="BA10" s="597" t="s">
        <v>1829</v>
      </c>
      <c r="BB10" s="202" t="s">
        <v>1830</v>
      </c>
      <c r="BC10" s="202" t="s">
        <v>1359</v>
      </c>
      <c r="BD10" s="240" t="s">
        <v>1360</v>
      </c>
      <c r="BE10" s="202" t="s">
        <v>1587</v>
      </c>
      <c r="BF10" s="241" t="s">
        <v>1588</v>
      </c>
      <c r="BG10" s="1374"/>
      <c r="BH10" s="1374"/>
      <c r="BI10" s="214" t="s">
        <v>1830</v>
      </c>
      <c r="BJ10" s="215" t="s">
        <v>1359</v>
      </c>
      <c r="BK10" s="215" t="s">
        <v>1360</v>
      </c>
      <c r="BL10" s="215" t="s">
        <v>1587</v>
      </c>
      <c r="BM10" s="215" t="s">
        <v>1588</v>
      </c>
      <c r="BN10" s="216" t="s">
        <v>1831</v>
      </c>
      <c r="BO10" s="1411"/>
      <c r="BP10" s="1383"/>
      <c r="BQ10" s="1383"/>
      <c r="BR10" s="1370"/>
      <c r="BX10" s="1381"/>
      <c r="BY10" s="1303"/>
      <c r="BZ10" s="1303"/>
      <c r="CA10" s="1303"/>
      <c r="CB10" s="1303"/>
      <c r="CC10" s="1303"/>
      <c r="CD10" s="1303"/>
      <c r="CE10" s="1393"/>
      <c r="CF10" s="1303"/>
      <c r="CG10" s="1303"/>
      <c r="CH10" s="1393"/>
      <c r="CI10" s="1303"/>
      <c r="CJ10" s="1303"/>
      <c r="CK10" s="1303"/>
      <c r="CL10" s="1303"/>
      <c r="CM10" s="1303"/>
      <c r="CN10" s="1303"/>
      <c r="CO10" s="1303"/>
      <c r="CP10" s="1371"/>
      <c r="CQ10" s="1394"/>
      <c r="CS10" s="1392"/>
      <c r="CT10" s="1311"/>
      <c r="CU10" s="1311"/>
      <c r="CV10" s="1311"/>
      <c r="CW10" s="1311"/>
      <c r="CX10" s="1311"/>
      <c r="CY10" s="1311"/>
      <c r="CZ10" s="1311"/>
      <c r="DA10" s="1311"/>
      <c r="DB10" s="1311"/>
      <c r="DC10" s="1311"/>
      <c r="DD10" s="1413"/>
      <c r="DE10" s="1304" t="s">
        <v>742</v>
      </c>
      <c r="DG10" s="1309"/>
      <c r="DH10" s="1307"/>
      <c r="DI10" s="1307"/>
      <c r="DJ10" s="1307"/>
      <c r="DK10" s="1307"/>
      <c r="DL10" s="1164" t="s">
        <v>1914</v>
      </c>
      <c r="DM10" s="1164" t="s">
        <v>1915</v>
      </c>
      <c r="DN10" s="1310"/>
      <c r="DO10" s="1310"/>
      <c r="DP10" s="1308"/>
      <c r="DQ10" s="1306"/>
      <c r="DR10" s="1308"/>
      <c r="DS10" s="1307"/>
      <c r="DT10" s="1307"/>
      <c r="DU10" s="1307"/>
      <c r="DV10" s="1308"/>
      <c r="DW10" s="1307"/>
      <c r="DX10" s="1307"/>
      <c r="DY10" s="1307"/>
      <c r="DZ10" s="1302"/>
      <c r="EF10" s="882" t="s">
        <v>2542</v>
      </c>
      <c r="EI10" s="1395" t="s">
        <v>1879</v>
      </c>
      <c r="EJ10" s="1395"/>
    </row>
    <row r="11" spans="1:140" s="85" customFormat="1" ht="28.5" customHeight="1" thickTop="1" thickBot="1">
      <c r="A11" s="217"/>
      <c r="B11" s="217"/>
      <c r="C11" s="84"/>
      <c r="D11" s="301"/>
      <c r="E11" s="84"/>
      <c r="F11" s="194"/>
      <c r="G11" s="84"/>
      <c r="H11" s="84"/>
      <c r="I11" s="84"/>
      <c r="J11" s="239"/>
      <c r="K11" s="723"/>
      <c r="L11" s="97"/>
      <c r="M11" s="724"/>
      <c r="N11" s="97"/>
      <c r="O11" s="98"/>
      <c r="P11" s="97"/>
      <c r="Q11" s="724"/>
      <c r="R11" s="723"/>
      <c r="S11" s="97"/>
      <c r="T11" s="98"/>
      <c r="U11" s="725"/>
      <c r="V11" s="90">
        <f>SUM(V$13:V61997)-SUMIF($I:$I,"TTL",V:V)</f>
        <v>53.000000000000114</v>
      </c>
      <c r="W11" s="724"/>
      <c r="X11" s="725"/>
      <c r="Y11" s="99"/>
      <c r="Z11" s="100"/>
      <c r="AA11" s="726"/>
      <c r="AB11" s="727">
        <f>SUM(AB$13:AB61997)-SUMIF($I:$I,"TTL",AB:AB)</f>
        <v>69.000000000000171</v>
      </c>
      <c r="AC11" s="757"/>
      <c r="AD11" s="97"/>
      <c r="AE11" s="98"/>
      <c r="AF11" s="728">
        <f>SUM(AF$13:AF61997)-SUMIF($I:$I,"TTL",AF:AF)</f>
        <v>79800</v>
      </c>
      <c r="AG11" s="729"/>
      <c r="AH11" s="100"/>
      <c r="AI11" s="100"/>
      <c r="AJ11" s="100"/>
      <c r="AK11" s="100"/>
      <c r="AL11" s="98"/>
      <c r="AM11" s="730"/>
      <c r="AN11" s="731"/>
      <c r="AO11" s="732"/>
      <c r="AP11" s="733"/>
      <c r="AQ11" s="734"/>
      <c r="AR11" s="733"/>
      <c r="AS11" s="733"/>
      <c r="AT11" s="733"/>
      <c r="AU11" s="733"/>
      <c r="AV11" s="735"/>
      <c r="AW11" s="736"/>
      <c r="AX11" s="737"/>
      <c r="AY11" s="737"/>
      <c r="AZ11" s="738"/>
      <c r="BA11" s="738"/>
      <c r="BB11" s="738"/>
      <c r="BC11" s="738"/>
      <c r="BD11" s="738"/>
      <c r="BE11" s="738"/>
      <c r="BF11" s="738"/>
      <c r="BG11" s="739"/>
      <c r="BH11" s="739"/>
      <c r="BI11" s="740">
        <f>SUM(BI$13:BI62001)-SUMIF($I:$I,"TTL",BI:BI)</f>
        <v>76866</v>
      </c>
      <c r="BJ11" s="741">
        <f>SUM(BJ$13:BJ62001)-SUMIF($I:$I,"TTL",BJ:BJ)</f>
        <v>4593</v>
      </c>
      <c r="BK11" s="742">
        <f>SUM(BK$13:BK62001)-SUMIF($I:$I,"TTL",BK:BK)</f>
        <v>0</v>
      </c>
      <c r="BL11" s="742">
        <f>SUM(BL$13:BL62001)-SUMIF($I:$I,"TTL",BL:BL)</f>
        <v>0</v>
      </c>
      <c r="BM11" s="742">
        <f>SUM(BM$13:BM62001)-SUMIF($I:$I,"TTL",BM:BM)</f>
        <v>0</v>
      </c>
      <c r="BN11" s="743">
        <f>SUM(BN$13:BN62001)-SUMIF($I:$I,"TTL",BN:BN)</f>
        <v>699</v>
      </c>
      <c r="BO11" s="744">
        <f>SUM(BO$13:BO61997)-SUMIF($I:$I,"TTL",BO:BO)</f>
        <v>79800</v>
      </c>
      <c r="BP11" s="745">
        <f>SUM(BP$13:BP61997)-SUMIF($I:$I,"TTL",BP:BP)</f>
        <v>2253846160</v>
      </c>
      <c r="BQ11" s="745">
        <f>SUM(BQ$13:BQ61997)-SUMIF($I:$I,"TTL",BQ:BQ)</f>
        <v>9868500000</v>
      </c>
      <c r="BR11" s="746">
        <f>IF(ISERROR($BQ11/($BP11*1.1))=TRUE,0,$BQ11/($BP11*1.1))</f>
        <v>3.9804684967334398</v>
      </c>
      <c r="BV11" s="254" t="s">
        <v>1723</v>
      </c>
      <c r="BX11" s="97"/>
      <c r="BY11" s="100"/>
      <c r="BZ11" s="100"/>
      <c r="CA11" s="100"/>
      <c r="CB11" s="100"/>
      <c r="CC11" s="100"/>
      <c r="CD11" s="99"/>
      <c r="CE11" s="100"/>
      <c r="CF11" s="100"/>
      <c r="CG11" s="99"/>
      <c r="CH11" s="100"/>
      <c r="CI11" s="100"/>
      <c r="CJ11" s="100"/>
      <c r="CK11" s="90"/>
      <c r="CL11" s="101"/>
      <c r="CM11" s="90"/>
      <c r="CN11" s="90"/>
      <c r="CO11" s="90"/>
      <c r="CP11" s="98"/>
      <c r="CQ11" s="98"/>
      <c r="CS11" s="86"/>
      <c r="CT11" s="87"/>
      <c r="CU11" s="88"/>
      <c r="CV11" s="88"/>
      <c r="CW11" s="88"/>
      <c r="CX11" s="89"/>
      <c r="CY11" s="89"/>
      <c r="CZ11" s="90"/>
      <c r="DA11" s="90"/>
      <c r="DB11" s="89"/>
      <c r="DC11" s="89"/>
      <c r="DD11" s="91"/>
      <c r="DE11" s="96"/>
      <c r="DG11" s="265"/>
      <c r="DH11" s="278">
        <v>90</v>
      </c>
      <c r="DI11" s="267"/>
      <c r="DJ11" s="266"/>
      <c r="DK11" s="267"/>
      <c r="DL11" s="1165" t="s">
        <v>1916</v>
      </c>
      <c r="DM11" s="1165" t="s">
        <v>1916</v>
      </c>
      <c r="DN11" s="879" t="s">
        <v>1877</v>
      </c>
      <c r="DO11" s="879" t="s">
        <v>1878</v>
      </c>
      <c r="DP11" s="278">
        <v>60</v>
      </c>
      <c r="DQ11" s="278" t="s">
        <v>1876</v>
      </c>
      <c r="DR11" s="267" t="s">
        <v>1876</v>
      </c>
      <c r="DS11" s="267"/>
      <c r="DT11" s="267"/>
      <c r="DU11" s="267"/>
      <c r="DV11" s="267"/>
      <c r="DW11" s="267"/>
      <c r="DX11" s="267"/>
      <c r="DY11" s="267"/>
      <c r="DZ11" s="880"/>
      <c r="EC11" s="593" t="s">
        <v>1719</v>
      </c>
      <c r="ED11" s="593" t="s">
        <v>1882</v>
      </c>
      <c r="EE11" s="593" t="s">
        <v>1720</v>
      </c>
      <c r="EF11" s="593" t="s">
        <v>1721</v>
      </c>
      <c r="EG11" s="594" t="s">
        <v>1722</v>
      </c>
      <c r="EI11" s="881" t="s">
        <v>1880</v>
      </c>
      <c r="EJ11" s="881" t="s">
        <v>1881</v>
      </c>
    </row>
    <row r="12" spans="1:140" s="81" customFormat="1" ht="8.25" customHeight="1">
      <c r="A12" s="167" t="s">
        <v>1333</v>
      </c>
      <c r="B12" s="218" t="s">
        <v>1364</v>
      </c>
      <c r="C12" s="105" t="s">
        <v>1403</v>
      </c>
      <c r="D12" s="302" t="s">
        <v>1613</v>
      </c>
      <c r="E12" s="105" t="s">
        <v>1358</v>
      </c>
      <c r="F12" s="195" t="s">
        <v>1404</v>
      </c>
      <c r="G12" s="105" t="s">
        <v>527</v>
      </c>
      <c r="H12" s="105" t="s">
        <v>309</v>
      </c>
      <c r="I12" s="105" t="s">
        <v>538</v>
      </c>
      <c r="J12" s="236" t="s">
        <v>1578</v>
      </c>
      <c r="K12" s="747" t="s">
        <v>1368</v>
      </c>
      <c r="L12" s="747" t="s">
        <v>546</v>
      </c>
      <c r="M12" s="747" t="s">
        <v>1369</v>
      </c>
      <c r="N12" s="747" t="s">
        <v>1370</v>
      </c>
      <c r="O12" s="747" t="s">
        <v>1297</v>
      </c>
      <c r="P12" s="747" t="s">
        <v>1298</v>
      </c>
      <c r="Q12" s="747" t="s">
        <v>1371</v>
      </c>
      <c r="R12" s="747" t="s">
        <v>1299</v>
      </c>
      <c r="S12" s="747" t="s">
        <v>1372</v>
      </c>
      <c r="T12" s="747" t="s">
        <v>1373</v>
      </c>
      <c r="U12" s="747" t="s">
        <v>1374</v>
      </c>
      <c r="V12" s="748" t="s">
        <v>1375</v>
      </c>
      <c r="W12" s="747" t="s">
        <v>1376</v>
      </c>
      <c r="X12" s="747" t="s">
        <v>1300</v>
      </c>
      <c r="Y12" s="747" t="s">
        <v>1377</v>
      </c>
      <c r="Z12" s="747" t="s">
        <v>1378</v>
      </c>
      <c r="AA12" s="747" t="s">
        <v>1379</v>
      </c>
      <c r="AB12" s="748" t="s">
        <v>1380</v>
      </c>
      <c r="AC12" s="748" t="s">
        <v>1772</v>
      </c>
      <c r="AD12" s="747" t="s">
        <v>1381</v>
      </c>
      <c r="AE12" s="747" t="s">
        <v>1301</v>
      </c>
      <c r="AF12" s="749" t="s">
        <v>543</v>
      </c>
      <c r="AG12" s="747" t="s">
        <v>1382</v>
      </c>
      <c r="AH12" s="747" t="s">
        <v>1383</v>
      </c>
      <c r="AI12" s="747" t="s">
        <v>1384</v>
      </c>
      <c r="AJ12" s="747" t="s">
        <v>544</v>
      </c>
      <c r="AK12" s="747" t="s">
        <v>545</v>
      </c>
      <c r="AL12" s="747" t="s">
        <v>1385</v>
      </c>
      <c r="AM12" s="749" t="s">
        <v>1386</v>
      </c>
      <c r="AN12" s="749" t="s">
        <v>1387</v>
      </c>
      <c r="AO12" s="749" t="s">
        <v>1388</v>
      </c>
      <c r="AP12" s="749" t="s">
        <v>1389</v>
      </c>
      <c r="AQ12" s="749" t="s">
        <v>1390</v>
      </c>
      <c r="AR12" s="749" t="s">
        <v>1391</v>
      </c>
      <c r="AS12" s="749" t="s">
        <v>1392</v>
      </c>
      <c r="AT12" s="749" t="s">
        <v>1393</v>
      </c>
      <c r="AU12" s="749" t="s">
        <v>1394</v>
      </c>
      <c r="AV12" s="750" t="s">
        <v>1395</v>
      </c>
      <c r="AW12" s="749" t="s">
        <v>1396</v>
      </c>
      <c r="AX12" s="751" t="s">
        <v>1397</v>
      </c>
      <c r="AY12" s="751" t="s">
        <v>1398</v>
      </c>
      <c r="AZ12" s="751" t="s">
        <v>1399</v>
      </c>
      <c r="BA12" s="751" t="s">
        <v>1773</v>
      </c>
      <c r="BB12" s="751" t="s">
        <v>1774</v>
      </c>
      <c r="BC12" s="751" t="s">
        <v>1576</v>
      </c>
      <c r="BD12" s="751" t="s">
        <v>1577</v>
      </c>
      <c r="BE12" s="751" t="s">
        <v>1585</v>
      </c>
      <c r="BF12" s="751" t="s">
        <v>1586</v>
      </c>
      <c r="BG12" s="749" t="s">
        <v>1775</v>
      </c>
      <c r="BH12" s="749" t="s">
        <v>1775</v>
      </c>
      <c r="BI12" s="752" t="s">
        <v>1776</v>
      </c>
      <c r="BJ12" s="752" t="s">
        <v>1777</v>
      </c>
      <c r="BK12" s="752" t="s">
        <v>1778</v>
      </c>
      <c r="BL12" s="752" t="s">
        <v>1778</v>
      </c>
      <c r="BM12" s="752" t="s">
        <v>1778</v>
      </c>
      <c r="BN12" s="752" t="s">
        <v>1779</v>
      </c>
      <c r="BO12" s="749" t="s">
        <v>1400</v>
      </c>
      <c r="BP12" s="753" t="s">
        <v>1401</v>
      </c>
      <c r="BQ12" s="753" t="s">
        <v>1402</v>
      </c>
      <c r="BR12" s="750" t="s">
        <v>857</v>
      </c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S12" s="242"/>
      <c r="CT12" s="242"/>
      <c r="CU12" s="242"/>
      <c r="CV12" s="242"/>
      <c r="CW12" s="242"/>
      <c r="CX12" s="242"/>
      <c r="CY12" s="242"/>
      <c r="CZ12" s="242"/>
      <c r="DA12" s="242"/>
      <c r="DB12" s="242"/>
      <c r="DC12" s="242"/>
      <c r="DD12" s="242"/>
      <c r="DG12" s="268"/>
      <c r="DH12" s="268"/>
      <c r="DI12" s="268"/>
      <c r="DJ12" s="268"/>
      <c r="DK12" s="268"/>
      <c r="DL12" s="1166"/>
      <c r="DM12" s="1166"/>
      <c r="DN12" s="268"/>
      <c r="DO12" s="268"/>
      <c r="DP12" s="268"/>
      <c r="DQ12" s="268"/>
      <c r="DR12" s="268"/>
      <c r="DS12" s="268"/>
      <c r="DT12" s="268"/>
      <c r="DU12" s="268"/>
      <c r="DV12" s="268"/>
      <c r="DW12" s="268"/>
      <c r="DX12" s="268"/>
      <c r="DY12" s="268"/>
      <c r="DZ12" s="251"/>
      <c r="EA12" s="252"/>
      <c r="EB12" s="252"/>
    </row>
    <row r="13" spans="1:140" s="26" customFormat="1" ht="52.5" customHeight="1">
      <c r="A13" s="168" t="str">
        <f>IF(OR($I13="TTL",$I13=""),"",IF(ISERROR(VLOOKUP($B13,CODE!$D:$G,CODE!$F$1-2,FALSE))=TRUE,"전략",VLOOKUP($B13,CODE!$D:$G,CODE!$F$1-2,FALSE)))</f>
        <v>전략</v>
      </c>
      <c r="B13" s="217" t="str">
        <f>IF(OR($I13="TTL",$I13=""),"",IF(VLOOKUP($P13,CODE!$K:$O,CODE!$O$1,FALSE)="",$I13,$I13&amp;"-"&amp;VLOOKUP($P13,CODE!$K:$O,CODE!$O$1,FALSE)))</f>
        <v>VBL-의류</v>
      </c>
      <c r="C13" s="71" t="str">
        <f>IF($I13="TTL","",I13&amp;"-"&amp;$AG13&amp;"-"&amp;$AI13)</f>
        <v>VBL-아트인드림-01</v>
      </c>
      <c r="D13" s="300" t="str">
        <f>$C13&amp;$Z13</f>
        <v>VBL-아트인드림-01VBLTLF4001BK</v>
      </c>
      <c r="E13" s="71">
        <f>IF($I13="TTL",0,IF(ISERROR(IF($Z12=$Z13,$E12,$E12+1))=TRUE,1,IF($Z12=$Z13,$E12,$E12+1)))</f>
        <v>1</v>
      </c>
      <c r="F13" s="193" t="str">
        <f>$C13&amp;$E13</f>
        <v>VBL-아트인드림-011</v>
      </c>
      <c r="G13" s="71" t="str">
        <f>$F13&amp;"-"&amp;$U13&amp;$Y13&amp;$AE13</f>
        <v>VBL-아트인드림-011-VBLTLF4001BLACKOSS</v>
      </c>
      <c r="H13" s="71" t="str">
        <f>IF(ISERROR(I13&amp;VLOOKUP(P13,CODE!$K:$N,CODE!$N$1,FALSE)&amp;S13)=TRUE,0,I13&amp;VLOOKUP(P13,CODE!$K:$N,CODE!$N$1,FALSE)&amp;S13)</f>
        <v>VBL의류1</v>
      </c>
      <c r="I13" s="71" t="str">
        <f>IF(ISERROR(SEARCH("TTL",$K13))=TRUE,IF($L13="","",VLOOKUP($L13,CODE!$B:$G,CODE!$D$1,FALSE)),"TTL")</f>
        <v>VBL</v>
      </c>
      <c r="J13" s="237" t="str">
        <f>MID(W13,1,6)</f>
        <v>14FW V</v>
      </c>
      <c r="K13" s="878"/>
      <c r="L13" s="40" t="s">
        <v>1937</v>
      </c>
      <c r="M13" s="41" t="str">
        <f>IF(OR($I13="TTL",$L13=""),"",VLOOKUP($L13,CODE!$B:$D,CODE!$C$1,FALSE))</f>
        <v>VITAL BLUE</v>
      </c>
      <c r="N13" s="42" t="str">
        <f>IF(OR($I13="TTL",$L13=""),"",VLOOKUP($K$2,CODE!$S:$T,CODE!$T$1-1,FALSE))</f>
        <v>F</v>
      </c>
      <c r="O13" s="1281">
        <v>4</v>
      </c>
      <c r="P13" s="40" t="s">
        <v>1938</v>
      </c>
      <c r="Q13" s="41" t="str">
        <f>IF(OR($I13="TTL",$P13=""),"",VLOOKUP($P13,CODE!$K:$M,CODE!$L$1,FALSE))</f>
        <v>LONG SLEEVES</v>
      </c>
      <c r="R13" s="1282" t="s">
        <v>1939</v>
      </c>
      <c r="S13" s="1283">
        <v>1</v>
      </c>
      <c r="T13" s="43" t="str">
        <f t="shared" ref="T13:T100" si="2">IF(OR($I13="TTL",$S13=""),"",IF($S13&lt;10,"00"&amp;$S13,IF($S13&lt;100,"0"&amp;$S13,$S13)))</f>
        <v>001</v>
      </c>
      <c r="U13" s="39" t="str">
        <f t="shared" ref="U13:U100" si="3">IF($I13="TTL","",$L13&amp;$P13&amp;$N13&amp;$O13&amp;$T13)</f>
        <v>VBLTLF4001</v>
      </c>
      <c r="V13" s="36">
        <f t="shared" ref="V13:V76" si="4">IF($I13="TTL",SUMIF($C:$C,MID($K13,1,SEARCH("TTL",$K13)-2),$V:$V),IF($EI13="",0,1/COUNTIF($EI:$EI,$EI13)))</f>
        <v>0.25</v>
      </c>
      <c r="W13" s="1284" t="s">
        <v>1940</v>
      </c>
      <c r="X13" s="39" t="str">
        <f>IF($Y13="","",VLOOKUP($Y13,CODE!$AE:$AF,CODE!$AF$1-1,FALSE))</f>
        <v>BK</v>
      </c>
      <c r="Y13" s="37" t="s">
        <v>1941</v>
      </c>
      <c r="Z13" s="35" t="str">
        <f t="shared" ref="Z13:Z100" si="5">$U13&amp;$X13</f>
        <v>VBLTLF4001BK</v>
      </c>
      <c r="AA13" s="592" t="str">
        <f t="shared" ref="AA13:AA76" si="6">VLOOKUP($Z13&amp;$AX13,$EC:$EG,5,FALSE)</f>
        <v/>
      </c>
      <c r="AB13" s="44">
        <f t="shared" ref="AB13:AB76" si="7">IF($I13="TTL",SUMIF($C:$C,MID($K13,1,SEARCH("TTL",$K13)-2),$AB:$AB),IF($EJ13="",0,1/COUNTIF($EJ:$EJ,$EJ13)))</f>
        <v>0.25</v>
      </c>
      <c r="AC13" s="598">
        <v>0</v>
      </c>
      <c r="AD13" s="184">
        <v>1</v>
      </c>
      <c r="AE13" s="1285" t="s">
        <v>1942</v>
      </c>
      <c r="AF13" s="1286">
        <v>250</v>
      </c>
      <c r="AG13" s="1287" t="s">
        <v>1943</v>
      </c>
      <c r="AH13" s="1288">
        <v>1</v>
      </c>
      <c r="AI13" s="224" t="str">
        <f t="shared" ref="AI13:AI100" si="8">IF($AH13=0,"",IF($AH13&lt;10,"0"&amp;$AH13,$AH13))</f>
        <v>01</v>
      </c>
      <c r="AJ13" s="1289" t="s">
        <v>1944</v>
      </c>
      <c r="AK13" s="1289" t="s">
        <v>1945</v>
      </c>
      <c r="AL13" s="212">
        <f t="shared" ref="AL13:AL100" si="9">IF($AK13=0,"",IF($AK13="KR",2,1))</f>
        <v>2</v>
      </c>
      <c r="AM13" s="247">
        <f>IF(ISERROR(VLOOKUP($F13,[1]기획현황취합!$A$1:$E$65440,[1]기획현황취합!$B$1,FALSE))=TRUE,0,VLOOKUP($F13,[1]기획현황취합!$A$1:$E$65440,[1]기획현황취합!$B$1,FALSE))</f>
        <v>79000</v>
      </c>
      <c r="AN13" s="1099">
        <f>IF(ISERROR(VLOOKUP($F13,[1]기획현황취합!$A$1:$E$65440,[1]기획현황취합!$C$1,FALSE))=TRUE,0,VLOOKUP($F13,[1]기획현황취합!$A$1:$E$65440,[1]기획현황취합!$C$1,FALSE))</f>
        <v>41803</v>
      </c>
      <c r="AO13" s="45">
        <f>IF(ISERROR(($AM13/1.1)/VLOOKUP($AG13,'TARGET MU'!$A:$D,'TARGET MU'!$D$1,FALSE))=TRUE,0,($AM13/1.1)/VLOOKUP($AG13,'TARGET MU'!$A:$D,'TARGET MU'!$D$1,FALSE))</f>
        <v>19949.494949494947</v>
      </c>
      <c r="AP13" s="1110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16500</v>
      </c>
      <c r="AQ13" s="38">
        <f>AP13-AO13</f>
        <v>-3449.4949494949469</v>
      </c>
      <c r="AR13" s="754">
        <v>0</v>
      </c>
      <c r="AS13" s="754">
        <v>20</v>
      </c>
      <c r="AT13" s="244" t="s">
        <v>1724</v>
      </c>
      <c r="AU13" s="219">
        <f>SUM(AR13:AT13)</f>
        <v>20</v>
      </c>
      <c r="AV13" s="245"/>
      <c r="AW13" s="246">
        <v>16480</v>
      </c>
      <c r="AX13" s="250">
        <f>IF(ISERROR(VLOOKUP($F13,[1]기획현황취합!$A$1:$E$65440,[1]기획현황취합!$D$1,FALSE))=TRUE,0,VLOOKUP($F13,[1]기획현황취합!$A$1:$E$65440,[1]기획현황취합!$D$1,FALSE))</f>
        <v>41737</v>
      </c>
      <c r="AY13" s="248"/>
      <c r="AZ13" s="208">
        <f>IF(ISERROR(VLOOKUP($F13,[1]기획현황취합!$A$1:$E$65440,[1]기획현황취합!$E$1,FALSE))=TRUE,0,VLOOKUP($F13,[1]기획현황취합!$A$1:$E$65440,[1]기획현황취합!$E$1,FALSE))</f>
        <v>41823</v>
      </c>
      <c r="BA13" s="243">
        <v>41864</v>
      </c>
      <c r="BB13" s="243">
        <v>41885</v>
      </c>
      <c r="BC13" s="243">
        <v>41901</v>
      </c>
      <c r="BD13" s="243">
        <v>0</v>
      </c>
      <c r="BE13" s="243">
        <v>0</v>
      </c>
      <c r="BF13" s="243">
        <v>0</v>
      </c>
      <c r="BG13" s="249" t="s">
        <v>3359</v>
      </c>
      <c r="BH13" s="249">
        <v>0</v>
      </c>
      <c r="BI13" s="83">
        <f>IF($I13="TTL",SUMIF($C:$C,MID($K13,1,SEARCH("TTL",$K13)-2),$BI:$BI),SUMIF(실입고현황!$A:$A,BB13&amp;VLOOKUP($AG13,'TARGET MU'!$A:$D,'TARGET MU'!$B$1,FALSE)&amp;$Z13&amp;" "&amp;$AE13,실입고현황!$C:$C))</f>
        <v>228</v>
      </c>
      <c r="BJ13" s="102">
        <f>IF($I13="TTL",SUMIF($C:$C,MID($K13,1,SEARCH("TTL",$K13)-2),$BJ:$BJ),SUMIF(실입고현황!$A:$A,BC13&amp;VLOOKUP($AG13,'TARGET MU'!$A:$D,'TARGET MU'!$B$1,FALSE)&amp;$Z13&amp;" "&amp;$AE13,실입고현황!$C:$C))</f>
        <v>13</v>
      </c>
      <c r="BK13" s="103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3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3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4">
        <f t="shared" ref="BN13:BN76" si="10">IF($I13="TTL",SUMIF($C:$C,MID($K13,1,SEARCH("TTL",$K13)-2),$BN:$BN),IF(($BO13-SUM($BI13,$BJ13,$BK13,BL13,BM13))&lt;$BO13*$BN$6,0,$BO13-SUM($BI13,$BJ13,$BK13,BL13,BM13)))</f>
        <v>0</v>
      </c>
      <c r="BO13" s="46">
        <f t="shared" ref="BO13:BO76" si="11">IF($I13="TTL",SUMIF($C:$C,MID($K13,1,SEARCH("TTL",$K13)-2),$BO:$BO),$AF13)</f>
        <v>250</v>
      </c>
      <c r="BP13" s="94">
        <f t="shared" ref="BP13:BP76" si="12">IF($I13="TTL",SUMIF($C:$C,MID($K13,1,SEARCH("TTL",$K13)-2),$BP:$BP),IF($AP13=0,$AO13*$AF13,$AP13*$AF13))</f>
        <v>4125000</v>
      </c>
      <c r="BQ13" s="94">
        <f t="shared" ref="BQ13:BQ76" si="13">IF($I13="TTL",SUMIF($C:$C,MID($K13,1,SEARCH("TTL",$K13)-2),$BQ:$BQ),$AM13*$AF13)</f>
        <v>19750000</v>
      </c>
      <c r="BR13" s="47">
        <f>IF(ISERROR($BQ13/($BP13*1.1))=TRUE,0,$BQ13/($BP13*1.1))</f>
        <v>4.3526170798898072</v>
      </c>
      <c r="BT13" s="26" t="str">
        <f>IF(ISERROR(Z13&amp;VLOOKUP($AG13,'TARGET MU'!$A:$D,'TARGET MU'!$B$1,FALSE))=TRUE,"",Z13&amp;VLOOKUP($AG13,'TARGET MU'!$A:$D,'TARGET MU'!$B$1,FALSE))</f>
        <v>VBLTLF4001BK아트인드림</v>
      </c>
      <c r="BU13" s="31">
        <f>AP13</f>
        <v>16500</v>
      </c>
      <c r="BV13" s="31" t="str">
        <f>Z13&amp;AE13&amp;AF13&amp;AM13&amp;AG13&amp;AI13&amp;AK13</f>
        <v>VBLTLF4001BKOSS25079000아트인드림01KR</v>
      </c>
      <c r="BX13" s="54" t="str">
        <f>IF($I13="TTL","",$L13)</f>
        <v>VBL</v>
      </c>
      <c r="BY13" s="55">
        <f>$O13</f>
        <v>4</v>
      </c>
      <c r="BZ13" s="55" t="str">
        <f>$AJ13</f>
        <v>M</v>
      </c>
      <c r="CA13" s="55" t="str">
        <f>$P13</f>
        <v>TL</v>
      </c>
      <c r="CB13" s="55" t="str">
        <f>$R13</f>
        <v>U</v>
      </c>
      <c r="CC13" s="55" t="str">
        <f>$AK13</f>
        <v>KR</v>
      </c>
      <c r="CD13" s="56" t="str">
        <f>$W13</f>
        <v>14FW VB_MTM_01_BK</v>
      </c>
      <c r="CE13" s="55" t="str">
        <f>$U13</f>
        <v>VBLTLF4001</v>
      </c>
      <c r="CF13" s="55" t="str">
        <f>$T13</f>
        <v>001</v>
      </c>
      <c r="CG13" s="56" t="str">
        <f>$W13</f>
        <v>14FW VB_MTM_01_BK</v>
      </c>
      <c r="CH13" s="55" t="str">
        <f>$X13</f>
        <v>BK</v>
      </c>
      <c r="CI13" s="55">
        <f>$AD13</f>
        <v>1</v>
      </c>
      <c r="CJ13" s="55" t="str">
        <f>$AE13</f>
        <v>OSS</v>
      </c>
      <c r="CK13" s="57">
        <f t="shared" ref="CK13:CK76" si="14">IF($I13="TTL",SUMIF($C:$C,MID($K13,1,SEARCH("TTL",$K13)-2),$BO:$BO),$AF13)</f>
        <v>250</v>
      </c>
      <c r="CL13" s="58">
        <f>$AV13</f>
        <v>0</v>
      </c>
      <c r="CM13" s="57">
        <f>$AM13</f>
        <v>79000</v>
      </c>
      <c r="CN13" s="57">
        <f>$AP13-$AU13</f>
        <v>16480</v>
      </c>
      <c r="CO13" s="57">
        <f>$AU13</f>
        <v>20</v>
      </c>
      <c r="CP13" s="59">
        <f>$AL13</f>
        <v>2</v>
      </c>
      <c r="CQ13" s="234"/>
      <c r="CS13" s="48"/>
      <c r="CT13" s="49" t="str">
        <f>IF($I13="TTL",$K13,$Z13&amp;$AE13)</f>
        <v>VBLTLF4001BKOSS</v>
      </c>
      <c r="CU13" s="50" t="str">
        <f>$M13</f>
        <v>VITAL BLUE</v>
      </c>
      <c r="CV13" s="50" t="str">
        <f>IF($I13="TTL","",IF($CT13="","",$Q13&amp;"_"&amp;$T13&amp;IF(R13="K","_KIDS","")))</f>
        <v>LONG SLEEVES_001</v>
      </c>
      <c r="CW13" s="50" t="str">
        <f>IF($I13="TTL","",IF($CT13="","",$Y13&amp;"_"&amp;$AE13))</f>
        <v>BLACK_OSS</v>
      </c>
      <c r="CX13" s="51" t="str">
        <f>$L13</f>
        <v>VBL</v>
      </c>
      <c r="CY13" s="51" t="str">
        <f>$T13</f>
        <v>001</v>
      </c>
      <c r="CZ13" s="52">
        <f t="shared" ref="CZ13:CZ76" si="15">IF($I13="TTL",SUMIF($C:$C,MID($K13,1,SEARCH("TTL",$K13)-2),$CZ:$CZ),$AF13)</f>
        <v>250</v>
      </c>
      <c r="DA13" s="52">
        <f>$AM13</f>
        <v>79000</v>
      </c>
      <c r="DB13" s="51" t="str">
        <f>$Y13</f>
        <v>BLACK</v>
      </c>
      <c r="DC13" s="51" t="str">
        <f>$AE13</f>
        <v>OSS</v>
      </c>
      <c r="DD13" s="60"/>
      <c r="DE13" s="164"/>
      <c r="DG13" s="270">
        <v>41778</v>
      </c>
      <c r="DH13" s="276">
        <f>IF(OR($I13="TTL",$I13=""),"",AZ13-$DH$11)</f>
        <v>41733</v>
      </c>
      <c r="DI13" s="269">
        <v>41737</v>
      </c>
      <c r="DJ13" s="269">
        <v>41737</v>
      </c>
      <c r="DK13" s="270">
        <v>41829</v>
      </c>
      <c r="DL13" s="1167"/>
      <c r="DM13" s="1167"/>
      <c r="DN13" s="270"/>
      <c r="DO13" s="270"/>
      <c r="DP13" s="277">
        <f>IF(OR($DN13="없음",$I13="TTL",$I13=""),"",AZ13-$DP$11)</f>
        <v>41763</v>
      </c>
      <c r="DQ13" s="270"/>
      <c r="DR13" s="270"/>
      <c r="DS13" s="271"/>
      <c r="DT13" s="270"/>
      <c r="DU13" s="271"/>
      <c r="DV13" s="270">
        <v>41838</v>
      </c>
      <c r="DW13" s="270"/>
      <c r="DX13" s="271"/>
      <c r="DY13" s="271"/>
      <c r="DZ13" s="60"/>
      <c r="EA13" s="61"/>
      <c r="EB13" s="61"/>
      <c r="EC13" s="26" t="str">
        <f>IF(OR($Z12&amp;$AX12=$Z13&amp;$AX12,$Z13&amp;$AX13=""),"",$Z13&amp;$AX13)</f>
        <v>VBLTLF4001BK41737</v>
      </c>
      <c r="ED13" s="26" t="str">
        <f>IF(OR(Z12&amp;AE12=Z13&amp;AE13,Z13=""),"",Z13&amp;AE13)</f>
        <v>VBLTLF4001BKOSS</v>
      </c>
      <c r="EE13" s="27">
        <f>IF($ED13="",0,IF(COUNTIF(ED$12:ED12,ED13)=0,0,COUNTIF(ED$12:ED12,ED13)))</f>
        <v>0</v>
      </c>
      <c r="EF13" s="26">
        <f>IF(OR($AJ13="B",$ED13="",MID($U13,8,1)=$EF$9,MID($U13,8,1)=$EF$10),0,1)</f>
        <v>0</v>
      </c>
      <c r="EG13" s="27" t="str">
        <f>IF(EE13+EF13=0,"","R"&amp;(EE13+EF13))</f>
        <v/>
      </c>
      <c r="EI13" s="26" t="str">
        <f>IF($ED13="","",IF($EE13=0,U13,""))</f>
        <v>VBLTLF4001</v>
      </c>
      <c r="EJ13" s="26" t="str">
        <f>IF($ED13="","",IF($EE13=0,Z13,""))</f>
        <v>VBLTLF4001BK</v>
      </c>
    </row>
    <row r="14" spans="1:140" s="26" customFormat="1" ht="52.5" customHeight="1">
      <c r="A14" s="168" t="str">
        <f>IF(OR($I14="TTL",$I14=""),"",IF(ISERROR(VLOOKUP($B14,CODE!$D:$G,CODE!$F$1-2,FALSE))=TRUE,"전략",VLOOKUP($B14,CODE!$D:$G,CODE!$F$1-2,FALSE)))</f>
        <v>전략</v>
      </c>
      <c r="B14" s="217" t="str">
        <f>IF(OR($I14="TTL",$I14=""),"",IF(VLOOKUP($P14,CODE!$K:$O,CODE!$O$1,FALSE)="",$I14,$I14&amp;"-"&amp;VLOOKUP($P14,CODE!$K:$O,CODE!$O$1,FALSE)))</f>
        <v>VBL-의류</v>
      </c>
      <c r="C14" s="71" t="str">
        <f t="shared" ref="C14:C77" si="16">IF($I14="TTL","",I14&amp;"-"&amp;$AG14&amp;"-"&amp;$AI14)</f>
        <v>VBL-아트인드림-01</v>
      </c>
      <c r="D14" s="300" t="str">
        <f t="shared" ref="D14:D77" si="17">$C14&amp;$Z14</f>
        <v>VBL-아트인드림-01VBLTLF4001BK</v>
      </c>
      <c r="E14" s="71">
        <f t="shared" ref="E14:E77" si="18">IF($I14="TTL",0,IF(ISERROR(IF($Z13=$Z14,$E13,$E13+1))=TRUE,1,IF($Z13=$Z14,$E13,$E13+1)))</f>
        <v>1</v>
      </c>
      <c r="F14" s="193" t="str">
        <f t="shared" ref="F14:F77" si="19">$C14&amp;$E14</f>
        <v>VBL-아트인드림-011</v>
      </c>
      <c r="G14" s="71" t="str">
        <f t="shared" ref="G14:G77" si="20">$F14&amp;"-"&amp;$U14&amp;$Y14&amp;$AE14</f>
        <v>VBL-아트인드림-011-VBLTLF4001BLACKOMM</v>
      </c>
      <c r="H14" s="71" t="str">
        <f>IF(ISERROR(I14&amp;VLOOKUP(P14,CODE!$K:$N,CODE!$N$1,FALSE)&amp;S14)=TRUE,0,I14&amp;VLOOKUP(P14,CODE!$K:$N,CODE!$N$1,FALSE)&amp;S14)</f>
        <v>VBL의류1</v>
      </c>
      <c r="I14" s="71" t="str">
        <f>IF(ISERROR(SEARCH("TTL",$K14))=TRUE,IF($L14="","",VLOOKUP($L14,CODE!$B:$G,CODE!$D$1,FALSE)),"TTL")</f>
        <v>VBL</v>
      </c>
      <c r="J14" s="237" t="str">
        <f t="shared" ref="J14:J77" si="21">MID(W14,1,6)</f>
        <v>14FW V</v>
      </c>
      <c r="K14" s="878"/>
      <c r="L14" s="40" t="s">
        <v>1946</v>
      </c>
      <c r="M14" s="41" t="str">
        <f>IF(OR($I14="TTL",$L14=""),"",VLOOKUP($L14,CODE!$B:$D,CODE!$C$1,FALSE))</f>
        <v>VITAL BLUE</v>
      </c>
      <c r="N14" s="42" t="str">
        <f>IF(OR($I14="TTL",$L14=""),"",VLOOKUP($K$2,CODE!$S:$T,CODE!$T$1-1,FALSE))</f>
        <v>F</v>
      </c>
      <c r="O14" s="1281">
        <v>4</v>
      </c>
      <c r="P14" s="40" t="s">
        <v>1947</v>
      </c>
      <c r="Q14" s="41" t="str">
        <f>IF(OR($I14="TTL",$P14=""),"",VLOOKUP($P14,CODE!$K:$M,CODE!$L$1,FALSE))</f>
        <v>LONG SLEEVES</v>
      </c>
      <c r="R14" s="1282" t="s">
        <v>1948</v>
      </c>
      <c r="S14" s="1283">
        <v>1</v>
      </c>
      <c r="T14" s="43" t="str">
        <f t="shared" si="2"/>
        <v>001</v>
      </c>
      <c r="U14" s="39" t="str">
        <f t="shared" si="3"/>
        <v>VBLTLF4001</v>
      </c>
      <c r="V14" s="36">
        <f t="shared" si="4"/>
        <v>0.25</v>
      </c>
      <c r="W14" s="1284" t="s">
        <v>1949</v>
      </c>
      <c r="X14" s="39" t="str">
        <f>IF($Y14="","",VLOOKUP($Y14,CODE!$AE:$AF,CODE!$AF$1-1,FALSE))</f>
        <v>BK</v>
      </c>
      <c r="Y14" s="37" t="s">
        <v>1950</v>
      </c>
      <c r="Z14" s="35" t="str">
        <f t="shared" si="5"/>
        <v>VBLTLF4001BK</v>
      </c>
      <c r="AA14" s="592" t="str">
        <f t="shared" si="6"/>
        <v/>
      </c>
      <c r="AB14" s="44">
        <f t="shared" si="7"/>
        <v>0.25</v>
      </c>
      <c r="AC14" s="598">
        <v>0</v>
      </c>
      <c r="AD14" s="184">
        <v>1</v>
      </c>
      <c r="AE14" s="1285" t="s">
        <v>1951</v>
      </c>
      <c r="AF14" s="1286">
        <v>350</v>
      </c>
      <c r="AG14" s="1287" t="s">
        <v>1952</v>
      </c>
      <c r="AH14" s="1288">
        <v>1</v>
      </c>
      <c r="AI14" s="224" t="str">
        <f t="shared" si="8"/>
        <v>01</v>
      </c>
      <c r="AJ14" s="1289" t="s">
        <v>1953</v>
      </c>
      <c r="AK14" s="1289" t="s">
        <v>1954</v>
      </c>
      <c r="AL14" s="212">
        <f t="shared" si="9"/>
        <v>2</v>
      </c>
      <c r="AM14" s="247">
        <f>IF(ISERROR(VLOOKUP($F14,[1]기획현황취합!$A$1:$E$65440,[1]기획현황취합!$B$1,FALSE))=TRUE,0,VLOOKUP($F14,[1]기획현황취합!$A$1:$E$65440,[1]기획현황취합!$B$1,FALSE))</f>
        <v>79000</v>
      </c>
      <c r="AN14" s="1099">
        <f>IF(ISERROR(VLOOKUP($F14,[1]기획현황취합!$A$1:$E$65440,[1]기획현황취합!$C$1,FALSE))=TRUE,0,VLOOKUP($F14,[1]기획현황취합!$A$1:$E$65440,[1]기획현황취합!$C$1,FALSE))</f>
        <v>41803</v>
      </c>
      <c r="AO14" s="45">
        <f>IF(ISERROR(($AM14/1.1)/VLOOKUP($AG14,'TARGET MU'!$A:$D,'TARGET MU'!$D$1,FALSE))=TRUE,0,($AM14/1.1)/VLOOKUP($AG14,'TARGET MU'!$A:$D,'TARGET MU'!$D$1,FALSE))</f>
        <v>19949.494949494947</v>
      </c>
      <c r="AP14" s="1110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16500</v>
      </c>
      <c r="AQ14" s="38">
        <f t="shared" ref="AQ14:AQ19" si="22">AP14-AO14</f>
        <v>-3449.4949494949469</v>
      </c>
      <c r="AR14" s="754">
        <v>0</v>
      </c>
      <c r="AS14" s="754">
        <v>20</v>
      </c>
      <c r="AT14" s="244" t="s">
        <v>1724</v>
      </c>
      <c r="AU14" s="219">
        <f t="shared" ref="AU14:AU19" si="23">SUM(AR14:AT14)</f>
        <v>20</v>
      </c>
      <c r="AV14" s="245">
        <v>0</v>
      </c>
      <c r="AW14" s="246">
        <v>16480</v>
      </c>
      <c r="AX14" s="250">
        <f>IF(ISERROR(VLOOKUP($F14,[1]기획현황취합!$A$1:$E$65440,[1]기획현황취합!$D$1,FALSE))=TRUE,0,VLOOKUP($F14,[1]기획현황취합!$A$1:$E$65440,[1]기획현황취합!$D$1,FALSE))</f>
        <v>41737</v>
      </c>
      <c r="AY14" s="248">
        <v>0</v>
      </c>
      <c r="AZ14" s="208">
        <f>IF(ISERROR(VLOOKUP($F14,[1]기획현황취합!$A$1:$E$65440,[1]기획현황취합!$E$1,FALSE))=TRUE,0,VLOOKUP($F14,[1]기획현황취합!$A$1:$E$65440,[1]기획현황취합!$E$1,FALSE))</f>
        <v>41823</v>
      </c>
      <c r="BA14" s="243">
        <v>41864</v>
      </c>
      <c r="BB14" s="243">
        <v>41885</v>
      </c>
      <c r="BC14" s="243">
        <v>41901</v>
      </c>
      <c r="BD14" s="243">
        <v>0</v>
      </c>
      <c r="BE14" s="243">
        <v>0</v>
      </c>
      <c r="BF14" s="243">
        <v>0</v>
      </c>
      <c r="BG14" s="249" t="s">
        <v>3359</v>
      </c>
      <c r="BH14" s="249">
        <v>0</v>
      </c>
      <c r="BI14" s="83">
        <f>IF($I14="TTL",SUMIF($C:$C,MID($K14,1,SEARCH("TTL",$K14)-2),$BI:$BI),SUMIF(실입고현황!$A:$A,BB14&amp;VLOOKUP($AG14,'TARGET MU'!$A:$D,'TARGET MU'!$B$1,FALSE)&amp;$Z14&amp;" "&amp;$AE14,실입고현황!$C:$C))</f>
        <v>295</v>
      </c>
      <c r="BJ14" s="102">
        <f>IF($I14="TTL",SUMIF($C:$C,MID($K14,1,SEARCH("TTL",$K14)-2),$BJ:$BJ),SUMIF(실입고현황!$A:$A,BC14&amp;VLOOKUP($AG14,'TARGET MU'!$A:$D,'TARGET MU'!$B$1,FALSE)&amp;$Z14&amp;" "&amp;$AE14,실입고현황!$C:$C))</f>
        <v>74</v>
      </c>
      <c r="BK14" s="103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3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3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4">
        <f t="shared" si="10"/>
        <v>0</v>
      </c>
      <c r="BO14" s="46">
        <f t="shared" si="11"/>
        <v>350</v>
      </c>
      <c r="BP14" s="94">
        <f t="shared" si="12"/>
        <v>5775000</v>
      </c>
      <c r="BQ14" s="94">
        <f t="shared" si="13"/>
        <v>27650000</v>
      </c>
      <c r="BR14" s="47">
        <f t="shared" ref="BR14:BR75" si="24">IF(ISERROR($BQ14/($BP14*1.1))=TRUE,0,$BQ14/($BP14*1.1))</f>
        <v>4.3526170798898063</v>
      </c>
      <c r="BT14" s="26" t="str">
        <f>IF(ISERROR(Z14&amp;VLOOKUP($AG14,'TARGET MU'!$A:$D,'TARGET MU'!$B$1,FALSE))=TRUE,"",Z14&amp;VLOOKUP($AG14,'TARGET MU'!$A:$D,'TARGET MU'!$B$1,FALSE))</f>
        <v>VBLTLF4001BK아트인드림</v>
      </c>
      <c r="BU14" s="31">
        <f t="shared" ref="BU14:BU77" si="25">AP14</f>
        <v>16500</v>
      </c>
      <c r="BV14" s="31" t="str">
        <f t="shared" ref="BV14:BV77" si="26">Z14&amp;AE14&amp;AF14&amp;AM14&amp;AG14&amp;AI14&amp;AK14</f>
        <v>VBLTLF4001BKOMM35079000아트인드림01KR</v>
      </c>
      <c r="BX14" s="54" t="str">
        <f t="shared" ref="BX14:BX40" si="27">IF($I14="TTL","",$L14)</f>
        <v>VBL</v>
      </c>
      <c r="BY14" s="55">
        <f t="shared" ref="BY14:BY40" si="28">$O14</f>
        <v>4</v>
      </c>
      <c r="BZ14" s="55" t="str">
        <f t="shared" ref="BZ14:BZ40" si="29">$AJ14</f>
        <v>M</v>
      </c>
      <c r="CA14" s="55" t="str">
        <f t="shared" ref="CA14:CA40" si="30">$P14</f>
        <v>TL</v>
      </c>
      <c r="CB14" s="55" t="str">
        <f t="shared" ref="CB14:CB40" si="31">$R14</f>
        <v>U</v>
      </c>
      <c r="CC14" s="55" t="str">
        <f t="shared" ref="CC14:CC40" si="32">$AK14</f>
        <v>KR</v>
      </c>
      <c r="CD14" s="56" t="str">
        <f t="shared" ref="CD14:CD40" si="33">$W14</f>
        <v>14FW VB_MTM_01_BK</v>
      </c>
      <c r="CE14" s="55" t="str">
        <f t="shared" ref="CE14:CE40" si="34">$U14</f>
        <v>VBLTLF4001</v>
      </c>
      <c r="CF14" s="55" t="str">
        <f t="shared" ref="CF14:CF40" si="35">$T14</f>
        <v>001</v>
      </c>
      <c r="CG14" s="56" t="str">
        <f t="shared" ref="CG14:CG40" si="36">$W14</f>
        <v>14FW VB_MTM_01_BK</v>
      </c>
      <c r="CH14" s="55" t="str">
        <f t="shared" ref="CH14:CH40" si="37">$X14</f>
        <v>BK</v>
      </c>
      <c r="CI14" s="55">
        <f t="shared" ref="CI14:CI40" si="38">$AD14</f>
        <v>1</v>
      </c>
      <c r="CJ14" s="55" t="str">
        <f t="shared" ref="CJ14:CJ40" si="39">$AE14</f>
        <v>OMM</v>
      </c>
      <c r="CK14" s="57">
        <f t="shared" si="14"/>
        <v>350</v>
      </c>
      <c r="CL14" s="58">
        <f t="shared" ref="CL14:CL40" si="40">$AV14</f>
        <v>0</v>
      </c>
      <c r="CM14" s="57">
        <f t="shared" ref="CM14:CM40" si="41">$AM14</f>
        <v>79000</v>
      </c>
      <c r="CN14" s="57">
        <f t="shared" ref="CN14:CN40" si="42">$AP14-$AU14</f>
        <v>16480</v>
      </c>
      <c r="CO14" s="57">
        <f t="shared" ref="CO14:CO40" si="43">$AU14</f>
        <v>20</v>
      </c>
      <c r="CP14" s="59">
        <f t="shared" ref="CP14:CP40" si="44">$AL14</f>
        <v>2</v>
      </c>
      <c r="CQ14" s="234"/>
      <c r="CS14" s="48"/>
      <c r="CT14" s="49" t="str">
        <f t="shared" ref="CT14:CT40" si="45">IF($I14="TTL",$K14,$Z14&amp;$AE14)</f>
        <v>VBLTLF4001BKOMM</v>
      </c>
      <c r="CU14" s="50" t="str">
        <f t="shared" ref="CU14:CU40" si="46">$M14</f>
        <v>VITAL BLUE</v>
      </c>
      <c r="CV14" s="50" t="str">
        <f t="shared" ref="CV14:CV19" si="47">IF($I14="TTL","",IF($CT14="","",$Q14&amp;"_"&amp;$T14&amp;IF(R14="K","_KIDS","")))</f>
        <v>LONG SLEEVES_001</v>
      </c>
      <c r="CW14" s="50" t="str">
        <f t="shared" ref="CW14:CW40" si="48">IF($I14="TTL","",IF($CT14="","",$Y14&amp;"_"&amp;$AE14))</f>
        <v>BLACK_OMM</v>
      </c>
      <c r="CX14" s="51" t="str">
        <f t="shared" ref="CX14:CX40" si="49">$L14</f>
        <v>VBL</v>
      </c>
      <c r="CY14" s="51" t="str">
        <f t="shared" ref="CY14:CY40" si="50">$T14</f>
        <v>001</v>
      </c>
      <c r="CZ14" s="52">
        <f t="shared" si="15"/>
        <v>350</v>
      </c>
      <c r="DA14" s="52">
        <f t="shared" ref="DA14:DA40" si="51">$AM14</f>
        <v>79000</v>
      </c>
      <c r="DB14" s="51" t="str">
        <f t="shared" ref="DB14:DB40" si="52">$Y14</f>
        <v>BLACK</v>
      </c>
      <c r="DC14" s="51" t="str">
        <f t="shared" ref="DC14:DC40" si="53">$AE14</f>
        <v>OMM</v>
      </c>
      <c r="DD14" s="60"/>
      <c r="DE14" s="164"/>
      <c r="DG14" s="270">
        <v>41778</v>
      </c>
      <c r="DH14" s="276">
        <f t="shared" ref="DH14:DH19" si="54">IF(OR($I14="TTL",$I14=""),"",AZ14-$DH$11)</f>
        <v>41733</v>
      </c>
      <c r="DI14" s="269">
        <v>41737</v>
      </c>
      <c r="DJ14" s="269">
        <v>41737</v>
      </c>
      <c r="DK14" s="270">
        <v>41829</v>
      </c>
      <c r="DL14" s="1167"/>
      <c r="DM14" s="1167"/>
      <c r="DN14" s="270"/>
      <c r="DO14" s="270"/>
      <c r="DP14" s="277">
        <f t="shared" ref="DP14:DP19" si="55">IF(OR($DN14="없음",$I14="TTL",$I14=""),"",AZ14-$DP$11)</f>
        <v>41763</v>
      </c>
      <c r="DQ14" s="270"/>
      <c r="DR14" s="270"/>
      <c r="DS14" s="271"/>
      <c r="DT14" s="270"/>
      <c r="DU14" s="271"/>
      <c r="DV14" s="270">
        <v>41838</v>
      </c>
      <c r="DW14" s="270"/>
      <c r="DX14" s="271"/>
      <c r="DY14" s="271"/>
      <c r="DZ14" s="60"/>
      <c r="EA14" s="61"/>
      <c r="EB14" s="61"/>
      <c r="EC14" s="26" t="str">
        <f t="shared" ref="EC14:EC77" si="56">IF(OR($Z13&amp;$AX13=$Z14&amp;$AX13,$Z14&amp;$AX14=""),"",$Z14&amp;$AX14)</f>
        <v/>
      </c>
      <c r="ED14" s="26" t="str">
        <f t="shared" ref="ED14:ED77" si="57">IF(OR(Z13&amp;AE13=Z14&amp;AE14,Z14=""),"",Z14&amp;AE14)</f>
        <v>VBLTLF4001BKOMM</v>
      </c>
      <c r="EE14" s="27">
        <f>IF($ED14="",0,IF(COUNTIF(ED$12:ED13,ED14)=0,0,COUNTIF(ED$12:ED13,ED14)))</f>
        <v>0</v>
      </c>
      <c r="EF14" s="26">
        <f t="shared" ref="EF14:EF77" si="58">IF(OR($AJ14="B",$ED14="",MID($U14,8,1)=$EF$9,MID($U14,8,1)=$EF$10),0,1)</f>
        <v>0</v>
      </c>
      <c r="EG14" s="27" t="str">
        <f t="shared" ref="EG14:EG77" si="59">IF(EE14+EF14=0,"","R"&amp;(EE14+EF14))</f>
        <v/>
      </c>
      <c r="EI14" s="26" t="str">
        <f t="shared" ref="EI14:EI77" si="60">IF($ED14="","",IF($EE14=0,U14,""))</f>
        <v>VBLTLF4001</v>
      </c>
      <c r="EJ14" s="26" t="str">
        <f t="shared" ref="EJ14:EJ77" si="61">IF($ED14="","",IF($EE14=0,Z14,""))</f>
        <v>VBLTLF4001BK</v>
      </c>
    </row>
    <row r="15" spans="1:140" s="26" customFormat="1" ht="52.5" customHeight="1">
      <c r="A15" s="168" t="str">
        <f>IF(OR($I15="TTL",$I15=""),"",IF(ISERROR(VLOOKUP($B15,CODE!$D:$G,CODE!$F$1-2,FALSE))=TRUE,"전략",VLOOKUP($B15,CODE!$D:$G,CODE!$F$1-2,FALSE)))</f>
        <v>전략</v>
      </c>
      <c r="B15" s="217" t="str">
        <f>IF(OR($I15="TTL",$I15=""),"",IF(VLOOKUP($P15,CODE!$K:$O,CODE!$O$1,FALSE)="",$I15,$I15&amp;"-"&amp;VLOOKUP($P15,CODE!$K:$O,CODE!$O$1,FALSE)))</f>
        <v>VBL-의류</v>
      </c>
      <c r="C15" s="71" t="str">
        <f t="shared" si="16"/>
        <v>VBL-아트인드림-01</v>
      </c>
      <c r="D15" s="300" t="str">
        <f t="shared" si="17"/>
        <v>VBL-아트인드림-01VBLTLF4001BK</v>
      </c>
      <c r="E15" s="71">
        <f t="shared" si="18"/>
        <v>1</v>
      </c>
      <c r="F15" s="193" t="str">
        <f t="shared" si="19"/>
        <v>VBL-아트인드림-011</v>
      </c>
      <c r="G15" s="71" t="str">
        <f t="shared" si="20"/>
        <v>VBL-아트인드림-011-VBLTLF4001BLACKOLL</v>
      </c>
      <c r="H15" s="71" t="str">
        <f>IF(ISERROR(I15&amp;VLOOKUP(P15,CODE!$K:$N,CODE!$N$1,FALSE)&amp;S15)=TRUE,0,I15&amp;VLOOKUP(P15,CODE!$K:$N,CODE!$N$1,FALSE)&amp;S15)</f>
        <v>VBL의류1</v>
      </c>
      <c r="I15" s="71" t="str">
        <f>IF(ISERROR(SEARCH("TTL",$K15))=TRUE,IF($L15="","",VLOOKUP($L15,CODE!$B:$G,CODE!$D$1,FALSE)),"TTL")</f>
        <v>VBL</v>
      </c>
      <c r="J15" s="237" t="str">
        <f t="shared" si="21"/>
        <v>14FW V</v>
      </c>
      <c r="K15" s="878"/>
      <c r="L15" s="40" t="s">
        <v>1955</v>
      </c>
      <c r="M15" s="41" t="str">
        <f>IF(OR($I15="TTL",$L15=""),"",VLOOKUP($L15,CODE!$B:$D,CODE!$C$1,FALSE))</f>
        <v>VITAL BLUE</v>
      </c>
      <c r="N15" s="42" t="str">
        <f>IF(OR($I15="TTL",$L15=""),"",VLOOKUP($K$2,CODE!$S:$T,CODE!$T$1-1,FALSE))</f>
        <v>F</v>
      </c>
      <c r="O15" s="1281">
        <v>4</v>
      </c>
      <c r="P15" s="40" t="s">
        <v>1956</v>
      </c>
      <c r="Q15" s="41" t="str">
        <f>IF(OR($I15="TTL",$P15=""),"",VLOOKUP($P15,CODE!$K:$M,CODE!$L$1,FALSE))</f>
        <v>LONG SLEEVES</v>
      </c>
      <c r="R15" s="1282" t="s">
        <v>1957</v>
      </c>
      <c r="S15" s="1283">
        <v>1</v>
      </c>
      <c r="T15" s="43" t="str">
        <f t="shared" si="2"/>
        <v>001</v>
      </c>
      <c r="U15" s="39" t="str">
        <f t="shared" si="3"/>
        <v>VBLTLF4001</v>
      </c>
      <c r="V15" s="36">
        <f t="shared" si="4"/>
        <v>0.25</v>
      </c>
      <c r="W15" s="1284" t="s">
        <v>1958</v>
      </c>
      <c r="X15" s="39" t="str">
        <f>IF($Y15="","",VLOOKUP($Y15,CODE!$AE:$AF,CODE!$AF$1-1,FALSE))</f>
        <v>BK</v>
      </c>
      <c r="Y15" s="37" t="s">
        <v>1959</v>
      </c>
      <c r="Z15" s="35" t="str">
        <f t="shared" si="5"/>
        <v>VBLTLF4001BK</v>
      </c>
      <c r="AA15" s="592" t="str">
        <f t="shared" si="6"/>
        <v/>
      </c>
      <c r="AB15" s="44">
        <f t="shared" si="7"/>
        <v>0.25</v>
      </c>
      <c r="AC15" s="598">
        <v>0</v>
      </c>
      <c r="AD15" s="184">
        <v>1</v>
      </c>
      <c r="AE15" s="1285" t="s">
        <v>1960</v>
      </c>
      <c r="AF15" s="1286">
        <v>350</v>
      </c>
      <c r="AG15" s="1287" t="s">
        <v>1961</v>
      </c>
      <c r="AH15" s="1288">
        <v>1</v>
      </c>
      <c r="AI15" s="224" t="str">
        <f t="shared" si="8"/>
        <v>01</v>
      </c>
      <c r="AJ15" s="1289" t="s">
        <v>1962</v>
      </c>
      <c r="AK15" s="1289" t="s">
        <v>1963</v>
      </c>
      <c r="AL15" s="212">
        <f t="shared" si="9"/>
        <v>2</v>
      </c>
      <c r="AM15" s="247">
        <f>IF(ISERROR(VLOOKUP($F15,[1]기획현황취합!$A$1:$E$65440,[1]기획현황취합!$B$1,FALSE))=TRUE,0,VLOOKUP($F15,[1]기획현황취합!$A$1:$E$65440,[1]기획현황취합!$B$1,FALSE))</f>
        <v>79000</v>
      </c>
      <c r="AN15" s="1099">
        <f>IF(ISERROR(VLOOKUP($F15,[1]기획현황취합!$A$1:$E$65440,[1]기획현황취합!$C$1,FALSE))=TRUE,0,VLOOKUP($F15,[1]기획현황취합!$A$1:$E$65440,[1]기획현황취합!$C$1,FALSE))</f>
        <v>41803</v>
      </c>
      <c r="AO15" s="45">
        <f>IF(ISERROR(($AM15/1.1)/VLOOKUP($AG15,'TARGET MU'!$A:$D,'TARGET MU'!$D$1,FALSE))=TRUE,0,($AM15/1.1)/VLOOKUP($AG15,'TARGET MU'!$A:$D,'TARGET MU'!$D$1,FALSE))</f>
        <v>19949.494949494947</v>
      </c>
      <c r="AP15" s="1110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16500</v>
      </c>
      <c r="AQ15" s="38">
        <f t="shared" si="22"/>
        <v>-3449.4949494949469</v>
      </c>
      <c r="AR15" s="754">
        <v>0</v>
      </c>
      <c r="AS15" s="754">
        <v>20</v>
      </c>
      <c r="AT15" s="244" t="s">
        <v>1724</v>
      </c>
      <c r="AU15" s="219">
        <f t="shared" si="23"/>
        <v>20</v>
      </c>
      <c r="AV15" s="245">
        <v>0</v>
      </c>
      <c r="AW15" s="246">
        <v>16480</v>
      </c>
      <c r="AX15" s="250">
        <f>IF(ISERROR(VLOOKUP($F15,[1]기획현황취합!$A$1:$E$65440,[1]기획현황취합!$D$1,FALSE))=TRUE,0,VLOOKUP($F15,[1]기획현황취합!$A$1:$E$65440,[1]기획현황취합!$D$1,FALSE))</f>
        <v>41737</v>
      </c>
      <c r="AY15" s="248">
        <v>0</v>
      </c>
      <c r="AZ15" s="208">
        <f>IF(ISERROR(VLOOKUP($F15,[1]기획현황취합!$A$1:$E$65440,[1]기획현황취합!$E$1,FALSE))=TRUE,0,VLOOKUP($F15,[1]기획현황취합!$A$1:$E$65440,[1]기획현황취합!$E$1,FALSE))</f>
        <v>41823</v>
      </c>
      <c r="BA15" s="243">
        <v>41864</v>
      </c>
      <c r="BB15" s="243">
        <v>41885</v>
      </c>
      <c r="BC15" s="243">
        <v>41901</v>
      </c>
      <c r="BD15" s="243">
        <v>0</v>
      </c>
      <c r="BE15" s="243">
        <v>0</v>
      </c>
      <c r="BF15" s="243">
        <v>0</v>
      </c>
      <c r="BG15" s="249" t="s">
        <v>3359</v>
      </c>
      <c r="BH15" s="249">
        <v>0</v>
      </c>
      <c r="BI15" s="83">
        <f>IF($I15="TTL",SUMIF($C:$C,MID($K15,1,SEARCH("TTL",$K15)-2),$BI:$BI),SUMIF(실입고현황!$A:$A,BB15&amp;VLOOKUP($AG15,'TARGET MU'!$A:$D,'TARGET MU'!$B$1,FALSE)&amp;$Z15&amp;" "&amp;$AE15,실입고현황!$C:$C))</f>
        <v>322</v>
      </c>
      <c r="BJ15" s="102">
        <f>IF($I15="TTL",SUMIF($C:$C,MID($K15,1,SEARCH("TTL",$K15)-2),$BJ:$BJ),SUMIF(실입고현황!$A:$A,BC15&amp;VLOOKUP($AG15,'TARGET MU'!$A:$D,'TARGET MU'!$B$1,FALSE)&amp;$Z15&amp;" "&amp;$AE15,실입고현황!$C:$C))</f>
        <v>46</v>
      </c>
      <c r="BK15" s="103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3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3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4">
        <f t="shared" si="10"/>
        <v>0</v>
      </c>
      <c r="BO15" s="46">
        <f t="shared" si="11"/>
        <v>350</v>
      </c>
      <c r="BP15" s="94">
        <f t="shared" si="12"/>
        <v>5775000</v>
      </c>
      <c r="BQ15" s="94">
        <f t="shared" si="13"/>
        <v>27650000</v>
      </c>
      <c r="BR15" s="47">
        <f t="shared" si="24"/>
        <v>4.3526170798898063</v>
      </c>
      <c r="BT15" s="26" t="str">
        <f>IF(ISERROR(Z15&amp;VLOOKUP($AG15,'TARGET MU'!$A:$D,'TARGET MU'!$B$1,FALSE))=TRUE,"",Z15&amp;VLOOKUP($AG15,'TARGET MU'!$A:$D,'TARGET MU'!$B$1,FALSE))</f>
        <v>VBLTLF4001BK아트인드림</v>
      </c>
      <c r="BU15" s="31">
        <f t="shared" si="25"/>
        <v>16500</v>
      </c>
      <c r="BV15" s="31" t="str">
        <f t="shared" si="26"/>
        <v>VBLTLF4001BKOLL35079000아트인드림01KR</v>
      </c>
      <c r="BX15" s="54" t="str">
        <f t="shared" si="27"/>
        <v>VBL</v>
      </c>
      <c r="BY15" s="55">
        <f t="shared" si="28"/>
        <v>4</v>
      </c>
      <c r="BZ15" s="55" t="str">
        <f t="shared" si="29"/>
        <v>M</v>
      </c>
      <c r="CA15" s="55" t="str">
        <f t="shared" si="30"/>
        <v>TL</v>
      </c>
      <c r="CB15" s="55" t="str">
        <f t="shared" si="31"/>
        <v>U</v>
      </c>
      <c r="CC15" s="55" t="str">
        <f t="shared" si="32"/>
        <v>KR</v>
      </c>
      <c r="CD15" s="56" t="str">
        <f t="shared" si="33"/>
        <v>14FW VB_MTM_01_BK</v>
      </c>
      <c r="CE15" s="55" t="str">
        <f t="shared" si="34"/>
        <v>VBLTLF4001</v>
      </c>
      <c r="CF15" s="55" t="str">
        <f t="shared" si="35"/>
        <v>001</v>
      </c>
      <c r="CG15" s="56" t="str">
        <f t="shared" si="36"/>
        <v>14FW VB_MTM_01_BK</v>
      </c>
      <c r="CH15" s="55" t="str">
        <f t="shared" si="37"/>
        <v>BK</v>
      </c>
      <c r="CI15" s="55">
        <f t="shared" si="38"/>
        <v>1</v>
      </c>
      <c r="CJ15" s="55" t="str">
        <f t="shared" si="39"/>
        <v>OLL</v>
      </c>
      <c r="CK15" s="57">
        <f t="shared" si="14"/>
        <v>350</v>
      </c>
      <c r="CL15" s="58">
        <f t="shared" si="40"/>
        <v>0</v>
      </c>
      <c r="CM15" s="57">
        <f t="shared" si="41"/>
        <v>79000</v>
      </c>
      <c r="CN15" s="57">
        <f t="shared" si="42"/>
        <v>16480</v>
      </c>
      <c r="CO15" s="57">
        <f t="shared" si="43"/>
        <v>20</v>
      </c>
      <c r="CP15" s="59">
        <f t="shared" si="44"/>
        <v>2</v>
      </c>
      <c r="CQ15" s="234"/>
      <c r="CS15" s="48"/>
      <c r="CT15" s="49" t="str">
        <f t="shared" si="45"/>
        <v>VBLTLF4001BKOLL</v>
      </c>
      <c r="CU15" s="50" t="str">
        <f t="shared" si="46"/>
        <v>VITAL BLUE</v>
      </c>
      <c r="CV15" s="50" t="str">
        <f t="shared" si="47"/>
        <v>LONG SLEEVES_001</v>
      </c>
      <c r="CW15" s="50" t="str">
        <f t="shared" si="48"/>
        <v>BLACK_OLL</v>
      </c>
      <c r="CX15" s="51" t="str">
        <f t="shared" si="49"/>
        <v>VBL</v>
      </c>
      <c r="CY15" s="51" t="str">
        <f t="shared" si="50"/>
        <v>001</v>
      </c>
      <c r="CZ15" s="52">
        <f t="shared" si="15"/>
        <v>350</v>
      </c>
      <c r="DA15" s="52">
        <f t="shared" si="51"/>
        <v>79000</v>
      </c>
      <c r="DB15" s="51" t="str">
        <f t="shared" si="52"/>
        <v>BLACK</v>
      </c>
      <c r="DC15" s="51" t="str">
        <f t="shared" si="53"/>
        <v>OLL</v>
      </c>
      <c r="DD15" s="60"/>
      <c r="DE15" s="164"/>
      <c r="DG15" s="270">
        <v>41778</v>
      </c>
      <c r="DH15" s="276">
        <f t="shared" si="54"/>
        <v>41733</v>
      </c>
      <c r="DI15" s="269">
        <v>41737</v>
      </c>
      <c r="DJ15" s="269">
        <v>41737</v>
      </c>
      <c r="DK15" s="270">
        <v>41829</v>
      </c>
      <c r="DL15" s="1167"/>
      <c r="DM15" s="1167"/>
      <c r="DN15" s="270"/>
      <c r="DO15" s="270"/>
      <c r="DP15" s="277">
        <f t="shared" si="55"/>
        <v>41763</v>
      </c>
      <c r="DQ15" s="270"/>
      <c r="DR15" s="270"/>
      <c r="DS15" s="271"/>
      <c r="DT15" s="270"/>
      <c r="DU15" s="271"/>
      <c r="DV15" s="270">
        <v>41838</v>
      </c>
      <c r="DW15" s="270"/>
      <c r="DX15" s="271"/>
      <c r="DY15" s="271"/>
      <c r="DZ15" s="60"/>
      <c r="EA15" s="61"/>
      <c r="EB15" s="61"/>
      <c r="EC15" s="26" t="str">
        <f t="shared" si="56"/>
        <v/>
      </c>
      <c r="ED15" s="26" t="str">
        <f t="shared" si="57"/>
        <v>VBLTLF4001BKOLL</v>
      </c>
      <c r="EE15" s="27">
        <f>IF($ED15="",0,IF(COUNTIF(ED$12:ED14,ED15)=0,0,COUNTIF(ED$12:ED14,ED15)))</f>
        <v>0</v>
      </c>
      <c r="EF15" s="26">
        <f t="shared" si="58"/>
        <v>0</v>
      </c>
      <c r="EG15" s="27" t="str">
        <f t="shared" si="59"/>
        <v/>
      </c>
      <c r="EI15" s="26" t="str">
        <f t="shared" si="60"/>
        <v>VBLTLF4001</v>
      </c>
      <c r="EJ15" s="26" t="str">
        <f t="shared" si="61"/>
        <v>VBLTLF4001BK</v>
      </c>
    </row>
    <row r="16" spans="1:140" s="26" customFormat="1" ht="52.5" customHeight="1">
      <c r="A16" s="168" t="str">
        <f>IF(OR($I16="TTL",$I16=""),"",IF(ISERROR(VLOOKUP($B16,CODE!$D:$G,CODE!$F$1-2,FALSE))=TRUE,"전략",VLOOKUP($B16,CODE!$D:$G,CODE!$F$1-2,FALSE)))</f>
        <v>전략</v>
      </c>
      <c r="B16" s="217" t="str">
        <f>IF(OR($I16="TTL",$I16=""),"",IF(VLOOKUP($P16,CODE!$K:$O,CODE!$O$1,FALSE)="",$I16,$I16&amp;"-"&amp;VLOOKUP($P16,CODE!$K:$O,CODE!$O$1,FALSE)))</f>
        <v>VBL-의류</v>
      </c>
      <c r="C16" s="71" t="str">
        <f t="shared" si="16"/>
        <v>VBL-아트인드림-01</v>
      </c>
      <c r="D16" s="300" t="str">
        <f t="shared" si="17"/>
        <v>VBL-아트인드림-01VBLTLF4001BK</v>
      </c>
      <c r="E16" s="71">
        <f t="shared" si="18"/>
        <v>1</v>
      </c>
      <c r="F16" s="193" t="str">
        <f t="shared" si="19"/>
        <v>VBL-아트인드림-011</v>
      </c>
      <c r="G16" s="71" t="str">
        <f t="shared" si="20"/>
        <v>VBL-아트인드림-011-VBLTLF4001BLACKOXL</v>
      </c>
      <c r="H16" s="71" t="str">
        <f>IF(ISERROR(I16&amp;VLOOKUP(P16,CODE!$K:$N,CODE!$N$1,FALSE)&amp;S16)=TRUE,0,I16&amp;VLOOKUP(P16,CODE!$K:$N,CODE!$N$1,FALSE)&amp;S16)</f>
        <v>VBL의류1</v>
      </c>
      <c r="I16" s="71" t="str">
        <f>IF(ISERROR(SEARCH("TTL",$K16))=TRUE,IF($L16="","",VLOOKUP($L16,CODE!$B:$G,CODE!$D$1,FALSE)),"TTL")</f>
        <v>VBL</v>
      </c>
      <c r="J16" s="237" t="str">
        <f t="shared" si="21"/>
        <v>14FW V</v>
      </c>
      <c r="K16" s="878"/>
      <c r="L16" s="40" t="s">
        <v>1964</v>
      </c>
      <c r="M16" s="41" t="str">
        <f>IF(OR($I16="TTL",$L16=""),"",VLOOKUP($L16,CODE!$B:$D,CODE!$C$1,FALSE))</f>
        <v>VITAL BLUE</v>
      </c>
      <c r="N16" s="42" t="str">
        <f>IF(OR($I16="TTL",$L16=""),"",VLOOKUP($K$2,CODE!$S:$T,CODE!$T$1-1,FALSE))</f>
        <v>F</v>
      </c>
      <c r="O16" s="1281">
        <v>4</v>
      </c>
      <c r="P16" s="40" t="s">
        <v>1965</v>
      </c>
      <c r="Q16" s="41" t="str">
        <f>IF(OR($I16="TTL",$P16=""),"",VLOOKUP($P16,CODE!$K:$M,CODE!$L$1,FALSE))</f>
        <v>LONG SLEEVES</v>
      </c>
      <c r="R16" s="1282" t="s">
        <v>1966</v>
      </c>
      <c r="S16" s="1283">
        <v>1</v>
      </c>
      <c r="T16" s="43" t="str">
        <f t="shared" si="2"/>
        <v>001</v>
      </c>
      <c r="U16" s="39" t="str">
        <f t="shared" si="3"/>
        <v>VBLTLF4001</v>
      </c>
      <c r="V16" s="36">
        <f t="shared" si="4"/>
        <v>0.25</v>
      </c>
      <c r="W16" s="1284" t="s">
        <v>1967</v>
      </c>
      <c r="X16" s="39" t="str">
        <f>IF($Y16="","",VLOOKUP($Y16,CODE!$AE:$AF,CODE!$AF$1-1,FALSE))</f>
        <v>BK</v>
      </c>
      <c r="Y16" s="37" t="s">
        <v>1968</v>
      </c>
      <c r="Z16" s="35" t="str">
        <f t="shared" si="5"/>
        <v>VBLTLF4001BK</v>
      </c>
      <c r="AA16" s="592" t="str">
        <f t="shared" si="6"/>
        <v/>
      </c>
      <c r="AB16" s="44">
        <f t="shared" si="7"/>
        <v>0.25</v>
      </c>
      <c r="AC16" s="598">
        <v>0</v>
      </c>
      <c r="AD16" s="184">
        <v>1</v>
      </c>
      <c r="AE16" s="1285" t="s">
        <v>1969</v>
      </c>
      <c r="AF16" s="1286">
        <v>250</v>
      </c>
      <c r="AG16" s="1287" t="s">
        <v>1970</v>
      </c>
      <c r="AH16" s="1288">
        <v>1</v>
      </c>
      <c r="AI16" s="224" t="str">
        <f t="shared" si="8"/>
        <v>01</v>
      </c>
      <c r="AJ16" s="1289" t="s">
        <v>1971</v>
      </c>
      <c r="AK16" s="1289" t="s">
        <v>1972</v>
      </c>
      <c r="AL16" s="212">
        <f t="shared" si="9"/>
        <v>2</v>
      </c>
      <c r="AM16" s="247">
        <f>IF(ISERROR(VLOOKUP($F16,[1]기획현황취합!$A$1:$E$65440,[1]기획현황취합!$B$1,FALSE))=TRUE,0,VLOOKUP($F16,[1]기획현황취합!$A$1:$E$65440,[1]기획현황취합!$B$1,FALSE))</f>
        <v>79000</v>
      </c>
      <c r="AN16" s="1099">
        <f>IF(ISERROR(VLOOKUP($F16,[1]기획현황취합!$A$1:$E$65440,[1]기획현황취합!$C$1,FALSE))=TRUE,0,VLOOKUP($F16,[1]기획현황취합!$A$1:$E$65440,[1]기획현황취합!$C$1,FALSE))</f>
        <v>41803</v>
      </c>
      <c r="AO16" s="45">
        <f>IF(ISERROR(($AM16/1.1)/VLOOKUP($AG16,'TARGET MU'!$A:$D,'TARGET MU'!$D$1,FALSE))=TRUE,0,($AM16/1.1)/VLOOKUP($AG16,'TARGET MU'!$A:$D,'TARGET MU'!$D$1,FALSE))</f>
        <v>19949.494949494947</v>
      </c>
      <c r="AP16" s="1110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16500</v>
      </c>
      <c r="AQ16" s="38">
        <f t="shared" si="22"/>
        <v>-3449.4949494949469</v>
      </c>
      <c r="AR16" s="754">
        <v>0</v>
      </c>
      <c r="AS16" s="754">
        <v>20</v>
      </c>
      <c r="AT16" s="244" t="s">
        <v>1724</v>
      </c>
      <c r="AU16" s="219">
        <f t="shared" si="23"/>
        <v>20</v>
      </c>
      <c r="AV16" s="245">
        <v>0</v>
      </c>
      <c r="AW16" s="246">
        <v>16480</v>
      </c>
      <c r="AX16" s="250">
        <f>IF(ISERROR(VLOOKUP($F16,[1]기획현황취합!$A$1:$E$65440,[1]기획현황취합!$D$1,FALSE))=TRUE,0,VLOOKUP($F16,[1]기획현황취합!$A$1:$E$65440,[1]기획현황취합!$D$1,FALSE))</f>
        <v>41737</v>
      </c>
      <c r="AY16" s="248">
        <v>0</v>
      </c>
      <c r="AZ16" s="208">
        <f>IF(ISERROR(VLOOKUP($F16,[1]기획현황취합!$A$1:$E$65440,[1]기획현황취합!$E$1,FALSE))=TRUE,0,VLOOKUP($F16,[1]기획현황취합!$A$1:$E$65440,[1]기획현황취합!$E$1,FALSE))</f>
        <v>41823</v>
      </c>
      <c r="BA16" s="243">
        <v>41864</v>
      </c>
      <c r="BB16" s="243">
        <v>41885</v>
      </c>
      <c r="BC16" s="243">
        <v>41901</v>
      </c>
      <c r="BD16" s="243">
        <v>0</v>
      </c>
      <c r="BE16" s="243">
        <v>0</v>
      </c>
      <c r="BF16" s="243">
        <v>0</v>
      </c>
      <c r="BG16" s="249" t="s">
        <v>3359</v>
      </c>
      <c r="BH16" s="249">
        <v>0</v>
      </c>
      <c r="BI16" s="83">
        <f>IF($I16="TTL",SUMIF($C:$C,MID($K16,1,SEARCH("TTL",$K16)-2),$BI:$BI),SUMIF(실입고현황!$A:$A,BB16&amp;VLOOKUP($AG16,'TARGET MU'!$A:$D,'TARGET MU'!$B$1,FALSE)&amp;$Z16&amp;" "&amp;$AE16,실입고현황!$C:$C))</f>
        <v>234</v>
      </c>
      <c r="BJ16" s="102">
        <f>IF($I16="TTL",SUMIF($C:$C,MID($K16,1,SEARCH("TTL",$K16)-2),$BJ:$BJ),SUMIF(실입고현황!$A:$A,BC16&amp;VLOOKUP($AG16,'TARGET MU'!$A:$D,'TARGET MU'!$B$1,FALSE)&amp;$Z16&amp;" "&amp;$AE16,실입고현황!$C:$C))</f>
        <v>24</v>
      </c>
      <c r="BK16" s="103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3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3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4">
        <f t="shared" si="10"/>
        <v>0</v>
      </c>
      <c r="BO16" s="46">
        <f t="shared" si="11"/>
        <v>250</v>
      </c>
      <c r="BP16" s="94">
        <f t="shared" si="12"/>
        <v>4125000</v>
      </c>
      <c r="BQ16" s="94">
        <f t="shared" si="13"/>
        <v>19750000</v>
      </c>
      <c r="BR16" s="47">
        <f t="shared" si="24"/>
        <v>4.3526170798898072</v>
      </c>
      <c r="BT16" s="26" t="str">
        <f>IF(ISERROR(Z16&amp;VLOOKUP($AG16,'TARGET MU'!$A:$D,'TARGET MU'!$B$1,FALSE))=TRUE,"",Z16&amp;VLOOKUP($AG16,'TARGET MU'!$A:$D,'TARGET MU'!$B$1,FALSE))</f>
        <v>VBLTLF4001BK아트인드림</v>
      </c>
      <c r="BU16" s="31">
        <f t="shared" si="25"/>
        <v>16500</v>
      </c>
      <c r="BV16" s="31" t="str">
        <f t="shared" si="26"/>
        <v>VBLTLF4001BKOXL25079000아트인드림01KR</v>
      </c>
      <c r="BX16" s="54" t="str">
        <f t="shared" si="27"/>
        <v>VBL</v>
      </c>
      <c r="BY16" s="55">
        <f t="shared" si="28"/>
        <v>4</v>
      </c>
      <c r="BZ16" s="55" t="str">
        <f t="shared" si="29"/>
        <v>M</v>
      </c>
      <c r="CA16" s="55" t="str">
        <f t="shared" si="30"/>
        <v>TL</v>
      </c>
      <c r="CB16" s="55" t="str">
        <f t="shared" si="31"/>
        <v>U</v>
      </c>
      <c r="CC16" s="55" t="str">
        <f t="shared" si="32"/>
        <v>KR</v>
      </c>
      <c r="CD16" s="56" t="str">
        <f t="shared" si="33"/>
        <v>14FW VB_MTM_01_BK</v>
      </c>
      <c r="CE16" s="55" t="str">
        <f t="shared" si="34"/>
        <v>VBLTLF4001</v>
      </c>
      <c r="CF16" s="55" t="str">
        <f t="shared" si="35"/>
        <v>001</v>
      </c>
      <c r="CG16" s="56" t="str">
        <f t="shared" si="36"/>
        <v>14FW VB_MTM_01_BK</v>
      </c>
      <c r="CH16" s="55" t="str">
        <f t="shared" si="37"/>
        <v>BK</v>
      </c>
      <c r="CI16" s="55">
        <f t="shared" si="38"/>
        <v>1</v>
      </c>
      <c r="CJ16" s="55" t="str">
        <f t="shared" si="39"/>
        <v>OXL</v>
      </c>
      <c r="CK16" s="57">
        <f t="shared" si="14"/>
        <v>250</v>
      </c>
      <c r="CL16" s="58">
        <f t="shared" si="40"/>
        <v>0</v>
      </c>
      <c r="CM16" s="57">
        <f t="shared" si="41"/>
        <v>79000</v>
      </c>
      <c r="CN16" s="57">
        <f t="shared" si="42"/>
        <v>16480</v>
      </c>
      <c r="CO16" s="57">
        <f t="shared" si="43"/>
        <v>20</v>
      </c>
      <c r="CP16" s="59">
        <f t="shared" si="44"/>
        <v>2</v>
      </c>
      <c r="CQ16" s="234"/>
      <c r="CS16" s="48"/>
      <c r="CT16" s="49" t="str">
        <f t="shared" si="45"/>
        <v>VBLTLF4001BKOXL</v>
      </c>
      <c r="CU16" s="50" t="str">
        <f t="shared" si="46"/>
        <v>VITAL BLUE</v>
      </c>
      <c r="CV16" s="50" t="str">
        <f t="shared" si="47"/>
        <v>LONG SLEEVES_001</v>
      </c>
      <c r="CW16" s="50" t="str">
        <f t="shared" si="48"/>
        <v>BLACK_OXL</v>
      </c>
      <c r="CX16" s="51" t="str">
        <f t="shared" si="49"/>
        <v>VBL</v>
      </c>
      <c r="CY16" s="51" t="str">
        <f t="shared" si="50"/>
        <v>001</v>
      </c>
      <c r="CZ16" s="52">
        <f t="shared" si="15"/>
        <v>250</v>
      </c>
      <c r="DA16" s="52">
        <f t="shared" si="51"/>
        <v>79000</v>
      </c>
      <c r="DB16" s="51" t="str">
        <f t="shared" si="52"/>
        <v>BLACK</v>
      </c>
      <c r="DC16" s="51" t="str">
        <f t="shared" si="53"/>
        <v>OXL</v>
      </c>
      <c r="DD16" s="60"/>
      <c r="DE16" s="164"/>
      <c r="DG16" s="270">
        <v>41778</v>
      </c>
      <c r="DH16" s="276">
        <f t="shared" si="54"/>
        <v>41733</v>
      </c>
      <c r="DI16" s="269">
        <v>41737</v>
      </c>
      <c r="DJ16" s="269">
        <v>41737</v>
      </c>
      <c r="DK16" s="270">
        <v>41829</v>
      </c>
      <c r="DL16" s="1167"/>
      <c r="DM16" s="1167"/>
      <c r="DN16" s="270"/>
      <c r="DO16" s="270"/>
      <c r="DP16" s="277">
        <f t="shared" si="55"/>
        <v>41763</v>
      </c>
      <c r="DQ16" s="270"/>
      <c r="DR16" s="270"/>
      <c r="DS16" s="271"/>
      <c r="DT16" s="270"/>
      <c r="DU16" s="271"/>
      <c r="DV16" s="270">
        <v>41838</v>
      </c>
      <c r="DW16" s="270"/>
      <c r="DX16" s="271"/>
      <c r="DY16" s="271"/>
      <c r="DZ16" s="60"/>
      <c r="EA16" s="61"/>
      <c r="EB16" s="61"/>
      <c r="EC16" s="26" t="str">
        <f t="shared" si="56"/>
        <v/>
      </c>
      <c r="ED16" s="26" t="str">
        <f t="shared" si="57"/>
        <v>VBLTLF4001BKOXL</v>
      </c>
      <c r="EE16" s="27">
        <f>IF($ED16="",0,IF(COUNTIF(ED$12:ED15,ED16)=0,0,COUNTIF(ED$12:ED15,ED16)))</f>
        <v>0</v>
      </c>
      <c r="EF16" s="26">
        <f t="shared" si="58"/>
        <v>0</v>
      </c>
      <c r="EG16" s="27" t="str">
        <f t="shared" si="59"/>
        <v/>
      </c>
      <c r="EI16" s="26" t="str">
        <f t="shared" si="60"/>
        <v>VBLTLF4001</v>
      </c>
      <c r="EJ16" s="26" t="str">
        <f t="shared" si="61"/>
        <v>VBLTLF4001BK</v>
      </c>
    </row>
    <row r="17" spans="1:152" s="26" customFormat="1" ht="52.5" customHeight="1">
      <c r="A17" s="168" t="str">
        <f>IF(OR($I17="TTL",$I17=""),"",IF(ISERROR(VLOOKUP($B17,CODE!$D:$G,CODE!$F$1-2,FALSE))=TRUE,"전략",VLOOKUP($B17,CODE!$D:$G,CODE!$F$1-2,FALSE)))</f>
        <v>전략</v>
      </c>
      <c r="B17" s="217" t="str">
        <f>IF(OR($I17="TTL",$I17=""),"",IF(VLOOKUP($P17,CODE!$K:$O,CODE!$O$1,FALSE)="",$I17,$I17&amp;"-"&amp;VLOOKUP($P17,CODE!$K:$O,CODE!$O$1,FALSE)))</f>
        <v>VBL-의류</v>
      </c>
      <c r="C17" s="71" t="str">
        <f t="shared" si="16"/>
        <v>VBL-아트인드림-01</v>
      </c>
      <c r="D17" s="300" t="str">
        <f t="shared" si="17"/>
        <v>VBL-아트인드림-01VBLTLF4002GY</v>
      </c>
      <c r="E17" s="71">
        <f t="shared" si="18"/>
        <v>2</v>
      </c>
      <c r="F17" s="193" t="str">
        <f t="shared" si="19"/>
        <v>VBL-아트인드림-012</v>
      </c>
      <c r="G17" s="71" t="str">
        <f t="shared" si="20"/>
        <v>VBL-아트인드림-012-VBLTLF4002GREYOSS</v>
      </c>
      <c r="H17" s="71" t="str">
        <f>IF(ISERROR(I17&amp;VLOOKUP(P17,CODE!$K:$N,CODE!$N$1,FALSE)&amp;S17)=TRUE,0,I17&amp;VLOOKUP(P17,CODE!$K:$N,CODE!$N$1,FALSE)&amp;S17)</f>
        <v>VBL의류2</v>
      </c>
      <c r="I17" s="71" t="str">
        <f>IF(ISERROR(SEARCH("TTL",$K17))=TRUE,IF($L17="","",VLOOKUP($L17,CODE!$B:$G,CODE!$D$1,FALSE)),"TTL")</f>
        <v>VBL</v>
      </c>
      <c r="J17" s="237" t="str">
        <f t="shared" si="21"/>
        <v>14FW V</v>
      </c>
      <c r="K17" s="878"/>
      <c r="L17" s="40" t="s">
        <v>1973</v>
      </c>
      <c r="M17" s="41" t="str">
        <f>IF(OR($I17="TTL",$L17=""),"",VLOOKUP($L17,CODE!$B:$D,CODE!$C$1,FALSE))</f>
        <v>VITAL BLUE</v>
      </c>
      <c r="N17" s="42" t="str">
        <f>IF(OR($I17="TTL",$L17=""),"",VLOOKUP($K$2,CODE!$S:$T,CODE!$T$1-1,FALSE))</f>
        <v>F</v>
      </c>
      <c r="O17" s="1281">
        <v>4</v>
      </c>
      <c r="P17" s="40" t="s">
        <v>1974</v>
      </c>
      <c r="Q17" s="41" t="str">
        <f>IF(OR($I17="TTL",$P17=""),"",VLOOKUP($P17,CODE!$K:$M,CODE!$L$1,FALSE))</f>
        <v>LONG SLEEVES</v>
      </c>
      <c r="R17" s="1282" t="s">
        <v>1975</v>
      </c>
      <c r="S17" s="1283">
        <v>2</v>
      </c>
      <c r="T17" s="43" t="str">
        <f t="shared" si="2"/>
        <v>002</v>
      </c>
      <c r="U17" s="39" t="str">
        <f t="shared" si="3"/>
        <v>VBLTLF4002</v>
      </c>
      <c r="V17" s="36">
        <f t="shared" si="4"/>
        <v>0.25</v>
      </c>
      <c r="W17" s="1284" t="s">
        <v>1976</v>
      </c>
      <c r="X17" s="39" t="str">
        <f>IF($Y17="","",VLOOKUP($Y17,CODE!$AE:$AF,CODE!$AF$1-1,FALSE))</f>
        <v>GY</v>
      </c>
      <c r="Y17" s="37" t="s">
        <v>1977</v>
      </c>
      <c r="Z17" s="35" t="str">
        <f t="shared" si="5"/>
        <v>VBLTLF4002GY</v>
      </c>
      <c r="AA17" s="592" t="str">
        <f t="shared" si="6"/>
        <v/>
      </c>
      <c r="AB17" s="44">
        <f t="shared" si="7"/>
        <v>0.25</v>
      </c>
      <c r="AC17" s="598">
        <v>0</v>
      </c>
      <c r="AD17" s="184">
        <v>1</v>
      </c>
      <c r="AE17" s="1285" t="s">
        <v>1978</v>
      </c>
      <c r="AF17" s="1286">
        <v>250</v>
      </c>
      <c r="AG17" s="1287" t="s">
        <v>1979</v>
      </c>
      <c r="AH17" s="1288">
        <v>1</v>
      </c>
      <c r="AI17" s="224" t="str">
        <f t="shared" si="8"/>
        <v>01</v>
      </c>
      <c r="AJ17" s="1289" t="s">
        <v>1980</v>
      </c>
      <c r="AK17" s="1289" t="s">
        <v>1981</v>
      </c>
      <c r="AL17" s="212">
        <f t="shared" si="9"/>
        <v>2</v>
      </c>
      <c r="AM17" s="247">
        <f>IF(ISERROR(VLOOKUP($F17,[1]기획현황취합!$A$1:$E$65440,[1]기획현황취합!$B$1,FALSE))=TRUE,0,VLOOKUP($F17,[1]기획현황취합!$A$1:$E$65440,[1]기획현황취합!$B$1,FALSE))</f>
        <v>79000</v>
      </c>
      <c r="AN17" s="1099">
        <f>IF(ISERROR(VLOOKUP($F17,[1]기획현황취합!$A$1:$E$65440,[1]기획현황취합!$C$1,FALSE))=TRUE,0,VLOOKUP($F17,[1]기획현황취합!$A$1:$E$65440,[1]기획현황취합!$C$1,FALSE))</f>
        <v>41803</v>
      </c>
      <c r="AO17" s="45">
        <f>IF(ISERROR(($AM17/1.1)/VLOOKUP($AG17,'TARGET MU'!$A:$D,'TARGET MU'!$D$1,FALSE))=TRUE,0,($AM17/1.1)/VLOOKUP($AG17,'TARGET MU'!$A:$D,'TARGET MU'!$D$1,FALSE))</f>
        <v>19949.494949494947</v>
      </c>
      <c r="AP17" s="1110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16950</v>
      </c>
      <c r="AQ17" s="38">
        <f t="shared" si="22"/>
        <v>-2999.4949494949469</v>
      </c>
      <c r="AR17" s="754">
        <v>0</v>
      </c>
      <c r="AS17" s="754">
        <v>20</v>
      </c>
      <c r="AT17" s="244" t="s">
        <v>1724</v>
      </c>
      <c r="AU17" s="219">
        <f t="shared" si="23"/>
        <v>20</v>
      </c>
      <c r="AV17" s="245">
        <v>0</v>
      </c>
      <c r="AW17" s="246">
        <v>16930</v>
      </c>
      <c r="AX17" s="250">
        <f>IF(ISERROR(VLOOKUP($F17,[1]기획현황취합!$A$1:$E$65440,[1]기획현황취합!$D$1,FALSE))=TRUE,0,VLOOKUP($F17,[1]기획현황취합!$A$1:$E$65440,[1]기획현황취합!$D$1,FALSE))</f>
        <v>41737</v>
      </c>
      <c r="AY17" s="248">
        <v>0</v>
      </c>
      <c r="AZ17" s="208">
        <f>IF(ISERROR(VLOOKUP($F17,[1]기획현황취합!$A$1:$E$65440,[1]기획현황취합!$E$1,FALSE))=TRUE,0,VLOOKUP($F17,[1]기획현황취합!$A$1:$E$65440,[1]기획현황취합!$E$1,FALSE))</f>
        <v>41823</v>
      </c>
      <c r="BA17" s="243">
        <v>41864</v>
      </c>
      <c r="BB17" s="243">
        <v>41885</v>
      </c>
      <c r="BC17" s="243">
        <v>41901</v>
      </c>
      <c r="BD17" s="243">
        <v>0</v>
      </c>
      <c r="BE17" s="243">
        <v>0</v>
      </c>
      <c r="BF17" s="243">
        <v>0</v>
      </c>
      <c r="BG17" s="249" t="s">
        <v>3359</v>
      </c>
      <c r="BH17" s="249">
        <v>0</v>
      </c>
      <c r="BI17" s="83">
        <f>IF($I17="TTL",SUMIF($C:$C,MID($K17,1,SEARCH("TTL",$K17)-2),$BI:$BI),SUMIF(실입고현황!$A:$A,BB17&amp;VLOOKUP($AG17,'TARGET MU'!$A:$D,'TARGET MU'!$B$1,FALSE)&amp;$Z17&amp;" "&amp;$AE17,실입고현황!$C:$C))</f>
        <v>243</v>
      </c>
      <c r="BJ17" s="102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3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3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3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4">
        <f t="shared" si="10"/>
        <v>0</v>
      </c>
      <c r="BO17" s="46">
        <f t="shared" si="11"/>
        <v>250</v>
      </c>
      <c r="BP17" s="94">
        <f t="shared" si="12"/>
        <v>4237500</v>
      </c>
      <c r="BQ17" s="94">
        <f t="shared" si="13"/>
        <v>19750000</v>
      </c>
      <c r="BR17" s="47">
        <f t="shared" si="24"/>
        <v>4.2370608742290159</v>
      </c>
      <c r="BT17" s="26" t="str">
        <f>IF(ISERROR(Z17&amp;VLOOKUP($AG17,'TARGET MU'!$A:$D,'TARGET MU'!$B$1,FALSE))=TRUE,"",Z17&amp;VLOOKUP($AG17,'TARGET MU'!$A:$D,'TARGET MU'!$B$1,FALSE))</f>
        <v>VBLTLF4002GY아트인드림</v>
      </c>
      <c r="BU17" s="31">
        <f t="shared" si="25"/>
        <v>16950</v>
      </c>
      <c r="BV17" s="31" t="str">
        <f t="shared" si="26"/>
        <v>VBLTLF4002GYOSS25079000아트인드림01KR</v>
      </c>
      <c r="BX17" s="54" t="str">
        <f t="shared" si="27"/>
        <v>VBL</v>
      </c>
      <c r="BY17" s="55">
        <f t="shared" si="28"/>
        <v>4</v>
      </c>
      <c r="BZ17" s="55" t="str">
        <f t="shared" si="29"/>
        <v>M</v>
      </c>
      <c r="CA17" s="55" t="str">
        <f t="shared" si="30"/>
        <v>TL</v>
      </c>
      <c r="CB17" s="55" t="str">
        <f t="shared" si="31"/>
        <v>U</v>
      </c>
      <c r="CC17" s="55" t="str">
        <f t="shared" si="32"/>
        <v>KR</v>
      </c>
      <c r="CD17" s="56" t="str">
        <f t="shared" si="33"/>
        <v>14FW VB_MTM_02_GY</v>
      </c>
      <c r="CE17" s="55" t="str">
        <f t="shared" si="34"/>
        <v>VBLTLF4002</v>
      </c>
      <c r="CF17" s="55" t="str">
        <f t="shared" si="35"/>
        <v>002</v>
      </c>
      <c r="CG17" s="56" t="str">
        <f t="shared" si="36"/>
        <v>14FW VB_MTM_02_GY</v>
      </c>
      <c r="CH17" s="55" t="str">
        <f t="shared" si="37"/>
        <v>GY</v>
      </c>
      <c r="CI17" s="55">
        <f t="shared" si="38"/>
        <v>1</v>
      </c>
      <c r="CJ17" s="55" t="str">
        <f t="shared" si="39"/>
        <v>OSS</v>
      </c>
      <c r="CK17" s="57">
        <f t="shared" si="14"/>
        <v>250</v>
      </c>
      <c r="CL17" s="58">
        <f t="shared" si="40"/>
        <v>0</v>
      </c>
      <c r="CM17" s="57">
        <f t="shared" si="41"/>
        <v>79000</v>
      </c>
      <c r="CN17" s="57">
        <f t="shared" si="42"/>
        <v>16930</v>
      </c>
      <c r="CO17" s="57">
        <f t="shared" si="43"/>
        <v>20</v>
      </c>
      <c r="CP17" s="59">
        <f t="shared" si="44"/>
        <v>2</v>
      </c>
      <c r="CQ17" s="234"/>
      <c r="CS17" s="48"/>
      <c r="CT17" s="49" t="str">
        <f t="shared" si="45"/>
        <v>VBLTLF4002GYOSS</v>
      </c>
      <c r="CU17" s="50" t="str">
        <f t="shared" si="46"/>
        <v>VITAL BLUE</v>
      </c>
      <c r="CV17" s="50" t="str">
        <f t="shared" si="47"/>
        <v>LONG SLEEVES_002</v>
      </c>
      <c r="CW17" s="50" t="str">
        <f t="shared" si="48"/>
        <v>GREY_OSS</v>
      </c>
      <c r="CX17" s="51" t="str">
        <f t="shared" si="49"/>
        <v>VBL</v>
      </c>
      <c r="CY17" s="51" t="str">
        <f t="shared" si="50"/>
        <v>002</v>
      </c>
      <c r="CZ17" s="52">
        <f t="shared" si="15"/>
        <v>250</v>
      </c>
      <c r="DA17" s="52">
        <f t="shared" si="51"/>
        <v>79000</v>
      </c>
      <c r="DB17" s="51" t="str">
        <f t="shared" si="52"/>
        <v>GREY</v>
      </c>
      <c r="DC17" s="51" t="str">
        <f t="shared" si="53"/>
        <v>OSS</v>
      </c>
      <c r="DD17" s="60"/>
      <c r="DE17" s="164"/>
      <c r="DG17" s="270">
        <v>41778</v>
      </c>
      <c r="DH17" s="276">
        <f t="shared" si="54"/>
        <v>41733</v>
      </c>
      <c r="DI17" s="269">
        <v>41737</v>
      </c>
      <c r="DJ17" s="269">
        <v>41737</v>
      </c>
      <c r="DK17" s="270">
        <v>41829</v>
      </c>
      <c r="DL17" s="1167"/>
      <c r="DM17" s="1167"/>
      <c r="DN17" s="270"/>
      <c r="DO17" s="270"/>
      <c r="DP17" s="277">
        <f t="shared" si="55"/>
        <v>41763</v>
      </c>
      <c r="DQ17" s="270"/>
      <c r="DR17" s="270"/>
      <c r="DS17" s="271"/>
      <c r="DT17" s="270"/>
      <c r="DU17" s="271"/>
      <c r="DV17" s="270">
        <v>41838</v>
      </c>
      <c r="DW17" s="270"/>
      <c r="DX17" s="271"/>
      <c r="DY17" s="271"/>
      <c r="DZ17" s="60"/>
      <c r="EA17" s="61"/>
      <c r="EB17" s="61"/>
      <c r="EC17" s="26" t="str">
        <f t="shared" si="56"/>
        <v>VBLTLF4002GY41737</v>
      </c>
      <c r="ED17" s="26" t="str">
        <f t="shared" si="57"/>
        <v>VBLTLF4002GYOSS</v>
      </c>
      <c r="EE17" s="27">
        <f>IF($ED17="",0,IF(COUNTIF(ED$12:ED16,ED17)=0,0,COUNTIF(ED$12:ED16,ED17)))</f>
        <v>0</v>
      </c>
      <c r="EF17" s="26">
        <f t="shared" si="58"/>
        <v>0</v>
      </c>
      <c r="EG17" s="27" t="str">
        <f t="shared" si="59"/>
        <v/>
      </c>
      <c r="EI17" s="26" t="str">
        <f t="shared" si="60"/>
        <v>VBLTLF4002</v>
      </c>
      <c r="EJ17" s="26" t="str">
        <f t="shared" si="61"/>
        <v>VBLTLF4002GY</v>
      </c>
    </row>
    <row r="18" spans="1:152" s="26" customFormat="1" ht="52.5" customHeight="1">
      <c r="A18" s="168" t="str">
        <f>IF(OR($I18="TTL",$I18=""),"",IF(ISERROR(VLOOKUP($B18,CODE!$D:$G,CODE!$F$1-2,FALSE))=TRUE,"전략",VLOOKUP($B18,CODE!$D:$G,CODE!$F$1-2,FALSE)))</f>
        <v>전략</v>
      </c>
      <c r="B18" s="217" t="str">
        <f>IF(OR($I18="TTL",$I18=""),"",IF(VLOOKUP($P18,CODE!$K:$O,CODE!$O$1,FALSE)="",$I18,$I18&amp;"-"&amp;VLOOKUP($P18,CODE!$K:$O,CODE!$O$1,FALSE)))</f>
        <v>VBL-의류</v>
      </c>
      <c r="C18" s="71" t="str">
        <f t="shared" si="16"/>
        <v>VBL-아트인드림-01</v>
      </c>
      <c r="D18" s="300" t="str">
        <f t="shared" si="17"/>
        <v>VBL-아트인드림-01VBLTLF4002GY</v>
      </c>
      <c r="E18" s="71">
        <f t="shared" si="18"/>
        <v>2</v>
      </c>
      <c r="F18" s="193" t="str">
        <f t="shared" si="19"/>
        <v>VBL-아트인드림-012</v>
      </c>
      <c r="G18" s="71" t="str">
        <f t="shared" si="20"/>
        <v>VBL-아트인드림-012-VBLTLF4002GREYOMM</v>
      </c>
      <c r="H18" s="71" t="str">
        <f>IF(ISERROR(I18&amp;VLOOKUP(P18,CODE!$K:$N,CODE!$N$1,FALSE)&amp;S18)=TRUE,0,I18&amp;VLOOKUP(P18,CODE!$K:$N,CODE!$N$1,FALSE)&amp;S18)</f>
        <v>VBL의류2</v>
      </c>
      <c r="I18" s="71" t="str">
        <f>IF(ISERROR(SEARCH("TTL",$K18))=TRUE,IF($L18="","",VLOOKUP($L18,CODE!$B:$G,CODE!$D$1,FALSE)),"TTL")</f>
        <v>VBL</v>
      </c>
      <c r="J18" s="237" t="str">
        <f t="shared" si="21"/>
        <v>14FW V</v>
      </c>
      <c r="K18" s="878"/>
      <c r="L18" s="40" t="s">
        <v>1982</v>
      </c>
      <c r="M18" s="41" t="str">
        <f>IF(OR($I18="TTL",$L18=""),"",VLOOKUP($L18,CODE!$B:$D,CODE!$C$1,FALSE))</f>
        <v>VITAL BLUE</v>
      </c>
      <c r="N18" s="42" t="str">
        <f>IF(OR($I18="TTL",$L18=""),"",VLOOKUP($K$2,CODE!$S:$T,CODE!$T$1-1,FALSE))</f>
        <v>F</v>
      </c>
      <c r="O18" s="1281">
        <v>4</v>
      </c>
      <c r="P18" s="40" t="s">
        <v>1983</v>
      </c>
      <c r="Q18" s="41" t="str">
        <f>IF(OR($I18="TTL",$P18=""),"",VLOOKUP($P18,CODE!$K:$M,CODE!$L$1,FALSE))</f>
        <v>LONG SLEEVES</v>
      </c>
      <c r="R18" s="1282" t="s">
        <v>1984</v>
      </c>
      <c r="S18" s="1283">
        <v>2</v>
      </c>
      <c r="T18" s="43" t="str">
        <f t="shared" si="2"/>
        <v>002</v>
      </c>
      <c r="U18" s="39" t="str">
        <f t="shared" si="3"/>
        <v>VBLTLF4002</v>
      </c>
      <c r="V18" s="36">
        <f t="shared" si="4"/>
        <v>0.25</v>
      </c>
      <c r="W18" s="1284" t="s">
        <v>1985</v>
      </c>
      <c r="X18" s="39" t="str">
        <f>IF($Y18="","",VLOOKUP($Y18,CODE!$AE:$AF,CODE!$AF$1-1,FALSE))</f>
        <v>GY</v>
      </c>
      <c r="Y18" s="37" t="s">
        <v>1986</v>
      </c>
      <c r="Z18" s="35" t="str">
        <f t="shared" si="5"/>
        <v>VBLTLF4002GY</v>
      </c>
      <c r="AA18" s="592" t="str">
        <f t="shared" si="6"/>
        <v/>
      </c>
      <c r="AB18" s="44">
        <f t="shared" si="7"/>
        <v>0.25</v>
      </c>
      <c r="AC18" s="598">
        <v>0</v>
      </c>
      <c r="AD18" s="184">
        <v>1</v>
      </c>
      <c r="AE18" s="1285" t="s">
        <v>1987</v>
      </c>
      <c r="AF18" s="1286">
        <v>350</v>
      </c>
      <c r="AG18" s="1287" t="s">
        <v>1988</v>
      </c>
      <c r="AH18" s="1288">
        <v>1</v>
      </c>
      <c r="AI18" s="224" t="str">
        <f t="shared" si="8"/>
        <v>01</v>
      </c>
      <c r="AJ18" s="1289" t="s">
        <v>1989</v>
      </c>
      <c r="AK18" s="1289" t="s">
        <v>1990</v>
      </c>
      <c r="AL18" s="212">
        <f t="shared" si="9"/>
        <v>2</v>
      </c>
      <c r="AM18" s="247">
        <f>IF(ISERROR(VLOOKUP($F18,[1]기획현황취합!$A$1:$E$65440,[1]기획현황취합!$B$1,FALSE))=TRUE,0,VLOOKUP($F18,[1]기획현황취합!$A$1:$E$65440,[1]기획현황취합!$B$1,FALSE))</f>
        <v>79000</v>
      </c>
      <c r="AN18" s="1099">
        <f>IF(ISERROR(VLOOKUP($F18,[1]기획현황취합!$A$1:$E$65440,[1]기획현황취합!$C$1,FALSE))=TRUE,0,VLOOKUP($F18,[1]기획현황취합!$A$1:$E$65440,[1]기획현황취합!$C$1,FALSE))</f>
        <v>41803</v>
      </c>
      <c r="AO18" s="45">
        <f>IF(ISERROR(($AM18/1.1)/VLOOKUP($AG18,'TARGET MU'!$A:$D,'TARGET MU'!$D$1,FALSE))=TRUE,0,($AM18/1.1)/VLOOKUP($AG18,'TARGET MU'!$A:$D,'TARGET MU'!$D$1,FALSE))</f>
        <v>19949.494949494947</v>
      </c>
      <c r="AP18" s="1110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16950</v>
      </c>
      <c r="AQ18" s="38">
        <f t="shared" si="22"/>
        <v>-2999.4949494949469</v>
      </c>
      <c r="AR18" s="754">
        <v>0</v>
      </c>
      <c r="AS18" s="754">
        <v>20</v>
      </c>
      <c r="AT18" s="244" t="s">
        <v>1724</v>
      </c>
      <c r="AU18" s="219">
        <f t="shared" si="23"/>
        <v>20</v>
      </c>
      <c r="AV18" s="245">
        <v>0</v>
      </c>
      <c r="AW18" s="246">
        <v>16930</v>
      </c>
      <c r="AX18" s="250">
        <f>IF(ISERROR(VLOOKUP($F18,[1]기획현황취합!$A$1:$E$65440,[1]기획현황취합!$D$1,FALSE))=TRUE,0,VLOOKUP($F18,[1]기획현황취합!$A$1:$E$65440,[1]기획현황취합!$D$1,FALSE))</f>
        <v>41737</v>
      </c>
      <c r="AY18" s="248">
        <v>0</v>
      </c>
      <c r="AZ18" s="208">
        <f>IF(ISERROR(VLOOKUP($F18,[1]기획현황취합!$A$1:$E$65440,[1]기획현황취합!$E$1,FALSE))=TRUE,0,VLOOKUP($F18,[1]기획현황취합!$A$1:$E$65440,[1]기획현황취합!$E$1,FALSE))</f>
        <v>41823</v>
      </c>
      <c r="BA18" s="243">
        <v>41864</v>
      </c>
      <c r="BB18" s="243">
        <v>41885</v>
      </c>
      <c r="BC18" s="243">
        <v>41901</v>
      </c>
      <c r="BD18" s="243">
        <v>0</v>
      </c>
      <c r="BE18" s="243">
        <v>0</v>
      </c>
      <c r="BF18" s="243">
        <v>0</v>
      </c>
      <c r="BG18" s="249" t="s">
        <v>3359</v>
      </c>
      <c r="BH18" s="249">
        <v>0</v>
      </c>
      <c r="BI18" s="83">
        <f>IF($I18="TTL",SUMIF($C:$C,MID($K18,1,SEARCH("TTL",$K18)-2),$BI:$BI),SUMIF(실입고현황!$A:$A,BB18&amp;VLOOKUP($AG18,'TARGET MU'!$A:$D,'TARGET MU'!$B$1,FALSE)&amp;$Z18&amp;" "&amp;$AE18,실입고현황!$C:$C))</f>
        <v>346</v>
      </c>
      <c r="BJ18" s="102">
        <f>IF($I18="TTL",SUMIF($C:$C,MID($K18,1,SEARCH("TTL",$K18)-2),$BJ:$BJ),SUMIF(실입고현황!$A:$A,BC18&amp;VLOOKUP($AG18,'TARGET MU'!$A:$D,'TARGET MU'!$B$1,FALSE)&amp;$Z18&amp;" "&amp;$AE18,실입고현황!$C:$C))</f>
        <v>26</v>
      </c>
      <c r="BK18" s="103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3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3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4">
        <f t="shared" si="10"/>
        <v>0</v>
      </c>
      <c r="BO18" s="46">
        <f t="shared" si="11"/>
        <v>350</v>
      </c>
      <c r="BP18" s="94">
        <f t="shared" si="12"/>
        <v>5932500</v>
      </c>
      <c r="BQ18" s="94">
        <f t="shared" si="13"/>
        <v>27650000</v>
      </c>
      <c r="BR18" s="47">
        <f t="shared" si="24"/>
        <v>4.237060874229015</v>
      </c>
      <c r="BT18" s="26" t="str">
        <f>IF(ISERROR(Z18&amp;VLOOKUP($AG18,'TARGET MU'!$A:$D,'TARGET MU'!$B$1,FALSE))=TRUE,"",Z18&amp;VLOOKUP($AG18,'TARGET MU'!$A:$D,'TARGET MU'!$B$1,FALSE))</f>
        <v>VBLTLF4002GY아트인드림</v>
      </c>
      <c r="BU18" s="31">
        <f t="shared" si="25"/>
        <v>16950</v>
      </c>
      <c r="BV18" s="31" t="str">
        <f t="shared" si="26"/>
        <v>VBLTLF4002GYOMM35079000아트인드림01KR</v>
      </c>
      <c r="BX18" s="54" t="str">
        <f t="shared" si="27"/>
        <v>VBL</v>
      </c>
      <c r="BY18" s="55">
        <f t="shared" si="28"/>
        <v>4</v>
      </c>
      <c r="BZ18" s="55" t="str">
        <f t="shared" si="29"/>
        <v>M</v>
      </c>
      <c r="CA18" s="55" t="str">
        <f t="shared" si="30"/>
        <v>TL</v>
      </c>
      <c r="CB18" s="55" t="str">
        <f t="shared" si="31"/>
        <v>U</v>
      </c>
      <c r="CC18" s="55" t="str">
        <f t="shared" si="32"/>
        <v>KR</v>
      </c>
      <c r="CD18" s="56" t="str">
        <f t="shared" si="33"/>
        <v>14FW VB_MTM_02_GY</v>
      </c>
      <c r="CE18" s="55" t="str">
        <f t="shared" si="34"/>
        <v>VBLTLF4002</v>
      </c>
      <c r="CF18" s="55" t="str">
        <f t="shared" si="35"/>
        <v>002</v>
      </c>
      <c r="CG18" s="56" t="str">
        <f t="shared" si="36"/>
        <v>14FW VB_MTM_02_GY</v>
      </c>
      <c r="CH18" s="55" t="str">
        <f t="shared" si="37"/>
        <v>GY</v>
      </c>
      <c r="CI18" s="55">
        <f t="shared" si="38"/>
        <v>1</v>
      </c>
      <c r="CJ18" s="55" t="str">
        <f t="shared" si="39"/>
        <v>OMM</v>
      </c>
      <c r="CK18" s="57">
        <f t="shared" si="14"/>
        <v>350</v>
      </c>
      <c r="CL18" s="58">
        <f t="shared" si="40"/>
        <v>0</v>
      </c>
      <c r="CM18" s="57">
        <f t="shared" si="41"/>
        <v>79000</v>
      </c>
      <c r="CN18" s="57">
        <f t="shared" si="42"/>
        <v>16930</v>
      </c>
      <c r="CO18" s="57">
        <f t="shared" si="43"/>
        <v>20</v>
      </c>
      <c r="CP18" s="59">
        <f t="shared" si="44"/>
        <v>2</v>
      </c>
      <c r="CQ18" s="234"/>
      <c r="CS18" s="48"/>
      <c r="CT18" s="49" t="str">
        <f t="shared" si="45"/>
        <v>VBLTLF4002GYOMM</v>
      </c>
      <c r="CU18" s="50" t="str">
        <f t="shared" si="46"/>
        <v>VITAL BLUE</v>
      </c>
      <c r="CV18" s="50" t="str">
        <f t="shared" si="47"/>
        <v>LONG SLEEVES_002</v>
      </c>
      <c r="CW18" s="50" t="str">
        <f t="shared" si="48"/>
        <v>GREY_OMM</v>
      </c>
      <c r="CX18" s="51" t="str">
        <f t="shared" si="49"/>
        <v>VBL</v>
      </c>
      <c r="CY18" s="51" t="str">
        <f t="shared" si="50"/>
        <v>002</v>
      </c>
      <c r="CZ18" s="52">
        <f t="shared" si="15"/>
        <v>350</v>
      </c>
      <c r="DA18" s="52">
        <f t="shared" si="51"/>
        <v>79000</v>
      </c>
      <c r="DB18" s="51" t="str">
        <f t="shared" si="52"/>
        <v>GREY</v>
      </c>
      <c r="DC18" s="51" t="str">
        <f t="shared" si="53"/>
        <v>OMM</v>
      </c>
      <c r="DD18" s="60"/>
      <c r="DE18" s="164"/>
      <c r="DG18" s="270">
        <v>41778</v>
      </c>
      <c r="DH18" s="276">
        <f t="shared" si="54"/>
        <v>41733</v>
      </c>
      <c r="DI18" s="269">
        <v>41737</v>
      </c>
      <c r="DJ18" s="269">
        <v>41737</v>
      </c>
      <c r="DK18" s="270">
        <v>41829</v>
      </c>
      <c r="DL18" s="1167"/>
      <c r="DM18" s="1167"/>
      <c r="DN18" s="270"/>
      <c r="DO18" s="270"/>
      <c r="DP18" s="277">
        <f t="shared" si="55"/>
        <v>41763</v>
      </c>
      <c r="DQ18" s="270"/>
      <c r="DR18" s="270"/>
      <c r="DS18" s="271"/>
      <c r="DT18" s="270"/>
      <c r="DU18" s="271"/>
      <c r="DV18" s="270">
        <v>41838</v>
      </c>
      <c r="DW18" s="270"/>
      <c r="DX18" s="271"/>
      <c r="DY18" s="271"/>
      <c r="DZ18" s="60"/>
      <c r="EA18" s="61"/>
      <c r="EB18" s="61"/>
      <c r="EC18" s="26" t="str">
        <f t="shared" si="56"/>
        <v/>
      </c>
      <c r="ED18" s="26" t="str">
        <f t="shared" si="57"/>
        <v>VBLTLF4002GYOMM</v>
      </c>
      <c r="EE18" s="27">
        <f>IF($ED18="",0,IF(COUNTIF(ED$12:ED17,ED18)=0,0,COUNTIF(ED$12:ED17,ED18)))</f>
        <v>0</v>
      </c>
      <c r="EF18" s="26">
        <f t="shared" si="58"/>
        <v>0</v>
      </c>
      <c r="EG18" s="27" t="str">
        <f t="shared" si="59"/>
        <v/>
      </c>
      <c r="EI18" s="26" t="str">
        <f t="shared" si="60"/>
        <v>VBLTLF4002</v>
      </c>
      <c r="EJ18" s="26" t="str">
        <f t="shared" si="61"/>
        <v>VBLTLF4002GY</v>
      </c>
    </row>
    <row r="19" spans="1:152" s="26" customFormat="1" ht="52.5" customHeight="1">
      <c r="A19" s="168" t="str">
        <f>IF(OR($I19="TTL",$I19=""),"",IF(ISERROR(VLOOKUP($B19,CODE!$D:$G,CODE!$F$1-2,FALSE))=TRUE,"전략",VLOOKUP($B19,CODE!$D:$G,CODE!$F$1-2,FALSE)))</f>
        <v>전략</v>
      </c>
      <c r="B19" s="217" t="str">
        <f>IF(OR($I19="TTL",$I19=""),"",IF(VLOOKUP($P19,CODE!$K:$O,CODE!$O$1,FALSE)="",$I19,$I19&amp;"-"&amp;VLOOKUP($P19,CODE!$K:$O,CODE!$O$1,FALSE)))</f>
        <v>VBL-의류</v>
      </c>
      <c r="C19" s="71" t="str">
        <f t="shared" si="16"/>
        <v>VBL-아트인드림-01</v>
      </c>
      <c r="D19" s="300" t="str">
        <f t="shared" si="17"/>
        <v>VBL-아트인드림-01VBLTLF4002GY</v>
      </c>
      <c r="E19" s="71">
        <f t="shared" si="18"/>
        <v>2</v>
      </c>
      <c r="F19" s="193" t="str">
        <f t="shared" si="19"/>
        <v>VBL-아트인드림-012</v>
      </c>
      <c r="G19" s="71" t="str">
        <f t="shared" si="20"/>
        <v>VBL-아트인드림-012-VBLTLF4002GREYOLL</v>
      </c>
      <c r="H19" s="71" t="str">
        <f>IF(ISERROR(I19&amp;VLOOKUP(P19,CODE!$K:$N,CODE!$N$1,FALSE)&amp;S19)=TRUE,0,I19&amp;VLOOKUP(P19,CODE!$K:$N,CODE!$N$1,FALSE)&amp;S19)</f>
        <v>VBL의류2</v>
      </c>
      <c r="I19" s="71" t="str">
        <f>IF(ISERROR(SEARCH("TTL",$K19))=TRUE,IF($L19="","",VLOOKUP($L19,CODE!$B:$G,CODE!$D$1,FALSE)),"TTL")</f>
        <v>VBL</v>
      </c>
      <c r="J19" s="237" t="str">
        <f t="shared" si="21"/>
        <v>14FW V</v>
      </c>
      <c r="K19" s="878"/>
      <c r="L19" s="40" t="s">
        <v>1991</v>
      </c>
      <c r="M19" s="41" t="str">
        <f>IF(OR($I19="TTL",$L19=""),"",VLOOKUP($L19,CODE!$B:$D,CODE!$C$1,FALSE))</f>
        <v>VITAL BLUE</v>
      </c>
      <c r="N19" s="42" t="str">
        <f>IF(OR($I19="TTL",$L19=""),"",VLOOKUP($K$2,CODE!$S:$T,CODE!$T$1-1,FALSE))</f>
        <v>F</v>
      </c>
      <c r="O19" s="1281">
        <v>4</v>
      </c>
      <c r="P19" s="40" t="s">
        <v>1992</v>
      </c>
      <c r="Q19" s="41" t="str">
        <f>IF(OR($I19="TTL",$P19=""),"",VLOOKUP($P19,CODE!$K:$M,CODE!$L$1,FALSE))</f>
        <v>LONG SLEEVES</v>
      </c>
      <c r="R19" s="1282" t="s">
        <v>1993</v>
      </c>
      <c r="S19" s="1283">
        <v>2</v>
      </c>
      <c r="T19" s="43" t="str">
        <f t="shared" si="2"/>
        <v>002</v>
      </c>
      <c r="U19" s="39" t="str">
        <f t="shared" si="3"/>
        <v>VBLTLF4002</v>
      </c>
      <c r="V19" s="36">
        <f t="shared" si="4"/>
        <v>0.25</v>
      </c>
      <c r="W19" s="1284" t="s">
        <v>1994</v>
      </c>
      <c r="X19" s="39" t="str">
        <f>IF($Y19="","",VLOOKUP($Y19,CODE!$AE:$AF,CODE!$AF$1-1,FALSE))</f>
        <v>GY</v>
      </c>
      <c r="Y19" s="37" t="s">
        <v>1995</v>
      </c>
      <c r="Z19" s="35" t="str">
        <f t="shared" si="5"/>
        <v>VBLTLF4002GY</v>
      </c>
      <c r="AA19" s="592" t="str">
        <f t="shared" si="6"/>
        <v/>
      </c>
      <c r="AB19" s="44">
        <f t="shared" si="7"/>
        <v>0.25</v>
      </c>
      <c r="AC19" s="598">
        <v>0</v>
      </c>
      <c r="AD19" s="184">
        <v>1</v>
      </c>
      <c r="AE19" s="1285" t="s">
        <v>1996</v>
      </c>
      <c r="AF19" s="1286">
        <v>350</v>
      </c>
      <c r="AG19" s="1287" t="s">
        <v>1997</v>
      </c>
      <c r="AH19" s="1288">
        <v>1</v>
      </c>
      <c r="AI19" s="224" t="str">
        <f t="shared" si="8"/>
        <v>01</v>
      </c>
      <c r="AJ19" s="1289" t="s">
        <v>1998</v>
      </c>
      <c r="AK19" s="1289" t="s">
        <v>1999</v>
      </c>
      <c r="AL19" s="212">
        <f t="shared" si="9"/>
        <v>2</v>
      </c>
      <c r="AM19" s="247">
        <f>IF(ISERROR(VLOOKUP($F19,[1]기획현황취합!$A$1:$E$65440,[1]기획현황취합!$B$1,FALSE))=TRUE,0,VLOOKUP($F19,[1]기획현황취합!$A$1:$E$65440,[1]기획현황취합!$B$1,FALSE))</f>
        <v>79000</v>
      </c>
      <c r="AN19" s="1099">
        <f>IF(ISERROR(VLOOKUP($F19,[1]기획현황취합!$A$1:$E$65440,[1]기획현황취합!$C$1,FALSE))=TRUE,0,VLOOKUP($F19,[1]기획현황취합!$A$1:$E$65440,[1]기획현황취합!$C$1,FALSE))</f>
        <v>41803</v>
      </c>
      <c r="AO19" s="45">
        <f>IF(ISERROR(($AM19/1.1)/VLOOKUP($AG19,'TARGET MU'!$A:$D,'TARGET MU'!$D$1,FALSE))=TRUE,0,($AM19/1.1)/VLOOKUP($AG19,'TARGET MU'!$A:$D,'TARGET MU'!$D$1,FALSE))</f>
        <v>19949.494949494947</v>
      </c>
      <c r="AP19" s="1110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16950</v>
      </c>
      <c r="AQ19" s="38">
        <f t="shared" si="22"/>
        <v>-2999.4949494949469</v>
      </c>
      <c r="AR19" s="754">
        <v>0</v>
      </c>
      <c r="AS19" s="754">
        <v>20</v>
      </c>
      <c r="AT19" s="244" t="s">
        <v>1724</v>
      </c>
      <c r="AU19" s="219">
        <f t="shared" si="23"/>
        <v>20</v>
      </c>
      <c r="AV19" s="245">
        <v>0</v>
      </c>
      <c r="AW19" s="246">
        <v>16930</v>
      </c>
      <c r="AX19" s="250">
        <f>IF(ISERROR(VLOOKUP($F19,[1]기획현황취합!$A$1:$E$65440,[1]기획현황취합!$D$1,FALSE))=TRUE,0,VLOOKUP($F19,[1]기획현황취합!$A$1:$E$65440,[1]기획현황취합!$D$1,FALSE))</f>
        <v>41737</v>
      </c>
      <c r="AY19" s="248">
        <v>0</v>
      </c>
      <c r="AZ19" s="208">
        <f>IF(ISERROR(VLOOKUP($F19,[1]기획현황취합!$A$1:$E$65440,[1]기획현황취합!$E$1,FALSE))=TRUE,0,VLOOKUP($F19,[1]기획현황취합!$A$1:$E$65440,[1]기획현황취합!$E$1,FALSE))</f>
        <v>41823</v>
      </c>
      <c r="BA19" s="243">
        <v>41864</v>
      </c>
      <c r="BB19" s="243">
        <v>41885</v>
      </c>
      <c r="BC19" s="243">
        <v>41901</v>
      </c>
      <c r="BD19" s="243">
        <v>0</v>
      </c>
      <c r="BE19" s="243">
        <v>0</v>
      </c>
      <c r="BF19" s="243">
        <v>0</v>
      </c>
      <c r="BG19" s="249" t="s">
        <v>3360</v>
      </c>
      <c r="BH19" s="249">
        <v>0</v>
      </c>
      <c r="BI19" s="83">
        <f>IF($I19="TTL",SUMIF($C:$C,MID($K19,1,SEARCH("TTL",$K19)-2),$BI:$BI),SUMIF(실입고현황!$A:$A,BB19&amp;VLOOKUP($AG19,'TARGET MU'!$A:$D,'TARGET MU'!$B$1,FALSE)&amp;$Z19&amp;" "&amp;$AE19,실입고현황!$C:$C))</f>
        <v>249</v>
      </c>
      <c r="BJ19" s="102">
        <f>IF($I19="TTL",SUMIF($C:$C,MID($K19,1,SEARCH("TTL",$K19)-2),$BJ:$BJ),SUMIF(실입고현황!$A:$A,BC19&amp;VLOOKUP($AG19,'TARGET MU'!$A:$D,'TARGET MU'!$B$1,FALSE)&amp;$Z19&amp;" "&amp;$AE19,실입고현황!$C:$C))</f>
        <v>115</v>
      </c>
      <c r="BK19" s="103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3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3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4">
        <f t="shared" si="10"/>
        <v>0</v>
      </c>
      <c r="BO19" s="46">
        <f t="shared" si="11"/>
        <v>350</v>
      </c>
      <c r="BP19" s="94">
        <f t="shared" si="12"/>
        <v>5932500</v>
      </c>
      <c r="BQ19" s="94">
        <f t="shared" si="13"/>
        <v>27650000</v>
      </c>
      <c r="BR19" s="47">
        <f t="shared" si="24"/>
        <v>4.237060874229015</v>
      </c>
      <c r="BT19" s="26" t="str">
        <f>IF(ISERROR(Z19&amp;VLOOKUP($AG19,'TARGET MU'!$A:$D,'TARGET MU'!$B$1,FALSE))=TRUE,"",Z19&amp;VLOOKUP($AG19,'TARGET MU'!$A:$D,'TARGET MU'!$B$1,FALSE))</f>
        <v>VBLTLF4002GY아트인드림</v>
      </c>
      <c r="BU19" s="31">
        <f t="shared" si="25"/>
        <v>16950</v>
      </c>
      <c r="BV19" s="31" t="str">
        <f t="shared" si="26"/>
        <v>VBLTLF4002GYOLL35079000아트인드림01KR</v>
      </c>
      <c r="BX19" s="54" t="str">
        <f t="shared" si="27"/>
        <v>VBL</v>
      </c>
      <c r="BY19" s="55">
        <f t="shared" si="28"/>
        <v>4</v>
      </c>
      <c r="BZ19" s="55" t="str">
        <f t="shared" si="29"/>
        <v>M</v>
      </c>
      <c r="CA19" s="55" t="str">
        <f t="shared" si="30"/>
        <v>TL</v>
      </c>
      <c r="CB19" s="55" t="str">
        <f t="shared" si="31"/>
        <v>U</v>
      </c>
      <c r="CC19" s="55" t="str">
        <f t="shared" si="32"/>
        <v>KR</v>
      </c>
      <c r="CD19" s="56" t="str">
        <f t="shared" si="33"/>
        <v>14FW VB_MTM_02_GY</v>
      </c>
      <c r="CE19" s="55" t="str">
        <f t="shared" si="34"/>
        <v>VBLTLF4002</v>
      </c>
      <c r="CF19" s="55" t="str">
        <f t="shared" si="35"/>
        <v>002</v>
      </c>
      <c r="CG19" s="56" t="str">
        <f t="shared" si="36"/>
        <v>14FW VB_MTM_02_GY</v>
      </c>
      <c r="CH19" s="55" t="str">
        <f t="shared" si="37"/>
        <v>GY</v>
      </c>
      <c r="CI19" s="55">
        <f t="shared" si="38"/>
        <v>1</v>
      </c>
      <c r="CJ19" s="55" t="str">
        <f t="shared" si="39"/>
        <v>OLL</v>
      </c>
      <c r="CK19" s="57">
        <f t="shared" si="14"/>
        <v>350</v>
      </c>
      <c r="CL19" s="58">
        <f t="shared" si="40"/>
        <v>0</v>
      </c>
      <c r="CM19" s="57">
        <f t="shared" si="41"/>
        <v>79000</v>
      </c>
      <c r="CN19" s="57">
        <f t="shared" si="42"/>
        <v>16930</v>
      </c>
      <c r="CO19" s="57">
        <f t="shared" si="43"/>
        <v>20</v>
      </c>
      <c r="CP19" s="59">
        <f t="shared" si="44"/>
        <v>2</v>
      </c>
      <c r="CQ19" s="234"/>
      <c r="CS19" s="48"/>
      <c r="CT19" s="49" t="str">
        <f t="shared" si="45"/>
        <v>VBLTLF4002GYOLL</v>
      </c>
      <c r="CU19" s="50" t="str">
        <f t="shared" si="46"/>
        <v>VITAL BLUE</v>
      </c>
      <c r="CV19" s="50" t="str">
        <f t="shared" si="47"/>
        <v>LONG SLEEVES_002</v>
      </c>
      <c r="CW19" s="50" t="str">
        <f t="shared" si="48"/>
        <v>GREY_OLL</v>
      </c>
      <c r="CX19" s="51" t="str">
        <f t="shared" si="49"/>
        <v>VBL</v>
      </c>
      <c r="CY19" s="51" t="str">
        <f t="shared" si="50"/>
        <v>002</v>
      </c>
      <c r="CZ19" s="52">
        <f t="shared" si="15"/>
        <v>350</v>
      </c>
      <c r="DA19" s="52">
        <f t="shared" si="51"/>
        <v>79000</v>
      </c>
      <c r="DB19" s="51" t="str">
        <f t="shared" si="52"/>
        <v>GREY</v>
      </c>
      <c r="DC19" s="51" t="str">
        <f t="shared" si="53"/>
        <v>OLL</v>
      </c>
      <c r="DD19" s="60"/>
      <c r="DE19" s="164"/>
      <c r="DG19" s="270">
        <v>41778</v>
      </c>
      <c r="DH19" s="276">
        <f t="shared" si="54"/>
        <v>41733</v>
      </c>
      <c r="DI19" s="269">
        <v>41737</v>
      </c>
      <c r="DJ19" s="269">
        <v>41737</v>
      </c>
      <c r="DK19" s="270">
        <v>41829</v>
      </c>
      <c r="DL19" s="1167"/>
      <c r="DM19" s="1167"/>
      <c r="DN19" s="270"/>
      <c r="DO19" s="270"/>
      <c r="DP19" s="277">
        <f t="shared" si="55"/>
        <v>41763</v>
      </c>
      <c r="DQ19" s="270"/>
      <c r="DR19" s="270"/>
      <c r="DS19" s="271"/>
      <c r="DT19" s="270"/>
      <c r="DU19" s="271"/>
      <c r="DV19" s="270">
        <v>41838</v>
      </c>
      <c r="DW19" s="270"/>
      <c r="DX19" s="271"/>
      <c r="DY19" s="271"/>
      <c r="DZ19" s="60"/>
      <c r="EA19" s="61"/>
      <c r="EB19" s="61"/>
      <c r="EC19" s="26" t="str">
        <f t="shared" si="56"/>
        <v/>
      </c>
      <c r="ED19" s="26" t="str">
        <f t="shared" si="57"/>
        <v>VBLTLF4002GYOLL</v>
      </c>
      <c r="EE19" s="27">
        <f>IF($ED19="",0,IF(COUNTIF(ED$12:ED18,ED19)=0,0,COUNTIF(ED$12:ED18,ED19)))</f>
        <v>0</v>
      </c>
      <c r="EF19" s="26">
        <f t="shared" si="58"/>
        <v>0</v>
      </c>
      <c r="EG19" s="27" t="str">
        <f t="shared" si="59"/>
        <v/>
      </c>
      <c r="EI19" s="26" t="str">
        <f t="shared" si="60"/>
        <v>VBLTLF4002</v>
      </c>
      <c r="EJ19" s="26" t="str">
        <f t="shared" si="61"/>
        <v>VBLTLF4002GY</v>
      </c>
    </row>
    <row r="20" spans="1:152" s="26" customFormat="1" ht="52.5" customHeight="1">
      <c r="A20" s="168" t="str">
        <f>IF(OR($I20="TTL",$I20=""),"",IF(ISERROR(VLOOKUP($B20,CODE!$D:$G,CODE!$F$1-2,FALSE))=TRUE,"전략",VLOOKUP($B20,CODE!$D:$G,CODE!$F$1-2,FALSE)))</f>
        <v>전략</v>
      </c>
      <c r="B20" s="217" t="str">
        <f>IF(OR($I20="TTL",$I20=""),"",IF(VLOOKUP($P20,CODE!$K:$O,CODE!$O$1,FALSE)="",$I20,$I20&amp;"-"&amp;VLOOKUP($P20,CODE!$K:$O,CODE!$O$1,FALSE)))</f>
        <v>VBL-의류</v>
      </c>
      <c r="C20" s="71" t="str">
        <f t="shared" si="16"/>
        <v>VBL-아트인드림-01</v>
      </c>
      <c r="D20" s="300" t="str">
        <f t="shared" si="17"/>
        <v>VBL-아트인드림-01VBLTLF4002GY</v>
      </c>
      <c r="E20" s="71">
        <f t="shared" si="18"/>
        <v>2</v>
      </c>
      <c r="F20" s="193" t="str">
        <f t="shared" si="19"/>
        <v>VBL-아트인드림-012</v>
      </c>
      <c r="G20" s="71" t="str">
        <f t="shared" si="20"/>
        <v>VBL-아트인드림-012-VBLTLF4002GREYOXL</v>
      </c>
      <c r="H20" s="71" t="str">
        <f>IF(ISERROR(I20&amp;VLOOKUP(P20,CODE!$K:$N,CODE!$N$1,FALSE)&amp;S20)=TRUE,0,I20&amp;VLOOKUP(P20,CODE!$K:$N,CODE!$N$1,FALSE)&amp;S20)</f>
        <v>VBL의류2</v>
      </c>
      <c r="I20" s="71" t="str">
        <f>IF(ISERROR(SEARCH("TTL",$K20))=TRUE,IF($L20="","",VLOOKUP($L20,CODE!$B:$G,CODE!$D$1,FALSE)),"TTL")</f>
        <v>VBL</v>
      </c>
      <c r="J20" s="237" t="str">
        <f t="shared" si="21"/>
        <v>14FW V</v>
      </c>
      <c r="K20" s="878"/>
      <c r="L20" s="40" t="s">
        <v>2000</v>
      </c>
      <c r="M20" s="41" t="str">
        <f>IF(OR($I20="TTL",$L20=""),"",VLOOKUP($L20,CODE!$B:$D,CODE!$C$1,FALSE))</f>
        <v>VITAL BLUE</v>
      </c>
      <c r="N20" s="42" t="str">
        <f>IF(OR($I20="TTL",$L20=""),"",VLOOKUP($K$2,CODE!$S:$T,CODE!$T$1-1,FALSE))</f>
        <v>F</v>
      </c>
      <c r="O20" s="1281">
        <v>4</v>
      </c>
      <c r="P20" s="40" t="s">
        <v>2001</v>
      </c>
      <c r="Q20" s="41" t="str">
        <f>IF(OR($I20="TTL",$P20=""),"",VLOOKUP($P20,CODE!$K:$M,CODE!$L$1,FALSE))</f>
        <v>LONG SLEEVES</v>
      </c>
      <c r="R20" s="1282" t="s">
        <v>2002</v>
      </c>
      <c r="S20" s="1283">
        <v>2</v>
      </c>
      <c r="T20" s="43" t="str">
        <f t="shared" si="2"/>
        <v>002</v>
      </c>
      <c r="U20" s="39" t="str">
        <f t="shared" si="3"/>
        <v>VBLTLF4002</v>
      </c>
      <c r="V20" s="36">
        <f t="shared" si="4"/>
        <v>0.25</v>
      </c>
      <c r="W20" s="1284" t="s">
        <v>2003</v>
      </c>
      <c r="X20" s="39" t="str">
        <f>IF($Y20="","",VLOOKUP($Y20,CODE!$AE:$AF,CODE!$AF$1-1,FALSE))</f>
        <v>GY</v>
      </c>
      <c r="Y20" s="37" t="s">
        <v>2004</v>
      </c>
      <c r="Z20" s="35" t="str">
        <f t="shared" si="5"/>
        <v>VBLTLF4002GY</v>
      </c>
      <c r="AA20" s="592" t="str">
        <f t="shared" si="6"/>
        <v/>
      </c>
      <c r="AB20" s="44">
        <f t="shared" si="7"/>
        <v>0.25</v>
      </c>
      <c r="AC20" s="598">
        <v>0</v>
      </c>
      <c r="AD20" s="184">
        <v>1</v>
      </c>
      <c r="AE20" s="1285" t="s">
        <v>2005</v>
      </c>
      <c r="AF20" s="1286">
        <v>250</v>
      </c>
      <c r="AG20" s="1287" t="s">
        <v>2006</v>
      </c>
      <c r="AH20" s="1288">
        <v>1</v>
      </c>
      <c r="AI20" s="224" t="str">
        <f t="shared" si="8"/>
        <v>01</v>
      </c>
      <c r="AJ20" s="1289" t="s">
        <v>2007</v>
      </c>
      <c r="AK20" s="1289" t="s">
        <v>1990</v>
      </c>
      <c r="AL20" s="212">
        <f t="shared" si="9"/>
        <v>2</v>
      </c>
      <c r="AM20" s="247">
        <f>IF(ISERROR(VLOOKUP($F20,[1]기획현황취합!$A$1:$E$65440,[1]기획현황취합!$B$1,FALSE))=TRUE,0,VLOOKUP($F20,[1]기획현황취합!$A$1:$E$65440,[1]기획현황취합!$B$1,FALSE))</f>
        <v>79000</v>
      </c>
      <c r="AN20" s="1099">
        <f>IF(ISERROR(VLOOKUP($F20,[1]기획현황취합!$A$1:$E$65440,[1]기획현황취합!$C$1,FALSE))=TRUE,0,VLOOKUP($F20,[1]기획현황취합!$A$1:$E$65440,[1]기획현황취합!$C$1,FALSE))</f>
        <v>41803</v>
      </c>
      <c r="AO20" s="45">
        <f>IF(ISERROR(($AM20/1.1)/VLOOKUP($AG20,'TARGET MU'!$A:$D,'TARGET MU'!$D$1,FALSE))=TRUE,0,($AM20/1.1)/VLOOKUP($AG20,'TARGET MU'!$A:$D,'TARGET MU'!$D$1,FALSE))</f>
        <v>19949.494949494947</v>
      </c>
      <c r="AP20" s="1110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16950</v>
      </c>
      <c r="AQ20" s="38">
        <f t="shared" ref="AQ20:AQ96" si="62">AP20-AO20</f>
        <v>-2999.4949494949469</v>
      </c>
      <c r="AR20" s="754">
        <v>0</v>
      </c>
      <c r="AS20" s="754">
        <v>20</v>
      </c>
      <c r="AT20" s="244" t="s">
        <v>1724</v>
      </c>
      <c r="AU20" s="219">
        <f t="shared" ref="AU20:AU96" si="63">SUM(AR20:AT20)</f>
        <v>20</v>
      </c>
      <c r="AV20" s="245">
        <v>0</v>
      </c>
      <c r="AW20" s="246">
        <v>16930</v>
      </c>
      <c r="AX20" s="250">
        <f>IF(ISERROR(VLOOKUP($F20,[1]기획현황취합!$A$1:$E$65440,[1]기획현황취합!$D$1,FALSE))=TRUE,0,VLOOKUP($F20,[1]기획현황취합!$A$1:$E$65440,[1]기획현황취합!$D$1,FALSE))</f>
        <v>41737</v>
      </c>
      <c r="AY20" s="248">
        <v>0</v>
      </c>
      <c r="AZ20" s="208">
        <f>IF(ISERROR(VLOOKUP($F20,[1]기획현황취합!$A$1:$E$65440,[1]기획현황취합!$E$1,FALSE))=TRUE,0,VLOOKUP($F20,[1]기획현황취합!$A$1:$E$65440,[1]기획현황취합!$E$1,FALSE))</f>
        <v>41823</v>
      </c>
      <c r="BA20" s="243">
        <v>41864</v>
      </c>
      <c r="BB20" s="243">
        <v>41885</v>
      </c>
      <c r="BC20" s="243">
        <v>41901</v>
      </c>
      <c r="BD20" s="243">
        <v>0</v>
      </c>
      <c r="BE20" s="243">
        <v>0</v>
      </c>
      <c r="BF20" s="243">
        <v>0</v>
      </c>
      <c r="BG20" s="249" t="s">
        <v>3360</v>
      </c>
      <c r="BH20" s="249">
        <v>0</v>
      </c>
      <c r="BI20" s="83">
        <f>IF($I20="TTL",SUMIF($C:$C,MID($K20,1,SEARCH("TTL",$K20)-2),$BI:$BI),SUMIF(실입고현황!$A:$A,BB20&amp;VLOOKUP($AG20,'TARGET MU'!$A:$D,'TARGET MU'!$B$1,FALSE)&amp;$Z20&amp;" "&amp;$AE20,실입고현황!$C:$C))</f>
        <v>236</v>
      </c>
      <c r="BJ20" s="102">
        <f>IF($I20="TTL",SUMIF($C:$C,MID($K20,1,SEARCH("TTL",$K20)-2),$BJ:$BJ),SUMIF(실입고현황!$A:$A,BC20&amp;VLOOKUP($AG20,'TARGET MU'!$A:$D,'TARGET MU'!$B$1,FALSE)&amp;$Z20&amp;" "&amp;$AE20,실입고현황!$C:$C))</f>
        <v>33</v>
      </c>
      <c r="BK20" s="103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3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3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4">
        <f t="shared" si="10"/>
        <v>0</v>
      </c>
      <c r="BO20" s="46">
        <f t="shared" si="11"/>
        <v>250</v>
      </c>
      <c r="BP20" s="94">
        <f t="shared" si="12"/>
        <v>4237500</v>
      </c>
      <c r="BQ20" s="94">
        <f t="shared" si="13"/>
        <v>19750000</v>
      </c>
      <c r="BR20" s="47">
        <f t="shared" si="24"/>
        <v>4.2370608742290159</v>
      </c>
      <c r="BT20" s="26" t="str">
        <f>IF(ISERROR(Z20&amp;VLOOKUP($AG20,'TARGET MU'!$A:$D,'TARGET MU'!$B$1,FALSE))=TRUE,"",Z20&amp;VLOOKUP($AG20,'TARGET MU'!$A:$D,'TARGET MU'!$B$1,FALSE))</f>
        <v>VBLTLF4002GY아트인드림</v>
      </c>
      <c r="BU20" s="31">
        <f t="shared" si="25"/>
        <v>16950</v>
      </c>
      <c r="BV20" s="31" t="str">
        <f t="shared" si="26"/>
        <v>VBLTLF4002GYOXL25079000아트인드림01KR</v>
      </c>
      <c r="BX20" s="54" t="str">
        <f t="shared" si="27"/>
        <v>VBL</v>
      </c>
      <c r="BY20" s="55">
        <f t="shared" si="28"/>
        <v>4</v>
      </c>
      <c r="BZ20" s="55" t="str">
        <f t="shared" si="29"/>
        <v>M</v>
      </c>
      <c r="CA20" s="55" t="str">
        <f t="shared" si="30"/>
        <v>TL</v>
      </c>
      <c r="CB20" s="55" t="str">
        <f t="shared" si="31"/>
        <v>U</v>
      </c>
      <c r="CC20" s="55" t="str">
        <f t="shared" si="32"/>
        <v>KR</v>
      </c>
      <c r="CD20" s="56" t="str">
        <f t="shared" si="33"/>
        <v>14FW VB_MTM_02_GY</v>
      </c>
      <c r="CE20" s="55" t="str">
        <f t="shared" si="34"/>
        <v>VBLTLF4002</v>
      </c>
      <c r="CF20" s="55" t="str">
        <f t="shared" si="35"/>
        <v>002</v>
      </c>
      <c r="CG20" s="56" t="str">
        <f t="shared" si="36"/>
        <v>14FW VB_MTM_02_GY</v>
      </c>
      <c r="CH20" s="55" t="str">
        <f t="shared" si="37"/>
        <v>GY</v>
      </c>
      <c r="CI20" s="55">
        <f t="shared" si="38"/>
        <v>1</v>
      </c>
      <c r="CJ20" s="55" t="str">
        <f t="shared" si="39"/>
        <v>OXL</v>
      </c>
      <c r="CK20" s="57">
        <f t="shared" si="14"/>
        <v>250</v>
      </c>
      <c r="CL20" s="58">
        <f t="shared" si="40"/>
        <v>0</v>
      </c>
      <c r="CM20" s="57">
        <f t="shared" si="41"/>
        <v>79000</v>
      </c>
      <c r="CN20" s="57">
        <f t="shared" si="42"/>
        <v>16930</v>
      </c>
      <c r="CO20" s="57">
        <f t="shared" si="43"/>
        <v>20</v>
      </c>
      <c r="CP20" s="59">
        <f t="shared" si="44"/>
        <v>2</v>
      </c>
      <c r="CQ20" s="234"/>
      <c r="CS20" s="48"/>
      <c r="CT20" s="49" t="str">
        <f t="shared" si="45"/>
        <v>VBLTLF4002GYOXL</v>
      </c>
      <c r="CU20" s="50" t="str">
        <f t="shared" si="46"/>
        <v>VITAL BLUE</v>
      </c>
      <c r="CV20" s="50" t="str">
        <f t="shared" ref="CV20:CV36" si="64">IF($I20="TTL","",IF($CT20="","",$Q20&amp;"_"&amp;$T20&amp;IF(R20="K","_KIDS","")))</f>
        <v>LONG SLEEVES_002</v>
      </c>
      <c r="CW20" s="50" t="str">
        <f t="shared" si="48"/>
        <v>GREY_OXL</v>
      </c>
      <c r="CX20" s="51" t="str">
        <f t="shared" si="49"/>
        <v>VBL</v>
      </c>
      <c r="CY20" s="51" t="str">
        <f t="shared" si="50"/>
        <v>002</v>
      </c>
      <c r="CZ20" s="52">
        <f t="shared" si="15"/>
        <v>250</v>
      </c>
      <c r="DA20" s="52">
        <f t="shared" si="51"/>
        <v>79000</v>
      </c>
      <c r="DB20" s="51" t="str">
        <f t="shared" si="52"/>
        <v>GREY</v>
      </c>
      <c r="DC20" s="51" t="str">
        <f t="shared" si="53"/>
        <v>OXL</v>
      </c>
      <c r="DD20" s="60"/>
      <c r="DE20" s="164"/>
      <c r="DG20" s="270">
        <v>41778</v>
      </c>
      <c r="DH20" s="276">
        <f t="shared" ref="DH20:DH28" si="65">IF(OR($I20="TTL",$I20=""),"",AZ20-$DH$11)</f>
        <v>41733</v>
      </c>
      <c r="DI20" s="269">
        <v>41737</v>
      </c>
      <c r="DJ20" s="269">
        <v>41737</v>
      </c>
      <c r="DK20" s="270">
        <v>41829</v>
      </c>
      <c r="DL20" s="1167"/>
      <c r="DM20" s="1167"/>
      <c r="DN20" s="270"/>
      <c r="DO20" s="270"/>
      <c r="DP20" s="277">
        <f t="shared" ref="DP20:DP28" si="66">IF(OR($DN20="없음",$I20="TTL",$I20=""),"",AZ20-$DP$11)</f>
        <v>41763</v>
      </c>
      <c r="DQ20" s="270"/>
      <c r="DR20" s="270"/>
      <c r="DS20" s="271"/>
      <c r="DT20" s="270"/>
      <c r="DU20" s="271"/>
      <c r="DV20" s="270">
        <v>41838</v>
      </c>
      <c r="DW20" s="270"/>
      <c r="DX20" s="271"/>
      <c r="DY20" s="271"/>
      <c r="DZ20" s="60"/>
      <c r="EA20" s="61"/>
      <c r="EB20" s="61"/>
      <c r="EC20" s="26" t="str">
        <f t="shared" si="56"/>
        <v/>
      </c>
      <c r="ED20" s="26" t="str">
        <f t="shared" si="57"/>
        <v>VBLTLF4002GYOXL</v>
      </c>
      <c r="EE20" s="27">
        <f>IF($ED20="",0,IF(COUNTIF(ED$12:ED19,ED20)=0,0,COUNTIF(ED$12:ED19,ED20)))</f>
        <v>0</v>
      </c>
      <c r="EF20" s="26">
        <f t="shared" si="58"/>
        <v>0</v>
      </c>
      <c r="EG20" s="27" t="str">
        <f t="shared" si="59"/>
        <v/>
      </c>
      <c r="EI20" s="26" t="str">
        <f t="shared" si="60"/>
        <v>VBLTLF4002</v>
      </c>
      <c r="EJ20" s="26" t="str">
        <f t="shared" si="61"/>
        <v>VBLTLF4002GY</v>
      </c>
    </row>
    <row r="21" spans="1:152" s="26" customFormat="1" ht="52.5" customHeight="1">
      <c r="A21" s="168" t="str">
        <f>IF(OR($I21="TTL",$I21=""),"",IF(ISERROR(VLOOKUP($B21,CODE!$D:$G,CODE!$F$1-2,FALSE))=TRUE,"전략",VLOOKUP($B21,CODE!$D:$G,CODE!$F$1-2,FALSE)))</f>
        <v/>
      </c>
      <c r="B21" s="217" t="str">
        <f>IF(OR($I21="TTL",$I21=""),"",IF(VLOOKUP($P21,CODE!$K:$O,CODE!$O$1,FALSE)="",$I21,$I21&amp;"-"&amp;VLOOKUP($P21,CODE!$K:$O,CODE!$O$1,FALSE)))</f>
        <v/>
      </c>
      <c r="C21" s="71" t="str">
        <f t="shared" si="16"/>
        <v/>
      </c>
      <c r="D21" s="300" t="str">
        <f t="shared" si="17"/>
        <v/>
      </c>
      <c r="E21" s="71">
        <f t="shared" si="18"/>
        <v>0</v>
      </c>
      <c r="F21" s="193" t="str">
        <f t="shared" si="19"/>
        <v>0</v>
      </c>
      <c r="G21" s="71" t="str">
        <f t="shared" si="20"/>
        <v>0-</v>
      </c>
      <c r="H21" s="71">
        <f>IF(ISERROR(I21&amp;VLOOKUP(P21,CODE!$K:$N,CODE!$N$1,FALSE)&amp;S21)=TRUE,0,I21&amp;VLOOKUP(P21,CODE!$K:$N,CODE!$N$1,FALSE)&amp;S21)</f>
        <v>0</v>
      </c>
      <c r="I21" s="71" t="str">
        <f>IF(ISERROR(SEARCH("TTL",$K21))=TRUE,IF($L21="","",VLOOKUP($L21,CODE!$B:$G,CODE!$D$1,FALSE)),"TTL")</f>
        <v>TTL</v>
      </c>
      <c r="J21" s="237" t="str">
        <f t="shared" si="21"/>
        <v/>
      </c>
      <c r="K21" s="878" t="str">
        <f>C20&amp;" TTL"</f>
        <v>VBL-아트인드림-01 TTL</v>
      </c>
      <c r="L21" s="40"/>
      <c r="M21" s="41" t="str">
        <f>IF(OR($I21="TTL",$L21=""),"",VLOOKUP($L21,CODE!$B:$D,CODE!$C$1,FALSE))</f>
        <v/>
      </c>
      <c r="N21" s="42" t="str">
        <f>IF(OR($I21="TTL",$L21=""),"",VLOOKUP($K$2,CODE!$S:$T,CODE!$T$1-1,FALSE))</f>
        <v/>
      </c>
      <c r="O21" s="43" t="str">
        <f>IF(OR($I21="TTL",$L21=""),"",VLOOKUP($L$2,CODE!$X:$Y,CODE!$Y$1-1,FALSE))</f>
        <v/>
      </c>
      <c r="P21" s="40"/>
      <c r="Q21" s="41" t="str">
        <f>IF(OR($I21="TTL",$P21=""),"",VLOOKUP($P21,CODE!$K:$M,CODE!$L$1,FALSE))</f>
        <v/>
      </c>
      <c r="R21" s="1282"/>
      <c r="S21" s="1283"/>
      <c r="T21" s="43" t="str">
        <f t="shared" si="2"/>
        <v/>
      </c>
      <c r="U21" s="39" t="str">
        <f t="shared" si="3"/>
        <v/>
      </c>
      <c r="V21" s="36">
        <f t="shared" si="4"/>
        <v>2</v>
      </c>
      <c r="W21" s="1284"/>
      <c r="X21" s="39" t="str">
        <f>IF($Y21="","",VLOOKUP($Y21,CODE!$AE:$AF,CODE!$AF$1-1,FALSE))</f>
        <v/>
      </c>
      <c r="Y21" s="37"/>
      <c r="Z21" s="35" t="str">
        <f t="shared" si="5"/>
        <v/>
      </c>
      <c r="AA21" s="592" t="str">
        <f t="shared" si="6"/>
        <v/>
      </c>
      <c r="AB21" s="44">
        <f t="shared" si="7"/>
        <v>2</v>
      </c>
      <c r="AC21" s="598">
        <v>0</v>
      </c>
      <c r="AD21" s="184">
        <v>1</v>
      </c>
      <c r="AE21" s="1285"/>
      <c r="AF21" s="1286"/>
      <c r="AG21" s="1287"/>
      <c r="AH21" s="1288"/>
      <c r="AI21" s="224" t="str">
        <f t="shared" si="8"/>
        <v/>
      </c>
      <c r="AJ21" s="1289"/>
      <c r="AK21" s="1289"/>
      <c r="AL21" s="212" t="str">
        <f t="shared" si="9"/>
        <v/>
      </c>
      <c r="AM21" s="247">
        <f>IF(ISERROR(VLOOKUP($F21,[1]기획현황취합!$A$1:$E$65440,[1]기획현황취합!$B$1,FALSE))=TRUE,0,VLOOKUP($F21,[1]기획현황취합!$A$1:$E$65440,[1]기획현황취합!$B$1,FALSE))</f>
        <v>0</v>
      </c>
      <c r="AN21" s="1099">
        <f>IF(ISERROR(VLOOKUP($F21,[1]기획현황취합!$A$1:$E$65440,[1]기획현황취합!$C$1,FALSE))=TRUE,0,VLOOKUP($F21,[1]기획현황취합!$A$1:$E$65440,[1]기획현황취합!$C$1,FALSE))</f>
        <v>0</v>
      </c>
      <c r="AO21" s="45">
        <f>IF(ISERROR(($AM21/1.1)/VLOOKUP($AG21,'TARGET MU'!$A:$D,'TARGET MU'!$D$1,FALSE))=TRUE,0,($AM21/1.1)/VLOOKUP($AG21,'TARGET MU'!$A:$D,'TARGET MU'!$D$1,FALSE))</f>
        <v>0</v>
      </c>
      <c r="AP21" s="1110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0</v>
      </c>
      <c r="AQ21" s="38">
        <f>AP21-AO21</f>
        <v>0</v>
      </c>
      <c r="AR21" s="754">
        <v>0</v>
      </c>
      <c r="AS21" s="754">
        <v>0</v>
      </c>
      <c r="AT21" s="244" t="s">
        <v>1724</v>
      </c>
      <c r="AU21" s="219">
        <f>SUM(AR21:AT21)</f>
        <v>0</v>
      </c>
      <c r="AV21" s="245">
        <v>0</v>
      </c>
      <c r="AW21" s="246">
        <v>0</v>
      </c>
      <c r="AX21" s="250">
        <f>IF(ISERROR(VLOOKUP($F21,[1]기획현황취합!$A$1:$E$65440,[1]기획현황취합!$D$1,FALSE))=TRUE,0,VLOOKUP($F21,[1]기획현황취합!$A$1:$E$65440,[1]기획현황취합!$D$1,FALSE))</f>
        <v>0</v>
      </c>
      <c r="AY21" s="248">
        <v>0</v>
      </c>
      <c r="AZ21" s="208">
        <f>IF(ISERROR(VLOOKUP($F21,[1]기획현황취합!$A$1:$E$65440,[1]기획현황취합!$E$1,FALSE))=TRUE,0,VLOOKUP($F21,[1]기획현황취합!$A$1:$E$65440,[1]기획현황취합!$E$1,FALSE))</f>
        <v>0</v>
      </c>
      <c r="BA21" s="243">
        <v>0</v>
      </c>
      <c r="BB21" s="243">
        <v>0</v>
      </c>
      <c r="BC21" s="243">
        <v>0</v>
      </c>
      <c r="BD21" s="243">
        <v>0</v>
      </c>
      <c r="BE21" s="243">
        <v>0</v>
      </c>
      <c r="BF21" s="243">
        <v>0</v>
      </c>
      <c r="BG21" s="249">
        <v>0</v>
      </c>
      <c r="BH21" s="249">
        <v>0</v>
      </c>
      <c r="BI21" s="83">
        <f>IF($I21="TTL",SUMIF($C:$C,MID($K21,1,SEARCH("TTL",$K21)-2),$BI:$BI),SUMIF(실입고현황!$A:$A,BB21&amp;VLOOKUP($AG21,'TARGET MU'!$A:$D,'TARGET MU'!$B$1,FALSE)&amp;$Z21&amp;" "&amp;$AE21,실입고현황!$C:$C))</f>
        <v>2153</v>
      </c>
      <c r="BJ21" s="102">
        <f>IF($I21="TTL",SUMIF($C:$C,MID($K21,1,SEARCH("TTL",$K21)-2),$BJ:$BJ),SUMIF(실입고현황!$A:$A,BC21&amp;VLOOKUP($AG21,'TARGET MU'!$A:$D,'TARGET MU'!$B$1,FALSE)&amp;$Z21&amp;" "&amp;$AE21,실입고현황!$C:$C))</f>
        <v>331</v>
      </c>
      <c r="BK21" s="103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3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3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4">
        <f t="shared" si="10"/>
        <v>0</v>
      </c>
      <c r="BO21" s="46">
        <f t="shared" si="11"/>
        <v>2400</v>
      </c>
      <c r="BP21" s="94">
        <f t="shared" si="12"/>
        <v>40140000</v>
      </c>
      <c r="BQ21" s="94">
        <f t="shared" si="13"/>
        <v>189600000</v>
      </c>
      <c r="BR21" s="47">
        <f t="shared" si="24"/>
        <v>4.2940616931648323</v>
      </c>
      <c r="BT21" s="26" t="str">
        <f>IF(ISERROR(Z21&amp;VLOOKUP($AG21,'TARGET MU'!$A:$D,'TARGET MU'!$B$1,FALSE))=TRUE,"",Z21&amp;VLOOKUP($AG21,'TARGET MU'!$A:$D,'TARGET MU'!$B$1,FALSE))</f>
        <v/>
      </c>
      <c r="BU21" s="31">
        <f t="shared" si="25"/>
        <v>0</v>
      </c>
      <c r="BV21" s="31" t="str">
        <f t="shared" si="26"/>
        <v>0</v>
      </c>
      <c r="BX21" s="54" t="str">
        <f t="shared" si="27"/>
        <v/>
      </c>
      <c r="BY21" s="55" t="str">
        <f t="shared" si="28"/>
        <v/>
      </c>
      <c r="BZ21" s="55">
        <f t="shared" si="29"/>
        <v>0</v>
      </c>
      <c r="CA21" s="55">
        <f t="shared" si="30"/>
        <v>0</v>
      </c>
      <c r="CB21" s="55">
        <f t="shared" si="31"/>
        <v>0</v>
      </c>
      <c r="CC21" s="55">
        <f t="shared" si="32"/>
        <v>0</v>
      </c>
      <c r="CD21" s="56">
        <f t="shared" si="33"/>
        <v>0</v>
      </c>
      <c r="CE21" s="55" t="str">
        <f t="shared" si="34"/>
        <v/>
      </c>
      <c r="CF21" s="55" t="str">
        <f t="shared" si="35"/>
        <v/>
      </c>
      <c r="CG21" s="56">
        <f t="shared" si="36"/>
        <v>0</v>
      </c>
      <c r="CH21" s="55" t="str">
        <f t="shared" si="37"/>
        <v/>
      </c>
      <c r="CI21" s="55">
        <f t="shared" si="38"/>
        <v>1</v>
      </c>
      <c r="CJ21" s="55">
        <f t="shared" si="39"/>
        <v>0</v>
      </c>
      <c r="CK21" s="57">
        <f t="shared" si="14"/>
        <v>2400</v>
      </c>
      <c r="CL21" s="58">
        <f t="shared" si="40"/>
        <v>0</v>
      </c>
      <c r="CM21" s="57">
        <f t="shared" si="41"/>
        <v>0</v>
      </c>
      <c r="CN21" s="57">
        <f t="shared" si="42"/>
        <v>0</v>
      </c>
      <c r="CO21" s="57">
        <f t="shared" si="43"/>
        <v>0</v>
      </c>
      <c r="CP21" s="59" t="str">
        <f t="shared" si="44"/>
        <v/>
      </c>
      <c r="CQ21" s="234"/>
      <c r="CS21" s="48"/>
      <c r="CT21" s="49" t="str">
        <f t="shared" si="45"/>
        <v>VBL-아트인드림-01 TTL</v>
      </c>
      <c r="CU21" s="50" t="str">
        <f t="shared" si="46"/>
        <v/>
      </c>
      <c r="CV21" s="50" t="str">
        <f>IF($I21="TTL","",IF($CT21="","",$Q21&amp;"_"&amp;$T21&amp;IF(R21="K","_KIDS","")))</f>
        <v/>
      </c>
      <c r="CW21" s="50" t="str">
        <f t="shared" si="48"/>
        <v/>
      </c>
      <c r="CX21" s="51">
        <f t="shared" si="49"/>
        <v>0</v>
      </c>
      <c r="CY21" s="51" t="str">
        <f t="shared" si="50"/>
        <v/>
      </c>
      <c r="CZ21" s="52">
        <f t="shared" si="15"/>
        <v>2400</v>
      </c>
      <c r="DA21" s="52">
        <f t="shared" si="51"/>
        <v>0</v>
      </c>
      <c r="DB21" s="51">
        <f t="shared" si="52"/>
        <v>0</v>
      </c>
      <c r="DC21" s="51">
        <f t="shared" si="53"/>
        <v>0</v>
      </c>
      <c r="DD21" s="60"/>
      <c r="DE21" s="164"/>
      <c r="DG21" s="270"/>
      <c r="DH21" s="276" t="str">
        <f t="shared" si="65"/>
        <v/>
      </c>
      <c r="DI21" s="269"/>
      <c r="DJ21" s="269"/>
      <c r="DK21" s="270"/>
      <c r="DL21" s="1167"/>
      <c r="DM21" s="1167"/>
      <c r="DN21" s="270"/>
      <c r="DO21" s="270"/>
      <c r="DP21" s="277" t="str">
        <f t="shared" si="66"/>
        <v/>
      </c>
      <c r="DQ21" s="270"/>
      <c r="DR21" s="270"/>
      <c r="DS21" s="271"/>
      <c r="DT21" s="270"/>
      <c r="DU21" s="271"/>
      <c r="DV21" s="270"/>
      <c r="DW21" s="270"/>
      <c r="DX21" s="271"/>
      <c r="DY21" s="271"/>
      <c r="DZ21" s="60"/>
      <c r="EA21" s="61"/>
      <c r="EB21" s="61"/>
      <c r="EC21" s="26" t="str">
        <f t="shared" si="56"/>
        <v>0</v>
      </c>
      <c r="ED21" s="26" t="str">
        <f t="shared" si="57"/>
        <v/>
      </c>
      <c r="EE21" s="27">
        <f>IF($ED21="",0,IF(COUNTIF(ED$12:ED20,ED21)=0,0,COUNTIF(ED$12:ED20,ED21)))</f>
        <v>0</v>
      </c>
      <c r="EF21" s="26">
        <f t="shared" si="58"/>
        <v>0</v>
      </c>
      <c r="EG21" s="27" t="str">
        <f t="shared" si="59"/>
        <v/>
      </c>
      <c r="EI21" s="26" t="str">
        <f t="shared" si="60"/>
        <v/>
      </c>
      <c r="EJ21" s="26" t="str">
        <f t="shared" si="61"/>
        <v/>
      </c>
    </row>
    <row r="22" spans="1:152" s="26" customFormat="1" ht="52.5" customHeight="1">
      <c r="A22" s="168" t="str">
        <f>IF(OR($I22="TTL",$I22=""),"",IF(ISERROR(VLOOKUP($B22,CODE!$D:$G,CODE!$F$1-2,FALSE))=TRUE,"전략",VLOOKUP($B22,CODE!$D:$G,CODE!$F$1-2,FALSE)))</f>
        <v>전략</v>
      </c>
      <c r="B22" s="217" t="str">
        <f>IF(OR($I22="TTL",$I22=""),"",IF(VLOOKUP($P22,CODE!$K:$O,CODE!$O$1,FALSE)="",$I22,$I22&amp;"-"&amp;VLOOKUP($P22,CODE!$K:$O,CODE!$O$1,FALSE)))</f>
        <v>VBL-의류</v>
      </c>
      <c r="C22" s="71" t="str">
        <f t="shared" si="16"/>
        <v>VBL-EVERGREEN-02</v>
      </c>
      <c r="D22" s="300" t="str">
        <f t="shared" si="17"/>
        <v>VBL-EVERGREEN-02VBLTLF4003NY</v>
      </c>
      <c r="E22" s="71">
        <f t="shared" si="18"/>
        <v>1</v>
      </c>
      <c r="F22" s="193" t="str">
        <f t="shared" si="19"/>
        <v>VBL-EVERGREEN-021</v>
      </c>
      <c r="G22" s="71" t="str">
        <f t="shared" si="20"/>
        <v>VBL-EVERGREEN-021-VBLTLF4003NAVYOSS</v>
      </c>
      <c r="H22" s="71" t="str">
        <f>IF(ISERROR(I22&amp;VLOOKUP(P22,CODE!$K:$N,CODE!$N$1,FALSE)&amp;S22)=TRUE,0,I22&amp;VLOOKUP(P22,CODE!$K:$N,CODE!$N$1,FALSE)&amp;S22)</f>
        <v>VBL의류3</v>
      </c>
      <c r="I22" s="71" t="str">
        <f>IF(ISERROR(SEARCH("TTL",$K22))=TRUE,IF($L22="","",VLOOKUP($L22,CODE!$B:$G,CODE!$D$1,FALSE)),"TTL")</f>
        <v>VBL</v>
      </c>
      <c r="J22" s="237" t="str">
        <f t="shared" si="21"/>
        <v>14FW V</v>
      </c>
      <c r="K22" s="878"/>
      <c r="L22" s="40" t="s">
        <v>2008</v>
      </c>
      <c r="M22" s="41" t="str">
        <f>IF(OR($I22="TTL",$L22=""),"",VLOOKUP($L22,CODE!$B:$D,CODE!$C$1,FALSE))</f>
        <v>VITAL BLUE</v>
      </c>
      <c r="N22" s="42" t="str">
        <f>IF(OR($I22="TTL",$L22=""),"",VLOOKUP($K$2,CODE!$S:$T,CODE!$T$1-1,FALSE))</f>
        <v>F</v>
      </c>
      <c r="O22" s="1281">
        <v>4</v>
      </c>
      <c r="P22" s="40" t="s">
        <v>2009</v>
      </c>
      <c r="Q22" s="41" t="str">
        <f>IF(OR($I22="TTL",$P22=""),"",VLOOKUP($P22,CODE!$K:$M,CODE!$L$1,FALSE))</f>
        <v>LONG SLEEVES</v>
      </c>
      <c r="R22" s="1282" t="s">
        <v>2010</v>
      </c>
      <c r="S22" s="1283">
        <v>3</v>
      </c>
      <c r="T22" s="43" t="str">
        <f t="shared" si="2"/>
        <v>003</v>
      </c>
      <c r="U22" s="39" t="str">
        <f t="shared" si="3"/>
        <v>VBLTLF4003</v>
      </c>
      <c r="V22" s="36">
        <f t="shared" si="4"/>
        <v>0.125</v>
      </c>
      <c r="W22" s="1284" t="s">
        <v>2011</v>
      </c>
      <c r="X22" s="39" t="str">
        <f>IF($Y22="","",VLOOKUP($Y22,CODE!$AE:$AF,CODE!$AF$1-1,FALSE))</f>
        <v>NY</v>
      </c>
      <c r="Y22" s="37" t="s">
        <v>2012</v>
      </c>
      <c r="Z22" s="35" t="str">
        <f t="shared" si="5"/>
        <v>VBLTLF4003NY</v>
      </c>
      <c r="AA22" s="592" t="str">
        <f t="shared" si="6"/>
        <v/>
      </c>
      <c r="AB22" s="44">
        <f t="shared" si="7"/>
        <v>0.25</v>
      </c>
      <c r="AC22" s="598" t="s">
        <v>3004</v>
      </c>
      <c r="AD22" s="184">
        <v>1</v>
      </c>
      <c r="AE22" s="1285" t="s">
        <v>2013</v>
      </c>
      <c r="AF22" s="1295">
        <v>200</v>
      </c>
      <c r="AG22" s="1287" t="s">
        <v>2329</v>
      </c>
      <c r="AH22" s="1288">
        <v>2</v>
      </c>
      <c r="AI22" s="224" t="str">
        <f t="shared" si="8"/>
        <v>02</v>
      </c>
      <c r="AJ22" s="1289" t="s">
        <v>2007</v>
      </c>
      <c r="AK22" s="1289" t="s">
        <v>2331</v>
      </c>
      <c r="AL22" s="212">
        <f t="shared" si="9"/>
        <v>1</v>
      </c>
      <c r="AM22" s="247">
        <f>IF(ISERROR(VLOOKUP($F22,[1]기획현황취합!$A$1:$E$65440,[1]기획현황취합!$B$1,FALSE))=TRUE,0,VLOOKUP($F22,[1]기획현황취합!$A$1:$E$65440,[1]기획현황취합!$B$1,FALSE))</f>
        <v>69000</v>
      </c>
      <c r="AN22" s="1099">
        <f>IF(ISERROR(VLOOKUP($F22,[1]기획현황취합!$A$1:$E$65440,[1]기획현황취합!$C$1,FALSE))=TRUE,0,VLOOKUP($F22,[1]기획현황취합!$A$1:$E$65440,[1]기획현황취합!$C$1,FALSE))</f>
        <v>41803</v>
      </c>
      <c r="AO22" s="45">
        <f>IF(ISERROR(($AM22/1.1)/VLOOKUP($AG22,'TARGET MU'!$A:$D,'TARGET MU'!$D$1,FALSE))=TRUE,0,($AM22/1.1)/VLOOKUP($AG22,'TARGET MU'!$A:$D,'TARGET MU'!$D$1,FALSE))</f>
        <v>12545.454545454544</v>
      </c>
      <c r="AP22" s="1110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13754.074999999999</v>
      </c>
      <c r="AQ22" s="38">
        <f t="shared" si="62"/>
        <v>1208.6204545454548</v>
      </c>
      <c r="AR22" s="754">
        <v>0</v>
      </c>
      <c r="AS22" s="754">
        <v>50</v>
      </c>
      <c r="AT22" s="244" t="s">
        <v>1724</v>
      </c>
      <c r="AU22" s="219">
        <f t="shared" si="63"/>
        <v>50</v>
      </c>
      <c r="AV22" s="245">
        <v>10.5</v>
      </c>
      <c r="AW22" s="246">
        <v>0</v>
      </c>
      <c r="AX22" s="250">
        <f>IF(ISERROR(VLOOKUP($F22,[1]기획현황취합!$A$1:$E$65440,[1]기획현황취합!$D$1,FALSE))=TRUE,0,VLOOKUP($F22,[1]기획현황취합!$A$1:$E$65440,[1]기획현황취합!$D$1,FALSE))</f>
        <v>41737</v>
      </c>
      <c r="AY22" s="248">
        <v>41839</v>
      </c>
      <c r="AZ22" s="208">
        <f>IF(ISERROR(VLOOKUP($F22,[1]기획현황취합!$A$1:$E$65440,[1]기획현황취합!$E$1,FALSE))=TRUE,0,VLOOKUP($F22,[1]기획현황취합!$A$1:$E$65440,[1]기획현황취합!$E$1,FALSE))</f>
        <v>41823</v>
      </c>
      <c r="BA22" s="243">
        <v>41845</v>
      </c>
      <c r="BB22" s="243">
        <v>41876</v>
      </c>
      <c r="BC22" s="243">
        <v>41885</v>
      </c>
      <c r="BD22" s="243">
        <v>0</v>
      </c>
      <c r="BE22" s="243">
        <v>0</v>
      </c>
      <c r="BF22" s="243">
        <v>0</v>
      </c>
      <c r="BG22" s="249" t="s">
        <v>2773</v>
      </c>
      <c r="BH22" s="249">
        <v>0</v>
      </c>
      <c r="BI22" s="83">
        <f>IF($I22="TTL",SUMIF($C:$C,MID($K22,1,SEARCH("TTL",$K22)-2),$BI:$BI),SUMIF(실입고현황!$A:$A,BB22&amp;VLOOKUP($AG22,'TARGET MU'!$A:$D,'TARGET MU'!$B$1,FALSE)&amp;$Z22&amp;" "&amp;$AE22,실입고현황!$C:$C))</f>
        <v>206</v>
      </c>
      <c r="BJ22" s="102">
        <f>IF($I22="TTL",SUMIF($C:$C,MID($K22,1,SEARCH("TTL",$K22)-2),$BJ:$BJ),SUMIF(실입고현황!$A:$A,BC22&amp;VLOOKUP($AG22,'TARGET MU'!$A:$D,'TARGET MU'!$B$1,FALSE)&amp;$Z22&amp;" "&amp;$AE22,실입고현황!$C:$C))</f>
        <v>1</v>
      </c>
      <c r="BK22" s="103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3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3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4">
        <f t="shared" si="10"/>
        <v>0</v>
      </c>
      <c r="BO22" s="46">
        <f t="shared" si="11"/>
        <v>200</v>
      </c>
      <c r="BP22" s="94">
        <f t="shared" si="12"/>
        <v>2750815</v>
      </c>
      <c r="BQ22" s="94">
        <f t="shared" si="13"/>
        <v>13800000</v>
      </c>
      <c r="BR22" s="47">
        <f t="shared" si="24"/>
        <v>4.5606318656305653</v>
      </c>
      <c r="BT22" s="26" t="str">
        <f>IF(ISERROR(Z22&amp;VLOOKUP($AG22,'TARGET MU'!$A:$D,'TARGET MU'!$B$1,FALSE))=TRUE,"",Z22&amp;VLOOKUP($AG22,'TARGET MU'!$A:$D,'TARGET MU'!$B$1,FALSE))</f>
        <v>VBLTLF4003NY에버그린</v>
      </c>
      <c r="BU22" s="31">
        <f t="shared" si="25"/>
        <v>13754.074999999999</v>
      </c>
      <c r="BV22" s="31" t="str">
        <f t="shared" si="26"/>
        <v>VBLTLF4003NYOSS20069000EVERGREEN02CN</v>
      </c>
      <c r="BX22" s="54" t="str">
        <f t="shared" si="27"/>
        <v>VBL</v>
      </c>
      <c r="BY22" s="55">
        <f t="shared" si="28"/>
        <v>4</v>
      </c>
      <c r="BZ22" s="55" t="str">
        <f t="shared" si="29"/>
        <v>M</v>
      </c>
      <c r="CA22" s="55" t="str">
        <f t="shared" si="30"/>
        <v>TL</v>
      </c>
      <c r="CB22" s="55" t="str">
        <f t="shared" si="31"/>
        <v>U</v>
      </c>
      <c r="CC22" s="55" t="str">
        <f t="shared" si="32"/>
        <v>CN</v>
      </c>
      <c r="CD22" s="56" t="str">
        <f t="shared" si="33"/>
        <v>14FW VB_MTM_03_NV</v>
      </c>
      <c r="CE22" s="55" t="str">
        <f t="shared" si="34"/>
        <v>VBLTLF4003</v>
      </c>
      <c r="CF22" s="55" t="str">
        <f t="shared" si="35"/>
        <v>003</v>
      </c>
      <c r="CG22" s="56" t="str">
        <f t="shared" si="36"/>
        <v>14FW VB_MTM_03_NV</v>
      </c>
      <c r="CH22" s="55" t="str">
        <f t="shared" si="37"/>
        <v>NY</v>
      </c>
      <c r="CI22" s="55">
        <f t="shared" si="38"/>
        <v>1</v>
      </c>
      <c r="CJ22" s="55" t="str">
        <f t="shared" si="39"/>
        <v>OSS</v>
      </c>
      <c r="CK22" s="57">
        <f t="shared" si="14"/>
        <v>200</v>
      </c>
      <c r="CL22" s="58">
        <f t="shared" si="40"/>
        <v>10.5</v>
      </c>
      <c r="CM22" s="57">
        <f t="shared" si="41"/>
        <v>69000</v>
      </c>
      <c r="CN22" s="57">
        <f t="shared" si="42"/>
        <v>13704.074999999999</v>
      </c>
      <c r="CO22" s="57">
        <f t="shared" si="43"/>
        <v>50</v>
      </c>
      <c r="CP22" s="59">
        <f t="shared" si="44"/>
        <v>1</v>
      </c>
      <c r="CQ22" s="234"/>
      <c r="CS22" s="48"/>
      <c r="CT22" s="49" t="str">
        <f t="shared" si="45"/>
        <v>VBLTLF4003NYOSS</v>
      </c>
      <c r="CU22" s="50" t="str">
        <f t="shared" si="46"/>
        <v>VITAL BLUE</v>
      </c>
      <c r="CV22" s="50" t="str">
        <f t="shared" si="64"/>
        <v>LONG SLEEVES_003</v>
      </c>
      <c r="CW22" s="50" t="str">
        <f t="shared" si="48"/>
        <v>NAVY_OSS</v>
      </c>
      <c r="CX22" s="51" t="str">
        <f t="shared" si="49"/>
        <v>VBL</v>
      </c>
      <c r="CY22" s="51" t="str">
        <f t="shared" si="50"/>
        <v>003</v>
      </c>
      <c r="CZ22" s="52">
        <f t="shared" si="15"/>
        <v>200</v>
      </c>
      <c r="DA22" s="52">
        <f t="shared" si="51"/>
        <v>69000</v>
      </c>
      <c r="DB22" s="51" t="str">
        <f t="shared" si="52"/>
        <v>NAVY</v>
      </c>
      <c r="DC22" s="51" t="str">
        <f t="shared" si="53"/>
        <v>OSS</v>
      </c>
      <c r="DD22" s="60"/>
      <c r="DE22" s="164"/>
      <c r="DG22" s="270">
        <v>41778</v>
      </c>
      <c r="DH22" s="276">
        <f t="shared" si="65"/>
        <v>41733</v>
      </c>
      <c r="DI22" s="269">
        <v>41737</v>
      </c>
      <c r="DJ22" s="269">
        <v>41737</v>
      </c>
      <c r="DK22" s="270"/>
      <c r="DL22" s="1167"/>
      <c r="DM22" s="1167"/>
      <c r="DN22" s="270"/>
      <c r="DO22" s="270"/>
      <c r="DP22" s="277">
        <f t="shared" si="66"/>
        <v>41763</v>
      </c>
      <c r="DQ22" s="270"/>
      <c r="DR22" s="270"/>
      <c r="DS22" s="271"/>
      <c r="DT22" s="270"/>
      <c r="DU22" s="271"/>
      <c r="DV22" s="270">
        <v>41820</v>
      </c>
      <c r="DW22" s="270"/>
      <c r="DX22" s="271"/>
      <c r="DY22" s="271"/>
      <c r="DZ22" s="60"/>
      <c r="EA22" s="61"/>
      <c r="EB22" s="61"/>
      <c r="EC22" s="26" t="str">
        <f t="shared" si="56"/>
        <v>VBLTLF4003NY41737</v>
      </c>
      <c r="ED22" s="26" t="str">
        <f t="shared" si="57"/>
        <v>VBLTLF4003NYOSS</v>
      </c>
      <c r="EE22" s="27">
        <f>IF($ED22="",0,IF(COUNTIF(ED$12:ED21,ED22)=0,0,COUNTIF(ED$12:ED21,ED22)))</f>
        <v>0</v>
      </c>
      <c r="EF22" s="26">
        <f t="shared" si="58"/>
        <v>0</v>
      </c>
      <c r="EG22" s="27" t="str">
        <f t="shared" si="59"/>
        <v/>
      </c>
      <c r="EI22" s="26" t="str">
        <f t="shared" si="60"/>
        <v>VBLTLF4003</v>
      </c>
      <c r="EJ22" s="26" t="str">
        <f t="shared" si="61"/>
        <v>VBLTLF4003NY</v>
      </c>
    </row>
    <row r="23" spans="1:152" s="26" customFormat="1" ht="52.5" customHeight="1">
      <c r="A23" s="168" t="str">
        <f>IF(OR($I23="TTL",$I23=""),"",IF(ISERROR(VLOOKUP($B23,CODE!$D:$G,CODE!$F$1-2,FALSE))=TRUE,"전략",VLOOKUP($B23,CODE!$D:$G,CODE!$F$1-2,FALSE)))</f>
        <v>전략</v>
      </c>
      <c r="B23" s="217" t="str">
        <f>IF(OR($I23="TTL",$I23=""),"",IF(VLOOKUP($P23,CODE!$K:$O,CODE!$O$1,FALSE)="",$I23,$I23&amp;"-"&amp;VLOOKUP($P23,CODE!$K:$O,CODE!$O$1,FALSE)))</f>
        <v>VBL-의류</v>
      </c>
      <c r="C23" s="71" t="str">
        <f t="shared" si="16"/>
        <v>VBL-EVERGREEN-02</v>
      </c>
      <c r="D23" s="300" t="str">
        <f t="shared" si="17"/>
        <v>VBL-EVERGREEN-02VBLTLF4003NY</v>
      </c>
      <c r="E23" s="71">
        <f t="shared" si="18"/>
        <v>1</v>
      </c>
      <c r="F23" s="193" t="str">
        <f t="shared" si="19"/>
        <v>VBL-EVERGREEN-021</v>
      </c>
      <c r="G23" s="71" t="str">
        <f t="shared" si="20"/>
        <v>VBL-EVERGREEN-021-VBLTLF4003NAVYOMM</v>
      </c>
      <c r="H23" s="71" t="str">
        <f>IF(ISERROR(I23&amp;VLOOKUP(P23,CODE!$K:$N,CODE!$N$1,FALSE)&amp;S23)=TRUE,0,I23&amp;VLOOKUP(P23,CODE!$K:$N,CODE!$N$1,FALSE)&amp;S23)</f>
        <v>VBL의류3</v>
      </c>
      <c r="I23" s="71" t="str">
        <f>IF(ISERROR(SEARCH("TTL",$K23))=TRUE,IF($L23="","",VLOOKUP($L23,CODE!$B:$G,CODE!$D$1,FALSE)),"TTL")</f>
        <v>VBL</v>
      </c>
      <c r="J23" s="237" t="str">
        <f t="shared" si="21"/>
        <v>14FW V</v>
      </c>
      <c r="K23" s="878"/>
      <c r="L23" s="40" t="s">
        <v>2008</v>
      </c>
      <c r="M23" s="41" t="str">
        <f>IF(OR($I23="TTL",$L23=""),"",VLOOKUP($L23,CODE!$B:$D,CODE!$C$1,FALSE))</f>
        <v>VITAL BLUE</v>
      </c>
      <c r="N23" s="42" t="str">
        <f>IF(OR($I23="TTL",$L23=""),"",VLOOKUP($K$2,CODE!$S:$T,CODE!$T$1-1,FALSE))</f>
        <v>F</v>
      </c>
      <c r="O23" s="1281">
        <v>4</v>
      </c>
      <c r="P23" s="40" t="s">
        <v>2014</v>
      </c>
      <c r="Q23" s="41" t="str">
        <f>IF(OR($I23="TTL",$P23=""),"",VLOOKUP($P23,CODE!$K:$M,CODE!$L$1,FALSE))</f>
        <v>LONG SLEEVES</v>
      </c>
      <c r="R23" s="1282" t="s">
        <v>2010</v>
      </c>
      <c r="S23" s="1283">
        <v>3</v>
      </c>
      <c r="T23" s="43" t="str">
        <f t="shared" si="2"/>
        <v>003</v>
      </c>
      <c r="U23" s="39" t="str">
        <f t="shared" si="3"/>
        <v>VBLTLF4003</v>
      </c>
      <c r="V23" s="36">
        <f t="shared" si="4"/>
        <v>0.125</v>
      </c>
      <c r="W23" s="1284" t="s">
        <v>2011</v>
      </c>
      <c r="X23" s="39" t="str">
        <f>IF($Y23="","",VLOOKUP($Y23,CODE!$AE:$AF,CODE!$AF$1-1,FALSE))</f>
        <v>NY</v>
      </c>
      <c r="Y23" s="37" t="s">
        <v>2012</v>
      </c>
      <c r="Z23" s="35" t="str">
        <f t="shared" si="5"/>
        <v>VBLTLF4003NY</v>
      </c>
      <c r="AA23" s="592" t="str">
        <f t="shared" si="6"/>
        <v/>
      </c>
      <c r="AB23" s="44">
        <f t="shared" si="7"/>
        <v>0.25</v>
      </c>
      <c r="AC23" s="598" t="s">
        <v>3004</v>
      </c>
      <c r="AD23" s="184">
        <v>1</v>
      </c>
      <c r="AE23" s="1285" t="s">
        <v>2015</v>
      </c>
      <c r="AF23" s="1295">
        <v>300</v>
      </c>
      <c r="AG23" s="1287" t="s">
        <v>2329</v>
      </c>
      <c r="AH23" s="1288">
        <v>2</v>
      </c>
      <c r="AI23" s="224" t="str">
        <f t="shared" si="8"/>
        <v>02</v>
      </c>
      <c r="AJ23" s="1289" t="s">
        <v>2007</v>
      </c>
      <c r="AK23" s="1289" t="s">
        <v>2331</v>
      </c>
      <c r="AL23" s="212">
        <f t="shared" si="9"/>
        <v>1</v>
      </c>
      <c r="AM23" s="247">
        <f>IF(ISERROR(VLOOKUP($F23,[1]기획현황취합!$A$1:$E$65440,[1]기획현황취합!$B$1,FALSE))=TRUE,0,VLOOKUP($F23,[1]기획현황취합!$A$1:$E$65440,[1]기획현황취합!$B$1,FALSE))</f>
        <v>69000</v>
      </c>
      <c r="AN23" s="1099">
        <f>IF(ISERROR(VLOOKUP($F23,[1]기획현황취합!$A$1:$E$65440,[1]기획현황취합!$C$1,FALSE))=TRUE,0,VLOOKUP($F23,[1]기획현황취합!$A$1:$E$65440,[1]기획현황취합!$C$1,FALSE))</f>
        <v>41803</v>
      </c>
      <c r="AO23" s="45">
        <f>IF(ISERROR(($AM23/1.1)/VLOOKUP($AG23,'TARGET MU'!$A:$D,'TARGET MU'!$D$1,FALSE))=TRUE,0,($AM23/1.1)/VLOOKUP($AG23,'TARGET MU'!$A:$D,'TARGET MU'!$D$1,FALSE))</f>
        <v>12545.454545454544</v>
      </c>
      <c r="AP23" s="1110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13754.074999999999</v>
      </c>
      <c r="AQ23" s="38">
        <f t="shared" si="62"/>
        <v>1208.6204545454548</v>
      </c>
      <c r="AR23" s="754">
        <v>0</v>
      </c>
      <c r="AS23" s="754">
        <v>50</v>
      </c>
      <c r="AT23" s="244" t="s">
        <v>1724</v>
      </c>
      <c r="AU23" s="219">
        <f t="shared" si="63"/>
        <v>50</v>
      </c>
      <c r="AV23" s="245">
        <v>10.5</v>
      </c>
      <c r="AW23" s="246">
        <v>0</v>
      </c>
      <c r="AX23" s="250">
        <f>IF(ISERROR(VLOOKUP($F23,[1]기획현황취합!$A$1:$E$65440,[1]기획현황취합!$D$1,FALSE))=TRUE,0,VLOOKUP($F23,[1]기획현황취합!$A$1:$E$65440,[1]기획현황취합!$D$1,FALSE))</f>
        <v>41737</v>
      </c>
      <c r="AY23" s="248">
        <v>41839</v>
      </c>
      <c r="AZ23" s="208">
        <f>IF(ISERROR(VLOOKUP($F23,[1]기획현황취합!$A$1:$E$65440,[1]기획현황취합!$E$1,FALSE))=TRUE,0,VLOOKUP($F23,[1]기획현황취합!$A$1:$E$65440,[1]기획현황취합!$E$1,FALSE))</f>
        <v>41823</v>
      </c>
      <c r="BA23" s="243">
        <v>41845</v>
      </c>
      <c r="BB23" s="243">
        <v>41876</v>
      </c>
      <c r="BC23" s="243">
        <v>41885</v>
      </c>
      <c r="BD23" s="243">
        <v>0</v>
      </c>
      <c r="BE23" s="243">
        <v>0</v>
      </c>
      <c r="BF23" s="243">
        <v>0</v>
      </c>
      <c r="BG23" s="249" t="s">
        <v>2773</v>
      </c>
      <c r="BH23" s="249">
        <v>0</v>
      </c>
      <c r="BI23" s="83">
        <f>IF($I23="TTL",SUMIF($C:$C,MID($K23,1,SEARCH("TTL",$K23)-2),$BI:$BI),SUMIF(실입고현황!$A:$A,BB23&amp;VLOOKUP($AG23,'TARGET MU'!$A:$D,'TARGET MU'!$B$1,FALSE)&amp;$Z23&amp;" "&amp;$AE23,실입고현황!$C:$C))</f>
        <v>289</v>
      </c>
      <c r="BJ23" s="102">
        <f>IF($I23="TTL",SUMIF($C:$C,MID($K23,1,SEARCH("TTL",$K23)-2),$BJ:$BJ),SUMIF(실입고현황!$A:$A,BC23&amp;VLOOKUP($AG23,'TARGET MU'!$A:$D,'TARGET MU'!$B$1,FALSE)&amp;$Z23&amp;" "&amp;$AE23,실입고현황!$C:$C))</f>
        <v>16</v>
      </c>
      <c r="BK23" s="103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3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3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4">
        <f t="shared" si="10"/>
        <v>0</v>
      </c>
      <c r="BO23" s="46">
        <f t="shared" si="11"/>
        <v>300</v>
      </c>
      <c r="BP23" s="94">
        <f t="shared" si="12"/>
        <v>4126222.4999999995</v>
      </c>
      <c r="BQ23" s="94">
        <f t="shared" si="13"/>
        <v>20700000</v>
      </c>
      <c r="BR23" s="47">
        <f t="shared" si="24"/>
        <v>4.5606318656305662</v>
      </c>
      <c r="BT23" s="26" t="str">
        <f>IF(ISERROR(Z23&amp;VLOOKUP($AG23,'TARGET MU'!$A:$D,'TARGET MU'!$B$1,FALSE))=TRUE,"",Z23&amp;VLOOKUP($AG23,'TARGET MU'!$A:$D,'TARGET MU'!$B$1,FALSE))</f>
        <v>VBLTLF4003NY에버그린</v>
      </c>
      <c r="BU23" s="31">
        <f t="shared" si="25"/>
        <v>13754.074999999999</v>
      </c>
      <c r="BV23" s="31" t="str">
        <f t="shared" si="26"/>
        <v>VBLTLF4003NYOMM30069000EVERGREEN02CN</v>
      </c>
      <c r="BX23" s="54" t="str">
        <f t="shared" si="27"/>
        <v>VBL</v>
      </c>
      <c r="BY23" s="55">
        <f t="shared" si="28"/>
        <v>4</v>
      </c>
      <c r="BZ23" s="55" t="str">
        <f t="shared" si="29"/>
        <v>M</v>
      </c>
      <c r="CA23" s="55" t="str">
        <f t="shared" si="30"/>
        <v>TL</v>
      </c>
      <c r="CB23" s="55" t="str">
        <f t="shared" si="31"/>
        <v>U</v>
      </c>
      <c r="CC23" s="55" t="str">
        <f t="shared" si="32"/>
        <v>CN</v>
      </c>
      <c r="CD23" s="56" t="str">
        <f t="shared" si="33"/>
        <v>14FW VB_MTM_03_NV</v>
      </c>
      <c r="CE23" s="55" t="str">
        <f t="shared" si="34"/>
        <v>VBLTLF4003</v>
      </c>
      <c r="CF23" s="55" t="str">
        <f t="shared" si="35"/>
        <v>003</v>
      </c>
      <c r="CG23" s="56" t="str">
        <f t="shared" si="36"/>
        <v>14FW VB_MTM_03_NV</v>
      </c>
      <c r="CH23" s="55" t="str">
        <f t="shared" si="37"/>
        <v>NY</v>
      </c>
      <c r="CI23" s="55">
        <f t="shared" si="38"/>
        <v>1</v>
      </c>
      <c r="CJ23" s="55" t="str">
        <f t="shared" si="39"/>
        <v>OMM</v>
      </c>
      <c r="CK23" s="57">
        <f t="shared" si="14"/>
        <v>300</v>
      </c>
      <c r="CL23" s="58">
        <f t="shared" si="40"/>
        <v>10.5</v>
      </c>
      <c r="CM23" s="57">
        <f t="shared" si="41"/>
        <v>69000</v>
      </c>
      <c r="CN23" s="57">
        <f t="shared" si="42"/>
        <v>13704.074999999999</v>
      </c>
      <c r="CO23" s="57">
        <f t="shared" si="43"/>
        <v>50</v>
      </c>
      <c r="CP23" s="59">
        <f t="shared" si="44"/>
        <v>1</v>
      </c>
      <c r="CQ23" s="234"/>
      <c r="CS23" s="48"/>
      <c r="CT23" s="49" t="str">
        <f t="shared" si="45"/>
        <v>VBLTLF4003NYOMM</v>
      </c>
      <c r="CU23" s="50" t="str">
        <f t="shared" si="46"/>
        <v>VITAL BLUE</v>
      </c>
      <c r="CV23" s="50" t="str">
        <f t="shared" si="64"/>
        <v>LONG SLEEVES_003</v>
      </c>
      <c r="CW23" s="50" t="str">
        <f t="shared" si="48"/>
        <v>NAVY_OMM</v>
      </c>
      <c r="CX23" s="51" t="str">
        <f t="shared" si="49"/>
        <v>VBL</v>
      </c>
      <c r="CY23" s="51" t="str">
        <f t="shared" si="50"/>
        <v>003</v>
      </c>
      <c r="CZ23" s="52">
        <f t="shared" si="15"/>
        <v>300</v>
      </c>
      <c r="DA23" s="52">
        <f t="shared" si="51"/>
        <v>69000</v>
      </c>
      <c r="DB23" s="51" t="str">
        <f t="shared" si="52"/>
        <v>NAVY</v>
      </c>
      <c r="DC23" s="51" t="str">
        <f t="shared" si="53"/>
        <v>OMM</v>
      </c>
      <c r="DD23" s="60"/>
      <c r="DE23" s="164"/>
      <c r="DG23" s="270">
        <v>41778</v>
      </c>
      <c r="DH23" s="276">
        <f t="shared" si="65"/>
        <v>41733</v>
      </c>
      <c r="DI23" s="269">
        <v>41737</v>
      </c>
      <c r="DJ23" s="269">
        <v>41737</v>
      </c>
      <c r="DK23" s="270"/>
      <c r="DL23" s="1167"/>
      <c r="DM23" s="1167"/>
      <c r="DN23" s="270"/>
      <c r="DO23" s="270"/>
      <c r="DP23" s="277">
        <f t="shared" si="66"/>
        <v>41763</v>
      </c>
      <c r="DQ23" s="270"/>
      <c r="DR23" s="270"/>
      <c r="DS23" s="271"/>
      <c r="DT23" s="270"/>
      <c r="DU23" s="271"/>
      <c r="DV23" s="270">
        <v>41820</v>
      </c>
      <c r="DW23" s="270"/>
      <c r="DX23" s="271"/>
      <c r="DY23" s="271"/>
      <c r="DZ23" s="60"/>
      <c r="EA23" s="61"/>
      <c r="EB23" s="61"/>
      <c r="EC23" s="26" t="str">
        <f t="shared" si="56"/>
        <v/>
      </c>
      <c r="ED23" s="26" t="str">
        <f t="shared" si="57"/>
        <v>VBLTLF4003NYOMM</v>
      </c>
      <c r="EE23" s="27">
        <f>IF($ED23="",0,IF(COUNTIF(ED$12:ED22,ED23)=0,0,COUNTIF(ED$12:ED22,ED23)))</f>
        <v>0</v>
      </c>
      <c r="EF23" s="26">
        <f t="shared" si="58"/>
        <v>0</v>
      </c>
      <c r="EG23" s="27" t="str">
        <f t="shared" si="59"/>
        <v/>
      </c>
      <c r="EI23" s="26" t="str">
        <f t="shared" si="60"/>
        <v>VBLTLF4003</v>
      </c>
      <c r="EJ23" s="26" t="str">
        <f t="shared" si="61"/>
        <v>VBLTLF4003NY</v>
      </c>
    </row>
    <row r="24" spans="1:152" s="26" customFormat="1" ht="52.5" customHeight="1">
      <c r="A24" s="168" t="str">
        <f>IF(OR($I24="TTL",$I24=""),"",IF(ISERROR(VLOOKUP($B24,CODE!$D:$G,CODE!$F$1-2,FALSE))=TRUE,"전략",VLOOKUP($B24,CODE!$D:$G,CODE!$F$1-2,FALSE)))</f>
        <v>전략</v>
      </c>
      <c r="B24" s="217" t="str">
        <f>IF(OR($I24="TTL",$I24=""),"",IF(VLOOKUP($P24,CODE!$K:$O,CODE!$O$1,FALSE)="",$I24,$I24&amp;"-"&amp;VLOOKUP($P24,CODE!$K:$O,CODE!$O$1,FALSE)))</f>
        <v>VBL-의류</v>
      </c>
      <c r="C24" s="71" t="str">
        <f t="shared" si="16"/>
        <v>VBL-EVERGREEN-02</v>
      </c>
      <c r="D24" s="300" t="str">
        <f t="shared" si="17"/>
        <v>VBL-EVERGREEN-02VBLTLF4003NY</v>
      </c>
      <c r="E24" s="71">
        <f t="shared" si="18"/>
        <v>1</v>
      </c>
      <c r="F24" s="193" t="str">
        <f t="shared" si="19"/>
        <v>VBL-EVERGREEN-021</v>
      </c>
      <c r="G24" s="71" t="str">
        <f t="shared" si="20"/>
        <v>VBL-EVERGREEN-021-VBLTLF4003NAVYOLL</v>
      </c>
      <c r="H24" s="71" t="str">
        <f>IF(ISERROR(I24&amp;VLOOKUP(P24,CODE!$K:$N,CODE!$N$1,FALSE)&amp;S24)=TRUE,0,I24&amp;VLOOKUP(P24,CODE!$K:$N,CODE!$N$1,FALSE)&amp;S24)</f>
        <v>VBL의류3</v>
      </c>
      <c r="I24" s="71" t="str">
        <f>IF(ISERROR(SEARCH("TTL",$K24))=TRUE,IF($L24="","",VLOOKUP($L24,CODE!$B:$G,CODE!$D$1,FALSE)),"TTL")</f>
        <v>VBL</v>
      </c>
      <c r="J24" s="237" t="str">
        <f t="shared" si="21"/>
        <v>14FW V</v>
      </c>
      <c r="K24" s="878"/>
      <c r="L24" s="40" t="s">
        <v>2008</v>
      </c>
      <c r="M24" s="41" t="str">
        <f>IF(OR($I24="TTL",$L24=""),"",VLOOKUP($L24,CODE!$B:$D,CODE!$C$1,FALSE))</f>
        <v>VITAL BLUE</v>
      </c>
      <c r="N24" s="42" t="str">
        <f>IF(OR($I24="TTL",$L24=""),"",VLOOKUP($K$2,CODE!$S:$T,CODE!$T$1-1,FALSE))</f>
        <v>F</v>
      </c>
      <c r="O24" s="1281">
        <v>4</v>
      </c>
      <c r="P24" s="40" t="s">
        <v>2014</v>
      </c>
      <c r="Q24" s="41" t="str">
        <f>IF(OR($I24="TTL",$P24=""),"",VLOOKUP($P24,CODE!$K:$M,CODE!$L$1,FALSE))</f>
        <v>LONG SLEEVES</v>
      </c>
      <c r="R24" s="1282" t="s">
        <v>2010</v>
      </c>
      <c r="S24" s="1283">
        <v>3</v>
      </c>
      <c r="T24" s="43" t="str">
        <f t="shared" si="2"/>
        <v>003</v>
      </c>
      <c r="U24" s="39" t="str">
        <f t="shared" si="3"/>
        <v>VBLTLF4003</v>
      </c>
      <c r="V24" s="36">
        <f t="shared" si="4"/>
        <v>0.125</v>
      </c>
      <c r="W24" s="1284" t="s">
        <v>2011</v>
      </c>
      <c r="X24" s="39" t="str">
        <f>IF($Y24="","",VLOOKUP($Y24,CODE!$AE:$AF,CODE!$AF$1-1,FALSE))</f>
        <v>NY</v>
      </c>
      <c r="Y24" s="37" t="s">
        <v>2012</v>
      </c>
      <c r="Z24" s="35" t="str">
        <f t="shared" si="5"/>
        <v>VBLTLF4003NY</v>
      </c>
      <c r="AA24" s="592" t="str">
        <f t="shared" si="6"/>
        <v/>
      </c>
      <c r="AB24" s="44">
        <f t="shared" si="7"/>
        <v>0.25</v>
      </c>
      <c r="AC24" s="598" t="s">
        <v>3004</v>
      </c>
      <c r="AD24" s="184">
        <v>1</v>
      </c>
      <c r="AE24" s="1285" t="s">
        <v>2016</v>
      </c>
      <c r="AF24" s="1295">
        <v>300</v>
      </c>
      <c r="AG24" s="1287" t="s">
        <v>2329</v>
      </c>
      <c r="AH24" s="1288">
        <v>2</v>
      </c>
      <c r="AI24" s="224" t="str">
        <f t="shared" si="8"/>
        <v>02</v>
      </c>
      <c r="AJ24" s="1289" t="s">
        <v>2007</v>
      </c>
      <c r="AK24" s="1289" t="s">
        <v>2331</v>
      </c>
      <c r="AL24" s="212">
        <f t="shared" si="9"/>
        <v>1</v>
      </c>
      <c r="AM24" s="247">
        <f>IF(ISERROR(VLOOKUP($F24,[1]기획현황취합!$A$1:$E$65440,[1]기획현황취합!$B$1,FALSE))=TRUE,0,VLOOKUP($F24,[1]기획현황취합!$A$1:$E$65440,[1]기획현황취합!$B$1,FALSE))</f>
        <v>69000</v>
      </c>
      <c r="AN24" s="1099">
        <f>IF(ISERROR(VLOOKUP($F24,[1]기획현황취합!$A$1:$E$65440,[1]기획현황취합!$C$1,FALSE))=TRUE,0,VLOOKUP($F24,[1]기획현황취합!$A$1:$E$65440,[1]기획현황취합!$C$1,FALSE))</f>
        <v>41803</v>
      </c>
      <c r="AO24" s="45">
        <f>IF(ISERROR(($AM24/1.1)/VLOOKUP($AG24,'TARGET MU'!$A:$D,'TARGET MU'!$D$1,FALSE))=TRUE,0,($AM24/1.1)/VLOOKUP($AG24,'TARGET MU'!$A:$D,'TARGET MU'!$D$1,FALSE))</f>
        <v>12545.454545454544</v>
      </c>
      <c r="AP24" s="1110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13754.074999999999</v>
      </c>
      <c r="AQ24" s="38">
        <f t="shared" si="62"/>
        <v>1208.6204545454548</v>
      </c>
      <c r="AR24" s="754">
        <v>0</v>
      </c>
      <c r="AS24" s="754">
        <v>50</v>
      </c>
      <c r="AT24" s="244" t="s">
        <v>1724</v>
      </c>
      <c r="AU24" s="219">
        <f t="shared" si="63"/>
        <v>50</v>
      </c>
      <c r="AV24" s="245">
        <v>10.5</v>
      </c>
      <c r="AW24" s="246">
        <v>0</v>
      </c>
      <c r="AX24" s="250">
        <f>IF(ISERROR(VLOOKUP($F24,[1]기획현황취합!$A$1:$E$65440,[1]기획현황취합!$D$1,FALSE))=TRUE,0,VLOOKUP($F24,[1]기획현황취합!$A$1:$E$65440,[1]기획현황취합!$D$1,FALSE))</f>
        <v>41737</v>
      </c>
      <c r="AY24" s="248">
        <v>41839</v>
      </c>
      <c r="AZ24" s="208">
        <f>IF(ISERROR(VLOOKUP($F24,[1]기획현황취합!$A$1:$E$65440,[1]기획현황취합!$E$1,FALSE))=TRUE,0,VLOOKUP($F24,[1]기획현황취합!$A$1:$E$65440,[1]기획현황취합!$E$1,FALSE))</f>
        <v>41823</v>
      </c>
      <c r="BA24" s="243">
        <v>41845</v>
      </c>
      <c r="BB24" s="243">
        <v>41876</v>
      </c>
      <c r="BC24" s="243">
        <v>41885</v>
      </c>
      <c r="BD24" s="243">
        <v>0</v>
      </c>
      <c r="BE24" s="243">
        <v>0</v>
      </c>
      <c r="BF24" s="243">
        <v>0</v>
      </c>
      <c r="BG24" s="249" t="s">
        <v>2773</v>
      </c>
      <c r="BH24" s="249">
        <v>0</v>
      </c>
      <c r="BI24" s="83">
        <f>IF($I24="TTL",SUMIF($C:$C,MID($K24,1,SEARCH("TTL",$K24)-2),$BI:$BI),SUMIF(실입고현황!$A:$A,BB24&amp;VLOOKUP($AG24,'TARGET MU'!$A:$D,'TARGET MU'!$B$1,FALSE)&amp;$Z24&amp;" "&amp;$AE24,실입고현황!$C:$C))</f>
        <v>293</v>
      </c>
      <c r="BJ24" s="102">
        <f>IF($I24="TTL",SUMIF($C:$C,MID($K24,1,SEARCH("TTL",$K24)-2),$BJ:$BJ),SUMIF(실입고현황!$A:$A,BC24&amp;VLOOKUP($AG24,'TARGET MU'!$A:$D,'TARGET MU'!$B$1,FALSE)&amp;$Z24&amp;" "&amp;$AE24,실입고현황!$C:$C))</f>
        <v>2</v>
      </c>
      <c r="BK24" s="103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3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3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4">
        <f t="shared" si="10"/>
        <v>0</v>
      </c>
      <c r="BO24" s="46">
        <f t="shared" si="11"/>
        <v>300</v>
      </c>
      <c r="BP24" s="94">
        <f t="shared" si="12"/>
        <v>4126222.4999999995</v>
      </c>
      <c r="BQ24" s="94">
        <f t="shared" si="13"/>
        <v>20700000</v>
      </c>
      <c r="BR24" s="47">
        <f t="shared" si="24"/>
        <v>4.5606318656305662</v>
      </c>
      <c r="BT24" s="26" t="str">
        <f>IF(ISERROR(Z24&amp;VLOOKUP($AG24,'TARGET MU'!$A:$D,'TARGET MU'!$B$1,FALSE))=TRUE,"",Z24&amp;VLOOKUP($AG24,'TARGET MU'!$A:$D,'TARGET MU'!$B$1,FALSE))</f>
        <v>VBLTLF4003NY에버그린</v>
      </c>
      <c r="BU24" s="31">
        <f t="shared" si="25"/>
        <v>13754.074999999999</v>
      </c>
      <c r="BV24" s="31" t="str">
        <f t="shared" si="26"/>
        <v>VBLTLF4003NYOLL30069000EVERGREEN02CN</v>
      </c>
      <c r="BX24" s="54" t="str">
        <f t="shared" si="27"/>
        <v>VBL</v>
      </c>
      <c r="BY24" s="55">
        <f t="shared" si="28"/>
        <v>4</v>
      </c>
      <c r="BZ24" s="55" t="str">
        <f t="shared" si="29"/>
        <v>M</v>
      </c>
      <c r="CA24" s="55" t="str">
        <f t="shared" si="30"/>
        <v>TL</v>
      </c>
      <c r="CB24" s="55" t="str">
        <f t="shared" si="31"/>
        <v>U</v>
      </c>
      <c r="CC24" s="55" t="str">
        <f t="shared" si="32"/>
        <v>CN</v>
      </c>
      <c r="CD24" s="56" t="str">
        <f t="shared" si="33"/>
        <v>14FW VB_MTM_03_NV</v>
      </c>
      <c r="CE24" s="55" t="str">
        <f t="shared" si="34"/>
        <v>VBLTLF4003</v>
      </c>
      <c r="CF24" s="55" t="str">
        <f t="shared" si="35"/>
        <v>003</v>
      </c>
      <c r="CG24" s="56" t="str">
        <f t="shared" si="36"/>
        <v>14FW VB_MTM_03_NV</v>
      </c>
      <c r="CH24" s="55" t="str">
        <f t="shared" si="37"/>
        <v>NY</v>
      </c>
      <c r="CI24" s="55">
        <f t="shared" si="38"/>
        <v>1</v>
      </c>
      <c r="CJ24" s="55" t="str">
        <f t="shared" si="39"/>
        <v>OLL</v>
      </c>
      <c r="CK24" s="57">
        <f t="shared" si="14"/>
        <v>300</v>
      </c>
      <c r="CL24" s="58">
        <f t="shared" si="40"/>
        <v>10.5</v>
      </c>
      <c r="CM24" s="57">
        <f t="shared" si="41"/>
        <v>69000</v>
      </c>
      <c r="CN24" s="57">
        <f t="shared" si="42"/>
        <v>13704.074999999999</v>
      </c>
      <c r="CO24" s="57">
        <f t="shared" si="43"/>
        <v>50</v>
      </c>
      <c r="CP24" s="59">
        <f t="shared" si="44"/>
        <v>1</v>
      </c>
      <c r="CQ24" s="234"/>
      <c r="CS24" s="48"/>
      <c r="CT24" s="49" t="str">
        <f t="shared" si="45"/>
        <v>VBLTLF4003NYOLL</v>
      </c>
      <c r="CU24" s="50" t="str">
        <f t="shared" si="46"/>
        <v>VITAL BLUE</v>
      </c>
      <c r="CV24" s="50" t="str">
        <f t="shared" si="64"/>
        <v>LONG SLEEVES_003</v>
      </c>
      <c r="CW24" s="50" t="str">
        <f t="shared" si="48"/>
        <v>NAVY_OLL</v>
      </c>
      <c r="CX24" s="51" t="str">
        <f t="shared" si="49"/>
        <v>VBL</v>
      </c>
      <c r="CY24" s="51" t="str">
        <f t="shared" si="50"/>
        <v>003</v>
      </c>
      <c r="CZ24" s="52">
        <f t="shared" si="15"/>
        <v>300</v>
      </c>
      <c r="DA24" s="52">
        <f t="shared" si="51"/>
        <v>69000</v>
      </c>
      <c r="DB24" s="51" t="str">
        <f t="shared" si="52"/>
        <v>NAVY</v>
      </c>
      <c r="DC24" s="51" t="str">
        <f t="shared" si="53"/>
        <v>OLL</v>
      </c>
      <c r="DD24" s="60"/>
      <c r="DE24" s="164"/>
      <c r="DG24" s="270">
        <v>41778</v>
      </c>
      <c r="DH24" s="276">
        <f t="shared" si="65"/>
        <v>41733</v>
      </c>
      <c r="DI24" s="269">
        <v>41737</v>
      </c>
      <c r="DJ24" s="269">
        <v>41737</v>
      </c>
      <c r="DK24" s="270"/>
      <c r="DL24" s="1167"/>
      <c r="DM24" s="1167"/>
      <c r="DN24" s="270"/>
      <c r="DO24" s="270"/>
      <c r="DP24" s="277">
        <f t="shared" si="66"/>
        <v>41763</v>
      </c>
      <c r="DQ24" s="270"/>
      <c r="DR24" s="270"/>
      <c r="DS24" s="271"/>
      <c r="DT24" s="270"/>
      <c r="DU24" s="271"/>
      <c r="DV24" s="270">
        <v>41820</v>
      </c>
      <c r="DW24" s="270"/>
      <c r="DX24" s="271"/>
      <c r="DY24" s="271"/>
      <c r="DZ24" s="60"/>
      <c r="EA24" s="61"/>
      <c r="EB24" s="61"/>
      <c r="EC24" s="26" t="str">
        <f t="shared" si="56"/>
        <v/>
      </c>
      <c r="ED24" s="26" t="str">
        <f t="shared" si="57"/>
        <v>VBLTLF4003NYOLL</v>
      </c>
      <c r="EE24" s="27">
        <f>IF($ED24="",0,IF(COUNTIF(ED$12:ED23,ED24)=0,0,COUNTIF(ED$12:ED23,ED24)))</f>
        <v>0</v>
      </c>
      <c r="EF24" s="26">
        <f t="shared" si="58"/>
        <v>0</v>
      </c>
      <c r="EG24" s="27" t="str">
        <f t="shared" si="59"/>
        <v/>
      </c>
      <c r="EI24" s="26" t="str">
        <f t="shared" si="60"/>
        <v>VBLTLF4003</v>
      </c>
      <c r="EJ24" s="26" t="str">
        <f t="shared" si="61"/>
        <v>VBLTLF4003NY</v>
      </c>
    </row>
    <row r="25" spans="1:152" s="26" customFormat="1" ht="52.5" customHeight="1">
      <c r="A25" s="168" t="str">
        <f>IF(OR($I25="TTL",$I25=""),"",IF(ISERROR(VLOOKUP($B25,CODE!$D:$G,CODE!$F$1-2,FALSE))=TRUE,"전략",VLOOKUP($B25,CODE!$D:$G,CODE!$F$1-2,FALSE)))</f>
        <v>전략</v>
      </c>
      <c r="B25" s="217" t="str">
        <f>IF(OR($I25="TTL",$I25=""),"",IF(VLOOKUP($P25,CODE!$K:$O,CODE!$O$1,FALSE)="",$I25,$I25&amp;"-"&amp;VLOOKUP($P25,CODE!$K:$O,CODE!$O$1,FALSE)))</f>
        <v>VBL-의류</v>
      </c>
      <c r="C25" s="71" t="str">
        <f t="shared" si="16"/>
        <v>VBL-EVERGREEN-02</v>
      </c>
      <c r="D25" s="300" t="str">
        <f t="shared" si="17"/>
        <v>VBL-EVERGREEN-02VBLTLF4003NY</v>
      </c>
      <c r="E25" s="71">
        <f t="shared" si="18"/>
        <v>1</v>
      </c>
      <c r="F25" s="193" t="str">
        <f t="shared" si="19"/>
        <v>VBL-EVERGREEN-021</v>
      </c>
      <c r="G25" s="71" t="str">
        <f t="shared" si="20"/>
        <v>VBL-EVERGREEN-021-VBLTLF4003NAVYOXL</v>
      </c>
      <c r="H25" s="71" t="str">
        <f>IF(ISERROR(I25&amp;VLOOKUP(P25,CODE!$K:$N,CODE!$N$1,FALSE)&amp;S25)=TRUE,0,I25&amp;VLOOKUP(P25,CODE!$K:$N,CODE!$N$1,FALSE)&amp;S25)</f>
        <v>VBL의류3</v>
      </c>
      <c r="I25" s="71" t="str">
        <f>IF(ISERROR(SEARCH("TTL",$K25))=TRUE,IF($L25="","",VLOOKUP($L25,CODE!$B:$G,CODE!$D$1,FALSE)),"TTL")</f>
        <v>VBL</v>
      </c>
      <c r="J25" s="237" t="str">
        <f t="shared" si="21"/>
        <v>14FW V</v>
      </c>
      <c r="K25" s="878"/>
      <c r="L25" s="40" t="s">
        <v>2008</v>
      </c>
      <c r="M25" s="41" t="str">
        <f>IF(OR($I25="TTL",$L25=""),"",VLOOKUP($L25,CODE!$B:$D,CODE!$C$1,FALSE))</f>
        <v>VITAL BLUE</v>
      </c>
      <c r="N25" s="42" t="str">
        <f>IF(OR($I25="TTL",$L25=""),"",VLOOKUP($K$2,CODE!$S:$T,CODE!$T$1-1,FALSE))</f>
        <v>F</v>
      </c>
      <c r="O25" s="1281">
        <v>4</v>
      </c>
      <c r="P25" s="40" t="s">
        <v>2014</v>
      </c>
      <c r="Q25" s="41" t="str">
        <f>IF(OR($I25="TTL",$P25=""),"",VLOOKUP($P25,CODE!$K:$M,CODE!$L$1,FALSE))</f>
        <v>LONG SLEEVES</v>
      </c>
      <c r="R25" s="1282" t="s">
        <v>2010</v>
      </c>
      <c r="S25" s="1283">
        <v>3</v>
      </c>
      <c r="T25" s="43" t="str">
        <f t="shared" si="2"/>
        <v>003</v>
      </c>
      <c r="U25" s="39" t="str">
        <f t="shared" si="3"/>
        <v>VBLTLF4003</v>
      </c>
      <c r="V25" s="36">
        <f t="shared" si="4"/>
        <v>0.125</v>
      </c>
      <c r="W25" s="1284" t="s">
        <v>2011</v>
      </c>
      <c r="X25" s="39" t="str">
        <f>IF($Y25="","",VLOOKUP($Y25,CODE!$AE:$AF,CODE!$AF$1-1,FALSE))</f>
        <v>NY</v>
      </c>
      <c r="Y25" s="37" t="s">
        <v>2012</v>
      </c>
      <c r="Z25" s="35" t="str">
        <f t="shared" si="5"/>
        <v>VBLTLF4003NY</v>
      </c>
      <c r="AA25" s="592" t="str">
        <f t="shared" si="6"/>
        <v/>
      </c>
      <c r="AB25" s="44">
        <f t="shared" si="7"/>
        <v>0.25</v>
      </c>
      <c r="AC25" s="598" t="s">
        <v>3004</v>
      </c>
      <c r="AD25" s="184">
        <v>1</v>
      </c>
      <c r="AE25" s="1285" t="s">
        <v>2005</v>
      </c>
      <c r="AF25" s="1295">
        <v>200</v>
      </c>
      <c r="AG25" s="1287" t="s">
        <v>2329</v>
      </c>
      <c r="AH25" s="1288">
        <v>2</v>
      </c>
      <c r="AI25" s="224" t="str">
        <f t="shared" si="8"/>
        <v>02</v>
      </c>
      <c r="AJ25" s="1289" t="s">
        <v>2007</v>
      </c>
      <c r="AK25" s="1289" t="s">
        <v>2331</v>
      </c>
      <c r="AL25" s="212">
        <f t="shared" si="9"/>
        <v>1</v>
      </c>
      <c r="AM25" s="247">
        <f>IF(ISERROR(VLOOKUP($F25,[1]기획현황취합!$A$1:$E$65440,[1]기획현황취합!$B$1,FALSE))=TRUE,0,VLOOKUP($F25,[1]기획현황취합!$A$1:$E$65440,[1]기획현황취합!$B$1,FALSE))</f>
        <v>69000</v>
      </c>
      <c r="AN25" s="1099">
        <f>IF(ISERROR(VLOOKUP($F25,[1]기획현황취합!$A$1:$E$65440,[1]기획현황취합!$C$1,FALSE))=TRUE,0,VLOOKUP($F25,[1]기획현황취합!$A$1:$E$65440,[1]기획현황취합!$C$1,FALSE))</f>
        <v>41803</v>
      </c>
      <c r="AO25" s="45">
        <f>IF(ISERROR(($AM25/1.1)/VLOOKUP($AG25,'TARGET MU'!$A:$D,'TARGET MU'!$D$1,FALSE))=TRUE,0,($AM25/1.1)/VLOOKUP($AG25,'TARGET MU'!$A:$D,'TARGET MU'!$D$1,FALSE))</f>
        <v>12545.454545454544</v>
      </c>
      <c r="AP25" s="1110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13754.074999999999</v>
      </c>
      <c r="AQ25" s="38">
        <f t="shared" si="62"/>
        <v>1208.6204545454548</v>
      </c>
      <c r="AR25" s="754">
        <v>0</v>
      </c>
      <c r="AS25" s="754">
        <v>50</v>
      </c>
      <c r="AT25" s="244" t="s">
        <v>1724</v>
      </c>
      <c r="AU25" s="219">
        <f t="shared" si="63"/>
        <v>50</v>
      </c>
      <c r="AV25" s="245">
        <v>10.5</v>
      </c>
      <c r="AW25" s="246">
        <v>0</v>
      </c>
      <c r="AX25" s="250">
        <f>IF(ISERROR(VLOOKUP($F25,[1]기획현황취합!$A$1:$E$65440,[1]기획현황취합!$D$1,FALSE))=TRUE,0,VLOOKUP($F25,[1]기획현황취합!$A$1:$E$65440,[1]기획현황취합!$D$1,FALSE))</f>
        <v>41737</v>
      </c>
      <c r="AY25" s="248">
        <v>41839</v>
      </c>
      <c r="AZ25" s="208">
        <f>IF(ISERROR(VLOOKUP($F25,[1]기획현황취합!$A$1:$E$65440,[1]기획현황취합!$E$1,FALSE))=TRUE,0,VLOOKUP($F25,[1]기획현황취합!$A$1:$E$65440,[1]기획현황취합!$E$1,FALSE))</f>
        <v>41823</v>
      </c>
      <c r="BA25" s="243">
        <v>41845</v>
      </c>
      <c r="BB25" s="243">
        <v>41876</v>
      </c>
      <c r="BC25" s="243">
        <v>41885</v>
      </c>
      <c r="BD25" s="243">
        <v>0</v>
      </c>
      <c r="BE25" s="243">
        <v>0</v>
      </c>
      <c r="BF25" s="243">
        <v>0</v>
      </c>
      <c r="BG25" s="249" t="s">
        <v>2773</v>
      </c>
      <c r="BH25" s="249">
        <v>0</v>
      </c>
      <c r="BI25" s="83">
        <f>IF($I25="TTL",SUMIF($C:$C,MID($K25,1,SEARCH("TTL",$K25)-2),$BI:$BI),SUMIF(실입고현황!$A:$A,BB25&amp;VLOOKUP($AG25,'TARGET MU'!$A:$D,'TARGET MU'!$B$1,FALSE)&amp;$Z25&amp;" "&amp;$AE25,실입고현황!$C:$C))</f>
        <v>101</v>
      </c>
      <c r="BJ25" s="102">
        <f>IF($I25="TTL",SUMIF($C:$C,MID($K25,1,SEARCH("TTL",$K25)-2),$BJ:$BJ),SUMIF(실입고현황!$A:$A,BC25&amp;VLOOKUP($AG25,'TARGET MU'!$A:$D,'TARGET MU'!$B$1,FALSE)&amp;$Z25&amp;" "&amp;$AE25,실입고현황!$C:$C))</f>
        <v>100</v>
      </c>
      <c r="BK25" s="103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3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3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4">
        <f t="shared" si="10"/>
        <v>0</v>
      </c>
      <c r="BO25" s="46">
        <f t="shared" si="11"/>
        <v>200</v>
      </c>
      <c r="BP25" s="94">
        <f t="shared" si="12"/>
        <v>2750815</v>
      </c>
      <c r="BQ25" s="94">
        <f t="shared" si="13"/>
        <v>13800000</v>
      </c>
      <c r="BR25" s="47">
        <f t="shared" si="24"/>
        <v>4.5606318656305653</v>
      </c>
      <c r="BT25" s="26" t="str">
        <f>IF(ISERROR(Z25&amp;VLOOKUP($AG25,'TARGET MU'!$A:$D,'TARGET MU'!$B$1,FALSE))=TRUE,"",Z25&amp;VLOOKUP($AG25,'TARGET MU'!$A:$D,'TARGET MU'!$B$1,FALSE))</f>
        <v>VBLTLF4003NY에버그린</v>
      </c>
      <c r="BU25" s="31">
        <f t="shared" si="25"/>
        <v>13754.074999999999</v>
      </c>
      <c r="BV25" s="31" t="str">
        <f t="shared" si="26"/>
        <v>VBLTLF4003NYOXL20069000EVERGREEN02CN</v>
      </c>
      <c r="BX25" s="54" t="str">
        <f t="shared" si="27"/>
        <v>VBL</v>
      </c>
      <c r="BY25" s="55">
        <f t="shared" si="28"/>
        <v>4</v>
      </c>
      <c r="BZ25" s="55" t="str">
        <f t="shared" si="29"/>
        <v>M</v>
      </c>
      <c r="CA25" s="55" t="str">
        <f t="shared" si="30"/>
        <v>TL</v>
      </c>
      <c r="CB25" s="55" t="str">
        <f t="shared" si="31"/>
        <v>U</v>
      </c>
      <c r="CC25" s="55" t="str">
        <f t="shared" si="32"/>
        <v>CN</v>
      </c>
      <c r="CD25" s="56" t="str">
        <f t="shared" si="33"/>
        <v>14FW VB_MTM_03_NV</v>
      </c>
      <c r="CE25" s="55" t="str">
        <f t="shared" si="34"/>
        <v>VBLTLF4003</v>
      </c>
      <c r="CF25" s="55" t="str">
        <f t="shared" si="35"/>
        <v>003</v>
      </c>
      <c r="CG25" s="56" t="str">
        <f t="shared" si="36"/>
        <v>14FW VB_MTM_03_NV</v>
      </c>
      <c r="CH25" s="55" t="str">
        <f t="shared" si="37"/>
        <v>NY</v>
      </c>
      <c r="CI25" s="55">
        <f t="shared" si="38"/>
        <v>1</v>
      </c>
      <c r="CJ25" s="55" t="str">
        <f t="shared" si="39"/>
        <v>OXL</v>
      </c>
      <c r="CK25" s="57">
        <f t="shared" si="14"/>
        <v>200</v>
      </c>
      <c r="CL25" s="58">
        <f t="shared" si="40"/>
        <v>10.5</v>
      </c>
      <c r="CM25" s="57">
        <f t="shared" si="41"/>
        <v>69000</v>
      </c>
      <c r="CN25" s="57">
        <f t="shared" si="42"/>
        <v>13704.074999999999</v>
      </c>
      <c r="CO25" s="57">
        <f t="shared" si="43"/>
        <v>50</v>
      </c>
      <c r="CP25" s="59">
        <f t="shared" si="44"/>
        <v>1</v>
      </c>
      <c r="CQ25" s="234"/>
      <c r="CS25" s="48"/>
      <c r="CT25" s="49" t="str">
        <f t="shared" si="45"/>
        <v>VBLTLF4003NYOXL</v>
      </c>
      <c r="CU25" s="50" t="str">
        <f t="shared" si="46"/>
        <v>VITAL BLUE</v>
      </c>
      <c r="CV25" s="50" t="str">
        <f t="shared" si="64"/>
        <v>LONG SLEEVES_003</v>
      </c>
      <c r="CW25" s="50" t="str">
        <f t="shared" si="48"/>
        <v>NAVY_OXL</v>
      </c>
      <c r="CX25" s="51" t="str">
        <f t="shared" si="49"/>
        <v>VBL</v>
      </c>
      <c r="CY25" s="51" t="str">
        <f t="shared" si="50"/>
        <v>003</v>
      </c>
      <c r="CZ25" s="52">
        <f t="shared" si="15"/>
        <v>200</v>
      </c>
      <c r="DA25" s="52">
        <f t="shared" si="51"/>
        <v>69000</v>
      </c>
      <c r="DB25" s="51" t="str">
        <f t="shared" si="52"/>
        <v>NAVY</v>
      </c>
      <c r="DC25" s="51" t="str">
        <f t="shared" si="53"/>
        <v>OXL</v>
      </c>
      <c r="DD25" s="60"/>
      <c r="DE25" s="164"/>
      <c r="DG25" s="270">
        <v>41778</v>
      </c>
      <c r="DH25" s="276">
        <f t="shared" si="65"/>
        <v>41733</v>
      </c>
      <c r="DI25" s="269">
        <v>41737</v>
      </c>
      <c r="DJ25" s="269">
        <v>41737</v>
      </c>
      <c r="DK25" s="270"/>
      <c r="DL25" s="1167"/>
      <c r="DM25" s="1167"/>
      <c r="DN25" s="270"/>
      <c r="DO25" s="270"/>
      <c r="DP25" s="277">
        <f t="shared" si="66"/>
        <v>41763</v>
      </c>
      <c r="DQ25" s="270"/>
      <c r="DR25" s="270"/>
      <c r="DS25" s="271"/>
      <c r="DT25" s="270"/>
      <c r="DU25" s="271"/>
      <c r="DV25" s="270">
        <v>41820</v>
      </c>
      <c r="DW25" s="270"/>
      <c r="DX25" s="271"/>
      <c r="DY25" s="271"/>
      <c r="DZ25" s="60"/>
      <c r="EA25" s="61"/>
      <c r="EB25" s="61"/>
      <c r="EC25" s="26" t="str">
        <f t="shared" si="56"/>
        <v/>
      </c>
      <c r="ED25" s="26" t="str">
        <f t="shared" si="57"/>
        <v>VBLTLF4003NYOXL</v>
      </c>
      <c r="EE25" s="27">
        <f>IF($ED25="",0,IF(COUNTIF(ED$12:ED24,ED25)=0,0,COUNTIF(ED$12:ED24,ED25)))</f>
        <v>0</v>
      </c>
      <c r="EF25" s="26">
        <f t="shared" si="58"/>
        <v>0</v>
      </c>
      <c r="EG25" s="27" t="str">
        <f t="shared" si="59"/>
        <v/>
      </c>
      <c r="EI25" s="26" t="str">
        <f t="shared" si="60"/>
        <v>VBLTLF4003</v>
      </c>
      <c r="EJ25" s="26" t="str">
        <f t="shared" si="61"/>
        <v>VBLTLF4003NY</v>
      </c>
    </row>
    <row r="26" spans="1:152" s="26" customFormat="1" ht="52.5" customHeight="1">
      <c r="A26" s="168" t="str">
        <f>IF(OR($I26="TTL",$I26=""),"",IF(ISERROR(VLOOKUP($B26,CODE!$D:$G,CODE!$F$1-2,FALSE))=TRUE,"전략",VLOOKUP($B26,CODE!$D:$G,CODE!$F$1-2,FALSE)))</f>
        <v>전략</v>
      </c>
      <c r="B26" s="217" t="str">
        <f>IF(OR($I26="TTL",$I26=""),"",IF(VLOOKUP($P26,CODE!$K:$O,CODE!$O$1,FALSE)="",$I26,$I26&amp;"-"&amp;VLOOKUP($P26,CODE!$K:$O,CODE!$O$1,FALSE)))</f>
        <v>VBL-의류</v>
      </c>
      <c r="C26" s="71" t="str">
        <f t="shared" si="16"/>
        <v>VBL-EVERGREEN-02</v>
      </c>
      <c r="D26" s="300" t="str">
        <f t="shared" si="17"/>
        <v>VBL-EVERGREEN-02VBLTLF4003BU</v>
      </c>
      <c r="E26" s="71">
        <f t="shared" si="18"/>
        <v>2</v>
      </c>
      <c r="F26" s="193" t="str">
        <f t="shared" si="19"/>
        <v>VBL-EVERGREEN-022</v>
      </c>
      <c r="G26" s="71" t="str">
        <f t="shared" si="20"/>
        <v>VBL-EVERGREEN-022-VBLTLF4003BURGUNDYOSS</v>
      </c>
      <c r="H26" s="71" t="str">
        <f>IF(ISERROR(I26&amp;VLOOKUP(P26,CODE!$K:$N,CODE!$N$1,FALSE)&amp;S26)=TRUE,0,I26&amp;VLOOKUP(P26,CODE!$K:$N,CODE!$N$1,FALSE)&amp;S26)</f>
        <v>VBL의류3</v>
      </c>
      <c r="I26" s="71" t="str">
        <f>IF(ISERROR(SEARCH("TTL",$K26))=TRUE,IF($L26="","",VLOOKUP($L26,CODE!$B:$G,CODE!$D$1,FALSE)),"TTL")</f>
        <v>VBL</v>
      </c>
      <c r="J26" s="237" t="str">
        <f t="shared" si="21"/>
        <v>14FW V</v>
      </c>
      <c r="K26" s="878"/>
      <c r="L26" s="40" t="s">
        <v>2008</v>
      </c>
      <c r="M26" s="41" t="str">
        <f>IF(OR($I26="TTL",$L26=""),"",VLOOKUP($L26,CODE!$B:$D,CODE!$C$1,FALSE))</f>
        <v>VITAL BLUE</v>
      </c>
      <c r="N26" s="42" t="str">
        <f>IF(OR($I26="TTL",$L26=""),"",VLOOKUP($K$2,CODE!$S:$T,CODE!$T$1-1,FALSE))</f>
        <v>F</v>
      </c>
      <c r="O26" s="1281">
        <v>4</v>
      </c>
      <c r="P26" s="40" t="s">
        <v>2014</v>
      </c>
      <c r="Q26" s="41" t="str">
        <f>IF(OR($I26="TTL",$P26=""),"",VLOOKUP($P26,CODE!$K:$M,CODE!$L$1,FALSE))</f>
        <v>LONG SLEEVES</v>
      </c>
      <c r="R26" s="1282" t="s">
        <v>2010</v>
      </c>
      <c r="S26" s="1283">
        <v>3</v>
      </c>
      <c r="T26" s="43" t="str">
        <f t="shared" si="2"/>
        <v>003</v>
      </c>
      <c r="U26" s="39" t="str">
        <f t="shared" si="3"/>
        <v>VBLTLF4003</v>
      </c>
      <c r="V26" s="36">
        <f t="shared" si="4"/>
        <v>0.125</v>
      </c>
      <c r="W26" s="1284" t="s">
        <v>2017</v>
      </c>
      <c r="X26" s="39" t="str">
        <f>IF($Y26="","",VLOOKUP($Y26,CODE!$AE:$AF,CODE!$AF$1-1,FALSE))</f>
        <v>BU</v>
      </c>
      <c r="Y26" s="37" t="s">
        <v>2018</v>
      </c>
      <c r="Z26" s="35" t="str">
        <f t="shared" si="5"/>
        <v>VBLTLF4003BU</v>
      </c>
      <c r="AA26" s="592" t="str">
        <f t="shared" si="6"/>
        <v/>
      </c>
      <c r="AB26" s="44">
        <f t="shared" si="7"/>
        <v>0.25</v>
      </c>
      <c r="AC26" s="598" t="s">
        <v>3004</v>
      </c>
      <c r="AD26" s="184">
        <v>1</v>
      </c>
      <c r="AE26" s="1285" t="s">
        <v>2013</v>
      </c>
      <c r="AF26" s="1295">
        <v>250</v>
      </c>
      <c r="AG26" s="1287" t="s">
        <v>2329</v>
      </c>
      <c r="AH26" s="1288">
        <v>2</v>
      </c>
      <c r="AI26" s="224" t="str">
        <f t="shared" si="8"/>
        <v>02</v>
      </c>
      <c r="AJ26" s="1289" t="s">
        <v>2007</v>
      </c>
      <c r="AK26" s="1289" t="s">
        <v>2331</v>
      </c>
      <c r="AL26" s="212">
        <f t="shared" si="9"/>
        <v>1</v>
      </c>
      <c r="AM26" s="247">
        <f>IF(ISERROR(VLOOKUP($F26,[1]기획현황취합!$A$1:$E$65440,[1]기획현황취합!$B$1,FALSE))=TRUE,0,VLOOKUP($F26,[1]기획현황취합!$A$1:$E$65440,[1]기획현황취합!$B$1,FALSE))</f>
        <v>69000</v>
      </c>
      <c r="AN26" s="1099">
        <f>IF(ISERROR(VLOOKUP($F26,[1]기획현황취합!$A$1:$E$65440,[1]기획현황취합!$C$1,FALSE))=TRUE,0,VLOOKUP($F26,[1]기획현황취합!$A$1:$E$65440,[1]기획현황취합!$C$1,FALSE))</f>
        <v>41803</v>
      </c>
      <c r="AO26" s="45">
        <f>IF(ISERROR(($AM26/1.1)/VLOOKUP($AG26,'TARGET MU'!$A:$D,'TARGET MU'!$D$1,FALSE))=TRUE,0,($AM26/1.1)/VLOOKUP($AG26,'TARGET MU'!$A:$D,'TARGET MU'!$D$1,FALSE))</f>
        <v>12545.454545454544</v>
      </c>
      <c r="AP26" s="1110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13754.074999999999</v>
      </c>
      <c r="AQ26" s="38">
        <f t="shared" si="62"/>
        <v>1208.6204545454548</v>
      </c>
      <c r="AR26" s="754">
        <v>0</v>
      </c>
      <c r="AS26" s="754">
        <v>50</v>
      </c>
      <c r="AT26" s="244" t="s">
        <v>1724</v>
      </c>
      <c r="AU26" s="219">
        <f t="shared" si="63"/>
        <v>50</v>
      </c>
      <c r="AV26" s="245">
        <v>10.5</v>
      </c>
      <c r="AW26" s="246">
        <v>0</v>
      </c>
      <c r="AX26" s="250">
        <f>IF(ISERROR(VLOOKUP($F26,[1]기획현황취합!$A$1:$E$65440,[1]기획현황취합!$D$1,FALSE))=TRUE,0,VLOOKUP($F26,[1]기획현황취합!$A$1:$E$65440,[1]기획현황취합!$D$1,FALSE))</f>
        <v>41737</v>
      </c>
      <c r="AY26" s="248">
        <v>41839</v>
      </c>
      <c r="AZ26" s="208">
        <f>IF(ISERROR(VLOOKUP($F26,[1]기획현황취합!$A$1:$E$65440,[1]기획현황취합!$E$1,FALSE))=TRUE,0,VLOOKUP($F26,[1]기획현황취합!$A$1:$E$65440,[1]기획현황취합!$E$1,FALSE))</f>
        <v>41823</v>
      </c>
      <c r="BA26" s="243">
        <v>41845</v>
      </c>
      <c r="BB26" s="243">
        <v>41876</v>
      </c>
      <c r="BC26" s="243">
        <v>0</v>
      </c>
      <c r="BD26" s="243">
        <v>0</v>
      </c>
      <c r="BE26" s="243">
        <v>0</v>
      </c>
      <c r="BF26" s="243">
        <v>0</v>
      </c>
      <c r="BG26" s="249" t="s">
        <v>2773</v>
      </c>
      <c r="BH26" s="249">
        <v>0</v>
      </c>
      <c r="BI26" s="83">
        <f>IF($I26="TTL",SUMIF($C:$C,MID($K26,1,SEARCH("TTL",$K26)-2),$BI:$BI),SUMIF(실입고현황!$A:$A,BB26&amp;VLOOKUP($AG26,'TARGET MU'!$A:$D,'TARGET MU'!$B$1,FALSE)&amp;$Z26&amp;" "&amp;$AE26,실입고현황!$C:$C))</f>
        <v>249</v>
      </c>
      <c r="BJ26" s="102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3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3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3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4">
        <f t="shared" si="10"/>
        <v>0</v>
      </c>
      <c r="BO26" s="46">
        <f t="shared" si="11"/>
        <v>250</v>
      </c>
      <c r="BP26" s="94">
        <f t="shared" si="12"/>
        <v>3438518.7499999995</v>
      </c>
      <c r="BQ26" s="94">
        <f t="shared" si="13"/>
        <v>17250000</v>
      </c>
      <c r="BR26" s="47">
        <f t="shared" si="24"/>
        <v>4.5606318656305662</v>
      </c>
      <c r="BT26" s="26" t="str">
        <f>IF(ISERROR(Z26&amp;VLOOKUP($AG26,'TARGET MU'!$A:$D,'TARGET MU'!$B$1,FALSE))=TRUE,"",Z26&amp;VLOOKUP($AG26,'TARGET MU'!$A:$D,'TARGET MU'!$B$1,FALSE))</f>
        <v>VBLTLF4003BU에버그린</v>
      </c>
      <c r="BU26" s="31">
        <f t="shared" si="25"/>
        <v>13754.074999999999</v>
      </c>
      <c r="BV26" s="31" t="str">
        <f t="shared" si="26"/>
        <v>VBLTLF4003BUOSS25069000EVERGREEN02CN</v>
      </c>
      <c r="BX26" s="54" t="str">
        <f t="shared" si="27"/>
        <v>VBL</v>
      </c>
      <c r="BY26" s="55">
        <f t="shared" si="28"/>
        <v>4</v>
      </c>
      <c r="BZ26" s="55" t="str">
        <f t="shared" si="29"/>
        <v>M</v>
      </c>
      <c r="CA26" s="55" t="str">
        <f t="shared" si="30"/>
        <v>TL</v>
      </c>
      <c r="CB26" s="55" t="str">
        <f t="shared" si="31"/>
        <v>U</v>
      </c>
      <c r="CC26" s="55" t="str">
        <f t="shared" si="32"/>
        <v>CN</v>
      </c>
      <c r="CD26" s="56" t="str">
        <f t="shared" si="33"/>
        <v>14FW VB_MTM_03_BG</v>
      </c>
      <c r="CE26" s="55" t="str">
        <f t="shared" si="34"/>
        <v>VBLTLF4003</v>
      </c>
      <c r="CF26" s="55" t="str">
        <f t="shared" si="35"/>
        <v>003</v>
      </c>
      <c r="CG26" s="56" t="str">
        <f t="shared" si="36"/>
        <v>14FW VB_MTM_03_BG</v>
      </c>
      <c r="CH26" s="55" t="str">
        <f t="shared" si="37"/>
        <v>BU</v>
      </c>
      <c r="CI26" s="55">
        <f t="shared" si="38"/>
        <v>1</v>
      </c>
      <c r="CJ26" s="55" t="str">
        <f t="shared" si="39"/>
        <v>OSS</v>
      </c>
      <c r="CK26" s="57">
        <f t="shared" si="14"/>
        <v>250</v>
      </c>
      <c r="CL26" s="58">
        <f t="shared" si="40"/>
        <v>10.5</v>
      </c>
      <c r="CM26" s="57">
        <f t="shared" si="41"/>
        <v>69000</v>
      </c>
      <c r="CN26" s="57">
        <f t="shared" si="42"/>
        <v>13704.074999999999</v>
      </c>
      <c r="CO26" s="57">
        <f t="shared" si="43"/>
        <v>50</v>
      </c>
      <c r="CP26" s="59">
        <f t="shared" si="44"/>
        <v>1</v>
      </c>
      <c r="CQ26" s="234"/>
      <c r="CS26" s="48"/>
      <c r="CT26" s="49" t="str">
        <f t="shared" si="45"/>
        <v>VBLTLF4003BUOSS</v>
      </c>
      <c r="CU26" s="50" t="str">
        <f t="shared" si="46"/>
        <v>VITAL BLUE</v>
      </c>
      <c r="CV26" s="50" t="str">
        <f t="shared" si="64"/>
        <v>LONG SLEEVES_003</v>
      </c>
      <c r="CW26" s="50" t="str">
        <f t="shared" si="48"/>
        <v>BURGUNDY_OSS</v>
      </c>
      <c r="CX26" s="51" t="str">
        <f t="shared" si="49"/>
        <v>VBL</v>
      </c>
      <c r="CY26" s="51" t="str">
        <f t="shared" si="50"/>
        <v>003</v>
      </c>
      <c r="CZ26" s="52">
        <f t="shared" si="15"/>
        <v>250</v>
      </c>
      <c r="DA26" s="52">
        <f t="shared" si="51"/>
        <v>69000</v>
      </c>
      <c r="DB26" s="51" t="str">
        <f t="shared" si="52"/>
        <v>BURGUNDY</v>
      </c>
      <c r="DC26" s="51" t="str">
        <f t="shared" si="53"/>
        <v>OSS</v>
      </c>
      <c r="DD26" s="60"/>
      <c r="DE26" s="164"/>
      <c r="DG26" s="270">
        <v>41778</v>
      </c>
      <c r="DH26" s="276">
        <f t="shared" si="65"/>
        <v>41733</v>
      </c>
      <c r="DI26" s="269">
        <v>41737</v>
      </c>
      <c r="DJ26" s="269">
        <v>41737</v>
      </c>
      <c r="DK26" s="270"/>
      <c r="DL26" s="1167"/>
      <c r="DM26" s="1167"/>
      <c r="DN26" s="270"/>
      <c r="DO26" s="270"/>
      <c r="DP26" s="277">
        <f t="shared" si="66"/>
        <v>41763</v>
      </c>
      <c r="DQ26" s="270"/>
      <c r="DR26" s="270"/>
      <c r="DS26" s="271"/>
      <c r="DT26" s="270"/>
      <c r="DU26" s="271"/>
      <c r="DV26" s="270">
        <v>41820</v>
      </c>
      <c r="DW26" s="270"/>
      <c r="DX26" s="271"/>
      <c r="DY26" s="271"/>
      <c r="DZ26" s="60"/>
      <c r="EA26" s="61"/>
      <c r="EB26" s="61"/>
      <c r="EC26" s="26" t="str">
        <f t="shared" si="56"/>
        <v>VBLTLF4003BU41737</v>
      </c>
      <c r="ED26" s="26" t="str">
        <f t="shared" si="57"/>
        <v>VBLTLF4003BUOSS</v>
      </c>
      <c r="EE26" s="27">
        <f>IF($ED26="",0,IF(COUNTIF(ED$12:ED25,ED26)=0,0,COUNTIF(ED$12:ED25,ED26)))</f>
        <v>0</v>
      </c>
      <c r="EF26" s="26">
        <f t="shared" si="58"/>
        <v>0</v>
      </c>
      <c r="EG26" s="27" t="str">
        <f t="shared" si="59"/>
        <v/>
      </c>
      <c r="EI26" s="26" t="str">
        <f t="shared" si="60"/>
        <v>VBLTLF4003</v>
      </c>
      <c r="EJ26" s="26" t="str">
        <f t="shared" si="61"/>
        <v>VBLTLF4003BU</v>
      </c>
    </row>
    <row r="27" spans="1:152" s="26" customFormat="1" ht="52.5" customHeight="1">
      <c r="A27" s="168" t="str">
        <f>IF(OR($I27="TTL",$I27=""),"",IF(ISERROR(VLOOKUP($B27,CODE!$D:$G,CODE!$F$1-2,FALSE))=TRUE,"전략",VLOOKUP($B27,CODE!$D:$G,CODE!$F$1-2,FALSE)))</f>
        <v>전략</v>
      </c>
      <c r="B27" s="217" t="str">
        <f>IF(OR($I27="TTL",$I27=""),"",IF(VLOOKUP($P27,CODE!$K:$O,CODE!$O$1,FALSE)="",$I27,$I27&amp;"-"&amp;VLOOKUP($P27,CODE!$K:$O,CODE!$O$1,FALSE)))</f>
        <v>VBL-의류</v>
      </c>
      <c r="C27" s="71" t="str">
        <f t="shared" si="16"/>
        <v>VBL-EVERGREEN-02</v>
      </c>
      <c r="D27" s="300" t="str">
        <f t="shared" si="17"/>
        <v>VBL-EVERGREEN-02VBLTLF4003BU</v>
      </c>
      <c r="E27" s="71">
        <f t="shared" si="18"/>
        <v>2</v>
      </c>
      <c r="F27" s="193" t="str">
        <f t="shared" si="19"/>
        <v>VBL-EVERGREEN-022</v>
      </c>
      <c r="G27" s="71" t="str">
        <f t="shared" si="20"/>
        <v>VBL-EVERGREEN-022-VBLTLF4003BURGUNDYOMM</v>
      </c>
      <c r="H27" s="71" t="str">
        <f>IF(ISERROR(I27&amp;VLOOKUP(P27,CODE!$K:$N,CODE!$N$1,FALSE)&amp;S27)=TRUE,0,I27&amp;VLOOKUP(P27,CODE!$K:$N,CODE!$N$1,FALSE)&amp;S27)</f>
        <v>VBL의류3</v>
      </c>
      <c r="I27" s="71" t="str">
        <f>IF(ISERROR(SEARCH("TTL",$K27))=TRUE,IF($L27="","",VLOOKUP($L27,CODE!$B:$G,CODE!$D$1,FALSE)),"TTL")</f>
        <v>VBL</v>
      </c>
      <c r="J27" s="237" t="str">
        <f t="shared" si="21"/>
        <v>14FW V</v>
      </c>
      <c r="K27" s="878"/>
      <c r="L27" s="40" t="s">
        <v>2008</v>
      </c>
      <c r="M27" s="41" t="str">
        <f>IF(OR($I27="TTL",$L27=""),"",VLOOKUP($L27,CODE!$B:$D,CODE!$C$1,FALSE))</f>
        <v>VITAL BLUE</v>
      </c>
      <c r="N27" s="42" t="str">
        <f>IF(OR($I27="TTL",$L27=""),"",VLOOKUP($K$2,CODE!$S:$T,CODE!$T$1-1,FALSE))</f>
        <v>F</v>
      </c>
      <c r="O27" s="1281">
        <v>4</v>
      </c>
      <c r="P27" s="40" t="s">
        <v>2014</v>
      </c>
      <c r="Q27" s="41" t="str">
        <f>IF(OR($I27="TTL",$P27=""),"",VLOOKUP($P27,CODE!$K:$M,CODE!$L$1,FALSE))</f>
        <v>LONG SLEEVES</v>
      </c>
      <c r="R27" s="1282" t="s">
        <v>2010</v>
      </c>
      <c r="S27" s="1283">
        <v>3</v>
      </c>
      <c r="T27" s="43" t="str">
        <f t="shared" si="2"/>
        <v>003</v>
      </c>
      <c r="U27" s="39" t="str">
        <f t="shared" si="3"/>
        <v>VBLTLF4003</v>
      </c>
      <c r="V27" s="36">
        <f t="shared" si="4"/>
        <v>0.125</v>
      </c>
      <c r="W27" s="1284" t="s">
        <v>2017</v>
      </c>
      <c r="X27" s="39" t="str">
        <f>IF($Y27="","",VLOOKUP($Y27,CODE!$AE:$AF,CODE!$AF$1-1,FALSE))</f>
        <v>BU</v>
      </c>
      <c r="Y27" s="37" t="s">
        <v>2018</v>
      </c>
      <c r="Z27" s="35" t="str">
        <f t="shared" si="5"/>
        <v>VBLTLF4003BU</v>
      </c>
      <c r="AA27" s="592" t="str">
        <f t="shared" si="6"/>
        <v/>
      </c>
      <c r="AB27" s="44">
        <f t="shared" si="7"/>
        <v>0.25</v>
      </c>
      <c r="AC27" s="598" t="s">
        <v>3004</v>
      </c>
      <c r="AD27" s="184">
        <v>1</v>
      </c>
      <c r="AE27" s="1285" t="s">
        <v>2015</v>
      </c>
      <c r="AF27" s="1295">
        <v>300</v>
      </c>
      <c r="AG27" s="1287" t="s">
        <v>2329</v>
      </c>
      <c r="AH27" s="1288">
        <v>2</v>
      </c>
      <c r="AI27" s="224" t="str">
        <f t="shared" si="8"/>
        <v>02</v>
      </c>
      <c r="AJ27" s="1289" t="s">
        <v>2007</v>
      </c>
      <c r="AK27" s="1289" t="s">
        <v>2331</v>
      </c>
      <c r="AL27" s="212">
        <f t="shared" si="9"/>
        <v>1</v>
      </c>
      <c r="AM27" s="247">
        <f>IF(ISERROR(VLOOKUP($F27,[1]기획현황취합!$A$1:$E$65440,[1]기획현황취합!$B$1,FALSE))=TRUE,0,VLOOKUP($F27,[1]기획현황취합!$A$1:$E$65440,[1]기획현황취합!$B$1,FALSE))</f>
        <v>69000</v>
      </c>
      <c r="AN27" s="1099">
        <f>IF(ISERROR(VLOOKUP($F27,[1]기획현황취합!$A$1:$E$65440,[1]기획현황취합!$C$1,FALSE))=TRUE,0,VLOOKUP($F27,[1]기획현황취합!$A$1:$E$65440,[1]기획현황취합!$C$1,FALSE))</f>
        <v>41803</v>
      </c>
      <c r="AO27" s="45">
        <f>IF(ISERROR(($AM27/1.1)/VLOOKUP($AG27,'TARGET MU'!$A:$D,'TARGET MU'!$D$1,FALSE))=TRUE,0,($AM27/1.1)/VLOOKUP($AG27,'TARGET MU'!$A:$D,'TARGET MU'!$D$1,FALSE))</f>
        <v>12545.454545454544</v>
      </c>
      <c r="AP27" s="1110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13754.074999999999</v>
      </c>
      <c r="AQ27" s="38">
        <f t="shared" si="62"/>
        <v>1208.6204545454548</v>
      </c>
      <c r="AR27" s="754">
        <v>0</v>
      </c>
      <c r="AS27" s="754">
        <v>50</v>
      </c>
      <c r="AT27" s="244" t="s">
        <v>1724</v>
      </c>
      <c r="AU27" s="219">
        <f t="shared" si="63"/>
        <v>50</v>
      </c>
      <c r="AV27" s="245">
        <v>10.5</v>
      </c>
      <c r="AW27" s="246">
        <v>0</v>
      </c>
      <c r="AX27" s="250">
        <f>IF(ISERROR(VLOOKUP($F27,[1]기획현황취합!$A$1:$E$65440,[1]기획현황취합!$D$1,FALSE))=TRUE,0,VLOOKUP($F27,[1]기획현황취합!$A$1:$E$65440,[1]기획현황취합!$D$1,FALSE))</f>
        <v>41737</v>
      </c>
      <c r="AY27" s="248">
        <v>41839</v>
      </c>
      <c r="AZ27" s="208">
        <f>IF(ISERROR(VLOOKUP($F27,[1]기획현황취합!$A$1:$E$65440,[1]기획현황취합!$E$1,FALSE))=TRUE,0,VLOOKUP($F27,[1]기획현황취합!$A$1:$E$65440,[1]기획현황취합!$E$1,FALSE))</f>
        <v>41823</v>
      </c>
      <c r="BA27" s="243">
        <v>41845</v>
      </c>
      <c r="BB27" s="243">
        <v>41876</v>
      </c>
      <c r="BC27" s="243">
        <v>0</v>
      </c>
      <c r="BD27" s="243">
        <v>0</v>
      </c>
      <c r="BE27" s="243">
        <v>0</v>
      </c>
      <c r="BF27" s="243">
        <v>0</v>
      </c>
      <c r="BG27" s="249" t="s">
        <v>2773</v>
      </c>
      <c r="BH27" s="249">
        <v>0</v>
      </c>
      <c r="BI27" s="83">
        <f>IF($I27="TTL",SUMIF($C:$C,MID($K27,1,SEARCH("TTL",$K27)-2),$BI:$BI),SUMIF(실입고현황!$A:$A,BB27&amp;VLOOKUP($AG27,'TARGET MU'!$A:$D,'TARGET MU'!$B$1,FALSE)&amp;$Z27&amp;" "&amp;$AE27,실입고현황!$C:$C))</f>
        <v>302</v>
      </c>
      <c r="BJ27" s="102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3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3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3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4">
        <f t="shared" si="10"/>
        <v>0</v>
      </c>
      <c r="BO27" s="46">
        <f t="shared" si="11"/>
        <v>300</v>
      </c>
      <c r="BP27" s="94">
        <f t="shared" si="12"/>
        <v>4126222.4999999995</v>
      </c>
      <c r="BQ27" s="94">
        <f t="shared" si="13"/>
        <v>20700000</v>
      </c>
      <c r="BR27" s="47">
        <f t="shared" si="24"/>
        <v>4.5606318656305662</v>
      </c>
      <c r="BT27" s="26" t="str">
        <f>IF(ISERROR(Z27&amp;VLOOKUP($AG27,'TARGET MU'!$A:$D,'TARGET MU'!$B$1,FALSE))=TRUE,"",Z27&amp;VLOOKUP($AG27,'TARGET MU'!$A:$D,'TARGET MU'!$B$1,FALSE))</f>
        <v>VBLTLF4003BU에버그린</v>
      </c>
      <c r="BU27" s="31">
        <f t="shared" si="25"/>
        <v>13754.074999999999</v>
      </c>
      <c r="BV27" s="31" t="str">
        <f t="shared" si="26"/>
        <v>VBLTLF4003BUOMM30069000EVERGREEN02CN</v>
      </c>
      <c r="BX27" s="54" t="str">
        <f t="shared" si="27"/>
        <v>VBL</v>
      </c>
      <c r="BY27" s="55">
        <f t="shared" si="28"/>
        <v>4</v>
      </c>
      <c r="BZ27" s="55" t="str">
        <f t="shared" si="29"/>
        <v>M</v>
      </c>
      <c r="CA27" s="55" t="str">
        <f t="shared" si="30"/>
        <v>TL</v>
      </c>
      <c r="CB27" s="55" t="str">
        <f t="shared" si="31"/>
        <v>U</v>
      </c>
      <c r="CC27" s="55" t="str">
        <f t="shared" si="32"/>
        <v>CN</v>
      </c>
      <c r="CD27" s="56" t="str">
        <f t="shared" si="33"/>
        <v>14FW VB_MTM_03_BG</v>
      </c>
      <c r="CE27" s="55" t="str">
        <f t="shared" si="34"/>
        <v>VBLTLF4003</v>
      </c>
      <c r="CF27" s="55" t="str">
        <f t="shared" si="35"/>
        <v>003</v>
      </c>
      <c r="CG27" s="56" t="str">
        <f t="shared" si="36"/>
        <v>14FW VB_MTM_03_BG</v>
      </c>
      <c r="CH27" s="55" t="str">
        <f t="shared" si="37"/>
        <v>BU</v>
      </c>
      <c r="CI27" s="55">
        <f t="shared" si="38"/>
        <v>1</v>
      </c>
      <c r="CJ27" s="55" t="str">
        <f t="shared" si="39"/>
        <v>OMM</v>
      </c>
      <c r="CK27" s="57">
        <f t="shared" si="14"/>
        <v>300</v>
      </c>
      <c r="CL27" s="58">
        <f t="shared" si="40"/>
        <v>10.5</v>
      </c>
      <c r="CM27" s="57">
        <f t="shared" si="41"/>
        <v>69000</v>
      </c>
      <c r="CN27" s="57">
        <f t="shared" si="42"/>
        <v>13704.074999999999</v>
      </c>
      <c r="CO27" s="57">
        <f t="shared" si="43"/>
        <v>50</v>
      </c>
      <c r="CP27" s="59">
        <f t="shared" si="44"/>
        <v>1</v>
      </c>
      <c r="CQ27" s="234"/>
      <c r="CS27" s="48"/>
      <c r="CT27" s="49" t="str">
        <f t="shared" si="45"/>
        <v>VBLTLF4003BUOMM</v>
      </c>
      <c r="CU27" s="50" t="str">
        <f t="shared" si="46"/>
        <v>VITAL BLUE</v>
      </c>
      <c r="CV27" s="50" t="str">
        <f t="shared" si="64"/>
        <v>LONG SLEEVES_003</v>
      </c>
      <c r="CW27" s="50" t="str">
        <f t="shared" si="48"/>
        <v>BURGUNDY_OMM</v>
      </c>
      <c r="CX27" s="51" t="str">
        <f t="shared" si="49"/>
        <v>VBL</v>
      </c>
      <c r="CY27" s="51" t="str">
        <f t="shared" si="50"/>
        <v>003</v>
      </c>
      <c r="CZ27" s="52">
        <f t="shared" si="15"/>
        <v>300</v>
      </c>
      <c r="DA27" s="52">
        <f t="shared" si="51"/>
        <v>69000</v>
      </c>
      <c r="DB27" s="51" t="str">
        <f t="shared" si="52"/>
        <v>BURGUNDY</v>
      </c>
      <c r="DC27" s="51" t="str">
        <f t="shared" si="53"/>
        <v>OMM</v>
      </c>
      <c r="DD27" s="60"/>
      <c r="DE27" s="164"/>
      <c r="DG27" s="270">
        <v>41778</v>
      </c>
      <c r="DH27" s="276">
        <f t="shared" si="65"/>
        <v>41733</v>
      </c>
      <c r="DI27" s="269">
        <v>41737</v>
      </c>
      <c r="DJ27" s="269">
        <v>41737</v>
      </c>
      <c r="DK27" s="270"/>
      <c r="DL27" s="1167"/>
      <c r="DM27" s="1167"/>
      <c r="DN27" s="270"/>
      <c r="DO27" s="270"/>
      <c r="DP27" s="277">
        <f t="shared" si="66"/>
        <v>41763</v>
      </c>
      <c r="DQ27" s="270"/>
      <c r="DR27" s="270"/>
      <c r="DS27" s="271"/>
      <c r="DT27" s="270"/>
      <c r="DU27" s="271"/>
      <c r="DV27" s="270">
        <v>41820</v>
      </c>
      <c r="DW27" s="270"/>
      <c r="DX27" s="271"/>
      <c r="DY27" s="271"/>
      <c r="DZ27" s="60"/>
      <c r="EA27" s="61"/>
      <c r="EB27" s="61"/>
      <c r="EC27" s="26" t="str">
        <f t="shared" si="56"/>
        <v/>
      </c>
      <c r="ED27" s="26" t="str">
        <f t="shared" si="57"/>
        <v>VBLTLF4003BUOMM</v>
      </c>
      <c r="EE27" s="27">
        <f>IF($ED27="",0,IF(COUNTIF(ED$12:ED26,ED27)=0,0,COUNTIF(ED$12:ED26,ED27)))</f>
        <v>0</v>
      </c>
      <c r="EF27" s="26">
        <f t="shared" si="58"/>
        <v>0</v>
      </c>
      <c r="EG27" s="27" t="str">
        <f t="shared" si="59"/>
        <v/>
      </c>
      <c r="EI27" s="26" t="str">
        <f t="shared" si="60"/>
        <v>VBLTLF4003</v>
      </c>
      <c r="EJ27" s="26" t="str">
        <f t="shared" si="61"/>
        <v>VBLTLF4003BU</v>
      </c>
    </row>
    <row r="28" spans="1:152" s="26" customFormat="1" ht="52.5" customHeight="1">
      <c r="A28" s="168" t="str">
        <f>IF(OR($I28="TTL",$I28=""),"",IF(ISERROR(VLOOKUP($B28,CODE!$D:$G,CODE!$F$1-2,FALSE))=TRUE,"전략",VLOOKUP($B28,CODE!$D:$G,CODE!$F$1-2,FALSE)))</f>
        <v>전략</v>
      </c>
      <c r="B28" s="217" t="str">
        <f>IF(OR($I28="TTL",$I28=""),"",IF(VLOOKUP($P28,CODE!$K:$O,CODE!$O$1,FALSE)="",$I28,$I28&amp;"-"&amp;VLOOKUP($P28,CODE!$K:$O,CODE!$O$1,FALSE)))</f>
        <v>VBL-의류</v>
      </c>
      <c r="C28" s="71" t="str">
        <f t="shared" si="16"/>
        <v>VBL-EVERGREEN-02</v>
      </c>
      <c r="D28" s="300" t="str">
        <f t="shared" si="17"/>
        <v>VBL-EVERGREEN-02VBLTLF4003BU</v>
      </c>
      <c r="E28" s="71">
        <f t="shared" si="18"/>
        <v>2</v>
      </c>
      <c r="F28" s="193" t="str">
        <f t="shared" si="19"/>
        <v>VBL-EVERGREEN-022</v>
      </c>
      <c r="G28" s="71" t="str">
        <f t="shared" si="20"/>
        <v>VBL-EVERGREEN-022-VBLTLF4003BURGUNDYOLL</v>
      </c>
      <c r="H28" s="71" t="str">
        <f>IF(ISERROR(I28&amp;VLOOKUP(P28,CODE!$K:$N,CODE!$N$1,FALSE)&amp;S28)=TRUE,0,I28&amp;VLOOKUP(P28,CODE!$K:$N,CODE!$N$1,FALSE)&amp;S28)</f>
        <v>VBL의류3</v>
      </c>
      <c r="I28" s="71" t="str">
        <f>IF(ISERROR(SEARCH("TTL",$K28))=TRUE,IF($L28="","",VLOOKUP($L28,CODE!$B:$G,CODE!$D$1,FALSE)),"TTL")</f>
        <v>VBL</v>
      </c>
      <c r="J28" s="237" t="str">
        <f t="shared" si="21"/>
        <v>14FW V</v>
      </c>
      <c r="K28" s="878"/>
      <c r="L28" s="40" t="s">
        <v>2008</v>
      </c>
      <c r="M28" s="41" t="str">
        <f>IF(OR($I28="TTL",$L28=""),"",VLOOKUP($L28,CODE!$B:$D,CODE!$C$1,FALSE))</f>
        <v>VITAL BLUE</v>
      </c>
      <c r="N28" s="42" t="str">
        <f>IF(OR($I28="TTL",$L28=""),"",VLOOKUP($K$2,CODE!$S:$T,CODE!$T$1-1,FALSE))</f>
        <v>F</v>
      </c>
      <c r="O28" s="1281">
        <v>4</v>
      </c>
      <c r="P28" s="40" t="s">
        <v>2014</v>
      </c>
      <c r="Q28" s="41" t="str">
        <f>IF(OR($I28="TTL",$P28=""),"",VLOOKUP($P28,CODE!$K:$M,CODE!$L$1,FALSE))</f>
        <v>LONG SLEEVES</v>
      </c>
      <c r="R28" s="1282" t="s">
        <v>2010</v>
      </c>
      <c r="S28" s="1283">
        <v>3</v>
      </c>
      <c r="T28" s="43" t="str">
        <f t="shared" si="2"/>
        <v>003</v>
      </c>
      <c r="U28" s="39" t="str">
        <f t="shared" si="3"/>
        <v>VBLTLF4003</v>
      </c>
      <c r="V28" s="36">
        <f t="shared" si="4"/>
        <v>0.125</v>
      </c>
      <c r="W28" s="1284" t="s">
        <v>2017</v>
      </c>
      <c r="X28" s="39" t="str">
        <f>IF($Y28="","",VLOOKUP($Y28,CODE!$AE:$AF,CODE!$AF$1-1,FALSE))</f>
        <v>BU</v>
      </c>
      <c r="Y28" s="37" t="s">
        <v>2018</v>
      </c>
      <c r="Z28" s="35" t="str">
        <f t="shared" si="5"/>
        <v>VBLTLF4003BU</v>
      </c>
      <c r="AA28" s="592" t="str">
        <f t="shared" si="6"/>
        <v/>
      </c>
      <c r="AB28" s="44">
        <f t="shared" si="7"/>
        <v>0.25</v>
      </c>
      <c r="AC28" s="598" t="s">
        <v>3004</v>
      </c>
      <c r="AD28" s="184">
        <v>1</v>
      </c>
      <c r="AE28" s="1285" t="s">
        <v>2016</v>
      </c>
      <c r="AF28" s="1295">
        <v>250</v>
      </c>
      <c r="AG28" s="1287" t="s">
        <v>2329</v>
      </c>
      <c r="AH28" s="1288">
        <v>2</v>
      </c>
      <c r="AI28" s="224" t="str">
        <f t="shared" si="8"/>
        <v>02</v>
      </c>
      <c r="AJ28" s="1289" t="s">
        <v>2007</v>
      </c>
      <c r="AK28" s="1289" t="s">
        <v>2331</v>
      </c>
      <c r="AL28" s="212">
        <f t="shared" si="9"/>
        <v>1</v>
      </c>
      <c r="AM28" s="247">
        <f>IF(ISERROR(VLOOKUP($F28,[1]기획현황취합!$A$1:$E$65440,[1]기획현황취합!$B$1,FALSE))=TRUE,0,VLOOKUP($F28,[1]기획현황취합!$A$1:$E$65440,[1]기획현황취합!$B$1,FALSE))</f>
        <v>69000</v>
      </c>
      <c r="AN28" s="1099">
        <f>IF(ISERROR(VLOOKUP($F28,[1]기획현황취합!$A$1:$E$65440,[1]기획현황취합!$C$1,FALSE))=TRUE,0,VLOOKUP($F28,[1]기획현황취합!$A$1:$E$65440,[1]기획현황취합!$C$1,FALSE))</f>
        <v>41803</v>
      </c>
      <c r="AO28" s="45">
        <f>IF(ISERROR(($AM28/1.1)/VLOOKUP($AG28,'TARGET MU'!$A:$D,'TARGET MU'!$D$1,FALSE))=TRUE,0,($AM28/1.1)/VLOOKUP($AG28,'TARGET MU'!$A:$D,'TARGET MU'!$D$1,FALSE))</f>
        <v>12545.454545454544</v>
      </c>
      <c r="AP28" s="1110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13754.074999999999</v>
      </c>
      <c r="AQ28" s="38">
        <f t="shared" si="62"/>
        <v>1208.6204545454548</v>
      </c>
      <c r="AR28" s="754">
        <v>0</v>
      </c>
      <c r="AS28" s="754">
        <v>50</v>
      </c>
      <c r="AT28" s="244" t="s">
        <v>1724</v>
      </c>
      <c r="AU28" s="219">
        <f t="shared" si="63"/>
        <v>50</v>
      </c>
      <c r="AV28" s="245">
        <v>10.5</v>
      </c>
      <c r="AW28" s="246">
        <v>0</v>
      </c>
      <c r="AX28" s="250">
        <f>IF(ISERROR(VLOOKUP($F28,[1]기획현황취합!$A$1:$E$65440,[1]기획현황취합!$D$1,FALSE))=TRUE,0,VLOOKUP($F28,[1]기획현황취합!$A$1:$E$65440,[1]기획현황취합!$D$1,FALSE))</f>
        <v>41737</v>
      </c>
      <c r="AY28" s="248">
        <v>41839</v>
      </c>
      <c r="AZ28" s="208">
        <f>IF(ISERROR(VLOOKUP($F28,[1]기획현황취합!$A$1:$E$65440,[1]기획현황취합!$E$1,FALSE))=TRUE,0,VLOOKUP($F28,[1]기획현황취합!$A$1:$E$65440,[1]기획현황취합!$E$1,FALSE))</f>
        <v>41823</v>
      </c>
      <c r="BA28" s="243">
        <v>41845</v>
      </c>
      <c r="BB28" s="243">
        <v>41876</v>
      </c>
      <c r="BC28" s="243">
        <v>0</v>
      </c>
      <c r="BD28" s="243">
        <v>0</v>
      </c>
      <c r="BE28" s="243">
        <v>0</v>
      </c>
      <c r="BF28" s="243">
        <v>0</v>
      </c>
      <c r="BG28" s="249" t="s">
        <v>2773</v>
      </c>
      <c r="BH28" s="249">
        <v>0</v>
      </c>
      <c r="BI28" s="83">
        <f>IF($I28="TTL",SUMIF($C:$C,MID($K28,1,SEARCH("TTL",$K28)-2),$BI:$BI),SUMIF(실입고현황!$A:$A,BB28&amp;VLOOKUP($AG28,'TARGET MU'!$A:$D,'TARGET MU'!$B$1,FALSE)&amp;$Z28&amp;" "&amp;$AE28,실입고현황!$C:$C))</f>
        <v>260</v>
      </c>
      <c r="BJ28" s="102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3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3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3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4">
        <f t="shared" si="10"/>
        <v>0</v>
      </c>
      <c r="BO28" s="46">
        <f t="shared" si="11"/>
        <v>250</v>
      </c>
      <c r="BP28" s="94">
        <f t="shared" si="12"/>
        <v>3438518.7499999995</v>
      </c>
      <c r="BQ28" s="94">
        <f t="shared" si="13"/>
        <v>17250000</v>
      </c>
      <c r="BR28" s="47">
        <f t="shared" si="24"/>
        <v>4.5606318656305662</v>
      </c>
      <c r="BT28" s="26" t="str">
        <f>IF(ISERROR(Z28&amp;VLOOKUP($AG28,'TARGET MU'!$A:$D,'TARGET MU'!$B$1,FALSE))=TRUE,"",Z28&amp;VLOOKUP($AG28,'TARGET MU'!$A:$D,'TARGET MU'!$B$1,FALSE))</f>
        <v>VBLTLF4003BU에버그린</v>
      </c>
      <c r="BU28" s="31">
        <f t="shared" si="25"/>
        <v>13754.074999999999</v>
      </c>
      <c r="BV28" s="31" t="str">
        <f t="shared" si="26"/>
        <v>VBLTLF4003BUOLL25069000EVERGREEN02CN</v>
      </c>
      <c r="BX28" s="54" t="str">
        <f t="shared" si="27"/>
        <v>VBL</v>
      </c>
      <c r="BY28" s="55">
        <f t="shared" si="28"/>
        <v>4</v>
      </c>
      <c r="BZ28" s="55" t="str">
        <f t="shared" si="29"/>
        <v>M</v>
      </c>
      <c r="CA28" s="55" t="str">
        <f t="shared" si="30"/>
        <v>TL</v>
      </c>
      <c r="CB28" s="55" t="str">
        <f t="shared" si="31"/>
        <v>U</v>
      </c>
      <c r="CC28" s="55" t="str">
        <f t="shared" si="32"/>
        <v>CN</v>
      </c>
      <c r="CD28" s="56" t="str">
        <f t="shared" si="33"/>
        <v>14FW VB_MTM_03_BG</v>
      </c>
      <c r="CE28" s="55" t="str">
        <f t="shared" si="34"/>
        <v>VBLTLF4003</v>
      </c>
      <c r="CF28" s="55" t="str">
        <f t="shared" si="35"/>
        <v>003</v>
      </c>
      <c r="CG28" s="56" t="str">
        <f t="shared" si="36"/>
        <v>14FW VB_MTM_03_BG</v>
      </c>
      <c r="CH28" s="55" t="str">
        <f t="shared" si="37"/>
        <v>BU</v>
      </c>
      <c r="CI28" s="55">
        <f t="shared" si="38"/>
        <v>1</v>
      </c>
      <c r="CJ28" s="55" t="str">
        <f t="shared" si="39"/>
        <v>OLL</v>
      </c>
      <c r="CK28" s="57">
        <f t="shared" si="14"/>
        <v>250</v>
      </c>
      <c r="CL28" s="58">
        <f t="shared" si="40"/>
        <v>10.5</v>
      </c>
      <c r="CM28" s="57">
        <f t="shared" si="41"/>
        <v>69000</v>
      </c>
      <c r="CN28" s="57">
        <f t="shared" si="42"/>
        <v>13704.074999999999</v>
      </c>
      <c r="CO28" s="57">
        <f t="shared" si="43"/>
        <v>50</v>
      </c>
      <c r="CP28" s="59">
        <f t="shared" si="44"/>
        <v>1</v>
      </c>
      <c r="CQ28" s="234"/>
      <c r="CS28" s="48"/>
      <c r="CT28" s="49" t="str">
        <f t="shared" si="45"/>
        <v>VBLTLF4003BUOLL</v>
      </c>
      <c r="CU28" s="50" t="str">
        <f t="shared" si="46"/>
        <v>VITAL BLUE</v>
      </c>
      <c r="CV28" s="50" t="str">
        <f t="shared" si="64"/>
        <v>LONG SLEEVES_003</v>
      </c>
      <c r="CW28" s="50" t="str">
        <f t="shared" si="48"/>
        <v>BURGUNDY_OLL</v>
      </c>
      <c r="CX28" s="51" t="str">
        <f t="shared" si="49"/>
        <v>VBL</v>
      </c>
      <c r="CY28" s="51" t="str">
        <f t="shared" si="50"/>
        <v>003</v>
      </c>
      <c r="CZ28" s="52">
        <f t="shared" si="15"/>
        <v>250</v>
      </c>
      <c r="DA28" s="52">
        <f t="shared" si="51"/>
        <v>69000</v>
      </c>
      <c r="DB28" s="51" t="str">
        <f t="shared" si="52"/>
        <v>BURGUNDY</v>
      </c>
      <c r="DC28" s="51" t="str">
        <f t="shared" si="53"/>
        <v>OLL</v>
      </c>
      <c r="DD28" s="60"/>
      <c r="DE28" s="164"/>
      <c r="DG28" s="270">
        <v>41778</v>
      </c>
      <c r="DH28" s="276">
        <f t="shared" si="65"/>
        <v>41733</v>
      </c>
      <c r="DI28" s="269">
        <v>41737</v>
      </c>
      <c r="DJ28" s="269">
        <v>41737</v>
      </c>
      <c r="DK28" s="270"/>
      <c r="DL28" s="1167"/>
      <c r="DM28" s="1167"/>
      <c r="DN28" s="270"/>
      <c r="DO28" s="270"/>
      <c r="DP28" s="277">
        <f t="shared" si="66"/>
        <v>41763</v>
      </c>
      <c r="DQ28" s="270"/>
      <c r="DR28" s="270"/>
      <c r="DS28" s="271"/>
      <c r="DT28" s="270"/>
      <c r="DU28" s="271"/>
      <c r="DV28" s="270">
        <v>41820</v>
      </c>
      <c r="DW28" s="270"/>
      <c r="DX28" s="271"/>
      <c r="DY28" s="271"/>
      <c r="DZ28" s="60"/>
      <c r="EA28" s="61"/>
      <c r="EB28" s="61"/>
      <c r="EC28" s="26" t="str">
        <f t="shared" si="56"/>
        <v/>
      </c>
      <c r="ED28" s="26" t="str">
        <f t="shared" si="57"/>
        <v>VBLTLF4003BUOLL</v>
      </c>
      <c r="EE28" s="27">
        <f>IF($ED28="",0,IF(COUNTIF(ED$12:ED27,ED28)=0,0,COUNTIF(ED$12:ED27,ED28)))</f>
        <v>0</v>
      </c>
      <c r="EF28" s="26">
        <f t="shared" si="58"/>
        <v>0</v>
      </c>
      <c r="EG28" s="27" t="str">
        <f t="shared" si="59"/>
        <v/>
      </c>
      <c r="EI28" s="26" t="str">
        <f t="shared" si="60"/>
        <v>VBLTLF4003</v>
      </c>
      <c r="EJ28" s="26" t="str">
        <f t="shared" si="61"/>
        <v>VBLTLF4003BU</v>
      </c>
    </row>
    <row r="29" spans="1:152" s="26" customFormat="1" ht="52.5" customHeight="1">
      <c r="A29" s="168" t="str">
        <f>IF(OR($I29="TTL",$I29=""),"",IF(ISERROR(VLOOKUP($B29,CODE!$D:$G,CODE!$F$1-2,FALSE))=TRUE,"전략",VLOOKUP($B29,CODE!$D:$G,CODE!$F$1-2,FALSE)))</f>
        <v>전략</v>
      </c>
      <c r="B29" s="217" t="str">
        <f>IF(OR($I29="TTL",$I29=""),"",IF(VLOOKUP($P29,CODE!$K:$O,CODE!$O$1,FALSE)="",$I29,$I29&amp;"-"&amp;VLOOKUP($P29,CODE!$K:$O,CODE!$O$1,FALSE)))</f>
        <v>VBL-의류</v>
      </c>
      <c r="C29" s="71" t="str">
        <f t="shared" si="16"/>
        <v>VBL-EVERGREEN-02</v>
      </c>
      <c r="D29" s="300" t="str">
        <f t="shared" si="17"/>
        <v>VBL-EVERGREEN-02VBLTLF4003BU</v>
      </c>
      <c r="E29" s="71">
        <f t="shared" si="18"/>
        <v>2</v>
      </c>
      <c r="F29" s="193" t="str">
        <f t="shared" si="19"/>
        <v>VBL-EVERGREEN-022</v>
      </c>
      <c r="G29" s="71" t="str">
        <f t="shared" si="20"/>
        <v>VBL-EVERGREEN-022-VBLTLF4003BURGUNDYOXL</v>
      </c>
      <c r="H29" s="71" t="str">
        <f>IF(ISERROR(I29&amp;VLOOKUP(P29,CODE!$K:$N,CODE!$N$1,FALSE)&amp;S29)=TRUE,0,I29&amp;VLOOKUP(P29,CODE!$K:$N,CODE!$N$1,FALSE)&amp;S29)</f>
        <v>VBL의류3</v>
      </c>
      <c r="I29" s="71" t="str">
        <f>IF(ISERROR(SEARCH("TTL",$K29))=TRUE,IF($L29="","",VLOOKUP($L29,CODE!$B:$G,CODE!$D$1,FALSE)),"TTL")</f>
        <v>VBL</v>
      </c>
      <c r="J29" s="237" t="str">
        <f t="shared" si="21"/>
        <v>14FW V</v>
      </c>
      <c r="K29" s="878"/>
      <c r="L29" s="40" t="s">
        <v>2008</v>
      </c>
      <c r="M29" s="41" t="str">
        <f>IF(OR($I29="TTL",$L29=""),"",VLOOKUP($L29,CODE!$B:$D,CODE!$C$1,FALSE))</f>
        <v>VITAL BLUE</v>
      </c>
      <c r="N29" s="42" t="str">
        <f>IF(OR($I29="TTL",$L29=""),"",VLOOKUP($K$2,CODE!$S:$T,CODE!$T$1-1,FALSE))</f>
        <v>F</v>
      </c>
      <c r="O29" s="1281">
        <v>4</v>
      </c>
      <c r="P29" s="40" t="s">
        <v>2014</v>
      </c>
      <c r="Q29" s="41" t="str">
        <f>IF(OR($I29="TTL",$P29=""),"",VLOOKUP($P29,CODE!$K:$M,CODE!$L$1,FALSE))</f>
        <v>LONG SLEEVES</v>
      </c>
      <c r="R29" s="1282" t="s">
        <v>2010</v>
      </c>
      <c r="S29" s="1283">
        <v>3</v>
      </c>
      <c r="T29" s="43" t="str">
        <f t="shared" si="2"/>
        <v>003</v>
      </c>
      <c r="U29" s="39" t="str">
        <f t="shared" si="3"/>
        <v>VBLTLF4003</v>
      </c>
      <c r="V29" s="36">
        <f t="shared" si="4"/>
        <v>0.125</v>
      </c>
      <c r="W29" s="1284" t="s">
        <v>2017</v>
      </c>
      <c r="X29" s="39" t="str">
        <f>IF($Y29="","",VLOOKUP($Y29,CODE!$AE:$AF,CODE!$AF$1-1,FALSE))</f>
        <v>BU</v>
      </c>
      <c r="Y29" s="37" t="s">
        <v>2018</v>
      </c>
      <c r="Z29" s="35" t="str">
        <f t="shared" si="5"/>
        <v>VBLTLF4003BU</v>
      </c>
      <c r="AA29" s="592" t="str">
        <f t="shared" si="6"/>
        <v/>
      </c>
      <c r="AB29" s="44">
        <f t="shared" si="7"/>
        <v>0.25</v>
      </c>
      <c r="AC29" s="598" t="s">
        <v>3004</v>
      </c>
      <c r="AD29" s="184">
        <v>1</v>
      </c>
      <c r="AE29" s="1285" t="s">
        <v>2005</v>
      </c>
      <c r="AF29" s="1295">
        <v>200</v>
      </c>
      <c r="AG29" s="1287" t="s">
        <v>2329</v>
      </c>
      <c r="AH29" s="1288">
        <v>2</v>
      </c>
      <c r="AI29" s="224" t="str">
        <f t="shared" si="8"/>
        <v>02</v>
      </c>
      <c r="AJ29" s="1289" t="s">
        <v>2007</v>
      </c>
      <c r="AK29" s="1289" t="s">
        <v>2331</v>
      </c>
      <c r="AL29" s="212">
        <f t="shared" si="9"/>
        <v>1</v>
      </c>
      <c r="AM29" s="247">
        <f>IF(ISERROR(VLOOKUP($F29,[1]기획현황취합!$A$1:$E$65440,[1]기획현황취합!$B$1,FALSE))=TRUE,0,VLOOKUP($F29,[1]기획현황취합!$A$1:$E$65440,[1]기획현황취합!$B$1,FALSE))</f>
        <v>69000</v>
      </c>
      <c r="AN29" s="1099">
        <f>IF(ISERROR(VLOOKUP($F29,[1]기획현황취합!$A$1:$E$65440,[1]기획현황취합!$C$1,FALSE))=TRUE,0,VLOOKUP($F29,[1]기획현황취합!$A$1:$E$65440,[1]기획현황취합!$C$1,FALSE))</f>
        <v>41803</v>
      </c>
      <c r="AO29" s="45">
        <f>IF(ISERROR(($AM29/1.1)/VLOOKUP($AG29,'TARGET MU'!$A:$D,'TARGET MU'!$D$1,FALSE))=TRUE,0,($AM29/1.1)/VLOOKUP($AG29,'TARGET MU'!$A:$D,'TARGET MU'!$D$1,FALSE))</f>
        <v>12545.454545454544</v>
      </c>
      <c r="AP29" s="1110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13754.074999999999</v>
      </c>
      <c r="AQ29" s="38">
        <f t="shared" si="62"/>
        <v>1208.6204545454548</v>
      </c>
      <c r="AR29" s="754">
        <v>0</v>
      </c>
      <c r="AS29" s="754">
        <v>50</v>
      </c>
      <c r="AT29" s="244" t="s">
        <v>1724</v>
      </c>
      <c r="AU29" s="219">
        <f t="shared" si="63"/>
        <v>50</v>
      </c>
      <c r="AV29" s="245">
        <v>10.5</v>
      </c>
      <c r="AW29" s="246">
        <v>0</v>
      </c>
      <c r="AX29" s="250">
        <f>IF(ISERROR(VLOOKUP($F29,[1]기획현황취합!$A$1:$E$65440,[1]기획현황취합!$D$1,FALSE))=TRUE,0,VLOOKUP($F29,[1]기획현황취합!$A$1:$E$65440,[1]기획현황취합!$D$1,FALSE))</f>
        <v>41737</v>
      </c>
      <c r="AY29" s="248">
        <v>41839</v>
      </c>
      <c r="AZ29" s="208">
        <f>IF(ISERROR(VLOOKUP($F29,[1]기획현황취합!$A$1:$E$65440,[1]기획현황취합!$E$1,FALSE))=TRUE,0,VLOOKUP($F29,[1]기획현황취합!$A$1:$E$65440,[1]기획현황취합!$E$1,FALSE))</f>
        <v>41823</v>
      </c>
      <c r="BA29" s="243">
        <v>41845</v>
      </c>
      <c r="BB29" s="243">
        <v>41876</v>
      </c>
      <c r="BC29" s="243">
        <v>0</v>
      </c>
      <c r="BD29" s="243">
        <v>0</v>
      </c>
      <c r="BE29" s="243">
        <v>0</v>
      </c>
      <c r="BF29" s="243">
        <v>0</v>
      </c>
      <c r="BG29" s="249" t="s">
        <v>2773</v>
      </c>
      <c r="BH29" s="249">
        <v>0</v>
      </c>
      <c r="BI29" s="83">
        <f>IF($I29="TTL",SUMIF($C:$C,MID($K29,1,SEARCH("TTL",$K29)-2),$BI:$BI),SUMIF(실입고현황!$A:$A,BB29&amp;VLOOKUP($AG29,'TARGET MU'!$A:$D,'TARGET MU'!$B$1,FALSE)&amp;$Z29&amp;" "&amp;$AE29,실입고현황!$C:$C))</f>
        <v>196</v>
      </c>
      <c r="BJ29" s="102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3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3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3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4">
        <f t="shared" si="10"/>
        <v>0</v>
      </c>
      <c r="BO29" s="46">
        <f t="shared" si="11"/>
        <v>200</v>
      </c>
      <c r="BP29" s="94">
        <f t="shared" si="12"/>
        <v>2750815</v>
      </c>
      <c r="BQ29" s="94">
        <f t="shared" si="13"/>
        <v>13800000</v>
      </c>
      <c r="BR29" s="47">
        <f t="shared" si="24"/>
        <v>4.5606318656305653</v>
      </c>
      <c r="BT29" s="26" t="str">
        <f>IF(ISERROR(Z29&amp;VLOOKUP($AG29,'TARGET MU'!$A:$D,'TARGET MU'!$B$1,FALSE))=TRUE,"",Z29&amp;VLOOKUP($AG29,'TARGET MU'!$A:$D,'TARGET MU'!$B$1,FALSE))</f>
        <v>VBLTLF4003BU에버그린</v>
      </c>
      <c r="BU29" s="31">
        <f t="shared" si="25"/>
        <v>13754.074999999999</v>
      </c>
      <c r="BV29" s="31" t="str">
        <f t="shared" si="26"/>
        <v>VBLTLF4003BUOXL20069000EVERGREEN02CN</v>
      </c>
      <c r="BX29" s="54" t="str">
        <f t="shared" si="27"/>
        <v>VBL</v>
      </c>
      <c r="BY29" s="55">
        <f t="shared" si="28"/>
        <v>4</v>
      </c>
      <c r="BZ29" s="55" t="str">
        <f t="shared" si="29"/>
        <v>M</v>
      </c>
      <c r="CA29" s="55" t="str">
        <f t="shared" si="30"/>
        <v>TL</v>
      </c>
      <c r="CB29" s="55" t="str">
        <f t="shared" si="31"/>
        <v>U</v>
      </c>
      <c r="CC29" s="55" t="str">
        <f t="shared" si="32"/>
        <v>CN</v>
      </c>
      <c r="CD29" s="56" t="str">
        <f t="shared" si="33"/>
        <v>14FW VB_MTM_03_BG</v>
      </c>
      <c r="CE29" s="55" t="str">
        <f t="shared" si="34"/>
        <v>VBLTLF4003</v>
      </c>
      <c r="CF29" s="55" t="str">
        <f t="shared" si="35"/>
        <v>003</v>
      </c>
      <c r="CG29" s="56" t="str">
        <f t="shared" si="36"/>
        <v>14FW VB_MTM_03_BG</v>
      </c>
      <c r="CH29" s="55" t="str">
        <f t="shared" si="37"/>
        <v>BU</v>
      </c>
      <c r="CI29" s="55">
        <f t="shared" si="38"/>
        <v>1</v>
      </c>
      <c r="CJ29" s="55" t="str">
        <f t="shared" si="39"/>
        <v>OXL</v>
      </c>
      <c r="CK29" s="57">
        <f t="shared" si="14"/>
        <v>200</v>
      </c>
      <c r="CL29" s="58">
        <f t="shared" si="40"/>
        <v>10.5</v>
      </c>
      <c r="CM29" s="57">
        <f t="shared" si="41"/>
        <v>69000</v>
      </c>
      <c r="CN29" s="57">
        <f t="shared" si="42"/>
        <v>13704.074999999999</v>
      </c>
      <c r="CO29" s="57">
        <f t="shared" si="43"/>
        <v>50</v>
      </c>
      <c r="CP29" s="59">
        <f t="shared" si="44"/>
        <v>1</v>
      </c>
      <c r="CQ29" s="234"/>
      <c r="CS29" s="48"/>
      <c r="CT29" s="49" t="str">
        <f t="shared" si="45"/>
        <v>VBLTLF4003BUOXL</v>
      </c>
      <c r="CU29" s="50" t="str">
        <f t="shared" si="46"/>
        <v>VITAL BLUE</v>
      </c>
      <c r="CV29" s="50" t="str">
        <f t="shared" si="64"/>
        <v>LONG SLEEVES_003</v>
      </c>
      <c r="CW29" s="50" t="str">
        <f t="shared" si="48"/>
        <v>BURGUNDY_OXL</v>
      </c>
      <c r="CX29" s="51" t="str">
        <f t="shared" si="49"/>
        <v>VBL</v>
      </c>
      <c r="CY29" s="51" t="str">
        <f t="shared" si="50"/>
        <v>003</v>
      </c>
      <c r="CZ29" s="52">
        <f t="shared" si="15"/>
        <v>200</v>
      </c>
      <c r="DA29" s="52">
        <f t="shared" si="51"/>
        <v>69000</v>
      </c>
      <c r="DB29" s="51" t="str">
        <f t="shared" si="52"/>
        <v>BURGUNDY</v>
      </c>
      <c r="DC29" s="51" t="str">
        <f t="shared" si="53"/>
        <v>OXL</v>
      </c>
      <c r="DD29" s="60"/>
      <c r="DE29" s="164"/>
      <c r="DG29" s="270">
        <v>41778</v>
      </c>
      <c r="DH29" s="276">
        <f t="shared" ref="DH29:DH122" si="67">IF(OR($I29="TTL",$I29=""),"",AZ29-$DH$11)</f>
        <v>41733</v>
      </c>
      <c r="DI29" s="269">
        <v>41737</v>
      </c>
      <c r="DJ29" s="269">
        <v>41737</v>
      </c>
      <c r="DK29" s="270"/>
      <c r="DL29" s="1167"/>
      <c r="DM29" s="1167"/>
      <c r="DN29" s="270"/>
      <c r="DO29" s="270"/>
      <c r="DP29" s="277">
        <f t="shared" ref="DP29:DP122" si="68">IF(OR($DN29="없음",$I29="TTL",$I29=""),"",AZ29-$DP$11)</f>
        <v>41763</v>
      </c>
      <c r="DQ29" s="270"/>
      <c r="DR29" s="270"/>
      <c r="DS29" s="271"/>
      <c r="DT29" s="270"/>
      <c r="DU29" s="271"/>
      <c r="DV29" s="270">
        <v>41820</v>
      </c>
      <c r="DW29" s="270"/>
      <c r="DX29" s="271"/>
      <c r="DY29" s="271"/>
      <c r="DZ29" s="60"/>
      <c r="EA29" s="61"/>
      <c r="EB29" s="61"/>
      <c r="EC29" s="26" t="str">
        <f t="shared" si="56"/>
        <v/>
      </c>
      <c r="ED29" s="26" t="str">
        <f t="shared" si="57"/>
        <v>VBLTLF4003BUOXL</v>
      </c>
      <c r="EE29" s="27">
        <f>IF($ED29="",0,IF(COUNTIF(ED$12:ED28,ED29)=0,0,COUNTIF(ED$12:ED28,ED29)))</f>
        <v>0</v>
      </c>
      <c r="EF29" s="26">
        <f t="shared" si="58"/>
        <v>0</v>
      </c>
      <c r="EG29" s="27" t="str">
        <f t="shared" si="59"/>
        <v/>
      </c>
      <c r="EI29" s="26" t="str">
        <f t="shared" si="60"/>
        <v>VBLTLF4003</v>
      </c>
      <c r="EJ29" s="26" t="str">
        <f t="shared" si="61"/>
        <v>VBLTLF4003BU</v>
      </c>
    </row>
    <row r="30" spans="1:152" s="26" customFormat="1" ht="52.5" customHeight="1">
      <c r="A30" s="168" t="str">
        <f>IF(OR($I30="TTL",$I30=""),"",IF(ISERROR(VLOOKUP($B30,CODE!$D:$G,CODE!$F$1-2,FALSE))=TRUE,"전략",VLOOKUP($B30,CODE!$D:$G,CODE!$F$1-2,FALSE)))</f>
        <v/>
      </c>
      <c r="B30" s="217" t="str">
        <f>IF(OR($I30="TTL",$I30=""),"",IF(VLOOKUP($P30,CODE!$K:$O,CODE!$O$1,FALSE)="",$I30,$I30&amp;"-"&amp;VLOOKUP($P30,CODE!$K:$O,CODE!$O$1,FALSE)))</f>
        <v/>
      </c>
      <c r="C30" s="71" t="str">
        <f t="shared" si="16"/>
        <v/>
      </c>
      <c r="D30" s="300" t="str">
        <f t="shared" si="17"/>
        <v/>
      </c>
      <c r="E30" s="71">
        <f t="shared" si="18"/>
        <v>0</v>
      </c>
      <c r="F30" s="193" t="str">
        <f t="shared" si="19"/>
        <v>0</v>
      </c>
      <c r="G30" s="71" t="str">
        <f t="shared" si="20"/>
        <v>0-</v>
      </c>
      <c r="H30" s="71">
        <f>IF(ISERROR(I30&amp;VLOOKUP(P30,CODE!$K:$N,CODE!$N$1,FALSE)&amp;S30)=TRUE,0,I30&amp;VLOOKUP(P30,CODE!$K:$N,CODE!$N$1,FALSE)&amp;S30)</f>
        <v>0</v>
      </c>
      <c r="I30" s="71" t="str">
        <f>IF(ISERROR(SEARCH("TTL",$K30))=TRUE,IF($L30="","",VLOOKUP($L30,CODE!$B:$G,CODE!$D$1,FALSE)),"TTL")</f>
        <v>TTL</v>
      </c>
      <c r="J30" s="237" t="str">
        <f t="shared" si="21"/>
        <v/>
      </c>
      <c r="K30" s="878" t="str">
        <f>C29&amp;" TTL"</f>
        <v>VBL-EVERGREEN-02 TTL</v>
      </c>
      <c r="L30" s="40"/>
      <c r="M30" s="41" t="str">
        <f>IF(OR($I30="TTL",$L30=""),"",VLOOKUP($L30,CODE!$B:$D,CODE!$C$1,FALSE))</f>
        <v/>
      </c>
      <c r="N30" s="42" t="str">
        <f>IF(OR($I30="TTL",$L30=""),"",VLOOKUP($K$2,CODE!$S:$T,CODE!$T$1-1,FALSE))</f>
        <v/>
      </c>
      <c r="O30" s="43" t="str">
        <f>IF(OR($I30="TTL",$L30=""),"",VLOOKUP($L$2,CODE!$X:$Y,CODE!$Y$1-1,FALSE))</f>
        <v/>
      </c>
      <c r="P30" s="40"/>
      <c r="Q30" s="41" t="str">
        <f>IF(OR($I30="TTL",$P30=""),"",VLOOKUP($P30,CODE!$K:$M,CODE!$L$1,FALSE))</f>
        <v/>
      </c>
      <c r="R30" s="1282"/>
      <c r="S30" s="1283"/>
      <c r="T30" s="43" t="str">
        <f t="shared" si="2"/>
        <v/>
      </c>
      <c r="U30" s="39" t="str">
        <f t="shared" si="3"/>
        <v/>
      </c>
      <c r="V30" s="36">
        <f t="shared" si="4"/>
        <v>1</v>
      </c>
      <c r="W30" s="1284"/>
      <c r="X30" s="39" t="str">
        <f>IF($Y30="","",VLOOKUP($Y30,CODE!$AE:$AF,CODE!$AF$1-1,FALSE))</f>
        <v/>
      </c>
      <c r="Y30" s="37"/>
      <c r="Z30" s="35" t="str">
        <f t="shared" si="5"/>
        <v/>
      </c>
      <c r="AA30" s="592" t="str">
        <f t="shared" si="6"/>
        <v/>
      </c>
      <c r="AB30" s="44">
        <f t="shared" si="7"/>
        <v>2</v>
      </c>
      <c r="AC30" s="598">
        <v>0</v>
      </c>
      <c r="AD30" s="184">
        <v>1</v>
      </c>
      <c r="AE30" s="1285"/>
      <c r="AF30" s="1286"/>
      <c r="AG30" s="1287"/>
      <c r="AH30" s="1288"/>
      <c r="AI30" s="224" t="str">
        <f t="shared" si="8"/>
        <v/>
      </c>
      <c r="AJ30" s="1289"/>
      <c r="AK30" s="1289"/>
      <c r="AL30" s="212" t="str">
        <f t="shared" si="9"/>
        <v/>
      </c>
      <c r="AM30" s="247">
        <f>IF(ISERROR(VLOOKUP($F30,[1]기획현황취합!$A$1:$E$65440,[1]기획현황취합!$B$1,FALSE))=TRUE,0,VLOOKUP($F30,[1]기획현황취합!$A$1:$E$65440,[1]기획현황취합!$B$1,FALSE))</f>
        <v>0</v>
      </c>
      <c r="AN30" s="1099">
        <f>IF(ISERROR(VLOOKUP($F30,[1]기획현황취합!$A$1:$E$65440,[1]기획현황취합!$C$1,FALSE))=TRUE,0,VLOOKUP($F30,[1]기획현황취합!$A$1:$E$65440,[1]기획현황취합!$C$1,FALSE))</f>
        <v>0</v>
      </c>
      <c r="AO30" s="45">
        <f>IF(ISERROR(($AM30/1.1)/VLOOKUP($AG30,'TARGET MU'!$A:$D,'TARGET MU'!$D$1,FALSE))=TRUE,0,($AM30/1.1)/VLOOKUP($AG30,'TARGET MU'!$A:$D,'TARGET MU'!$D$1,FALSE))</f>
        <v>0</v>
      </c>
      <c r="AP30" s="1110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0</v>
      </c>
      <c r="AQ30" s="38">
        <f t="shared" si="62"/>
        <v>0</v>
      </c>
      <c r="AR30" s="754">
        <v>0</v>
      </c>
      <c r="AS30" s="754">
        <v>0</v>
      </c>
      <c r="AT30" s="244" t="s">
        <v>1724</v>
      </c>
      <c r="AU30" s="219">
        <f t="shared" si="63"/>
        <v>0</v>
      </c>
      <c r="AV30" s="245">
        <v>0</v>
      </c>
      <c r="AW30" s="246">
        <v>0</v>
      </c>
      <c r="AX30" s="250">
        <f>IF(ISERROR(VLOOKUP($F30,[1]기획현황취합!$A$1:$E$65440,[1]기획현황취합!$D$1,FALSE))=TRUE,0,VLOOKUP($F30,[1]기획현황취합!$A$1:$E$65440,[1]기획현황취합!$D$1,FALSE))</f>
        <v>0</v>
      </c>
      <c r="AY30" s="248">
        <v>0</v>
      </c>
      <c r="AZ30" s="208">
        <f>IF(ISERROR(VLOOKUP($F30,[1]기획현황취합!$A$1:$E$65440,[1]기획현황취합!$E$1,FALSE))=TRUE,0,VLOOKUP($F30,[1]기획현황취합!$A$1:$E$65440,[1]기획현황취합!$E$1,FALSE))</f>
        <v>0</v>
      </c>
      <c r="BA30" s="243">
        <v>0</v>
      </c>
      <c r="BB30" s="243">
        <v>0</v>
      </c>
      <c r="BC30" s="243">
        <v>0</v>
      </c>
      <c r="BD30" s="243">
        <v>0</v>
      </c>
      <c r="BE30" s="243">
        <v>0</v>
      </c>
      <c r="BF30" s="243">
        <v>0</v>
      </c>
      <c r="BG30" s="249">
        <v>0</v>
      </c>
      <c r="BH30" s="249">
        <v>0</v>
      </c>
      <c r="BI30" s="83">
        <f>IF($I30="TTL",SUMIF($C:$C,MID($K30,1,SEARCH("TTL",$K30)-2),$BI:$BI),SUMIF(실입고현황!$A:$A,BB30&amp;VLOOKUP($AG30,'TARGET MU'!$A:$D,'TARGET MU'!$B$1,FALSE)&amp;$Z30&amp;" "&amp;$AE30,실입고현황!$C:$C))</f>
        <v>1896</v>
      </c>
      <c r="BJ30" s="102">
        <f>IF($I30="TTL",SUMIF($C:$C,MID($K30,1,SEARCH("TTL",$K30)-2),$BJ:$BJ),SUMIF(실입고현황!$A:$A,BC30&amp;VLOOKUP($AG30,'TARGET MU'!$A:$D,'TARGET MU'!$B$1,FALSE)&amp;$Z30&amp;" "&amp;$AE30,실입고현황!$C:$C))</f>
        <v>119</v>
      </c>
      <c r="BK30" s="103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3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3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4">
        <f t="shared" si="10"/>
        <v>0</v>
      </c>
      <c r="BO30" s="46">
        <f t="shared" si="11"/>
        <v>2000</v>
      </c>
      <c r="BP30" s="94">
        <f t="shared" si="12"/>
        <v>27508150</v>
      </c>
      <c r="BQ30" s="94">
        <f t="shared" si="13"/>
        <v>138000000</v>
      </c>
      <c r="BR30" s="47">
        <f t="shared" si="24"/>
        <v>4.5606318656305653</v>
      </c>
      <c r="BT30" s="26" t="str">
        <f>IF(ISERROR(Z30&amp;VLOOKUP($AG30,'TARGET MU'!$A:$D,'TARGET MU'!$B$1,FALSE))=TRUE,"",Z30&amp;VLOOKUP($AG30,'TARGET MU'!$A:$D,'TARGET MU'!$B$1,FALSE))</f>
        <v/>
      </c>
      <c r="BU30" s="31">
        <f t="shared" si="25"/>
        <v>0</v>
      </c>
      <c r="BV30" s="31" t="str">
        <f t="shared" si="26"/>
        <v>0</v>
      </c>
      <c r="BX30" s="54" t="str">
        <f t="shared" si="27"/>
        <v/>
      </c>
      <c r="BY30" s="55" t="str">
        <f t="shared" si="28"/>
        <v/>
      </c>
      <c r="BZ30" s="55">
        <f t="shared" si="29"/>
        <v>0</v>
      </c>
      <c r="CA30" s="55">
        <f t="shared" si="30"/>
        <v>0</v>
      </c>
      <c r="CB30" s="55">
        <f t="shared" si="31"/>
        <v>0</v>
      </c>
      <c r="CC30" s="55">
        <f t="shared" si="32"/>
        <v>0</v>
      </c>
      <c r="CD30" s="56">
        <f t="shared" si="33"/>
        <v>0</v>
      </c>
      <c r="CE30" s="55" t="str">
        <f t="shared" si="34"/>
        <v/>
      </c>
      <c r="CF30" s="55" t="str">
        <f t="shared" si="35"/>
        <v/>
      </c>
      <c r="CG30" s="56">
        <f t="shared" si="36"/>
        <v>0</v>
      </c>
      <c r="CH30" s="55" t="str">
        <f t="shared" si="37"/>
        <v/>
      </c>
      <c r="CI30" s="55">
        <f t="shared" si="38"/>
        <v>1</v>
      </c>
      <c r="CJ30" s="55">
        <f t="shared" si="39"/>
        <v>0</v>
      </c>
      <c r="CK30" s="57">
        <f t="shared" si="14"/>
        <v>2000</v>
      </c>
      <c r="CL30" s="58">
        <f t="shared" si="40"/>
        <v>0</v>
      </c>
      <c r="CM30" s="57">
        <f t="shared" si="41"/>
        <v>0</v>
      </c>
      <c r="CN30" s="57">
        <f t="shared" si="42"/>
        <v>0</v>
      </c>
      <c r="CO30" s="57">
        <f t="shared" si="43"/>
        <v>0</v>
      </c>
      <c r="CP30" s="59" t="str">
        <f t="shared" si="44"/>
        <v/>
      </c>
      <c r="CQ30" s="234"/>
      <c r="CS30" s="48"/>
      <c r="CT30" s="49" t="str">
        <f t="shared" si="45"/>
        <v>VBL-EVERGREEN-02 TTL</v>
      </c>
      <c r="CU30" s="50" t="str">
        <f t="shared" si="46"/>
        <v/>
      </c>
      <c r="CV30" s="50" t="str">
        <f t="shared" si="64"/>
        <v/>
      </c>
      <c r="CW30" s="50" t="str">
        <f t="shared" si="48"/>
        <v/>
      </c>
      <c r="CX30" s="51">
        <f t="shared" si="49"/>
        <v>0</v>
      </c>
      <c r="CY30" s="51" t="str">
        <f t="shared" si="50"/>
        <v/>
      </c>
      <c r="CZ30" s="52">
        <f t="shared" si="15"/>
        <v>2000</v>
      </c>
      <c r="DA30" s="52">
        <f t="shared" si="51"/>
        <v>0</v>
      </c>
      <c r="DB30" s="51">
        <f t="shared" si="52"/>
        <v>0</v>
      </c>
      <c r="DC30" s="51">
        <f t="shared" si="53"/>
        <v>0</v>
      </c>
      <c r="DD30" s="60"/>
      <c r="DE30" s="164"/>
      <c r="DG30" s="270"/>
      <c r="DH30" s="276" t="str">
        <f t="shared" si="67"/>
        <v/>
      </c>
      <c r="DI30" s="269"/>
      <c r="DJ30" s="269"/>
      <c r="DK30" s="270"/>
      <c r="DL30" s="1167"/>
      <c r="DM30" s="1167"/>
      <c r="DN30" s="270"/>
      <c r="DO30" s="270"/>
      <c r="DP30" s="277" t="str">
        <f t="shared" si="68"/>
        <v/>
      </c>
      <c r="DQ30" s="270"/>
      <c r="DR30" s="270"/>
      <c r="DS30" s="271"/>
      <c r="DT30" s="270"/>
      <c r="DU30" s="271"/>
      <c r="DV30" s="270"/>
      <c r="DW30" s="270"/>
      <c r="DX30" s="271"/>
      <c r="DY30" s="271"/>
      <c r="DZ30" s="60"/>
      <c r="EA30" s="61"/>
      <c r="EB30" s="61"/>
      <c r="EC30" s="26" t="str">
        <f t="shared" si="56"/>
        <v>0</v>
      </c>
      <c r="ED30" s="26" t="str">
        <f t="shared" si="57"/>
        <v/>
      </c>
      <c r="EE30" s="27">
        <f>IF($ED30="",0,IF(COUNTIF(ED$12:ED29,ED30)=0,0,COUNTIF(ED$12:ED29,ED30)))</f>
        <v>0</v>
      </c>
      <c r="EF30" s="26">
        <f t="shared" si="58"/>
        <v>0</v>
      </c>
      <c r="EG30" s="27" t="str">
        <f t="shared" si="59"/>
        <v/>
      </c>
      <c r="EI30" s="26" t="str">
        <f t="shared" si="60"/>
        <v/>
      </c>
      <c r="EJ30" s="26" t="str">
        <f t="shared" si="61"/>
        <v/>
      </c>
    </row>
    <row r="31" spans="1:152" s="26" customFormat="1" ht="52.5" customHeight="1">
      <c r="A31" s="168" t="str">
        <f>IF(OR($I31="TTL",$I31=""),"",IF(ISERROR(VLOOKUP($B31,CODE!$D:$G,CODE!$F$1-2,FALSE))=TRUE,"전략",VLOOKUP($B31,CODE!$D:$G,CODE!$F$1-2,FALSE)))</f>
        <v>전략</v>
      </c>
      <c r="B31" s="217" t="str">
        <f>IF(OR($I31="TTL",$I31=""),"",IF(VLOOKUP($P31,CODE!$K:$O,CODE!$O$1,FALSE)="",$I31,$I31&amp;"-"&amp;VLOOKUP($P31,CODE!$K:$O,CODE!$O$1,FALSE)))</f>
        <v>ELS-의류</v>
      </c>
      <c r="C31" s="71" t="str">
        <f t="shared" si="16"/>
        <v>ELS-대경-01</v>
      </c>
      <c r="D31" s="300" t="str">
        <f t="shared" si="17"/>
        <v>ELS-대경-01ELSJPF5001BK</v>
      </c>
      <c r="E31" s="71">
        <f t="shared" si="18"/>
        <v>1</v>
      </c>
      <c r="F31" s="193" t="str">
        <f t="shared" si="19"/>
        <v>ELS-대경-011</v>
      </c>
      <c r="G31" s="71" t="str">
        <f t="shared" si="20"/>
        <v>ELS-대경-011-ELSJPF5001BLACKOXS</v>
      </c>
      <c r="H31" s="71" t="str">
        <f>IF(ISERROR(I31&amp;VLOOKUP(P31,CODE!$K:$N,CODE!$N$1,FALSE)&amp;S31)=TRUE,0,I31&amp;VLOOKUP(P31,CODE!$K:$N,CODE!$N$1,FALSE)&amp;S31)</f>
        <v>ELS의류1</v>
      </c>
      <c r="I31" s="71" t="str">
        <f>IF(ISERROR(SEARCH("TTL",$K31))=TRUE,IF($L31="","",VLOOKUP($L31,CODE!$B:$G,CODE!$D$1,FALSE)),"TTL")</f>
        <v>ELS</v>
      </c>
      <c r="J31" s="237" t="str">
        <f t="shared" si="21"/>
        <v>14FW_E</v>
      </c>
      <c r="K31" s="878"/>
      <c r="L31" s="40" t="s">
        <v>2019</v>
      </c>
      <c r="M31" s="41" t="str">
        <f>IF(OR($I31="TTL",$L31=""),"",VLOOKUP($L31,CODE!$B:$D,CODE!$C$1,FALSE))</f>
        <v>ELSTINKO</v>
      </c>
      <c r="N31" s="42" t="str">
        <f>IF(OR($I31="TTL",$L31=""),"",VLOOKUP($K$2,CODE!$S:$T,CODE!$T$1-1,FALSE))</f>
        <v>F</v>
      </c>
      <c r="O31" s="1281">
        <v>5</v>
      </c>
      <c r="P31" s="40" t="s">
        <v>2020</v>
      </c>
      <c r="Q31" s="41" t="str">
        <f>IF(OR($I31="TTL",$P31=""),"",VLOOKUP($P31,CODE!$K:$M,CODE!$L$1,FALSE))</f>
        <v>JUMPER</v>
      </c>
      <c r="R31" s="1282" t="s">
        <v>2021</v>
      </c>
      <c r="S31" s="1283">
        <v>1</v>
      </c>
      <c r="T31" s="43" t="str">
        <f t="shared" si="2"/>
        <v>001</v>
      </c>
      <c r="U31" s="39" t="str">
        <f t="shared" si="3"/>
        <v>ELSJPF5001</v>
      </c>
      <c r="V31" s="36">
        <f t="shared" si="4"/>
        <v>0.1</v>
      </c>
      <c r="W31" s="1284" t="s">
        <v>2022</v>
      </c>
      <c r="X31" s="39" t="str">
        <f>IF($Y31="","",VLOOKUP($Y31,CODE!$AE:$AF,CODE!$AF$1-1,FALSE))</f>
        <v>BK</v>
      </c>
      <c r="Y31" s="37" t="s">
        <v>2023</v>
      </c>
      <c r="Z31" s="35" t="str">
        <f t="shared" si="5"/>
        <v>ELSJPF5001BK</v>
      </c>
      <c r="AA31" s="592" t="str">
        <f t="shared" si="6"/>
        <v/>
      </c>
      <c r="AB31" s="44">
        <f t="shared" si="7"/>
        <v>0.2</v>
      </c>
      <c r="AC31" s="598" t="s">
        <v>3005</v>
      </c>
      <c r="AD31" s="184">
        <v>1</v>
      </c>
      <c r="AE31" s="1285" t="s">
        <v>2509</v>
      </c>
      <c r="AF31" s="1295">
        <v>200</v>
      </c>
      <c r="AG31" s="1287" t="s">
        <v>2025</v>
      </c>
      <c r="AH31" s="1288">
        <v>1</v>
      </c>
      <c r="AI31" s="224" t="str">
        <f t="shared" si="8"/>
        <v>01</v>
      </c>
      <c r="AJ31" s="1289" t="s">
        <v>2026</v>
      </c>
      <c r="AK31" s="1289" t="s">
        <v>2027</v>
      </c>
      <c r="AL31" s="212">
        <f t="shared" si="9"/>
        <v>1</v>
      </c>
      <c r="AM31" s="247">
        <f>IF(ISERROR(VLOOKUP($F31,[1]기획현황취합!$A$1:$E$65440,[1]기획현황취합!$B$1,FALSE))=TRUE,0,VLOOKUP($F31,[1]기획현황취합!$A$1:$E$65440,[1]기획현황취합!$B$1,FALSE))</f>
        <v>238000</v>
      </c>
      <c r="AN31" s="1099">
        <f>IF(ISERROR(VLOOKUP($F31,[1]기획현황취합!$A$1:$E$65440,[1]기획현황취합!$C$1,FALSE))=TRUE,0,VLOOKUP($F31,[1]기획현황취합!$A$1:$E$65440,[1]기획현황취합!$C$1,FALSE))</f>
        <v>41801</v>
      </c>
      <c r="AO31" s="45">
        <f>IF(ISERROR(($AM31/1.1)/VLOOKUP($AG31,'TARGET MU'!$A:$D,'TARGET MU'!$D$1,FALSE))=TRUE,0,($AM31/1.1)/VLOOKUP($AG31,'TARGET MU'!$A:$D,'TARGET MU'!$D$1,FALSE))</f>
        <v>48080.808080808078</v>
      </c>
      <c r="AP31" s="1110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57019.25</v>
      </c>
      <c r="AQ31" s="38">
        <f t="shared" si="62"/>
        <v>8938.4419191919224</v>
      </c>
      <c r="AR31" s="754">
        <v>0</v>
      </c>
      <c r="AS31" s="754">
        <v>20</v>
      </c>
      <c r="AT31" s="244" t="s">
        <v>1724</v>
      </c>
      <c r="AU31" s="219">
        <f t="shared" si="63"/>
        <v>20</v>
      </c>
      <c r="AV31" s="245">
        <v>49.35</v>
      </c>
      <c r="AW31" s="246">
        <v>0</v>
      </c>
      <c r="AX31" s="250">
        <f>IF(ISERROR(VLOOKUP($F31,[1]기획현황취합!$A$1:$E$65440,[1]기획현황취합!$D$1,FALSE))=TRUE,0,VLOOKUP($F31,[1]기획현황취합!$A$1:$E$65440,[1]기획현황취합!$D$1,FALSE))</f>
        <v>41744</v>
      </c>
      <c r="AY31" s="248"/>
      <c r="AZ31" s="208">
        <f>IF(ISERROR(VLOOKUP($F31,[1]기획현황취합!$A$1:$E$65440,[1]기획현황취합!$E$1,FALSE))=TRUE,0,VLOOKUP($F31,[1]기획현황취합!$A$1:$E$65440,[1]기획현황취합!$E$1,FALSE))</f>
        <v>41897</v>
      </c>
      <c r="BA31" s="243">
        <v>41912</v>
      </c>
      <c r="BB31" s="243">
        <v>41920</v>
      </c>
      <c r="BC31" s="243">
        <v>0</v>
      </c>
      <c r="BD31" s="243">
        <v>0</v>
      </c>
      <c r="BE31" s="243">
        <v>0</v>
      </c>
      <c r="BF31" s="243">
        <v>0</v>
      </c>
      <c r="BG31" s="249" t="s">
        <v>2838</v>
      </c>
      <c r="BH31" s="249">
        <v>0</v>
      </c>
      <c r="BI31" s="83">
        <f>IF($I31="TTL",SUMIF($C:$C,MID($K31,1,SEARCH("TTL",$K31)-2),$BI:$BI),SUMIF(실입고현황!$A:$A,BB31&amp;VLOOKUP($AG31,'TARGET MU'!$A:$D,'TARGET MU'!$B$1,FALSE)&amp;$Z31&amp;" "&amp;$AE31,실입고현황!$C:$C))</f>
        <v>215</v>
      </c>
      <c r="BJ31" s="102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3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3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3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4">
        <f t="shared" si="10"/>
        <v>0</v>
      </c>
      <c r="BO31" s="46">
        <f t="shared" si="11"/>
        <v>200</v>
      </c>
      <c r="BP31" s="94">
        <f t="shared" si="12"/>
        <v>11403850</v>
      </c>
      <c r="BQ31" s="94">
        <f t="shared" si="13"/>
        <v>47600000</v>
      </c>
      <c r="BR31" s="47">
        <f t="shared" si="24"/>
        <v>3.7945717694223675</v>
      </c>
      <c r="BT31" s="26" t="str">
        <f>IF(ISERROR(Z31&amp;VLOOKUP($AG31,'TARGET MU'!$A:$D,'TARGET MU'!$B$1,FALSE))=TRUE,"",Z31&amp;VLOOKUP($AG31,'TARGET MU'!$A:$D,'TARGET MU'!$B$1,FALSE))</f>
        <v>ELSJPF5001BK대경글로텍</v>
      </c>
      <c r="BU31" s="31">
        <f t="shared" si="25"/>
        <v>57019.25</v>
      </c>
      <c r="BV31" s="31" t="str">
        <f t="shared" si="26"/>
        <v>ELSJPF5001BKOXS200238000대경01IN</v>
      </c>
      <c r="BX31" s="54" t="str">
        <f t="shared" si="27"/>
        <v>ELS</v>
      </c>
      <c r="BY31" s="55">
        <f t="shared" si="28"/>
        <v>5</v>
      </c>
      <c r="BZ31" s="55" t="str">
        <f t="shared" si="29"/>
        <v>M</v>
      </c>
      <c r="CA31" s="55" t="str">
        <f t="shared" si="30"/>
        <v>JP</v>
      </c>
      <c r="CB31" s="55" t="str">
        <f t="shared" si="31"/>
        <v>U</v>
      </c>
      <c r="CC31" s="55" t="str">
        <f t="shared" si="32"/>
        <v>IN</v>
      </c>
      <c r="CD31" s="56" t="str">
        <f t="shared" si="33"/>
        <v>14FW_ELSTINKO_DOWN JUMPER_01_BK</v>
      </c>
      <c r="CE31" s="55" t="str">
        <f t="shared" si="34"/>
        <v>ELSJPF5001</v>
      </c>
      <c r="CF31" s="55" t="str">
        <f t="shared" si="35"/>
        <v>001</v>
      </c>
      <c r="CG31" s="56" t="str">
        <f t="shared" si="36"/>
        <v>14FW_ELSTINKO_DOWN JUMPER_01_BK</v>
      </c>
      <c r="CH31" s="55" t="str">
        <f t="shared" si="37"/>
        <v>BK</v>
      </c>
      <c r="CI31" s="55">
        <f t="shared" si="38"/>
        <v>1</v>
      </c>
      <c r="CJ31" s="55" t="str">
        <f t="shared" si="39"/>
        <v>OXS</v>
      </c>
      <c r="CK31" s="57">
        <f t="shared" si="14"/>
        <v>200</v>
      </c>
      <c r="CL31" s="58">
        <f t="shared" si="40"/>
        <v>49.35</v>
      </c>
      <c r="CM31" s="57">
        <f t="shared" si="41"/>
        <v>238000</v>
      </c>
      <c r="CN31" s="57">
        <f t="shared" si="42"/>
        <v>56999.25</v>
      </c>
      <c r="CO31" s="57">
        <f t="shared" si="43"/>
        <v>20</v>
      </c>
      <c r="CP31" s="59">
        <f t="shared" si="44"/>
        <v>1</v>
      </c>
      <c r="CQ31" s="234"/>
      <c r="CS31" s="48"/>
      <c r="CT31" s="49" t="str">
        <f t="shared" si="45"/>
        <v>ELSJPF5001BKOXS</v>
      </c>
      <c r="CU31" s="50" t="str">
        <f t="shared" si="46"/>
        <v>ELSTINKO</v>
      </c>
      <c r="CV31" s="50" t="str">
        <f t="shared" si="64"/>
        <v>JUMPER_001</v>
      </c>
      <c r="CW31" s="50" t="str">
        <f t="shared" si="48"/>
        <v>BLACK_OXS</v>
      </c>
      <c r="CX31" s="51" t="str">
        <f t="shared" si="49"/>
        <v>ELS</v>
      </c>
      <c r="CY31" s="51" t="str">
        <f t="shared" si="50"/>
        <v>001</v>
      </c>
      <c r="CZ31" s="52">
        <f t="shared" si="15"/>
        <v>200</v>
      </c>
      <c r="DA31" s="52">
        <f t="shared" si="51"/>
        <v>238000</v>
      </c>
      <c r="DB31" s="51" t="str">
        <f t="shared" si="52"/>
        <v>BLACK</v>
      </c>
      <c r="DC31" s="51" t="str">
        <f t="shared" si="53"/>
        <v>OXS</v>
      </c>
      <c r="DD31" s="60"/>
      <c r="DE31" s="164"/>
      <c r="DG31" s="270">
        <v>41778</v>
      </c>
      <c r="DH31" s="276">
        <f t="shared" si="67"/>
        <v>41807</v>
      </c>
      <c r="DI31" s="269">
        <v>41744</v>
      </c>
      <c r="DJ31" s="269">
        <v>41744</v>
      </c>
      <c r="DK31" s="270"/>
      <c r="DL31" s="1167"/>
      <c r="DM31" s="1167"/>
      <c r="DN31" s="270"/>
      <c r="DO31" s="270"/>
      <c r="DP31" s="277">
        <f t="shared" si="68"/>
        <v>41837</v>
      </c>
      <c r="DQ31" s="270"/>
      <c r="DR31" s="270"/>
      <c r="DS31" s="271"/>
      <c r="DT31" s="270"/>
      <c r="DU31" s="271"/>
      <c r="DV31" s="270">
        <v>41820</v>
      </c>
      <c r="DW31" s="270"/>
      <c r="DX31" s="271"/>
      <c r="DY31" s="271"/>
      <c r="DZ31" s="60"/>
      <c r="EA31" s="61"/>
      <c r="EB31" s="61"/>
      <c r="EC31" s="26" t="str">
        <f t="shared" si="56"/>
        <v>ELSJPF5001BK41744</v>
      </c>
      <c r="ED31" s="26" t="str">
        <f t="shared" si="57"/>
        <v>ELSJPF5001BKOXS</v>
      </c>
      <c r="EE31" s="27">
        <f>IF($ED31="",0,IF(COUNTIF(ED$12:ED30,ED31)=0,0,COUNTIF(ED$12:ED30,ED31)))</f>
        <v>0</v>
      </c>
      <c r="EF31" s="26">
        <f t="shared" si="58"/>
        <v>0</v>
      </c>
      <c r="EG31" s="27" t="str">
        <f t="shared" si="59"/>
        <v/>
      </c>
      <c r="EI31" s="26" t="str">
        <f t="shared" si="60"/>
        <v>ELSJPF5001</v>
      </c>
      <c r="EJ31" s="26" t="str">
        <f t="shared" si="61"/>
        <v>ELSJPF5001BK</v>
      </c>
      <c r="EV31" s="26">
        <f>AV31*AF31</f>
        <v>9870</v>
      </c>
    </row>
    <row r="32" spans="1:152" s="26" customFormat="1" ht="52.5" customHeight="1">
      <c r="A32" s="168" t="str">
        <f>IF(OR($I32="TTL",$I32=""),"",IF(ISERROR(VLOOKUP($B32,CODE!$D:$G,CODE!$F$1-2,FALSE))=TRUE,"전략",VLOOKUP($B32,CODE!$D:$G,CODE!$F$1-2,FALSE)))</f>
        <v>전략</v>
      </c>
      <c r="B32" s="217" t="str">
        <f>IF(OR($I32="TTL",$I32=""),"",IF(VLOOKUP($P32,CODE!$K:$O,CODE!$O$1,FALSE)="",$I32,$I32&amp;"-"&amp;VLOOKUP($P32,CODE!$K:$O,CODE!$O$1,FALSE)))</f>
        <v>ELS-의류</v>
      </c>
      <c r="C32" s="71" t="str">
        <f t="shared" si="16"/>
        <v>ELS-대경-01</v>
      </c>
      <c r="D32" s="300" t="str">
        <f t="shared" si="17"/>
        <v>ELS-대경-01ELSJPF5001BK</v>
      </c>
      <c r="E32" s="71">
        <f t="shared" si="18"/>
        <v>1</v>
      </c>
      <c r="F32" s="193" t="str">
        <f t="shared" si="19"/>
        <v>ELS-대경-011</v>
      </c>
      <c r="G32" s="71" t="str">
        <f t="shared" si="20"/>
        <v>ELS-대경-011-ELSJPF5001BLACKOSS</v>
      </c>
      <c r="H32" s="71" t="str">
        <f>IF(ISERROR(I32&amp;VLOOKUP(P32,CODE!$K:$N,CODE!$N$1,FALSE)&amp;S32)=TRUE,0,I32&amp;VLOOKUP(P32,CODE!$K:$N,CODE!$N$1,FALSE)&amp;S32)</f>
        <v>ELS의류1</v>
      </c>
      <c r="I32" s="71" t="str">
        <f>IF(ISERROR(SEARCH("TTL",$K32))=TRUE,IF($L32="","",VLOOKUP($L32,CODE!$B:$G,CODE!$D$1,FALSE)),"TTL")</f>
        <v>ELS</v>
      </c>
      <c r="J32" s="237" t="str">
        <f t="shared" si="21"/>
        <v>14FW_E</v>
      </c>
      <c r="K32" s="878"/>
      <c r="L32" s="40" t="s">
        <v>2028</v>
      </c>
      <c r="M32" s="41" t="str">
        <f>IF(OR($I32="TTL",$L32=""),"",VLOOKUP($L32,CODE!$B:$D,CODE!$C$1,FALSE))</f>
        <v>ELSTINKO</v>
      </c>
      <c r="N32" s="42" t="str">
        <f>IF(OR($I32="TTL",$L32=""),"",VLOOKUP($K$2,CODE!$S:$T,CODE!$T$1-1,FALSE))</f>
        <v>F</v>
      </c>
      <c r="O32" s="1281">
        <v>5</v>
      </c>
      <c r="P32" s="40" t="s">
        <v>2029</v>
      </c>
      <c r="Q32" s="41" t="str">
        <f>IF(OR($I32="TTL",$P32=""),"",VLOOKUP($P32,CODE!$K:$M,CODE!$L$1,FALSE))</f>
        <v>JUMPER</v>
      </c>
      <c r="R32" s="1282" t="s">
        <v>2030</v>
      </c>
      <c r="S32" s="1283">
        <v>1</v>
      </c>
      <c r="T32" s="43" t="str">
        <f t="shared" si="2"/>
        <v>001</v>
      </c>
      <c r="U32" s="39" t="str">
        <f t="shared" si="3"/>
        <v>ELSJPF5001</v>
      </c>
      <c r="V32" s="36">
        <f t="shared" si="4"/>
        <v>0.1</v>
      </c>
      <c r="W32" s="1284" t="s">
        <v>2031</v>
      </c>
      <c r="X32" s="39" t="str">
        <f>IF($Y32="","",VLOOKUP($Y32,CODE!$AE:$AF,CODE!$AF$1-1,FALSE))</f>
        <v>BK</v>
      </c>
      <c r="Y32" s="37" t="s">
        <v>2032</v>
      </c>
      <c r="Z32" s="35" t="str">
        <f t="shared" si="5"/>
        <v>ELSJPF5001BK</v>
      </c>
      <c r="AA32" s="592" t="str">
        <f t="shared" si="6"/>
        <v/>
      </c>
      <c r="AB32" s="44">
        <f t="shared" si="7"/>
        <v>0.2</v>
      </c>
      <c r="AC32" s="598" t="s">
        <v>3005</v>
      </c>
      <c r="AD32" s="184">
        <v>1</v>
      </c>
      <c r="AE32" s="1285" t="s">
        <v>2543</v>
      </c>
      <c r="AF32" s="1295">
        <v>400</v>
      </c>
      <c r="AG32" s="1287" t="s">
        <v>2033</v>
      </c>
      <c r="AH32" s="1288">
        <v>1</v>
      </c>
      <c r="AI32" s="224" t="str">
        <f t="shared" si="8"/>
        <v>01</v>
      </c>
      <c r="AJ32" s="1289" t="s">
        <v>2034</v>
      </c>
      <c r="AK32" s="1289" t="s">
        <v>2035</v>
      </c>
      <c r="AL32" s="212">
        <f t="shared" si="9"/>
        <v>1</v>
      </c>
      <c r="AM32" s="247">
        <f>IF(ISERROR(VLOOKUP($F32,[1]기획현황취합!$A$1:$E$65440,[1]기획현황취합!$B$1,FALSE))=TRUE,0,VLOOKUP($F32,[1]기획현황취합!$A$1:$E$65440,[1]기획현황취합!$B$1,FALSE))</f>
        <v>238000</v>
      </c>
      <c r="AN32" s="1099">
        <f>IF(ISERROR(VLOOKUP($F32,[1]기획현황취합!$A$1:$E$65440,[1]기획현황취합!$C$1,FALSE))=TRUE,0,VLOOKUP($F32,[1]기획현황취합!$A$1:$E$65440,[1]기획현황취합!$C$1,FALSE))</f>
        <v>41801</v>
      </c>
      <c r="AO32" s="45">
        <f>IF(ISERROR(($AM32/1.1)/VLOOKUP($AG32,'TARGET MU'!$A:$D,'TARGET MU'!$D$1,FALSE))=TRUE,0,($AM32/1.1)/VLOOKUP($AG32,'TARGET MU'!$A:$D,'TARGET MU'!$D$1,FALSE))</f>
        <v>48080.808080808078</v>
      </c>
      <c r="AP32" s="1110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57019.25</v>
      </c>
      <c r="AQ32" s="38">
        <f t="shared" si="62"/>
        <v>8938.4419191919224</v>
      </c>
      <c r="AR32" s="754">
        <v>0</v>
      </c>
      <c r="AS32" s="754">
        <v>20</v>
      </c>
      <c r="AT32" s="244" t="s">
        <v>1724</v>
      </c>
      <c r="AU32" s="219">
        <f t="shared" si="63"/>
        <v>20</v>
      </c>
      <c r="AV32" s="245">
        <v>49.35</v>
      </c>
      <c r="AW32" s="246">
        <v>0</v>
      </c>
      <c r="AX32" s="250">
        <f>IF(ISERROR(VLOOKUP($F32,[1]기획현황취합!$A$1:$E$65440,[1]기획현황취합!$D$1,FALSE))=TRUE,0,VLOOKUP($F32,[1]기획현황취합!$A$1:$E$65440,[1]기획현황취합!$D$1,FALSE))</f>
        <v>41744</v>
      </c>
      <c r="AY32" s="248"/>
      <c r="AZ32" s="208">
        <f>IF(ISERROR(VLOOKUP($F32,[1]기획현황취합!$A$1:$E$65440,[1]기획현황취합!$E$1,FALSE))=TRUE,0,VLOOKUP($F32,[1]기획현황취합!$A$1:$E$65440,[1]기획현황취합!$E$1,FALSE))</f>
        <v>41897</v>
      </c>
      <c r="BA32" s="243">
        <v>41912</v>
      </c>
      <c r="BB32" s="243">
        <v>41920</v>
      </c>
      <c r="BC32" s="243">
        <v>0</v>
      </c>
      <c r="BD32" s="243">
        <v>0</v>
      </c>
      <c r="BE32" s="243">
        <v>0</v>
      </c>
      <c r="BF32" s="243">
        <v>0</v>
      </c>
      <c r="BG32" s="249" t="s">
        <v>2838</v>
      </c>
      <c r="BH32" s="249">
        <v>0</v>
      </c>
      <c r="BI32" s="83">
        <f>IF($I32="TTL",SUMIF($C:$C,MID($K32,1,SEARCH("TTL",$K32)-2),$BI:$BI),SUMIF(실입고현황!$A:$A,BB32&amp;VLOOKUP($AG32,'TARGET MU'!$A:$D,'TARGET MU'!$B$1,FALSE)&amp;$Z32&amp;" "&amp;$AE32,실입고현황!$C:$C))</f>
        <v>430</v>
      </c>
      <c r="BJ32" s="102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3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3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3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4">
        <f t="shared" si="10"/>
        <v>0</v>
      </c>
      <c r="BO32" s="46">
        <f t="shared" si="11"/>
        <v>400</v>
      </c>
      <c r="BP32" s="94">
        <f t="shared" si="12"/>
        <v>22807700</v>
      </c>
      <c r="BQ32" s="94">
        <f t="shared" si="13"/>
        <v>95200000</v>
      </c>
      <c r="BR32" s="47">
        <f t="shared" si="24"/>
        <v>3.7945717694223675</v>
      </c>
      <c r="BT32" s="26" t="str">
        <f>IF(ISERROR(Z32&amp;VLOOKUP($AG32,'TARGET MU'!$A:$D,'TARGET MU'!$B$1,FALSE))=TRUE,"",Z32&amp;VLOOKUP($AG32,'TARGET MU'!$A:$D,'TARGET MU'!$B$1,FALSE))</f>
        <v>ELSJPF5001BK대경글로텍</v>
      </c>
      <c r="BU32" s="31">
        <f t="shared" si="25"/>
        <v>57019.25</v>
      </c>
      <c r="BV32" s="31" t="str">
        <f t="shared" si="26"/>
        <v>ELSJPF5001BKOSS400238000대경01IN</v>
      </c>
      <c r="BX32" s="54" t="str">
        <f t="shared" si="27"/>
        <v>ELS</v>
      </c>
      <c r="BY32" s="55">
        <f t="shared" si="28"/>
        <v>5</v>
      </c>
      <c r="BZ32" s="55" t="str">
        <f t="shared" si="29"/>
        <v>M</v>
      </c>
      <c r="CA32" s="55" t="str">
        <f t="shared" si="30"/>
        <v>JP</v>
      </c>
      <c r="CB32" s="55" t="str">
        <f t="shared" si="31"/>
        <v>U</v>
      </c>
      <c r="CC32" s="55" t="str">
        <f t="shared" si="32"/>
        <v>IN</v>
      </c>
      <c r="CD32" s="56" t="str">
        <f t="shared" si="33"/>
        <v>14FW_ELSTINKO_DOWN JUMPER_01_BK</v>
      </c>
      <c r="CE32" s="55" t="str">
        <f t="shared" si="34"/>
        <v>ELSJPF5001</v>
      </c>
      <c r="CF32" s="55" t="str">
        <f t="shared" si="35"/>
        <v>001</v>
      </c>
      <c r="CG32" s="56" t="str">
        <f t="shared" si="36"/>
        <v>14FW_ELSTINKO_DOWN JUMPER_01_BK</v>
      </c>
      <c r="CH32" s="55" t="str">
        <f t="shared" si="37"/>
        <v>BK</v>
      </c>
      <c r="CI32" s="55">
        <f t="shared" si="38"/>
        <v>1</v>
      </c>
      <c r="CJ32" s="55" t="str">
        <f t="shared" si="39"/>
        <v>OSS</v>
      </c>
      <c r="CK32" s="57">
        <f t="shared" si="14"/>
        <v>400</v>
      </c>
      <c r="CL32" s="58">
        <f t="shared" si="40"/>
        <v>49.35</v>
      </c>
      <c r="CM32" s="57">
        <f t="shared" si="41"/>
        <v>238000</v>
      </c>
      <c r="CN32" s="57">
        <f t="shared" si="42"/>
        <v>56999.25</v>
      </c>
      <c r="CO32" s="57">
        <f t="shared" si="43"/>
        <v>20</v>
      </c>
      <c r="CP32" s="59">
        <f t="shared" si="44"/>
        <v>1</v>
      </c>
      <c r="CQ32" s="234"/>
      <c r="CS32" s="48"/>
      <c r="CT32" s="49" t="str">
        <f t="shared" si="45"/>
        <v>ELSJPF5001BKOSS</v>
      </c>
      <c r="CU32" s="50" t="str">
        <f t="shared" si="46"/>
        <v>ELSTINKO</v>
      </c>
      <c r="CV32" s="50" t="str">
        <f t="shared" si="64"/>
        <v>JUMPER_001</v>
      </c>
      <c r="CW32" s="50" t="str">
        <f t="shared" si="48"/>
        <v>BLACK_OSS</v>
      </c>
      <c r="CX32" s="51" t="str">
        <f t="shared" si="49"/>
        <v>ELS</v>
      </c>
      <c r="CY32" s="51" t="str">
        <f t="shared" si="50"/>
        <v>001</v>
      </c>
      <c r="CZ32" s="52">
        <f t="shared" si="15"/>
        <v>400</v>
      </c>
      <c r="DA32" s="52">
        <f t="shared" si="51"/>
        <v>238000</v>
      </c>
      <c r="DB32" s="51" t="str">
        <f t="shared" si="52"/>
        <v>BLACK</v>
      </c>
      <c r="DC32" s="51" t="str">
        <f t="shared" si="53"/>
        <v>OSS</v>
      </c>
      <c r="DD32" s="60"/>
      <c r="DE32" s="164"/>
      <c r="DG32" s="270">
        <v>41778</v>
      </c>
      <c r="DH32" s="276">
        <f t="shared" si="67"/>
        <v>41807</v>
      </c>
      <c r="DI32" s="269">
        <v>41744</v>
      </c>
      <c r="DJ32" s="269">
        <v>41744</v>
      </c>
      <c r="DK32" s="270"/>
      <c r="DL32" s="1167"/>
      <c r="DM32" s="1167"/>
      <c r="DN32" s="270"/>
      <c r="DO32" s="270"/>
      <c r="DP32" s="277">
        <f t="shared" si="68"/>
        <v>41837</v>
      </c>
      <c r="DQ32" s="270"/>
      <c r="DR32" s="270"/>
      <c r="DS32" s="271"/>
      <c r="DT32" s="270"/>
      <c r="DU32" s="271"/>
      <c r="DV32" s="270">
        <v>41820</v>
      </c>
      <c r="DW32" s="270"/>
      <c r="DX32" s="271"/>
      <c r="DY32" s="271"/>
      <c r="DZ32" s="60"/>
      <c r="EA32" s="61"/>
      <c r="EB32" s="61"/>
      <c r="EC32" s="26" t="str">
        <f t="shared" si="56"/>
        <v/>
      </c>
      <c r="ED32" s="26" t="str">
        <f t="shared" si="57"/>
        <v>ELSJPF5001BKOSS</v>
      </c>
      <c r="EE32" s="27">
        <f>IF($ED32="",0,IF(COUNTIF(ED$12:ED31,ED32)=0,0,COUNTIF(ED$12:ED31,ED32)))</f>
        <v>0</v>
      </c>
      <c r="EF32" s="26">
        <f t="shared" si="58"/>
        <v>0</v>
      </c>
      <c r="EG32" s="27" t="str">
        <f t="shared" si="59"/>
        <v/>
      </c>
      <c r="EI32" s="26" t="str">
        <f t="shared" si="60"/>
        <v>ELSJPF5001</v>
      </c>
      <c r="EJ32" s="26" t="str">
        <f t="shared" si="61"/>
        <v>ELSJPF5001BK</v>
      </c>
      <c r="EV32" s="26">
        <f t="shared" ref="EV32:EV74" si="69">AV32*AF32</f>
        <v>19740</v>
      </c>
    </row>
    <row r="33" spans="1:152" s="26" customFormat="1" ht="52.5" customHeight="1">
      <c r="A33" s="168" t="str">
        <f>IF(OR($I33="TTL",$I33=""),"",IF(ISERROR(VLOOKUP($B33,CODE!$D:$G,CODE!$F$1-2,FALSE))=TRUE,"전략",VLOOKUP($B33,CODE!$D:$G,CODE!$F$1-2,FALSE)))</f>
        <v>전략</v>
      </c>
      <c r="B33" s="217" t="str">
        <f>IF(OR($I33="TTL",$I33=""),"",IF(VLOOKUP($P33,CODE!$K:$O,CODE!$O$1,FALSE)="",$I33,$I33&amp;"-"&amp;VLOOKUP($P33,CODE!$K:$O,CODE!$O$1,FALSE)))</f>
        <v>ELS-의류</v>
      </c>
      <c r="C33" s="71" t="str">
        <f t="shared" si="16"/>
        <v>ELS-대경-01</v>
      </c>
      <c r="D33" s="300" t="str">
        <f t="shared" si="17"/>
        <v>ELS-대경-01ELSJPF5001BK</v>
      </c>
      <c r="E33" s="71">
        <f t="shared" si="18"/>
        <v>1</v>
      </c>
      <c r="F33" s="193" t="str">
        <f t="shared" si="19"/>
        <v>ELS-대경-011</v>
      </c>
      <c r="G33" s="71" t="str">
        <f t="shared" si="20"/>
        <v>ELS-대경-011-ELSJPF5001BLACKOMM</v>
      </c>
      <c r="H33" s="71" t="str">
        <f>IF(ISERROR(I33&amp;VLOOKUP(P33,CODE!$K:$N,CODE!$N$1,FALSE)&amp;S33)=TRUE,0,I33&amp;VLOOKUP(P33,CODE!$K:$N,CODE!$N$1,FALSE)&amp;S33)</f>
        <v>ELS의류1</v>
      </c>
      <c r="I33" s="71" t="str">
        <f>IF(ISERROR(SEARCH("TTL",$K33))=TRUE,IF($L33="","",VLOOKUP($L33,CODE!$B:$G,CODE!$D$1,FALSE)),"TTL")</f>
        <v>ELS</v>
      </c>
      <c r="J33" s="237" t="str">
        <f t="shared" si="21"/>
        <v>14FW_E</v>
      </c>
      <c r="K33" s="878"/>
      <c r="L33" s="40" t="s">
        <v>2036</v>
      </c>
      <c r="M33" s="41" t="str">
        <f>IF(OR($I33="TTL",$L33=""),"",VLOOKUP($L33,CODE!$B:$D,CODE!$C$1,FALSE))</f>
        <v>ELSTINKO</v>
      </c>
      <c r="N33" s="42" t="str">
        <f>IF(OR($I33="TTL",$L33=""),"",VLOOKUP($K$2,CODE!$S:$T,CODE!$T$1-1,FALSE))</f>
        <v>F</v>
      </c>
      <c r="O33" s="1281">
        <v>5</v>
      </c>
      <c r="P33" s="40" t="s">
        <v>2037</v>
      </c>
      <c r="Q33" s="41" t="str">
        <f>IF(OR($I33="TTL",$P33=""),"",VLOOKUP($P33,CODE!$K:$M,CODE!$L$1,FALSE))</f>
        <v>JUMPER</v>
      </c>
      <c r="R33" s="1282" t="s">
        <v>2038</v>
      </c>
      <c r="S33" s="1283">
        <v>1</v>
      </c>
      <c r="T33" s="43" t="str">
        <f t="shared" si="2"/>
        <v>001</v>
      </c>
      <c r="U33" s="39" t="str">
        <f t="shared" si="3"/>
        <v>ELSJPF5001</v>
      </c>
      <c r="V33" s="36">
        <f t="shared" si="4"/>
        <v>0.1</v>
      </c>
      <c r="W33" s="1284" t="s">
        <v>2039</v>
      </c>
      <c r="X33" s="39" t="str">
        <f>IF($Y33="","",VLOOKUP($Y33,CODE!$AE:$AF,CODE!$AF$1-1,FALSE))</f>
        <v>BK</v>
      </c>
      <c r="Y33" s="37" t="s">
        <v>2040</v>
      </c>
      <c r="Z33" s="35" t="str">
        <f t="shared" si="5"/>
        <v>ELSJPF5001BK</v>
      </c>
      <c r="AA33" s="592" t="str">
        <f t="shared" si="6"/>
        <v/>
      </c>
      <c r="AB33" s="44">
        <f t="shared" si="7"/>
        <v>0.2</v>
      </c>
      <c r="AC33" s="598" t="s">
        <v>3005</v>
      </c>
      <c r="AD33" s="184">
        <v>1</v>
      </c>
      <c r="AE33" s="1285" t="s">
        <v>2544</v>
      </c>
      <c r="AF33" s="1295">
        <v>450</v>
      </c>
      <c r="AG33" s="1287" t="s">
        <v>2033</v>
      </c>
      <c r="AH33" s="1288">
        <v>1</v>
      </c>
      <c r="AI33" s="224" t="str">
        <f t="shared" si="8"/>
        <v>01</v>
      </c>
      <c r="AJ33" s="1289" t="s">
        <v>2041</v>
      </c>
      <c r="AK33" s="1289" t="s">
        <v>2035</v>
      </c>
      <c r="AL33" s="212">
        <f t="shared" si="9"/>
        <v>1</v>
      </c>
      <c r="AM33" s="247">
        <f>IF(ISERROR(VLOOKUP($F33,[1]기획현황취합!$A$1:$E$65440,[1]기획현황취합!$B$1,FALSE))=TRUE,0,VLOOKUP($F33,[1]기획현황취합!$A$1:$E$65440,[1]기획현황취합!$B$1,FALSE))</f>
        <v>238000</v>
      </c>
      <c r="AN33" s="1099">
        <f>IF(ISERROR(VLOOKUP($F33,[1]기획현황취합!$A$1:$E$65440,[1]기획현황취합!$C$1,FALSE))=TRUE,0,VLOOKUP($F33,[1]기획현황취합!$A$1:$E$65440,[1]기획현황취합!$C$1,FALSE))</f>
        <v>41801</v>
      </c>
      <c r="AO33" s="45">
        <f>IF(ISERROR(($AM33/1.1)/VLOOKUP($AG33,'TARGET MU'!$A:$D,'TARGET MU'!$D$1,FALSE))=TRUE,0,($AM33/1.1)/VLOOKUP($AG33,'TARGET MU'!$A:$D,'TARGET MU'!$D$1,FALSE))</f>
        <v>48080.808080808078</v>
      </c>
      <c r="AP33" s="1110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57019.25</v>
      </c>
      <c r="AQ33" s="38">
        <f t="shared" si="62"/>
        <v>8938.4419191919224</v>
      </c>
      <c r="AR33" s="754">
        <v>0</v>
      </c>
      <c r="AS33" s="754">
        <v>20</v>
      </c>
      <c r="AT33" s="244" t="s">
        <v>1724</v>
      </c>
      <c r="AU33" s="219">
        <f t="shared" si="63"/>
        <v>20</v>
      </c>
      <c r="AV33" s="245">
        <v>49.35</v>
      </c>
      <c r="AW33" s="246">
        <v>0</v>
      </c>
      <c r="AX33" s="250">
        <f>IF(ISERROR(VLOOKUP($F33,[1]기획현황취합!$A$1:$E$65440,[1]기획현황취합!$D$1,FALSE))=TRUE,0,VLOOKUP($F33,[1]기획현황취합!$A$1:$E$65440,[1]기획현황취합!$D$1,FALSE))</f>
        <v>41744</v>
      </c>
      <c r="AY33" s="248"/>
      <c r="AZ33" s="208">
        <f>IF(ISERROR(VLOOKUP($F33,[1]기획현황취합!$A$1:$E$65440,[1]기획현황취합!$E$1,FALSE))=TRUE,0,VLOOKUP($F33,[1]기획현황취합!$A$1:$E$65440,[1]기획현황취합!$E$1,FALSE))</f>
        <v>41897</v>
      </c>
      <c r="BA33" s="243">
        <v>41912</v>
      </c>
      <c r="BB33" s="243">
        <v>41920</v>
      </c>
      <c r="BC33" s="243">
        <v>0</v>
      </c>
      <c r="BD33" s="243">
        <v>0</v>
      </c>
      <c r="BE33" s="243">
        <v>0</v>
      </c>
      <c r="BF33" s="243">
        <v>0</v>
      </c>
      <c r="BG33" s="249" t="s">
        <v>2838</v>
      </c>
      <c r="BH33" s="249">
        <v>0</v>
      </c>
      <c r="BI33" s="83">
        <f>IF($I33="TTL",SUMIF($C:$C,MID($K33,1,SEARCH("TTL",$K33)-2),$BI:$BI),SUMIF(실입고현황!$A:$A,BB33&amp;VLOOKUP($AG33,'TARGET MU'!$A:$D,'TARGET MU'!$B$1,FALSE)&amp;$Z33&amp;" "&amp;$AE33,실입고현황!$C:$C))</f>
        <v>486</v>
      </c>
      <c r="BJ33" s="102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3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3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3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4">
        <f t="shared" si="10"/>
        <v>0</v>
      </c>
      <c r="BO33" s="46">
        <f t="shared" si="11"/>
        <v>450</v>
      </c>
      <c r="BP33" s="94">
        <f t="shared" si="12"/>
        <v>25658662.5</v>
      </c>
      <c r="BQ33" s="94">
        <f t="shared" si="13"/>
        <v>107100000</v>
      </c>
      <c r="BR33" s="47">
        <f t="shared" si="24"/>
        <v>3.7945717694223675</v>
      </c>
      <c r="BT33" s="26" t="str">
        <f>IF(ISERROR(Z33&amp;VLOOKUP($AG33,'TARGET MU'!$A:$D,'TARGET MU'!$B$1,FALSE))=TRUE,"",Z33&amp;VLOOKUP($AG33,'TARGET MU'!$A:$D,'TARGET MU'!$B$1,FALSE))</f>
        <v>ELSJPF5001BK대경글로텍</v>
      </c>
      <c r="BU33" s="31">
        <f t="shared" si="25"/>
        <v>57019.25</v>
      </c>
      <c r="BV33" s="31" t="str">
        <f t="shared" si="26"/>
        <v>ELSJPF5001BKOMM450238000대경01IN</v>
      </c>
      <c r="BX33" s="54" t="str">
        <f t="shared" si="27"/>
        <v>ELS</v>
      </c>
      <c r="BY33" s="55">
        <f t="shared" si="28"/>
        <v>5</v>
      </c>
      <c r="BZ33" s="55" t="str">
        <f t="shared" si="29"/>
        <v>M</v>
      </c>
      <c r="CA33" s="55" t="str">
        <f t="shared" si="30"/>
        <v>JP</v>
      </c>
      <c r="CB33" s="55" t="str">
        <f t="shared" si="31"/>
        <v>U</v>
      </c>
      <c r="CC33" s="55" t="str">
        <f t="shared" si="32"/>
        <v>IN</v>
      </c>
      <c r="CD33" s="56" t="str">
        <f t="shared" si="33"/>
        <v>14FW_ELSTINKO_DOWN JUMPER_01_BK</v>
      </c>
      <c r="CE33" s="55" t="str">
        <f t="shared" si="34"/>
        <v>ELSJPF5001</v>
      </c>
      <c r="CF33" s="55" t="str">
        <f t="shared" si="35"/>
        <v>001</v>
      </c>
      <c r="CG33" s="56" t="str">
        <f t="shared" si="36"/>
        <v>14FW_ELSTINKO_DOWN JUMPER_01_BK</v>
      </c>
      <c r="CH33" s="55" t="str">
        <f t="shared" si="37"/>
        <v>BK</v>
      </c>
      <c r="CI33" s="55">
        <f t="shared" si="38"/>
        <v>1</v>
      </c>
      <c r="CJ33" s="55" t="str">
        <f t="shared" si="39"/>
        <v>OMM</v>
      </c>
      <c r="CK33" s="57">
        <f t="shared" si="14"/>
        <v>450</v>
      </c>
      <c r="CL33" s="58">
        <f t="shared" si="40"/>
        <v>49.35</v>
      </c>
      <c r="CM33" s="57">
        <f t="shared" si="41"/>
        <v>238000</v>
      </c>
      <c r="CN33" s="57">
        <f t="shared" si="42"/>
        <v>56999.25</v>
      </c>
      <c r="CO33" s="57">
        <f t="shared" si="43"/>
        <v>20</v>
      </c>
      <c r="CP33" s="59">
        <f t="shared" si="44"/>
        <v>1</v>
      </c>
      <c r="CQ33" s="234"/>
      <c r="CS33" s="48"/>
      <c r="CT33" s="49" t="str">
        <f t="shared" si="45"/>
        <v>ELSJPF5001BKOMM</v>
      </c>
      <c r="CU33" s="50" t="str">
        <f t="shared" si="46"/>
        <v>ELSTINKO</v>
      </c>
      <c r="CV33" s="50" t="str">
        <f t="shared" si="64"/>
        <v>JUMPER_001</v>
      </c>
      <c r="CW33" s="50" t="str">
        <f t="shared" si="48"/>
        <v>BLACK_OMM</v>
      </c>
      <c r="CX33" s="51" t="str">
        <f t="shared" si="49"/>
        <v>ELS</v>
      </c>
      <c r="CY33" s="51" t="str">
        <f t="shared" si="50"/>
        <v>001</v>
      </c>
      <c r="CZ33" s="52">
        <f t="shared" si="15"/>
        <v>450</v>
      </c>
      <c r="DA33" s="52">
        <f t="shared" si="51"/>
        <v>238000</v>
      </c>
      <c r="DB33" s="51" t="str">
        <f t="shared" si="52"/>
        <v>BLACK</v>
      </c>
      <c r="DC33" s="51" t="str">
        <f t="shared" si="53"/>
        <v>OMM</v>
      </c>
      <c r="DD33" s="60"/>
      <c r="DE33" s="164"/>
      <c r="DG33" s="270">
        <v>41778</v>
      </c>
      <c r="DH33" s="276">
        <f t="shared" si="67"/>
        <v>41807</v>
      </c>
      <c r="DI33" s="269">
        <v>41744</v>
      </c>
      <c r="DJ33" s="269">
        <v>41744</v>
      </c>
      <c r="DK33" s="270"/>
      <c r="DL33" s="1167"/>
      <c r="DM33" s="1167"/>
      <c r="DN33" s="270"/>
      <c r="DO33" s="270"/>
      <c r="DP33" s="277">
        <f t="shared" si="68"/>
        <v>41837</v>
      </c>
      <c r="DQ33" s="270"/>
      <c r="DR33" s="270"/>
      <c r="DS33" s="271"/>
      <c r="DT33" s="270"/>
      <c r="DU33" s="271"/>
      <c r="DV33" s="270">
        <v>41820</v>
      </c>
      <c r="DW33" s="270"/>
      <c r="DX33" s="271"/>
      <c r="DY33" s="271"/>
      <c r="DZ33" s="60"/>
      <c r="EA33" s="61"/>
      <c r="EB33" s="61"/>
      <c r="EC33" s="26" t="str">
        <f t="shared" si="56"/>
        <v/>
      </c>
      <c r="ED33" s="26" t="str">
        <f t="shared" si="57"/>
        <v>ELSJPF5001BKOMM</v>
      </c>
      <c r="EE33" s="27">
        <f>IF($ED33="",0,IF(COUNTIF(ED$12:ED32,ED33)=0,0,COUNTIF(ED$12:ED32,ED33)))</f>
        <v>0</v>
      </c>
      <c r="EF33" s="26">
        <f t="shared" si="58"/>
        <v>0</v>
      </c>
      <c r="EG33" s="27" t="str">
        <f t="shared" si="59"/>
        <v/>
      </c>
      <c r="EI33" s="26" t="str">
        <f t="shared" si="60"/>
        <v>ELSJPF5001</v>
      </c>
      <c r="EJ33" s="26" t="str">
        <f t="shared" si="61"/>
        <v>ELSJPF5001BK</v>
      </c>
      <c r="EV33" s="26">
        <f t="shared" si="69"/>
        <v>22207.5</v>
      </c>
    </row>
    <row r="34" spans="1:152" s="26" customFormat="1" ht="52.5" customHeight="1">
      <c r="A34" s="168" t="str">
        <f>IF(OR($I34="TTL",$I34=""),"",IF(ISERROR(VLOOKUP($B34,CODE!$D:$G,CODE!$F$1-2,FALSE))=TRUE,"전략",VLOOKUP($B34,CODE!$D:$G,CODE!$F$1-2,FALSE)))</f>
        <v>전략</v>
      </c>
      <c r="B34" s="217" t="str">
        <f>IF(OR($I34="TTL",$I34=""),"",IF(VLOOKUP($P34,CODE!$K:$O,CODE!$O$1,FALSE)="",$I34,$I34&amp;"-"&amp;VLOOKUP($P34,CODE!$K:$O,CODE!$O$1,FALSE)))</f>
        <v>ELS-의류</v>
      </c>
      <c r="C34" s="71" t="str">
        <f t="shared" si="16"/>
        <v>ELS-대경-01</v>
      </c>
      <c r="D34" s="300" t="str">
        <f t="shared" si="17"/>
        <v>ELS-대경-01ELSJPF5001BK</v>
      </c>
      <c r="E34" s="71">
        <f t="shared" si="18"/>
        <v>1</v>
      </c>
      <c r="F34" s="193" t="str">
        <f t="shared" si="19"/>
        <v>ELS-대경-011</v>
      </c>
      <c r="G34" s="71" t="str">
        <f t="shared" si="20"/>
        <v>ELS-대경-011-ELSJPF5001BLACKOLL</v>
      </c>
      <c r="H34" s="71" t="str">
        <f>IF(ISERROR(I34&amp;VLOOKUP(P34,CODE!$K:$N,CODE!$N$1,FALSE)&amp;S34)=TRUE,0,I34&amp;VLOOKUP(P34,CODE!$K:$N,CODE!$N$1,FALSE)&amp;S34)</f>
        <v>ELS의류1</v>
      </c>
      <c r="I34" s="71" t="str">
        <f>IF(ISERROR(SEARCH("TTL",$K34))=TRUE,IF($L34="","",VLOOKUP($L34,CODE!$B:$G,CODE!$D$1,FALSE)),"TTL")</f>
        <v>ELS</v>
      </c>
      <c r="J34" s="237" t="str">
        <f t="shared" si="21"/>
        <v>14FW_E</v>
      </c>
      <c r="K34" s="878"/>
      <c r="L34" s="40" t="s">
        <v>2042</v>
      </c>
      <c r="M34" s="41" t="str">
        <f>IF(OR($I34="TTL",$L34=""),"",VLOOKUP($L34,CODE!$B:$D,CODE!$C$1,FALSE))</f>
        <v>ELSTINKO</v>
      </c>
      <c r="N34" s="42" t="str">
        <f>IF(OR($I34="TTL",$L34=""),"",VLOOKUP($K$2,CODE!$S:$T,CODE!$T$1-1,FALSE))</f>
        <v>F</v>
      </c>
      <c r="O34" s="1281">
        <v>5</v>
      </c>
      <c r="P34" s="40" t="s">
        <v>2043</v>
      </c>
      <c r="Q34" s="41" t="str">
        <f>IF(OR($I34="TTL",$P34=""),"",VLOOKUP($P34,CODE!$K:$M,CODE!$L$1,FALSE))</f>
        <v>JUMPER</v>
      </c>
      <c r="R34" s="1282" t="s">
        <v>2044</v>
      </c>
      <c r="S34" s="1283">
        <v>1</v>
      </c>
      <c r="T34" s="43" t="str">
        <f t="shared" si="2"/>
        <v>001</v>
      </c>
      <c r="U34" s="39" t="str">
        <f t="shared" si="3"/>
        <v>ELSJPF5001</v>
      </c>
      <c r="V34" s="36">
        <f t="shared" si="4"/>
        <v>0.1</v>
      </c>
      <c r="W34" s="1284" t="s">
        <v>2045</v>
      </c>
      <c r="X34" s="39" t="str">
        <f>IF($Y34="","",VLOOKUP($Y34,CODE!$AE:$AF,CODE!$AF$1-1,FALSE))</f>
        <v>BK</v>
      </c>
      <c r="Y34" s="37" t="s">
        <v>2046</v>
      </c>
      <c r="Z34" s="35" t="str">
        <f t="shared" si="5"/>
        <v>ELSJPF5001BK</v>
      </c>
      <c r="AA34" s="592" t="str">
        <f t="shared" si="6"/>
        <v/>
      </c>
      <c r="AB34" s="44">
        <f t="shared" si="7"/>
        <v>0.2</v>
      </c>
      <c r="AC34" s="598" t="s">
        <v>3005</v>
      </c>
      <c r="AD34" s="184">
        <v>1</v>
      </c>
      <c r="AE34" s="1285" t="s">
        <v>2545</v>
      </c>
      <c r="AF34" s="1295">
        <v>250</v>
      </c>
      <c r="AG34" s="1287" t="s">
        <v>2047</v>
      </c>
      <c r="AH34" s="1288">
        <v>1</v>
      </c>
      <c r="AI34" s="224" t="str">
        <f t="shared" si="8"/>
        <v>01</v>
      </c>
      <c r="AJ34" s="1289" t="s">
        <v>2048</v>
      </c>
      <c r="AK34" s="1289" t="s">
        <v>2049</v>
      </c>
      <c r="AL34" s="212">
        <f t="shared" si="9"/>
        <v>1</v>
      </c>
      <c r="AM34" s="247">
        <f>IF(ISERROR(VLOOKUP($F34,[1]기획현황취합!$A$1:$E$65440,[1]기획현황취합!$B$1,FALSE))=TRUE,0,VLOOKUP($F34,[1]기획현황취합!$A$1:$E$65440,[1]기획현황취합!$B$1,FALSE))</f>
        <v>238000</v>
      </c>
      <c r="AN34" s="1099">
        <f>IF(ISERROR(VLOOKUP($F34,[1]기획현황취합!$A$1:$E$65440,[1]기획현황취합!$C$1,FALSE))=TRUE,0,VLOOKUP($F34,[1]기획현황취합!$A$1:$E$65440,[1]기획현황취합!$C$1,FALSE))</f>
        <v>41801</v>
      </c>
      <c r="AO34" s="45">
        <f>IF(ISERROR(($AM34/1.1)/VLOOKUP($AG34,'TARGET MU'!$A:$D,'TARGET MU'!$D$1,FALSE))=TRUE,0,($AM34/1.1)/VLOOKUP($AG34,'TARGET MU'!$A:$D,'TARGET MU'!$D$1,FALSE))</f>
        <v>48080.808080808078</v>
      </c>
      <c r="AP34" s="1110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57019.25</v>
      </c>
      <c r="AQ34" s="38">
        <f t="shared" si="62"/>
        <v>8938.4419191919224</v>
      </c>
      <c r="AR34" s="754">
        <v>0</v>
      </c>
      <c r="AS34" s="754">
        <v>20</v>
      </c>
      <c r="AT34" s="244" t="s">
        <v>1724</v>
      </c>
      <c r="AU34" s="219">
        <f t="shared" si="63"/>
        <v>20</v>
      </c>
      <c r="AV34" s="245">
        <v>49.35</v>
      </c>
      <c r="AW34" s="246">
        <v>0</v>
      </c>
      <c r="AX34" s="250">
        <f>IF(ISERROR(VLOOKUP($F34,[1]기획현황취합!$A$1:$E$65440,[1]기획현황취합!$D$1,FALSE))=TRUE,0,VLOOKUP($F34,[1]기획현황취합!$A$1:$E$65440,[1]기획현황취합!$D$1,FALSE))</f>
        <v>41744</v>
      </c>
      <c r="AY34" s="248"/>
      <c r="AZ34" s="208">
        <f>IF(ISERROR(VLOOKUP($F34,[1]기획현황취합!$A$1:$E$65440,[1]기획현황취합!$E$1,FALSE))=TRUE,0,VLOOKUP($F34,[1]기획현황취합!$A$1:$E$65440,[1]기획현황취합!$E$1,FALSE))</f>
        <v>41897</v>
      </c>
      <c r="BA34" s="243">
        <v>41912</v>
      </c>
      <c r="BB34" s="243">
        <v>41920</v>
      </c>
      <c r="BC34" s="243">
        <v>0</v>
      </c>
      <c r="BD34" s="243">
        <v>0</v>
      </c>
      <c r="BE34" s="243">
        <v>0</v>
      </c>
      <c r="BF34" s="243">
        <v>0</v>
      </c>
      <c r="BG34" s="249" t="s">
        <v>2838</v>
      </c>
      <c r="BH34" s="249">
        <v>0</v>
      </c>
      <c r="BI34" s="83">
        <f>IF($I34="TTL",SUMIF($C:$C,MID($K34,1,SEARCH("TTL",$K34)-2),$BI:$BI),SUMIF(실입고현황!$A:$A,BB34&amp;VLOOKUP($AG34,'TARGET MU'!$A:$D,'TARGET MU'!$B$1,FALSE)&amp;$Z34&amp;" "&amp;$AE34,실입고현황!$C:$C))</f>
        <v>266</v>
      </c>
      <c r="BJ34" s="102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3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3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3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4">
        <f t="shared" si="10"/>
        <v>0</v>
      </c>
      <c r="BO34" s="46">
        <f t="shared" si="11"/>
        <v>250</v>
      </c>
      <c r="BP34" s="94">
        <f t="shared" si="12"/>
        <v>14254812.5</v>
      </c>
      <c r="BQ34" s="94">
        <f t="shared" si="13"/>
        <v>59500000</v>
      </c>
      <c r="BR34" s="47">
        <f t="shared" si="24"/>
        <v>3.7945717694223675</v>
      </c>
      <c r="BT34" s="26" t="str">
        <f>IF(ISERROR(Z34&amp;VLOOKUP($AG34,'TARGET MU'!$A:$D,'TARGET MU'!$B$1,FALSE))=TRUE,"",Z34&amp;VLOOKUP($AG34,'TARGET MU'!$A:$D,'TARGET MU'!$B$1,FALSE))</f>
        <v>ELSJPF5001BK대경글로텍</v>
      </c>
      <c r="BU34" s="31">
        <f t="shared" si="25"/>
        <v>57019.25</v>
      </c>
      <c r="BV34" s="31" t="str">
        <f t="shared" si="26"/>
        <v>ELSJPF5001BKOLL250238000대경01IN</v>
      </c>
      <c r="BX34" s="54" t="str">
        <f t="shared" si="27"/>
        <v>ELS</v>
      </c>
      <c r="BY34" s="55">
        <f t="shared" si="28"/>
        <v>5</v>
      </c>
      <c r="BZ34" s="55" t="str">
        <f t="shared" si="29"/>
        <v>M</v>
      </c>
      <c r="CA34" s="55" t="str">
        <f t="shared" si="30"/>
        <v>JP</v>
      </c>
      <c r="CB34" s="55" t="str">
        <f t="shared" si="31"/>
        <v>U</v>
      </c>
      <c r="CC34" s="55" t="str">
        <f t="shared" si="32"/>
        <v>IN</v>
      </c>
      <c r="CD34" s="56" t="str">
        <f t="shared" si="33"/>
        <v>14FW_ELSTINKO_DOWN JUMPER_01_BK</v>
      </c>
      <c r="CE34" s="55" t="str">
        <f t="shared" si="34"/>
        <v>ELSJPF5001</v>
      </c>
      <c r="CF34" s="55" t="str">
        <f t="shared" si="35"/>
        <v>001</v>
      </c>
      <c r="CG34" s="56" t="str">
        <f t="shared" si="36"/>
        <v>14FW_ELSTINKO_DOWN JUMPER_01_BK</v>
      </c>
      <c r="CH34" s="55" t="str">
        <f t="shared" si="37"/>
        <v>BK</v>
      </c>
      <c r="CI34" s="55">
        <f t="shared" si="38"/>
        <v>1</v>
      </c>
      <c r="CJ34" s="55" t="str">
        <f t="shared" si="39"/>
        <v>OLL</v>
      </c>
      <c r="CK34" s="57">
        <f t="shared" si="14"/>
        <v>250</v>
      </c>
      <c r="CL34" s="58">
        <f t="shared" si="40"/>
        <v>49.35</v>
      </c>
      <c r="CM34" s="57">
        <f t="shared" si="41"/>
        <v>238000</v>
      </c>
      <c r="CN34" s="57">
        <f t="shared" si="42"/>
        <v>56999.25</v>
      </c>
      <c r="CO34" s="57">
        <f t="shared" si="43"/>
        <v>20</v>
      </c>
      <c r="CP34" s="59">
        <f t="shared" si="44"/>
        <v>1</v>
      </c>
      <c r="CQ34" s="234"/>
      <c r="CS34" s="48"/>
      <c r="CT34" s="49" t="str">
        <f t="shared" si="45"/>
        <v>ELSJPF5001BKOLL</v>
      </c>
      <c r="CU34" s="50" t="str">
        <f t="shared" si="46"/>
        <v>ELSTINKO</v>
      </c>
      <c r="CV34" s="50" t="str">
        <f t="shared" si="64"/>
        <v>JUMPER_001</v>
      </c>
      <c r="CW34" s="50" t="str">
        <f t="shared" si="48"/>
        <v>BLACK_OLL</v>
      </c>
      <c r="CX34" s="51" t="str">
        <f t="shared" si="49"/>
        <v>ELS</v>
      </c>
      <c r="CY34" s="51" t="str">
        <f t="shared" si="50"/>
        <v>001</v>
      </c>
      <c r="CZ34" s="52">
        <f t="shared" si="15"/>
        <v>250</v>
      </c>
      <c r="DA34" s="52">
        <f t="shared" si="51"/>
        <v>238000</v>
      </c>
      <c r="DB34" s="51" t="str">
        <f t="shared" si="52"/>
        <v>BLACK</v>
      </c>
      <c r="DC34" s="51" t="str">
        <f t="shared" si="53"/>
        <v>OLL</v>
      </c>
      <c r="DD34" s="60"/>
      <c r="DE34" s="164"/>
      <c r="DG34" s="270">
        <v>41778</v>
      </c>
      <c r="DH34" s="276">
        <f t="shared" si="67"/>
        <v>41807</v>
      </c>
      <c r="DI34" s="269">
        <v>41744</v>
      </c>
      <c r="DJ34" s="269">
        <v>41744</v>
      </c>
      <c r="DK34" s="270"/>
      <c r="DL34" s="1167"/>
      <c r="DM34" s="1167"/>
      <c r="DN34" s="270"/>
      <c r="DO34" s="270"/>
      <c r="DP34" s="277">
        <f t="shared" si="68"/>
        <v>41837</v>
      </c>
      <c r="DQ34" s="270"/>
      <c r="DR34" s="270"/>
      <c r="DS34" s="271"/>
      <c r="DT34" s="270"/>
      <c r="DU34" s="271"/>
      <c r="DV34" s="270">
        <v>41820</v>
      </c>
      <c r="DW34" s="270"/>
      <c r="DX34" s="271"/>
      <c r="DY34" s="271"/>
      <c r="DZ34" s="60"/>
      <c r="EA34" s="61"/>
      <c r="EB34" s="61"/>
      <c r="EC34" s="26" t="str">
        <f t="shared" si="56"/>
        <v/>
      </c>
      <c r="ED34" s="26" t="str">
        <f t="shared" si="57"/>
        <v>ELSJPF5001BKOLL</v>
      </c>
      <c r="EE34" s="27">
        <f>IF($ED34="",0,IF(COUNTIF(ED$12:ED33,ED34)=0,0,COUNTIF(ED$12:ED33,ED34)))</f>
        <v>0</v>
      </c>
      <c r="EF34" s="26">
        <f t="shared" si="58"/>
        <v>0</v>
      </c>
      <c r="EG34" s="27" t="str">
        <f t="shared" si="59"/>
        <v/>
      </c>
      <c r="EI34" s="26" t="str">
        <f t="shared" si="60"/>
        <v>ELSJPF5001</v>
      </c>
      <c r="EJ34" s="26" t="str">
        <f t="shared" si="61"/>
        <v>ELSJPF5001BK</v>
      </c>
      <c r="EV34" s="26">
        <f t="shared" si="69"/>
        <v>12337.5</v>
      </c>
    </row>
    <row r="35" spans="1:152" s="26" customFormat="1" ht="52.5" customHeight="1">
      <c r="A35" s="168" t="str">
        <f>IF(OR($I35="TTL",$I35=""),"",IF(ISERROR(VLOOKUP($B35,CODE!$D:$G,CODE!$F$1-2,FALSE))=TRUE,"전략",VLOOKUP($B35,CODE!$D:$G,CODE!$F$1-2,FALSE)))</f>
        <v>전략</v>
      </c>
      <c r="B35" s="217" t="str">
        <f>IF(OR($I35="TTL",$I35=""),"",IF(VLOOKUP($P35,CODE!$K:$O,CODE!$O$1,FALSE)="",$I35,$I35&amp;"-"&amp;VLOOKUP($P35,CODE!$K:$O,CODE!$O$1,FALSE)))</f>
        <v>ELS-의류</v>
      </c>
      <c r="C35" s="71" t="str">
        <f t="shared" si="16"/>
        <v>ELS-대경-01</v>
      </c>
      <c r="D35" s="300" t="str">
        <f t="shared" si="17"/>
        <v>ELS-대경-01ELSJPF5001BK</v>
      </c>
      <c r="E35" s="71">
        <f t="shared" si="18"/>
        <v>1</v>
      </c>
      <c r="F35" s="193" t="str">
        <f t="shared" si="19"/>
        <v>ELS-대경-011</v>
      </c>
      <c r="G35" s="71" t="str">
        <f t="shared" si="20"/>
        <v>ELS-대경-011-ELSJPF5001BLACKOXL</v>
      </c>
      <c r="H35" s="71" t="str">
        <f>IF(ISERROR(I35&amp;VLOOKUP(P35,CODE!$K:$N,CODE!$N$1,FALSE)&amp;S35)=TRUE,0,I35&amp;VLOOKUP(P35,CODE!$K:$N,CODE!$N$1,FALSE)&amp;S35)</f>
        <v>ELS의류1</v>
      </c>
      <c r="I35" s="71" t="str">
        <f>IF(ISERROR(SEARCH("TTL",$K35))=TRUE,IF($L35="","",VLOOKUP($L35,CODE!$B:$G,CODE!$D$1,FALSE)),"TTL")</f>
        <v>ELS</v>
      </c>
      <c r="J35" s="237" t="str">
        <f t="shared" si="21"/>
        <v>14FW_E</v>
      </c>
      <c r="K35" s="878"/>
      <c r="L35" s="40" t="s">
        <v>2050</v>
      </c>
      <c r="M35" s="41" t="str">
        <f>IF(OR($I35="TTL",$L35=""),"",VLOOKUP($L35,CODE!$B:$D,CODE!$C$1,FALSE))</f>
        <v>ELSTINKO</v>
      </c>
      <c r="N35" s="42" t="str">
        <f>IF(OR($I35="TTL",$L35=""),"",VLOOKUP($K$2,CODE!$S:$T,CODE!$T$1-1,FALSE))</f>
        <v>F</v>
      </c>
      <c r="O35" s="1281">
        <v>5</v>
      </c>
      <c r="P35" s="40" t="s">
        <v>2051</v>
      </c>
      <c r="Q35" s="41" t="str">
        <f>IF(OR($I35="TTL",$P35=""),"",VLOOKUP($P35,CODE!$K:$M,CODE!$L$1,FALSE))</f>
        <v>JUMPER</v>
      </c>
      <c r="R35" s="1282" t="s">
        <v>2052</v>
      </c>
      <c r="S35" s="1283">
        <v>1</v>
      </c>
      <c r="T35" s="43" t="str">
        <f t="shared" si="2"/>
        <v>001</v>
      </c>
      <c r="U35" s="39" t="str">
        <f t="shared" si="3"/>
        <v>ELSJPF5001</v>
      </c>
      <c r="V35" s="36">
        <f t="shared" si="4"/>
        <v>0.1</v>
      </c>
      <c r="W35" s="1284" t="s">
        <v>2045</v>
      </c>
      <c r="X35" s="39" t="str">
        <f>IF($Y35="","",VLOOKUP($Y35,CODE!$AE:$AF,CODE!$AF$1-1,FALSE))</f>
        <v>BK</v>
      </c>
      <c r="Y35" s="37" t="s">
        <v>2053</v>
      </c>
      <c r="Z35" s="35" t="str">
        <f t="shared" si="5"/>
        <v>ELSJPF5001BK</v>
      </c>
      <c r="AA35" s="592" t="str">
        <f t="shared" si="6"/>
        <v/>
      </c>
      <c r="AB35" s="44">
        <f t="shared" si="7"/>
        <v>0.2</v>
      </c>
      <c r="AC35" s="598" t="s">
        <v>3005</v>
      </c>
      <c r="AD35" s="184">
        <v>1</v>
      </c>
      <c r="AE35" s="1285" t="s">
        <v>2546</v>
      </c>
      <c r="AF35" s="1295">
        <v>200</v>
      </c>
      <c r="AG35" s="1287" t="s">
        <v>2054</v>
      </c>
      <c r="AH35" s="1288">
        <v>1</v>
      </c>
      <c r="AI35" s="224" t="str">
        <f t="shared" si="8"/>
        <v>01</v>
      </c>
      <c r="AJ35" s="1289" t="s">
        <v>2055</v>
      </c>
      <c r="AK35" s="1289" t="s">
        <v>2056</v>
      </c>
      <c r="AL35" s="212">
        <f t="shared" si="9"/>
        <v>1</v>
      </c>
      <c r="AM35" s="247">
        <f>IF(ISERROR(VLOOKUP($F35,[1]기획현황취합!$A$1:$E$65440,[1]기획현황취합!$B$1,FALSE))=TRUE,0,VLOOKUP($F35,[1]기획현황취합!$A$1:$E$65440,[1]기획현황취합!$B$1,FALSE))</f>
        <v>238000</v>
      </c>
      <c r="AN35" s="1099">
        <f>IF(ISERROR(VLOOKUP($F35,[1]기획현황취합!$A$1:$E$65440,[1]기획현황취합!$C$1,FALSE))=TRUE,0,VLOOKUP($F35,[1]기획현황취합!$A$1:$E$65440,[1]기획현황취합!$C$1,FALSE))</f>
        <v>41801</v>
      </c>
      <c r="AO35" s="45">
        <f>IF(ISERROR(($AM35/1.1)/VLOOKUP($AG35,'TARGET MU'!$A:$D,'TARGET MU'!$D$1,FALSE))=TRUE,0,($AM35/1.1)/VLOOKUP($AG35,'TARGET MU'!$A:$D,'TARGET MU'!$D$1,FALSE))</f>
        <v>48080.808080808078</v>
      </c>
      <c r="AP35" s="1110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57019.25</v>
      </c>
      <c r="AQ35" s="38">
        <f t="shared" si="62"/>
        <v>8938.4419191919224</v>
      </c>
      <c r="AR35" s="754">
        <v>0</v>
      </c>
      <c r="AS35" s="754">
        <v>20</v>
      </c>
      <c r="AT35" s="244" t="s">
        <v>1724</v>
      </c>
      <c r="AU35" s="219">
        <f t="shared" si="63"/>
        <v>20</v>
      </c>
      <c r="AV35" s="245">
        <v>49.35</v>
      </c>
      <c r="AW35" s="246">
        <v>0</v>
      </c>
      <c r="AX35" s="250">
        <f>IF(ISERROR(VLOOKUP($F35,[1]기획현황취합!$A$1:$E$65440,[1]기획현황취합!$D$1,FALSE))=TRUE,0,VLOOKUP($F35,[1]기획현황취합!$A$1:$E$65440,[1]기획현황취합!$D$1,FALSE))</f>
        <v>41744</v>
      </c>
      <c r="AY35" s="248"/>
      <c r="AZ35" s="208">
        <f>IF(ISERROR(VLOOKUP($F35,[1]기획현황취합!$A$1:$E$65440,[1]기획현황취합!$E$1,FALSE))=TRUE,0,VLOOKUP($F35,[1]기획현황취합!$A$1:$E$65440,[1]기획현황취합!$E$1,FALSE))</f>
        <v>41897</v>
      </c>
      <c r="BA35" s="243">
        <v>41912</v>
      </c>
      <c r="BB35" s="243">
        <v>41920</v>
      </c>
      <c r="BC35" s="243">
        <v>0</v>
      </c>
      <c r="BD35" s="243">
        <v>0</v>
      </c>
      <c r="BE35" s="243">
        <v>0</v>
      </c>
      <c r="BF35" s="243">
        <v>0</v>
      </c>
      <c r="BG35" s="249" t="s">
        <v>2838</v>
      </c>
      <c r="BH35" s="249">
        <v>0</v>
      </c>
      <c r="BI35" s="83">
        <f>IF($I35="TTL",SUMIF($C:$C,MID($K35,1,SEARCH("TTL",$K35)-2),$BI:$BI),SUMIF(실입고현황!$A:$A,BB35&amp;VLOOKUP($AG35,'TARGET MU'!$A:$D,'TARGET MU'!$B$1,FALSE)&amp;$Z35&amp;" "&amp;$AE35,실입고현황!$C:$C))</f>
        <v>216</v>
      </c>
      <c r="BJ35" s="102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03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3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3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4">
        <f t="shared" si="10"/>
        <v>0</v>
      </c>
      <c r="BO35" s="46">
        <f t="shared" si="11"/>
        <v>200</v>
      </c>
      <c r="BP35" s="94">
        <f t="shared" si="12"/>
        <v>11403850</v>
      </c>
      <c r="BQ35" s="94">
        <f t="shared" si="13"/>
        <v>47600000</v>
      </c>
      <c r="BR35" s="47">
        <f t="shared" si="24"/>
        <v>3.7945717694223675</v>
      </c>
      <c r="BT35" s="26" t="str">
        <f>IF(ISERROR(Z35&amp;VLOOKUP($AG35,'TARGET MU'!$A:$D,'TARGET MU'!$B$1,FALSE))=TRUE,"",Z35&amp;VLOOKUP($AG35,'TARGET MU'!$A:$D,'TARGET MU'!$B$1,FALSE))</f>
        <v>ELSJPF5001BK대경글로텍</v>
      </c>
      <c r="BU35" s="31">
        <f t="shared" si="25"/>
        <v>57019.25</v>
      </c>
      <c r="BV35" s="31" t="str">
        <f t="shared" si="26"/>
        <v>ELSJPF5001BKOXL200238000대경01IN</v>
      </c>
      <c r="BX35" s="54" t="str">
        <f t="shared" si="27"/>
        <v>ELS</v>
      </c>
      <c r="BY35" s="55">
        <f t="shared" si="28"/>
        <v>5</v>
      </c>
      <c r="BZ35" s="55" t="str">
        <f t="shared" si="29"/>
        <v>M</v>
      </c>
      <c r="CA35" s="55" t="str">
        <f t="shared" si="30"/>
        <v>JP</v>
      </c>
      <c r="CB35" s="55" t="str">
        <f t="shared" si="31"/>
        <v>U</v>
      </c>
      <c r="CC35" s="55" t="str">
        <f t="shared" si="32"/>
        <v>IN</v>
      </c>
      <c r="CD35" s="56" t="str">
        <f t="shared" si="33"/>
        <v>14FW_ELSTINKO_DOWN JUMPER_01_BK</v>
      </c>
      <c r="CE35" s="55" t="str">
        <f t="shared" si="34"/>
        <v>ELSJPF5001</v>
      </c>
      <c r="CF35" s="55" t="str">
        <f t="shared" si="35"/>
        <v>001</v>
      </c>
      <c r="CG35" s="56" t="str">
        <f t="shared" si="36"/>
        <v>14FW_ELSTINKO_DOWN JUMPER_01_BK</v>
      </c>
      <c r="CH35" s="55" t="str">
        <f t="shared" si="37"/>
        <v>BK</v>
      </c>
      <c r="CI35" s="55">
        <f t="shared" si="38"/>
        <v>1</v>
      </c>
      <c r="CJ35" s="55" t="str">
        <f t="shared" si="39"/>
        <v>OXL</v>
      </c>
      <c r="CK35" s="57">
        <f t="shared" si="14"/>
        <v>200</v>
      </c>
      <c r="CL35" s="58">
        <f t="shared" si="40"/>
        <v>49.35</v>
      </c>
      <c r="CM35" s="57">
        <f t="shared" si="41"/>
        <v>238000</v>
      </c>
      <c r="CN35" s="57">
        <f t="shared" si="42"/>
        <v>56999.25</v>
      </c>
      <c r="CO35" s="57">
        <f t="shared" si="43"/>
        <v>20</v>
      </c>
      <c r="CP35" s="59">
        <f t="shared" si="44"/>
        <v>1</v>
      </c>
      <c r="CQ35" s="234"/>
      <c r="CS35" s="48"/>
      <c r="CT35" s="49" t="str">
        <f t="shared" si="45"/>
        <v>ELSJPF5001BKOXL</v>
      </c>
      <c r="CU35" s="50" t="str">
        <f t="shared" si="46"/>
        <v>ELSTINKO</v>
      </c>
      <c r="CV35" s="50" t="str">
        <f t="shared" si="64"/>
        <v>JUMPER_001</v>
      </c>
      <c r="CW35" s="50" t="str">
        <f t="shared" si="48"/>
        <v>BLACK_OXL</v>
      </c>
      <c r="CX35" s="51" t="str">
        <f t="shared" si="49"/>
        <v>ELS</v>
      </c>
      <c r="CY35" s="51" t="str">
        <f t="shared" si="50"/>
        <v>001</v>
      </c>
      <c r="CZ35" s="52">
        <f t="shared" si="15"/>
        <v>200</v>
      </c>
      <c r="DA35" s="52">
        <f t="shared" si="51"/>
        <v>238000</v>
      </c>
      <c r="DB35" s="51" t="str">
        <f t="shared" si="52"/>
        <v>BLACK</v>
      </c>
      <c r="DC35" s="51" t="str">
        <f t="shared" si="53"/>
        <v>OXL</v>
      </c>
      <c r="DD35" s="60"/>
      <c r="DE35" s="164"/>
      <c r="DG35" s="270">
        <v>41778</v>
      </c>
      <c r="DH35" s="276">
        <f t="shared" si="67"/>
        <v>41807</v>
      </c>
      <c r="DI35" s="269">
        <v>41744</v>
      </c>
      <c r="DJ35" s="269">
        <v>41744</v>
      </c>
      <c r="DK35" s="270"/>
      <c r="DL35" s="1167"/>
      <c r="DM35" s="1167"/>
      <c r="DN35" s="270"/>
      <c r="DO35" s="270"/>
      <c r="DP35" s="277">
        <f t="shared" si="68"/>
        <v>41837</v>
      </c>
      <c r="DQ35" s="270"/>
      <c r="DR35" s="270"/>
      <c r="DS35" s="271"/>
      <c r="DT35" s="270"/>
      <c r="DU35" s="271"/>
      <c r="DV35" s="270">
        <v>41820</v>
      </c>
      <c r="DW35" s="270"/>
      <c r="DX35" s="271"/>
      <c r="DY35" s="271"/>
      <c r="DZ35" s="60"/>
      <c r="EA35" s="61"/>
      <c r="EB35" s="61"/>
      <c r="EC35" s="26" t="str">
        <f t="shared" si="56"/>
        <v/>
      </c>
      <c r="ED35" s="26" t="str">
        <f t="shared" si="57"/>
        <v>ELSJPF5001BKOXL</v>
      </c>
      <c r="EE35" s="27">
        <f>IF($ED35="",0,IF(COUNTIF(ED$12:ED34,ED35)=0,0,COUNTIF(ED$12:ED34,ED35)))</f>
        <v>0</v>
      </c>
      <c r="EF35" s="26">
        <f t="shared" si="58"/>
        <v>0</v>
      </c>
      <c r="EG35" s="27" t="str">
        <f t="shared" si="59"/>
        <v/>
      </c>
      <c r="EI35" s="26" t="str">
        <f t="shared" si="60"/>
        <v>ELSJPF5001</v>
      </c>
      <c r="EJ35" s="26" t="str">
        <f t="shared" si="61"/>
        <v>ELSJPF5001BK</v>
      </c>
      <c r="EV35" s="26">
        <f t="shared" si="69"/>
        <v>9870</v>
      </c>
    </row>
    <row r="36" spans="1:152" s="26" customFormat="1" ht="52.5" customHeight="1">
      <c r="A36" s="168" t="str">
        <f>IF(OR($I36="TTL",$I36=""),"",IF(ISERROR(VLOOKUP($B36,CODE!$D:$G,CODE!$F$1-2,FALSE))=TRUE,"전략",VLOOKUP($B36,CODE!$D:$G,CODE!$F$1-2,FALSE)))</f>
        <v>전략</v>
      </c>
      <c r="B36" s="217" t="str">
        <f>IF(OR($I36="TTL",$I36=""),"",IF(VLOOKUP($P36,CODE!$K:$O,CODE!$O$1,FALSE)="",$I36,$I36&amp;"-"&amp;VLOOKUP($P36,CODE!$K:$O,CODE!$O$1,FALSE)))</f>
        <v>ELS-의류</v>
      </c>
      <c r="C36" s="71" t="str">
        <f t="shared" si="16"/>
        <v>ELS-대경-01</v>
      </c>
      <c r="D36" s="300" t="str">
        <f t="shared" si="17"/>
        <v>ELS-대경-01ELSJPF5001RE</v>
      </c>
      <c r="E36" s="71">
        <f t="shared" si="18"/>
        <v>2</v>
      </c>
      <c r="F36" s="193" t="str">
        <f t="shared" si="19"/>
        <v>ELS-대경-012</v>
      </c>
      <c r="G36" s="71" t="str">
        <f t="shared" si="20"/>
        <v>ELS-대경-012-ELSJPF5001REDOXS</v>
      </c>
      <c r="H36" s="71" t="str">
        <f>IF(ISERROR(I36&amp;VLOOKUP(P36,CODE!$K:$N,CODE!$N$1,FALSE)&amp;S36)=TRUE,0,I36&amp;VLOOKUP(P36,CODE!$K:$N,CODE!$N$1,FALSE)&amp;S36)</f>
        <v>ELS의류1</v>
      </c>
      <c r="I36" s="71" t="str">
        <f>IF(ISERROR(SEARCH("TTL",$K36))=TRUE,IF($L36="","",VLOOKUP($L36,CODE!$B:$G,CODE!$D$1,FALSE)),"TTL")</f>
        <v>ELS</v>
      </c>
      <c r="J36" s="237" t="str">
        <f t="shared" si="21"/>
        <v>14FW_E</v>
      </c>
      <c r="K36" s="878"/>
      <c r="L36" s="40" t="s">
        <v>2057</v>
      </c>
      <c r="M36" s="41" t="str">
        <f>IF(OR($I36="TTL",$L36=""),"",VLOOKUP($L36,CODE!$B:$D,CODE!$C$1,FALSE))</f>
        <v>ELSTINKO</v>
      </c>
      <c r="N36" s="42" t="str">
        <f>IF(OR($I36="TTL",$L36=""),"",VLOOKUP($K$2,CODE!$S:$T,CODE!$T$1-1,FALSE))</f>
        <v>F</v>
      </c>
      <c r="O36" s="1281">
        <v>5</v>
      </c>
      <c r="P36" s="40" t="s">
        <v>2058</v>
      </c>
      <c r="Q36" s="41" t="str">
        <f>IF(OR($I36="TTL",$P36=""),"",VLOOKUP($P36,CODE!$K:$M,CODE!$L$1,FALSE))</f>
        <v>JUMPER</v>
      </c>
      <c r="R36" s="1282" t="s">
        <v>2059</v>
      </c>
      <c r="S36" s="1283">
        <v>1</v>
      </c>
      <c r="T36" s="43" t="str">
        <f t="shared" si="2"/>
        <v>001</v>
      </c>
      <c r="U36" s="39" t="str">
        <f t="shared" si="3"/>
        <v>ELSJPF5001</v>
      </c>
      <c r="V36" s="36">
        <f t="shared" si="4"/>
        <v>0.1</v>
      </c>
      <c r="W36" s="1284" t="s">
        <v>2060</v>
      </c>
      <c r="X36" s="39" t="str">
        <f>IF($Y36="","",VLOOKUP($Y36,CODE!$AE:$AF,CODE!$AF$1-1,FALSE))</f>
        <v>RE</v>
      </c>
      <c r="Y36" s="37" t="s">
        <v>2061</v>
      </c>
      <c r="Z36" s="35" t="str">
        <f t="shared" si="5"/>
        <v>ELSJPF5001RE</v>
      </c>
      <c r="AA36" s="592" t="str">
        <f t="shared" si="6"/>
        <v/>
      </c>
      <c r="AB36" s="44">
        <f t="shared" si="7"/>
        <v>0.2</v>
      </c>
      <c r="AC36" s="598" t="s">
        <v>3005</v>
      </c>
      <c r="AD36" s="184">
        <v>1</v>
      </c>
      <c r="AE36" s="1285" t="s">
        <v>2509</v>
      </c>
      <c r="AF36" s="1295">
        <v>200</v>
      </c>
      <c r="AG36" s="1287" t="s">
        <v>2062</v>
      </c>
      <c r="AH36" s="1288">
        <v>1</v>
      </c>
      <c r="AI36" s="224" t="str">
        <f t="shared" si="8"/>
        <v>01</v>
      </c>
      <c r="AJ36" s="1289" t="s">
        <v>2063</v>
      </c>
      <c r="AK36" s="1289" t="s">
        <v>2064</v>
      </c>
      <c r="AL36" s="212">
        <f t="shared" si="9"/>
        <v>1</v>
      </c>
      <c r="AM36" s="247">
        <f>IF(ISERROR(VLOOKUP($F36,[1]기획현황취합!$A$1:$E$65440,[1]기획현황취합!$B$1,FALSE))=TRUE,0,VLOOKUP($F36,[1]기획현황취합!$A$1:$E$65440,[1]기획현황취합!$B$1,FALSE))</f>
        <v>238000</v>
      </c>
      <c r="AN36" s="1099">
        <f>IF(ISERROR(VLOOKUP($F36,[1]기획현황취합!$A$1:$E$65440,[1]기획현황취합!$C$1,FALSE))=TRUE,0,VLOOKUP($F36,[1]기획현황취합!$A$1:$E$65440,[1]기획현황취합!$C$1,FALSE))</f>
        <v>41801</v>
      </c>
      <c r="AO36" s="45">
        <f>IF(ISERROR(($AM36/1.1)/VLOOKUP($AG36,'TARGET MU'!$A:$D,'TARGET MU'!$D$1,FALSE))=TRUE,0,($AM36/1.1)/VLOOKUP($AG36,'TARGET MU'!$A:$D,'TARGET MU'!$D$1,FALSE))</f>
        <v>48080.808080808078</v>
      </c>
      <c r="AP36" s="1110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57019.25</v>
      </c>
      <c r="AQ36" s="38">
        <f t="shared" si="62"/>
        <v>8938.4419191919224</v>
      </c>
      <c r="AR36" s="754">
        <v>0</v>
      </c>
      <c r="AS36" s="754">
        <v>20</v>
      </c>
      <c r="AT36" s="244" t="s">
        <v>1724</v>
      </c>
      <c r="AU36" s="219">
        <f t="shared" si="63"/>
        <v>20</v>
      </c>
      <c r="AV36" s="245">
        <v>49.35</v>
      </c>
      <c r="AW36" s="246">
        <v>0</v>
      </c>
      <c r="AX36" s="250">
        <f>IF(ISERROR(VLOOKUP($F36,[1]기획현황취합!$A$1:$E$65440,[1]기획현황취합!$D$1,FALSE))=TRUE,0,VLOOKUP($F36,[1]기획현황취합!$A$1:$E$65440,[1]기획현황취합!$D$1,FALSE))</f>
        <v>41744</v>
      </c>
      <c r="AY36" s="248"/>
      <c r="AZ36" s="208">
        <f>IF(ISERROR(VLOOKUP($F36,[1]기획현황취합!$A$1:$E$65440,[1]기획현황취합!$E$1,FALSE))=TRUE,0,VLOOKUP($F36,[1]기획현황취합!$A$1:$E$65440,[1]기획현황취합!$E$1,FALSE))</f>
        <v>41897</v>
      </c>
      <c r="BA36" s="243">
        <v>41912</v>
      </c>
      <c r="BB36" s="243">
        <v>41920</v>
      </c>
      <c r="BC36" s="243">
        <v>0</v>
      </c>
      <c r="BD36" s="243">
        <v>0</v>
      </c>
      <c r="BE36" s="243">
        <v>0</v>
      </c>
      <c r="BF36" s="243">
        <v>0</v>
      </c>
      <c r="BG36" s="249" t="s">
        <v>2838</v>
      </c>
      <c r="BH36" s="249">
        <v>0</v>
      </c>
      <c r="BI36" s="83">
        <f>IF($I36="TTL",SUMIF($C:$C,MID($K36,1,SEARCH("TTL",$K36)-2),$BI:$BI),SUMIF(실입고현황!$A:$A,BB36&amp;VLOOKUP($AG36,'TARGET MU'!$A:$D,'TARGET MU'!$B$1,FALSE)&amp;$Z36&amp;" "&amp;$AE36,실입고현황!$C:$C))</f>
        <v>210</v>
      </c>
      <c r="BJ36" s="102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3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3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3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4">
        <f t="shared" si="10"/>
        <v>0</v>
      </c>
      <c r="BO36" s="46">
        <f t="shared" si="11"/>
        <v>200</v>
      </c>
      <c r="BP36" s="94">
        <f t="shared" si="12"/>
        <v>11403850</v>
      </c>
      <c r="BQ36" s="94">
        <f t="shared" si="13"/>
        <v>47600000</v>
      </c>
      <c r="BR36" s="47">
        <f t="shared" si="24"/>
        <v>3.7945717694223675</v>
      </c>
      <c r="BT36" s="26" t="str">
        <f>IF(ISERROR(Z36&amp;VLOOKUP($AG36,'TARGET MU'!$A:$D,'TARGET MU'!$B$1,FALSE))=TRUE,"",Z36&amp;VLOOKUP($AG36,'TARGET MU'!$A:$D,'TARGET MU'!$B$1,FALSE))</f>
        <v>ELSJPF5001RE대경글로텍</v>
      </c>
      <c r="BU36" s="31">
        <f t="shared" si="25"/>
        <v>57019.25</v>
      </c>
      <c r="BV36" s="31" t="str">
        <f t="shared" si="26"/>
        <v>ELSJPF5001REOXS200238000대경01IN</v>
      </c>
      <c r="BX36" s="54" t="str">
        <f t="shared" si="27"/>
        <v>ELS</v>
      </c>
      <c r="BY36" s="55">
        <f t="shared" si="28"/>
        <v>5</v>
      </c>
      <c r="BZ36" s="55" t="str">
        <f t="shared" si="29"/>
        <v>M</v>
      </c>
      <c r="CA36" s="55" t="str">
        <f t="shared" si="30"/>
        <v>JP</v>
      </c>
      <c r="CB36" s="55" t="str">
        <f t="shared" si="31"/>
        <v>U</v>
      </c>
      <c r="CC36" s="55" t="str">
        <f t="shared" si="32"/>
        <v>IN</v>
      </c>
      <c r="CD36" s="56" t="str">
        <f t="shared" si="33"/>
        <v>14FW_ELSTINKO_DOWN JUMPER_01_RD</v>
      </c>
      <c r="CE36" s="55" t="str">
        <f t="shared" si="34"/>
        <v>ELSJPF5001</v>
      </c>
      <c r="CF36" s="55" t="str">
        <f t="shared" si="35"/>
        <v>001</v>
      </c>
      <c r="CG36" s="56" t="str">
        <f t="shared" si="36"/>
        <v>14FW_ELSTINKO_DOWN JUMPER_01_RD</v>
      </c>
      <c r="CH36" s="55" t="str">
        <f t="shared" si="37"/>
        <v>RE</v>
      </c>
      <c r="CI36" s="55">
        <f t="shared" si="38"/>
        <v>1</v>
      </c>
      <c r="CJ36" s="55" t="str">
        <f t="shared" si="39"/>
        <v>OXS</v>
      </c>
      <c r="CK36" s="57">
        <f t="shared" si="14"/>
        <v>200</v>
      </c>
      <c r="CL36" s="58">
        <f t="shared" si="40"/>
        <v>49.35</v>
      </c>
      <c r="CM36" s="57">
        <f t="shared" si="41"/>
        <v>238000</v>
      </c>
      <c r="CN36" s="57">
        <f t="shared" si="42"/>
        <v>56999.25</v>
      </c>
      <c r="CO36" s="57">
        <f t="shared" si="43"/>
        <v>20</v>
      </c>
      <c r="CP36" s="59">
        <f t="shared" si="44"/>
        <v>1</v>
      </c>
      <c r="CQ36" s="234"/>
      <c r="CS36" s="48"/>
      <c r="CT36" s="49" t="str">
        <f t="shared" si="45"/>
        <v>ELSJPF5001REOXS</v>
      </c>
      <c r="CU36" s="50" t="str">
        <f t="shared" si="46"/>
        <v>ELSTINKO</v>
      </c>
      <c r="CV36" s="50" t="str">
        <f t="shared" si="64"/>
        <v>JUMPER_001</v>
      </c>
      <c r="CW36" s="50" t="str">
        <f t="shared" si="48"/>
        <v>RED_OXS</v>
      </c>
      <c r="CX36" s="51" t="str">
        <f t="shared" si="49"/>
        <v>ELS</v>
      </c>
      <c r="CY36" s="51" t="str">
        <f t="shared" si="50"/>
        <v>001</v>
      </c>
      <c r="CZ36" s="52">
        <f t="shared" si="15"/>
        <v>200</v>
      </c>
      <c r="DA36" s="52">
        <f t="shared" si="51"/>
        <v>238000</v>
      </c>
      <c r="DB36" s="51" t="str">
        <f t="shared" si="52"/>
        <v>RED</v>
      </c>
      <c r="DC36" s="51" t="str">
        <f t="shared" si="53"/>
        <v>OXS</v>
      </c>
      <c r="DD36" s="60"/>
      <c r="DE36" s="164"/>
      <c r="DG36" s="270">
        <v>41778</v>
      </c>
      <c r="DH36" s="276">
        <f t="shared" si="67"/>
        <v>41807</v>
      </c>
      <c r="DI36" s="269">
        <v>41744</v>
      </c>
      <c r="DJ36" s="269">
        <v>41744</v>
      </c>
      <c r="DK36" s="270"/>
      <c r="DL36" s="1167"/>
      <c r="DM36" s="1167"/>
      <c r="DN36" s="270"/>
      <c r="DO36" s="270"/>
      <c r="DP36" s="277">
        <f t="shared" si="68"/>
        <v>41837</v>
      </c>
      <c r="DQ36" s="270"/>
      <c r="DR36" s="270"/>
      <c r="DS36" s="271"/>
      <c r="DT36" s="270"/>
      <c r="DU36" s="271"/>
      <c r="DV36" s="270">
        <v>41820</v>
      </c>
      <c r="DW36" s="270"/>
      <c r="DX36" s="271"/>
      <c r="DY36" s="271"/>
      <c r="DZ36" s="60"/>
      <c r="EA36" s="61"/>
      <c r="EB36" s="61"/>
      <c r="EC36" s="26" t="str">
        <f t="shared" si="56"/>
        <v>ELSJPF5001RE41744</v>
      </c>
      <c r="ED36" s="26" t="str">
        <f t="shared" si="57"/>
        <v>ELSJPF5001REOXS</v>
      </c>
      <c r="EE36" s="27">
        <f>IF($ED36="",0,IF(COUNTIF(ED$12:ED35,ED36)=0,0,COUNTIF(ED$12:ED35,ED36)))</f>
        <v>0</v>
      </c>
      <c r="EF36" s="26">
        <f t="shared" si="58"/>
        <v>0</v>
      </c>
      <c r="EG36" s="27" t="str">
        <f t="shared" si="59"/>
        <v/>
      </c>
      <c r="EI36" s="26" t="str">
        <f t="shared" si="60"/>
        <v>ELSJPF5001</v>
      </c>
      <c r="EJ36" s="26" t="str">
        <f t="shared" si="61"/>
        <v>ELSJPF5001RE</v>
      </c>
      <c r="EV36" s="26">
        <f t="shared" si="69"/>
        <v>9870</v>
      </c>
    </row>
    <row r="37" spans="1:152" s="26" customFormat="1" ht="52.5" customHeight="1">
      <c r="A37" s="168" t="str">
        <f>IF(OR($I37="TTL",$I37=""),"",IF(ISERROR(VLOOKUP($B37,CODE!$D:$G,CODE!$F$1-2,FALSE))=TRUE,"전략",VLOOKUP($B37,CODE!$D:$G,CODE!$F$1-2,FALSE)))</f>
        <v>전략</v>
      </c>
      <c r="B37" s="217" t="str">
        <f>IF(OR($I37="TTL",$I37=""),"",IF(VLOOKUP($P37,CODE!$K:$O,CODE!$O$1,FALSE)="",$I37,$I37&amp;"-"&amp;VLOOKUP($P37,CODE!$K:$O,CODE!$O$1,FALSE)))</f>
        <v>ELS-의류</v>
      </c>
      <c r="C37" s="71" t="str">
        <f t="shared" si="16"/>
        <v>ELS-대경-01</v>
      </c>
      <c r="D37" s="300" t="str">
        <f t="shared" si="17"/>
        <v>ELS-대경-01ELSJPF5001RE</v>
      </c>
      <c r="E37" s="71">
        <f t="shared" si="18"/>
        <v>2</v>
      </c>
      <c r="F37" s="193" t="str">
        <f t="shared" si="19"/>
        <v>ELS-대경-012</v>
      </c>
      <c r="G37" s="71" t="str">
        <f t="shared" si="20"/>
        <v>ELS-대경-012-ELSJPF5001REDOSS</v>
      </c>
      <c r="H37" s="71" t="str">
        <f>IF(ISERROR(I37&amp;VLOOKUP(P37,CODE!$K:$N,CODE!$N$1,FALSE)&amp;S37)=TRUE,0,I37&amp;VLOOKUP(P37,CODE!$K:$N,CODE!$N$1,FALSE)&amp;S37)</f>
        <v>ELS의류1</v>
      </c>
      <c r="I37" s="71" t="str">
        <f>IF(ISERROR(SEARCH("TTL",$K37))=TRUE,IF($L37="","",VLOOKUP($L37,CODE!$B:$G,CODE!$D$1,FALSE)),"TTL")</f>
        <v>ELS</v>
      </c>
      <c r="J37" s="237" t="str">
        <f t="shared" si="21"/>
        <v>14FW_E</v>
      </c>
      <c r="K37" s="878"/>
      <c r="L37" s="40" t="s">
        <v>2065</v>
      </c>
      <c r="M37" s="41" t="str">
        <f>IF(OR($I37="TTL",$L37=""),"",VLOOKUP($L37,CODE!$B:$D,CODE!$C$1,FALSE))</f>
        <v>ELSTINKO</v>
      </c>
      <c r="N37" s="42" t="str">
        <f>IF(OR($I37="TTL",$L37=""),"",VLOOKUP($K$2,CODE!$S:$T,CODE!$T$1-1,FALSE))</f>
        <v>F</v>
      </c>
      <c r="O37" s="1281">
        <v>5</v>
      </c>
      <c r="P37" s="40" t="s">
        <v>2043</v>
      </c>
      <c r="Q37" s="41" t="str">
        <f>IF(OR($I37="TTL",$P37=""),"",VLOOKUP($P37,CODE!$K:$M,CODE!$L$1,FALSE))</f>
        <v>JUMPER</v>
      </c>
      <c r="R37" s="1282" t="s">
        <v>2044</v>
      </c>
      <c r="S37" s="1283">
        <v>1</v>
      </c>
      <c r="T37" s="43" t="str">
        <f t="shared" si="2"/>
        <v>001</v>
      </c>
      <c r="U37" s="39" t="str">
        <f t="shared" si="3"/>
        <v>ELSJPF5001</v>
      </c>
      <c r="V37" s="36">
        <f t="shared" si="4"/>
        <v>0.1</v>
      </c>
      <c r="W37" s="1284" t="s">
        <v>2066</v>
      </c>
      <c r="X37" s="39" t="str">
        <f>IF($Y37="","",VLOOKUP($Y37,CODE!$AE:$AF,CODE!$AF$1-1,FALSE))</f>
        <v>RE</v>
      </c>
      <c r="Y37" s="37" t="s">
        <v>2067</v>
      </c>
      <c r="Z37" s="35" t="str">
        <f t="shared" si="5"/>
        <v>ELSJPF5001RE</v>
      </c>
      <c r="AA37" s="592" t="str">
        <f t="shared" si="6"/>
        <v/>
      </c>
      <c r="AB37" s="44">
        <f t="shared" si="7"/>
        <v>0.2</v>
      </c>
      <c r="AC37" s="598" t="s">
        <v>3005</v>
      </c>
      <c r="AD37" s="184">
        <v>1</v>
      </c>
      <c r="AE37" s="1285" t="s">
        <v>2543</v>
      </c>
      <c r="AF37" s="1295">
        <v>400</v>
      </c>
      <c r="AG37" s="1287" t="s">
        <v>2068</v>
      </c>
      <c r="AH37" s="1288">
        <v>1</v>
      </c>
      <c r="AI37" s="224" t="str">
        <f t="shared" si="8"/>
        <v>01</v>
      </c>
      <c r="AJ37" s="1289" t="s">
        <v>2069</v>
      </c>
      <c r="AK37" s="1289" t="s">
        <v>2070</v>
      </c>
      <c r="AL37" s="212">
        <f t="shared" si="9"/>
        <v>1</v>
      </c>
      <c r="AM37" s="247">
        <f>IF(ISERROR(VLOOKUP($F37,[1]기획현황취합!$A$1:$E$65440,[1]기획현황취합!$B$1,FALSE))=TRUE,0,VLOOKUP($F37,[1]기획현황취합!$A$1:$E$65440,[1]기획현황취합!$B$1,FALSE))</f>
        <v>238000</v>
      </c>
      <c r="AN37" s="1099">
        <f>IF(ISERROR(VLOOKUP($F37,[1]기획현황취합!$A$1:$E$65440,[1]기획현황취합!$C$1,FALSE))=TRUE,0,VLOOKUP($F37,[1]기획현황취합!$A$1:$E$65440,[1]기획현황취합!$C$1,FALSE))</f>
        <v>41801</v>
      </c>
      <c r="AO37" s="45">
        <f>IF(ISERROR(($AM37/1.1)/VLOOKUP($AG37,'TARGET MU'!$A:$D,'TARGET MU'!$D$1,FALSE))=TRUE,0,($AM37/1.1)/VLOOKUP($AG37,'TARGET MU'!$A:$D,'TARGET MU'!$D$1,FALSE))</f>
        <v>48080.808080808078</v>
      </c>
      <c r="AP37" s="1110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57019.25</v>
      </c>
      <c r="AQ37" s="38">
        <f t="shared" si="62"/>
        <v>8938.4419191919224</v>
      </c>
      <c r="AR37" s="754">
        <v>0</v>
      </c>
      <c r="AS37" s="754">
        <v>20</v>
      </c>
      <c r="AT37" s="244" t="s">
        <v>1724</v>
      </c>
      <c r="AU37" s="219">
        <f t="shared" si="63"/>
        <v>20</v>
      </c>
      <c r="AV37" s="245">
        <v>49.35</v>
      </c>
      <c r="AW37" s="246">
        <v>0</v>
      </c>
      <c r="AX37" s="250">
        <f>IF(ISERROR(VLOOKUP($F37,[1]기획현황취합!$A$1:$E$65440,[1]기획현황취합!$D$1,FALSE))=TRUE,0,VLOOKUP($F37,[1]기획현황취합!$A$1:$E$65440,[1]기획현황취합!$D$1,FALSE))</f>
        <v>41744</v>
      </c>
      <c r="AY37" s="248"/>
      <c r="AZ37" s="208">
        <f>IF(ISERROR(VLOOKUP($F37,[1]기획현황취합!$A$1:$E$65440,[1]기획현황취합!$E$1,FALSE))=TRUE,0,VLOOKUP($F37,[1]기획현황취합!$A$1:$E$65440,[1]기획현황취합!$E$1,FALSE))</f>
        <v>41897</v>
      </c>
      <c r="BA37" s="243">
        <v>41912</v>
      </c>
      <c r="BB37" s="243">
        <v>41920</v>
      </c>
      <c r="BC37" s="243">
        <v>0</v>
      </c>
      <c r="BD37" s="243">
        <v>0</v>
      </c>
      <c r="BE37" s="243">
        <v>0</v>
      </c>
      <c r="BF37" s="243">
        <v>0</v>
      </c>
      <c r="BG37" s="249" t="s">
        <v>2838</v>
      </c>
      <c r="BH37" s="249">
        <v>0</v>
      </c>
      <c r="BI37" s="83">
        <f>IF($I37="TTL",SUMIF($C:$C,MID($K37,1,SEARCH("TTL",$K37)-2),$BI:$BI),SUMIF(실입고현황!$A:$A,BB37&amp;VLOOKUP($AG37,'TARGET MU'!$A:$D,'TARGET MU'!$B$1,FALSE)&amp;$Z37&amp;" "&amp;$AE37,실입고현황!$C:$C))</f>
        <v>384</v>
      </c>
      <c r="BJ37" s="102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3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3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3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4">
        <f t="shared" si="10"/>
        <v>0</v>
      </c>
      <c r="BO37" s="46">
        <f t="shared" si="11"/>
        <v>400</v>
      </c>
      <c r="BP37" s="94">
        <f t="shared" si="12"/>
        <v>22807700</v>
      </c>
      <c r="BQ37" s="94">
        <f t="shared" si="13"/>
        <v>95200000</v>
      </c>
      <c r="BR37" s="47">
        <f t="shared" si="24"/>
        <v>3.7945717694223675</v>
      </c>
      <c r="BT37" s="26" t="str">
        <f>IF(ISERROR(Z37&amp;VLOOKUP($AG37,'TARGET MU'!$A:$D,'TARGET MU'!$B$1,FALSE))=TRUE,"",Z37&amp;VLOOKUP($AG37,'TARGET MU'!$A:$D,'TARGET MU'!$B$1,FALSE))</f>
        <v>ELSJPF5001RE대경글로텍</v>
      </c>
      <c r="BU37" s="31">
        <f t="shared" si="25"/>
        <v>57019.25</v>
      </c>
      <c r="BV37" s="31" t="str">
        <f t="shared" si="26"/>
        <v>ELSJPF5001REOSS400238000대경01IN</v>
      </c>
      <c r="BX37" s="54" t="str">
        <f t="shared" si="27"/>
        <v>ELS</v>
      </c>
      <c r="BY37" s="55">
        <f t="shared" si="28"/>
        <v>5</v>
      </c>
      <c r="BZ37" s="55" t="str">
        <f t="shared" si="29"/>
        <v>M</v>
      </c>
      <c r="CA37" s="55" t="str">
        <f t="shared" si="30"/>
        <v>JP</v>
      </c>
      <c r="CB37" s="55" t="str">
        <f t="shared" si="31"/>
        <v>U</v>
      </c>
      <c r="CC37" s="55" t="str">
        <f t="shared" si="32"/>
        <v>IN</v>
      </c>
      <c r="CD37" s="56" t="str">
        <f t="shared" si="33"/>
        <v>14FW_ELSTINKO_DOWN JUMPER_01_RD</v>
      </c>
      <c r="CE37" s="55" t="str">
        <f t="shared" si="34"/>
        <v>ELSJPF5001</v>
      </c>
      <c r="CF37" s="55" t="str">
        <f t="shared" si="35"/>
        <v>001</v>
      </c>
      <c r="CG37" s="56" t="str">
        <f t="shared" si="36"/>
        <v>14FW_ELSTINKO_DOWN JUMPER_01_RD</v>
      </c>
      <c r="CH37" s="55" t="str">
        <f t="shared" si="37"/>
        <v>RE</v>
      </c>
      <c r="CI37" s="55">
        <f t="shared" si="38"/>
        <v>1</v>
      </c>
      <c r="CJ37" s="55" t="str">
        <f t="shared" si="39"/>
        <v>OSS</v>
      </c>
      <c r="CK37" s="57">
        <f t="shared" si="14"/>
        <v>400</v>
      </c>
      <c r="CL37" s="58">
        <f t="shared" si="40"/>
        <v>49.35</v>
      </c>
      <c r="CM37" s="57">
        <f t="shared" si="41"/>
        <v>238000</v>
      </c>
      <c r="CN37" s="57">
        <f t="shared" si="42"/>
        <v>56999.25</v>
      </c>
      <c r="CO37" s="57">
        <f t="shared" si="43"/>
        <v>20</v>
      </c>
      <c r="CP37" s="59">
        <f t="shared" si="44"/>
        <v>1</v>
      </c>
      <c r="CQ37" s="234"/>
      <c r="CS37" s="48"/>
      <c r="CT37" s="49" t="str">
        <f t="shared" si="45"/>
        <v>ELSJPF5001REOSS</v>
      </c>
      <c r="CU37" s="50" t="str">
        <f t="shared" si="46"/>
        <v>ELSTINKO</v>
      </c>
      <c r="CV37" s="50" t="str">
        <f t="shared" ref="CV37:CV129" si="70">IF($I37="TTL","",IF($CT37="","",$Q37&amp;"_"&amp;$T37&amp;IF(R37="K","_KIDS","")))</f>
        <v>JUMPER_001</v>
      </c>
      <c r="CW37" s="50" t="str">
        <f t="shared" si="48"/>
        <v>RED_OSS</v>
      </c>
      <c r="CX37" s="51" t="str">
        <f t="shared" si="49"/>
        <v>ELS</v>
      </c>
      <c r="CY37" s="51" t="str">
        <f t="shared" si="50"/>
        <v>001</v>
      </c>
      <c r="CZ37" s="52">
        <f t="shared" si="15"/>
        <v>400</v>
      </c>
      <c r="DA37" s="52">
        <f t="shared" si="51"/>
        <v>238000</v>
      </c>
      <c r="DB37" s="51" t="str">
        <f t="shared" si="52"/>
        <v>RED</v>
      </c>
      <c r="DC37" s="51" t="str">
        <f t="shared" si="53"/>
        <v>OSS</v>
      </c>
      <c r="DD37" s="60"/>
      <c r="DE37" s="164"/>
      <c r="DG37" s="270">
        <v>41778</v>
      </c>
      <c r="DH37" s="276">
        <f t="shared" si="67"/>
        <v>41807</v>
      </c>
      <c r="DI37" s="269">
        <v>41744</v>
      </c>
      <c r="DJ37" s="269">
        <v>41744</v>
      </c>
      <c r="DK37" s="270"/>
      <c r="DL37" s="1167"/>
      <c r="DM37" s="1167"/>
      <c r="DN37" s="270"/>
      <c r="DO37" s="270"/>
      <c r="DP37" s="277">
        <f t="shared" si="68"/>
        <v>41837</v>
      </c>
      <c r="DQ37" s="270"/>
      <c r="DR37" s="270"/>
      <c r="DS37" s="271"/>
      <c r="DT37" s="270"/>
      <c r="DU37" s="271"/>
      <c r="DV37" s="270">
        <v>41820</v>
      </c>
      <c r="DW37" s="270"/>
      <c r="DX37" s="271"/>
      <c r="DY37" s="271"/>
      <c r="DZ37" s="60"/>
      <c r="EA37" s="61"/>
      <c r="EB37" s="61"/>
      <c r="EC37" s="26" t="str">
        <f t="shared" si="56"/>
        <v/>
      </c>
      <c r="ED37" s="26" t="str">
        <f t="shared" si="57"/>
        <v>ELSJPF5001REOSS</v>
      </c>
      <c r="EE37" s="27">
        <f>IF($ED37="",0,IF(COUNTIF(ED$12:ED36,ED37)=0,0,COUNTIF(ED$12:ED36,ED37)))</f>
        <v>0</v>
      </c>
      <c r="EF37" s="26">
        <f t="shared" si="58"/>
        <v>0</v>
      </c>
      <c r="EG37" s="27" t="str">
        <f t="shared" si="59"/>
        <v/>
      </c>
      <c r="EI37" s="26" t="str">
        <f t="shared" si="60"/>
        <v>ELSJPF5001</v>
      </c>
      <c r="EJ37" s="26" t="str">
        <f t="shared" si="61"/>
        <v>ELSJPF5001RE</v>
      </c>
      <c r="EV37" s="26">
        <f t="shared" si="69"/>
        <v>19740</v>
      </c>
    </row>
    <row r="38" spans="1:152" s="26" customFormat="1" ht="52.5" customHeight="1">
      <c r="A38" s="168" t="str">
        <f>IF(OR($I38="TTL",$I38=""),"",IF(ISERROR(VLOOKUP($B38,CODE!$D:$G,CODE!$F$1-2,FALSE))=TRUE,"전략",VLOOKUP($B38,CODE!$D:$G,CODE!$F$1-2,FALSE)))</f>
        <v>전략</v>
      </c>
      <c r="B38" s="217" t="str">
        <f>IF(OR($I38="TTL",$I38=""),"",IF(VLOOKUP($P38,CODE!$K:$O,CODE!$O$1,FALSE)="",$I38,$I38&amp;"-"&amp;VLOOKUP($P38,CODE!$K:$O,CODE!$O$1,FALSE)))</f>
        <v>ELS-의류</v>
      </c>
      <c r="C38" s="71" t="str">
        <f t="shared" si="16"/>
        <v>ELS-대경-01</v>
      </c>
      <c r="D38" s="300" t="str">
        <f t="shared" si="17"/>
        <v>ELS-대경-01ELSJPF5001RE</v>
      </c>
      <c r="E38" s="71">
        <f t="shared" si="18"/>
        <v>2</v>
      </c>
      <c r="F38" s="193" t="str">
        <f t="shared" si="19"/>
        <v>ELS-대경-012</v>
      </c>
      <c r="G38" s="71" t="str">
        <f t="shared" si="20"/>
        <v>ELS-대경-012-ELSJPF5001REDOMM</v>
      </c>
      <c r="H38" s="71" t="str">
        <f>IF(ISERROR(I38&amp;VLOOKUP(P38,CODE!$K:$N,CODE!$N$1,FALSE)&amp;S38)=TRUE,0,I38&amp;VLOOKUP(P38,CODE!$K:$N,CODE!$N$1,FALSE)&amp;S38)</f>
        <v>ELS의류1</v>
      </c>
      <c r="I38" s="71" t="str">
        <f>IF(ISERROR(SEARCH("TTL",$K38))=TRUE,IF($L38="","",VLOOKUP($L38,CODE!$B:$G,CODE!$D$1,FALSE)),"TTL")</f>
        <v>ELS</v>
      </c>
      <c r="J38" s="237" t="str">
        <f t="shared" si="21"/>
        <v>14FW_E</v>
      </c>
      <c r="K38" s="878"/>
      <c r="L38" s="40" t="s">
        <v>2071</v>
      </c>
      <c r="M38" s="41" t="str">
        <f>IF(OR($I38="TTL",$L38=""),"",VLOOKUP($L38,CODE!$B:$D,CODE!$C$1,FALSE))</f>
        <v>ELSTINKO</v>
      </c>
      <c r="N38" s="42" t="str">
        <f>IF(OR($I38="TTL",$L38=""),"",VLOOKUP($K$2,CODE!$S:$T,CODE!$T$1-1,FALSE))</f>
        <v>F</v>
      </c>
      <c r="O38" s="1281">
        <v>5</v>
      </c>
      <c r="P38" s="40" t="s">
        <v>2072</v>
      </c>
      <c r="Q38" s="41" t="str">
        <f>IF(OR($I38="TTL",$P38=""),"",VLOOKUP($P38,CODE!$K:$M,CODE!$L$1,FALSE))</f>
        <v>JUMPER</v>
      </c>
      <c r="R38" s="1282" t="s">
        <v>2073</v>
      </c>
      <c r="S38" s="1283">
        <v>1</v>
      </c>
      <c r="T38" s="43" t="str">
        <f t="shared" si="2"/>
        <v>001</v>
      </c>
      <c r="U38" s="39" t="str">
        <f t="shared" si="3"/>
        <v>ELSJPF5001</v>
      </c>
      <c r="V38" s="36">
        <f t="shared" si="4"/>
        <v>0.1</v>
      </c>
      <c r="W38" s="1284" t="s">
        <v>2074</v>
      </c>
      <c r="X38" s="39" t="str">
        <f>IF($Y38="","",VLOOKUP($Y38,CODE!$AE:$AF,CODE!$AF$1-1,FALSE))</f>
        <v>RE</v>
      </c>
      <c r="Y38" s="37" t="s">
        <v>2075</v>
      </c>
      <c r="Z38" s="35" t="str">
        <f t="shared" si="5"/>
        <v>ELSJPF5001RE</v>
      </c>
      <c r="AA38" s="592" t="str">
        <f t="shared" si="6"/>
        <v/>
      </c>
      <c r="AB38" s="44">
        <f t="shared" si="7"/>
        <v>0.2</v>
      </c>
      <c r="AC38" s="598" t="s">
        <v>3005</v>
      </c>
      <c r="AD38" s="184">
        <v>1</v>
      </c>
      <c r="AE38" s="1285" t="s">
        <v>2544</v>
      </c>
      <c r="AF38" s="1295">
        <v>450</v>
      </c>
      <c r="AG38" s="1287" t="s">
        <v>2076</v>
      </c>
      <c r="AH38" s="1288">
        <v>1</v>
      </c>
      <c r="AI38" s="224" t="str">
        <f t="shared" si="8"/>
        <v>01</v>
      </c>
      <c r="AJ38" s="1289" t="s">
        <v>2077</v>
      </c>
      <c r="AK38" s="1289" t="s">
        <v>2078</v>
      </c>
      <c r="AL38" s="212">
        <f t="shared" si="9"/>
        <v>1</v>
      </c>
      <c r="AM38" s="247">
        <f>IF(ISERROR(VLOOKUP($F38,[1]기획현황취합!$A$1:$E$65440,[1]기획현황취합!$B$1,FALSE))=TRUE,0,VLOOKUP($F38,[1]기획현황취합!$A$1:$E$65440,[1]기획현황취합!$B$1,FALSE))</f>
        <v>238000</v>
      </c>
      <c r="AN38" s="1099">
        <f>IF(ISERROR(VLOOKUP($F38,[1]기획현황취합!$A$1:$E$65440,[1]기획현황취합!$C$1,FALSE))=TRUE,0,VLOOKUP($F38,[1]기획현황취합!$A$1:$E$65440,[1]기획현황취합!$C$1,FALSE))</f>
        <v>41801</v>
      </c>
      <c r="AO38" s="45">
        <f>IF(ISERROR(($AM38/1.1)/VLOOKUP($AG38,'TARGET MU'!$A:$D,'TARGET MU'!$D$1,FALSE))=TRUE,0,($AM38/1.1)/VLOOKUP($AG38,'TARGET MU'!$A:$D,'TARGET MU'!$D$1,FALSE))</f>
        <v>48080.808080808078</v>
      </c>
      <c r="AP38" s="1110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57019.25</v>
      </c>
      <c r="AQ38" s="38">
        <f t="shared" si="62"/>
        <v>8938.4419191919224</v>
      </c>
      <c r="AR38" s="754">
        <v>0</v>
      </c>
      <c r="AS38" s="754">
        <v>20</v>
      </c>
      <c r="AT38" s="244" t="s">
        <v>1724</v>
      </c>
      <c r="AU38" s="219">
        <f t="shared" si="63"/>
        <v>20</v>
      </c>
      <c r="AV38" s="245">
        <v>49.35</v>
      </c>
      <c r="AW38" s="246">
        <v>0</v>
      </c>
      <c r="AX38" s="250">
        <f>IF(ISERROR(VLOOKUP($F38,[1]기획현황취합!$A$1:$E$65440,[1]기획현황취합!$D$1,FALSE))=TRUE,0,VLOOKUP($F38,[1]기획현황취합!$A$1:$E$65440,[1]기획현황취합!$D$1,FALSE))</f>
        <v>41744</v>
      </c>
      <c r="AY38" s="248"/>
      <c r="AZ38" s="208">
        <f>IF(ISERROR(VLOOKUP($F38,[1]기획현황취합!$A$1:$E$65440,[1]기획현황취합!$E$1,FALSE))=TRUE,0,VLOOKUP($F38,[1]기획현황취합!$A$1:$E$65440,[1]기획현황취합!$E$1,FALSE))</f>
        <v>41897</v>
      </c>
      <c r="BA38" s="243">
        <v>41912</v>
      </c>
      <c r="BB38" s="243">
        <v>41920</v>
      </c>
      <c r="BC38" s="243">
        <v>0</v>
      </c>
      <c r="BD38" s="243">
        <v>0</v>
      </c>
      <c r="BE38" s="243">
        <v>0</v>
      </c>
      <c r="BF38" s="243">
        <v>0</v>
      </c>
      <c r="BG38" s="249" t="s">
        <v>2838</v>
      </c>
      <c r="BH38" s="249">
        <v>0</v>
      </c>
      <c r="BI38" s="83">
        <f>IF($I38="TTL",SUMIF($C:$C,MID($K38,1,SEARCH("TTL",$K38)-2),$BI:$BI),SUMIF(실입고현황!$A:$A,BB38&amp;VLOOKUP($AG38,'TARGET MU'!$A:$D,'TARGET MU'!$B$1,FALSE)&amp;$Z38&amp;" "&amp;$AE38,실입고현황!$C:$C))</f>
        <v>431</v>
      </c>
      <c r="BJ38" s="102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3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3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3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4">
        <f t="shared" si="10"/>
        <v>0</v>
      </c>
      <c r="BO38" s="46">
        <f t="shared" si="11"/>
        <v>450</v>
      </c>
      <c r="BP38" s="94">
        <f t="shared" si="12"/>
        <v>25658662.5</v>
      </c>
      <c r="BQ38" s="94">
        <f t="shared" si="13"/>
        <v>107100000</v>
      </c>
      <c r="BR38" s="47">
        <f t="shared" si="24"/>
        <v>3.7945717694223675</v>
      </c>
      <c r="BT38" s="26" t="str">
        <f>IF(ISERROR(Z38&amp;VLOOKUP($AG38,'TARGET MU'!$A:$D,'TARGET MU'!$B$1,FALSE))=TRUE,"",Z38&amp;VLOOKUP($AG38,'TARGET MU'!$A:$D,'TARGET MU'!$B$1,FALSE))</f>
        <v>ELSJPF5001RE대경글로텍</v>
      </c>
      <c r="BU38" s="31">
        <f t="shared" si="25"/>
        <v>57019.25</v>
      </c>
      <c r="BV38" s="31" t="str">
        <f t="shared" si="26"/>
        <v>ELSJPF5001REOMM450238000대경01IN</v>
      </c>
      <c r="BX38" s="54" t="str">
        <f t="shared" si="27"/>
        <v>ELS</v>
      </c>
      <c r="BY38" s="55">
        <f t="shared" si="28"/>
        <v>5</v>
      </c>
      <c r="BZ38" s="55" t="str">
        <f t="shared" si="29"/>
        <v>M</v>
      </c>
      <c r="CA38" s="55" t="str">
        <f t="shared" si="30"/>
        <v>JP</v>
      </c>
      <c r="CB38" s="55" t="str">
        <f t="shared" si="31"/>
        <v>U</v>
      </c>
      <c r="CC38" s="55" t="str">
        <f t="shared" si="32"/>
        <v>IN</v>
      </c>
      <c r="CD38" s="56" t="str">
        <f t="shared" si="33"/>
        <v>14FW_ELSTINKO_DOWN JUMPER_01_RD</v>
      </c>
      <c r="CE38" s="55" t="str">
        <f t="shared" si="34"/>
        <v>ELSJPF5001</v>
      </c>
      <c r="CF38" s="55" t="str">
        <f t="shared" si="35"/>
        <v>001</v>
      </c>
      <c r="CG38" s="56" t="str">
        <f t="shared" si="36"/>
        <v>14FW_ELSTINKO_DOWN JUMPER_01_RD</v>
      </c>
      <c r="CH38" s="55" t="str">
        <f t="shared" si="37"/>
        <v>RE</v>
      </c>
      <c r="CI38" s="55">
        <f t="shared" si="38"/>
        <v>1</v>
      </c>
      <c r="CJ38" s="55" t="str">
        <f t="shared" si="39"/>
        <v>OMM</v>
      </c>
      <c r="CK38" s="57">
        <f t="shared" si="14"/>
        <v>450</v>
      </c>
      <c r="CL38" s="58">
        <f t="shared" si="40"/>
        <v>49.35</v>
      </c>
      <c r="CM38" s="57">
        <f t="shared" si="41"/>
        <v>238000</v>
      </c>
      <c r="CN38" s="57">
        <f t="shared" si="42"/>
        <v>56999.25</v>
      </c>
      <c r="CO38" s="57">
        <f t="shared" si="43"/>
        <v>20</v>
      </c>
      <c r="CP38" s="59">
        <f t="shared" si="44"/>
        <v>1</v>
      </c>
      <c r="CQ38" s="234"/>
      <c r="CS38" s="48"/>
      <c r="CT38" s="49" t="str">
        <f t="shared" si="45"/>
        <v>ELSJPF5001REOMM</v>
      </c>
      <c r="CU38" s="50" t="str">
        <f t="shared" si="46"/>
        <v>ELSTINKO</v>
      </c>
      <c r="CV38" s="50" t="str">
        <f t="shared" si="70"/>
        <v>JUMPER_001</v>
      </c>
      <c r="CW38" s="50" t="str">
        <f t="shared" si="48"/>
        <v>RED_OMM</v>
      </c>
      <c r="CX38" s="51" t="str">
        <f t="shared" si="49"/>
        <v>ELS</v>
      </c>
      <c r="CY38" s="51" t="str">
        <f t="shared" si="50"/>
        <v>001</v>
      </c>
      <c r="CZ38" s="52">
        <f t="shared" si="15"/>
        <v>450</v>
      </c>
      <c r="DA38" s="52">
        <f t="shared" si="51"/>
        <v>238000</v>
      </c>
      <c r="DB38" s="51" t="str">
        <f t="shared" si="52"/>
        <v>RED</v>
      </c>
      <c r="DC38" s="51" t="str">
        <f t="shared" si="53"/>
        <v>OMM</v>
      </c>
      <c r="DD38" s="60"/>
      <c r="DE38" s="164"/>
      <c r="DG38" s="270">
        <v>41778</v>
      </c>
      <c r="DH38" s="276">
        <f t="shared" si="67"/>
        <v>41807</v>
      </c>
      <c r="DI38" s="269">
        <v>41744</v>
      </c>
      <c r="DJ38" s="269">
        <v>41744</v>
      </c>
      <c r="DK38" s="270"/>
      <c r="DL38" s="1167"/>
      <c r="DM38" s="1167"/>
      <c r="DN38" s="270"/>
      <c r="DO38" s="270"/>
      <c r="DP38" s="277">
        <f t="shared" si="68"/>
        <v>41837</v>
      </c>
      <c r="DQ38" s="270"/>
      <c r="DR38" s="270"/>
      <c r="DS38" s="271"/>
      <c r="DT38" s="270"/>
      <c r="DU38" s="271"/>
      <c r="DV38" s="270">
        <v>41820</v>
      </c>
      <c r="DW38" s="270"/>
      <c r="DX38" s="271"/>
      <c r="DY38" s="271"/>
      <c r="DZ38" s="60"/>
      <c r="EA38" s="61"/>
      <c r="EB38" s="61"/>
      <c r="EC38" s="26" t="str">
        <f t="shared" si="56"/>
        <v/>
      </c>
      <c r="ED38" s="26" t="str">
        <f t="shared" si="57"/>
        <v>ELSJPF5001REOMM</v>
      </c>
      <c r="EE38" s="27">
        <f>IF($ED38="",0,IF(COUNTIF(ED$12:ED37,ED38)=0,0,COUNTIF(ED$12:ED37,ED38)))</f>
        <v>0</v>
      </c>
      <c r="EF38" s="26">
        <f t="shared" si="58"/>
        <v>0</v>
      </c>
      <c r="EG38" s="27" t="str">
        <f t="shared" si="59"/>
        <v/>
      </c>
      <c r="EI38" s="26" t="str">
        <f t="shared" si="60"/>
        <v>ELSJPF5001</v>
      </c>
      <c r="EJ38" s="26" t="str">
        <f t="shared" si="61"/>
        <v>ELSJPF5001RE</v>
      </c>
      <c r="EV38" s="26">
        <f t="shared" si="69"/>
        <v>22207.5</v>
      </c>
    </row>
    <row r="39" spans="1:152" s="26" customFormat="1" ht="52.5" customHeight="1">
      <c r="A39" s="168" t="str">
        <f>IF(OR($I39="TTL",$I39=""),"",IF(ISERROR(VLOOKUP($B39,CODE!$D:$G,CODE!$F$1-2,FALSE))=TRUE,"전략",VLOOKUP($B39,CODE!$D:$G,CODE!$F$1-2,FALSE)))</f>
        <v>전략</v>
      </c>
      <c r="B39" s="217" t="str">
        <f>IF(OR($I39="TTL",$I39=""),"",IF(VLOOKUP($P39,CODE!$K:$O,CODE!$O$1,FALSE)="",$I39,$I39&amp;"-"&amp;VLOOKUP($P39,CODE!$K:$O,CODE!$O$1,FALSE)))</f>
        <v>ELS-의류</v>
      </c>
      <c r="C39" s="71" t="str">
        <f t="shared" si="16"/>
        <v>ELS-대경-01</v>
      </c>
      <c r="D39" s="300" t="str">
        <f t="shared" si="17"/>
        <v>ELS-대경-01ELSJPF5001RE</v>
      </c>
      <c r="E39" s="71">
        <f t="shared" si="18"/>
        <v>2</v>
      </c>
      <c r="F39" s="193" t="str">
        <f t="shared" si="19"/>
        <v>ELS-대경-012</v>
      </c>
      <c r="G39" s="71" t="str">
        <f t="shared" si="20"/>
        <v>ELS-대경-012-ELSJPF5001REDOLL</v>
      </c>
      <c r="H39" s="71" t="str">
        <f>IF(ISERROR(I39&amp;VLOOKUP(P39,CODE!$K:$N,CODE!$N$1,FALSE)&amp;S39)=TRUE,0,I39&amp;VLOOKUP(P39,CODE!$K:$N,CODE!$N$1,FALSE)&amp;S39)</f>
        <v>ELS의류1</v>
      </c>
      <c r="I39" s="71" t="str">
        <f>IF(ISERROR(SEARCH("TTL",$K39))=TRUE,IF($L39="","",VLOOKUP($L39,CODE!$B:$G,CODE!$D$1,FALSE)),"TTL")</f>
        <v>ELS</v>
      </c>
      <c r="J39" s="237" t="str">
        <f t="shared" si="21"/>
        <v>14FW_E</v>
      </c>
      <c r="K39" s="878"/>
      <c r="L39" s="40" t="s">
        <v>2079</v>
      </c>
      <c r="M39" s="41" t="str">
        <f>IF(OR($I39="TTL",$L39=""),"",VLOOKUP($L39,CODE!$B:$D,CODE!$C$1,FALSE))</f>
        <v>ELSTINKO</v>
      </c>
      <c r="N39" s="42" t="str">
        <f>IF(OR($I39="TTL",$L39=""),"",VLOOKUP($K$2,CODE!$S:$T,CODE!$T$1-1,FALSE))</f>
        <v>F</v>
      </c>
      <c r="O39" s="1281">
        <v>5</v>
      </c>
      <c r="P39" s="40" t="s">
        <v>2080</v>
      </c>
      <c r="Q39" s="41" t="str">
        <f>IF(OR($I39="TTL",$P39=""),"",VLOOKUP($P39,CODE!$K:$M,CODE!$L$1,FALSE))</f>
        <v>JUMPER</v>
      </c>
      <c r="R39" s="1282" t="s">
        <v>2059</v>
      </c>
      <c r="S39" s="1283">
        <v>1</v>
      </c>
      <c r="T39" s="43" t="str">
        <f t="shared" si="2"/>
        <v>001</v>
      </c>
      <c r="U39" s="39" t="str">
        <f t="shared" si="3"/>
        <v>ELSJPF5001</v>
      </c>
      <c r="V39" s="36">
        <f t="shared" si="4"/>
        <v>0.1</v>
      </c>
      <c r="W39" s="1284" t="s">
        <v>2060</v>
      </c>
      <c r="X39" s="39" t="str">
        <f>IF($Y39="","",VLOOKUP($Y39,CODE!$AE:$AF,CODE!$AF$1-1,FALSE))</f>
        <v>RE</v>
      </c>
      <c r="Y39" s="37" t="s">
        <v>2061</v>
      </c>
      <c r="Z39" s="35" t="str">
        <f t="shared" si="5"/>
        <v>ELSJPF5001RE</v>
      </c>
      <c r="AA39" s="592" t="str">
        <f t="shared" si="6"/>
        <v/>
      </c>
      <c r="AB39" s="44">
        <f t="shared" si="7"/>
        <v>0.2</v>
      </c>
      <c r="AC39" s="598" t="s">
        <v>3005</v>
      </c>
      <c r="AD39" s="184">
        <v>1</v>
      </c>
      <c r="AE39" s="1285" t="s">
        <v>2545</v>
      </c>
      <c r="AF39" s="1295">
        <v>250</v>
      </c>
      <c r="AG39" s="1287" t="s">
        <v>2062</v>
      </c>
      <c r="AH39" s="1288">
        <v>1</v>
      </c>
      <c r="AI39" s="224" t="str">
        <f t="shared" si="8"/>
        <v>01</v>
      </c>
      <c r="AJ39" s="1289" t="s">
        <v>2063</v>
      </c>
      <c r="AK39" s="1289" t="s">
        <v>2064</v>
      </c>
      <c r="AL39" s="212">
        <f t="shared" si="9"/>
        <v>1</v>
      </c>
      <c r="AM39" s="247">
        <f>IF(ISERROR(VLOOKUP($F39,[1]기획현황취합!$A$1:$E$65440,[1]기획현황취합!$B$1,FALSE))=TRUE,0,VLOOKUP($F39,[1]기획현황취합!$A$1:$E$65440,[1]기획현황취합!$B$1,FALSE))</f>
        <v>238000</v>
      </c>
      <c r="AN39" s="1099">
        <f>IF(ISERROR(VLOOKUP($F39,[1]기획현황취합!$A$1:$E$65440,[1]기획현황취합!$C$1,FALSE))=TRUE,0,VLOOKUP($F39,[1]기획현황취합!$A$1:$E$65440,[1]기획현황취합!$C$1,FALSE))</f>
        <v>41801</v>
      </c>
      <c r="AO39" s="45">
        <f>IF(ISERROR(($AM39/1.1)/VLOOKUP($AG39,'TARGET MU'!$A:$D,'TARGET MU'!$D$1,FALSE))=TRUE,0,($AM39/1.1)/VLOOKUP($AG39,'TARGET MU'!$A:$D,'TARGET MU'!$D$1,FALSE))</f>
        <v>48080.808080808078</v>
      </c>
      <c r="AP39" s="1110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57019.25</v>
      </c>
      <c r="AQ39" s="38">
        <f t="shared" si="62"/>
        <v>8938.4419191919224</v>
      </c>
      <c r="AR39" s="754">
        <v>0</v>
      </c>
      <c r="AS39" s="754">
        <v>20</v>
      </c>
      <c r="AT39" s="244" t="s">
        <v>1724</v>
      </c>
      <c r="AU39" s="219">
        <f t="shared" si="63"/>
        <v>20</v>
      </c>
      <c r="AV39" s="245">
        <v>49.35</v>
      </c>
      <c r="AW39" s="246">
        <v>0</v>
      </c>
      <c r="AX39" s="250">
        <f>IF(ISERROR(VLOOKUP($F39,[1]기획현황취합!$A$1:$E$65440,[1]기획현황취합!$D$1,FALSE))=TRUE,0,VLOOKUP($F39,[1]기획현황취합!$A$1:$E$65440,[1]기획현황취합!$D$1,FALSE))</f>
        <v>41744</v>
      </c>
      <c r="AY39" s="248"/>
      <c r="AZ39" s="208">
        <f>IF(ISERROR(VLOOKUP($F39,[1]기획현황취합!$A$1:$E$65440,[1]기획현황취합!$E$1,FALSE))=TRUE,0,VLOOKUP($F39,[1]기획현황취합!$A$1:$E$65440,[1]기획현황취합!$E$1,FALSE))</f>
        <v>41897</v>
      </c>
      <c r="BA39" s="243">
        <v>41912</v>
      </c>
      <c r="BB39" s="243">
        <v>41920</v>
      </c>
      <c r="BC39" s="243">
        <v>0</v>
      </c>
      <c r="BD39" s="243">
        <v>0</v>
      </c>
      <c r="BE39" s="243">
        <v>0</v>
      </c>
      <c r="BF39" s="243">
        <v>0</v>
      </c>
      <c r="BG39" s="249" t="s">
        <v>2838</v>
      </c>
      <c r="BH39" s="249">
        <v>0</v>
      </c>
      <c r="BI39" s="83">
        <f>IF($I39="TTL",SUMIF($C:$C,MID($K39,1,SEARCH("TTL",$K39)-2),$BI:$BI),SUMIF(실입고현황!$A:$A,BB39&amp;VLOOKUP($AG39,'TARGET MU'!$A:$D,'TARGET MU'!$B$1,FALSE)&amp;$Z39&amp;" "&amp;$AE39,실입고현황!$C:$C))</f>
        <v>241</v>
      </c>
      <c r="BJ39" s="102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3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3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3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4">
        <f t="shared" si="10"/>
        <v>0</v>
      </c>
      <c r="BO39" s="46">
        <f t="shared" si="11"/>
        <v>250</v>
      </c>
      <c r="BP39" s="94">
        <f t="shared" si="12"/>
        <v>14254812.5</v>
      </c>
      <c r="BQ39" s="94">
        <f t="shared" si="13"/>
        <v>59500000</v>
      </c>
      <c r="BR39" s="47">
        <f t="shared" si="24"/>
        <v>3.7945717694223675</v>
      </c>
      <c r="BT39" s="26" t="str">
        <f>IF(ISERROR(Z39&amp;VLOOKUP($AG39,'TARGET MU'!$A:$D,'TARGET MU'!$B$1,FALSE))=TRUE,"",Z39&amp;VLOOKUP($AG39,'TARGET MU'!$A:$D,'TARGET MU'!$B$1,FALSE))</f>
        <v>ELSJPF5001RE대경글로텍</v>
      </c>
      <c r="BU39" s="31">
        <f t="shared" si="25"/>
        <v>57019.25</v>
      </c>
      <c r="BV39" s="31" t="str">
        <f t="shared" si="26"/>
        <v>ELSJPF5001REOLL250238000대경01IN</v>
      </c>
      <c r="BX39" s="54" t="str">
        <f t="shared" si="27"/>
        <v>ELS</v>
      </c>
      <c r="BY39" s="55">
        <f t="shared" si="28"/>
        <v>5</v>
      </c>
      <c r="BZ39" s="55" t="str">
        <f t="shared" si="29"/>
        <v>M</v>
      </c>
      <c r="CA39" s="55" t="str">
        <f t="shared" si="30"/>
        <v>JP</v>
      </c>
      <c r="CB39" s="55" t="str">
        <f t="shared" si="31"/>
        <v>U</v>
      </c>
      <c r="CC39" s="55" t="str">
        <f t="shared" si="32"/>
        <v>IN</v>
      </c>
      <c r="CD39" s="56" t="str">
        <f t="shared" si="33"/>
        <v>14FW_ELSTINKO_DOWN JUMPER_01_RD</v>
      </c>
      <c r="CE39" s="55" t="str">
        <f t="shared" si="34"/>
        <v>ELSJPF5001</v>
      </c>
      <c r="CF39" s="55" t="str">
        <f t="shared" si="35"/>
        <v>001</v>
      </c>
      <c r="CG39" s="56" t="str">
        <f t="shared" si="36"/>
        <v>14FW_ELSTINKO_DOWN JUMPER_01_RD</v>
      </c>
      <c r="CH39" s="55" t="str">
        <f t="shared" si="37"/>
        <v>RE</v>
      </c>
      <c r="CI39" s="55">
        <f t="shared" si="38"/>
        <v>1</v>
      </c>
      <c r="CJ39" s="55" t="str">
        <f t="shared" si="39"/>
        <v>OLL</v>
      </c>
      <c r="CK39" s="57">
        <f t="shared" si="14"/>
        <v>250</v>
      </c>
      <c r="CL39" s="58">
        <f t="shared" si="40"/>
        <v>49.35</v>
      </c>
      <c r="CM39" s="57">
        <f t="shared" si="41"/>
        <v>238000</v>
      </c>
      <c r="CN39" s="57">
        <f t="shared" si="42"/>
        <v>56999.25</v>
      </c>
      <c r="CO39" s="57">
        <f t="shared" si="43"/>
        <v>20</v>
      </c>
      <c r="CP39" s="59">
        <f t="shared" si="44"/>
        <v>1</v>
      </c>
      <c r="CQ39" s="234"/>
      <c r="CS39" s="48"/>
      <c r="CT39" s="49" t="str">
        <f t="shared" si="45"/>
        <v>ELSJPF5001REOLL</v>
      </c>
      <c r="CU39" s="50" t="str">
        <f t="shared" si="46"/>
        <v>ELSTINKO</v>
      </c>
      <c r="CV39" s="50" t="str">
        <f t="shared" si="70"/>
        <v>JUMPER_001</v>
      </c>
      <c r="CW39" s="50" t="str">
        <f t="shared" si="48"/>
        <v>RED_OLL</v>
      </c>
      <c r="CX39" s="51" t="str">
        <f t="shared" si="49"/>
        <v>ELS</v>
      </c>
      <c r="CY39" s="51" t="str">
        <f t="shared" si="50"/>
        <v>001</v>
      </c>
      <c r="CZ39" s="52">
        <f t="shared" si="15"/>
        <v>250</v>
      </c>
      <c r="DA39" s="52">
        <f t="shared" si="51"/>
        <v>238000</v>
      </c>
      <c r="DB39" s="51" t="str">
        <f t="shared" si="52"/>
        <v>RED</v>
      </c>
      <c r="DC39" s="51" t="str">
        <f t="shared" si="53"/>
        <v>OLL</v>
      </c>
      <c r="DD39" s="60"/>
      <c r="DE39" s="164"/>
      <c r="DG39" s="270">
        <v>41778</v>
      </c>
      <c r="DH39" s="276">
        <f t="shared" si="67"/>
        <v>41807</v>
      </c>
      <c r="DI39" s="269">
        <v>41744</v>
      </c>
      <c r="DJ39" s="269">
        <v>41744</v>
      </c>
      <c r="DK39" s="270"/>
      <c r="DL39" s="1167"/>
      <c r="DM39" s="1167"/>
      <c r="DN39" s="270"/>
      <c r="DO39" s="270"/>
      <c r="DP39" s="277">
        <f t="shared" si="68"/>
        <v>41837</v>
      </c>
      <c r="DQ39" s="270"/>
      <c r="DR39" s="270"/>
      <c r="DS39" s="271"/>
      <c r="DT39" s="270"/>
      <c r="DU39" s="271"/>
      <c r="DV39" s="270">
        <v>41820</v>
      </c>
      <c r="DW39" s="270"/>
      <c r="DX39" s="271"/>
      <c r="DY39" s="271"/>
      <c r="DZ39" s="60"/>
      <c r="EA39" s="61"/>
      <c r="EB39" s="61"/>
      <c r="EC39" s="26" t="str">
        <f t="shared" si="56"/>
        <v/>
      </c>
      <c r="ED39" s="26" t="str">
        <f t="shared" si="57"/>
        <v>ELSJPF5001REOLL</v>
      </c>
      <c r="EE39" s="27">
        <f>IF($ED39="",0,IF(COUNTIF(ED$12:ED38,ED39)=0,0,COUNTIF(ED$12:ED38,ED39)))</f>
        <v>0</v>
      </c>
      <c r="EF39" s="26">
        <f t="shared" si="58"/>
        <v>0</v>
      </c>
      <c r="EG39" s="27" t="str">
        <f t="shared" si="59"/>
        <v/>
      </c>
      <c r="EI39" s="26" t="str">
        <f t="shared" si="60"/>
        <v>ELSJPF5001</v>
      </c>
      <c r="EJ39" s="26" t="str">
        <f t="shared" si="61"/>
        <v>ELSJPF5001RE</v>
      </c>
      <c r="EV39" s="26">
        <f t="shared" si="69"/>
        <v>12337.5</v>
      </c>
    </row>
    <row r="40" spans="1:152" s="26" customFormat="1" ht="52.5" customHeight="1">
      <c r="A40" s="168" t="str">
        <f>IF(OR($I40="TTL",$I40=""),"",IF(ISERROR(VLOOKUP($B40,CODE!$D:$G,CODE!$F$1-2,FALSE))=TRUE,"전략",VLOOKUP($B40,CODE!$D:$G,CODE!$F$1-2,FALSE)))</f>
        <v>전략</v>
      </c>
      <c r="B40" s="217" t="str">
        <f>IF(OR($I40="TTL",$I40=""),"",IF(VLOOKUP($P40,CODE!$K:$O,CODE!$O$1,FALSE)="",$I40,$I40&amp;"-"&amp;VLOOKUP($P40,CODE!$K:$O,CODE!$O$1,FALSE)))</f>
        <v>ELS-의류</v>
      </c>
      <c r="C40" s="71" t="str">
        <f t="shared" si="16"/>
        <v>ELS-대경-01</v>
      </c>
      <c r="D40" s="300" t="str">
        <f t="shared" si="17"/>
        <v>ELS-대경-01ELSJPF5001RE</v>
      </c>
      <c r="E40" s="71">
        <f t="shared" si="18"/>
        <v>2</v>
      </c>
      <c r="F40" s="193" t="str">
        <f t="shared" si="19"/>
        <v>ELS-대경-012</v>
      </c>
      <c r="G40" s="71" t="str">
        <f t="shared" si="20"/>
        <v>ELS-대경-012-ELSJPF5001REDOXL</v>
      </c>
      <c r="H40" s="71" t="str">
        <f>IF(ISERROR(I40&amp;VLOOKUP(P40,CODE!$K:$N,CODE!$N$1,FALSE)&amp;S40)=TRUE,0,I40&amp;VLOOKUP(P40,CODE!$K:$N,CODE!$N$1,FALSE)&amp;S40)</f>
        <v>ELS의류1</v>
      </c>
      <c r="I40" s="71" t="str">
        <f>IF(ISERROR(SEARCH("TTL",$K40))=TRUE,IF($L40="","",VLOOKUP($L40,CODE!$B:$G,CODE!$D$1,FALSE)),"TTL")</f>
        <v>ELS</v>
      </c>
      <c r="J40" s="237" t="str">
        <f t="shared" si="21"/>
        <v>14FW_E</v>
      </c>
      <c r="K40" s="878"/>
      <c r="L40" s="40" t="s">
        <v>2065</v>
      </c>
      <c r="M40" s="41" t="str">
        <f>IF(OR($I40="TTL",$L40=""),"",VLOOKUP($L40,CODE!$B:$D,CODE!$C$1,FALSE))</f>
        <v>ELSTINKO</v>
      </c>
      <c r="N40" s="42" t="str">
        <f>IF(OR($I40="TTL",$L40=""),"",VLOOKUP($K$2,CODE!$S:$T,CODE!$T$1-1,FALSE))</f>
        <v>F</v>
      </c>
      <c r="O40" s="1281">
        <v>5</v>
      </c>
      <c r="P40" s="40" t="s">
        <v>2043</v>
      </c>
      <c r="Q40" s="41" t="str">
        <f>IF(OR($I40="TTL",$P40=""),"",VLOOKUP($P40,CODE!$K:$M,CODE!$L$1,FALSE))</f>
        <v>JUMPER</v>
      </c>
      <c r="R40" s="1282" t="s">
        <v>2081</v>
      </c>
      <c r="S40" s="1283">
        <v>1</v>
      </c>
      <c r="T40" s="43" t="str">
        <f t="shared" si="2"/>
        <v>001</v>
      </c>
      <c r="U40" s="39" t="str">
        <f t="shared" si="3"/>
        <v>ELSJPF5001</v>
      </c>
      <c r="V40" s="36">
        <f t="shared" si="4"/>
        <v>0.1</v>
      </c>
      <c r="W40" s="1284" t="s">
        <v>2082</v>
      </c>
      <c r="X40" s="39" t="str">
        <f>IF($Y40="","",VLOOKUP($Y40,CODE!$AE:$AF,CODE!$AF$1-1,FALSE))</f>
        <v>RE</v>
      </c>
      <c r="Y40" s="37" t="s">
        <v>2083</v>
      </c>
      <c r="Z40" s="35" t="str">
        <f t="shared" si="5"/>
        <v>ELSJPF5001RE</v>
      </c>
      <c r="AA40" s="592" t="str">
        <f t="shared" si="6"/>
        <v/>
      </c>
      <c r="AB40" s="44">
        <f t="shared" si="7"/>
        <v>0.2</v>
      </c>
      <c r="AC40" s="598" t="s">
        <v>3005</v>
      </c>
      <c r="AD40" s="184">
        <v>1</v>
      </c>
      <c r="AE40" s="1285" t="s">
        <v>2546</v>
      </c>
      <c r="AF40" s="1295">
        <v>200</v>
      </c>
      <c r="AG40" s="1287" t="s">
        <v>2084</v>
      </c>
      <c r="AH40" s="1288">
        <v>1</v>
      </c>
      <c r="AI40" s="224" t="str">
        <f t="shared" si="8"/>
        <v>01</v>
      </c>
      <c r="AJ40" s="1289" t="s">
        <v>2085</v>
      </c>
      <c r="AK40" s="1289" t="s">
        <v>2086</v>
      </c>
      <c r="AL40" s="212">
        <f t="shared" si="9"/>
        <v>1</v>
      </c>
      <c r="AM40" s="247">
        <f>IF(ISERROR(VLOOKUP($F40,[1]기획현황취합!$A$1:$E$65440,[1]기획현황취합!$B$1,FALSE))=TRUE,0,VLOOKUP($F40,[1]기획현황취합!$A$1:$E$65440,[1]기획현황취합!$B$1,FALSE))</f>
        <v>238000</v>
      </c>
      <c r="AN40" s="1099">
        <f>IF(ISERROR(VLOOKUP($F40,[1]기획현황취합!$A$1:$E$65440,[1]기획현황취합!$C$1,FALSE))=TRUE,0,VLOOKUP($F40,[1]기획현황취합!$A$1:$E$65440,[1]기획현황취합!$C$1,FALSE))</f>
        <v>41801</v>
      </c>
      <c r="AO40" s="45">
        <f>IF(ISERROR(($AM40/1.1)/VLOOKUP($AG40,'TARGET MU'!$A:$D,'TARGET MU'!$D$1,FALSE))=TRUE,0,($AM40/1.1)/VLOOKUP($AG40,'TARGET MU'!$A:$D,'TARGET MU'!$D$1,FALSE))</f>
        <v>48080.808080808078</v>
      </c>
      <c r="AP40" s="1110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57019.25</v>
      </c>
      <c r="AQ40" s="38">
        <f t="shared" si="62"/>
        <v>8938.4419191919224</v>
      </c>
      <c r="AR40" s="754">
        <v>0</v>
      </c>
      <c r="AS40" s="754">
        <v>20</v>
      </c>
      <c r="AT40" s="244" t="s">
        <v>1724</v>
      </c>
      <c r="AU40" s="219">
        <f t="shared" si="63"/>
        <v>20</v>
      </c>
      <c r="AV40" s="245">
        <v>49.35</v>
      </c>
      <c r="AW40" s="246">
        <v>0</v>
      </c>
      <c r="AX40" s="250">
        <f>IF(ISERROR(VLOOKUP($F40,[1]기획현황취합!$A$1:$E$65440,[1]기획현황취합!$D$1,FALSE))=TRUE,0,VLOOKUP($F40,[1]기획현황취합!$A$1:$E$65440,[1]기획현황취합!$D$1,FALSE))</f>
        <v>41744</v>
      </c>
      <c r="AY40" s="248"/>
      <c r="AZ40" s="208">
        <f>IF(ISERROR(VLOOKUP($F40,[1]기획현황취합!$A$1:$E$65440,[1]기획현황취합!$E$1,FALSE))=TRUE,0,VLOOKUP($F40,[1]기획현황취합!$A$1:$E$65440,[1]기획현황취합!$E$1,FALSE))</f>
        <v>41897</v>
      </c>
      <c r="BA40" s="243">
        <v>41912</v>
      </c>
      <c r="BB40" s="243">
        <v>41920</v>
      </c>
      <c r="BC40" s="243">
        <v>0</v>
      </c>
      <c r="BD40" s="243">
        <v>0</v>
      </c>
      <c r="BE40" s="243">
        <v>0</v>
      </c>
      <c r="BF40" s="243">
        <v>0</v>
      </c>
      <c r="BG40" s="249" t="s">
        <v>2838</v>
      </c>
      <c r="BH40" s="249">
        <v>0</v>
      </c>
      <c r="BI40" s="83">
        <f>IF($I40="TTL",SUMIF($C:$C,MID($K40,1,SEARCH("TTL",$K40)-2),$BI:$BI),SUMIF(실입고현황!$A:$A,BB40&amp;VLOOKUP($AG40,'TARGET MU'!$A:$D,'TARGET MU'!$B$1,FALSE)&amp;$Z40&amp;" "&amp;$AE40,실입고현황!$C:$C))</f>
        <v>189</v>
      </c>
      <c r="BJ40" s="102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3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3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3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4">
        <f t="shared" si="10"/>
        <v>0</v>
      </c>
      <c r="BO40" s="46">
        <f t="shared" si="11"/>
        <v>200</v>
      </c>
      <c r="BP40" s="94">
        <f t="shared" si="12"/>
        <v>11403850</v>
      </c>
      <c r="BQ40" s="94">
        <f t="shared" si="13"/>
        <v>47600000</v>
      </c>
      <c r="BR40" s="47">
        <f t="shared" si="24"/>
        <v>3.7945717694223675</v>
      </c>
      <c r="BT40" s="26" t="str">
        <f>IF(ISERROR(Z40&amp;VLOOKUP($AG40,'TARGET MU'!$A:$D,'TARGET MU'!$B$1,FALSE))=TRUE,"",Z40&amp;VLOOKUP($AG40,'TARGET MU'!$A:$D,'TARGET MU'!$B$1,FALSE))</f>
        <v>ELSJPF5001RE대경글로텍</v>
      </c>
      <c r="BU40" s="31">
        <f t="shared" si="25"/>
        <v>57019.25</v>
      </c>
      <c r="BV40" s="31" t="str">
        <f t="shared" si="26"/>
        <v>ELSJPF5001REOXL200238000대경01IN</v>
      </c>
      <c r="BX40" s="54" t="str">
        <f t="shared" si="27"/>
        <v>ELS</v>
      </c>
      <c r="BY40" s="55">
        <f t="shared" si="28"/>
        <v>5</v>
      </c>
      <c r="BZ40" s="55" t="str">
        <f t="shared" si="29"/>
        <v>M</v>
      </c>
      <c r="CA40" s="55" t="str">
        <f t="shared" si="30"/>
        <v>JP</v>
      </c>
      <c r="CB40" s="55" t="str">
        <f t="shared" si="31"/>
        <v>U</v>
      </c>
      <c r="CC40" s="55" t="str">
        <f t="shared" si="32"/>
        <v>IN</v>
      </c>
      <c r="CD40" s="56" t="str">
        <f t="shared" si="33"/>
        <v>14FW_ELSTINKO_DOWN JUMPER_01_RD</v>
      </c>
      <c r="CE40" s="55" t="str">
        <f t="shared" si="34"/>
        <v>ELSJPF5001</v>
      </c>
      <c r="CF40" s="55" t="str">
        <f t="shared" si="35"/>
        <v>001</v>
      </c>
      <c r="CG40" s="56" t="str">
        <f t="shared" si="36"/>
        <v>14FW_ELSTINKO_DOWN JUMPER_01_RD</v>
      </c>
      <c r="CH40" s="55" t="str">
        <f t="shared" si="37"/>
        <v>RE</v>
      </c>
      <c r="CI40" s="55">
        <f t="shared" si="38"/>
        <v>1</v>
      </c>
      <c r="CJ40" s="55" t="str">
        <f t="shared" si="39"/>
        <v>OXL</v>
      </c>
      <c r="CK40" s="57">
        <f t="shared" si="14"/>
        <v>200</v>
      </c>
      <c r="CL40" s="58">
        <f t="shared" si="40"/>
        <v>49.35</v>
      </c>
      <c r="CM40" s="57">
        <f t="shared" si="41"/>
        <v>238000</v>
      </c>
      <c r="CN40" s="57">
        <f t="shared" si="42"/>
        <v>56999.25</v>
      </c>
      <c r="CO40" s="57">
        <f t="shared" si="43"/>
        <v>20</v>
      </c>
      <c r="CP40" s="59">
        <f t="shared" si="44"/>
        <v>1</v>
      </c>
      <c r="CQ40" s="234"/>
      <c r="CS40" s="48"/>
      <c r="CT40" s="49" t="str">
        <f t="shared" si="45"/>
        <v>ELSJPF5001REOXL</v>
      </c>
      <c r="CU40" s="50" t="str">
        <f t="shared" si="46"/>
        <v>ELSTINKO</v>
      </c>
      <c r="CV40" s="50" t="str">
        <f t="shared" si="70"/>
        <v>JUMPER_001</v>
      </c>
      <c r="CW40" s="50" t="str">
        <f t="shared" si="48"/>
        <v>RED_OXL</v>
      </c>
      <c r="CX40" s="51" t="str">
        <f t="shared" si="49"/>
        <v>ELS</v>
      </c>
      <c r="CY40" s="51" t="str">
        <f t="shared" si="50"/>
        <v>001</v>
      </c>
      <c r="CZ40" s="52">
        <f t="shared" si="15"/>
        <v>200</v>
      </c>
      <c r="DA40" s="52">
        <f t="shared" si="51"/>
        <v>238000</v>
      </c>
      <c r="DB40" s="51" t="str">
        <f t="shared" si="52"/>
        <v>RED</v>
      </c>
      <c r="DC40" s="51" t="str">
        <f t="shared" si="53"/>
        <v>OXL</v>
      </c>
      <c r="DD40" s="60"/>
      <c r="DE40" s="164"/>
      <c r="DG40" s="270">
        <v>41778</v>
      </c>
      <c r="DH40" s="276">
        <f t="shared" si="67"/>
        <v>41807</v>
      </c>
      <c r="DI40" s="269">
        <v>41744</v>
      </c>
      <c r="DJ40" s="269">
        <v>41744</v>
      </c>
      <c r="DK40" s="270"/>
      <c r="DL40" s="1167"/>
      <c r="DM40" s="1167"/>
      <c r="DN40" s="270"/>
      <c r="DO40" s="270"/>
      <c r="DP40" s="277">
        <f t="shared" si="68"/>
        <v>41837</v>
      </c>
      <c r="DQ40" s="270"/>
      <c r="DR40" s="270"/>
      <c r="DS40" s="271"/>
      <c r="DT40" s="270"/>
      <c r="DU40" s="271"/>
      <c r="DV40" s="270">
        <v>41820</v>
      </c>
      <c r="DW40" s="270"/>
      <c r="DX40" s="271"/>
      <c r="DY40" s="271"/>
      <c r="DZ40" s="60"/>
      <c r="EA40" s="61"/>
      <c r="EB40" s="61"/>
      <c r="EC40" s="26" t="str">
        <f t="shared" si="56"/>
        <v/>
      </c>
      <c r="ED40" s="26" t="str">
        <f t="shared" si="57"/>
        <v>ELSJPF5001REOXL</v>
      </c>
      <c r="EE40" s="27">
        <f>IF($ED40="",0,IF(COUNTIF(ED$12:ED39,ED40)=0,0,COUNTIF(ED$12:ED39,ED40)))</f>
        <v>0</v>
      </c>
      <c r="EF40" s="26">
        <f t="shared" si="58"/>
        <v>0</v>
      </c>
      <c r="EG40" s="27" t="str">
        <f t="shared" si="59"/>
        <v/>
      </c>
      <c r="EI40" s="26" t="str">
        <f t="shared" si="60"/>
        <v>ELSJPF5001</v>
      </c>
      <c r="EJ40" s="26" t="str">
        <f t="shared" si="61"/>
        <v>ELSJPF5001RE</v>
      </c>
      <c r="EV40" s="26">
        <f t="shared" si="69"/>
        <v>9870</v>
      </c>
    </row>
    <row r="41" spans="1:152" s="26" customFormat="1" ht="52.5" customHeight="1">
      <c r="A41" s="168" t="str">
        <f>IF(OR($I41="TTL",$I41=""),"",IF(ISERROR(VLOOKUP($B41,CODE!$D:$G,CODE!$F$1-2,FALSE))=TRUE,"전략",VLOOKUP($B41,CODE!$D:$G,CODE!$F$1-2,FALSE)))</f>
        <v>전략</v>
      </c>
      <c r="B41" s="217" t="str">
        <f>IF(OR($I41="TTL",$I41=""),"",IF(VLOOKUP($P41,CODE!$K:$O,CODE!$O$1,FALSE)="",$I41,$I41&amp;"-"&amp;VLOOKUP($P41,CODE!$K:$O,CODE!$O$1,FALSE)))</f>
        <v>ELS-의류</v>
      </c>
      <c r="C41" s="71" t="str">
        <f t="shared" si="16"/>
        <v>ELS-대경-01</v>
      </c>
      <c r="D41" s="300" t="str">
        <f t="shared" si="17"/>
        <v>ELS-대경-01ELSJPF5502RE</v>
      </c>
      <c r="E41" s="71">
        <f t="shared" si="18"/>
        <v>3</v>
      </c>
      <c r="F41" s="193" t="str">
        <f t="shared" si="19"/>
        <v>ELS-대경-013</v>
      </c>
      <c r="G41" s="71" t="str">
        <f t="shared" si="20"/>
        <v>ELS-대경-013-ELSJPF5502REDOXS</v>
      </c>
      <c r="H41" s="71" t="str">
        <f>IF(ISERROR(I41&amp;VLOOKUP(P41,CODE!$K:$N,CODE!$N$1,FALSE)&amp;S41)=TRUE,0,I41&amp;VLOOKUP(P41,CODE!$K:$N,CODE!$N$1,FALSE)&amp;S41)</f>
        <v>ELS의류502</v>
      </c>
      <c r="I41" s="71" t="str">
        <f>IF(ISERROR(SEARCH("TTL",$K41))=TRUE,IF($L41="","",VLOOKUP($L41,CODE!$B:$G,CODE!$D$1,FALSE)),"TTL")</f>
        <v>ELS</v>
      </c>
      <c r="J41" s="237" t="str">
        <f t="shared" si="21"/>
        <v>14FW_E</v>
      </c>
      <c r="K41" s="878"/>
      <c r="L41" s="40" t="s">
        <v>2087</v>
      </c>
      <c r="M41" s="41" t="str">
        <f>IF(OR($I41="TTL",$L41=""),"",VLOOKUP($L41,CODE!$B:$D,CODE!$C$1,FALSE))</f>
        <v>ELSTINKO</v>
      </c>
      <c r="N41" s="42" t="str">
        <f>IF(OR($I41="TTL",$L41=""),"",VLOOKUP($K$2,CODE!$S:$T,CODE!$T$1-1,FALSE))</f>
        <v>F</v>
      </c>
      <c r="O41" s="1281">
        <v>5</v>
      </c>
      <c r="P41" s="40" t="s">
        <v>2020</v>
      </c>
      <c r="Q41" s="41" t="str">
        <f>IF(OR($I41="TTL",$P41=""),"",VLOOKUP($P41,CODE!$K:$M,CODE!$L$1,FALSE))</f>
        <v>JUMPER</v>
      </c>
      <c r="R41" s="1282" t="s">
        <v>2088</v>
      </c>
      <c r="S41" s="1283">
        <v>502</v>
      </c>
      <c r="T41" s="43">
        <f t="shared" si="2"/>
        <v>502</v>
      </c>
      <c r="U41" s="39" t="str">
        <f t="shared" si="3"/>
        <v>ELSJPF5502</v>
      </c>
      <c r="V41" s="36">
        <f t="shared" si="4"/>
        <v>8.3333333333333329E-2</v>
      </c>
      <c r="W41" s="1284" t="s">
        <v>2089</v>
      </c>
      <c r="X41" s="39" t="str">
        <f>IF($Y41="","",VLOOKUP($Y41,CODE!$AE:$AF,CODE!$AF$1-1,FALSE))</f>
        <v>RE</v>
      </c>
      <c r="Y41" s="37" t="s">
        <v>2090</v>
      </c>
      <c r="Z41" s="35" t="str">
        <f t="shared" si="5"/>
        <v>ELSJPF5502RE</v>
      </c>
      <c r="AA41" s="592" t="str">
        <f t="shared" si="6"/>
        <v/>
      </c>
      <c r="AB41" s="44">
        <f t="shared" si="7"/>
        <v>0.25</v>
      </c>
      <c r="AC41" s="598" t="s">
        <v>3007</v>
      </c>
      <c r="AD41" s="184">
        <v>1</v>
      </c>
      <c r="AE41" s="1285" t="s">
        <v>2509</v>
      </c>
      <c r="AF41" s="1295">
        <v>350</v>
      </c>
      <c r="AG41" s="1287" t="s">
        <v>2091</v>
      </c>
      <c r="AH41" s="1288">
        <v>1</v>
      </c>
      <c r="AI41" s="224" t="str">
        <f t="shared" si="8"/>
        <v>01</v>
      </c>
      <c r="AJ41" s="1289" t="s">
        <v>2092</v>
      </c>
      <c r="AK41" s="1289" t="s">
        <v>2093</v>
      </c>
      <c r="AL41" s="212">
        <f t="shared" si="9"/>
        <v>1</v>
      </c>
      <c r="AM41" s="247">
        <f>IF(ISERROR(VLOOKUP($F41,[1]기획현황취합!$A$1:$E$65440,[1]기획현황취합!$B$1,FALSE))=TRUE,0,VLOOKUP($F41,[1]기획현황취합!$A$1:$E$65440,[1]기획현황취합!$B$1,FALSE))</f>
        <v>218000</v>
      </c>
      <c r="AN41" s="1099">
        <f>IF(ISERROR(VLOOKUP($F41,[1]기획현황취합!$A$1:$E$65440,[1]기획현황취합!$C$1,FALSE))=TRUE,0,VLOOKUP($F41,[1]기획현황취합!$A$1:$E$65440,[1]기획현황취합!$C$1,FALSE))</f>
        <v>41801</v>
      </c>
      <c r="AO41" s="45">
        <f>IF(ISERROR(($AM41/1.1)/VLOOKUP($AG41,'TARGET MU'!$A:$D,'TARGET MU'!$D$1,FALSE))=TRUE,0,($AM41/1.1)/VLOOKUP($AG41,'TARGET MU'!$A:$D,'TARGET MU'!$D$1,FALSE))</f>
        <v>44040.404040404042</v>
      </c>
      <c r="AP41" s="1110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52861.25</v>
      </c>
      <c r="AQ41" s="38">
        <f t="shared" si="62"/>
        <v>8820.8459595959575</v>
      </c>
      <c r="AR41" s="754">
        <v>0</v>
      </c>
      <c r="AS41" s="754">
        <v>20</v>
      </c>
      <c r="AT41" s="244" t="s">
        <v>1724</v>
      </c>
      <c r="AU41" s="219">
        <f t="shared" si="63"/>
        <v>20</v>
      </c>
      <c r="AV41" s="245">
        <v>45.75</v>
      </c>
      <c r="AW41" s="246">
        <v>0</v>
      </c>
      <c r="AX41" s="250">
        <f>IF(ISERROR(VLOOKUP($F41,[1]기획현황취합!$A$1:$E$65440,[1]기획현황취합!$D$1,FALSE))=TRUE,0,VLOOKUP($F41,[1]기획현황취합!$A$1:$E$65440,[1]기획현황취합!$D$1,FALSE))</f>
        <v>41744</v>
      </c>
      <c r="AY41" s="248"/>
      <c r="AZ41" s="208">
        <f>IF(ISERROR(VLOOKUP($F41,[1]기획현황취합!$A$1:$E$65440,[1]기획현황취합!$E$1,FALSE))=TRUE,0,VLOOKUP($F41,[1]기획현황취합!$A$1:$E$65440,[1]기획현황취합!$E$1,FALSE))</f>
        <v>41897</v>
      </c>
      <c r="BA41" s="243">
        <v>41912</v>
      </c>
      <c r="BB41" s="243">
        <v>41908</v>
      </c>
      <c r="BC41" s="243">
        <v>0</v>
      </c>
      <c r="BD41" s="243">
        <v>0</v>
      </c>
      <c r="BE41" s="243">
        <v>0</v>
      </c>
      <c r="BF41" s="243">
        <v>0</v>
      </c>
      <c r="BG41" s="249" t="s">
        <v>2838</v>
      </c>
      <c r="BH41" s="249">
        <v>0</v>
      </c>
      <c r="BI41" s="83">
        <f>IF($I41="TTL",SUMIF($C:$C,MID($K41,1,SEARCH("TTL",$K41)-2),$BI:$BI),SUMIF(실입고현황!$A:$A,BB41&amp;VLOOKUP($AG41,'TARGET MU'!$A:$D,'TARGET MU'!$B$1,FALSE)&amp;$Z41&amp;" "&amp;$AE41,실입고현황!$C:$C))</f>
        <v>372</v>
      </c>
      <c r="BJ41" s="102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3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3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3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4">
        <f t="shared" si="10"/>
        <v>0</v>
      </c>
      <c r="BO41" s="46">
        <f t="shared" si="11"/>
        <v>350</v>
      </c>
      <c r="BP41" s="94">
        <f t="shared" si="12"/>
        <v>18501437.5</v>
      </c>
      <c r="BQ41" s="94">
        <f t="shared" si="13"/>
        <v>76300000</v>
      </c>
      <c r="BR41" s="47">
        <f t="shared" si="24"/>
        <v>3.749094434615492</v>
      </c>
      <c r="BT41" s="26" t="str">
        <f>IF(ISERROR(Z41&amp;VLOOKUP($AG41,'TARGET MU'!$A:$D,'TARGET MU'!$B$1,FALSE))=TRUE,"",Z41&amp;VLOOKUP($AG41,'TARGET MU'!$A:$D,'TARGET MU'!$B$1,FALSE))</f>
        <v>ELSJPF5502RE대경글로텍</v>
      </c>
      <c r="BU41" s="31">
        <f t="shared" si="25"/>
        <v>52861.25</v>
      </c>
      <c r="BV41" s="31" t="str">
        <f t="shared" si="26"/>
        <v>ELSJPF5502REOXS350218000대경01IN</v>
      </c>
      <c r="BX41" s="54" t="str">
        <f t="shared" ref="BX41:BX133" si="71">IF($I41="TTL","",$L41)</f>
        <v>ELS</v>
      </c>
      <c r="BY41" s="55">
        <f t="shared" ref="BY41:BY133" si="72">$O41</f>
        <v>5</v>
      </c>
      <c r="BZ41" s="55" t="str">
        <f t="shared" ref="BZ41:BZ133" si="73">$AJ41</f>
        <v>M</v>
      </c>
      <c r="CA41" s="55" t="str">
        <f t="shared" ref="CA41:CA133" si="74">$P41</f>
        <v>JP</v>
      </c>
      <c r="CB41" s="55" t="str">
        <f t="shared" ref="CB41:CB133" si="75">$R41</f>
        <v>K</v>
      </c>
      <c r="CC41" s="55" t="str">
        <f t="shared" ref="CC41:CC133" si="76">$AK41</f>
        <v>IN</v>
      </c>
      <c r="CD41" s="56" t="str">
        <f t="shared" ref="CD41:CD133" si="77">$W41</f>
        <v>14FW_ELSTINKO_DOWN_JUMPER_05_RD_KIDS</v>
      </c>
      <c r="CE41" s="55" t="str">
        <f t="shared" ref="CE41:CE133" si="78">$U41</f>
        <v>ELSJPF5502</v>
      </c>
      <c r="CF41" s="55">
        <f t="shared" ref="CF41:CF133" si="79">$T41</f>
        <v>502</v>
      </c>
      <c r="CG41" s="56" t="str">
        <f t="shared" ref="CG41:CG133" si="80">$W41</f>
        <v>14FW_ELSTINKO_DOWN_JUMPER_05_RD_KIDS</v>
      </c>
      <c r="CH41" s="55" t="str">
        <f t="shared" ref="CH41:CH133" si="81">$X41</f>
        <v>RE</v>
      </c>
      <c r="CI41" s="55">
        <f t="shared" ref="CI41:CI133" si="82">$AD41</f>
        <v>1</v>
      </c>
      <c r="CJ41" s="55" t="str">
        <f t="shared" ref="CJ41:CJ133" si="83">$AE41</f>
        <v>OXS</v>
      </c>
      <c r="CK41" s="57">
        <f t="shared" si="14"/>
        <v>350</v>
      </c>
      <c r="CL41" s="58">
        <f t="shared" ref="CL41:CL133" si="84">$AV41</f>
        <v>45.75</v>
      </c>
      <c r="CM41" s="57">
        <f t="shared" ref="CM41:CM133" si="85">$AM41</f>
        <v>218000</v>
      </c>
      <c r="CN41" s="57">
        <f t="shared" ref="CN41:CN133" si="86">$AP41-$AU41</f>
        <v>52841.25</v>
      </c>
      <c r="CO41" s="57">
        <f t="shared" ref="CO41:CO133" si="87">$AU41</f>
        <v>20</v>
      </c>
      <c r="CP41" s="59">
        <f t="shared" ref="CP41:CP133" si="88">$AL41</f>
        <v>1</v>
      </c>
      <c r="CQ41" s="234"/>
      <c r="CS41" s="48"/>
      <c r="CT41" s="49" t="str">
        <f t="shared" ref="CT41:CT133" si="89">IF($I41="TTL",$K41,$Z41&amp;$AE41)</f>
        <v>ELSJPF5502REOXS</v>
      </c>
      <c r="CU41" s="50" t="str">
        <f t="shared" ref="CU41:CU133" si="90">$M41</f>
        <v>ELSTINKO</v>
      </c>
      <c r="CV41" s="50" t="str">
        <f t="shared" si="70"/>
        <v>JUMPER_502_KIDS</v>
      </c>
      <c r="CW41" s="50" t="str">
        <f t="shared" ref="CW41:CW133" si="91">IF($I41="TTL","",IF($CT41="","",$Y41&amp;"_"&amp;$AE41))</f>
        <v>RED_OXS</v>
      </c>
      <c r="CX41" s="51" t="str">
        <f t="shared" ref="CX41:CX133" si="92">$L41</f>
        <v>ELS</v>
      </c>
      <c r="CY41" s="51">
        <f t="shared" ref="CY41:CY133" si="93">$T41</f>
        <v>502</v>
      </c>
      <c r="CZ41" s="52">
        <f t="shared" si="15"/>
        <v>350</v>
      </c>
      <c r="DA41" s="52">
        <f t="shared" ref="DA41:DA133" si="94">$AM41</f>
        <v>218000</v>
      </c>
      <c r="DB41" s="51" t="str">
        <f t="shared" ref="DB41:DB133" si="95">$Y41</f>
        <v>RED</v>
      </c>
      <c r="DC41" s="51" t="str">
        <f t="shared" ref="DC41:DC133" si="96">$AE41</f>
        <v>OXS</v>
      </c>
      <c r="DD41" s="60"/>
      <c r="DE41" s="164"/>
      <c r="DG41" s="270">
        <v>41778</v>
      </c>
      <c r="DH41" s="276">
        <f t="shared" si="67"/>
        <v>41807</v>
      </c>
      <c r="DI41" s="269">
        <v>41744</v>
      </c>
      <c r="DJ41" s="269">
        <v>41744</v>
      </c>
      <c r="DK41" s="270"/>
      <c r="DL41" s="1167"/>
      <c r="DM41" s="1167"/>
      <c r="DN41" s="270"/>
      <c r="DO41" s="270"/>
      <c r="DP41" s="277">
        <f t="shared" si="68"/>
        <v>41837</v>
      </c>
      <c r="DQ41" s="270"/>
      <c r="DR41" s="270"/>
      <c r="DS41" s="271"/>
      <c r="DT41" s="270"/>
      <c r="DU41" s="271"/>
      <c r="DV41" s="270">
        <v>41820</v>
      </c>
      <c r="DW41" s="270"/>
      <c r="DX41" s="271"/>
      <c r="DY41" s="271"/>
      <c r="DZ41" s="60"/>
      <c r="EA41" s="61"/>
      <c r="EB41" s="61"/>
      <c r="EC41" s="26" t="str">
        <f t="shared" si="56"/>
        <v>ELSJPF5502RE41744</v>
      </c>
      <c r="ED41" s="26" t="str">
        <f t="shared" si="57"/>
        <v>ELSJPF5502REOXS</v>
      </c>
      <c r="EE41" s="27">
        <f>IF($ED41="",0,IF(COUNTIF(ED$12:ED40,ED41)=0,0,COUNTIF(ED$12:ED40,ED41)))</f>
        <v>0</v>
      </c>
      <c r="EF41" s="26">
        <f t="shared" si="58"/>
        <v>0</v>
      </c>
      <c r="EG41" s="27" t="str">
        <f t="shared" si="59"/>
        <v/>
      </c>
      <c r="EI41" s="26" t="str">
        <f t="shared" si="60"/>
        <v>ELSJPF5502</v>
      </c>
      <c r="EJ41" s="26" t="str">
        <f t="shared" si="61"/>
        <v>ELSJPF5502RE</v>
      </c>
      <c r="EV41" s="26">
        <f t="shared" si="69"/>
        <v>16012.5</v>
      </c>
    </row>
    <row r="42" spans="1:152" s="26" customFormat="1" ht="52.5" customHeight="1">
      <c r="A42" s="168" t="str">
        <f>IF(OR($I42="TTL",$I42=""),"",IF(ISERROR(VLOOKUP($B42,CODE!$D:$G,CODE!$F$1-2,FALSE))=TRUE,"전략",VLOOKUP($B42,CODE!$D:$G,CODE!$F$1-2,FALSE)))</f>
        <v>전략</v>
      </c>
      <c r="B42" s="217" t="str">
        <f>IF(OR($I42="TTL",$I42=""),"",IF(VLOOKUP($P42,CODE!$K:$O,CODE!$O$1,FALSE)="",$I42,$I42&amp;"-"&amp;VLOOKUP($P42,CODE!$K:$O,CODE!$O$1,FALSE)))</f>
        <v>ELS-의류</v>
      </c>
      <c r="C42" s="71" t="str">
        <f t="shared" si="16"/>
        <v>ELS-대경-01</v>
      </c>
      <c r="D42" s="300" t="str">
        <f t="shared" si="17"/>
        <v>ELS-대경-01ELSJPF5502RE</v>
      </c>
      <c r="E42" s="71">
        <f t="shared" si="18"/>
        <v>3</v>
      </c>
      <c r="F42" s="193" t="str">
        <f t="shared" si="19"/>
        <v>ELS-대경-013</v>
      </c>
      <c r="G42" s="71" t="str">
        <f t="shared" si="20"/>
        <v>ELS-대경-013-ELSJPF5502REDOSS</v>
      </c>
      <c r="H42" s="71" t="str">
        <f>IF(ISERROR(I42&amp;VLOOKUP(P42,CODE!$K:$N,CODE!$N$1,FALSE)&amp;S42)=TRUE,0,I42&amp;VLOOKUP(P42,CODE!$K:$N,CODE!$N$1,FALSE)&amp;S42)</f>
        <v>ELS의류502</v>
      </c>
      <c r="I42" s="71" t="str">
        <f>IF(ISERROR(SEARCH("TTL",$K42))=TRUE,IF($L42="","",VLOOKUP($L42,CODE!$B:$G,CODE!$D$1,FALSE)),"TTL")</f>
        <v>ELS</v>
      </c>
      <c r="J42" s="237" t="str">
        <f t="shared" si="21"/>
        <v>14FW_E</v>
      </c>
      <c r="K42" s="878"/>
      <c r="L42" s="40" t="s">
        <v>2042</v>
      </c>
      <c r="M42" s="41" t="str">
        <f>IF(OR($I42="TTL",$L42=""),"",VLOOKUP($L42,CODE!$B:$D,CODE!$C$1,FALSE))</f>
        <v>ELSTINKO</v>
      </c>
      <c r="N42" s="42" t="str">
        <f>IF(OR($I42="TTL",$L42=""),"",VLOOKUP($K$2,CODE!$S:$T,CODE!$T$1-1,FALSE))</f>
        <v>F</v>
      </c>
      <c r="O42" s="1281">
        <v>5</v>
      </c>
      <c r="P42" s="40" t="s">
        <v>2094</v>
      </c>
      <c r="Q42" s="41" t="str">
        <f>IF(OR($I42="TTL",$P42=""),"",VLOOKUP($P42,CODE!$K:$M,CODE!$L$1,FALSE))</f>
        <v>JUMPER</v>
      </c>
      <c r="R42" s="1282" t="s">
        <v>2095</v>
      </c>
      <c r="S42" s="1283">
        <v>502</v>
      </c>
      <c r="T42" s="43">
        <f t="shared" si="2"/>
        <v>502</v>
      </c>
      <c r="U42" s="39" t="str">
        <f t="shared" si="3"/>
        <v>ELSJPF5502</v>
      </c>
      <c r="V42" s="36">
        <f t="shared" si="4"/>
        <v>8.3333333333333329E-2</v>
      </c>
      <c r="W42" s="1284" t="s">
        <v>2096</v>
      </c>
      <c r="X42" s="39" t="str">
        <f>IF($Y42="","",VLOOKUP($Y42,CODE!$AE:$AF,CODE!$AF$1-1,FALSE))</f>
        <v>RE</v>
      </c>
      <c r="Y42" s="37" t="s">
        <v>2097</v>
      </c>
      <c r="Z42" s="35" t="str">
        <f t="shared" si="5"/>
        <v>ELSJPF5502RE</v>
      </c>
      <c r="AA42" s="592" t="str">
        <f t="shared" si="6"/>
        <v/>
      </c>
      <c r="AB42" s="44">
        <f t="shared" si="7"/>
        <v>0.25</v>
      </c>
      <c r="AC42" s="598" t="s">
        <v>3007</v>
      </c>
      <c r="AD42" s="184">
        <v>1</v>
      </c>
      <c r="AE42" s="1285" t="s">
        <v>2543</v>
      </c>
      <c r="AF42" s="1295">
        <v>450</v>
      </c>
      <c r="AG42" s="1287" t="s">
        <v>2098</v>
      </c>
      <c r="AH42" s="1288">
        <v>1</v>
      </c>
      <c r="AI42" s="224" t="str">
        <f t="shared" si="8"/>
        <v>01</v>
      </c>
      <c r="AJ42" s="1289" t="s">
        <v>2099</v>
      </c>
      <c r="AK42" s="1289" t="s">
        <v>2100</v>
      </c>
      <c r="AL42" s="212">
        <f t="shared" si="9"/>
        <v>1</v>
      </c>
      <c r="AM42" s="247">
        <f>IF(ISERROR(VLOOKUP($F42,[1]기획현황취합!$A$1:$E$65440,[1]기획현황취합!$B$1,FALSE))=TRUE,0,VLOOKUP($F42,[1]기획현황취합!$A$1:$E$65440,[1]기획현황취합!$B$1,FALSE))</f>
        <v>218000</v>
      </c>
      <c r="AN42" s="1099">
        <f>IF(ISERROR(VLOOKUP($F42,[1]기획현황취합!$A$1:$E$65440,[1]기획현황취합!$C$1,FALSE))=TRUE,0,VLOOKUP($F42,[1]기획현황취합!$A$1:$E$65440,[1]기획현황취합!$C$1,FALSE))</f>
        <v>41801</v>
      </c>
      <c r="AO42" s="45">
        <f>IF(ISERROR(($AM42/1.1)/VLOOKUP($AG42,'TARGET MU'!$A:$D,'TARGET MU'!$D$1,FALSE))=TRUE,0,($AM42/1.1)/VLOOKUP($AG42,'TARGET MU'!$A:$D,'TARGET MU'!$D$1,FALSE))</f>
        <v>44040.404040404042</v>
      </c>
      <c r="AP42" s="1110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52861.25</v>
      </c>
      <c r="AQ42" s="38">
        <f t="shared" si="62"/>
        <v>8820.8459595959575</v>
      </c>
      <c r="AR42" s="754">
        <v>0</v>
      </c>
      <c r="AS42" s="754">
        <v>20</v>
      </c>
      <c r="AT42" s="244" t="s">
        <v>1724</v>
      </c>
      <c r="AU42" s="219">
        <f t="shared" si="63"/>
        <v>20</v>
      </c>
      <c r="AV42" s="245">
        <v>45.75</v>
      </c>
      <c r="AW42" s="246">
        <v>0</v>
      </c>
      <c r="AX42" s="250">
        <f>IF(ISERROR(VLOOKUP($F42,[1]기획현황취합!$A$1:$E$65440,[1]기획현황취합!$D$1,FALSE))=TRUE,0,VLOOKUP($F42,[1]기획현황취합!$A$1:$E$65440,[1]기획현황취합!$D$1,FALSE))</f>
        <v>41744</v>
      </c>
      <c r="AY42" s="248"/>
      <c r="AZ42" s="208">
        <f>IF(ISERROR(VLOOKUP($F42,[1]기획현황취합!$A$1:$E$65440,[1]기획현황취합!$E$1,FALSE))=TRUE,0,VLOOKUP($F42,[1]기획현황취합!$A$1:$E$65440,[1]기획현황취합!$E$1,FALSE))</f>
        <v>41897</v>
      </c>
      <c r="BA42" s="243">
        <v>41912</v>
      </c>
      <c r="BB42" s="243">
        <v>41908</v>
      </c>
      <c r="BC42" s="243">
        <v>0</v>
      </c>
      <c r="BD42" s="243">
        <v>0</v>
      </c>
      <c r="BE42" s="243">
        <v>0</v>
      </c>
      <c r="BF42" s="243">
        <v>0</v>
      </c>
      <c r="BG42" s="249" t="s">
        <v>2838</v>
      </c>
      <c r="BH42" s="249">
        <v>0</v>
      </c>
      <c r="BI42" s="83">
        <f>IF($I42="TTL",SUMIF($C:$C,MID($K42,1,SEARCH("TTL",$K42)-2),$BI:$BI),SUMIF(실입고현황!$A:$A,BB42&amp;VLOOKUP($AG42,'TARGET MU'!$A:$D,'TARGET MU'!$B$1,FALSE)&amp;$Z42&amp;" "&amp;$AE42,실입고현황!$C:$C))</f>
        <v>480</v>
      </c>
      <c r="BJ42" s="102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3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3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3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4">
        <f t="shared" si="10"/>
        <v>0</v>
      </c>
      <c r="BO42" s="46">
        <f t="shared" si="11"/>
        <v>450</v>
      </c>
      <c r="BP42" s="94">
        <f t="shared" si="12"/>
        <v>23787562.5</v>
      </c>
      <c r="BQ42" s="94">
        <f t="shared" si="13"/>
        <v>98100000</v>
      </c>
      <c r="BR42" s="47">
        <f t="shared" si="24"/>
        <v>3.7490944346154915</v>
      </c>
      <c r="BT42" s="26" t="str">
        <f>IF(ISERROR(Z42&amp;VLOOKUP($AG42,'TARGET MU'!$A:$D,'TARGET MU'!$B$1,FALSE))=TRUE,"",Z42&amp;VLOOKUP($AG42,'TARGET MU'!$A:$D,'TARGET MU'!$B$1,FALSE))</f>
        <v>ELSJPF5502RE대경글로텍</v>
      </c>
      <c r="BU42" s="31">
        <f t="shared" si="25"/>
        <v>52861.25</v>
      </c>
      <c r="BV42" s="31" t="str">
        <f t="shared" si="26"/>
        <v>ELSJPF5502REOSS450218000대경01IN</v>
      </c>
      <c r="BX42" s="54" t="str">
        <f t="shared" si="71"/>
        <v>ELS</v>
      </c>
      <c r="BY42" s="55">
        <f t="shared" si="72"/>
        <v>5</v>
      </c>
      <c r="BZ42" s="55" t="str">
        <f t="shared" si="73"/>
        <v>M</v>
      </c>
      <c r="CA42" s="55" t="str">
        <f t="shared" si="74"/>
        <v>JP</v>
      </c>
      <c r="CB42" s="55" t="str">
        <f t="shared" si="75"/>
        <v>K</v>
      </c>
      <c r="CC42" s="55" t="str">
        <f t="shared" si="76"/>
        <v>IN</v>
      </c>
      <c r="CD42" s="56" t="str">
        <f t="shared" si="77"/>
        <v>14FW_ELSTINKO_DOWN_JUMPER_05_RD_KIDS</v>
      </c>
      <c r="CE42" s="55" t="str">
        <f t="shared" si="78"/>
        <v>ELSJPF5502</v>
      </c>
      <c r="CF42" s="55">
        <f t="shared" si="79"/>
        <v>502</v>
      </c>
      <c r="CG42" s="56" t="str">
        <f t="shared" si="80"/>
        <v>14FW_ELSTINKO_DOWN_JUMPER_05_RD_KIDS</v>
      </c>
      <c r="CH42" s="55" t="str">
        <f t="shared" si="81"/>
        <v>RE</v>
      </c>
      <c r="CI42" s="55">
        <f t="shared" si="82"/>
        <v>1</v>
      </c>
      <c r="CJ42" s="55" t="str">
        <f t="shared" si="83"/>
        <v>OSS</v>
      </c>
      <c r="CK42" s="57">
        <f t="shared" si="14"/>
        <v>450</v>
      </c>
      <c r="CL42" s="58">
        <f t="shared" si="84"/>
        <v>45.75</v>
      </c>
      <c r="CM42" s="57">
        <f t="shared" si="85"/>
        <v>218000</v>
      </c>
      <c r="CN42" s="57">
        <f t="shared" si="86"/>
        <v>52841.25</v>
      </c>
      <c r="CO42" s="57">
        <f t="shared" si="87"/>
        <v>20</v>
      </c>
      <c r="CP42" s="59">
        <f t="shared" si="88"/>
        <v>1</v>
      </c>
      <c r="CQ42" s="234"/>
      <c r="CS42" s="48"/>
      <c r="CT42" s="49" t="str">
        <f t="shared" si="89"/>
        <v>ELSJPF5502REOSS</v>
      </c>
      <c r="CU42" s="50" t="str">
        <f t="shared" si="90"/>
        <v>ELSTINKO</v>
      </c>
      <c r="CV42" s="50" t="str">
        <f t="shared" si="70"/>
        <v>JUMPER_502_KIDS</v>
      </c>
      <c r="CW42" s="50" t="str">
        <f t="shared" si="91"/>
        <v>RED_OSS</v>
      </c>
      <c r="CX42" s="51" t="str">
        <f t="shared" si="92"/>
        <v>ELS</v>
      </c>
      <c r="CY42" s="51">
        <f t="shared" si="93"/>
        <v>502</v>
      </c>
      <c r="CZ42" s="52">
        <f t="shared" si="15"/>
        <v>450</v>
      </c>
      <c r="DA42" s="52">
        <f t="shared" si="94"/>
        <v>218000</v>
      </c>
      <c r="DB42" s="51" t="str">
        <f t="shared" si="95"/>
        <v>RED</v>
      </c>
      <c r="DC42" s="51" t="str">
        <f t="shared" si="96"/>
        <v>OSS</v>
      </c>
      <c r="DD42" s="60"/>
      <c r="DE42" s="164"/>
      <c r="DG42" s="270">
        <v>41778</v>
      </c>
      <c r="DH42" s="276">
        <f t="shared" si="67"/>
        <v>41807</v>
      </c>
      <c r="DI42" s="269">
        <v>41744</v>
      </c>
      <c r="DJ42" s="269">
        <v>41744</v>
      </c>
      <c r="DK42" s="270"/>
      <c r="DL42" s="1167"/>
      <c r="DM42" s="1167"/>
      <c r="DN42" s="270"/>
      <c r="DO42" s="270"/>
      <c r="DP42" s="277">
        <f t="shared" si="68"/>
        <v>41837</v>
      </c>
      <c r="DQ42" s="270"/>
      <c r="DR42" s="270"/>
      <c r="DS42" s="271"/>
      <c r="DT42" s="270"/>
      <c r="DU42" s="271"/>
      <c r="DV42" s="270">
        <v>41820</v>
      </c>
      <c r="DW42" s="270"/>
      <c r="DX42" s="271"/>
      <c r="DY42" s="271"/>
      <c r="DZ42" s="60"/>
      <c r="EA42" s="61"/>
      <c r="EB42" s="61"/>
      <c r="EC42" s="26" t="str">
        <f t="shared" si="56"/>
        <v/>
      </c>
      <c r="ED42" s="26" t="str">
        <f t="shared" si="57"/>
        <v>ELSJPF5502REOSS</v>
      </c>
      <c r="EE42" s="27">
        <f>IF($ED42="",0,IF(COUNTIF(ED$12:ED41,ED42)=0,0,COUNTIF(ED$12:ED41,ED42)))</f>
        <v>0</v>
      </c>
      <c r="EF42" s="26">
        <f t="shared" si="58"/>
        <v>0</v>
      </c>
      <c r="EG42" s="27" t="str">
        <f t="shared" si="59"/>
        <v/>
      </c>
      <c r="EI42" s="26" t="str">
        <f t="shared" si="60"/>
        <v>ELSJPF5502</v>
      </c>
      <c r="EJ42" s="26" t="str">
        <f t="shared" si="61"/>
        <v>ELSJPF5502RE</v>
      </c>
      <c r="EV42" s="26">
        <f t="shared" si="69"/>
        <v>20587.5</v>
      </c>
    </row>
    <row r="43" spans="1:152" s="26" customFormat="1" ht="52.5" customHeight="1">
      <c r="A43" s="168" t="str">
        <f>IF(OR($I43="TTL",$I43=""),"",IF(ISERROR(VLOOKUP($B43,CODE!$D:$G,CODE!$F$1-2,FALSE))=TRUE,"전략",VLOOKUP($B43,CODE!$D:$G,CODE!$F$1-2,FALSE)))</f>
        <v>전략</v>
      </c>
      <c r="B43" s="217" t="str">
        <f>IF(OR($I43="TTL",$I43=""),"",IF(VLOOKUP($P43,CODE!$K:$O,CODE!$O$1,FALSE)="",$I43,$I43&amp;"-"&amp;VLOOKUP($P43,CODE!$K:$O,CODE!$O$1,FALSE)))</f>
        <v>ELS-의류</v>
      </c>
      <c r="C43" s="71" t="str">
        <f t="shared" si="16"/>
        <v>ELS-대경-01</v>
      </c>
      <c r="D43" s="300" t="str">
        <f t="shared" si="17"/>
        <v>ELS-대경-01ELSJPF5502RE</v>
      </c>
      <c r="E43" s="71">
        <f t="shared" si="18"/>
        <v>3</v>
      </c>
      <c r="F43" s="193" t="str">
        <f t="shared" si="19"/>
        <v>ELS-대경-013</v>
      </c>
      <c r="G43" s="71" t="str">
        <f t="shared" si="20"/>
        <v>ELS-대경-013-ELSJPF5502REDOMM</v>
      </c>
      <c r="H43" s="71" t="str">
        <f>IF(ISERROR(I43&amp;VLOOKUP(P43,CODE!$K:$N,CODE!$N$1,FALSE)&amp;S43)=TRUE,0,I43&amp;VLOOKUP(P43,CODE!$K:$N,CODE!$N$1,FALSE)&amp;S43)</f>
        <v>ELS의류502</v>
      </c>
      <c r="I43" s="71" t="str">
        <f>IF(ISERROR(SEARCH("TTL",$K43))=TRUE,IF($L43="","",VLOOKUP($L43,CODE!$B:$G,CODE!$D$1,FALSE)),"TTL")</f>
        <v>ELS</v>
      </c>
      <c r="J43" s="237" t="str">
        <f t="shared" si="21"/>
        <v>14FW_E</v>
      </c>
      <c r="K43" s="878"/>
      <c r="L43" s="40" t="s">
        <v>2101</v>
      </c>
      <c r="M43" s="41" t="str">
        <f>IF(OR($I43="TTL",$L43=""),"",VLOOKUP($L43,CODE!$B:$D,CODE!$C$1,FALSE))</f>
        <v>ELSTINKO</v>
      </c>
      <c r="N43" s="42" t="str">
        <f>IF(OR($I43="TTL",$L43=""),"",VLOOKUP($K$2,CODE!$S:$T,CODE!$T$1-1,FALSE))</f>
        <v>F</v>
      </c>
      <c r="O43" s="1281">
        <v>5</v>
      </c>
      <c r="P43" s="40" t="s">
        <v>2102</v>
      </c>
      <c r="Q43" s="41" t="str">
        <f>IF(OR($I43="TTL",$P43=""),"",VLOOKUP($P43,CODE!$K:$M,CODE!$L$1,FALSE))</f>
        <v>JUMPER</v>
      </c>
      <c r="R43" s="1282" t="s">
        <v>2103</v>
      </c>
      <c r="S43" s="1283">
        <v>502</v>
      </c>
      <c r="T43" s="43">
        <f t="shared" si="2"/>
        <v>502</v>
      </c>
      <c r="U43" s="39" t="str">
        <f t="shared" si="3"/>
        <v>ELSJPF5502</v>
      </c>
      <c r="V43" s="36">
        <f t="shared" si="4"/>
        <v>8.3333333333333329E-2</v>
      </c>
      <c r="W43" s="1284" t="s">
        <v>2104</v>
      </c>
      <c r="X43" s="39" t="str">
        <f>IF($Y43="","",VLOOKUP($Y43,CODE!$AE:$AF,CODE!$AF$1-1,FALSE))</f>
        <v>RE</v>
      </c>
      <c r="Y43" s="37" t="s">
        <v>2105</v>
      </c>
      <c r="Z43" s="35" t="str">
        <f t="shared" si="5"/>
        <v>ELSJPF5502RE</v>
      </c>
      <c r="AA43" s="592" t="str">
        <f t="shared" si="6"/>
        <v/>
      </c>
      <c r="AB43" s="44">
        <f t="shared" si="7"/>
        <v>0.25</v>
      </c>
      <c r="AC43" s="598" t="s">
        <v>3006</v>
      </c>
      <c r="AD43" s="184">
        <v>1</v>
      </c>
      <c r="AE43" s="1285" t="s">
        <v>2544</v>
      </c>
      <c r="AF43" s="1295">
        <v>400</v>
      </c>
      <c r="AG43" s="1287" t="s">
        <v>2106</v>
      </c>
      <c r="AH43" s="1288">
        <v>1</v>
      </c>
      <c r="AI43" s="224" t="str">
        <f t="shared" si="8"/>
        <v>01</v>
      </c>
      <c r="AJ43" s="1289" t="s">
        <v>2107</v>
      </c>
      <c r="AK43" s="1289" t="s">
        <v>2035</v>
      </c>
      <c r="AL43" s="212">
        <f t="shared" si="9"/>
        <v>1</v>
      </c>
      <c r="AM43" s="247">
        <f>IF(ISERROR(VLOOKUP($F43,[1]기획현황취합!$A$1:$E$65440,[1]기획현황취합!$B$1,FALSE))=TRUE,0,VLOOKUP($F43,[1]기획현황취합!$A$1:$E$65440,[1]기획현황취합!$B$1,FALSE))</f>
        <v>218000</v>
      </c>
      <c r="AN43" s="1099">
        <f>IF(ISERROR(VLOOKUP($F43,[1]기획현황취합!$A$1:$E$65440,[1]기획현황취합!$C$1,FALSE))=TRUE,0,VLOOKUP($F43,[1]기획현황취합!$A$1:$E$65440,[1]기획현황취합!$C$1,FALSE))</f>
        <v>41801</v>
      </c>
      <c r="AO43" s="45">
        <f>IF(ISERROR(($AM43/1.1)/VLOOKUP($AG43,'TARGET MU'!$A:$D,'TARGET MU'!$D$1,FALSE))=TRUE,0,($AM43/1.1)/VLOOKUP($AG43,'TARGET MU'!$A:$D,'TARGET MU'!$D$1,FALSE))</f>
        <v>44040.404040404042</v>
      </c>
      <c r="AP43" s="1110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52861.25</v>
      </c>
      <c r="AQ43" s="38">
        <f t="shared" si="62"/>
        <v>8820.8459595959575</v>
      </c>
      <c r="AR43" s="754">
        <v>0</v>
      </c>
      <c r="AS43" s="754">
        <v>20</v>
      </c>
      <c r="AT43" s="244" t="s">
        <v>1724</v>
      </c>
      <c r="AU43" s="219">
        <f t="shared" si="63"/>
        <v>20</v>
      </c>
      <c r="AV43" s="245">
        <v>45.75</v>
      </c>
      <c r="AW43" s="246">
        <v>0</v>
      </c>
      <c r="AX43" s="250">
        <f>IF(ISERROR(VLOOKUP($F43,[1]기획현황취합!$A$1:$E$65440,[1]기획현황취합!$D$1,FALSE))=TRUE,0,VLOOKUP($F43,[1]기획현황취합!$A$1:$E$65440,[1]기획현황취합!$D$1,FALSE))</f>
        <v>41744</v>
      </c>
      <c r="AY43" s="248"/>
      <c r="AZ43" s="208">
        <f>IF(ISERROR(VLOOKUP($F43,[1]기획현황취합!$A$1:$E$65440,[1]기획현황취합!$E$1,FALSE))=TRUE,0,VLOOKUP($F43,[1]기획현황취합!$A$1:$E$65440,[1]기획현황취합!$E$1,FALSE))</f>
        <v>41897</v>
      </c>
      <c r="BA43" s="243">
        <v>41912</v>
      </c>
      <c r="BB43" s="243">
        <v>41908</v>
      </c>
      <c r="BC43" s="243">
        <v>0</v>
      </c>
      <c r="BD43" s="243">
        <v>0</v>
      </c>
      <c r="BE43" s="243">
        <v>0</v>
      </c>
      <c r="BF43" s="243">
        <v>0</v>
      </c>
      <c r="BG43" s="249" t="s">
        <v>2838</v>
      </c>
      <c r="BH43" s="249">
        <v>0</v>
      </c>
      <c r="BI43" s="83">
        <f>IF($I43="TTL",SUMIF($C:$C,MID($K43,1,SEARCH("TTL",$K43)-2),$BI:$BI),SUMIF(실입고현황!$A:$A,BB43&amp;VLOOKUP($AG43,'TARGET MU'!$A:$D,'TARGET MU'!$B$1,FALSE)&amp;$Z43&amp;" "&amp;$AE43,실입고현황!$C:$C))</f>
        <v>424</v>
      </c>
      <c r="BJ43" s="102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3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3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3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4">
        <f t="shared" si="10"/>
        <v>0</v>
      </c>
      <c r="BO43" s="46">
        <f t="shared" si="11"/>
        <v>400</v>
      </c>
      <c r="BP43" s="94">
        <f t="shared" si="12"/>
        <v>21144500</v>
      </c>
      <c r="BQ43" s="94">
        <f t="shared" si="13"/>
        <v>87200000</v>
      </c>
      <c r="BR43" s="47">
        <f t="shared" si="24"/>
        <v>3.7490944346154915</v>
      </c>
      <c r="BT43" s="26" t="str">
        <f>IF(ISERROR(Z43&amp;VLOOKUP($AG43,'TARGET MU'!$A:$D,'TARGET MU'!$B$1,FALSE))=TRUE,"",Z43&amp;VLOOKUP($AG43,'TARGET MU'!$A:$D,'TARGET MU'!$B$1,FALSE))</f>
        <v>ELSJPF5502RE대경글로텍</v>
      </c>
      <c r="BU43" s="31">
        <f t="shared" si="25"/>
        <v>52861.25</v>
      </c>
      <c r="BV43" s="31" t="str">
        <f t="shared" si="26"/>
        <v>ELSJPF5502REOMM400218000대경01IN</v>
      </c>
      <c r="BX43" s="54" t="str">
        <f t="shared" si="71"/>
        <v>ELS</v>
      </c>
      <c r="BY43" s="55">
        <f t="shared" si="72"/>
        <v>5</v>
      </c>
      <c r="BZ43" s="55" t="str">
        <f t="shared" si="73"/>
        <v>M</v>
      </c>
      <c r="CA43" s="55" t="str">
        <f t="shared" si="74"/>
        <v>JP</v>
      </c>
      <c r="CB43" s="55" t="str">
        <f t="shared" si="75"/>
        <v>K</v>
      </c>
      <c r="CC43" s="55" t="str">
        <f t="shared" si="76"/>
        <v>IN</v>
      </c>
      <c r="CD43" s="56" t="str">
        <f t="shared" si="77"/>
        <v>14FW_ELSTINKO_DOWN_JUMPER_05_RD_KIDS</v>
      </c>
      <c r="CE43" s="55" t="str">
        <f t="shared" si="78"/>
        <v>ELSJPF5502</v>
      </c>
      <c r="CF43" s="55">
        <f t="shared" si="79"/>
        <v>502</v>
      </c>
      <c r="CG43" s="56" t="str">
        <f t="shared" si="80"/>
        <v>14FW_ELSTINKO_DOWN_JUMPER_05_RD_KIDS</v>
      </c>
      <c r="CH43" s="55" t="str">
        <f t="shared" si="81"/>
        <v>RE</v>
      </c>
      <c r="CI43" s="55">
        <f t="shared" si="82"/>
        <v>1</v>
      </c>
      <c r="CJ43" s="55" t="str">
        <f t="shared" si="83"/>
        <v>OMM</v>
      </c>
      <c r="CK43" s="57">
        <f t="shared" si="14"/>
        <v>400</v>
      </c>
      <c r="CL43" s="58">
        <f t="shared" si="84"/>
        <v>45.75</v>
      </c>
      <c r="CM43" s="57">
        <f t="shared" si="85"/>
        <v>218000</v>
      </c>
      <c r="CN43" s="57">
        <f t="shared" si="86"/>
        <v>52841.25</v>
      </c>
      <c r="CO43" s="57">
        <f t="shared" si="87"/>
        <v>20</v>
      </c>
      <c r="CP43" s="59">
        <f t="shared" si="88"/>
        <v>1</v>
      </c>
      <c r="CQ43" s="234"/>
      <c r="CS43" s="48"/>
      <c r="CT43" s="49" t="str">
        <f t="shared" si="89"/>
        <v>ELSJPF5502REOMM</v>
      </c>
      <c r="CU43" s="50" t="str">
        <f t="shared" si="90"/>
        <v>ELSTINKO</v>
      </c>
      <c r="CV43" s="50" t="str">
        <f t="shared" si="70"/>
        <v>JUMPER_502_KIDS</v>
      </c>
      <c r="CW43" s="50" t="str">
        <f t="shared" si="91"/>
        <v>RED_OMM</v>
      </c>
      <c r="CX43" s="51" t="str">
        <f t="shared" si="92"/>
        <v>ELS</v>
      </c>
      <c r="CY43" s="51">
        <f t="shared" si="93"/>
        <v>502</v>
      </c>
      <c r="CZ43" s="52">
        <f t="shared" si="15"/>
        <v>400</v>
      </c>
      <c r="DA43" s="52">
        <f t="shared" si="94"/>
        <v>218000</v>
      </c>
      <c r="DB43" s="51" t="str">
        <f t="shared" si="95"/>
        <v>RED</v>
      </c>
      <c r="DC43" s="51" t="str">
        <f t="shared" si="96"/>
        <v>OMM</v>
      </c>
      <c r="DD43" s="60"/>
      <c r="DE43" s="164"/>
      <c r="DG43" s="270">
        <v>41778</v>
      </c>
      <c r="DH43" s="276">
        <f t="shared" si="67"/>
        <v>41807</v>
      </c>
      <c r="DI43" s="269">
        <v>41744</v>
      </c>
      <c r="DJ43" s="269">
        <v>41744</v>
      </c>
      <c r="DK43" s="270"/>
      <c r="DL43" s="1167"/>
      <c r="DM43" s="1167"/>
      <c r="DN43" s="270"/>
      <c r="DO43" s="270"/>
      <c r="DP43" s="277">
        <f t="shared" si="68"/>
        <v>41837</v>
      </c>
      <c r="DQ43" s="270"/>
      <c r="DR43" s="270"/>
      <c r="DS43" s="271"/>
      <c r="DT43" s="270"/>
      <c r="DU43" s="271"/>
      <c r="DV43" s="270">
        <v>41820</v>
      </c>
      <c r="DW43" s="270"/>
      <c r="DX43" s="271"/>
      <c r="DY43" s="271"/>
      <c r="DZ43" s="60"/>
      <c r="EA43" s="61"/>
      <c r="EB43" s="61"/>
      <c r="EC43" s="26" t="str">
        <f t="shared" si="56"/>
        <v/>
      </c>
      <c r="ED43" s="26" t="str">
        <f t="shared" si="57"/>
        <v>ELSJPF5502REOMM</v>
      </c>
      <c r="EE43" s="27">
        <f>IF($ED43="",0,IF(COUNTIF(ED$12:ED42,ED43)=0,0,COUNTIF(ED$12:ED42,ED43)))</f>
        <v>0</v>
      </c>
      <c r="EF43" s="26">
        <f t="shared" si="58"/>
        <v>0</v>
      </c>
      <c r="EG43" s="27" t="str">
        <f t="shared" si="59"/>
        <v/>
      </c>
      <c r="EI43" s="26" t="str">
        <f t="shared" si="60"/>
        <v>ELSJPF5502</v>
      </c>
      <c r="EJ43" s="26" t="str">
        <f t="shared" si="61"/>
        <v>ELSJPF5502RE</v>
      </c>
      <c r="EV43" s="26">
        <f t="shared" si="69"/>
        <v>18300</v>
      </c>
    </row>
    <row r="44" spans="1:152" s="26" customFormat="1" ht="52.5" customHeight="1">
      <c r="A44" s="168" t="str">
        <f>IF(OR($I44="TTL",$I44=""),"",IF(ISERROR(VLOOKUP($B44,CODE!$D:$G,CODE!$F$1-2,FALSE))=TRUE,"전략",VLOOKUP($B44,CODE!$D:$G,CODE!$F$1-2,FALSE)))</f>
        <v>전략</v>
      </c>
      <c r="B44" s="217" t="str">
        <f>IF(OR($I44="TTL",$I44=""),"",IF(VLOOKUP($P44,CODE!$K:$O,CODE!$O$1,FALSE)="",$I44,$I44&amp;"-"&amp;VLOOKUP($P44,CODE!$K:$O,CODE!$O$1,FALSE)))</f>
        <v>ELS-의류</v>
      </c>
      <c r="C44" s="71" t="str">
        <f t="shared" si="16"/>
        <v>ELS-대경-01</v>
      </c>
      <c r="D44" s="300" t="str">
        <f t="shared" si="17"/>
        <v>ELS-대경-01ELSJPF5502RE</v>
      </c>
      <c r="E44" s="71">
        <f t="shared" si="18"/>
        <v>3</v>
      </c>
      <c r="F44" s="193" t="str">
        <f t="shared" si="19"/>
        <v>ELS-대경-013</v>
      </c>
      <c r="G44" s="71" t="str">
        <f t="shared" si="20"/>
        <v>ELS-대경-013-ELSJPF5502REDOLL</v>
      </c>
      <c r="H44" s="71" t="str">
        <f>IF(ISERROR(I44&amp;VLOOKUP(P44,CODE!$K:$N,CODE!$N$1,FALSE)&amp;S44)=TRUE,0,I44&amp;VLOOKUP(P44,CODE!$K:$N,CODE!$N$1,FALSE)&amp;S44)</f>
        <v>ELS의류502</v>
      </c>
      <c r="I44" s="71" t="str">
        <f>IF(ISERROR(SEARCH("TTL",$K44))=TRUE,IF($L44="","",VLOOKUP($L44,CODE!$B:$G,CODE!$D$1,FALSE)),"TTL")</f>
        <v>ELS</v>
      </c>
      <c r="J44" s="237" t="str">
        <f t="shared" si="21"/>
        <v>14FW_E</v>
      </c>
      <c r="K44" s="878"/>
      <c r="L44" s="40" t="s">
        <v>2108</v>
      </c>
      <c r="M44" s="41" t="str">
        <f>IF(OR($I44="TTL",$L44=""),"",VLOOKUP($L44,CODE!$B:$D,CODE!$C$1,FALSE))</f>
        <v>ELSTINKO</v>
      </c>
      <c r="N44" s="42" t="str">
        <f>IF(OR($I44="TTL",$L44=""),"",VLOOKUP($K$2,CODE!$S:$T,CODE!$T$1-1,FALSE))</f>
        <v>F</v>
      </c>
      <c r="O44" s="1281">
        <v>5</v>
      </c>
      <c r="P44" s="40" t="s">
        <v>2109</v>
      </c>
      <c r="Q44" s="41" t="str">
        <f>IF(OR($I44="TTL",$P44=""),"",VLOOKUP($P44,CODE!$K:$M,CODE!$L$1,FALSE))</f>
        <v>JUMPER</v>
      </c>
      <c r="R44" s="1282" t="s">
        <v>2110</v>
      </c>
      <c r="S44" s="1283">
        <v>502</v>
      </c>
      <c r="T44" s="43">
        <f t="shared" si="2"/>
        <v>502</v>
      </c>
      <c r="U44" s="39" t="str">
        <f t="shared" si="3"/>
        <v>ELSJPF5502</v>
      </c>
      <c r="V44" s="36">
        <f t="shared" si="4"/>
        <v>8.3333333333333329E-2</v>
      </c>
      <c r="W44" s="1284" t="s">
        <v>2111</v>
      </c>
      <c r="X44" s="39" t="str">
        <f>IF($Y44="","",VLOOKUP($Y44,CODE!$AE:$AF,CODE!$AF$1-1,FALSE))</f>
        <v>RE</v>
      </c>
      <c r="Y44" s="37" t="s">
        <v>2112</v>
      </c>
      <c r="Z44" s="35" t="str">
        <f t="shared" si="5"/>
        <v>ELSJPF5502RE</v>
      </c>
      <c r="AA44" s="592" t="str">
        <f t="shared" si="6"/>
        <v/>
      </c>
      <c r="AB44" s="44">
        <f t="shared" si="7"/>
        <v>0.25</v>
      </c>
      <c r="AC44" s="598" t="s">
        <v>3006</v>
      </c>
      <c r="AD44" s="184">
        <v>1</v>
      </c>
      <c r="AE44" s="1285" t="s">
        <v>2545</v>
      </c>
      <c r="AF44" s="1295">
        <v>300</v>
      </c>
      <c r="AG44" s="1287" t="s">
        <v>2113</v>
      </c>
      <c r="AH44" s="1288">
        <v>1</v>
      </c>
      <c r="AI44" s="224" t="str">
        <f t="shared" si="8"/>
        <v>01</v>
      </c>
      <c r="AJ44" s="1289" t="s">
        <v>2114</v>
      </c>
      <c r="AK44" s="1289" t="s">
        <v>2115</v>
      </c>
      <c r="AL44" s="212">
        <f t="shared" si="9"/>
        <v>1</v>
      </c>
      <c r="AM44" s="247">
        <f>IF(ISERROR(VLOOKUP($F44,[1]기획현황취합!$A$1:$E$65440,[1]기획현황취합!$B$1,FALSE))=TRUE,0,VLOOKUP($F44,[1]기획현황취합!$A$1:$E$65440,[1]기획현황취합!$B$1,FALSE))</f>
        <v>218000</v>
      </c>
      <c r="AN44" s="1099">
        <f>IF(ISERROR(VLOOKUP($F44,[1]기획현황취합!$A$1:$E$65440,[1]기획현황취합!$C$1,FALSE))=TRUE,0,VLOOKUP($F44,[1]기획현황취합!$A$1:$E$65440,[1]기획현황취합!$C$1,FALSE))</f>
        <v>41801</v>
      </c>
      <c r="AO44" s="45">
        <f>IF(ISERROR(($AM44/1.1)/VLOOKUP($AG44,'TARGET MU'!$A:$D,'TARGET MU'!$D$1,FALSE))=TRUE,0,($AM44/1.1)/VLOOKUP($AG44,'TARGET MU'!$A:$D,'TARGET MU'!$D$1,FALSE))</f>
        <v>44040.404040404042</v>
      </c>
      <c r="AP44" s="1110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52861.25</v>
      </c>
      <c r="AQ44" s="38">
        <f t="shared" si="62"/>
        <v>8820.8459595959575</v>
      </c>
      <c r="AR44" s="754">
        <v>0</v>
      </c>
      <c r="AS44" s="754">
        <v>20</v>
      </c>
      <c r="AT44" s="244" t="s">
        <v>1724</v>
      </c>
      <c r="AU44" s="219">
        <f t="shared" si="63"/>
        <v>20</v>
      </c>
      <c r="AV44" s="245">
        <v>45.75</v>
      </c>
      <c r="AW44" s="246">
        <v>0</v>
      </c>
      <c r="AX44" s="250">
        <f>IF(ISERROR(VLOOKUP($F44,[1]기획현황취합!$A$1:$E$65440,[1]기획현황취합!$D$1,FALSE))=TRUE,0,VLOOKUP($F44,[1]기획현황취합!$A$1:$E$65440,[1]기획현황취합!$D$1,FALSE))</f>
        <v>41744</v>
      </c>
      <c r="AY44" s="248"/>
      <c r="AZ44" s="208">
        <f>IF(ISERROR(VLOOKUP($F44,[1]기획현황취합!$A$1:$E$65440,[1]기획현황취합!$E$1,FALSE))=TRUE,0,VLOOKUP($F44,[1]기획현황취합!$A$1:$E$65440,[1]기획현황취합!$E$1,FALSE))</f>
        <v>41897</v>
      </c>
      <c r="BA44" s="243">
        <v>41912</v>
      </c>
      <c r="BB44" s="243">
        <v>41908</v>
      </c>
      <c r="BC44" s="243">
        <v>0</v>
      </c>
      <c r="BD44" s="243">
        <v>0</v>
      </c>
      <c r="BE44" s="243">
        <v>0</v>
      </c>
      <c r="BF44" s="243">
        <v>0</v>
      </c>
      <c r="BG44" s="249" t="s">
        <v>2838</v>
      </c>
      <c r="BH44" s="249">
        <v>0</v>
      </c>
      <c r="BI44" s="83">
        <f>IF($I44="TTL",SUMIF($C:$C,MID($K44,1,SEARCH("TTL",$K44)-2),$BI:$BI),SUMIF(실입고현황!$A:$A,BB44&amp;VLOOKUP($AG44,'TARGET MU'!$A:$D,'TARGET MU'!$B$1,FALSE)&amp;$Z44&amp;" "&amp;$AE44,실입고현황!$C:$C))</f>
        <v>318</v>
      </c>
      <c r="BJ44" s="102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3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3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3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4">
        <f t="shared" si="10"/>
        <v>0</v>
      </c>
      <c r="BO44" s="46">
        <f t="shared" si="11"/>
        <v>300</v>
      </c>
      <c r="BP44" s="94">
        <f t="shared" si="12"/>
        <v>15858375</v>
      </c>
      <c r="BQ44" s="94">
        <f t="shared" si="13"/>
        <v>65400000</v>
      </c>
      <c r="BR44" s="47">
        <f t="shared" si="24"/>
        <v>3.749094434615492</v>
      </c>
      <c r="BT44" s="26" t="str">
        <f>IF(ISERROR(Z44&amp;VLOOKUP($AG44,'TARGET MU'!$A:$D,'TARGET MU'!$B$1,FALSE))=TRUE,"",Z44&amp;VLOOKUP($AG44,'TARGET MU'!$A:$D,'TARGET MU'!$B$1,FALSE))</f>
        <v>ELSJPF5502RE대경글로텍</v>
      </c>
      <c r="BU44" s="31">
        <f t="shared" si="25"/>
        <v>52861.25</v>
      </c>
      <c r="BV44" s="31" t="str">
        <f t="shared" si="26"/>
        <v>ELSJPF5502REOLL300218000대경01IN</v>
      </c>
      <c r="BX44" s="54" t="str">
        <f t="shared" si="71"/>
        <v>ELS</v>
      </c>
      <c r="BY44" s="55">
        <f t="shared" si="72"/>
        <v>5</v>
      </c>
      <c r="BZ44" s="55" t="str">
        <f t="shared" si="73"/>
        <v>M</v>
      </c>
      <c r="CA44" s="55" t="str">
        <f t="shared" si="74"/>
        <v>JP</v>
      </c>
      <c r="CB44" s="55" t="str">
        <f t="shared" si="75"/>
        <v>K</v>
      </c>
      <c r="CC44" s="55" t="str">
        <f t="shared" si="76"/>
        <v>IN</v>
      </c>
      <c r="CD44" s="56" t="str">
        <f t="shared" si="77"/>
        <v>14FW_ELSTINKO_DOWN_JUMPER_05_RD_KIDS</v>
      </c>
      <c r="CE44" s="55" t="str">
        <f t="shared" si="78"/>
        <v>ELSJPF5502</v>
      </c>
      <c r="CF44" s="55">
        <f t="shared" si="79"/>
        <v>502</v>
      </c>
      <c r="CG44" s="56" t="str">
        <f t="shared" si="80"/>
        <v>14FW_ELSTINKO_DOWN_JUMPER_05_RD_KIDS</v>
      </c>
      <c r="CH44" s="55" t="str">
        <f t="shared" si="81"/>
        <v>RE</v>
      </c>
      <c r="CI44" s="55">
        <f t="shared" si="82"/>
        <v>1</v>
      </c>
      <c r="CJ44" s="55" t="str">
        <f t="shared" si="83"/>
        <v>OLL</v>
      </c>
      <c r="CK44" s="57">
        <f t="shared" si="14"/>
        <v>300</v>
      </c>
      <c r="CL44" s="58">
        <f t="shared" si="84"/>
        <v>45.75</v>
      </c>
      <c r="CM44" s="57">
        <f t="shared" si="85"/>
        <v>218000</v>
      </c>
      <c r="CN44" s="57">
        <f t="shared" si="86"/>
        <v>52841.25</v>
      </c>
      <c r="CO44" s="57">
        <f t="shared" si="87"/>
        <v>20</v>
      </c>
      <c r="CP44" s="59">
        <f t="shared" si="88"/>
        <v>1</v>
      </c>
      <c r="CQ44" s="234"/>
      <c r="CS44" s="48"/>
      <c r="CT44" s="49" t="str">
        <f t="shared" si="89"/>
        <v>ELSJPF5502REOLL</v>
      </c>
      <c r="CU44" s="50" t="str">
        <f t="shared" si="90"/>
        <v>ELSTINKO</v>
      </c>
      <c r="CV44" s="50" t="str">
        <f t="shared" si="70"/>
        <v>JUMPER_502_KIDS</v>
      </c>
      <c r="CW44" s="50" t="str">
        <f t="shared" si="91"/>
        <v>RED_OLL</v>
      </c>
      <c r="CX44" s="51" t="str">
        <f t="shared" si="92"/>
        <v>ELS</v>
      </c>
      <c r="CY44" s="51">
        <f t="shared" si="93"/>
        <v>502</v>
      </c>
      <c r="CZ44" s="52">
        <f t="shared" si="15"/>
        <v>300</v>
      </c>
      <c r="DA44" s="52">
        <f t="shared" si="94"/>
        <v>218000</v>
      </c>
      <c r="DB44" s="51" t="str">
        <f t="shared" si="95"/>
        <v>RED</v>
      </c>
      <c r="DC44" s="51" t="str">
        <f t="shared" si="96"/>
        <v>OLL</v>
      </c>
      <c r="DD44" s="60"/>
      <c r="DE44" s="164"/>
      <c r="DG44" s="270">
        <v>41778</v>
      </c>
      <c r="DH44" s="276">
        <f t="shared" si="67"/>
        <v>41807</v>
      </c>
      <c r="DI44" s="269">
        <v>41744</v>
      </c>
      <c r="DJ44" s="269">
        <v>41744</v>
      </c>
      <c r="DK44" s="270"/>
      <c r="DL44" s="1167"/>
      <c r="DM44" s="1167"/>
      <c r="DN44" s="270"/>
      <c r="DO44" s="270"/>
      <c r="DP44" s="277">
        <f t="shared" si="68"/>
        <v>41837</v>
      </c>
      <c r="DQ44" s="270"/>
      <c r="DR44" s="270"/>
      <c r="DS44" s="271"/>
      <c r="DT44" s="270"/>
      <c r="DU44" s="271"/>
      <c r="DV44" s="270">
        <v>41820</v>
      </c>
      <c r="DW44" s="270"/>
      <c r="DX44" s="271"/>
      <c r="DY44" s="271"/>
      <c r="DZ44" s="60"/>
      <c r="EA44" s="61"/>
      <c r="EB44" s="61"/>
      <c r="EC44" s="26" t="str">
        <f t="shared" si="56"/>
        <v/>
      </c>
      <c r="ED44" s="26" t="str">
        <f t="shared" si="57"/>
        <v>ELSJPF5502REOLL</v>
      </c>
      <c r="EE44" s="27">
        <f>IF($ED44="",0,IF(COUNTIF(ED$12:ED43,ED44)=0,0,COUNTIF(ED$12:ED43,ED44)))</f>
        <v>0</v>
      </c>
      <c r="EF44" s="26">
        <f t="shared" si="58"/>
        <v>0</v>
      </c>
      <c r="EG44" s="27" t="str">
        <f t="shared" si="59"/>
        <v/>
      </c>
      <c r="EI44" s="26" t="str">
        <f t="shared" si="60"/>
        <v>ELSJPF5502</v>
      </c>
      <c r="EJ44" s="26" t="str">
        <f t="shared" si="61"/>
        <v>ELSJPF5502RE</v>
      </c>
      <c r="EV44" s="26">
        <f t="shared" si="69"/>
        <v>13725</v>
      </c>
    </row>
    <row r="45" spans="1:152" s="26" customFormat="1" ht="52.5" customHeight="1">
      <c r="A45" s="168" t="str">
        <f>IF(OR($I45="TTL",$I45=""),"",IF(ISERROR(VLOOKUP($B45,CODE!$D:$G,CODE!$F$1-2,FALSE))=TRUE,"전략",VLOOKUP($B45,CODE!$D:$G,CODE!$F$1-2,FALSE)))</f>
        <v>전략</v>
      </c>
      <c r="B45" s="217" t="str">
        <f>IF(OR($I45="TTL",$I45=""),"",IF(VLOOKUP($P45,CODE!$K:$O,CODE!$O$1,FALSE)="",$I45,$I45&amp;"-"&amp;VLOOKUP($P45,CODE!$K:$O,CODE!$O$1,FALSE)))</f>
        <v>ELS-의류</v>
      </c>
      <c r="C45" s="71" t="str">
        <f t="shared" si="16"/>
        <v>ELS-대경-01</v>
      </c>
      <c r="D45" s="300" t="str">
        <f t="shared" si="17"/>
        <v>ELS-대경-01ELSJPF5502YE</v>
      </c>
      <c r="E45" s="71">
        <f t="shared" si="18"/>
        <v>4</v>
      </c>
      <c r="F45" s="193" t="str">
        <f t="shared" si="19"/>
        <v>ELS-대경-014</v>
      </c>
      <c r="G45" s="71" t="str">
        <f t="shared" si="20"/>
        <v>ELS-대경-014-ELSJPF5502YELLOWOXS</v>
      </c>
      <c r="H45" s="71" t="str">
        <f>IF(ISERROR(I45&amp;VLOOKUP(P45,CODE!$K:$N,CODE!$N$1,FALSE)&amp;S45)=TRUE,0,I45&amp;VLOOKUP(P45,CODE!$K:$N,CODE!$N$1,FALSE)&amp;S45)</f>
        <v>ELS의류502</v>
      </c>
      <c r="I45" s="71" t="str">
        <f>IF(ISERROR(SEARCH("TTL",$K45))=TRUE,IF($L45="","",VLOOKUP($L45,CODE!$B:$G,CODE!$D$1,FALSE)),"TTL")</f>
        <v>ELS</v>
      </c>
      <c r="J45" s="237" t="str">
        <f t="shared" si="21"/>
        <v>14FW_E</v>
      </c>
      <c r="K45" s="878"/>
      <c r="L45" s="40" t="s">
        <v>2116</v>
      </c>
      <c r="M45" s="41" t="str">
        <f>IF(OR($I45="TTL",$L45=""),"",VLOOKUP($L45,CODE!$B:$D,CODE!$C$1,FALSE))</f>
        <v>ELSTINKO</v>
      </c>
      <c r="N45" s="42" t="str">
        <f>IF(OR($I45="TTL",$L45=""),"",VLOOKUP($K$2,CODE!$S:$T,CODE!$T$1-1,FALSE))</f>
        <v>F</v>
      </c>
      <c r="O45" s="1281">
        <v>5</v>
      </c>
      <c r="P45" s="40" t="s">
        <v>2037</v>
      </c>
      <c r="Q45" s="41" t="str">
        <f>IF(OR($I45="TTL",$P45=""),"",VLOOKUP($P45,CODE!$K:$M,CODE!$L$1,FALSE))</f>
        <v>JUMPER</v>
      </c>
      <c r="R45" s="1282" t="s">
        <v>2117</v>
      </c>
      <c r="S45" s="1283">
        <v>502</v>
      </c>
      <c r="T45" s="43">
        <f t="shared" si="2"/>
        <v>502</v>
      </c>
      <c r="U45" s="39" t="str">
        <f t="shared" si="3"/>
        <v>ELSJPF5502</v>
      </c>
      <c r="V45" s="36">
        <f t="shared" si="4"/>
        <v>8.3333333333333329E-2</v>
      </c>
      <c r="W45" s="1284" t="s">
        <v>2118</v>
      </c>
      <c r="X45" s="39" t="str">
        <f>IF($Y45="","",VLOOKUP($Y45,CODE!$AE:$AF,CODE!$AF$1-1,FALSE))</f>
        <v>YE</v>
      </c>
      <c r="Y45" s="37" t="s">
        <v>2119</v>
      </c>
      <c r="Z45" s="35" t="str">
        <f t="shared" si="5"/>
        <v>ELSJPF5502YE</v>
      </c>
      <c r="AA45" s="592" t="str">
        <f t="shared" si="6"/>
        <v/>
      </c>
      <c r="AB45" s="44">
        <f t="shared" si="7"/>
        <v>0.25</v>
      </c>
      <c r="AC45" s="598" t="s">
        <v>3006</v>
      </c>
      <c r="AD45" s="184">
        <v>1</v>
      </c>
      <c r="AE45" s="1285" t="s">
        <v>2509</v>
      </c>
      <c r="AF45" s="1295">
        <v>350</v>
      </c>
      <c r="AG45" s="1287" t="s">
        <v>2084</v>
      </c>
      <c r="AH45" s="1288">
        <v>1</v>
      </c>
      <c r="AI45" s="224" t="str">
        <f t="shared" si="8"/>
        <v>01</v>
      </c>
      <c r="AJ45" s="1289" t="s">
        <v>2085</v>
      </c>
      <c r="AK45" s="1289" t="s">
        <v>2086</v>
      </c>
      <c r="AL45" s="212">
        <f t="shared" si="9"/>
        <v>1</v>
      </c>
      <c r="AM45" s="247">
        <f>IF(ISERROR(VLOOKUP($F45,[1]기획현황취합!$A$1:$E$65440,[1]기획현황취합!$B$1,FALSE))=TRUE,0,VLOOKUP($F45,[1]기획현황취합!$A$1:$E$65440,[1]기획현황취합!$B$1,FALSE))</f>
        <v>218000</v>
      </c>
      <c r="AN45" s="1099">
        <f>IF(ISERROR(VLOOKUP($F45,[1]기획현황취합!$A$1:$E$65440,[1]기획현황취합!$C$1,FALSE))=TRUE,0,VLOOKUP($F45,[1]기획현황취합!$A$1:$E$65440,[1]기획현황취합!$C$1,FALSE))</f>
        <v>41801</v>
      </c>
      <c r="AO45" s="45">
        <f>IF(ISERROR(($AM45/1.1)/VLOOKUP($AG45,'TARGET MU'!$A:$D,'TARGET MU'!$D$1,FALSE))=TRUE,0,($AM45/1.1)/VLOOKUP($AG45,'TARGET MU'!$A:$D,'TARGET MU'!$D$1,FALSE))</f>
        <v>44040.404040404042</v>
      </c>
      <c r="AP45" s="1110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52861.25</v>
      </c>
      <c r="AQ45" s="38">
        <f t="shared" si="62"/>
        <v>8820.8459595959575</v>
      </c>
      <c r="AR45" s="754">
        <v>0</v>
      </c>
      <c r="AS45" s="754">
        <v>20</v>
      </c>
      <c r="AT45" s="244" t="s">
        <v>1724</v>
      </c>
      <c r="AU45" s="219">
        <f t="shared" si="63"/>
        <v>20</v>
      </c>
      <c r="AV45" s="245">
        <v>45.75</v>
      </c>
      <c r="AW45" s="246">
        <v>0</v>
      </c>
      <c r="AX45" s="250">
        <f>IF(ISERROR(VLOOKUP($F45,[1]기획현황취합!$A$1:$E$65440,[1]기획현황취합!$D$1,FALSE))=TRUE,0,VLOOKUP($F45,[1]기획현황취합!$A$1:$E$65440,[1]기획현황취합!$D$1,FALSE))</f>
        <v>41744</v>
      </c>
      <c r="AY45" s="248"/>
      <c r="AZ45" s="208">
        <f>IF(ISERROR(VLOOKUP($F45,[1]기획현황취합!$A$1:$E$65440,[1]기획현황취합!$E$1,FALSE))=TRUE,0,VLOOKUP($F45,[1]기획현황취합!$A$1:$E$65440,[1]기획현황취합!$E$1,FALSE))</f>
        <v>41897</v>
      </c>
      <c r="BA45" s="243">
        <v>41912</v>
      </c>
      <c r="BB45" s="243">
        <v>41908</v>
      </c>
      <c r="BC45" s="243">
        <v>0</v>
      </c>
      <c r="BD45" s="243">
        <v>0</v>
      </c>
      <c r="BE45" s="243">
        <v>0</v>
      </c>
      <c r="BF45" s="243">
        <v>0</v>
      </c>
      <c r="BG45" s="249" t="s">
        <v>2838</v>
      </c>
      <c r="BH45" s="249">
        <v>0</v>
      </c>
      <c r="BI45" s="83">
        <f>IF($I45="TTL",SUMIF($C:$C,MID($K45,1,SEARCH("TTL",$K45)-2),$BI:$BI),SUMIF(실입고현황!$A:$A,BB45&amp;VLOOKUP($AG45,'TARGET MU'!$A:$D,'TARGET MU'!$B$1,FALSE)&amp;$Z45&amp;" "&amp;$AE45,실입고현황!$C:$C))</f>
        <v>375</v>
      </c>
      <c r="BJ45" s="102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3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3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3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4">
        <f t="shared" si="10"/>
        <v>0</v>
      </c>
      <c r="BO45" s="46">
        <f t="shared" si="11"/>
        <v>350</v>
      </c>
      <c r="BP45" s="94">
        <f t="shared" si="12"/>
        <v>18501437.5</v>
      </c>
      <c r="BQ45" s="94">
        <f t="shared" si="13"/>
        <v>76300000</v>
      </c>
      <c r="BR45" s="47">
        <f t="shared" si="24"/>
        <v>3.749094434615492</v>
      </c>
      <c r="BT45" s="26" t="str">
        <f>IF(ISERROR(Z45&amp;VLOOKUP($AG45,'TARGET MU'!$A:$D,'TARGET MU'!$B$1,FALSE))=TRUE,"",Z45&amp;VLOOKUP($AG45,'TARGET MU'!$A:$D,'TARGET MU'!$B$1,FALSE))</f>
        <v>ELSJPF5502YE대경글로텍</v>
      </c>
      <c r="BU45" s="31">
        <f t="shared" si="25"/>
        <v>52861.25</v>
      </c>
      <c r="BV45" s="31" t="str">
        <f t="shared" si="26"/>
        <v>ELSJPF5502YEOXS350218000대경01IN</v>
      </c>
      <c r="BX45" s="54" t="str">
        <f t="shared" si="71"/>
        <v>ELS</v>
      </c>
      <c r="BY45" s="55">
        <f t="shared" si="72"/>
        <v>5</v>
      </c>
      <c r="BZ45" s="55" t="str">
        <f t="shared" si="73"/>
        <v>M</v>
      </c>
      <c r="CA45" s="55" t="str">
        <f t="shared" si="74"/>
        <v>JP</v>
      </c>
      <c r="CB45" s="55" t="str">
        <f t="shared" si="75"/>
        <v>K</v>
      </c>
      <c r="CC45" s="55" t="str">
        <f t="shared" si="76"/>
        <v>IN</v>
      </c>
      <c r="CD45" s="56" t="str">
        <f t="shared" si="77"/>
        <v>14FW_ELSTINKO_DOWN_JUMPER_05_YE_KIDS</v>
      </c>
      <c r="CE45" s="55" t="str">
        <f t="shared" si="78"/>
        <v>ELSJPF5502</v>
      </c>
      <c r="CF45" s="55">
        <f t="shared" si="79"/>
        <v>502</v>
      </c>
      <c r="CG45" s="56" t="str">
        <f t="shared" si="80"/>
        <v>14FW_ELSTINKO_DOWN_JUMPER_05_YE_KIDS</v>
      </c>
      <c r="CH45" s="55" t="str">
        <f t="shared" si="81"/>
        <v>YE</v>
      </c>
      <c r="CI45" s="55">
        <f t="shared" si="82"/>
        <v>1</v>
      </c>
      <c r="CJ45" s="55" t="str">
        <f t="shared" si="83"/>
        <v>OXS</v>
      </c>
      <c r="CK45" s="57">
        <f t="shared" si="14"/>
        <v>350</v>
      </c>
      <c r="CL45" s="58">
        <f t="shared" si="84"/>
        <v>45.75</v>
      </c>
      <c r="CM45" s="57">
        <f t="shared" si="85"/>
        <v>218000</v>
      </c>
      <c r="CN45" s="57">
        <f t="shared" si="86"/>
        <v>52841.25</v>
      </c>
      <c r="CO45" s="57">
        <f t="shared" si="87"/>
        <v>20</v>
      </c>
      <c r="CP45" s="59">
        <f t="shared" si="88"/>
        <v>1</v>
      </c>
      <c r="CQ45" s="234"/>
      <c r="CS45" s="48"/>
      <c r="CT45" s="49" t="str">
        <f t="shared" si="89"/>
        <v>ELSJPF5502YEOXS</v>
      </c>
      <c r="CU45" s="50" t="str">
        <f t="shared" si="90"/>
        <v>ELSTINKO</v>
      </c>
      <c r="CV45" s="50" t="str">
        <f t="shared" si="70"/>
        <v>JUMPER_502_KIDS</v>
      </c>
      <c r="CW45" s="50" t="str">
        <f t="shared" si="91"/>
        <v>YELLOW_OXS</v>
      </c>
      <c r="CX45" s="51" t="str">
        <f t="shared" si="92"/>
        <v>ELS</v>
      </c>
      <c r="CY45" s="51">
        <f t="shared" si="93"/>
        <v>502</v>
      </c>
      <c r="CZ45" s="52">
        <f t="shared" si="15"/>
        <v>350</v>
      </c>
      <c r="DA45" s="52">
        <f t="shared" si="94"/>
        <v>218000</v>
      </c>
      <c r="DB45" s="51" t="str">
        <f t="shared" si="95"/>
        <v>YELLOW</v>
      </c>
      <c r="DC45" s="51" t="str">
        <f t="shared" si="96"/>
        <v>OXS</v>
      </c>
      <c r="DD45" s="60"/>
      <c r="DE45" s="164"/>
      <c r="DG45" s="270">
        <v>41778</v>
      </c>
      <c r="DH45" s="276">
        <f t="shared" si="67"/>
        <v>41807</v>
      </c>
      <c r="DI45" s="269">
        <v>41744</v>
      </c>
      <c r="DJ45" s="269">
        <v>41744</v>
      </c>
      <c r="DK45" s="270"/>
      <c r="DL45" s="1167"/>
      <c r="DM45" s="1167"/>
      <c r="DN45" s="270"/>
      <c r="DO45" s="270"/>
      <c r="DP45" s="277">
        <f t="shared" si="68"/>
        <v>41837</v>
      </c>
      <c r="DQ45" s="270"/>
      <c r="DR45" s="270"/>
      <c r="DS45" s="271"/>
      <c r="DT45" s="270"/>
      <c r="DU45" s="271"/>
      <c r="DV45" s="270">
        <v>41820</v>
      </c>
      <c r="DW45" s="270"/>
      <c r="DX45" s="271"/>
      <c r="DY45" s="271"/>
      <c r="DZ45" s="60"/>
      <c r="EA45" s="61"/>
      <c r="EB45" s="61"/>
      <c r="EC45" s="26" t="str">
        <f t="shared" si="56"/>
        <v>ELSJPF5502YE41744</v>
      </c>
      <c r="ED45" s="26" t="str">
        <f t="shared" si="57"/>
        <v>ELSJPF5502YEOXS</v>
      </c>
      <c r="EE45" s="27">
        <f>IF($ED45="",0,IF(COUNTIF(ED$12:ED44,ED45)=0,0,COUNTIF(ED$12:ED44,ED45)))</f>
        <v>0</v>
      </c>
      <c r="EF45" s="26">
        <f t="shared" si="58"/>
        <v>0</v>
      </c>
      <c r="EG45" s="27" t="str">
        <f t="shared" si="59"/>
        <v/>
      </c>
      <c r="EI45" s="26" t="str">
        <f t="shared" si="60"/>
        <v>ELSJPF5502</v>
      </c>
      <c r="EJ45" s="26" t="str">
        <f t="shared" si="61"/>
        <v>ELSJPF5502YE</v>
      </c>
      <c r="EV45" s="26">
        <f t="shared" si="69"/>
        <v>16012.5</v>
      </c>
    </row>
    <row r="46" spans="1:152" s="26" customFormat="1" ht="52.5" customHeight="1">
      <c r="A46" s="168" t="str">
        <f>IF(OR($I46="TTL",$I46=""),"",IF(ISERROR(VLOOKUP($B46,CODE!$D:$G,CODE!$F$1-2,FALSE))=TRUE,"전략",VLOOKUP($B46,CODE!$D:$G,CODE!$F$1-2,FALSE)))</f>
        <v>전략</v>
      </c>
      <c r="B46" s="217" t="str">
        <f>IF(OR($I46="TTL",$I46=""),"",IF(VLOOKUP($P46,CODE!$K:$O,CODE!$O$1,FALSE)="",$I46,$I46&amp;"-"&amp;VLOOKUP($P46,CODE!$K:$O,CODE!$O$1,FALSE)))</f>
        <v>ELS-의류</v>
      </c>
      <c r="C46" s="71" t="str">
        <f t="shared" si="16"/>
        <v>ELS-대경-01</v>
      </c>
      <c r="D46" s="300" t="str">
        <f t="shared" si="17"/>
        <v>ELS-대경-01ELSJPF5502YE</v>
      </c>
      <c r="E46" s="71">
        <f t="shared" si="18"/>
        <v>4</v>
      </c>
      <c r="F46" s="193" t="str">
        <f t="shared" si="19"/>
        <v>ELS-대경-014</v>
      </c>
      <c r="G46" s="71" t="str">
        <f t="shared" si="20"/>
        <v>ELS-대경-014-ELSJPF5502YELLOWOSS</v>
      </c>
      <c r="H46" s="71" t="str">
        <f>IF(ISERROR(I46&amp;VLOOKUP(P46,CODE!$K:$N,CODE!$N$1,FALSE)&amp;S46)=TRUE,0,I46&amp;VLOOKUP(P46,CODE!$K:$N,CODE!$N$1,FALSE)&amp;S46)</f>
        <v>ELS의류502</v>
      </c>
      <c r="I46" s="71" t="str">
        <f>IF(ISERROR(SEARCH("TTL",$K46))=TRUE,IF($L46="","",VLOOKUP($L46,CODE!$B:$G,CODE!$D$1,FALSE)),"TTL")</f>
        <v>ELS</v>
      </c>
      <c r="J46" s="237" t="str">
        <f t="shared" si="21"/>
        <v>14FW_E</v>
      </c>
      <c r="K46" s="878"/>
      <c r="L46" s="40" t="s">
        <v>2087</v>
      </c>
      <c r="M46" s="41" t="str">
        <f>IF(OR($I46="TTL",$L46=""),"",VLOOKUP($L46,CODE!$B:$D,CODE!$C$1,FALSE))</f>
        <v>ELSTINKO</v>
      </c>
      <c r="N46" s="42" t="str">
        <f>IF(OR($I46="TTL",$L46=""),"",VLOOKUP($K$2,CODE!$S:$T,CODE!$T$1-1,FALSE))</f>
        <v>F</v>
      </c>
      <c r="O46" s="1281">
        <v>5</v>
      </c>
      <c r="P46" s="40" t="s">
        <v>2020</v>
      </c>
      <c r="Q46" s="41" t="str">
        <f>IF(OR($I46="TTL",$P46=""),"",VLOOKUP($P46,CODE!$K:$M,CODE!$L$1,FALSE))</f>
        <v>JUMPER</v>
      </c>
      <c r="R46" s="1282" t="s">
        <v>2120</v>
      </c>
      <c r="S46" s="1283">
        <v>502</v>
      </c>
      <c r="T46" s="43">
        <f t="shared" si="2"/>
        <v>502</v>
      </c>
      <c r="U46" s="39" t="str">
        <f t="shared" si="3"/>
        <v>ELSJPF5502</v>
      </c>
      <c r="V46" s="36">
        <f t="shared" si="4"/>
        <v>8.3333333333333329E-2</v>
      </c>
      <c r="W46" s="1284" t="s">
        <v>2121</v>
      </c>
      <c r="X46" s="39" t="str">
        <f>IF($Y46="","",VLOOKUP($Y46,CODE!$AE:$AF,CODE!$AF$1-1,FALSE))</f>
        <v>YE</v>
      </c>
      <c r="Y46" s="37" t="s">
        <v>2122</v>
      </c>
      <c r="Z46" s="35" t="str">
        <f t="shared" si="5"/>
        <v>ELSJPF5502YE</v>
      </c>
      <c r="AA46" s="592" t="str">
        <f t="shared" si="6"/>
        <v/>
      </c>
      <c r="AB46" s="44">
        <f t="shared" si="7"/>
        <v>0.25</v>
      </c>
      <c r="AC46" s="598" t="s">
        <v>3006</v>
      </c>
      <c r="AD46" s="184">
        <v>1</v>
      </c>
      <c r="AE46" s="1285" t="s">
        <v>2543</v>
      </c>
      <c r="AF46" s="1295">
        <v>450</v>
      </c>
      <c r="AG46" s="1287" t="s">
        <v>2033</v>
      </c>
      <c r="AH46" s="1288">
        <v>1</v>
      </c>
      <c r="AI46" s="224" t="str">
        <f t="shared" si="8"/>
        <v>01</v>
      </c>
      <c r="AJ46" s="1289" t="s">
        <v>2123</v>
      </c>
      <c r="AK46" s="1289" t="s">
        <v>2124</v>
      </c>
      <c r="AL46" s="212">
        <f t="shared" si="9"/>
        <v>1</v>
      </c>
      <c r="AM46" s="247">
        <f>IF(ISERROR(VLOOKUP($F46,[1]기획현황취합!$A$1:$E$65440,[1]기획현황취합!$B$1,FALSE))=TRUE,0,VLOOKUP($F46,[1]기획현황취합!$A$1:$E$65440,[1]기획현황취합!$B$1,FALSE))</f>
        <v>218000</v>
      </c>
      <c r="AN46" s="1099">
        <f>IF(ISERROR(VLOOKUP($F46,[1]기획현황취합!$A$1:$E$65440,[1]기획현황취합!$C$1,FALSE))=TRUE,0,VLOOKUP($F46,[1]기획현황취합!$A$1:$E$65440,[1]기획현황취합!$C$1,FALSE))</f>
        <v>41801</v>
      </c>
      <c r="AO46" s="45">
        <f>IF(ISERROR(($AM46/1.1)/VLOOKUP($AG46,'TARGET MU'!$A:$D,'TARGET MU'!$D$1,FALSE))=TRUE,0,($AM46/1.1)/VLOOKUP($AG46,'TARGET MU'!$A:$D,'TARGET MU'!$D$1,FALSE))</f>
        <v>44040.404040404042</v>
      </c>
      <c r="AP46" s="1110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52861.25</v>
      </c>
      <c r="AQ46" s="38">
        <f t="shared" si="62"/>
        <v>8820.8459595959575</v>
      </c>
      <c r="AR46" s="754">
        <v>0</v>
      </c>
      <c r="AS46" s="754">
        <v>20</v>
      </c>
      <c r="AT46" s="244" t="s">
        <v>1724</v>
      </c>
      <c r="AU46" s="219">
        <f t="shared" si="63"/>
        <v>20</v>
      </c>
      <c r="AV46" s="245">
        <v>45.75</v>
      </c>
      <c r="AW46" s="246">
        <v>0</v>
      </c>
      <c r="AX46" s="250">
        <f>IF(ISERROR(VLOOKUP($F46,[1]기획현황취합!$A$1:$E$65440,[1]기획현황취합!$D$1,FALSE))=TRUE,0,VLOOKUP($F46,[1]기획현황취합!$A$1:$E$65440,[1]기획현황취합!$D$1,FALSE))</f>
        <v>41744</v>
      </c>
      <c r="AY46" s="248"/>
      <c r="AZ46" s="208">
        <f>IF(ISERROR(VLOOKUP($F46,[1]기획현황취합!$A$1:$E$65440,[1]기획현황취합!$E$1,FALSE))=TRUE,0,VLOOKUP($F46,[1]기획현황취합!$A$1:$E$65440,[1]기획현황취합!$E$1,FALSE))</f>
        <v>41897</v>
      </c>
      <c r="BA46" s="243">
        <v>41912</v>
      </c>
      <c r="BB46" s="243">
        <v>41908</v>
      </c>
      <c r="BC46" s="243">
        <v>0</v>
      </c>
      <c r="BD46" s="243">
        <v>0</v>
      </c>
      <c r="BE46" s="243">
        <v>0</v>
      </c>
      <c r="BF46" s="243">
        <v>0</v>
      </c>
      <c r="BG46" s="249" t="s">
        <v>2838</v>
      </c>
      <c r="BH46" s="249">
        <v>0</v>
      </c>
      <c r="BI46" s="83">
        <f>IF($I46="TTL",SUMIF($C:$C,MID($K46,1,SEARCH("TTL",$K46)-2),$BI:$BI),SUMIF(실입고현황!$A:$A,BB46&amp;VLOOKUP($AG46,'TARGET MU'!$A:$D,'TARGET MU'!$B$1,FALSE)&amp;$Z46&amp;" "&amp;$AE46,실입고현황!$C:$C))</f>
        <v>478</v>
      </c>
      <c r="BJ46" s="102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3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3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3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4">
        <f t="shared" si="10"/>
        <v>0</v>
      </c>
      <c r="BO46" s="46">
        <f t="shared" si="11"/>
        <v>450</v>
      </c>
      <c r="BP46" s="94">
        <f t="shared" si="12"/>
        <v>23787562.5</v>
      </c>
      <c r="BQ46" s="94">
        <f t="shared" si="13"/>
        <v>98100000</v>
      </c>
      <c r="BR46" s="47">
        <f t="shared" si="24"/>
        <v>3.7490944346154915</v>
      </c>
      <c r="BT46" s="26" t="str">
        <f>IF(ISERROR(Z46&amp;VLOOKUP($AG46,'TARGET MU'!$A:$D,'TARGET MU'!$B$1,FALSE))=TRUE,"",Z46&amp;VLOOKUP($AG46,'TARGET MU'!$A:$D,'TARGET MU'!$B$1,FALSE))</f>
        <v>ELSJPF5502YE대경글로텍</v>
      </c>
      <c r="BU46" s="31">
        <f t="shared" si="25"/>
        <v>52861.25</v>
      </c>
      <c r="BV46" s="31" t="str">
        <f t="shared" si="26"/>
        <v>ELSJPF5502YEOSS450218000대경01IN</v>
      </c>
      <c r="BX46" s="54" t="str">
        <f t="shared" si="71"/>
        <v>ELS</v>
      </c>
      <c r="BY46" s="55">
        <f t="shared" si="72"/>
        <v>5</v>
      </c>
      <c r="BZ46" s="55" t="str">
        <f t="shared" si="73"/>
        <v>M</v>
      </c>
      <c r="CA46" s="55" t="str">
        <f t="shared" si="74"/>
        <v>JP</v>
      </c>
      <c r="CB46" s="55" t="str">
        <f t="shared" si="75"/>
        <v>K</v>
      </c>
      <c r="CC46" s="55" t="str">
        <f t="shared" si="76"/>
        <v>IN</v>
      </c>
      <c r="CD46" s="56" t="str">
        <f t="shared" si="77"/>
        <v>14FW_ELSTINKO_DOWN_JUMPER_05_YE_KIDS</v>
      </c>
      <c r="CE46" s="55" t="str">
        <f t="shared" si="78"/>
        <v>ELSJPF5502</v>
      </c>
      <c r="CF46" s="55">
        <f t="shared" si="79"/>
        <v>502</v>
      </c>
      <c r="CG46" s="56" t="str">
        <f t="shared" si="80"/>
        <v>14FW_ELSTINKO_DOWN_JUMPER_05_YE_KIDS</v>
      </c>
      <c r="CH46" s="55" t="str">
        <f t="shared" si="81"/>
        <v>YE</v>
      </c>
      <c r="CI46" s="55">
        <f t="shared" si="82"/>
        <v>1</v>
      </c>
      <c r="CJ46" s="55" t="str">
        <f t="shared" si="83"/>
        <v>OSS</v>
      </c>
      <c r="CK46" s="57">
        <f t="shared" si="14"/>
        <v>450</v>
      </c>
      <c r="CL46" s="58">
        <f t="shared" si="84"/>
        <v>45.75</v>
      </c>
      <c r="CM46" s="57">
        <f t="shared" si="85"/>
        <v>218000</v>
      </c>
      <c r="CN46" s="57">
        <f t="shared" si="86"/>
        <v>52841.25</v>
      </c>
      <c r="CO46" s="57">
        <f t="shared" si="87"/>
        <v>20</v>
      </c>
      <c r="CP46" s="59">
        <f t="shared" si="88"/>
        <v>1</v>
      </c>
      <c r="CQ46" s="234"/>
      <c r="CS46" s="48"/>
      <c r="CT46" s="49" t="str">
        <f t="shared" si="89"/>
        <v>ELSJPF5502YEOSS</v>
      </c>
      <c r="CU46" s="50" t="str">
        <f t="shared" si="90"/>
        <v>ELSTINKO</v>
      </c>
      <c r="CV46" s="50" t="str">
        <f t="shared" si="70"/>
        <v>JUMPER_502_KIDS</v>
      </c>
      <c r="CW46" s="50" t="str">
        <f t="shared" si="91"/>
        <v>YELLOW_OSS</v>
      </c>
      <c r="CX46" s="51" t="str">
        <f t="shared" si="92"/>
        <v>ELS</v>
      </c>
      <c r="CY46" s="51">
        <f t="shared" si="93"/>
        <v>502</v>
      </c>
      <c r="CZ46" s="52">
        <f t="shared" si="15"/>
        <v>450</v>
      </c>
      <c r="DA46" s="52">
        <f t="shared" si="94"/>
        <v>218000</v>
      </c>
      <c r="DB46" s="51" t="str">
        <f t="shared" si="95"/>
        <v>YELLOW</v>
      </c>
      <c r="DC46" s="51" t="str">
        <f t="shared" si="96"/>
        <v>OSS</v>
      </c>
      <c r="DD46" s="60"/>
      <c r="DE46" s="164"/>
      <c r="DG46" s="270">
        <v>41778</v>
      </c>
      <c r="DH46" s="276">
        <f t="shared" si="67"/>
        <v>41807</v>
      </c>
      <c r="DI46" s="269">
        <v>41744</v>
      </c>
      <c r="DJ46" s="269">
        <v>41744</v>
      </c>
      <c r="DK46" s="270"/>
      <c r="DL46" s="1167"/>
      <c r="DM46" s="1167"/>
      <c r="DN46" s="270"/>
      <c r="DO46" s="270"/>
      <c r="DP46" s="277">
        <f t="shared" si="68"/>
        <v>41837</v>
      </c>
      <c r="DQ46" s="270"/>
      <c r="DR46" s="270"/>
      <c r="DS46" s="271"/>
      <c r="DT46" s="270"/>
      <c r="DU46" s="271"/>
      <c r="DV46" s="270">
        <v>41820</v>
      </c>
      <c r="DW46" s="270"/>
      <c r="DX46" s="271"/>
      <c r="DY46" s="271"/>
      <c r="DZ46" s="60"/>
      <c r="EA46" s="61"/>
      <c r="EB46" s="61"/>
      <c r="EC46" s="26" t="str">
        <f t="shared" si="56"/>
        <v/>
      </c>
      <c r="ED46" s="26" t="str">
        <f t="shared" si="57"/>
        <v>ELSJPF5502YEOSS</v>
      </c>
      <c r="EE46" s="27">
        <f>IF($ED46="",0,IF(COUNTIF(ED$12:ED45,ED46)=0,0,COUNTIF(ED$12:ED45,ED46)))</f>
        <v>0</v>
      </c>
      <c r="EF46" s="26">
        <f t="shared" si="58"/>
        <v>0</v>
      </c>
      <c r="EG46" s="27" t="str">
        <f t="shared" si="59"/>
        <v/>
      </c>
      <c r="EI46" s="26" t="str">
        <f t="shared" si="60"/>
        <v>ELSJPF5502</v>
      </c>
      <c r="EJ46" s="26" t="str">
        <f t="shared" si="61"/>
        <v>ELSJPF5502YE</v>
      </c>
      <c r="EV46" s="26">
        <f t="shared" si="69"/>
        <v>20587.5</v>
      </c>
    </row>
    <row r="47" spans="1:152" s="26" customFormat="1" ht="52.5" customHeight="1">
      <c r="A47" s="168" t="str">
        <f>IF(OR($I47="TTL",$I47=""),"",IF(ISERROR(VLOOKUP($B47,CODE!$D:$G,CODE!$F$1-2,FALSE))=TRUE,"전략",VLOOKUP($B47,CODE!$D:$G,CODE!$F$1-2,FALSE)))</f>
        <v>전략</v>
      </c>
      <c r="B47" s="217" t="str">
        <f>IF(OR($I47="TTL",$I47=""),"",IF(VLOOKUP($P47,CODE!$K:$O,CODE!$O$1,FALSE)="",$I47,$I47&amp;"-"&amp;VLOOKUP($P47,CODE!$K:$O,CODE!$O$1,FALSE)))</f>
        <v>ELS-의류</v>
      </c>
      <c r="C47" s="71" t="str">
        <f t="shared" si="16"/>
        <v>ELS-대경-01</v>
      </c>
      <c r="D47" s="300" t="str">
        <f t="shared" si="17"/>
        <v>ELS-대경-01ELSJPF5502YE</v>
      </c>
      <c r="E47" s="71">
        <f t="shared" si="18"/>
        <v>4</v>
      </c>
      <c r="F47" s="193" t="str">
        <f t="shared" si="19"/>
        <v>ELS-대경-014</v>
      </c>
      <c r="G47" s="71" t="str">
        <f t="shared" si="20"/>
        <v>ELS-대경-014-ELSJPF5502YELLOWOMM</v>
      </c>
      <c r="H47" s="71" t="str">
        <f>IF(ISERROR(I47&amp;VLOOKUP(P47,CODE!$K:$N,CODE!$N$1,FALSE)&amp;S47)=TRUE,0,I47&amp;VLOOKUP(P47,CODE!$K:$N,CODE!$N$1,FALSE)&amp;S47)</f>
        <v>ELS의류502</v>
      </c>
      <c r="I47" s="71" t="str">
        <f>IF(ISERROR(SEARCH("TTL",$K47))=TRUE,IF($L47="","",VLOOKUP($L47,CODE!$B:$G,CODE!$D$1,FALSE)),"TTL")</f>
        <v>ELS</v>
      </c>
      <c r="J47" s="237" t="str">
        <f t="shared" si="21"/>
        <v>14FW_E</v>
      </c>
      <c r="K47" s="878"/>
      <c r="L47" s="40" t="s">
        <v>2036</v>
      </c>
      <c r="M47" s="41" t="str">
        <f>IF(OR($I47="TTL",$L47=""),"",VLOOKUP($L47,CODE!$B:$D,CODE!$C$1,FALSE))</f>
        <v>ELSTINKO</v>
      </c>
      <c r="N47" s="42" t="str">
        <f>IF(OR($I47="TTL",$L47=""),"",VLOOKUP($K$2,CODE!$S:$T,CODE!$T$1-1,FALSE))</f>
        <v>F</v>
      </c>
      <c r="O47" s="1281">
        <v>5</v>
      </c>
      <c r="P47" s="40" t="s">
        <v>2125</v>
      </c>
      <c r="Q47" s="41" t="str">
        <f>IF(OR($I47="TTL",$P47=""),"",VLOOKUP($P47,CODE!$K:$M,CODE!$L$1,FALSE))</f>
        <v>JUMPER</v>
      </c>
      <c r="R47" s="1282" t="s">
        <v>2126</v>
      </c>
      <c r="S47" s="1283">
        <v>502</v>
      </c>
      <c r="T47" s="43">
        <f t="shared" si="2"/>
        <v>502</v>
      </c>
      <c r="U47" s="39" t="str">
        <f t="shared" si="3"/>
        <v>ELSJPF5502</v>
      </c>
      <c r="V47" s="36">
        <f t="shared" si="4"/>
        <v>8.3333333333333329E-2</v>
      </c>
      <c r="W47" s="1284" t="s">
        <v>2127</v>
      </c>
      <c r="X47" s="39" t="str">
        <f>IF($Y47="","",VLOOKUP($Y47,CODE!$AE:$AF,CODE!$AF$1-1,FALSE))</f>
        <v>YE</v>
      </c>
      <c r="Y47" s="37" t="s">
        <v>2128</v>
      </c>
      <c r="Z47" s="35" t="str">
        <f t="shared" si="5"/>
        <v>ELSJPF5502YE</v>
      </c>
      <c r="AA47" s="592" t="str">
        <f t="shared" si="6"/>
        <v/>
      </c>
      <c r="AB47" s="44">
        <f t="shared" si="7"/>
        <v>0.25</v>
      </c>
      <c r="AC47" s="598" t="s">
        <v>3006</v>
      </c>
      <c r="AD47" s="184">
        <v>1</v>
      </c>
      <c r="AE47" s="1285" t="s">
        <v>2544</v>
      </c>
      <c r="AF47" s="1295">
        <v>400</v>
      </c>
      <c r="AG47" s="1287" t="s">
        <v>2068</v>
      </c>
      <c r="AH47" s="1288">
        <v>1</v>
      </c>
      <c r="AI47" s="224" t="str">
        <f t="shared" si="8"/>
        <v>01</v>
      </c>
      <c r="AJ47" s="1289" t="s">
        <v>2069</v>
      </c>
      <c r="AK47" s="1289" t="s">
        <v>2070</v>
      </c>
      <c r="AL47" s="212">
        <f t="shared" si="9"/>
        <v>1</v>
      </c>
      <c r="AM47" s="247">
        <f>IF(ISERROR(VLOOKUP($F47,[1]기획현황취합!$A$1:$E$65440,[1]기획현황취합!$B$1,FALSE))=TRUE,0,VLOOKUP($F47,[1]기획현황취합!$A$1:$E$65440,[1]기획현황취합!$B$1,FALSE))</f>
        <v>218000</v>
      </c>
      <c r="AN47" s="1099">
        <f>IF(ISERROR(VLOOKUP($F47,[1]기획현황취합!$A$1:$E$65440,[1]기획현황취합!$C$1,FALSE))=TRUE,0,VLOOKUP($F47,[1]기획현황취합!$A$1:$E$65440,[1]기획현황취합!$C$1,FALSE))</f>
        <v>41801</v>
      </c>
      <c r="AO47" s="45">
        <f>IF(ISERROR(($AM47/1.1)/VLOOKUP($AG47,'TARGET MU'!$A:$D,'TARGET MU'!$D$1,FALSE))=TRUE,0,($AM47/1.1)/VLOOKUP($AG47,'TARGET MU'!$A:$D,'TARGET MU'!$D$1,FALSE))</f>
        <v>44040.404040404042</v>
      </c>
      <c r="AP47" s="1110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52861.25</v>
      </c>
      <c r="AQ47" s="38">
        <f t="shared" si="62"/>
        <v>8820.8459595959575</v>
      </c>
      <c r="AR47" s="754">
        <v>0</v>
      </c>
      <c r="AS47" s="754">
        <v>20</v>
      </c>
      <c r="AT47" s="244" t="s">
        <v>1724</v>
      </c>
      <c r="AU47" s="219">
        <f t="shared" si="63"/>
        <v>20</v>
      </c>
      <c r="AV47" s="245">
        <v>45.75</v>
      </c>
      <c r="AW47" s="246">
        <v>0</v>
      </c>
      <c r="AX47" s="250">
        <f>IF(ISERROR(VLOOKUP($F47,[1]기획현황취합!$A$1:$E$65440,[1]기획현황취합!$D$1,FALSE))=TRUE,0,VLOOKUP($F47,[1]기획현황취합!$A$1:$E$65440,[1]기획현황취합!$D$1,FALSE))</f>
        <v>41744</v>
      </c>
      <c r="AY47" s="248"/>
      <c r="AZ47" s="208">
        <f>IF(ISERROR(VLOOKUP($F47,[1]기획현황취합!$A$1:$E$65440,[1]기획현황취합!$E$1,FALSE))=TRUE,0,VLOOKUP($F47,[1]기획현황취합!$A$1:$E$65440,[1]기획현황취합!$E$1,FALSE))</f>
        <v>41897</v>
      </c>
      <c r="BA47" s="243">
        <v>41912</v>
      </c>
      <c r="BB47" s="243">
        <v>41908</v>
      </c>
      <c r="BC47" s="243">
        <v>0</v>
      </c>
      <c r="BD47" s="243">
        <v>0</v>
      </c>
      <c r="BE47" s="243">
        <v>0</v>
      </c>
      <c r="BF47" s="243">
        <v>0</v>
      </c>
      <c r="BG47" s="249" t="s">
        <v>2838</v>
      </c>
      <c r="BH47" s="249">
        <v>0</v>
      </c>
      <c r="BI47" s="83">
        <f>IF($I47="TTL",SUMIF($C:$C,MID($K47,1,SEARCH("TTL",$K47)-2),$BI:$BI),SUMIF(실입고현황!$A:$A,BB47&amp;VLOOKUP($AG47,'TARGET MU'!$A:$D,'TARGET MU'!$B$1,FALSE)&amp;$Z47&amp;" "&amp;$AE47,실입고현황!$C:$C))</f>
        <v>428</v>
      </c>
      <c r="BJ47" s="102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3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3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3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4">
        <f t="shared" si="10"/>
        <v>0</v>
      </c>
      <c r="BO47" s="46">
        <f t="shared" si="11"/>
        <v>400</v>
      </c>
      <c r="BP47" s="94">
        <f t="shared" si="12"/>
        <v>21144500</v>
      </c>
      <c r="BQ47" s="94">
        <f t="shared" si="13"/>
        <v>87200000</v>
      </c>
      <c r="BR47" s="47">
        <f t="shared" si="24"/>
        <v>3.7490944346154915</v>
      </c>
      <c r="BT47" s="26" t="str">
        <f>IF(ISERROR(Z47&amp;VLOOKUP($AG47,'TARGET MU'!$A:$D,'TARGET MU'!$B$1,FALSE))=TRUE,"",Z47&amp;VLOOKUP($AG47,'TARGET MU'!$A:$D,'TARGET MU'!$B$1,FALSE))</f>
        <v>ELSJPF5502YE대경글로텍</v>
      </c>
      <c r="BU47" s="31">
        <f t="shared" si="25"/>
        <v>52861.25</v>
      </c>
      <c r="BV47" s="31" t="str">
        <f t="shared" si="26"/>
        <v>ELSJPF5502YEOMM400218000대경01IN</v>
      </c>
      <c r="BX47" s="54" t="str">
        <f t="shared" si="71"/>
        <v>ELS</v>
      </c>
      <c r="BY47" s="55">
        <f t="shared" si="72"/>
        <v>5</v>
      </c>
      <c r="BZ47" s="55" t="str">
        <f t="shared" si="73"/>
        <v>M</v>
      </c>
      <c r="CA47" s="55" t="str">
        <f t="shared" si="74"/>
        <v>JP</v>
      </c>
      <c r="CB47" s="55" t="str">
        <f t="shared" si="75"/>
        <v>K</v>
      </c>
      <c r="CC47" s="55" t="str">
        <f t="shared" si="76"/>
        <v>IN</v>
      </c>
      <c r="CD47" s="56" t="str">
        <f t="shared" si="77"/>
        <v>14FW_ELSTINKO_DOWN_JUMPER_05_YE_KIDS</v>
      </c>
      <c r="CE47" s="55" t="str">
        <f t="shared" si="78"/>
        <v>ELSJPF5502</v>
      </c>
      <c r="CF47" s="55">
        <f t="shared" si="79"/>
        <v>502</v>
      </c>
      <c r="CG47" s="56" t="str">
        <f t="shared" si="80"/>
        <v>14FW_ELSTINKO_DOWN_JUMPER_05_YE_KIDS</v>
      </c>
      <c r="CH47" s="55" t="str">
        <f t="shared" si="81"/>
        <v>YE</v>
      </c>
      <c r="CI47" s="55">
        <f t="shared" si="82"/>
        <v>1</v>
      </c>
      <c r="CJ47" s="55" t="str">
        <f t="shared" si="83"/>
        <v>OMM</v>
      </c>
      <c r="CK47" s="57">
        <f t="shared" si="14"/>
        <v>400</v>
      </c>
      <c r="CL47" s="58">
        <f t="shared" si="84"/>
        <v>45.75</v>
      </c>
      <c r="CM47" s="57">
        <f t="shared" si="85"/>
        <v>218000</v>
      </c>
      <c r="CN47" s="57">
        <f t="shared" si="86"/>
        <v>52841.25</v>
      </c>
      <c r="CO47" s="57">
        <f t="shared" si="87"/>
        <v>20</v>
      </c>
      <c r="CP47" s="59">
        <f t="shared" si="88"/>
        <v>1</v>
      </c>
      <c r="CQ47" s="234"/>
      <c r="CS47" s="48"/>
      <c r="CT47" s="49" t="str">
        <f t="shared" si="89"/>
        <v>ELSJPF5502YEOMM</v>
      </c>
      <c r="CU47" s="50" t="str">
        <f t="shared" si="90"/>
        <v>ELSTINKO</v>
      </c>
      <c r="CV47" s="50" t="str">
        <f t="shared" si="70"/>
        <v>JUMPER_502_KIDS</v>
      </c>
      <c r="CW47" s="50" t="str">
        <f t="shared" si="91"/>
        <v>YELLOW_OMM</v>
      </c>
      <c r="CX47" s="51" t="str">
        <f t="shared" si="92"/>
        <v>ELS</v>
      </c>
      <c r="CY47" s="51">
        <f t="shared" si="93"/>
        <v>502</v>
      </c>
      <c r="CZ47" s="52">
        <f t="shared" si="15"/>
        <v>400</v>
      </c>
      <c r="DA47" s="52">
        <f t="shared" si="94"/>
        <v>218000</v>
      </c>
      <c r="DB47" s="51" t="str">
        <f t="shared" si="95"/>
        <v>YELLOW</v>
      </c>
      <c r="DC47" s="51" t="str">
        <f t="shared" si="96"/>
        <v>OMM</v>
      </c>
      <c r="DD47" s="60"/>
      <c r="DE47" s="164"/>
      <c r="DG47" s="270">
        <v>41778</v>
      </c>
      <c r="DH47" s="276">
        <f t="shared" si="67"/>
        <v>41807</v>
      </c>
      <c r="DI47" s="269">
        <v>41744</v>
      </c>
      <c r="DJ47" s="269">
        <v>41744</v>
      </c>
      <c r="DK47" s="270"/>
      <c r="DL47" s="1167"/>
      <c r="DM47" s="1167"/>
      <c r="DN47" s="270"/>
      <c r="DO47" s="270"/>
      <c r="DP47" s="277">
        <f t="shared" si="68"/>
        <v>41837</v>
      </c>
      <c r="DQ47" s="270"/>
      <c r="DR47" s="270"/>
      <c r="DS47" s="271"/>
      <c r="DT47" s="270"/>
      <c r="DU47" s="271"/>
      <c r="DV47" s="270">
        <v>41820</v>
      </c>
      <c r="DW47" s="270"/>
      <c r="DX47" s="271"/>
      <c r="DY47" s="271"/>
      <c r="DZ47" s="60"/>
      <c r="EA47" s="61"/>
      <c r="EB47" s="61"/>
      <c r="EC47" s="26" t="str">
        <f t="shared" si="56"/>
        <v/>
      </c>
      <c r="ED47" s="26" t="str">
        <f t="shared" si="57"/>
        <v>ELSJPF5502YEOMM</v>
      </c>
      <c r="EE47" s="27">
        <f>IF($ED47="",0,IF(COUNTIF(ED$12:ED46,ED47)=0,0,COUNTIF(ED$12:ED46,ED47)))</f>
        <v>0</v>
      </c>
      <c r="EF47" s="26">
        <f t="shared" si="58"/>
        <v>0</v>
      </c>
      <c r="EG47" s="27" t="str">
        <f t="shared" si="59"/>
        <v/>
      </c>
      <c r="EI47" s="26" t="str">
        <f t="shared" si="60"/>
        <v>ELSJPF5502</v>
      </c>
      <c r="EJ47" s="26" t="str">
        <f t="shared" si="61"/>
        <v>ELSJPF5502YE</v>
      </c>
      <c r="EV47" s="26">
        <f t="shared" si="69"/>
        <v>18300</v>
      </c>
    </row>
    <row r="48" spans="1:152" s="26" customFormat="1" ht="52.5" customHeight="1">
      <c r="A48" s="168" t="str">
        <f>IF(OR($I48="TTL",$I48=""),"",IF(ISERROR(VLOOKUP($B48,CODE!$D:$G,CODE!$F$1-2,FALSE))=TRUE,"전략",VLOOKUP($B48,CODE!$D:$G,CODE!$F$1-2,FALSE)))</f>
        <v>전략</v>
      </c>
      <c r="B48" s="217" t="str">
        <f>IF(OR($I48="TTL",$I48=""),"",IF(VLOOKUP($P48,CODE!$K:$O,CODE!$O$1,FALSE)="",$I48,$I48&amp;"-"&amp;VLOOKUP($P48,CODE!$K:$O,CODE!$O$1,FALSE)))</f>
        <v>ELS-의류</v>
      </c>
      <c r="C48" s="71" t="str">
        <f t="shared" si="16"/>
        <v>ELS-대경-01</v>
      </c>
      <c r="D48" s="300" t="str">
        <f t="shared" si="17"/>
        <v>ELS-대경-01ELSJPF5502YE</v>
      </c>
      <c r="E48" s="71">
        <f t="shared" si="18"/>
        <v>4</v>
      </c>
      <c r="F48" s="193" t="str">
        <f t="shared" si="19"/>
        <v>ELS-대경-014</v>
      </c>
      <c r="G48" s="71" t="str">
        <f t="shared" si="20"/>
        <v>ELS-대경-014-ELSJPF5502YELLOWOLL</v>
      </c>
      <c r="H48" s="71" t="str">
        <f>IF(ISERROR(I48&amp;VLOOKUP(P48,CODE!$K:$N,CODE!$N$1,FALSE)&amp;S48)=TRUE,0,I48&amp;VLOOKUP(P48,CODE!$K:$N,CODE!$N$1,FALSE)&amp;S48)</f>
        <v>ELS의류502</v>
      </c>
      <c r="I48" s="71" t="str">
        <f>IF(ISERROR(SEARCH("TTL",$K48))=TRUE,IF($L48="","",VLOOKUP($L48,CODE!$B:$G,CODE!$D$1,FALSE)),"TTL")</f>
        <v>ELS</v>
      </c>
      <c r="J48" s="237" t="str">
        <f t="shared" si="21"/>
        <v>14FW_E</v>
      </c>
      <c r="K48" s="878"/>
      <c r="L48" s="40" t="s">
        <v>2071</v>
      </c>
      <c r="M48" s="41" t="str">
        <f>IF(OR($I48="TTL",$L48=""),"",VLOOKUP($L48,CODE!$B:$D,CODE!$C$1,FALSE))</f>
        <v>ELSTINKO</v>
      </c>
      <c r="N48" s="42" t="str">
        <f>IF(OR($I48="TTL",$L48=""),"",VLOOKUP($K$2,CODE!$S:$T,CODE!$T$1-1,FALSE))</f>
        <v>F</v>
      </c>
      <c r="O48" s="1281">
        <v>5</v>
      </c>
      <c r="P48" s="40" t="s">
        <v>2072</v>
      </c>
      <c r="Q48" s="41" t="str">
        <f>IF(OR($I48="TTL",$P48=""),"",VLOOKUP($P48,CODE!$K:$M,CODE!$L$1,FALSE))</f>
        <v>JUMPER</v>
      </c>
      <c r="R48" s="1282" t="s">
        <v>2129</v>
      </c>
      <c r="S48" s="1283">
        <v>502</v>
      </c>
      <c r="T48" s="43">
        <f t="shared" si="2"/>
        <v>502</v>
      </c>
      <c r="U48" s="39" t="str">
        <f t="shared" si="3"/>
        <v>ELSJPF5502</v>
      </c>
      <c r="V48" s="36">
        <f t="shared" si="4"/>
        <v>8.3333333333333329E-2</v>
      </c>
      <c r="W48" s="1284" t="s">
        <v>2130</v>
      </c>
      <c r="X48" s="39" t="str">
        <f>IF($Y48="","",VLOOKUP($Y48,CODE!$AE:$AF,CODE!$AF$1-1,FALSE))</f>
        <v>YE</v>
      </c>
      <c r="Y48" s="37" t="s">
        <v>2131</v>
      </c>
      <c r="Z48" s="35" t="str">
        <f t="shared" si="5"/>
        <v>ELSJPF5502YE</v>
      </c>
      <c r="AA48" s="592" t="str">
        <f t="shared" si="6"/>
        <v/>
      </c>
      <c r="AB48" s="44">
        <f t="shared" si="7"/>
        <v>0.25</v>
      </c>
      <c r="AC48" s="598" t="s">
        <v>3006</v>
      </c>
      <c r="AD48" s="184">
        <v>1</v>
      </c>
      <c r="AE48" s="1285" t="s">
        <v>2545</v>
      </c>
      <c r="AF48" s="1295">
        <v>300</v>
      </c>
      <c r="AG48" s="1287" t="s">
        <v>2132</v>
      </c>
      <c r="AH48" s="1288">
        <v>1</v>
      </c>
      <c r="AI48" s="224" t="str">
        <f t="shared" si="8"/>
        <v>01</v>
      </c>
      <c r="AJ48" s="1289" t="s">
        <v>1998</v>
      </c>
      <c r="AK48" s="1289" t="s">
        <v>2133</v>
      </c>
      <c r="AL48" s="212">
        <f t="shared" si="9"/>
        <v>1</v>
      </c>
      <c r="AM48" s="247">
        <f>IF(ISERROR(VLOOKUP($F48,[1]기획현황취합!$A$1:$E$65440,[1]기획현황취합!$B$1,FALSE))=TRUE,0,VLOOKUP($F48,[1]기획현황취합!$A$1:$E$65440,[1]기획현황취합!$B$1,FALSE))</f>
        <v>218000</v>
      </c>
      <c r="AN48" s="1099">
        <f>IF(ISERROR(VLOOKUP($F48,[1]기획현황취합!$A$1:$E$65440,[1]기획현황취합!$C$1,FALSE))=TRUE,0,VLOOKUP($F48,[1]기획현황취합!$A$1:$E$65440,[1]기획현황취합!$C$1,FALSE))</f>
        <v>41801</v>
      </c>
      <c r="AO48" s="45">
        <f>IF(ISERROR(($AM48/1.1)/VLOOKUP($AG48,'TARGET MU'!$A:$D,'TARGET MU'!$D$1,FALSE))=TRUE,0,($AM48/1.1)/VLOOKUP($AG48,'TARGET MU'!$A:$D,'TARGET MU'!$D$1,FALSE))</f>
        <v>44040.404040404042</v>
      </c>
      <c r="AP48" s="1110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52861.25</v>
      </c>
      <c r="AQ48" s="38">
        <f t="shared" si="62"/>
        <v>8820.8459595959575</v>
      </c>
      <c r="AR48" s="754">
        <v>0</v>
      </c>
      <c r="AS48" s="754">
        <v>20</v>
      </c>
      <c r="AT48" s="244" t="s">
        <v>1724</v>
      </c>
      <c r="AU48" s="219">
        <f t="shared" si="63"/>
        <v>20</v>
      </c>
      <c r="AV48" s="245">
        <v>45.75</v>
      </c>
      <c r="AW48" s="246">
        <v>0</v>
      </c>
      <c r="AX48" s="250">
        <f>IF(ISERROR(VLOOKUP($F48,[1]기획현황취합!$A$1:$E$65440,[1]기획현황취합!$D$1,FALSE))=TRUE,0,VLOOKUP($F48,[1]기획현황취합!$A$1:$E$65440,[1]기획현황취합!$D$1,FALSE))</f>
        <v>41744</v>
      </c>
      <c r="AY48" s="248"/>
      <c r="AZ48" s="208">
        <f>IF(ISERROR(VLOOKUP($F48,[1]기획현황취합!$A$1:$E$65440,[1]기획현황취합!$E$1,FALSE))=TRUE,0,VLOOKUP($F48,[1]기획현황취합!$A$1:$E$65440,[1]기획현황취합!$E$1,FALSE))</f>
        <v>41897</v>
      </c>
      <c r="BA48" s="243">
        <v>41912</v>
      </c>
      <c r="BB48" s="243">
        <v>41908</v>
      </c>
      <c r="BC48" s="243">
        <v>0</v>
      </c>
      <c r="BD48" s="243">
        <v>0</v>
      </c>
      <c r="BE48" s="243">
        <v>0</v>
      </c>
      <c r="BF48" s="243">
        <v>0</v>
      </c>
      <c r="BG48" s="249" t="s">
        <v>2838</v>
      </c>
      <c r="BH48" s="249">
        <v>0</v>
      </c>
      <c r="BI48" s="83">
        <f>IF($I48="TTL",SUMIF($C:$C,MID($K48,1,SEARCH("TTL",$K48)-2),$BI:$BI),SUMIF(실입고현황!$A:$A,BB48&amp;VLOOKUP($AG48,'TARGET MU'!$A:$D,'TARGET MU'!$B$1,FALSE)&amp;$Z48&amp;" "&amp;$AE48,실입고현황!$C:$C))</f>
        <v>322</v>
      </c>
      <c r="BJ48" s="102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3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3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3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4">
        <f t="shared" si="10"/>
        <v>0</v>
      </c>
      <c r="BO48" s="46">
        <f t="shared" si="11"/>
        <v>300</v>
      </c>
      <c r="BP48" s="94">
        <f t="shared" si="12"/>
        <v>15858375</v>
      </c>
      <c r="BQ48" s="94">
        <f t="shared" si="13"/>
        <v>65400000</v>
      </c>
      <c r="BR48" s="47">
        <f t="shared" si="24"/>
        <v>3.749094434615492</v>
      </c>
      <c r="BT48" s="26" t="str">
        <f>IF(ISERROR(Z48&amp;VLOOKUP($AG48,'TARGET MU'!$A:$D,'TARGET MU'!$B$1,FALSE))=TRUE,"",Z48&amp;VLOOKUP($AG48,'TARGET MU'!$A:$D,'TARGET MU'!$B$1,FALSE))</f>
        <v>ELSJPF5502YE대경글로텍</v>
      </c>
      <c r="BU48" s="31">
        <f t="shared" si="25"/>
        <v>52861.25</v>
      </c>
      <c r="BV48" s="31" t="str">
        <f t="shared" si="26"/>
        <v>ELSJPF5502YEOLL300218000대경01IN</v>
      </c>
      <c r="BX48" s="54" t="str">
        <f t="shared" si="71"/>
        <v>ELS</v>
      </c>
      <c r="BY48" s="55">
        <f t="shared" si="72"/>
        <v>5</v>
      </c>
      <c r="BZ48" s="55" t="str">
        <f t="shared" si="73"/>
        <v>M</v>
      </c>
      <c r="CA48" s="55" t="str">
        <f t="shared" si="74"/>
        <v>JP</v>
      </c>
      <c r="CB48" s="55" t="str">
        <f t="shared" si="75"/>
        <v>K</v>
      </c>
      <c r="CC48" s="55" t="str">
        <f t="shared" si="76"/>
        <v>IN</v>
      </c>
      <c r="CD48" s="56" t="str">
        <f t="shared" si="77"/>
        <v>14FW_ELSTINKO_DOWN_JUMPER_05_YE_KIDS</v>
      </c>
      <c r="CE48" s="55" t="str">
        <f t="shared" si="78"/>
        <v>ELSJPF5502</v>
      </c>
      <c r="CF48" s="55">
        <f t="shared" si="79"/>
        <v>502</v>
      </c>
      <c r="CG48" s="56" t="str">
        <f t="shared" si="80"/>
        <v>14FW_ELSTINKO_DOWN_JUMPER_05_YE_KIDS</v>
      </c>
      <c r="CH48" s="55" t="str">
        <f t="shared" si="81"/>
        <v>YE</v>
      </c>
      <c r="CI48" s="55">
        <f t="shared" si="82"/>
        <v>1</v>
      </c>
      <c r="CJ48" s="55" t="str">
        <f t="shared" si="83"/>
        <v>OLL</v>
      </c>
      <c r="CK48" s="57">
        <f t="shared" si="14"/>
        <v>300</v>
      </c>
      <c r="CL48" s="58">
        <f t="shared" si="84"/>
        <v>45.75</v>
      </c>
      <c r="CM48" s="57">
        <f t="shared" si="85"/>
        <v>218000</v>
      </c>
      <c r="CN48" s="57">
        <f t="shared" si="86"/>
        <v>52841.25</v>
      </c>
      <c r="CO48" s="57">
        <f t="shared" si="87"/>
        <v>20</v>
      </c>
      <c r="CP48" s="59">
        <f t="shared" si="88"/>
        <v>1</v>
      </c>
      <c r="CQ48" s="234"/>
      <c r="CS48" s="48"/>
      <c r="CT48" s="49" t="str">
        <f t="shared" si="89"/>
        <v>ELSJPF5502YEOLL</v>
      </c>
      <c r="CU48" s="50" t="str">
        <f t="shared" si="90"/>
        <v>ELSTINKO</v>
      </c>
      <c r="CV48" s="50" t="str">
        <f t="shared" si="70"/>
        <v>JUMPER_502_KIDS</v>
      </c>
      <c r="CW48" s="50" t="str">
        <f t="shared" si="91"/>
        <v>YELLOW_OLL</v>
      </c>
      <c r="CX48" s="51" t="str">
        <f t="shared" si="92"/>
        <v>ELS</v>
      </c>
      <c r="CY48" s="51">
        <f t="shared" si="93"/>
        <v>502</v>
      </c>
      <c r="CZ48" s="52">
        <f t="shared" si="15"/>
        <v>300</v>
      </c>
      <c r="DA48" s="52">
        <f t="shared" si="94"/>
        <v>218000</v>
      </c>
      <c r="DB48" s="51" t="str">
        <f t="shared" si="95"/>
        <v>YELLOW</v>
      </c>
      <c r="DC48" s="51" t="str">
        <f t="shared" si="96"/>
        <v>OLL</v>
      </c>
      <c r="DD48" s="60"/>
      <c r="DE48" s="164"/>
      <c r="DG48" s="270">
        <v>41778</v>
      </c>
      <c r="DH48" s="276">
        <f t="shared" si="67"/>
        <v>41807</v>
      </c>
      <c r="DI48" s="269">
        <v>41744</v>
      </c>
      <c r="DJ48" s="269">
        <v>41744</v>
      </c>
      <c r="DK48" s="270"/>
      <c r="DL48" s="1167"/>
      <c r="DM48" s="1167"/>
      <c r="DN48" s="270"/>
      <c r="DO48" s="270"/>
      <c r="DP48" s="277">
        <f t="shared" si="68"/>
        <v>41837</v>
      </c>
      <c r="DQ48" s="270"/>
      <c r="DR48" s="270"/>
      <c r="DS48" s="271"/>
      <c r="DT48" s="270"/>
      <c r="DU48" s="271"/>
      <c r="DV48" s="270">
        <v>41820</v>
      </c>
      <c r="DW48" s="270"/>
      <c r="DX48" s="271"/>
      <c r="DY48" s="271"/>
      <c r="DZ48" s="60"/>
      <c r="EA48" s="61"/>
      <c r="EB48" s="61"/>
      <c r="EC48" s="26" t="str">
        <f t="shared" si="56"/>
        <v/>
      </c>
      <c r="ED48" s="26" t="str">
        <f t="shared" si="57"/>
        <v>ELSJPF5502YEOLL</v>
      </c>
      <c r="EE48" s="27">
        <f>IF($ED48="",0,IF(COUNTIF(ED$12:ED47,ED48)=0,0,COUNTIF(ED$12:ED47,ED48)))</f>
        <v>0</v>
      </c>
      <c r="EF48" s="26">
        <f t="shared" si="58"/>
        <v>0</v>
      </c>
      <c r="EG48" s="27" t="str">
        <f t="shared" si="59"/>
        <v/>
      </c>
      <c r="EI48" s="26" t="str">
        <f t="shared" si="60"/>
        <v>ELSJPF5502</v>
      </c>
      <c r="EJ48" s="26" t="str">
        <f t="shared" si="61"/>
        <v>ELSJPF5502YE</v>
      </c>
      <c r="EV48" s="26">
        <f t="shared" si="69"/>
        <v>13725</v>
      </c>
    </row>
    <row r="49" spans="1:152" s="26" customFormat="1" ht="52.5" customHeight="1">
      <c r="A49" s="168" t="str">
        <f>IF(OR($I49="TTL",$I49=""),"",IF(ISERROR(VLOOKUP($B49,CODE!$D:$G,CODE!$F$1-2,FALSE))=TRUE,"전략",VLOOKUP($B49,CODE!$D:$G,CODE!$F$1-2,FALSE)))</f>
        <v>전략</v>
      </c>
      <c r="B49" s="217" t="str">
        <f>IF(OR($I49="TTL",$I49=""),"",IF(VLOOKUP($P49,CODE!$K:$O,CODE!$O$1,FALSE)="",$I49,$I49&amp;"-"&amp;VLOOKUP($P49,CODE!$K:$O,CODE!$O$1,FALSE)))</f>
        <v>ELS-의류</v>
      </c>
      <c r="C49" s="71" t="str">
        <f t="shared" si="16"/>
        <v>ELS-대경-01</v>
      </c>
      <c r="D49" s="300" t="str">
        <f t="shared" si="17"/>
        <v>ELS-대경-01ELSJPF5502BL</v>
      </c>
      <c r="E49" s="71">
        <f t="shared" si="18"/>
        <v>5</v>
      </c>
      <c r="F49" s="193" t="str">
        <f t="shared" si="19"/>
        <v>ELS-대경-015</v>
      </c>
      <c r="G49" s="71" t="str">
        <f t="shared" si="20"/>
        <v>ELS-대경-015-ELSJPF5502BLUEOXS</v>
      </c>
      <c r="H49" s="71" t="str">
        <f>IF(ISERROR(I49&amp;VLOOKUP(P49,CODE!$K:$N,CODE!$N$1,FALSE)&amp;S49)=TRUE,0,I49&amp;VLOOKUP(P49,CODE!$K:$N,CODE!$N$1,FALSE)&amp;S49)</f>
        <v>ELS의류502</v>
      </c>
      <c r="I49" s="71" t="str">
        <f>IF(ISERROR(SEARCH("TTL",$K49))=TRUE,IF($L49="","",VLOOKUP($L49,CODE!$B:$G,CODE!$D$1,FALSE)),"TTL")</f>
        <v>ELS</v>
      </c>
      <c r="J49" s="237" t="str">
        <f t="shared" si="21"/>
        <v>14FW_E</v>
      </c>
      <c r="K49" s="1291"/>
      <c r="L49" s="40" t="s">
        <v>2116</v>
      </c>
      <c r="M49" s="41" t="str">
        <f>IF(OR($I49="TTL",$L49=""),"",VLOOKUP($L49,CODE!$B:$D,CODE!$C$1,FALSE))</f>
        <v>ELSTINKO</v>
      </c>
      <c r="N49" s="42" t="str">
        <f>IF(OR($I49="TTL",$L49=""),"",VLOOKUP($K$2,CODE!$S:$T,CODE!$T$1-1,FALSE))</f>
        <v>F</v>
      </c>
      <c r="O49" s="1281">
        <v>5</v>
      </c>
      <c r="P49" s="40" t="s">
        <v>2037</v>
      </c>
      <c r="Q49" s="41" t="str">
        <f>IF(OR($I49="TTL",$P49=""),"",VLOOKUP($P49,CODE!$K:$M,CODE!$L$1,FALSE))</f>
        <v>JUMPER</v>
      </c>
      <c r="R49" s="1282" t="s">
        <v>2117</v>
      </c>
      <c r="S49" s="1283">
        <v>502</v>
      </c>
      <c r="T49" s="43">
        <f t="shared" si="2"/>
        <v>502</v>
      </c>
      <c r="U49" s="39" t="str">
        <f t="shared" si="3"/>
        <v>ELSJPF5502</v>
      </c>
      <c r="V49" s="36">
        <f t="shared" si="4"/>
        <v>8.3333333333333329E-2</v>
      </c>
      <c r="W49" s="1284" t="s">
        <v>2232</v>
      </c>
      <c r="X49" s="39" t="str">
        <f>IF($Y49="","",VLOOKUP($Y49,CODE!$AE:$AF,CODE!$AF$1-1,FALSE))</f>
        <v>BL</v>
      </c>
      <c r="Y49" s="37" t="s">
        <v>2233</v>
      </c>
      <c r="Z49" s="35" t="str">
        <f t="shared" si="5"/>
        <v>ELSJPF5502BL</v>
      </c>
      <c r="AA49" s="592" t="str">
        <f t="shared" si="6"/>
        <v/>
      </c>
      <c r="AB49" s="44">
        <f t="shared" si="7"/>
        <v>0.25</v>
      </c>
      <c r="AC49" s="598" t="s">
        <v>3006</v>
      </c>
      <c r="AD49" s="184">
        <v>1</v>
      </c>
      <c r="AE49" s="1285" t="s">
        <v>2509</v>
      </c>
      <c r="AF49" s="1295">
        <v>350</v>
      </c>
      <c r="AG49" s="1287" t="s">
        <v>2025</v>
      </c>
      <c r="AH49" s="1288">
        <v>1</v>
      </c>
      <c r="AI49" s="224" t="str">
        <f t="shared" si="8"/>
        <v>01</v>
      </c>
      <c r="AJ49" s="1289" t="s">
        <v>2085</v>
      </c>
      <c r="AK49" s="1289" t="s">
        <v>2064</v>
      </c>
      <c r="AL49" s="212">
        <f t="shared" si="9"/>
        <v>1</v>
      </c>
      <c r="AM49" s="247">
        <f>IF(ISERROR(VLOOKUP($F49,[1]기획현황취합!$A$1:$E$65440,[1]기획현황취합!$B$1,FALSE))=TRUE,0,VLOOKUP($F49,[1]기획현황취합!$A$1:$E$65440,[1]기획현황취합!$B$1,FALSE))</f>
        <v>218000</v>
      </c>
      <c r="AN49" s="1099">
        <f>IF(ISERROR(VLOOKUP($F49,[1]기획현황취합!$A$1:$E$65440,[1]기획현황취합!$C$1,FALSE))=TRUE,0,VLOOKUP($F49,[1]기획현황취합!$A$1:$E$65440,[1]기획현황취합!$C$1,FALSE))</f>
        <v>41801</v>
      </c>
      <c r="AO49" s="45">
        <f>IF(ISERROR(($AM49/1.1)/VLOOKUP($AG49,'TARGET MU'!$A:$D,'TARGET MU'!$D$1,FALSE))=TRUE,0,($AM49/1.1)/VLOOKUP($AG49,'TARGET MU'!$A:$D,'TARGET MU'!$D$1,FALSE))</f>
        <v>44040.404040404042</v>
      </c>
      <c r="AP49" s="1110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52861.25</v>
      </c>
      <c r="AQ49" s="38">
        <f>AP49-AO49</f>
        <v>8820.8459595959575</v>
      </c>
      <c r="AR49" s="754">
        <v>0</v>
      </c>
      <c r="AS49" s="754">
        <v>20</v>
      </c>
      <c r="AT49" s="244" t="s">
        <v>1724</v>
      </c>
      <c r="AU49" s="219">
        <f>SUM(AR49:AT49)</f>
        <v>20</v>
      </c>
      <c r="AV49" s="245">
        <v>45.75</v>
      </c>
      <c r="AW49" s="246">
        <v>0</v>
      </c>
      <c r="AX49" s="250">
        <f>IF(ISERROR(VLOOKUP($F49,[1]기획현황취합!$A$1:$E$65440,[1]기획현황취합!$D$1,FALSE))=TRUE,0,VLOOKUP($F49,[1]기획현황취합!$A$1:$E$65440,[1]기획현황취합!$D$1,FALSE))</f>
        <v>41744</v>
      </c>
      <c r="AY49" s="248"/>
      <c r="AZ49" s="208">
        <f>IF(ISERROR(VLOOKUP($F49,[1]기획현황취합!$A$1:$E$65440,[1]기획현황취합!$E$1,FALSE))=TRUE,0,VLOOKUP($F49,[1]기획현황취합!$A$1:$E$65440,[1]기획현황취합!$E$1,FALSE))</f>
        <v>41897</v>
      </c>
      <c r="BA49" s="243">
        <v>41912</v>
      </c>
      <c r="BB49" s="243">
        <v>41908</v>
      </c>
      <c r="BC49" s="243">
        <v>0</v>
      </c>
      <c r="BD49" s="243">
        <v>0</v>
      </c>
      <c r="BE49" s="243">
        <v>0</v>
      </c>
      <c r="BF49" s="243">
        <v>0</v>
      </c>
      <c r="BG49" s="249" t="s">
        <v>2838</v>
      </c>
      <c r="BH49" s="249">
        <v>0</v>
      </c>
      <c r="BI49" s="83">
        <f>IF($I49="TTL",SUMIF($C:$C,MID($K49,1,SEARCH("TTL",$K49)-2),$BI:$BI),SUMIF(실입고현황!$A:$A,BB49&amp;VLOOKUP($AG49,'TARGET MU'!$A:$D,'TARGET MU'!$B$1,FALSE)&amp;$Z49&amp;" "&amp;$AE49,실입고현황!$C:$C))</f>
        <v>371</v>
      </c>
      <c r="BJ49" s="102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3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3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3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4">
        <f t="shared" si="10"/>
        <v>0</v>
      </c>
      <c r="BO49" s="46">
        <f t="shared" si="11"/>
        <v>350</v>
      </c>
      <c r="BP49" s="94">
        <f t="shared" si="12"/>
        <v>18501437.5</v>
      </c>
      <c r="BQ49" s="94">
        <f t="shared" si="13"/>
        <v>76300000</v>
      </c>
      <c r="BR49" s="47">
        <f t="shared" si="24"/>
        <v>3.749094434615492</v>
      </c>
      <c r="BT49" s="26" t="str">
        <f>IF(ISERROR(Z49&amp;VLOOKUP($AG49,'TARGET MU'!$A:$D,'TARGET MU'!$B$1,FALSE))=TRUE,"",Z49&amp;VLOOKUP($AG49,'TARGET MU'!$A:$D,'TARGET MU'!$B$1,FALSE))</f>
        <v>ELSJPF5502BL대경글로텍</v>
      </c>
      <c r="BU49" s="31">
        <f t="shared" si="25"/>
        <v>52861.25</v>
      </c>
      <c r="BV49" s="31" t="str">
        <f t="shared" si="26"/>
        <v>ELSJPF5502BLOXS350218000대경01IN</v>
      </c>
      <c r="BX49" s="54" t="str">
        <f t="shared" si="71"/>
        <v>ELS</v>
      </c>
      <c r="BY49" s="55">
        <f t="shared" si="72"/>
        <v>5</v>
      </c>
      <c r="BZ49" s="55" t="str">
        <f t="shared" si="73"/>
        <v>M</v>
      </c>
      <c r="CA49" s="55" t="str">
        <f t="shared" si="74"/>
        <v>JP</v>
      </c>
      <c r="CB49" s="55" t="str">
        <f t="shared" si="75"/>
        <v>K</v>
      </c>
      <c r="CC49" s="55" t="str">
        <f t="shared" si="76"/>
        <v>IN</v>
      </c>
      <c r="CD49" s="56" t="str">
        <f t="shared" si="77"/>
        <v>14FW_ELSTINKO_DOWN_JUMPER_05_BL_KIDS</v>
      </c>
      <c r="CE49" s="55" t="str">
        <f t="shared" si="78"/>
        <v>ELSJPF5502</v>
      </c>
      <c r="CF49" s="55">
        <f t="shared" si="79"/>
        <v>502</v>
      </c>
      <c r="CG49" s="56" t="str">
        <f t="shared" si="80"/>
        <v>14FW_ELSTINKO_DOWN_JUMPER_05_BL_KIDS</v>
      </c>
      <c r="CH49" s="55" t="str">
        <f t="shared" si="81"/>
        <v>BL</v>
      </c>
      <c r="CI49" s="55">
        <f t="shared" si="82"/>
        <v>1</v>
      </c>
      <c r="CJ49" s="55" t="str">
        <f t="shared" si="83"/>
        <v>OXS</v>
      </c>
      <c r="CK49" s="57">
        <f t="shared" si="14"/>
        <v>350</v>
      </c>
      <c r="CL49" s="58">
        <f t="shared" si="84"/>
        <v>45.75</v>
      </c>
      <c r="CM49" s="57">
        <f t="shared" si="85"/>
        <v>218000</v>
      </c>
      <c r="CN49" s="57">
        <f t="shared" si="86"/>
        <v>52841.25</v>
      </c>
      <c r="CO49" s="57">
        <f t="shared" si="87"/>
        <v>20</v>
      </c>
      <c r="CP49" s="59">
        <f t="shared" si="88"/>
        <v>1</v>
      </c>
      <c r="CQ49" s="234"/>
      <c r="CS49" s="48"/>
      <c r="CT49" s="49" t="str">
        <f t="shared" si="89"/>
        <v>ELSJPF5502BLOXS</v>
      </c>
      <c r="CU49" s="50" t="str">
        <f t="shared" si="90"/>
        <v>ELSTINKO</v>
      </c>
      <c r="CV49" s="50" t="str">
        <f>IF($I49="TTL","",IF($CT49="","",$Q49&amp;"_"&amp;$T49&amp;IF(R49="K","_KIDS","")))</f>
        <v>JUMPER_502_KIDS</v>
      </c>
      <c r="CW49" s="50" t="str">
        <f t="shared" si="91"/>
        <v>BLUE_OXS</v>
      </c>
      <c r="CX49" s="51" t="str">
        <f t="shared" si="92"/>
        <v>ELS</v>
      </c>
      <c r="CY49" s="51">
        <f t="shared" si="93"/>
        <v>502</v>
      </c>
      <c r="CZ49" s="52">
        <f t="shared" si="15"/>
        <v>350</v>
      </c>
      <c r="DA49" s="52">
        <f t="shared" si="94"/>
        <v>218000</v>
      </c>
      <c r="DB49" s="51" t="str">
        <f t="shared" si="95"/>
        <v>BLUE</v>
      </c>
      <c r="DC49" s="51" t="str">
        <f t="shared" si="96"/>
        <v>OXS</v>
      </c>
      <c r="DD49" s="60"/>
      <c r="DE49" s="164"/>
      <c r="DG49" s="270">
        <v>41778</v>
      </c>
      <c r="DH49" s="276">
        <f>IF(OR($I49="TTL",$I49=""),"",AZ49-$DH$11)</f>
        <v>41807</v>
      </c>
      <c r="DI49" s="269">
        <v>41744</v>
      </c>
      <c r="DJ49" s="269">
        <v>41744</v>
      </c>
      <c r="DK49" s="270"/>
      <c r="DL49" s="1167"/>
      <c r="DM49" s="1167"/>
      <c r="DN49" s="270"/>
      <c r="DO49" s="270"/>
      <c r="DP49" s="277">
        <f>IF(OR($DN49="없음",$I49="TTL",$I49=""),"",AZ49-$DP$11)</f>
        <v>41837</v>
      </c>
      <c r="DQ49" s="270"/>
      <c r="DR49" s="270"/>
      <c r="DS49" s="271"/>
      <c r="DT49" s="270"/>
      <c r="DU49" s="271"/>
      <c r="DV49" s="270">
        <v>41820</v>
      </c>
      <c r="DW49" s="270"/>
      <c r="DX49" s="271"/>
      <c r="DY49" s="271"/>
      <c r="DZ49" s="60"/>
      <c r="EA49" s="61"/>
      <c r="EB49" s="61"/>
      <c r="EC49" s="26" t="str">
        <f t="shared" si="56"/>
        <v>ELSJPF5502BL41744</v>
      </c>
      <c r="ED49" s="26" t="str">
        <f t="shared" si="57"/>
        <v>ELSJPF5502BLOXS</v>
      </c>
      <c r="EE49" s="27">
        <f>IF($ED49="",0,IF(COUNTIF(ED$12:ED48,ED49)=0,0,COUNTIF(ED$12:ED48,ED49)))</f>
        <v>0</v>
      </c>
      <c r="EF49" s="26">
        <f t="shared" si="58"/>
        <v>0</v>
      </c>
      <c r="EG49" s="27" t="str">
        <f t="shared" si="59"/>
        <v/>
      </c>
      <c r="EI49" s="26" t="str">
        <f t="shared" si="60"/>
        <v>ELSJPF5502</v>
      </c>
      <c r="EJ49" s="26" t="str">
        <f t="shared" si="61"/>
        <v>ELSJPF5502BL</v>
      </c>
      <c r="EV49" s="26">
        <f t="shared" si="69"/>
        <v>16012.5</v>
      </c>
    </row>
    <row r="50" spans="1:152" s="26" customFormat="1" ht="52.5" customHeight="1">
      <c r="A50" s="168" t="str">
        <f>IF(OR($I50="TTL",$I50=""),"",IF(ISERROR(VLOOKUP($B50,CODE!$D:$G,CODE!$F$1-2,FALSE))=TRUE,"전략",VLOOKUP($B50,CODE!$D:$G,CODE!$F$1-2,FALSE)))</f>
        <v>전략</v>
      </c>
      <c r="B50" s="217" t="str">
        <f>IF(OR($I50="TTL",$I50=""),"",IF(VLOOKUP($P50,CODE!$K:$O,CODE!$O$1,FALSE)="",$I50,$I50&amp;"-"&amp;VLOOKUP($P50,CODE!$K:$O,CODE!$O$1,FALSE)))</f>
        <v>ELS-의류</v>
      </c>
      <c r="C50" s="71" t="str">
        <f t="shared" si="16"/>
        <v>ELS-대경-01</v>
      </c>
      <c r="D50" s="300" t="str">
        <f t="shared" si="17"/>
        <v>ELS-대경-01ELSJPF5502BL</v>
      </c>
      <c r="E50" s="71">
        <f t="shared" si="18"/>
        <v>5</v>
      </c>
      <c r="F50" s="193" t="str">
        <f t="shared" si="19"/>
        <v>ELS-대경-015</v>
      </c>
      <c r="G50" s="71" t="str">
        <f t="shared" si="20"/>
        <v>ELS-대경-015-ELSJPF5502BLUEOSS</v>
      </c>
      <c r="H50" s="71" t="str">
        <f>IF(ISERROR(I50&amp;VLOOKUP(P50,CODE!$K:$N,CODE!$N$1,FALSE)&amp;S50)=TRUE,0,I50&amp;VLOOKUP(P50,CODE!$K:$N,CODE!$N$1,FALSE)&amp;S50)</f>
        <v>ELS의류502</v>
      </c>
      <c r="I50" s="71" t="str">
        <f>IF(ISERROR(SEARCH("TTL",$K50))=TRUE,IF($L50="","",VLOOKUP($L50,CODE!$B:$G,CODE!$D$1,FALSE)),"TTL")</f>
        <v>ELS</v>
      </c>
      <c r="J50" s="237" t="str">
        <f t="shared" si="21"/>
        <v>14FW_E</v>
      </c>
      <c r="K50" s="1291"/>
      <c r="L50" s="40" t="s">
        <v>2019</v>
      </c>
      <c r="M50" s="41" t="str">
        <f>IF(OR($I50="TTL",$L50=""),"",VLOOKUP($L50,CODE!$B:$D,CODE!$C$1,FALSE))</f>
        <v>ELSTINKO</v>
      </c>
      <c r="N50" s="42" t="str">
        <f>IF(OR($I50="TTL",$L50=""),"",VLOOKUP($K$2,CODE!$S:$T,CODE!$T$1-1,FALSE))</f>
        <v>F</v>
      </c>
      <c r="O50" s="1281">
        <v>5</v>
      </c>
      <c r="P50" s="40" t="s">
        <v>2020</v>
      </c>
      <c r="Q50" s="41" t="str">
        <f>IF(OR($I50="TTL",$P50=""),"",VLOOKUP($P50,CODE!$K:$M,CODE!$L$1,FALSE))</f>
        <v>JUMPER</v>
      </c>
      <c r="R50" s="1282" t="s">
        <v>2120</v>
      </c>
      <c r="S50" s="1283">
        <v>502</v>
      </c>
      <c r="T50" s="43">
        <f t="shared" si="2"/>
        <v>502</v>
      </c>
      <c r="U50" s="39" t="str">
        <f t="shared" si="3"/>
        <v>ELSJPF5502</v>
      </c>
      <c r="V50" s="36">
        <f t="shared" si="4"/>
        <v>8.3333333333333329E-2</v>
      </c>
      <c r="W50" s="1284" t="s">
        <v>2232</v>
      </c>
      <c r="X50" s="39" t="str">
        <f>IF($Y50="","",VLOOKUP($Y50,CODE!$AE:$AF,CODE!$AF$1-1,FALSE))</f>
        <v>BL</v>
      </c>
      <c r="Y50" s="37" t="s">
        <v>2233</v>
      </c>
      <c r="Z50" s="35" t="str">
        <f t="shared" si="5"/>
        <v>ELSJPF5502BL</v>
      </c>
      <c r="AA50" s="592" t="str">
        <f t="shared" si="6"/>
        <v/>
      </c>
      <c r="AB50" s="44">
        <f t="shared" si="7"/>
        <v>0.25</v>
      </c>
      <c r="AC50" s="598" t="s">
        <v>3006</v>
      </c>
      <c r="AD50" s="184">
        <v>1</v>
      </c>
      <c r="AE50" s="1285" t="s">
        <v>2543</v>
      </c>
      <c r="AF50" s="1295">
        <v>450</v>
      </c>
      <c r="AG50" s="1287" t="s">
        <v>2033</v>
      </c>
      <c r="AH50" s="1288">
        <v>1</v>
      </c>
      <c r="AI50" s="224" t="str">
        <f t="shared" si="8"/>
        <v>01</v>
      </c>
      <c r="AJ50" s="1289" t="s">
        <v>2123</v>
      </c>
      <c r="AK50" s="1289" t="s">
        <v>2124</v>
      </c>
      <c r="AL50" s="212">
        <f t="shared" si="9"/>
        <v>1</v>
      </c>
      <c r="AM50" s="247">
        <f>IF(ISERROR(VLOOKUP($F50,[1]기획현황취합!$A$1:$E$65440,[1]기획현황취합!$B$1,FALSE))=TRUE,0,VLOOKUP($F50,[1]기획현황취합!$A$1:$E$65440,[1]기획현황취합!$B$1,FALSE))</f>
        <v>218000</v>
      </c>
      <c r="AN50" s="1099">
        <f>IF(ISERROR(VLOOKUP($F50,[1]기획현황취합!$A$1:$E$65440,[1]기획현황취합!$C$1,FALSE))=TRUE,0,VLOOKUP($F50,[1]기획현황취합!$A$1:$E$65440,[1]기획현황취합!$C$1,FALSE))</f>
        <v>41801</v>
      </c>
      <c r="AO50" s="45">
        <f>IF(ISERROR(($AM50/1.1)/VLOOKUP($AG50,'TARGET MU'!$A:$D,'TARGET MU'!$D$1,FALSE))=TRUE,0,($AM50/1.1)/VLOOKUP($AG50,'TARGET MU'!$A:$D,'TARGET MU'!$D$1,FALSE))</f>
        <v>44040.404040404042</v>
      </c>
      <c r="AP50" s="1110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52861.25</v>
      </c>
      <c r="AQ50" s="38">
        <f>AP50-AO50</f>
        <v>8820.8459595959575</v>
      </c>
      <c r="AR50" s="754">
        <v>0</v>
      </c>
      <c r="AS50" s="754">
        <v>20</v>
      </c>
      <c r="AT50" s="244" t="s">
        <v>1724</v>
      </c>
      <c r="AU50" s="219">
        <f>SUM(AR50:AT50)</f>
        <v>20</v>
      </c>
      <c r="AV50" s="245">
        <v>45.75</v>
      </c>
      <c r="AW50" s="246">
        <v>0</v>
      </c>
      <c r="AX50" s="250">
        <f>IF(ISERROR(VLOOKUP($F50,[1]기획현황취합!$A$1:$E$65440,[1]기획현황취합!$D$1,FALSE))=TRUE,0,VLOOKUP($F50,[1]기획현황취합!$A$1:$E$65440,[1]기획현황취합!$D$1,FALSE))</f>
        <v>41744</v>
      </c>
      <c r="AY50" s="248"/>
      <c r="AZ50" s="208">
        <f>IF(ISERROR(VLOOKUP($F50,[1]기획현황취합!$A$1:$E$65440,[1]기획현황취합!$E$1,FALSE))=TRUE,0,VLOOKUP($F50,[1]기획현황취합!$A$1:$E$65440,[1]기획현황취합!$E$1,FALSE))</f>
        <v>41897</v>
      </c>
      <c r="BA50" s="243">
        <v>41912</v>
      </c>
      <c r="BB50" s="243">
        <v>41908</v>
      </c>
      <c r="BC50" s="243">
        <v>0</v>
      </c>
      <c r="BD50" s="243">
        <v>0</v>
      </c>
      <c r="BE50" s="243">
        <v>0</v>
      </c>
      <c r="BF50" s="243">
        <v>0</v>
      </c>
      <c r="BG50" s="249" t="s">
        <v>2838</v>
      </c>
      <c r="BH50" s="249">
        <v>0</v>
      </c>
      <c r="BI50" s="83">
        <f>IF($I50="TTL",SUMIF($C:$C,MID($K50,1,SEARCH("TTL",$K50)-2),$BI:$BI),SUMIF(실입고현황!$A:$A,BB50&amp;VLOOKUP($AG50,'TARGET MU'!$A:$D,'TARGET MU'!$B$1,FALSE)&amp;$Z50&amp;" "&amp;$AE50,실입고현황!$C:$C))</f>
        <v>479</v>
      </c>
      <c r="BJ50" s="102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3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3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3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4">
        <f t="shared" si="10"/>
        <v>0</v>
      </c>
      <c r="BO50" s="46">
        <f t="shared" si="11"/>
        <v>450</v>
      </c>
      <c r="BP50" s="94">
        <f t="shared" si="12"/>
        <v>23787562.5</v>
      </c>
      <c r="BQ50" s="94">
        <f t="shared" si="13"/>
        <v>98100000</v>
      </c>
      <c r="BR50" s="47">
        <f t="shared" si="24"/>
        <v>3.7490944346154915</v>
      </c>
      <c r="BT50" s="26" t="str">
        <f>IF(ISERROR(Z50&amp;VLOOKUP($AG50,'TARGET MU'!$A:$D,'TARGET MU'!$B$1,FALSE))=TRUE,"",Z50&amp;VLOOKUP($AG50,'TARGET MU'!$A:$D,'TARGET MU'!$B$1,FALSE))</f>
        <v>ELSJPF5502BL대경글로텍</v>
      </c>
      <c r="BU50" s="31">
        <f t="shared" si="25"/>
        <v>52861.25</v>
      </c>
      <c r="BV50" s="31" t="str">
        <f t="shared" si="26"/>
        <v>ELSJPF5502BLOSS450218000대경01IN</v>
      </c>
      <c r="BX50" s="54" t="str">
        <f t="shared" si="71"/>
        <v>ELS</v>
      </c>
      <c r="BY50" s="55">
        <f t="shared" si="72"/>
        <v>5</v>
      </c>
      <c r="BZ50" s="55" t="str">
        <f t="shared" si="73"/>
        <v>M</v>
      </c>
      <c r="CA50" s="55" t="str">
        <f t="shared" si="74"/>
        <v>JP</v>
      </c>
      <c r="CB50" s="55" t="str">
        <f t="shared" si="75"/>
        <v>K</v>
      </c>
      <c r="CC50" s="55" t="str">
        <f t="shared" si="76"/>
        <v>IN</v>
      </c>
      <c r="CD50" s="56" t="str">
        <f t="shared" si="77"/>
        <v>14FW_ELSTINKO_DOWN_JUMPER_05_BL_KIDS</v>
      </c>
      <c r="CE50" s="55" t="str">
        <f t="shared" si="78"/>
        <v>ELSJPF5502</v>
      </c>
      <c r="CF50" s="55">
        <f t="shared" si="79"/>
        <v>502</v>
      </c>
      <c r="CG50" s="56" t="str">
        <f t="shared" si="80"/>
        <v>14FW_ELSTINKO_DOWN_JUMPER_05_BL_KIDS</v>
      </c>
      <c r="CH50" s="55" t="str">
        <f t="shared" si="81"/>
        <v>BL</v>
      </c>
      <c r="CI50" s="55">
        <f t="shared" si="82"/>
        <v>1</v>
      </c>
      <c r="CJ50" s="55" t="str">
        <f t="shared" si="83"/>
        <v>OSS</v>
      </c>
      <c r="CK50" s="57">
        <f t="shared" si="14"/>
        <v>450</v>
      </c>
      <c r="CL50" s="58">
        <f t="shared" si="84"/>
        <v>45.75</v>
      </c>
      <c r="CM50" s="57">
        <f t="shared" si="85"/>
        <v>218000</v>
      </c>
      <c r="CN50" s="57">
        <f t="shared" si="86"/>
        <v>52841.25</v>
      </c>
      <c r="CO50" s="57">
        <f t="shared" si="87"/>
        <v>20</v>
      </c>
      <c r="CP50" s="59">
        <f t="shared" si="88"/>
        <v>1</v>
      </c>
      <c r="CQ50" s="234"/>
      <c r="CS50" s="48"/>
      <c r="CT50" s="49" t="str">
        <f t="shared" si="89"/>
        <v>ELSJPF5502BLOSS</v>
      </c>
      <c r="CU50" s="50" t="str">
        <f t="shared" si="90"/>
        <v>ELSTINKO</v>
      </c>
      <c r="CV50" s="50" t="str">
        <f>IF($I50="TTL","",IF($CT50="","",$Q50&amp;"_"&amp;$T50&amp;IF(R50="K","_KIDS","")))</f>
        <v>JUMPER_502_KIDS</v>
      </c>
      <c r="CW50" s="50" t="str">
        <f t="shared" si="91"/>
        <v>BLUE_OSS</v>
      </c>
      <c r="CX50" s="51" t="str">
        <f t="shared" si="92"/>
        <v>ELS</v>
      </c>
      <c r="CY50" s="51">
        <f t="shared" si="93"/>
        <v>502</v>
      </c>
      <c r="CZ50" s="52">
        <f t="shared" si="15"/>
        <v>450</v>
      </c>
      <c r="DA50" s="52">
        <f t="shared" si="94"/>
        <v>218000</v>
      </c>
      <c r="DB50" s="51" t="str">
        <f t="shared" si="95"/>
        <v>BLUE</v>
      </c>
      <c r="DC50" s="51" t="str">
        <f t="shared" si="96"/>
        <v>OSS</v>
      </c>
      <c r="DD50" s="60"/>
      <c r="DE50" s="164"/>
      <c r="DG50" s="270">
        <v>41778</v>
      </c>
      <c r="DH50" s="276">
        <f>IF(OR($I50="TTL",$I50=""),"",AZ50-$DH$11)</f>
        <v>41807</v>
      </c>
      <c r="DI50" s="269">
        <v>41744</v>
      </c>
      <c r="DJ50" s="269">
        <v>41744</v>
      </c>
      <c r="DK50" s="270"/>
      <c r="DL50" s="1167"/>
      <c r="DM50" s="1167"/>
      <c r="DN50" s="270"/>
      <c r="DO50" s="270"/>
      <c r="DP50" s="277">
        <f>IF(OR($DN50="없음",$I50="TTL",$I50=""),"",AZ50-$DP$11)</f>
        <v>41837</v>
      </c>
      <c r="DQ50" s="270"/>
      <c r="DR50" s="270"/>
      <c r="DS50" s="271"/>
      <c r="DT50" s="270"/>
      <c r="DU50" s="271"/>
      <c r="DV50" s="270">
        <v>41820</v>
      </c>
      <c r="DW50" s="270"/>
      <c r="DX50" s="271"/>
      <c r="DY50" s="271"/>
      <c r="DZ50" s="60"/>
      <c r="EA50" s="61"/>
      <c r="EB50" s="61"/>
      <c r="EC50" s="26" t="str">
        <f t="shared" si="56"/>
        <v/>
      </c>
      <c r="ED50" s="26" t="str">
        <f t="shared" si="57"/>
        <v>ELSJPF5502BLOSS</v>
      </c>
      <c r="EE50" s="27">
        <f>IF($ED50="",0,IF(COUNTIF(ED$12:ED49,ED50)=0,0,COUNTIF(ED$12:ED49,ED50)))</f>
        <v>0</v>
      </c>
      <c r="EF50" s="26">
        <f t="shared" si="58"/>
        <v>0</v>
      </c>
      <c r="EG50" s="27" t="str">
        <f t="shared" si="59"/>
        <v/>
      </c>
      <c r="EI50" s="26" t="str">
        <f t="shared" si="60"/>
        <v>ELSJPF5502</v>
      </c>
      <c r="EJ50" s="26" t="str">
        <f t="shared" si="61"/>
        <v>ELSJPF5502BL</v>
      </c>
      <c r="EV50" s="26">
        <f t="shared" si="69"/>
        <v>20587.5</v>
      </c>
    </row>
    <row r="51" spans="1:152" s="26" customFormat="1" ht="52.5" customHeight="1">
      <c r="A51" s="168" t="str">
        <f>IF(OR($I51="TTL",$I51=""),"",IF(ISERROR(VLOOKUP($B51,CODE!$D:$G,CODE!$F$1-2,FALSE))=TRUE,"전략",VLOOKUP($B51,CODE!$D:$G,CODE!$F$1-2,FALSE)))</f>
        <v>전략</v>
      </c>
      <c r="B51" s="217" t="str">
        <f>IF(OR($I51="TTL",$I51=""),"",IF(VLOOKUP($P51,CODE!$K:$O,CODE!$O$1,FALSE)="",$I51,$I51&amp;"-"&amp;VLOOKUP($P51,CODE!$K:$O,CODE!$O$1,FALSE)))</f>
        <v>ELS-의류</v>
      </c>
      <c r="C51" s="71" t="str">
        <f t="shared" si="16"/>
        <v>ELS-대경-01</v>
      </c>
      <c r="D51" s="300" t="str">
        <f t="shared" si="17"/>
        <v>ELS-대경-01ELSJPF5502BL</v>
      </c>
      <c r="E51" s="71">
        <f t="shared" si="18"/>
        <v>5</v>
      </c>
      <c r="F51" s="193" t="str">
        <f t="shared" si="19"/>
        <v>ELS-대경-015</v>
      </c>
      <c r="G51" s="71" t="str">
        <f t="shared" si="20"/>
        <v>ELS-대경-015-ELSJPF5502BLUEOMM</v>
      </c>
      <c r="H51" s="71" t="str">
        <f>IF(ISERROR(I51&amp;VLOOKUP(P51,CODE!$K:$N,CODE!$N$1,FALSE)&amp;S51)=TRUE,0,I51&amp;VLOOKUP(P51,CODE!$K:$N,CODE!$N$1,FALSE)&amp;S51)</f>
        <v>ELS의류502</v>
      </c>
      <c r="I51" s="71" t="str">
        <f>IF(ISERROR(SEARCH("TTL",$K51))=TRUE,IF($L51="","",VLOOKUP($L51,CODE!$B:$G,CODE!$D$1,FALSE)),"TTL")</f>
        <v>ELS</v>
      </c>
      <c r="J51" s="237" t="str">
        <f t="shared" si="21"/>
        <v>14FW_E</v>
      </c>
      <c r="K51" s="1291"/>
      <c r="L51" s="40" t="s">
        <v>2036</v>
      </c>
      <c r="M51" s="41" t="str">
        <f>IF(OR($I51="TTL",$L51=""),"",VLOOKUP($L51,CODE!$B:$D,CODE!$C$1,FALSE))</f>
        <v>ELSTINKO</v>
      </c>
      <c r="N51" s="42" t="str">
        <f>IF(OR($I51="TTL",$L51=""),"",VLOOKUP($K$2,CODE!$S:$T,CODE!$T$1-1,FALSE))</f>
        <v>F</v>
      </c>
      <c r="O51" s="1281">
        <v>5</v>
      </c>
      <c r="P51" s="40" t="s">
        <v>2125</v>
      </c>
      <c r="Q51" s="41" t="str">
        <f>IF(OR($I51="TTL",$P51=""),"",VLOOKUP($P51,CODE!$K:$M,CODE!$L$1,FALSE))</f>
        <v>JUMPER</v>
      </c>
      <c r="R51" s="1282" t="s">
        <v>2120</v>
      </c>
      <c r="S51" s="1283">
        <v>502</v>
      </c>
      <c r="T51" s="43">
        <f t="shared" si="2"/>
        <v>502</v>
      </c>
      <c r="U51" s="39" t="str">
        <f t="shared" si="3"/>
        <v>ELSJPF5502</v>
      </c>
      <c r="V51" s="36">
        <f t="shared" si="4"/>
        <v>8.3333333333333329E-2</v>
      </c>
      <c r="W51" s="1284" t="s">
        <v>2232</v>
      </c>
      <c r="X51" s="39" t="str">
        <f>IF($Y51="","",VLOOKUP($Y51,CODE!$AE:$AF,CODE!$AF$1-1,FALSE))</f>
        <v>BL</v>
      </c>
      <c r="Y51" s="37" t="s">
        <v>2233</v>
      </c>
      <c r="Z51" s="35" t="str">
        <f t="shared" si="5"/>
        <v>ELSJPF5502BL</v>
      </c>
      <c r="AA51" s="592" t="str">
        <f t="shared" si="6"/>
        <v/>
      </c>
      <c r="AB51" s="44">
        <f t="shared" si="7"/>
        <v>0.25</v>
      </c>
      <c r="AC51" s="598" t="s">
        <v>3006</v>
      </c>
      <c r="AD51" s="184">
        <v>1</v>
      </c>
      <c r="AE51" s="1285" t="s">
        <v>2544</v>
      </c>
      <c r="AF51" s="1295">
        <v>400</v>
      </c>
      <c r="AG51" s="1287" t="s">
        <v>2025</v>
      </c>
      <c r="AH51" s="1288">
        <v>1</v>
      </c>
      <c r="AI51" s="224" t="str">
        <f t="shared" si="8"/>
        <v>01</v>
      </c>
      <c r="AJ51" s="1289" t="s">
        <v>2069</v>
      </c>
      <c r="AK51" s="1289" t="s">
        <v>2064</v>
      </c>
      <c r="AL51" s="212">
        <f t="shared" si="9"/>
        <v>1</v>
      </c>
      <c r="AM51" s="247">
        <f>IF(ISERROR(VLOOKUP($F51,[1]기획현황취합!$A$1:$E$65440,[1]기획현황취합!$B$1,FALSE))=TRUE,0,VLOOKUP($F51,[1]기획현황취합!$A$1:$E$65440,[1]기획현황취합!$B$1,FALSE))</f>
        <v>218000</v>
      </c>
      <c r="AN51" s="1099">
        <f>IF(ISERROR(VLOOKUP($F51,[1]기획현황취합!$A$1:$E$65440,[1]기획현황취합!$C$1,FALSE))=TRUE,0,VLOOKUP($F51,[1]기획현황취합!$A$1:$E$65440,[1]기획현황취합!$C$1,FALSE))</f>
        <v>41801</v>
      </c>
      <c r="AO51" s="45">
        <f>IF(ISERROR(($AM51/1.1)/VLOOKUP($AG51,'TARGET MU'!$A:$D,'TARGET MU'!$D$1,FALSE))=TRUE,0,($AM51/1.1)/VLOOKUP($AG51,'TARGET MU'!$A:$D,'TARGET MU'!$D$1,FALSE))</f>
        <v>44040.404040404042</v>
      </c>
      <c r="AP51" s="1110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52861.25</v>
      </c>
      <c r="AQ51" s="38">
        <f>AP51-AO51</f>
        <v>8820.8459595959575</v>
      </c>
      <c r="AR51" s="754">
        <v>0</v>
      </c>
      <c r="AS51" s="754">
        <v>20</v>
      </c>
      <c r="AT51" s="244" t="s">
        <v>1724</v>
      </c>
      <c r="AU51" s="219">
        <f>SUM(AR51:AT51)</f>
        <v>20</v>
      </c>
      <c r="AV51" s="245">
        <v>45.75</v>
      </c>
      <c r="AW51" s="246">
        <v>0</v>
      </c>
      <c r="AX51" s="250">
        <f>IF(ISERROR(VLOOKUP($F51,[1]기획현황취합!$A$1:$E$65440,[1]기획현황취합!$D$1,FALSE))=TRUE,0,VLOOKUP($F51,[1]기획현황취합!$A$1:$E$65440,[1]기획현황취합!$D$1,FALSE))</f>
        <v>41744</v>
      </c>
      <c r="AY51" s="248"/>
      <c r="AZ51" s="208">
        <f>IF(ISERROR(VLOOKUP($F51,[1]기획현황취합!$A$1:$E$65440,[1]기획현황취합!$E$1,FALSE))=TRUE,0,VLOOKUP($F51,[1]기획현황취합!$A$1:$E$65440,[1]기획현황취합!$E$1,FALSE))</f>
        <v>41897</v>
      </c>
      <c r="BA51" s="243">
        <v>41912</v>
      </c>
      <c r="BB51" s="243">
        <v>41908</v>
      </c>
      <c r="BC51" s="243">
        <v>0</v>
      </c>
      <c r="BD51" s="243">
        <v>0</v>
      </c>
      <c r="BE51" s="243">
        <v>0</v>
      </c>
      <c r="BF51" s="243">
        <v>0</v>
      </c>
      <c r="BG51" s="249" t="s">
        <v>2838</v>
      </c>
      <c r="BH51" s="249">
        <v>0</v>
      </c>
      <c r="BI51" s="83">
        <f>IF($I51="TTL",SUMIF($C:$C,MID($K51,1,SEARCH("TTL",$K51)-2),$BI:$BI),SUMIF(실입고현황!$A:$A,BB51&amp;VLOOKUP($AG51,'TARGET MU'!$A:$D,'TARGET MU'!$B$1,FALSE)&amp;$Z51&amp;" "&amp;$AE51,실입고현황!$C:$C))</f>
        <v>424</v>
      </c>
      <c r="BJ51" s="102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3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3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3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4">
        <f t="shared" si="10"/>
        <v>0</v>
      </c>
      <c r="BO51" s="46">
        <f t="shared" si="11"/>
        <v>400</v>
      </c>
      <c r="BP51" s="94">
        <f t="shared" si="12"/>
        <v>21144500</v>
      </c>
      <c r="BQ51" s="94">
        <f t="shared" si="13"/>
        <v>87200000</v>
      </c>
      <c r="BR51" s="47">
        <f t="shared" si="24"/>
        <v>3.7490944346154915</v>
      </c>
      <c r="BT51" s="26" t="str">
        <f>IF(ISERROR(Z51&amp;VLOOKUP($AG51,'TARGET MU'!$A:$D,'TARGET MU'!$B$1,FALSE))=TRUE,"",Z51&amp;VLOOKUP($AG51,'TARGET MU'!$A:$D,'TARGET MU'!$B$1,FALSE))</f>
        <v>ELSJPF5502BL대경글로텍</v>
      </c>
      <c r="BU51" s="31">
        <f t="shared" si="25"/>
        <v>52861.25</v>
      </c>
      <c r="BV51" s="31" t="str">
        <f t="shared" si="26"/>
        <v>ELSJPF5502BLOMM400218000대경01IN</v>
      </c>
      <c r="BX51" s="54" t="str">
        <f t="shared" si="71"/>
        <v>ELS</v>
      </c>
      <c r="BY51" s="55">
        <f t="shared" si="72"/>
        <v>5</v>
      </c>
      <c r="BZ51" s="55" t="str">
        <f t="shared" si="73"/>
        <v>M</v>
      </c>
      <c r="CA51" s="55" t="str">
        <f t="shared" si="74"/>
        <v>JP</v>
      </c>
      <c r="CB51" s="55" t="str">
        <f t="shared" si="75"/>
        <v>K</v>
      </c>
      <c r="CC51" s="55" t="str">
        <f t="shared" si="76"/>
        <v>IN</v>
      </c>
      <c r="CD51" s="56" t="str">
        <f t="shared" si="77"/>
        <v>14FW_ELSTINKO_DOWN_JUMPER_05_BL_KIDS</v>
      </c>
      <c r="CE51" s="55" t="str">
        <f t="shared" si="78"/>
        <v>ELSJPF5502</v>
      </c>
      <c r="CF51" s="55">
        <f t="shared" si="79"/>
        <v>502</v>
      </c>
      <c r="CG51" s="56" t="str">
        <f t="shared" si="80"/>
        <v>14FW_ELSTINKO_DOWN_JUMPER_05_BL_KIDS</v>
      </c>
      <c r="CH51" s="55" t="str">
        <f t="shared" si="81"/>
        <v>BL</v>
      </c>
      <c r="CI51" s="55">
        <f t="shared" si="82"/>
        <v>1</v>
      </c>
      <c r="CJ51" s="55" t="str">
        <f t="shared" si="83"/>
        <v>OMM</v>
      </c>
      <c r="CK51" s="57">
        <f t="shared" si="14"/>
        <v>400</v>
      </c>
      <c r="CL51" s="58">
        <f t="shared" si="84"/>
        <v>45.75</v>
      </c>
      <c r="CM51" s="57">
        <f t="shared" si="85"/>
        <v>218000</v>
      </c>
      <c r="CN51" s="57">
        <f t="shared" si="86"/>
        <v>52841.25</v>
      </c>
      <c r="CO51" s="57">
        <f t="shared" si="87"/>
        <v>20</v>
      </c>
      <c r="CP51" s="59">
        <f t="shared" si="88"/>
        <v>1</v>
      </c>
      <c r="CQ51" s="234"/>
      <c r="CS51" s="48"/>
      <c r="CT51" s="49" t="str">
        <f t="shared" si="89"/>
        <v>ELSJPF5502BLOMM</v>
      </c>
      <c r="CU51" s="50" t="str">
        <f t="shared" si="90"/>
        <v>ELSTINKO</v>
      </c>
      <c r="CV51" s="50" t="str">
        <f>IF($I51="TTL","",IF($CT51="","",$Q51&amp;"_"&amp;$T51&amp;IF(R51="K","_KIDS","")))</f>
        <v>JUMPER_502_KIDS</v>
      </c>
      <c r="CW51" s="50" t="str">
        <f t="shared" si="91"/>
        <v>BLUE_OMM</v>
      </c>
      <c r="CX51" s="51" t="str">
        <f t="shared" si="92"/>
        <v>ELS</v>
      </c>
      <c r="CY51" s="51">
        <f t="shared" si="93"/>
        <v>502</v>
      </c>
      <c r="CZ51" s="52">
        <f t="shared" si="15"/>
        <v>400</v>
      </c>
      <c r="DA51" s="52">
        <f t="shared" si="94"/>
        <v>218000</v>
      </c>
      <c r="DB51" s="51" t="str">
        <f t="shared" si="95"/>
        <v>BLUE</v>
      </c>
      <c r="DC51" s="51" t="str">
        <f t="shared" si="96"/>
        <v>OMM</v>
      </c>
      <c r="DD51" s="60"/>
      <c r="DE51" s="164"/>
      <c r="DG51" s="270">
        <v>41778</v>
      </c>
      <c r="DH51" s="276">
        <f>IF(OR($I51="TTL",$I51=""),"",AZ51-$DH$11)</f>
        <v>41807</v>
      </c>
      <c r="DI51" s="269">
        <v>41744</v>
      </c>
      <c r="DJ51" s="269">
        <v>41744</v>
      </c>
      <c r="DK51" s="270"/>
      <c r="DL51" s="1167"/>
      <c r="DM51" s="1167"/>
      <c r="DN51" s="270"/>
      <c r="DO51" s="270"/>
      <c r="DP51" s="277">
        <f>IF(OR($DN51="없음",$I51="TTL",$I51=""),"",AZ51-$DP$11)</f>
        <v>41837</v>
      </c>
      <c r="DQ51" s="270"/>
      <c r="DR51" s="270"/>
      <c r="DS51" s="271"/>
      <c r="DT51" s="270"/>
      <c r="DU51" s="271"/>
      <c r="DV51" s="270">
        <v>41820</v>
      </c>
      <c r="DW51" s="270"/>
      <c r="DX51" s="271"/>
      <c r="DY51" s="271"/>
      <c r="DZ51" s="60"/>
      <c r="EA51" s="61"/>
      <c r="EB51" s="61"/>
      <c r="EC51" s="26" t="str">
        <f t="shared" si="56"/>
        <v/>
      </c>
      <c r="ED51" s="26" t="str">
        <f t="shared" si="57"/>
        <v>ELSJPF5502BLOMM</v>
      </c>
      <c r="EE51" s="27">
        <f>IF($ED51="",0,IF(COUNTIF(ED$12:ED50,ED51)=0,0,COUNTIF(ED$12:ED50,ED51)))</f>
        <v>0</v>
      </c>
      <c r="EF51" s="26">
        <f t="shared" si="58"/>
        <v>0</v>
      </c>
      <c r="EG51" s="27" t="str">
        <f t="shared" si="59"/>
        <v/>
      </c>
      <c r="EI51" s="26" t="str">
        <f t="shared" si="60"/>
        <v>ELSJPF5502</v>
      </c>
      <c r="EJ51" s="26" t="str">
        <f t="shared" si="61"/>
        <v>ELSJPF5502BL</v>
      </c>
      <c r="EV51" s="26">
        <f t="shared" si="69"/>
        <v>18300</v>
      </c>
    </row>
    <row r="52" spans="1:152" s="26" customFormat="1" ht="52.5" customHeight="1">
      <c r="A52" s="168" t="str">
        <f>IF(OR($I52="TTL",$I52=""),"",IF(ISERROR(VLOOKUP($B52,CODE!$D:$G,CODE!$F$1-2,FALSE))=TRUE,"전략",VLOOKUP($B52,CODE!$D:$G,CODE!$F$1-2,FALSE)))</f>
        <v>전략</v>
      </c>
      <c r="B52" s="217" t="str">
        <f>IF(OR($I52="TTL",$I52=""),"",IF(VLOOKUP($P52,CODE!$K:$O,CODE!$O$1,FALSE)="",$I52,$I52&amp;"-"&amp;VLOOKUP($P52,CODE!$K:$O,CODE!$O$1,FALSE)))</f>
        <v>ELS-의류</v>
      </c>
      <c r="C52" s="71" t="str">
        <f t="shared" si="16"/>
        <v>ELS-대경-01</v>
      </c>
      <c r="D52" s="300" t="str">
        <f t="shared" si="17"/>
        <v>ELS-대경-01ELSJPF5502BL</v>
      </c>
      <c r="E52" s="71">
        <f t="shared" si="18"/>
        <v>5</v>
      </c>
      <c r="F52" s="193" t="str">
        <f t="shared" si="19"/>
        <v>ELS-대경-015</v>
      </c>
      <c r="G52" s="71" t="str">
        <f t="shared" si="20"/>
        <v>ELS-대경-015-ELSJPF5502BLUEOLL</v>
      </c>
      <c r="H52" s="71" t="str">
        <f>IF(ISERROR(I52&amp;VLOOKUP(P52,CODE!$K:$N,CODE!$N$1,FALSE)&amp;S52)=TRUE,0,I52&amp;VLOOKUP(P52,CODE!$K:$N,CODE!$N$1,FALSE)&amp;S52)</f>
        <v>ELS의류502</v>
      </c>
      <c r="I52" s="71" t="str">
        <f>IF(ISERROR(SEARCH("TTL",$K52))=TRUE,IF($L52="","",VLOOKUP($L52,CODE!$B:$G,CODE!$D$1,FALSE)),"TTL")</f>
        <v>ELS</v>
      </c>
      <c r="J52" s="237" t="str">
        <f t="shared" si="21"/>
        <v>14FW_E</v>
      </c>
      <c r="K52" s="1291"/>
      <c r="L52" s="40" t="s">
        <v>2019</v>
      </c>
      <c r="M52" s="41" t="str">
        <f>IF(OR($I52="TTL",$L52=""),"",VLOOKUP($L52,CODE!$B:$D,CODE!$C$1,FALSE))</f>
        <v>ELSTINKO</v>
      </c>
      <c r="N52" s="42" t="str">
        <f>IF(OR($I52="TTL",$L52=""),"",VLOOKUP($K$2,CODE!$S:$T,CODE!$T$1-1,FALSE))</f>
        <v>F</v>
      </c>
      <c r="O52" s="1281">
        <v>5</v>
      </c>
      <c r="P52" s="40" t="s">
        <v>2072</v>
      </c>
      <c r="Q52" s="41" t="str">
        <f>IF(OR($I52="TTL",$P52=""),"",VLOOKUP($P52,CODE!$K:$M,CODE!$L$1,FALSE))</f>
        <v>JUMPER</v>
      </c>
      <c r="R52" s="1282" t="s">
        <v>2129</v>
      </c>
      <c r="S52" s="1283">
        <v>502</v>
      </c>
      <c r="T52" s="43">
        <f t="shared" si="2"/>
        <v>502</v>
      </c>
      <c r="U52" s="39" t="str">
        <f t="shared" si="3"/>
        <v>ELSJPF5502</v>
      </c>
      <c r="V52" s="36">
        <f t="shared" si="4"/>
        <v>8.3333333333333329E-2</v>
      </c>
      <c r="W52" s="1284" t="s">
        <v>2232</v>
      </c>
      <c r="X52" s="39" t="str">
        <f>IF($Y52="","",VLOOKUP($Y52,CODE!$AE:$AF,CODE!$AF$1-1,FALSE))</f>
        <v>BL</v>
      </c>
      <c r="Y52" s="37" t="s">
        <v>2233</v>
      </c>
      <c r="Z52" s="35" t="str">
        <f t="shared" si="5"/>
        <v>ELSJPF5502BL</v>
      </c>
      <c r="AA52" s="592" t="str">
        <f t="shared" si="6"/>
        <v/>
      </c>
      <c r="AB52" s="44">
        <f t="shared" si="7"/>
        <v>0.25</v>
      </c>
      <c r="AC52" s="598" t="s">
        <v>3006</v>
      </c>
      <c r="AD52" s="184">
        <v>1</v>
      </c>
      <c r="AE52" s="1285" t="s">
        <v>2545</v>
      </c>
      <c r="AF52" s="1295">
        <v>300</v>
      </c>
      <c r="AG52" s="1287" t="s">
        <v>2025</v>
      </c>
      <c r="AH52" s="1288">
        <v>1</v>
      </c>
      <c r="AI52" s="224" t="str">
        <f t="shared" si="8"/>
        <v>01</v>
      </c>
      <c r="AJ52" s="1289" t="s">
        <v>1998</v>
      </c>
      <c r="AK52" s="1289" t="s">
        <v>2133</v>
      </c>
      <c r="AL52" s="212">
        <f t="shared" si="9"/>
        <v>1</v>
      </c>
      <c r="AM52" s="247">
        <f>IF(ISERROR(VLOOKUP($F52,[1]기획현황취합!$A$1:$E$65440,[1]기획현황취합!$B$1,FALSE))=TRUE,0,VLOOKUP($F52,[1]기획현황취합!$A$1:$E$65440,[1]기획현황취합!$B$1,FALSE))</f>
        <v>218000</v>
      </c>
      <c r="AN52" s="1099">
        <f>IF(ISERROR(VLOOKUP($F52,[1]기획현황취합!$A$1:$E$65440,[1]기획현황취합!$C$1,FALSE))=TRUE,0,VLOOKUP($F52,[1]기획현황취합!$A$1:$E$65440,[1]기획현황취합!$C$1,FALSE))</f>
        <v>41801</v>
      </c>
      <c r="AO52" s="45">
        <f>IF(ISERROR(($AM52/1.1)/VLOOKUP($AG52,'TARGET MU'!$A:$D,'TARGET MU'!$D$1,FALSE))=TRUE,0,($AM52/1.1)/VLOOKUP($AG52,'TARGET MU'!$A:$D,'TARGET MU'!$D$1,FALSE))</f>
        <v>44040.404040404042</v>
      </c>
      <c r="AP52" s="1110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52861.25</v>
      </c>
      <c r="AQ52" s="38">
        <f>AP52-AO52</f>
        <v>8820.8459595959575</v>
      </c>
      <c r="AR52" s="754">
        <v>0</v>
      </c>
      <c r="AS52" s="754">
        <v>20</v>
      </c>
      <c r="AT52" s="244" t="s">
        <v>1724</v>
      </c>
      <c r="AU52" s="219">
        <f>SUM(AR52:AT52)</f>
        <v>20</v>
      </c>
      <c r="AV52" s="245">
        <v>45.75</v>
      </c>
      <c r="AW52" s="246">
        <v>0</v>
      </c>
      <c r="AX52" s="250">
        <f>IF(ISERROR(VLOOKUP($F52,[1]기획현황취합!$A$1:$E$65440,[1]기획현황취합!$D$1,FALSE))=TRUE,0,VLOOKUP($F52,[1]기획현황취합!$A$1:$E$65440,[1]기획현황취합!$D$1,FALSE))</f>
        <v>41744</v>
      </c>
      <c r="AY52" s="248"/>
      <c r="AZ52" s="208">
        <f>IF(ISERROR(VLOOKUP($F52,[1]기획현황취합!$A$1:$E$65440,[1]기획현황취합!$E$1,FALSE))=TRUE,0,VLOOKUP($F52,[1]기획현황취합!$A$1:$E$65440,[1]기획현황취합!$E$1,FALSE))</f>
        <v>41897</v>
      </c>
      <c r="BA52" s="243">
        <v>41912</v>
      </c>
      <c r="BB52" s="243">
        <v>41908</v>
      </c>
      <c r="BC52" s="243">
        <v>0</v>
      </c>
      <c r="BD52" s="243">
        <v>0</v>
      </c>
      <c r="BE52" s="243">
        <v>0</v>
      </c>
      <c r="BF52" s="243">
        <v>0</v>
      </c>
      <c r="BG52" s="249" t="s">
        <v>2838</v>
      </c>
      <c r="BH52" s="249">
        <v>0</v>
      </c>
      <c r="BI52" s="83">
        <f>IF($I52="TTL",SUMIF($C:$C,MID($K52,1,SEARCH("TTL",$K52)-2),$BI:$BI),SUMIF(실입고현황!$A:$A,BB52&amp;VLOOKUP($AG52,'TARGET MU'!$A:$D,'TARGET MU'!$B$1,FALSE)&amp;$Z52&amp;" "&amp;$AE52,실입고현황!$C:$C))</f>
        <v>316</v>
      </c>
      <c r="BJ52" s="102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3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3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3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4">
        <f t="shared" si="10"/>
        <v>0</v>
      </c>
      <c r="BO52" s="46">
        <f t="shared" si="11"/>
        <v>300</v>
      </c>
      <c r="BP52" s="94">
        <f t="shared" si="12"/>
        <v>15858375</v>
      </c>
      <c r="BQ52" s="94">
        <f t="shared" si="13"/>
        <v>65400000</v>
      </c>
      <c r="BR52" s="47">
        <f t="shared" si="24"/>
        <v>3.749094434615492</v>
      </c>
      <c r="BT52" s="26" t="str">
        <f>IF(ISERROR(Z52&amp;VLOOKUP($AG52,'TARGET MU'!$A:$D,'TARGET MU'!$B$1,FALSE))=TRUE,"",Z52&amp;VLOOKUP($AG52,'TARGET MU'!$A:$D,'TARGET MU'!$B$1,FALSE))</f>
        <v>ELSJPF5502BL대경글로텍</v>
      </c>
      <c r="BU52" s="31">
        <f t="shared" si="25"/>
        <v>52861.25</v>
      </c>
      <c r="BV52" s="31" t="str">
        <f t="shared" si="26"/>
        <v>ELSJPF5502BLOLL300218000대경01IN</v>
      </c>
      <c r="BX52" s="54" t="str">
        <f t="shared" si="71"/>
        <v>ELS</v>
      </c>
      <c r="BY52" s="55">
        <f t="shared" si="72"/>
        <v>5</v>
      </c>
      <c r="BZ52" s="55" t="str">
        <f t="shared" si="73"/>
        <v>M</v>
      </c>
      <c r="CA52" s="55" t="str">
        <f t="shared" si="74"/>
        <v>JP</v>
      </c>
      <c r="CB52" s="55" t="str">
        <f t="shared" si="75"/>
        <v>K</v>
      </c>
      <c r="CC52" s="55" t="str">
        <f t="shared" si="76"/>
        <v>IN</v>
      </c>
      <c r="CD52" s="56" t="str">
        <f t="shared" si="77"/>
        <v>14FW_ELSTINKO_DOWN_JUMPER_05_BL_KIDS</v>
      </c>
      <c r="CE52" s="55" t="str">
        <f t="shared" si="78"/>
        <v>ELSJPF5502</v>
      </c>
      <c r="CF52" s="55">
        <f t="shared" si="79"/>
        <v>502</v>
      </c>
      <c r="CG52" s="56" t="str">
        <f t="shared" si="80"/>
        <v>14FW_ELSTINKO_DOWN_JUMPER_05_BL_KIDS</v>
      </c>
      <c r="CH52" s="55" t="str">
        <f t="shared" si="81"/>
        <v>BL</v>
      </c>
      <c r="CI52" s="55">
        <f t="shared" si="82"/>
        <v>1</v>
      </c>
      <c r="CJ52" s="55" t="str">
        <f t="shared" si="83"/>
        <v>OLL</v>
      </c>
      <c r="CK52" s="57">
        <f t="shared" si="14"/>
        <v>300</v>
      </c>
      <c r="CL52" s="58">
        <f t="shared" si="84"/>
        <v>45.75</v>
      </c>
      <c r="CM52" s="57">
        <f t="shared" si="85"/>
        <v>218000</v>
      </c>
      <c r="CN52" s="57">
        <f t="shared" si="86"/>
        <v>52841.25</v>
      </c>
      <c r="CO52" s="57">
        <f t="shared" si="87"/>
        <v>20</v>
      </c>
      <c r="CP52" s="59">
        <f t="shared" si="88"/>
        <v>1</v>
      </c>
      <c r="CQ52" s="234"/>
      <c r="CS52" s="48"/>
      <c r="CT52" s="49" t="str">
        <f t="shared" si="89"/>
        <v>ELSJPF5502BLOLL</v>
      </c>
      <c r="CU52" s="50" t="str">
        <f t="shared" si="90"/>
        <v>ELSTINKO</v>
      </c>
      <c r="CV52" s="50" t="str">
        <f>IF($I52="TTL","",IF($CT52="","",$Q52&amp;"_"&amp;$T52&amp;IF(R52="K","_KIDS","")))</f>
        <v>JUMPER_502_KIDS</v>
      </c>
      <c r="CW52" s="50" t="str">
        <f t="shared" si="91"/>
        <v>BLUE_OLL</v>
      </c>
      <c r="CX52" s="51" t="str">
        <f t="shared" si="92"/>
        <v>ELS</v>
      </c>
      <c r="CY52" s="51">
        <f t="shared" si="93"/>
        <v>502</v>
      </c>
      <c r="CZ52" s="52">
        <f t="shared" si="15"/>
        <v>300</v>
      </c>
      <c r="DA52" s="52">
        <f t="shared" si="94"/>
        <v>218000</v>
      </c>
      <c r="DB52" s="51" t="str">
        <f t="shared" si="95"/>
        <v>BLUE</v>
      </c>
      <c r="DC52" s="51" t="str">
        <f t="shared" si="96"/>
        <v>OLL</v>
      </c>
      <c r="DD52" s="60"/>
      <c r="DE52" s="164"/>
      <c r="DG52" s="270">
        <v>41778</v>
      </c>
      <c r="DH52" s="276">
        <f>IF(OR($I52="TTL",$I52=""),"",AZ52-$DH$11)</f>
        <v>41807</v>
      </c>
      <c r="DI52" s="269">
        <v>41744</v>
      </c>
      <c r="DJ52" s="269">
        <v>41744</v>
      </c>
      <c r="DK52" s="270"/>
      <c r="DL52" s="1167"/>
      <c r="DM52" s="1167"/>
      <c r="DN52" s="270"/>
      <c r="DO52" s="270"/>
      <c r="DP52" s="277">
        <f>IF(OR($DN52="없음",$I52="TTL",$I52=""),"",AZ52-$DP$11)</f>
        <v>41837</v>
      </c>
      <c r="DQ52" s="270"/>
      <c r="DR52" s="270"/>
      <c r="DS52" s="271"/>
      <c r="DT52" s="270"/>
      <c r="DU52" s="271"/>
      <c r="DV52" s="270">
        <v>41820</v>
      </c>
      <c r="DW52" s="270"/>
      <c r="DX52" s="271"/>
      <c r="DY52" s="271"/>
      <c r="DZ52" s="60"/>
      <c r="EA52" s="61"/>
      <c r="EB52" s="61"/>
      <c r="EC52" s="26" t="str">
        <f t="shared" si="56"/>
        <v/>
      </c>
      <c r="ED52" s="26" t="str">
        <f t="shared" si="57"/>
        <v>ELSJPF5502BLOLL</v>
      </c>
      <c r="EE52" s="27">
        <f>IF($ED52="",0,IF(COUNTIF(ED$12:ED51,ED52)=0,0,COUNTIF(ED$12:ED51,ED52)))</f>
        <v>0</v>
      </c>
      <c r="EF52" s="26">
        <f t="shared" si="58"/>
        <v>0</v>
      </c>
      <c r="EG52" s="27" t="str">
        <f t="shared" si="59"/>
        <v/>
      </c>
      <c r="EI52" s="26" t="str">
        <f t="shared" si="60"/>
        <v>ELSJPF5502</v>
      </c>
      <c r="EJ52" s="26" t="str">
        <f t="shared" si="61"/>
        <v>ELSJPF5502BL</v>
      </c>
      <c r="EV52" s="26">
        <f t="shared" si="69"/>
        <v>13725</v>
      </c>
    </row>
    <row r="53" spans="1:152" s="26" customFormat="1" ht="52.5" customHeight="1">
      <c r="A53" s="168" t="str">
        <f>IF(OR($I53="TTL",$I53=""),"",IF(ISERROR(VLOOKUP($B53,CODE!$D:$G,CODE!$F$1-2,FALSE))=TRUE,"전략",VLOOKUP($B53,CODE!$D:$G,CODE!$F$1-2,FALSE)))</f>
        <v>전략</v>
      </c>
      <c r="B53" s="217" t="str">
        <f>IF(OR($I53="TTL",$I53=""),"",IF(VLOOKUP($P53,CODE!$K:$O,CODE!$O$1,FALSE)="",$I53,$I53&amp;"-"&amp;VLOOKUP($P53,CODE!$K:$O,CODE!$O$1,FALSE)))</f>
        <v>ELS-의류</v>
      </c>
      <c r="C53" s="71" t="str">
        <f t="shared" si="16"/>
        <v>ELS-대경-01</v>
      </c>
      <c r="D53" s="300" t="str">
        <f t="shared" si="17"/>
        <v>ELS-대경-01ELSPTF5503BK</v>
      </c>
      <c r="E53" s="71">
        <f t="shared" si="18"/>
        <v>6</v>
      </c>
      <c r="F53" s="193" t="str">
        <f t="shared" si="19"/>
        <v>ELS-대경-016</v>
      </c>
      <c r="G53" s="71" t="str">
        <f t="shared" si="20"/>
        <v>ELS-대경-016-ELSPTF5503BLACKOXS</v>
      </c>
      <c r="H53" s="71" t="str">
        <f>IF(ISERROR(I53&amp;VLOOKUP(P53,CODE!$K:$N,CODE!$N$1,FALSE)&amp;S53)=TRUE,0,I53&amp;VLOOKUP(P53,CODE!$K:$N,CODE!$N$1,FALSE)&amp;S53)</f>
        <v>ELS의류503</v>
      </c>
      <c r="I53" s="71" t="str">
        <f>IF(ISERROR(SEARCH("TTL",$K53))=TRUE,IF($L53="","",VLOOKUP($L53,CODE!$B:$G,CODE!$D$1,FALSE)),"TTL")</f>
        <v>ELS</v>
      </c>
      <c r="J53" s="237" t="str">
        <f t="shared" si="21"/>
        <v>14FW E</v>
      </c>
      <c r="K53" s="878"/>
      <c r="L53" s="40" t="s">
        <v>2134</v>
      </c>
      <c r="M53" s="41" t="str">
        <f>IF(OR($I53="TTL",$L53=""),"",VLOOKUP($L53,CODE!$B:$D,CODE!$C$1,FALSE))</f>
        <v>ELSTINKO</v>
      </c>
      <c r="N53" s="42" t="str">
        <f>IF(OR($I53="TTL",$L53=""),"",VLOOKUP($K$2,CODE!$S:$T,CODE!$T$1-1,FALSE))</f>
        <v>F</v>
      </c>
      <c r="O53" s="1281">
        <v>5</v>
      </c>
      <c r="P53" s="40" t="s">
        <v>2135</v>
      </c>
      <c r="Q53" s="41" t="str">
        <f>IF(OR($I53="TTL",$P53=""),"",VLOOKUP($P53,CODE!$K:$M,CODE!$L$1,FALSE))</f>
        <v>PANTS</v>
      </c>
      <c r="R53" s="1282" t="s">
        <v>2129</v>
      </c>
      <c r="S53" s="1283">
        <v>503</v>
      </c>
      <c r="T53" s="43">
        <f t="shared" si="2"/>
        <v>503</v>
      </c>
      <c r="U53" s="39" t="str">
        <f t="shared" si="3"/>
        <v>ELSPTF5503</v>
      </c>
      <c r="V53" s="36">
        <f t="shared" si="4"/>
        <v>0.2</v>
      </c>
      <c r="W53" s="1284" t="s">
        <v>2136</v>
      </c>
      <c r="X53" s="39" t="str">
        <f>IF($Y53="","",VLOOKUP($Y53,CODE!$AE:$AF,CODE!$AF$1-1,FALSE))</f>
        <v>BK</v>
      </c>
      <c r="Y53" s="37" t="s">
        <v>2137</v>
      </c>
      <c r="Z53" s="35" t="str">
        <f t="shared" si="5"/>
        <v>ELSPTF5503BK</v>
      </c>
      <c r="AA53" s="592" t="str">
        <f t="shared" si="6"/>
        <v/>
      </c>
      <c r="AB53" s="44">
        <f t="shared" si="7"/>
        <v>0.2</v>
      </c>
      <c r="AC53" s="598" t="s">
        <v>3009</v>
      </c>
      <c r="AD53" s="184">
        <v>1</v>
      </c>
      <c r="AE53" s="1285" t="s">
        <v>2509</v>
      </c>
      <c r="AF53" s="1295">
        <v>250</v>
      </c>
      <c r="AG53" s="1287" t="s">
        <v>2132</v>
      </c>
      <c r="AH53" s="1288">
        <v>1</v>
      </c>
      <c r="AI53" s="224" t="str">
        <f t="shared" si="8"/>
        <v>01</v>
      </c>
      <c r="AJ53" s="1289" t="s">
        <v>1998</v>
      </c>
      <c r="AK53" s="1289" t="s">
        <v>2133</v>
      </c>
      <c r="AL53" s="212">
        <f t="shared" si="9"/>
        <v>1</v>
      </c>
      <c r="AM53" s="247">
        <f>IF(ISERROR(VLOOKUP($F53,[1]기획현황취합!$A$1:$E$65440,[1]기획현황취합!$B$1,FALSE))=TRUE,0,VLOOKUP($F53,[1]기획현황취합!$A$1:$E$65440,[1]기획현황취합!$B$1,FALSE))</f>
        <v>89000</v>
      </c>
      <c r="AN53" s="1099">
        <f>IF(ISERROR(VLOOKUP($F53,[1]기획현황취합!$A$1:$E$65440,[1]기획현황취합!$C$1,FALSE))=TRUE,0,VLOOKUP($F53,[1]기획현황취합!$A$1:$E$65440,[1]기획현황취합!$C$1,FALSE))</f>
        <v>41801</v>
      </c>
      <c r="AO53" s="45">
        <f>IF(ISERROR(($AM53/1.1)/VLOOKUP($AG53,'TARGET MU'!$A:$D,'TARGET MU'!$D$1,FALSE))=TRUE,0,($AM53/1.1)/VLOOKUP($AG53,'TARGET MU'!$A:$D,'TARGET MU'!$D$1,FALSE))</f>
        <v>17979.797979797979</v>
      </c>
      <c r="AP53" s="1110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20290.250000000004</v>
      </c>
      <c r="AQ53" s="38">
        <f t="shared" si="62"/>
        <v>2310.4520202020249</v>
      </c>
      <c r="AR53" s="754">
        <v>0</v>
      </c>
      <c r="AS53" s="754">
        <v>20</v>
      </c>
      <c r="AT53" s="244" t="s">
        <v>1724</v>
      </c>
      <c r="AU53" s="219">
        <f t="shared" si="63"/>
        <v>20</v>
      </c>
      <c r="AV53" s="245">
        <v>17.55</v>
      </c>
      <c r="AW53" s="246">
        <v>0</v>
      </c>
      <c r="AX53" s="250">
        <f>IF(ISERROR(VLOOKUP($F53,[1]기획현황취합!$A$1:$E$65440,[1]기획현황취합!$D$1,FALSE))=TRUE,0,VLOOKUP($F53,[1]기획현황취합!$A$1:$E$65440,[1]기획현황취합!$D$1,FALSE))</f>
        <v>41744</v>
      </c>
      <c r="AY53" s="248"/>
      <c r="AZ53" s="208">
        <f>IF(ISERROR(VLOOKUP($F53,[1]기획현황취합!$A$1:$E$65440,[1]기획현황취합!$E$1,FALSE))=TRUE,0,VLOOKUP($F53,[1]기획현황취합!$A$1:$E$65440,[1]기획현황취합!$E$1,FALSE))</f>
        <v>41897</v>
      </c>
      <c r="BA53" s="243">
        <v>41912</v>
      </c>
      <c r="BB53" s="243">
        <v>41908</v>
      </c>
      <c r="BC53" s="243">
        <v>0</v>
      </c>
      <c r="BD53" s="243">
        <v>0</v>
      </c>
      <c r="BE53" s="243">
        <v>0</v>
      </c>
      <c r="BF53" s="243">
        <v>0</v>
      </c>
      <c r="BG53" s="249" t="s">
        <v>2838</v>
      </c>
      <c r="BH53" s="249">
        <v>0</v>
      </c>
      <c r="BI53" s="83">
        <f>IF($I53="TTL",SUMIF($C:$C,MID($K53,1,SEARCH("TTL",$K53)-2),$BI:$BI),SUMIF(실입고현황!$A:$A,BB53&amp;VLOOKUP($AG53,'TARGET MU'!$A:$D,'TARGET MU'!$B$1,FALSE)&amp;$Z53&amp;" "&amp;$AE53,실입고현황!$C:$C))</f>
        <v>270</v>
      </c>
      <c r="BJ53" s="102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3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3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3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4">
        <f t="shared" si="10"/>
        <v>0</v>
      </c>
      <c r="BO53" s="46">
        <f t="shared" si="11"/>
        <v>250</v>
      </c>
      <c r="BP53" s="94">
        <f t="shared" si="12"/>
        <v>5072562.5000000009</v>
      </c>
      <c r="BQ53" s="94">
        <f t="shared" si="13"/>
        <v>22250000</v>
      </c>
      <c r="BR53" s="47">
        <f t="shared" si="24"/>
        <v>3.987584722173994</v>
      </c>
      <c r="BT53" s="26" t="str">
        <f>IF(ISERROR(Z53&amp;VLOOKUP($AG53,'TARGET MU'!$A:$D,'TARGET MU'!$B$1,FALSE))=TRUE,"",Z53&amp;VLOOKUP($AG53,'TARGET MU'!$A:$D,'TARGET MU'!$B$1,FALSE))</f>
        <v>ELSPTF5503BK대경글로텍</v>
      </c>
      <c r="BU53" s="31">
        <f t="shared" si="25"/>
        <v>20290.250000000004</v>
      </c>
      <c r="BV53" s="31" t="str">
        <f t="shared" si="26"/>
        <v>ELSPTF5503BKOXS25089000대경01IN</v>
      </c>
      <c r="BX53" s="54" t="str">
        <f t="shared" si="71"/>
        <v>ELS</v>
      </c>
      <c r="BY53" s="55">
        <f t="shared" si="72"/>
        <v>5</v>
      </c>
      <c r="BZ53" s="55" t="str">
        <f t="shared" si="73"/>
        <v>M</v>
      </c>
      <c r="CA53" s="55" t="str">
        <f t="shared" si="74"/>
        <v>PT</v>
      </c>
      <c r="CB53" s="55" t="str">
        <f t="shared" si="75"/>
        <v>K</v>
      </c>
      <c r="CC53" s="55" t="str">
        <f t="shared" si="76"/>
        <v>IN</v>
      </c>
      <c r="CD53" s="56" t="str">
        <f t="shared" si="77"/>
        <v>14FW ELSTINKO_PANTS_04_BK_KIDS</v>
      </c>
      <c r="CE53" s="55" t="str">
        <f t="shared" si="78"/>
        <v>ELSPTF5503</v>
      </c>
      <c r="CF53" s="55">
        <f t="shared" si="79"/>
        <v>503</v>
      </c>
      <c r="CG53" s="56" t="str">
        <f t="shared" si="80"/>
        <v>14FW ELSTINKO_PANTS_04_BK_KIDS</v>
      </c>
      <c r="CH53" s="55" t="str">
        <f t="shared" si="81"/>
        <v>BK</v>
      </c>
      <c r="CI53" s="55">
        <f t="shared" si="82"/>
        <v>1</v>
      </c>
      <c r="CJ53" s="55" t="str">
        <f t="shared" si="83"/>
        <v>OXS</v>
      </c>
      <c r="CK53" s="57">
        <f t="shared" si="14"/>
        <v>250</v>
      </c>
      <c r="CL53" s="58">
        <f t="shared" si="84"/>
        <v>17.55</v>
      </c>
      <c r="CM53" s="57">
        <f t="shared" si="85"/>
        <v>89000</v>
      </c>
      <c r="CN53" s="57">
        <f t="shared" si="86"/>
        <v>20270.250000000004</v>
      </c>
      <c r="CO53" s="57">
        <f t="shared" si="87"/>
        <v>20</v>
      </c>
      <c r="CP53" s="59">
        <f t="shared" si="88"/>
        <v>1</v>
      </c>
      <c r="CQ53" s="234"/>
      <c r="CS53" s="48"/>
      <c r="CT53" s="49" t="str">
        <f t="shared" si="89"/>
        <v>ELSPTF5503BKOXS</v>
      </c>
      <c r="CU53" s="50" t="str">
        <f t="shared" si="90"/>
        <v>ELSTINKO</v>
      </c>
      <c r="CV53" s="50" t="str">
        <f t="shared" si="70"/>
        <v>PANTS_503_KIDS</v>
      </c>
      <c r="CW53" s="50" t="str">
        <f t="shared" si="91"/>
        <v>BLACK_OXS</v>
      </c>
      <c r="CX53" s="51" t="str">
        <f t="shared" si="92"/>
        <v>ELS</v>
      </c>
      <c r="CY53" s="51">
        <f t="shared" si="93"/>
        <v>503</v>
      </c>
      <c r="CZ53" s="52">
        <f t="shared" si="15"/>
        <v>250</v>
      </c>
      <c r="DA53" s="52">
        <f t="shared" si="94"/>
        <v>89000</v>
      </c>
      <c r="DB53" s="51" t="str">
        <f t="shared" si="95"/>
        <v>BLACK</v>
      </c>
      <c r="DC53" s="51" t="str">
        <f t="shared" si="96"/>
        <v>OXS</v>
      </c>
      <c r="DD53" s="60"/>
      <c r="DE53" s="164"/>
      <c r="DG53" s="270">
        <v>41778</v>
      </c>
      <c r="DH53" s="276">
        <f t="shared" si="67"/>
        <v>41807</v>
      </c>
      <c r="DI53" s="269">
        <v>41744</v>
      </c>
      <c r="DJ53" s="269">
        <v>41744</v>
      </c>
      <c r="DK53" s="270"/>
      <c r="DL53" s="1167"/>
      <c r="DM53" s="1167"/>
      <c r="DN53" s="270"/>
      <c r="DO53" s="270"/>
      <c r="DP53" s="277">
        <f t="shared" si="68"/>
        <v>41837</v>
      </c>
      <c r="DQ53" s="270"/>
      <c r="DR53" s="270"/>
      <c r="DS53" s="271"/>
      <c r="DT53" s="270"/>
      <c r="DU53" s="271"/>
      <c r="DV53" s="270">
        <v>41820</v>
      </c>
      <c r="DW53" s="270"/>
      <c r="DX53" s="271"/>
      <c r="DY53" s="271"/>
      <c r="DZ53" s="60"/>
      <c r="EA53" s="61"/>
      <c r="EB53" s="61"/>
      <c r="EC53" s="26" t="str">
        <f t="shared" si="56"/>
        <v>ELSPTF5503BK41744</v>
      </c>
      <c r="ED53" s="26" t="str">
        <f t="shared" si="57"/>
        <v>ELSPTF5503BKOXS</v>
      </c>
      <c r="EE53" s="27">
        <f>IF($ED53="",0,IF(COUNTIF(ED$12:ED52,ED53)=0,0,COUNTIF(ED$12:ED52,ED53)))</f>
        <v>0</v>
      </c>
      <c r="EF53" s="26">
        <f t="shared" si="58"/>
        <v>0</v>
      </c>
      <c r="EG53" s="27" t="str">
        <f t="shared" si="59"/>
        <v/>
      </c>
      <c r="EI53" s="26" t="str">
        <f t="shared" si="60"/>
        <v>ELSPTF5503</v>
      </c>
      <c r="EJ53" s="26" t="str">
        <f t="shared" si="61"/>
        <v>ELSPTF5503BK</v>
      </c>
      <c r="EV53" s="26">
        <f t="shared" si="69"/>
        <v>4387.5</v>
      </c>
    </row>
    <row r="54" spans="1:152" s="26" customFormat="1" ht="52.5" customHeight="1">
      <c r="A54" s="168" t="str">
        <f>IF(OR($I54="TTL",$I54=""),"",IF(ISERROR(VLOOKUP($B54,CODE!$D:$G,CODE!$F$1-2,FALSE))=TRUE,"전략",VLOOKUP($B54,CODE!$D:$G,CODE!$F$1-2,FALSE)))</f>
        <v>전략</v>
      </c>
      <c r="B54" s="217" t="str">
        <f>IF(OR($I54="TTL",$I54=""),"",IF(VLOOKUP($P54,CODE!$K:$O,CODE!$O$1,FALSE)="",$I54,$I54&amp;"-"&amp;VLOOKUP($P54,CODE!$K:$O,CODE!$O$1,FALSE)))</f>
        <v>ELS-의류</v>
      </c>
      <c r="C54" s="71" t="str">
        <f t="shared" si="16"/>
        <v>ELS-대경-01</v>
      </c>
      <c r="D54" s="300" t="str">
        <f t="shared" si="17"/>
        <v>ELS-대경-01ELSPTF5503BK</v>
      </c>
      <c r="E54" s="71">
        <f t="shared" si="18"/>
        <v>6</v>
      </c>
      <c r="F54" s="193" t="str">
        <f t="shared" si="19"/>
        <v>ELS-대경-016</v>
      </c>
      <c r="G54" s="71" t="str">
        <f t="shared" si="20"/>
        <v>ELS-대경-016-ELSPTF5503BLACKOSS</v>
      </c>
      <c r="H54" s="71" t="str">
        <f>IF(ISERROR(I54&amp;VLOOKUP(P54,CODE!$K:$N,CODE!$N$1,FALSE)&amp;S54)=TRUE,0,I54&amp;VLOOKUP(P54,CODE!$K:$N,CODE!$N$1,FALSE)&amp;S54)</f>
        <v>ELS의류503</v>
      </c>
      <c r="I54" s="71" t="str">
        <f>IF(ISERROR(SEARCH("TTL",$K54))=TRUE,IF($L54="","",VLOOKUP($L54,CODE!$B:$G,CODE!$D$1,FALSE)),"TTL")</f>
        <v>ELS</v>
      </c>
      <c r="J54" s="237" t="str">
        <f t="shared" si="21"/>
        <v>14FW E</v>
      </c>
      <c r="K54" s="878"/>
      <c r="L54" s="40" t="s">
        <v>2134</v>
      </c>
      <c r="M54" s="41" t="str">
        <f>IF(OR($I54="TTL",$L54=""),"",VLOOKUP($L54,CODE!$B:$D,CODE!$C$1,FALSE))</f>
        <v>ELSTINKO</v>
      </c>
      <c r="N54" s="42" t="str">
        <f>IF(OR($I54="TTL",$L54=""),"",VLOOKUP($K$2,CODE!$S:$T,CODE!$T$1-1,FALSE))</f>
        <v>F</v>
      </c>
      <c r="O54" s="1281">
        <v>5</v>
      </c>
      <c r="P54" s="40" t="s">
        <v>2135</v>
      </c>
      <c r="Q54" s="41" t="str">
        <f>IF(OR($I54="TTL",$P54=""),"",VLOOKUP($P54,CODE!$K:$M,CODE!$L$1,FALSE))</f>
        <v>PANTS</v>
      </c>
      <c r="R54" s="1282" t="s">
        <v>2138</v>
      </c>
      <c r="S54" s="1283">
        <v>503</v>
      </c>
      <c r="T54" s="43">
        <f t="shared" si="2"/>
        <v>503</v>
      </c>
      <c r="U54" s="39" t="str">
        <f t="shared" si="3"/>
        <v>ELSPTF5503</v>
      </c>
      <c r="V54" s="36">
        <f t="shared" si="4"/>
        <v>0.2</v>
      </c>
      <c r="W54" s="1284" t="s">
        <v>2139</v>
      </c>
      <c r="X54" s="39" t="str">
        <f>IF($Y54="","",VLOOKUP($Y54,CODE!$AE:$AF,CODE!$AF$1-1,FALSE))</f>
        <v>BK</v>
      </c>
      <c r="Y54" s="37" t="s">
        <v>2040</v>
      </c>
      <c r="Z54" s="35" t="str">
        <f t="shared" si="5"/>
        <v>ELSPTF5503BK</v>
      </c>
      <c r="AA54" s="592" t="str">
        <f t="shared" si="6"/>
        <v/>
      </c>
      <c r="AB54" s="44">
        <f t="shared" si="7"/>
        <v>0.2</v>
      </c>
      <c r="AC54" s="598" t="s">
        <v>3009</v>
      </c>
      <c r="AD54" s="184">
        <v>1</v>
      </c>
      <c r="AE54" s="1285" t="s">
        <v>2543</v>
      </c>
      <c r="AF54" s="1295">
        <v>300</v>
      </c>
      <c r="AG54" s="1287" t="s">
        <v>2140</v>
      </c>
      <c r="AH54" s="1288">
        <v>1</v>
      </c>
      <c r="AI54" s="224" t="str">
        <f t="shared" si="8"/>
        <v>01</v>
      </c>
      <c r="AJ54" s="1289" t="s">
        <v>2141</v>
      </c>
      <c r="AK54" s="1289" t="s">
        <v>2142</v>
      </c>
      <c r="AL54" s="212">
        <f t="shared" si="9"/>
        <v>1</v>
      </c>
      <c r="AM54" s="247">
        <f>IF(ISERROR(VLOOKUP($F54,[1]기획현황취합!$A$1:$E$65440,[1]기획현황취합!$B$1,FALSE))=TRUE,0,VLOOKUP($F54,[1]기획현황취합!$A$1:$E$65440,[1]기획현황취합!$B$1,FALSE))</f>
        <v>89000</v>
      </c>
      <c r="AN54" s="1099">
        <f>IF(ISERROR(VLOOKUP($F54,[1]기획현황취합!$A$1:$E$65440,[1]기획현황취합!$C$1,FALSE))=TRUE,0,VLOOKUP($F54,[1]기획현황취합!$A$1:$E$65440,[1]기획현황취합!$C$1,FALSE))</f>
        <v>41801</v>
      </c>
      <c r="AO54" s="45">
        <f>IF(ISERROR(($AM54/1.1)/VLOOKUP($AG54,'TARGET MU'!$A:$D,'TARGET MU'!$D$1,FALSE))=TRUE,0,($AM54/1.1)/VLOOKUP($AG54,'TARGET MU'!$A:$D,'TARGET MU'!$D$1,FALSE))</f>
        <v>17979.797979797979</v>
      </c>
      <c r="AP54" s="1110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20290.250000000004</v>
      </c>
      <c r="AQ54" s="38">
        <f t="shared" si="62"/>
        <v>2310.4520202020249</v>
      </c>
      <c r="AR54" s="754">
        <v>0</v>
      </c>
      <c r="AS54" s="754">
        <v>20</v>
      </c>
      <c r="AT54" s="244" t="s">
        <v>1724</v>
      </c>
      <c r="AU54" s="219">
        <f t="shared" si="63"/>
        <v>20</v>
      </c>
      <c r="AV54" s="245">
        <v>17.55</v>
      </c>
      <c r="AW54" s="246">
        <v>0</v>
      </c>
      <c r="AX54" s="250">
        <f>IF(ISERROR(VLOOKUP($F54,[1]기획현황취합!$A$1:$E$65440,[1]기획현황취합!$D$1,FALSE))=TRUE,0,VLOOKUP($F54,[1]기획현황취합!$A$1:$E$65440,[1]기획현황취합!$D$1,FALSE))</f>
        <v>41744</v>
      </c>
      <c r="AY54" s="248"/>
      <c r="AZ54" s="208">
        <f>IF(ISERROR(VLOOKUP($F54,[1]기획현황취합!$A$1:$E$65440,[1]기획현황취합!$E$1,FALSE))=TRUE,0,VLOOKUP($F54,[1]기획현황취합!$A$1:$E$65440,[1]기획현황취합!$E$1,FALSE))</f>
        <v>41897</v>
      </c>
      <c r="BA54" s="243">
        <v>41912</v>
      </c>
      <c r="BB54" s="243">
        <v>41908</v>
      </c>
      <c r="BC54" s="243">
        <v>0</v>
      </c>
      <c r="BD54" s="243">
        <v>0</v>
      </c>
      <c r="BE54" s="243">
        <v>0</v>
      </c>
      <c r="BF54" s="243">
        <v>0</v>
      </c>
      <c r="BG54" s="249" t="s">
        <v>2838</v>
      </c>
      <c r="BH54" s="249">
        <v>0</v>
      </c>
      <c r="BI54" s="83">
        <f>IF($I54="TTL",SUMIF($C:$C,MID($K54,1,SEARCH("TTL",$K54)-2),$BI:$BI),SUMIF(실입고현황!$A:$A,BB54&amp;VLOOKUP($AG54,'TARGET MU'!$A:$D,'TARGET MU'!$B$1,FALSE)&amp;$Z54&amp;" "&amp;$AE54,실입고현황!$C:$C))</f>
        <v>323</v>
      </c>
      <c r="BJ54" s="102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3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3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3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4">
        <f t="shared" si="10"/>
        <v>0</v>
      </c>
      <c r="BO54" s="46">
        <f t="shared" si="11"/>
        <v>300</v>
      </c>
      <c r="BP54" s="94">
        <f t="shared" si="12"/>
        <v>6087075.0000000009</v>
      </c>
      <c r="BQ54" s="94">
        <f t="shared" si="13"/>
        <v>26700000</v>
      </c>
      <c r="BR54" s="47">
        <f t="shared" si="24"/>
        <v>3.9875847221739944</v>
      </c>
      <c r="BT54" s="26" t="str">
        <f>IF(ISERROR(Z54&amp;VLOOKUP($AG54,'TARGET MU'!$A:$D,'TARGET MU'!$B$1,FALSE))=TRUE,"",Z54&amp;VLOOKUP($AG54,'TARGET MU'!$A:$D,'TARGET MU'!$B$1,FALSE))</f>
        <v>ELSPTF5503BK대경글로텍</v>
      </c>
      <c r="BU54" s="31">
        <f t="shared" si="25"/>
        <v>20290.250000000004</v>
      </c>
      <c r="BV54" s="31" t="str">
        <f t="shared" si="26"/>
        <v>ELSPTF5503BKOSS30089000대경01IN</v>
      </c>
      <c r="BX54" s="54" t="str">
        <f t="shared" si="71"/>
        <v>ELS</v>
      </c>
      <c r="BY54" s="55">
        <f t="shared" si="72"/>
        <v>5</v>
      </c>
      <c r="BZ54" s="55" t="str">
        <f t="shared" si="73"/>
        <v>M</v>
      </c>
      <c r="CA54" s="55" t="str">
        <f t="shared" si="74"/>
        <v>PT</v>
      </c>
      <c r="CB54" s="55" t="str">
        <f t="shared" si="75"/>
        <v>K</v>
      </c>
      <c r="CC54" s="55" t="str">
        <f t="shared" si="76"/>
        <v>IN</v>
      </c>
      <c r="CD54" s="56" t="str">
        <f t="shared" si="77"/>
        <v>14FW ELSTINKO_PANTS_04_BK_KIDS</v>
      </c>
      <c r="CE54" s="55" t="str">
        <f t="shared" si="78"/>
        <v>ELSPTF5503</v>
      </c>
      <c r="CF54" s="55">
        <f t="shared" si="79"/>
        <v>503</v>
      </c>
      <c r="CG54" s="56" t="str">
        <f t="shared" si="80"/>
        <v>14FW ELSTINKO_PANTS_04_BK_KIDS</v>
      </c>
      <c r="CH54" s="55" t="str">
        <f t="shared" si="81"/>
        <v>BK</v>
      </c>
      <c r="CI54" s="55">
        <f t="shared" si="82"/>
        <v>1</v>
      </c>
      <c r="CJ54" s="55" t="str">
        <f t="shared" si="83"/>
        <v>OSS</v>
      </c>
      <c r="CK54" s="57">
        <f t="shared" si="14"/>
        <v>300</v>
      </c>
      <c r="CL54" s="58">
        <f t="shared" si="84"/>
        <v>17.55</v>
      </c>
      <c r="CM54" s="57">
        <f t="shared" si="85"/>
        <v>89000</v>
      </c>
      <c r="CN54" s="57">
        <f t="shared" si="86"/>
        <v>20270.250000000004</v>
      </c>
      <c r="CO54" s="57">
        <f t="shared" si="87"/>
        <v>20</v>
      </c>
      <c r="CP54" s="59">
        <f t="shared" si="88"/>
        <v>1</v>
      </c>
      <c r="CQ54" s="234"/>
      <c r="CS54" s="48"/>
      <c r="CT54" s="49" t="str">
        <f t="shared" si="89"/>
        <v>ELSPTF5503BKOSS</v>
      </c>
      <c r="CU54" s="50" t="str">
        <f t="shared" si="90"/>
        <v>ELSTINKO</v>
      </c>
      <c r="CV54" s="50" t="str">
        <f t="shared" si="70"/>
        <v>PANTS_503_KIDS</v>
      </c>
      <c r="CW54" s="50" t="str">
        <f t="shared" si="91"/>
        <v>BLACK_OSS</v>
      </c>
      <c r="CX54" s="51" t="str">
        <f t="shared" si="92"/>
        <v>ELS</v>
      </c>
      <c r="CY54" s="51">
        <f t="shared" si="93"/>
        <v>503</v>
      </c>
      <c r="CZ54" s="52">
        <f t="shared" si="15"/>
        <v>300</v>
      </c>
      <c r="DA54" s="52">
        <f t="shared" si="94"/>
        <v>89000</v>
      </c>
      <c r="DB54" s="51" t="str">
        <f t="shared" si="95"/>
        <v>BLACK</v>
      </c>
      <c r="DC54" s="51" t="str">
        <f t="shared" si="96"/>
        <v>OSS</v>
      </c>
      <c r="DD54" s="60"/>
      <c r="DE54" s="164"/>
      <c r="DG54" s="270">
        <v>41778</v>
      </c>
      <c r="DH54" s="276">
        <f t="shared" si="67"/>
        <v>41807</v>
      </c>
      <c r="DI54" s="269">
        <v>41744</v>
      </c>
      <c r="DJ54" s="269">
        <v>41744</v>
      </c>
      <c r="DK54" s="270"/>
      <c r="DL54" s="1167"/>
      <c r="DM54" s="1167"/>
      <c r="DN54" s="270"/>
      <c r="DO54" s="270"/>
      <c r="DP54" s="277">
        <f t="shared" si="68"/>
        <v>41837</v>
      </c>
      <c r="DQ54" s="270"/>
      <c r="DR54" s="270"/>
      <c r="DS54" s="271"/>
      <c r="DT54" s="270"/>
      <c r="DU54" s="271"/>
      <c r="DV54" s="270">
        <v>41820</v>
      </c>
      <c r="DW54" s="270"/>
      <c r="DX54" s="271"/>
      <c r="DY54" s="271"/>
      <c r="DZ54" s="60"/>
      <c r="EA54" s="61"/>
      <c r="EB54" s="61"/>
      <c r="EC54" s="26" t="str">
        <f t="shared" si="56"/>
        <v/>
      </c>
      <c r="ED54" s="26" t="str">
        <f t="shared" si="57"/>
        <v>ELSPTF5503BKOSS</v>
      </c>
      <c r="EE54" s="27">
        <f>IF($ED54="",0,IF(COUNTIF(ED$12:ED53,ED54)=0,0,COUNTIF(ED$12:ED53,ED54)))</f>
        <v>0</v>
      </c>
      <c r="EF54" s="26">
        <f t="shared" si="58"/>
        <v>0</v>
      </c>
      <c r="EG54" s="27" t="str">
        <f t="shared" si="59"/>
        <v/>
      </c>
      <c r="EI54" s="26" t="str">
        <f t="shared" si="60"/>
        <v>ELSPTF5503</v>
      </c>
      <c r="EJ54" s="26" t="str">
        <f t="shared" si="61"/>
        <v>ELSPTF5503BK</v>
      </c>
      <c r="EV54" s="26">
        <f t="shared" si="69"/>
        <v>5265</v>
      </c>
    </row>
    <row r="55" spans="1:152" s="26" customFormat="1" ht="52.5" customHeight="1">
      <c r="A55" s="168" t="str">
        <f>IF(OR($I55="TTL",$I55=""),"",IF(ISERROR(VLOOKUP($B55,CODE!$D:$G,CODE!$F$1-2,FALSE))=TRUE,"전략",VLOOKUP($B55,CODE!$D:$G,CODE!$F$1-2,FALSE)))</f>
        <v>전략</v>
      </c>
      <c r="B55" s="217" t="str">
        <f>IF(OR($I55="TTL",$I55=""),"",IF(VLOOKUP($P55,CODE!$K:$O,CODE!$O$1,FALSE)="",$I55,$I55&amp;"-"&amp;VLOOKUP($P55,CODE!$K:$O,CODE!$O$1,FALSE)))</f>
        <v>ELS-의류</v>
      </c>
      <c r="C55" s="71" t="str">
        <f t="shared" si="16"/>
        <v>ELS-대경-01</v>
      </c>
      <c r="D55" s="300" t="str">
        <f t="shared" si="17"/>
        <v>ELS-대경-01ELSPTF5503BK</v>
      </c>
      <c r="E55" s="71">
        <f t="shared" si="18"/>
        <v>6</v>
      </c>
      <c r="F55" s="193" t="str">
        <f t="shared" si="19"/>
        <v>ELS-대경-016</v>
      </c>
      <c r="G55" s="71" t="str">
        <f t="shared" si="20"/>
        <v>ELS-대경-016-ELSPTF5503BLACKOMM</v>
      </c>
      <c r="H55" s="71" t="str">
        <f>IF(ISERROR(I55&amp;VLOOKUP(P55,CODE!$K:$N,CODE!$N$1,FALSE)&amp;S55)=TRUE,0,I55&amp;VLOOKUP(P55,CODE!$K:$N,CODE!$N$1,FALSE)&amp;S55)</f>
        <v>ELS의류503</v>
      </c>
      <c r="I55" s="71" t="str">
        <f>IF(ISERROR(SEARCH("TTL",$K55))=TRUE,IF($L55="","",VLOOKUP($L55,CODE!$B:$G,CODE!$D$1,FALSE)),"TTL")</f>
        <v>ELS</v>
      </c>
      <c r="J55" s="237" t="str">
        <f t="shared" si="21"/>
        <v>14FW E</v>
      </c>
      <c r="K55" s="878"/>
      <c r="L55" s="40" t="s">
        <v>2143</v>
      </c>
      <c r="M55" s="41" t="str">
        <f>IF(OR($I55="TTL",$L55=""),"",VLOOKUP($L55,CODE!$B:$D,CODE!$C$1,FALSE))</f>
        <v>ELSTINKO</v>
      </c>
      <c r="N55" s="42" t="str">
        <f>IF(OR($I55="TTL",$L55=""),"",VLOOKUP($K$2,CODE!$S:$T,CODE!$T$1-1,FALSE))</f>
        <v>F</v>
      </c>
      <c r="O55" s="1281">
        <v>5</v>
      </c>
      <c r="P55" s="40" t="s">
        <v>2144</v>
      </c>
      <c r="Q55" s="41" t="str">
        <f>IF(OR($I55="TTL",$P55=""),"",VLOOKUP($P55,CODE!$K:$M,CODE!$L$1,FALSE))</f>
        <v>PANTS</v>
      </c>
      <c r="R55" s="1282" t="s">
        <v>2145</v>
      </c>
      <c r="S55" s="1283">
        <v>503</v>
      </c>
      <c r="T55" s="43">
        <f t="shared" si="2"/>
        <v>503</v>
      </c>
      <c r="U55" s="39" t="str">
        <f t="shared" si="3"/>
        <v>ELSPTF5503</v>
      </c>
      <c r="V55" s="36">
        <f t="shared" si="4"/>
        <v>0.2</v>
      </c>
      <c r="W55" s="1284" t="s">
        <v>2146</v>
      </c>
      <c r="X55" s="39" t="str">
        <f>IF($Y55="","",VLOOKUP($Y55,CODE!$AE:$AF,CODE!$AF$1-1,FALSE))</f>
        <v>BK</v>
      </c>
      <c r="Y55" s="37" t="s">
        <v>2147</v>
      </c>
      <c r="Z55" s="35" t="str">
        <f t="shared" si="5"/>
        <v>ELSPTF5503BK</v>
      </c>
      <c r="AA55" s="592" t="str">
        <f t="shared" si="6"/>
        <v/>
      </c>
      <c r="AB55" s="44">
        <f t="shared" si="7"/>
        <v>0.2</v>
      </c>
      <c r="AC55" s="598" t="s">
        <v>3008</v>
      </c>
      <c r="AD55" s="184">
        <v>1</v>
      </c>
      <c r="AE55" s="1285" t="s">
        <v>2544</v>
      </c>
      <c r="AF55" s="1295">
        <v>250</v>
      </c>
      <c r="AG55" s="1287" t="s">
        <v>2148</v>
      </c>
      <c r="AH55" s="1288">
        <v>1</v>
      </c>
      <c r="AI55" s="224" t="str">
        <f t="shared" si="8"/>
        <v>01</v>
      </c>
      <c r="AJ55" s="1289" t="s">
        <v>2149</v>
      </c>
      <c r="AK55" s="1289" t="s">
        <v>2150</v>
      </c>
      <c r="AL55" s="212">
        <f t="shared" si="9"/>
        <v>1</v>
      </c>
      <c r="AM55" s="247">
        <f>IF(ISERROR(VLOOKUP($F55,[1]기획현황취합!$A$1:$E$65440,[1]기획현황취합!$B$1,FALSE))=TRUE,0,VLOOKUP($F55,[1]기획현황취합!$A$1:$E$65440,[1]기획현황취합!$B$1,FALSE))</f>
        <v>89000</v>
      </c>
      <c r="AN55" s="1099">
        <f>IF(ISERROR(VLOOKUP($F55,[1]기획현황취합!$A$1:$E$65440,[1]기획현황취합!$C$1,FALSE))=TRUE,0,VLOOKUP($F55,[1]기획현황취합!$A$1:$E$65440,[1]기획현황취합!$C$1,FALSE))</f>
        <v>41801</v>
      </c>
      <c r="AO55" s="45">
        <f>IF(ISERROR(($AM55/1.1)/VLOOKUP($AG55,'TARGET MU'!$A:$D,'TARGET MU'!$D$1,FALSE))=TRUE,0,($AM55/1.1)/VLOOKUP($AG55,'TARGET MU'!$A:$D,'TARGET MU'!$D$1,FALSE))</f>
        <v>17979.797979797979</v>
      </c>
      <c r="AP55" s="1110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20290.250000000004</v>
      </c>
      <c r="AQ55" s="38">
        <f t="shared" si="62"/>
        <v>2310.4520202020249</v>
      </c>
      <c r="AR55" s="754">
        <v>0</v>
      </c>
      <c r="AS55" s="754">
        <v>20</v>
      </c>
      <c r="AT55" s="244" t="s">
        <v>1724</v>
      </c>
      <c r="AU55" s="219">
        <f t="shared" si="63"/>
        <v>20</v>
      </c>
      <c r="AV55" s="245">
        <v>17.55</v>
      </c>
      <c r="AW55" s="246">
        <v>0</v>
      </c>
      <c r="AX55" s="250">
        <f>IF(ISERROR(VLOOKUP($F55,[1]기획현황취합!$A$1:$E$65440,[1]기획현황취합!$D$1,FALSE))=TRUE,0,VLOOKUP($F55,[1]기획현황취합!$A$1:$E$65440,[1]기획현황취합!$D$1,FALSE))</f>
        <v>41744</v>
      </c>
      <c r="AY55" s="248"/>
      <c r="AZ55" s="208">
        <f>IF(ISERROR(VLOOKUP($F55,[1]기획현황취합!$A$1:$E$65440,[1]기획현황취합!$E$1,FALSE))=TRUE,0,VLOOKUP($F55,[1]기획현황취합!$A$1:$E$65440,[1]기획현황취합!$E$1,FALSE))</f>
        <v>41897</v>
      </c>
      <c r="BA55" s="243">
        <v>41912</v>
      </c>
      <c r="BB55" s="243">
        <v>41908</v>
      </c>
      <c r="BC55" s="243">
        <v>0</v>
      </c>
      <c r="BD55" s="243">
        <v>0</v>
      </c>
      <c r="BE55" s="243">
        <v>0</v>
      </c>
      <c r="BF55" s="243">
        <v>0</v>
      </c>
      <c r="BG55" s="249" t="s">
        <v>2838</v>
      </c>
      <c r="BH55" s="249">
        <v>0</v>
      </c>
      <c r="BI55" s="83">
        <f>IF($I55="TTL",SUMIF($C:$C,MID($K55,1,SEARCH("TTL",$K55)-2),$BI:$BI),SUMIF(실입고현황!$A:$A,BB55&amp;VLOOKUP($AG55,'TARGET MU'!$A:$D,'TARGET MU'!$B$1,FALSE)&amp;$Z55&amp;" "&amp;$AE55,실입고현황!$C:$C))</f>
        <v>268</v>
      </c>
      <c r="BJ55" s="102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3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3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3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4">
        <f t="shared" si="10"/>
        <v>0</v>
      </c>
      <c r="BO55" s="46">
        <f t="shared" si="11"/>
        <v>250</v>
      </c>
      <c r="BP55" s="94">
        <f t="shared" si="12"/>
        <v>5072562.5000000009</v>
      </c>
      <c r="BQ55" s="94">
        <f t="shared" si="13"/>
        <v>22250000</v>
      </c>
      <c r="BR55" s="47">
        <f t="shared" si="24"/>
        <v>3.987584722173994</v>
      </c>
      <c r="BT55" s="26" t="str">
        <f>IF(ISERROR(Z55&amp;VLOOKUP($AG55,'TARGET MU'!$A:$D,'TARGET MU'!$B$1,FALSE))=TRUE,"",Z55&amp;VLOOKUP($AG55,'TARGET MU'!$A:$D,'TARGET MU'!$B$1,FALSE))</f>
        <v>ELSPTF5503BK대경글로텍</v>
      </c>
      <c r="BU55" s="31">
        <f t="shared" si="25"/>
        <v>20290.250000000004</v>
      </c>
      <c r="BV55" s="31" t="str">
        <f t="shared" si="26"/>
        <v>ELSPTF5503BKOMM25089000대경01IN</v>
      </c>
      <c r="BX55" s="54" t="str">
        <f t="shared" si="71"/>
        <v>ELS</v>
      </c>
      <c r="BY55" s="55">
        <f t="shared" si="72"/>
        <v>5</v>
      </c>
      <c r="BZ55" s="55" t="str">
        <f t="shared" si="73"/>
        <v>M</v>
      </c>
      <c r="CA55" s="55" t="str">
        <f t="shared" si="74"/>
        <v>PT</v>
      </c>
      <c r="CB55" s="55" t="str">
        <f t="shared" si="75"/>
        <v>K</v>
      </c>
      <c r="CC55" s="55" t="str">
        <f t="shared" si="76"/>
        <v>IN</v>
      </c>
      <c r="CD55" s="56" t="str">
        <f t="shared" si="77"/>
        <v>14FW ELSTINKO_PANTS_04_BK_KIDS</v>
      </c>
      <c r="CE55" s="55" t="str">
        <f t="shared" si="78"/>
        <v>ELSPTF5503</v>
      </c>
      <c r="CF55" s="55">
        <f t="shared" si="79"/>
        <v>503</v>
      </c>
      <c r="CG55" s="56" t="str">
        <f t="shared" si="80"/>
        <v>14FW ELSTINKO_PANTS_04_BK_KIDS</v>
      </c>
      <c r="CH55" s="55" t="str">
        <f t="shared" si="81"/>
        <v>BK</v>
      </c>
      <c r="CI55" s="55">
        <f t="shared" si="82"/>
        <v>1</v>
      </c>
      <c r="CJ55" s="55" t="str">
        <f t="shared" si="83"/>
        <v>OMM</v>
      </c>
      <c r="CK55" s="57">
        <f t="shared" si="14"/>
        <v>250</v>
      </c>
      <c r="CL55" s="58">
        <f t="shared" si="84"/>
        <v>17.55</v>
      </c>
      <c r="CM55" s="57">
        <f t="shared" si="85"/>
        <v>89000</v>
      </c>
      <c r="CN55" s="57">
        <f t="shared" si="86"/>
        <v>20270.250000000004</v>
      </c>
      <c r="CO55" s="57">
        <f t="shared" si="87"/>
        <v>20</v>
      </c>
      <c r="CP55" s="59">
        <f t="shared" si="88"/>
        <v>1</v>
      </c>
      <c r="CQ55" s="234"/>
      <c r="CS55" s="48"/>
      <c r="CT55" s="49" t="str">
        <f t="shared" si="89"/>
        <v>ELSPTF5503BKOMM</v>
      </c>
      <c r="CU55" s="50" t="str">
        <f t="shared" si="90"/>
        <v>ELSTINKO</v>
      </c>
      <c r="CV55" s="50" t="str">
        <f t="shared" si="70"/>
        <v>PANTS_503_KIDS</v>
      </c>
      <c r="CW55" s="50" t="str">
        <f t="shared" si="91"/>
        <v>BLACK_OMM</v>
      </c>
      <c r="CX55" s="51" t="str">
        <f t="shared" si="92"/>
        <v>ELS</v>
      </c>
      <c r="CY55" s="51">
        <f t="shared" si="93"/>
        <v>503</v>
      </c>
      <c r="CZ55" s="52">
        <f t="shared" si="15"/>
        <v>250</v>
      </c>
      <c r="DA55" s="52">
        <f t="shared" si="94"/>
        <v>89000</v>
      </c>
      <c r="DB55" s="51" t="str">
        <f t="shared" si="95"/>
        <v>BLACK</v>
      </c>
      <c r="DC55" s="51" t="str">
        <f t="shared" si="96"/>
        <v>OMM</v>
      </c>
      <c r="DD55" s="60"/>
      <c r="DE55" s="164"/>
      <c r="DG55" s="270">
        <v>41778</v>
      </c>
      <c r="DH55" s="276">
        <f t="shared" si="67"/>
        <v>41807</v>
      </c>
      <c r="DI55" s="269">
        <v>41744</v>
      </c>
      <c r="DJ55" s="269">
        <v>41744</v>
      </c>
      <c r="DK55" s="270"/>
      <c r="DL55" s="1167"/>
      <c r="DM55" s="1167"/>
      <c r="DN55" s="270"/>
      <c r="DO55" s="270"/>
      <c r="DP55" s="277">
        <f t="shared" si="68"/>
        <v>41837</v>
      </c>
      <c r="DQ55" s="270"/>
      <c r="DR55" s="270"/>
      <c r="DS55" s="271"/>
      <c r="DT55" s="270"/>
      <c r="DU55" s="271"/>
      <c r="DV55" s="270">
        <v>41820</v>
      </c>
      <c r="DW55" s="270"/>
      <c r="DX55" s="271"/>
      <c r="DY55" s="271"/>
      <c r="DZ55" s="60"/>
      <c r="EA55" s="61"/>
      <c r="EB55" s="61"/>
      <c r="EC55" s="26" t="str">
        <f t="shared" si="56"/>
        <v/>
      </c>
      <c r="ED55" s="26" t="str">
        <f t="shared" si="57"/>
        <v>ELSPTF5503BKOMM</v>
      </c>
      <c r="EE55" s="27">
        <f>IF($ED55="",0,IF(COUNTIF(ED$12:ED54,ED55)=0,0,COUNTIF(ED$12:ED54,ED55)))</f>
        <v>0</v>
      </c>
      <c r="EF55" s="26">
        <f t="shared" si="58"/>
        <v>0</v>
      </c>
      <c r="EG55" s="27" t="str">
        <f t="shared" si="59"/>
        <v/>
      </c>
      <c r="EI55" s="26" t="str">
        <f t="shared" si="60"/>
        <v>ELSPTF5503</v>
      </c>
      <c r="EJ55" s="26" t="str">
        <f t="shared" si="61"/>
        <v>ELSPTF5503BK</v>
      </c>
      <c r="EV55" s="26">
        <f t="shared" si="69"/>
        <v>4387.5</v>
      </c>
    </row>
    <row r="56" spans="1:152" s="26" customFormat="1" ht="52.5" customHeight="1">
      <c r="A56" s="168" t="str">
        <f>IF(OR($I56="TTL",$I56=""),"",IF(ISERROR(VLOOKUP($B56,CODE!$D:$G,CODE!$F$1-2,FALSE))=TRUE,"전략",VLOOKUP($B56,CODE!$D:$G,CODE!$F$1-2,FALSE)))</f>
        <v>전략</v>
      </c>
      <c r="B56" s="217" t="str">
        <f>IF(OR($I56="TTL",$I56=""),"",IF(VLOOKUP($P56,CODE!$K:$O,CODE!$O$1,FALSE)="",$I56,$I56&amp;"-"&amp;VLOOKUP($P56,CODE!$K:$O,CODE!$O$1,FALSE)))</f>
        <v>ELS-의류</v>
      </c>
      <c r="C56" s="71" t="str">
        <f t="shared" si="16"/>
        <v>ELS-대경-01</v>
      </c>
      <c r="D56" s="300" t="str">
        <f t="shared" si="17"/>
        <v>ELS-대경-01ELSPTF5503BK</v>
      </c>
      <c r="E56" s="71">
        <f t="shared" si="18"/>
        <v>6</v>
      </c>
      <c r="F56" s="193" t="str">
        <f t="shared" si="19"/>
        <v>ELS-대경-016</v>
      </c>
      <c r="G56" s="71" t="str">
        <f t="shared" si="20"/>
        <v>ELS-대경-016-ELSPTF5503BLACKOLL</v>
      </c>
      <c r="H56" s="71" t="str">
        <f>IF(ISERROR(I56&amp;VLOOKUP(P56,CODE!$K:$N,CODE!$N$1,FALSE)&amp;S56)=TRUE,0,I56&amp;VLOOKUP(P56,CODE!$K:$N,CODE!$N$1,FALSE)&amp;S56)</f>
        <v>ELS의류503</v>
      </c>
      <c r="I56" s="71" t="str">
        <f>IF(ISERROR(SEARCH("TTL",$K56))=TRUE,IF($L56="","",VLOOKUP($L56,CODE!$B:$G,CODE!$D$1,FALSE)),"TTL")</f>
        <v>ELS</v>
      </c>
      <c r="J56" s="237" t="str">
        <f t="shared" si="21"/>
        <v>14FW E</v>
      </c>
      <c r="K56" s="878"/>
      <c r="L56" s="40" t="s">
        <v>2151</v>
      </c>
      <c r="M56" s="41" t="str">
        <f>IF(OR($I56="TTL",$L56=""),"",VLOOKUP($L56,CODE!$B:$D,CODE!$C$1,FALSE))</f>
        <v>ELSTINKO</v>
      </c>
      <c r="N56" s="42" t="str">
        <f>IF(OR($I56="TTL",$L56=""),"",VLOOKUP($K$2,CODE!$S:$T,CODE!$T$1-1,FALSE))</f>
        <v>F</v>
      </c>
      <c r="O56" s="1281">
        <v>5</v>
      </c>
      <c r="P56" s="40" t="s">
        <v>2152</v>
      </c>
      <c r="Q56" s="41" t="str">
        <f>IF(OR($I56="TTL",$P56=""),"",VLOOKUP($P56,CODE!$K:$M,CODE!$L$1,FALSE))</f>
        <v>PANTS</v>
      </c>
      <c r="R56" s="1282" t="s">
        <v>2153</v>
      </c>
      <c r="S56" s="1283">
        <v>503</v>
      </c>
      <c r="T56" s="43">
        <f t="shared" si="2"/>
        <v>503</v>
      </c>
      <c r="U56" s="39" t="str">
        <f t="shared" si="3"/>
        <v>ELSPTF5503</v>
      </c>
      <c r="V56" s="36">
        <f t="shared" si="4"/>
        <v>0.2</v>
      </c>
      <c r="W56" s="1284" t="s">
        <v>2154</v>
      </c>
      <c r="X56" s="39" t="str">
        <f>IF($Y56="","",VLOOKUP($Y56,CODE!$AE:$AF,CODE!$AF$1-1,FALSE))</f>
        <v>BK</v>
      </c>
      <c r="Y56" s="37" t="s">
        <v>2155</v>
      </c>
      <c r="Z56" s="35" t="str">
        <f t="shared" si="5"/>
        <v>ELSPTF5503BK</v>
      </c>
      <c r="AA56" s="592" t="str">
        <f t="shared" si="6"/>
        <v/>
      </c>
      <c r="AB56" s="44">
        <f t="shared" si="7"/>
        <v>0.2</v>
      </c>
      <c r="AC56" s="598" t="s">
        <v>3008</v>
      </c>
      <c r="AD56" s="184">
        <v>1</v>
      </c>
      <c r="AE56" s="1285" t="s">
        <v>2545</v>
      </c>
      <c r="AF56" s="1295">
        <v>200</v>
      </c>
      <c r="AG56" s="1287" t="s">
        <v>2156</v>
      </c>
      <c r="AH56" s="1288">
        <v>1</v>
      </c>
      <c r="AI56" s="224" t="str">
        <f t="shared" si="8"/>
        <v>01</v>
      </c>
      <c r="AJ56" s="1289" t="s">
        <v>2157</v>
      </c>
      <c r="AK56" s="1289" t="s">
        <v>2158</v>
      </c>
      <c r="AL56" s="212">
        <f t="shared" si="9"/>
        <v>1</v>
      </c>
      <c r="AM56" s="247">
        <f>IF(ISERROR(VLOOKUP($F56,[1]기획현황취합!$A$1:$E$65440,[1]기획현황취합!$B$1,FALSE))=TRUE,0,VLOOKUP($F56,[1]기획현황취합!$A$1:$E$65440,[1]기획현황취합!$B$1,FALSE))</f>
        <v>89000</v>
      </c>
      <c r="AN56" s="1099">
        <f>IF(ISERROR(VLOOKUP($F56,[1]기획현황취합!$A$1:$E$65440,[1]기획현황취합!$C$1,FALSE))=TRUE,0,VLOOKUP($F56,[1]기획현황취합!$A$1:$E$65440,[1]기획현황취합!$C$1,FALSE))</f>
        <v>41801</v>
      </c>
      <c r="AO56" s="45">
        <f>IF(ISERROR(($AM56/1.1)/VLOOKUP($AG56,'TARGET MU'!$A:$D,'TARGET MU'!$D$1,FALSE))=TRUE,0,($AM56/1.1)/VLOOKUP($AG56,'TARGET MU'!$A:$D,'TARGET MU'!$D$1,FALSE))</f>
        <v>17979.797979797979</v>
      </c>
      <c r="AP56" s="1110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20290.250000000004</v>
      </c>
      <c r="AQ56" s="38">
        <f t="shared" si="62"/>
        <v>2310.4520202020249</v>
      </c>
      <c r="AR56" s="754">
        <v>0</v>
      </c>
      <c r="AS56" s="754">
        <v>20</v>
      </c>
      <c r="AT56" s="244" t="s">
        <v>1724</v>
      </c>
      <c r="AU56" s="219">
        <f t="shared" si="63"/>
        <v>20</v>
      </c>
      <c r="AV56" s="245">
        <v>17.55</v>
      </c>
      <c r="AW56" s="246">
        <v>0</v>
      </c>
      <c r="AX56" s="250">
        <f>IF(ISERROR(VLOOKUP($F56,[1]기획현황취합!$A$1:$E$65440,[1]기획현황취합!$D$1,FALSE))=TRUE,0,VLOOKUP($F56,[1]기획현황취합!$A$1:$E$65440,[1]기획현황취합!$D$1,FALSE))</f>
        <v>41744</v>
      </c>
      <c r="AY56" s="248"/>
      <c r="AZ56" s="208">
        <f>IF(ISERROR(VLOOKUP($F56,[1]기획현황취합!$A$1:$E$65440,[1]기획현황취합!$E$1,FALSE))=TRUE,0,VLOOKUP($F56,[1]기획현황취합!$A$1:$E$65440,[1]기획현황취합!$E$1,FALSE))</f>
        <v>41897</v>
      </c>
      <c r="BA56" s="243">
        <v>41912</v>
      </c>
      <c r="BB56" s="243">
        <v>41908</v>
      </c>
      <c r="BC56" s="243">
        <v>0</v>
      </c>
      <c r="BD56" s="243">
        <v>0</v>
      </c>
      <c r="BE56" s="243">
        <v>0</v>
      </c>
      <c r="BF56" s="243">
        <v>0</v>
      </c>
      <c r="BG56" s="249" t="s">
        <v>2838</v>
      </c>
      <c r="BH56" s="249">
        <v>0</v>
      </c>
      <c r="BI56" s="83">
        <f>IF($I56="TTL",SUMIF($C:$C,MID($K56,1,SEARCH("TTL",$K56)-2),$BI:$BI),SUMIF(실입고현황!$A:$A,BB56&amp;VLOOKUP($AG56,'TARGET MU'!$A:$D,'TARGET MU'!$B$1,FALSE)&amp;$Z56&amp;" "&amp;$AE56,실입고현황!$C:$C))</f>
        <v>215</v>
      </c>
      <c r="BJ56" s="102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3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3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3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4">
        <f t="shared" si="10"/>
        <v>0</v>
      </c>
      <c r="BO56" s="46">
        <f t="shared" si="11"/>
        <v>200</v>
      </c>
      <c r="BP56" s="94">
        <f t="shared" si="12"/>
        <v>4058050.0000000009</v>
      </c>
      <c r="BQ56" s="94">
        <f t="shared" si="13"/>
        <v>17800000</v>
      </c>
      <c r="BR56" s="47">
        <f t="shared" si="24"/>
        <v>3.9875847221739944</v>
      </c>
      <c r="BT56" s="26" t="str">
        <f>IF(ISERROR(Z56&amp;VLOOKUP($AG56,'TARGET MU'!$A:$D,'TARGET MU'!$B$1,FALSE))=TRUE,"",Z56&amp;VLOOKUP($AG56,'TARGET MU'!$A:$D,'TARGET MU'!$B$1,FALSE))</f>
        <v>ELSPTF5503BK대경글로텍</v>
      </c>
      <c r="BU56" s="31">
        <f t="shared" si="25"/>
        <v>20290.250000000004</v>
      </c>
      <c r="BV56" s="31" t="str">
        <f t="shared" si="26"/>
        <v>ELSPTF5503BKOLL20089000대경01IN</v>
      </c>
      <c r="BX56" s="54" t="str">
        <f t="shared" si="71"/>
        <v>ELS</v>
      </c>
      <c r="BY56" s="55">
        <f t="shared" si="72"/>
        <v>5</v>
      </c>
      <c r="BZ56" s="55" t="str">
        <f t="shared" si="73"/>
        <v>M</v>
      </c>
      <c r="CA56" s="55" t="str">
        <f t="shared" si="74"/>
        <v>PT</v>
      </c>
      <c r="CB56" s="55" t="str">
        <f t="shared" si="75"/>
        <v>K</v>
      </c>
      <c r="CC56" s="55" t="str">
        <f t="shared" si="76"/>
        <v>IN</v>
      </c>
      <c r="CD56" s="56" t="str">
        <f t="shared" si="77"/>
        <v>14FW ELSTINKO_PANTS_04_BK_KIDS</v>
      </c>
      <c r="CE56" s="55" t="str">
        <f t="shared" si="78"/>
        <v>ELSPTF5503</v>
      </c>
      <c r="CF56" s="55">
        <f t="shared" si="79"/>
        <v>503</v>
      </c>
      <c r="CG56" s="56" t="str">
        <f t="shared" si="80"/>
        <v>14FW ELSTINKO_PANTS_04_BK_KIDS</v>
      </c>
      <c r="CH56" s="55" t="str">
        <f t="shared" si="81"/>
        <v>BK</v>
      </c>
      <c r="CI56" s="55">
        <f t="shared" si="82"/>
        <v>1</v>
      </c>
      <c r="CJ56" s="55" t="str">
        <f t="shared" si="83"/>
        <v>OLL</v>
      </c>
      <c r="CK56" s="57">
        <f t="shared" si="14"/>
        <v>200</v>
      </c>
      <c r="CL56" s="58">
        <f t="shared" si="84"/>
        <v>17.55</v>
      </c>
      <c r="CM56" s="57">
        <f t="shared" si="85"/>
        <v>89000</v>
      </c>
      <c r="CN56" s="57">
        <f t="shared" si="86"/>
        <v>20270.250000000004</v>
      </c>
      <c r="CO56" s="57">
        <f t="shared" si="87"/>
        <v>20</v>
      </c>
      <c r="CP56" s="59">
        <f t="shared" si="88"/>
        <v>1</v>
      </c>
      <c r="CQ56" s="234"/>
      <c r="CS56" s="48"/>
      <c r="CT56" s="49" t="str">
        <f t="shared" si="89"/>
        <v>ELSPTF5503BKOLL</v>
      </c>
      <c r="CU56" s="50" t="str">
        <f t="shared" si="90"/>
        <v>ELSTINKO</v>
      </c>
      <c r="CV56" s="50" t="str">
        <f t="shared" si="70"/>
        <v>PANTS_503_KIDS</v>
      </c>
      <c r="CW56" s="50" t="str">
        <f t="shared" si="91"/>
        <v>BLACK_OLL</v>
      </c>
      <c r="CX56" s="51" t="str">
        <f t="shared" si="92"/>
        <v>ELS</v>
      </c>
      <c r="CY56" s="51">
        <f t="shared" si="93"/>
        <v>503</v>
      </c>
      <c r="CZ56" s="52">
        <f t="shared" si="15"/>
        <v>200</v>
      </c>
      <c r="DA56" s="52">
        <f t="shared" si="94"/>
        <v>89000</v>
      </c>
      <c r="DB56" s="51" t="str">
        <f t="shared" si="95"/>
        <v>BLACK</v>
      </c>
      <c r="DC56" s="51" t="str">
        <f t="shared" si="96"/>
        <v>OLL</v>
      </c>
      <c r="DD56" s="60"/>
      <c r="DE56" s="164"/>
      <c r="DG56" s="270">
        <v>41778</v>
      </c>
      <c r="DH56" s="276">
        <f t="shared" si="67"/>
        <v>41807</v>
      </c>
      <c r="DI56" s="269">
        <v>41744</v>
      </c>
      <c r="DJ56" s="269">
        <v>41744</v>
      </c>
      <c r="DK56" s="270"/>
      <c r="DL56" s="1167"/>
      <c r="DM56" s="1167"/>
      <c r="DN56" s="270"/>
      <c r="DO56" s="270"/>
      <c r="DP56" s="277">
        <f t="shared" si="68"/>
        <v>41837</v>
      </c>
      <c r="DQ56" s="270"/>
      <c r="DR56" s="270"/>
      <c r="DS56" s="271"/>
      <c r="DT56" s="270"/>
      <c r="DU56" s="271"/>
      <c r="DV56" s="270">
        <v>41820</v>
      </c>
      <c r="DW56" s="270"/>
      <c r="DX56" s="271"/>
      <c r="DY56" s="271"/>
      <c r="DZ56" s="60"/>
      <c r="EA56" s="61"/>
      <c r="EB56" s="61"/>
      <c r="EC56" s="26" t="str">
        <f t="shared" si="56"/>
        <v/>
      </c>
      <c r="ED56" s="26" t="str">
        <f t="shared" si="57"/>
        <v>ELSPTF5503BKOLL</v>
      </c>
      <c r="EE56" s="27">
        <f>IF($ED56="",0,IF(COUNTIF(ED$12:ED55,ED56)=0,0,COUNTIF(ED$12:ED55,ED56)))</f>
        <v>0</v>
      </c>
      <c r="EF56" s="26">
        <f t="shared" si="58"/>
        <v>0</v>
      </c>
      <c r="EG56" s="27" t="str">
        <f t="shared" si="59"/>
        <v/>
      </c>
      <c r="EI56" s="26" t="str">
        <f t="shared" si="60"/>
        <v>ELSPTF5503</v>
      </c>
      <c r="EJ56" s="26" t="str">
        <f t="shared" si="61"/>
        <v>ELSPTF5503BK</v>
      </c>
      <c r="EV56" s="26">
        <f t="shared" si="69"/>
        <v>3510</v>
      </c>
    </row>
    <row r="57" spans="1:152" s="26" customFormat="1" ht="52.5" customHeight="1">
      <c r="A57" s="168" t="str">
        <f>IF(OR($I57="TTL",$I57=""),"",IF(ISERROR(VLOOKUP($B57,CODE!$D:$G,CODE!$F$1-2,FALSE))=TRUE,"전략",VLOOKUP($B57,CODE!$D:$G,CODE!$F$1-2,FALSE)))</f>
        <v>전략</v>
      </c>
      <c r="B57" s="217" t="str">
        <f>IF(OR($I57="TTL",$I57=""),"",IF(VLOOKUP($P57,CODE!$K:$O,CODE!$O$1,FALSE)="",$I57,$I57&amp;"-"&amp;VLOOKUP($P57,CODE!$K:$O,CODE!$O$1,FALSE)))</f>
        <v>ELS-의류</v>
      </c>
      <c r="C57" s="71" t="str">
        <f t="shared" si="16"/>
        <v>ELS-대경-01</v>
      </c>
      <c r="D57" s="300" t="str">
        <f t="shared" si="17"/>
        <v>ELS-대경-01ELSPTF5503BK</v>
      </c>
      <c r="E57" s="71">
        <f t="shared" si="18"/>
        <v>6</v>
      </c>
      <c r="F57" s="193" t="str">
        <f t="shared" si="19"/>
        <v>ELS-대경-016</v>
      </c>
      <c r="G57" s="71" t="str">
        <f t="shared" si="20"/>
        <v>ELS-대경-016-ELSPTF5503BLACKOXL</v>
      </c>
      <c r="H57" s="71" t="str">
        <f>IF(ISERROR(I57&amp;VLOOKUP(P57,CODE!$K:$N,CODE!$N$1,FALSE)&amp;S57)=TRUE,0,I57&amp;VLOOKUP(P57,CODE!$K:$N,CODE!$N$1,FALSE)&amp;S57)</f>
        <v>ELS의류503</v>
      </c>
      <c r="I57" s="71" t="str">
        <f>IF(ISERROR(SEARCH("TTL",$K57))=TRUE,IF($L57="","",VLOOKUP($L57,CODE!$B:$G,CODE!$D$1,FALSE)),"TTL")</f>
        <v>ELS</v>
      </c>
      <c r="J57" s="237" t="str">
        <f t="shared" si="21"/>
        <v>14FW E</v>
      </c>
      <c r="K57" s="878"/>
      <c r="L57" s="40" t="s">
        <v>2159</v>
      </c>
      <c r="M57" s="41" t="str">
        <f>IF(OR($I57="TTL",$L57=""),"",VLOOKUP($L57,CODE!$B:$D,CODE!$C$1,FALSE))</f>
        <v>ELSTINKO</v>
      </c>
      <c r="N57" s="42" t="str">
        <f>IF(OR($I57="TTL",$L57=""),"",VLOOKUP($K$2,CODE!$S:$T,CODE!$T$1-1,FALSE))</f>
        <v>F</v>
      </c>
      <c r="O57" s="1281">
        <v>5</v>
      </c>
      <c r="P57" s="40" t="s">
        <v>2160</v>
      </c>
      <c r="Q57" s="41" t="str">
        <f>IF(OR($I57="TTL",$P57=""),"",VLOOKUP($P57,CODE!$K:$M,CODE!$L$1,FALSE))</f>
        <v>PANTS</v>
      </c>
      <c r="R57" s="1282" t="s">
        <v>2161</v>
      </c>
      <c r="S57" s="1283">
        <v>503</v>
      </c>
      <c r="T57" s="43">
        <f t="shared" si="2"/>
        <v>503</v>
      </c>
      <c r="U57" s="39" t="str">
        <f t="shared" si="3"/>
        <v>ELSPTF5503</v>
      </c>
      <c r="V57" s="36">
        <f t="shared" si="4"/>
        <v>0.2</v>
      </c>
      <c r="W57" s="1284" t="s">
        <v>2162</v>
      </c>
      <c r="X57" s="39" t="str">
        <f>IF($Y57="","",VLOOKUP($Y57,CODE!$AE:$AF,CODE!$AF$1-1,FALSE))</f>
        <v>BK</v>
      </c>
      <c r="Y57" s="37" t="s">
        <v>2163</v>
      </c>
      <c r="Z57" s="35" t="str">
        <f t="shared" si="5"/>
        <v>ELSPTF5503BK</v>
      </c>
      <c r="AA57" s="592" t="str">
        <f t="shared" si="6"/>
        <v/>
      </c>
      <c r="AB57" s="44">
        <f t="shared" si="7"/>
        <v>0.2</v>
      </c>
      <c r="AC57" s="598" t="s">
        <v>3008</v>
      </c>
      <c r="AD57" s="184">
        <v>1</v>
      </c>
      <c r="AE57" s="1285" t="s">
        <v>2546</v>
      </c>
      <c r="AF57" s="1295">
        <v>200</v>
      </c>
      <c r="AG57" s="1287" t="s">
        <v>2164</v>
      </c>
      <c r="AH57" s="1288">
        <v>1</v>
      </c>
      <c r="AI57" s="224" t="str">
        <f t="shared" si="8"/>
        <v>01</v>
      </c>
      <c r="AJ57" s="1289" t="s">
        <v>2165</v>
      </c>
      <c r="AK57" s="1289" t="s">
        <v>2166</v>
      </c>
      <c r="AL57" s="212">
        <f t="shared" si="9"/>
        <v>1</v>
      </c>
      <c r="AM57" s="247">
        <f>IF(ISERROR(VLOOKUP($F57,[1]기획현황취합!$A$1:$E$65440,[1]기획현황취합!$B$1,FALSE))=TRUE,0,VLOOKUP($F57,[1]기획현황취합!$A$1:$E$65440,[1]기획현황취합!$B$1,FALSE))</f>
        <v>89000</v>
      </c>
      <c r="AN57" s="1099">
        <f>IF(ISERROR(VLOOKUP($F57,[1]기획현황취합!$A$1:$E$65440,[1]기획현황취합!$C$1,FALSE))=TRUE,0,VLOOKUP($F57,[1]기획현황취합!$A$1:$E$65440,[1]기획현황취합!$C$1,FALSE))</f>
        <v>41801</v>
      </c>
      <c r="AO57" s="45">
        <f>IF(ISERROR(($AM57/1.1)/VLOOKUP($AG57,'TARGET MU'!$A:$D,'TARGET MU'!$D$1,FALSE))=TRUE,0,($AM57/1.1)/VLOOKUP($AG57,'TARGET MU'!$A:$D,'TARGET MU'!$D$1,FALSE))</f>
        <v>17979.797979797979</v>
      </c>
      <c r="AP57" s="1110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20290.250000000004</v>
      </c>
      <c r="AQ57" s="38">
        <f t="shared" si="62"/>
        <v>2310.4520202020249</v>
      </c>
      <c r="AR57" s="754">
        <v>0</v>
      </c>
      <c r="AS57" s="754">
        <v>20</v>
      </c>
      <c r="AT57" s="244" t="s">
        <v>1724</v>
      </c>
      <c r="AU57" s="219">
        <f t="shared" si="63"/>
        <v>20</v>
      </c>
      <c r="AV57" s="245">
        <v>17.55</v>
      </c>
      <c r="AW57" s="246">
        <v>0</v>
      </c>
      <c r="AX57" s="250">
        <f>IF(ISERROR(VLOOKUP($F57,[1]기획현황취합!$A$1:$E$65440,[1]기획현황취합!$D$1,FALSE))=TRUE,0,VLOOKUP($F57,[1]기획현황취합!$A$1:$E$65440,[1]기획현황취합!$D$1,FALSE))</f>
        <v>41744</v>
      </c>
      <c r="AY57" s="248"/>
      <c r="AZ57" s="208">
        <f>IF(ISERROR(VLOOKUP($F57,[1]기획현황취합!$A$1:$E$65440,[1]기획현황취합!$E$1,FALSE))=TRUE,0,VLOOKUP($F57,[1]기획현황취합!$A$1:$E$65440,[1]기획현황취합!$E$1,FALSE))</f>
        <v>41897</v>
      </c>
      <c r="BA57" s="243">
        <v>41912</v>
      </c>
      <c r="BB57" s="243">
        <v>41908</v>
      </c>
      <c r="BC57" s="243">
        <v>0</v>
      </c>
      <c r="BD57" s="243">
        <v>0</v>
      </c>
      <c r="BE57" s="243">
        <v>0</v>
      </c>
      <c r="BF57" s="243">
        <v>0</v>
      </c>
      <c r="BG57" s="249" t="s">
        <v>2838</v>
      </c>
      <c r="BH57" s="249">
        <v>0</v>
      </c>
      <c r="BI57" s="83">
        <f>IF($I57="TTL",SUMIF($C:$C,MID($K57,1,SEARCH("TTL",$K57)-2),$BI:$BI),SUMIF(실입고현황!$A:$A,BB57&amp;VLOOKUP($AG57,'TARGET MU'!$A:$D,'TARGET MU'!$B$1,FALSE)&amp;$Z57&amp;" "&amp;$AE57,실입고현황!$C:$C))</f>
        <v>215</v>
      </c>
      <c r="BJ57" s="102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3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3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3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4">
        <f t="shared" si="10"/>
        <v>0</v>
      </c>
      <c r="BO57" s="46">
        <f t="shared" si="11"/>
        <v>200</v>
      </c>
      <c r="BP57" s="94">
        <f t="shared" si="12"/>
        <v>4058050.0000000009</v>
      </c>
      <c r="BQ57" s="94">
        <f t="shared" si="13"/>
        <v>17800000</v>
      </c>
      <c r="BR57" s="47">
        <f t="shared" si="24"/>
        <v>3.9875847221739944</v>
      </c>
      <c r="BT57" s="26" t="str">
        <f>IF(ISERROR(Z57&amp;VLOOKUP($AG57,'TARGET MU'!$A:$D,'TARGET MU'!$B$1,FALSE))=TRUE,"",Z57&amp;VLOOKUP($AG57,'TARGET MU'!$A:$D,'TARGET MU'!$B$1,FALSE))</f>
        <v>ELSPTF5503BK대경글로텍</v>
      </c>
      <c r="BU57" s="31">
        <f t="shared" si="25"/>
        <v>20290.250000000004</v>
      </c>
      <c r="BV57" s="31" t="str">
        <f t="shared" si="26"/>
        <v>ELSPTF5503BKOXL20089000대경01IN</v>
      </c>
      <c r="BX57" s="54" t="str">
        <f t="shared" si="71"/>
        <v>ELS</v>
      </c>
      <c r="BY57" s="55">
        <f t="shared" si="72"/>
        <v>5</v>
      </c>
      <c r="BZ57" s="55" t="str">
        <f t="shared" si="73"/>
        <v>M</v>
      </c>
      <c r="CA57" s="55" t="str">
        <f t="shared" si="74"/>
        <v>PT</v>
      </c>
      <c r="CB57" s="55" t="str">
        <f t="shared" si="75"/>
        <v>K</v>
      </c>
      <c r="CC57" s="55" t="str">
        <f t="shared" si="76"/>
        <v>IN</v>
      </c>
      <c r="CD57" s="56" t="str">
        <f t="shared" si="77"/>
        <v>14FW ELSTINKO_PANTS_04_BK_KIDS</v>
      </c>
      <c r="CE57" s="55" t="str">
        <f t="shared" si="78"/>
        <v>ELSPTF5503</v>
      </c>
      <c r="CF57" s="55">
        <f t="shared" si="79"/>
        <v>503</v>
      </c>
      <c r="CG57" s="56" t="str">
        <f t="shared" si="80"/>
        <v>14FW ELSTINKO_PANTS_04_BK_KIDS</v>
      </c>
      <c r="CH57" s="55" t="str">
        <f t="shared" si="81"/>
        <v>BK</v>
      </c>
      <c r="CI57" s="55">
        <f t="shared" si="82"/>
        <v>1</v>
      </c>
      <c r="CJ57" s="55" t="str">
        <f t="shared" si="83"/>
        <v>OXL</v>
      </c>
      <c r="CK57" s="57">
        <f t="shared" si="14"/>
        <v>200</v>
      </c>
      <c r="CL57" s="58">
        <f t="shared" si="84"/>
        <v>17.55</v>
      </c>
      <c r="CM57" s="57">
        <f t="shared" si="85"/>
        <v>89000</v>
      </c>
      <c r="CN57" s="57">
        <f t="shared" si="86"/>
        <v>20270.250000000004</v>
      </c>
      <c r="CO57" s="57">
        <f t="shared" si="87"/>
        <v>20</v>
      </c>
      <c r="CP57" s="59">
        <f t="shared" si="88"/>
        <v>1</v>
      </c>
      <c r="CQ57" s="234"/>
      <c r="CS57" s="48"/>
      <c r="CT57" s="49" t="str">
        <f t="shared" si="89"/>
        <v>ELSPTF5503BKOXL</v>
      </c>
      <c r="CU57" s="50" t="str">
        <f t="shared" si="90"/>
        <v>ELSTINKO</v>
      </c>
      <c r="CV57" s="50" t="str">
        <f t="shared" si="70"/>
        <v>PANTS_503_KIDS</v>
      </c>
      <c r="CW57" s="50" t="str">
        <f t="shared" si="91"/>
        <v>BLACK_OXL</v>
      </c>
      <c r="CX57" s="51" t="str">
        <f t="shared" si="92"/>
        <v>ELS</v>
      </c>
      <c r="CY57" s="51">
        <f t="shared" si="93"/>
        <v>503</v>
      </c>
      <c r="CZ57" s="52">
        <f t="shared" si="15"/>
        <v>200</v>
      </c>
      <c r="DA57" s="52">
        <f t="shared" si="94"/>
        <v>89000</v>
      </c>
      <c r="DB57" s="51" t="str">
        <f t="shared" si="95"/>
        <v>BLACK</v>
      </c>
      <c r="DC57" s="51" t="str">
        <f t="shared" si="96"/>
        <v>OXL</v>
      </c>
      <c r="DD57" s="60"/>
      <c r="DE57" s="164"/>
      <c r="DG57" s="270">
        <v>41778</v>
      </c>
      <c r="DH57" s="276">
        <f t="shared" si="67"/>
        <v>41807</v>
      </c>
      <c r="DI57" s="269">
        <v>41744</v>
      </c>
      <c r="DJ57" s="269">
        <v>41744</v>
      </c>
      <c r="DK57" s="270"/>
      <c r="DL57" s="1167"/>
      <c r="DM57" s="1167"/>
      <c r="DN57" s="270"/>
      <c r="DO57" s="270"/>
      <c r="DP57" s="277">
        <f t="shared" si="68"/>
        <v>41837</v>
      </c>
      <c r="DQ57" s="270"/>
      <c r="DR57" s="270"/>
      <c r="DS57" s="271"/>
      <c r="DT57" s="270"/>
      <c r="DU57" s="271"/>
      <c r="DV57" s="270">
        <v>41820</v>
      </c>
      <c r="DW57" s="270"/>
      <c r="DX57" s="271"/>
      <c r="DY57" s="271"/>
      <c r="DZ57" s="60"/>
      <c r="EA57" s="61"/>
      <c r="EB57" s="61"/>
      <c r="EC57" s="26" t="str">
        <f t="shared" si="56"/>
        <v/>
      </c>
      <c r="ED57" s="26" t="str">
        <f t="shared" si="57"/>
        <v>ELSPTF5503BKOXL</v>
      </c>
      <c r="EE57" s="27">
        <f>IF($ED57="",0,IF(COUNTIF(ED$12:ED56,ED57)=0,0,COUNTIF(ED$12:ED56,ED57)))</f>
        <v>0</v>
      </c>
      <c r="EF57" s="26">
        <f t="shared" si="58"/>
        <v>0</v>
      </c>
      <c r="EG57" s="27" t="str">
        <f t="shared" si="59"/>
        <v/>
      </c>
      <c r="EI57" s="26" t="str">
        <f t="shared" si="60"/>
        <v>ELSPTF5503</v>
      </c>
      <c r="EJ57" s="26" t="str">
        <f t="shared" si="61"/>
        <v>ELSPTF5503BK</v>
      </c>
      <c r="EV57" s="26">
        <f t="shared" si="69"/>
        <v>3510</v>
      </c>
    </row>
    <row r="58" spans="1:152" s="26" customFormat="1" ht="52.5" customHeight="1">
      <c r="A58" s="168" t="str">
        <f>IF(OR($I58="TTL",$I58=""),"",IF(ISERROR(VLOOKUP($B58,CODE!$D:$G,CODE!$F$1-2,FALSE))=TRUE,"전략",VLOOKUP($B58,CODE!$D:$G,CODE!$F$1-2,FALSE)))</f>
        <v>전략</v>
      </c>
      <c r="B58" s="217" t="str">
        <f>IF(OR($I58="TTL",$I58=""),"",IF(VLOOKUP($P58,CODE!$K:$O,CODE!$O$1,FALSE)="",$I58,$I58&amp;"-"&amp;VLOOKUP($P58,CODE!$K:$O,CODE!$O$1,FALSE)))</f>
        <v>ELS-의류</v>
      </c>
      <c r="C58" s="71" t="str">
        <f t="shared" si="16"/>
        <v>ELS-대경-01</v>
      </c>
      <c r="D58" s="300" t="str">
        <f t="shared" si="17"/>
        <v>ELS-대경-01ELSJPF5028BK</v>
      </c>
      <c r="E58" s="71">
        <f t="shared" si="18"/>
        <v>7</v>
      </c>
      <c r="F58" s="193" t="str">
        <f t="shared" si="19"/>
        <v>ELS-대경-017</v>
      </c>
      <c r="G58" s="71" t="str">
        <f t="shared" si="20"/>
        <v>ELS-대경-017-ELSJPF5028BLACKOXS</v>
      </c>
      <c r="H58" s="71" t="str">
        <f>IF(ISERROR(I58&amp;VLOOKUP(P58,CODE!$K:$N,CODE!$N$1,FALSE)&amp;S58)=TRUE,0,I58&amp;VLOOKUP(P58,CODE!$K:$N,CODE!$N$1,FALSE)&amp;S58)</f>
        <v>ELS의류28</v>
      </c>
      <c r="I58" s="71" t="str">
        <f>IF(ISERROR(SEARCH("TTL",$K58))=TRUE,IF($L58="","",VLOOKUP($L58,CODE!$B:$G,CODE!$D$1,FALSE)),"TTL")</f>
        <v>ELS</v>
      </c>
      <c r="J58" s="237" t="str">
        <f t="shared" si="21"/>
        <v>14FW_E</v>
      </c>
      <c r="K58" s="1290"/>
      <c r="L58" s="40" t="s">
        <v>2468</v>
      </c>
      <c r="M58" s="41" t="str">
        <f>IF(OR($I58="TTL",$L58=""),"",VLOOKUP($L58,CODE!$B:$D,CODE!$C$1,FALSE))</f>
        <v>ELSTINKO</v>
      </c>
      <c r="N58" s="42" t="str">
        <f>IF(OR($I58="TTL",$L58=""),"",VLOOKUP($K$2,CODE!$S:$T,CODE!$T$1-1,FALSE))</f>
        <v>F</v>
      </c>
      <c r="O58" s="1281">
        <v>5</v>
      </c>
      <c r="P58" s="40" t="s">
        <v>2469</v>
      </c>
      <c r="Q58" s="41" t="str">
        <f>IF(OR($I58="TTL",$P58=""),"",VLOOKUP($P58,CODE!$K:$M,CODE!$L$1,FALSE))</f>
        <v>JUMPER</v>
      </c>
      <c r="R58" s="1282" t="s">
        <v>2470</v>
      </c>
      <c r="S58" s="1283">
        <v>28</v>
      </c>
      <c r="T58" s="43" t="str">
        <f t="shared" si="2"/>
        <v>028</v>
      </c>
      <c r="U58" s="39" t="str">
        <f t="shared" si="3"/>
        <v>ELSJPF5028</v>
      </c>
      <c r="V58" s="36">
        <f t="shared" si="4"/>
        <v>0.2</v>
      </c>
      <c r="W58" s="1284" t="s">
        <v>2471</v>
      </c>
      <c r="X58" s="39" t="str">
        <f>IF($Y58="","",VLOOKUP($Y58,CODE!$AE:$AF,CODE!$AF$1-1,FALSE))</f>
        <v>BK</v>
      </c>
      <c r="Y58" s="37" t="s">
        <v>2472</v>
      </c>
      <c r="Z58" s="35" t="str">
        <f t="shared" si="5"/>
        <v>ELSJPF5028BK</v>
      </c>
      <c r="AA58" s="592" t="str">
        <f t="shared" si="6"/>
        <v/>
      </c>
      <c r="AB58" s="44">
        <f t="shared" si="7"/>
        <v>0.2</v>
      </c>
      <c r="AC58" s="598" t="s">
        <v>3010</v>
      </c>
      <c r="AD58" s="184">
        <v>1</v>
      </c>
      <c r="AE58" s="1285" t="s">
        <v>2509</v>
      </c>
      <c r="AF58" s="1295">
        <v>200</v>
      </c>
      <c r="AG58" s="1287" t="s">
        <v>2473</v>
      </c>
      <c r="AH58" s="1288">
        <v>1</v>
      </c>
      <c r="AI58" s="224" t="str">
        <f t="shared" si="8"/>
        <v>01</v>
      </c>
      <c r="AJ58" s="1289" t="s">
        <v>2474</v>
      </c>
      <c r="AK58" s="1289" t="s">
        <v>2475</v>
      </c>
      <c r="AL58" s="212">
        <f t="shared" si="9"/>
        <v>1</v>
      </c>
      <c r="AM58" s="247">
        <f>IF(ISERROR(VLOOKUP($F58,[1]기획현황취합!$A$1:$E$65440,[1]기획현황취합!$B$1,FALSE))=TRUE,0,VLOOKUP($F58,[1]기획현황취합!$A$1:$E$65440,[1]기획현황취합!$B$1,FALSE))</f>
        <v>218000</v>
      </c>
      <c r="AN58" s="1099">
        <f>IF(ISERROR(VLOOKUP($F58,[1]기획현황취합!$A$1:$E$65440,[1]기획현황취합!$C$1,FALSE))=TRUE,0,VLOOKUP($F58,[1]기획현황취합!$A$1:$E$65440,[1]기획현황취합!$C$1,FALSE))</f>
        <v>41801</v>
      </c>
      <c r="AO58" s="45">
        <f>IF(ISERROR(($AM58/1.1)/VLOOKUP($AG58,'TARGET MU'!$A:$D,'TARGET MU'!$D$1,FALSE))=TRUE,0,($AM58/1.1)/VLOOKUP($AG58,'TARGET MU'!$A:$D,'TARGET MU'!$D$1,FALSE))</f>
        <v>44040.404040404042</v>
      </c>
      <c r="AP58" s="1110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53150.000000000007</v>
      </c>
      <c r="AQ58" s="38">
        <f t="shared" si="62"/>
        <v>9109.5959595959648</v>
      </c>
      <c r="AR58" s="754">
        <v>0</v>
      </c>
      <c r="AS58" s="754">
        <v>20</v>
      </c>
      <c r="AT58" s="244" t="s">
        <v>1724</v>
      </c>
      <c r="AU58" s="219">
        <f t="shared" si="63"/>
        <v>20</v>
      </c>
      <c r="AV58" s="245">
        <v>46</v>
      </c>
      <c r="AW58" s="246">
        <v>0</v>
      </c>
      <c r="AX58" s="250">
        <f>IF(ISERROR(VLOOKUP($F58,[1]기획현황취합!$A$1:$E$65440,[1]기획현황취합!$D$1,FALSE))=TRUE,0,VLOOKUP($F58,[1]기획현황취합!$A$1:$E$65440,[1]기획현황취합!$D$1,FALSE))</f>
        <v>41744</v>
      </c>
      <c r="AY58" s="248"/>
      <c r="AZ58" s="208">
        <f>IF(ISERROR(VLOOKUP($F58,[1]기획현황취합!$A$1:$E$65440,[1]기획현황취합!$E$1,FALSE))=TRUE,0,VLOOKUP($F58,[1]기획현황취합!$A$1:$E$65440,[1]기획현황취합!$E$1,FALSE))</f>
        <v>41897</v>
      </c>
      <c r="BA58" s="243">
        <v>41912</v>
      </c>
      <c r="BB58" s="243">
        <v>41908</v>
      </c>
      <c r="BC58" s="243">
        <v>0</v>
      </c>
      <c r="BD58" s="243">
        <v>0</v>
      </c>
      <c r="BE58" s="243">
        <v>0</v>
      </c>
      <c r="BF58" s="243">
        <v>0</v>
      </c>
      <c r="BG58" s="249" t="s">
        <v>2838</v>
      </c>
      <c r="BH58" s="249">
        <v>0</v>
      </c>
      <c r="BI58" s="83">
        <f>IF($I58="TTL",SUMIF($C:$C,MID($K58,1,SEARCH("TTL",$K58)-2),$BI:$BI),SUMIF(실입고현황!$A:$A,BB58&amp;VLOOKUP($AG58,'TARGET MU'!$A:$D,'TARGET MU'!$B$1,FALSE)&amp;$Z58&amp;" "&amp;$AE58,실입고현황!$C:$C))</f>
        <v>216</v>
      </c>
      <c r="BJ58" s="102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3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3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3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4">
        <f t="shared" si="10"/>
        <v>0</v>
      </c>
      <c r="BO58" s="46">
        <f t="shared" si="11"/>
        <v>200</v>
      </c>
      <c r="BP58" s="94">
        <f t="shared" si="12"/>
        <v>10630000.000000002</v>
      </c>
      <c r="BQ58" s="94">
        <f t="shared" si="13"/>
        <v>43600000</v>
      </c>
      <c r="BR58" s="47">
        <f t="shared" si="24"/>
        <v>3.7287265885572554</v>
      </c>
      <c r="BT58" s="26" t="str">
        <f>IF(ISERROR(Z58&amp;VLOOKUP($AG58,'TARGET MU'!$A:$D,'TARGET MU'!$B$1,FALSE))=TRUE,"",Z58&amp;VLOOKUP($AG58,'TARGET MU'!$A:$D,'TARGET MU'!$B$1,FALSE))</f>
        <v>ELSJPF5028BK대경글로텍</v>
      </c>
      <c r="BU58" s="31">
        <f t="shared" si="25"/>
        <v>53150.000000000007</v>
      </c>
      <c r="BV58" s="31" t="str">
        <f t="shared" si="26"/>
        <v>ELSJPF5028BKOXS200218000대경01IN</v>
      </c>
      <c r="BX58" s="54" t="str">
        <f t="shared" si="71"/>
        <v>ELS</v>
      </c>
      <c r="BY58" s="55">
        <f t="shared" si="72"/>
        <v>5</v>
      </c>
      <c r="BZ58" s="55" t="str">
        <f t="shared" si="73"/>
        <v>M</v>
      </c>
      <c r="CA58" s="55" t="str">
        <f t="shared" si="74"/>
        <v>JP</v>
      </c>
      <c r="CB58" s="55" t="str">
        <f t="shared" si="75"/>
        <v>U</v>
      </c>
      <c r="CC58" s="55" t="str">
        <f t="shared" si="76"/>
        <v>IN</v>
      </c>
      <c r="CD58" s="56" t="str">
        <f t="shared" si="77"/>
        <v>14FW_ELSTINKO_DOWN JUMPER_02_BK</v>
      </c>
      <c r="CE58" s="55" t="str">
        <f t="shared" si="78"/>
        <v>ELSJPF5028</v>
      </c>
      <c r="CF58" s="55" t="str">
        <f t="shared" si="79"/>
        <v>028</v>
      </c>
      <c r="CG58" s="56" t="str">
        <f t="shared" si="80"/>
        <v>14FW_ELSTINKO_DOWN JUMPER_02_BK</v>
      </c>
      <c r="CH58" s="55" t="str">
        <f t="shared" si="81"/>
        <v>BK</v>
      </c>
      <c r="CI58" s="55">
        <f t="shared" si="82"/>
        <v>1</v>
      </c>
      <c r="CJ58" s="55" t="str">
        <f t="shared" si="83"/>
        <v>OXS</v>
      </c>
      <c r="CK58" s="57">
        <f t="shared" si="14"/>
        <v>200</v>
      </c>
      <c r="CL58" s="58">
        <f t="shared" si="84"/>
        <v>46</v>
      </c>
      <c r="CM58" s="57">
        <f t="shared" si="85"/>
        <v>218000</v>
      </c>
      <c r="CN58" s="57">
        <f t="shared" si="86"/>
        <v>53130.000000000007</v>
      </c>
      <c r="CO58" s="57">
        <f t="shared" si="87"/>
        <v>20</v>
      </c>
      <c r="CP58" s="59">
        <f t="shared" si="88"/>
        <v>1</v>
      </c>
      <c r="CQ58" s="234"/>
      <c r="CS58" s="48"/>
      <c r="CT58" s="49" t="str">
        <f t="shared" si="89"/>
        <v>ELSJPF5028BKOXS</v>
      </c>
      <c r="CU58" s="50" t="str">
        <f t="shared" si="90"/>
        <v>ELSTINKO</v>
      </c>
      <c r="CV58" s="50" t="str">
        <f t="shared" si="70"/>
        <v>JUMPER_028</v>
      </c>
      <c r="CW58" s="50" t="str">
        <f t="shared" si="91"/>
        <v>BLACK_OXS</v>
      </c>
      <c r="CX58" s="51" t="str">
        <f t="shared" si="92"/>
        <v>ELS</v>
      </c>
      <c r="CY58" s="51" t="str">
        <f t="shared" si="93"/>
        <v>028</v>
      </c>
      <c r="CZ58" s="52">
        <f t="shared" si="15"/>
        <v>200</v>
      </c>
      <c r="DA58" s="52">
        <f t="shared" si="94"/>
        <v>218000</v>
      </c>
      <c r="DB58" s="51" t="str">
        <f t="shared" si="95"/>
        <v>BLACK</v>
      </c>
      <c r="DC58" s="51" t="str">
        <f t="shared" si="96"/>
        <v>OXS</v>
      </c>
      <c r="DD58" s="60"/>
      <c r="DE58" s="164"/>
      <c r="DG58" s="270">
        <v>41778</v>
      </c>
      <c r="DH58" s="276">
        <f t="shared" si="67"/>
        <v>41807</v>
      </c>
      <c r="DI58" s="269">
        <v>41744</v>
      </c>
      <c r="DJ58" s="269">
        <v>41744</v>
      </c>
      <c r="DK58" s="270"/>
      <c r="DL58" s="1167"/>
      <c r="DM58" s="1167"/>
      <c r="DN58" s="270"/>
      <c r="DO58" s="270"/>
      <c r="DP58" s="277">
        <f t="shared" si="68"/>
        <v>41837</v>
      </c>
      <c r="DQ58" s="270"/>
      <c r="DR58" s="270"/>
      <c r="DS58" s="271"/>
      <c r="DT58" s="270"/>
      <c r="DU58" s="271"/>
      <c r="DV58" s="270">
        <v>41820</v>
      </c>
      <c r="DW58" s="270"/>
      <c r="DX58" s="271"/>
      <c r="DY58" s="271"/>
      <c r="DZ58" s="60"/>
      <c r="EA58" s="61"/>
      <c r="EB58" s="61"/>
      <c r="EC58" s="26" t="str">
        <f t="shared" si="56"/>
        <v>ELSJPF5028BK41744</v>
      </c>
      <c r="ED58" s="26" t="str">
        <f t="shared" si="57"/>
        <v>ELSJPF5028BKOXS</v>
      </c>
      <c r="EE58" s="27">
        <f>IF($ED58="",0,IF(COUNTIF(ED$12:ED57,ED58)=0,0,COUNTIF(ED$12:ED57,ED58)))</f>
        <v>0</v>
      </c>
      <c r="EF58" s="26">
        <f t="shared" si="58"/>
        <v>0</v>
      </c>
      <c r="EG58" s="27" t="str">
        <f t="shared" si="59"/>
        <v/>
      </c>
      <c r="EI58" s="26" t="str">
        <f t="shared" si="60"/>
        <v>ELSJPF5028</v>
      </c>
      <c r="EJ58" s="26" t="str">
        <f t="shared" si="61"/>
        <v>ELSJPF5028BK</v>
      </c>
      <c r="EV58" s="26">
        <f t="shared" si="69"/>
        <v>9200</v>
      </c>
    </row>
    <row r="59" spans="1:152" s="26" customFormat="1" ht="52.5" customHeight="1">
      <c r="A59" s="168" t="str">
        <f>IF(OR($I59="TTL",$I59=""),"",IF(ISERROR(VLOOKUP($B59,CODE!$D:$G,CODE!$F$1-2,FALSE))=TRUE,"전략",VLOOKUP($B59,CODE!$D:$G,CODE!$F$1-2,FALSE)))</f>
        <v>전략</v>
      </c>
      <c r="B59" s="217" t="str">
        <f>IF(OR($I59="TTL",$I59=""),"",IF(VLOOKUP($P59,CODE!$K:$O,CODE!$O$1,FALSE)="",$I59,$I59&amp;"-"&amp;VLOOKUP($P59,CODE!$K:$O,CODE!$O$1,FALSE)))</f>
        <v>ELS-의류</v>
      </c>
      <c r="C59" s="71" t="str">
        <f t="shared" si="16"/>
        <v>ELS-대경-01</v>
      </c>
      <c r="D59" s="300" t="str">
        <f t="shared" si="17"/>
        <v>ELS-대경-01ELSJPF5028BK</v>
      </c>
      <c r="E59" s="71">
        <f t="shared" si="18"/>
        <v>7</v>
      </c>
      <c r="F59" s="193" t="str">
        <f t="shared" si="19"/>
        <v>ELS-대경-017</v>
      </c>
      <c r="G59" s="71" t="str">
        <f t="shared" si="20"/>
        <v>ELS-대경-017-ELSJPF5028BLACKOSS</v>
      </c>
      <c r="H59" s="71" t="str">
        <f>IF(ISERROR(I59&amp;VLOOKUP(P59,CODE!$K:$N,CODE!$N$1,FALSE)&amp;S59)=TRUE,0,I59&amp;VLOOKUP(P59,CODE!$K:$N,CODE!$N$1,FALSE)&amp;S59)</f>
        <v>ELS의류28</v>
      </c>
      <c r="I59" s="71" t="str">
        <f>IF(ISERROR(SEARCH("TTL",$K59))=TRUE,IF($L59="","",VLOOKUP($L59,CODE!$B:$G,CODE!$D$1,FALSE)),"TTL")</f>
        <v>ELS</v>
      </c>
      <c r="J59" s="237" t="str">
        <f t="shared" si="21"/>
        <v>14FW_E</v>
      </c>
      <c r="K59" s="1290"/>
      <c r="L59" s="40" t="s">
        <v>2476</v>
      </c>
      <c r="M59" s="41" t="str">
        <f>IF(OR($I59="TTL",$L59=""),"",VLOOKUP($L59,CODE!$B:$D,CODE!$C$1,FALSE))</f>
        <v>ELSTINKO</v>
      </c>
      <c r="N59" s="42" t="str">
        <f>IF(OR($I59="TTL",$L59=""),"",VLOOKUP($K$2,CODE!$S:$T,CODE!$T$1-1,FALSE))</f>
        <v>F</v>
      </c>
      <c r="O59" s="1281">
        <v>5</v>
      </c>
      <c r="P59" s="40" t="s">
        <v>2477</v>
      </c>
      <c r="Q59" s="41" t="str">
        <f>IF(OR($I59="TTL",$P59=""),"",VLOOKUP($P59,CODE!$K:$M,CODE!$L$1,FALSE))</f>
        <v>JUMPER</v>
      </c>
      <c r="R59" s="1282" t="s">
        <v>2478</v>
      </c>
      <c r="S59" s="1283">
        <v>28</v>
      </c>
      <c r="T59" s="43" t="str">
        <f t="shared" si="2"/>
        <v>028</v>
      </c>
      <c r="U59" s="39" t="str">
        <f t="shared" si="3"/>
        <v>ELSJPF5028</v>
      </c>
      <c r="V59" s="36">
        <f t="shared" si="4"/>
        <v>0.2</v>
      </c>
      <c r="W59" s="1284" t="s">
        <v>2479</v>
      </c>
      <c r="X59" s="39" t="str">
        <f>IF($Y59="","",VLOOKUP($Y59,CODE!$AE:$AF,CODE!$AF$1-1,FALSE))</f>
        <v>BK</v>
      </c>
      <c r="Y59" s="37" t="s">
        <v>2480</v>
      </c>
      <c r="Z59" s="35" t="str">
        <f t="shared" si="5"/>
        <v>ELSJPF5028BK</v>
      </c>
      <c r="AA59" s="592" t="str">
        <f t="shared" si="6"/>
        <v/>
      </c>
      <c r="AB59" s="44">
        <f t="shared" si="7"/>
        <v>0.2</v>
      </c>
      <c r="AC59" s="598" t="s">
        <v>3010</v>
      </c>
      <c r="AD59" s="184">
        <v>1</v>
      </c>
      <c r="AE59" s="1285" t="s">
        <v>2543</v>
      </c>
      <c r="AF59" s="1295">
        <v>400</v>
      </c>
      <c r="AG59" s="1287" t="s">
        <v>2481</v>
      </c>
      <c r="AH59" s="1288">
        <v>1</v>
      </c>
      <c r="AI59" s="224" t="str">
        <f t="shared" si="8"/>
        <v>01</v>
      </c>
      <c r="AJ59" s="1289" t="s">
        <v>2482</v>
      </c>
      <c r="AK59" s="1289" t="s">
        <v>2483</v>
      </c>
      <c r="AL59" s="212">
        <f t="shared" si="9"/>
        <v>1</v>
      </c>
      <c r="AM59" s="247">
        <f>IF(ISERROR(VLOOKUP($F59,[1]기획현황취합!$A$1:$E$65440,[1]기획현황취합!$B$1,FALSE))=TRUE,0,VLOOKUP($F59,[1]기획현황취합!$A$1:$E$65440,[1]기획현황취합!$B$1,FALSE))</f>
        <v>218000</v>
      </c>
      <c r="AN59" s="1099">
        <f>IF(ISERROR(VLOOKUP($F59,[1]기획현황취합!$A$1:$E$65440,[1]기획현황취합!$C$1,FALSE))=TRUE,0,VLOOKUP($F59,[1]기획현황취합!$A$1:$E$65440,[1]기획현황취합!$C$1,FALSE))</f>
        <v>41801</v>
      </c>
      <c r="AO59" s="45">
        <f>IF(ISERROR(($AM59/1.1)/VLOOKUP($AG59,'TARGET MU'!$A:$D,'TARGET MU'!$D$1,FALSE))=TRUE,0,($AM59/1.1)/VLOOKUP($AG59,'TARGET MU'!$A:$D,'TARGET MU'!$D$1,FALSE))</f>
        <v>44040.404040404042</v>
      </c>
      <c r="AP59" s="1110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53150.000000000007</v>
      </c>
      <c r="AQ59" s="38">
        <f t="shared" si="62"/>
        <v>9109.5959595959648</v>
      </c>
      <c r="AR59" s="754">
        <v>0</v>
      </c>
      <c r="AS59" s="754">
        <v>20</v>
      </c>
      <c r="AT59" s="244" t="s">
        <v>1724</v>
      </c>
      <c r="AU59" s="219">
        <f t="shared" si="63"/>
        <v>20</v>
      </c>
      <c r="AV59" s="245">
        <v>46</v>
      </c>
      <c r="AW59" s="246">
        <v>0</v>
      </c>
      <c r="AX59" s="250">
        <f>IF(ISERROR(VLOOKUP($F59,[1]기획현황취합!$A$1:$E$65440,[1]기획현황취합!$D$1,FALSE))=TRUE,0,VLOOKUP($F59,[1]기획현황취합!$A$1:$E$65440,[1]기획현황취합!$D$1,FALSE))</f>
        <v>41744</v>
      </c>
      <c r="AY59" s="248"/>
      <c r="AZ59" s="208">
        <f>IF(ISERROR(VLOOKUP($F59,[1]기획현황취합!$A$1:$E$65440,[1]기획현황취합!$E$1,FALSE))=TRUE,0,VLOOKUP($F59,[1]기획현황취합!$A$1:$E$65440,[1]기획현황취합!$E$1,FALSE))</f>
        <v>41897</v>
      </c>
      <c r="BA59" s="243">
        <v>41912</v>
      </c>
      <c r="BB59" s="243">
        <v>41908</v>
      </c>
      <c r="BC59" s="243">
        <v>0</v>
      </c>
      <c r="BD59" s="243">
        <v>0</v>
      </c>
      <c r="BE59" s="243">
        <v>0</v>
      </c>
      <c r="BF59" s="243">
        <v>0</v>
      </c>
      <c r="BG59" s="249" t="s">
        <v>2838</v>
      </c>
      <c r="BH59" s="249">
        <v>0</v>
      </c>
      <c r="BI59" s="83">
        <f>IF($I59="TTL",SUMIF($C:$C,MID($K59,1,SEARCH("TTL",$K59)-2),$BI:$BI),SUMIF(실입고현황!$A:$A,BB59&amp;VLOOKUP($AG59,'TARGET MU'!$A:$D,'TARGET MU'!$B$1,FALSE)&amp;$Z59&amp;" "&amp;$AE59,실입고현황!$C:$C))</f>
        <v>430</v>
      </c>
      <c r="BJ59" s="102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3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3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3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4">
        <f t="shared" si="10"/>
        <v>0</v>
      </c>
      <c r="BO59" s="46">
        <f t="shared" si="11"/>
        <v>400</v>
      </c>
      <c r="BP59" s="94">
        <f t="shared" si="12"/>
        <v>21260000.000000004</v>
      </c>
      <c r="BQ59" s="94">
        <f t="shared" si="13"/>
        <v>87200000</v>
      </c>
      <c r="BR59" s="47">
        <f t="shared" si="24"/>
        <v>3.7287265885572554</v>
      </c>
      <c r="BT59" s="26" t="str">
        <f>IF(ISERROR(Z59&amp;VLOOKUP($AG59,'TARGET MU'!$A:$D,'TARGET MU'!$B$1,FALSE))=TRUE,"",Z59&amp;VLOOKUP($AG59,'TARGET MU'!$A:$D,'TARGET MU'!$B$1,FALSE))</f>
        <v>ELSJPF5028BK대경글로텍</v>
      </c>
      <c r="BU59" s="31">
        <f t="shared" si="25"/>
        <v>53150.000000000007</v>
      </c>
      <c r="BV59" s="31" t="str">
        <f t="shared" si="26"/>
        <v>ELSJPF5028BKOSS400218000대경01IN</v>
      </c>
      <c r="BX59" s="54" t="str">
        <f t="shared" si="71"/>
        <v>ELS</v>
      </c>
      <c r="BY59" s="55">
        <f t="shared" si="72"/>
        <v>5</v>
      </c>
      <c r="BZ59" s="55" t="str">
        <f t="shared" si="73"/>
        <v>M</v>
      </c>
      <c r="CA59" s="55" t="str">
        <f t="shared" si="74"/>
        <v>JP</v>
      </c>
      <c r="CB59" s="55" t="str">
        <f t="shared" si="75"/>
        <v>U</v>
      </c>
      <c r="CC59" s="55" t="str">
        <f t="shared" si="76"/>
        <v>IN</v>
      </c>
      <c r="CD59" s="56" t="str">
        <f t="shared" si="77"/>
        <v>14FW_ELSTINKO_DOWN JUMPER_02_BK</v>
      </c>
      <c r="CE59" s="55" t="str">
        <f t="shared" si="78"/>
        <v>ELSJPF5028</v>
      </c>
      <c r="CF59" s="55" t="str">
        <f t="shared" si="79"/>
        <v>028</v>
      </c>
      <c r="CG59" s="56" t="str">
        <f t="shared" si="80"/>
        <v>14FW_ELSTINKO_DOWN JUMPER_02_BK</v>
      </c>
      <c r="CH59" s="55" t="str">
        <f t="shared" si="81"/>
        <v>BK</v>
      </c>
      <c r="CI59" s="55">
        <f t="shared" si="82"/>
        <v>1</v>
      </c>
      <c r="CJ59" s="55" t="str">
        <f t="shared" si="83"/>
        <v>OSS</v>
      </c>
      <c r="CK59" s="57">
        <f t="shared" si="14"/>
        <v>400</v>
      </c>
      <c r="CL59" s="58">
        <f t="shared" si="84"/>
        <v>46</v>
      </c>
      <c r="CM59" s="57">
        <f t="shared" si="85"/>
        <v>218000</v>
      </c>
      <c r="CN59" s="57">
        <f t="shared" si="86"/>
        <v>53130.000000000007</v>
      </c>
      <c r="CO59" s="57">
        <f t="shared" si="87"/>
        <v>20</v>
      </c>
      <c r="CP59" s="59">
        <f t="shared" si="88"/>
        <v>1</v>
      </c>
      <c r="CQ59" s="234"/>
      <c r="CS59" s="48"/>
      <c r="CT59" s="49" t="str">
        <f t="shared" si="89"/>
        <v>ELSJPF5028BKOSS</v>
      </c>
      <c r="CU59" s="50" t="str">
        <f t="shared" si="90"/>
        <v>ELSTINKO</v>
      </c>
      <c r="CV59" s="50" t="str">
        <f t="shared" si="70"/>
        <v>JUMPER_028</v>
      </c>
      <c r="CW59" s="50" t="str">
        <f t="shared" si="91"/>
        <v>BLACK_OSS</v>
      </c>
      <c r="CX59" s="51" t="str">
        <f t="shared" si="92"/>
        <v>ELS</v>
      </c>
      <c r="CY59" s="51" t="str">
        <f t="shared" si="93"/>
        <v>028</v>
      </c>
      <c r="CZ59" s="52">
        <f t="shared" si="15"/>
        <v>400</v>
      </c>
      <c r="DA59" s="52">
        <f t="shared" si="94"/>
        <v>218000</v>
      </c>
      <c r="DB59" s="51" t="str">
        <f t="shared" si="95"/>
        <v>BLACK</v>
      </c>
      <c r="DC59" s="51" t="str">
        <f t="shared" si="96"/>
        <v>OSS</v>
      </c>
      <c r="DD59" s="60"/>
      <c r="DE59" s="164"/>
      <c r="DG59" s="270">
        <v>41778</v>
      </c>
      <c r="DH59" s="276">
        <f t="shared" si="67"/>
        <v>41807</v>
      </c>
      <c r="DI59" s="269">
        <v>41744</v>
      </c>
      <c r="DJ59" s="269">
        <v>41744</v>
      </c>
      <c r="DK59" s="270"/>
      <c r="DL59" s="1167"/>
      <c r="DM59" s="1167"/>
      <c r="DN59" s="270"/>
      <c r="DO59" s="270"/>
      <c r="DP59" s="277">
        <f t="shared" si="68"/>
        <v>41837</v>
      </c>
      <c r="DQ59" s="270"/>
      <c r="DR59" s="270"/>
      <c r="DS59" s="271"/>
      <c r="DT59" s="270"/>
      <c r="DU59" s="271"/>
      <c r="DV59" s="270">
        <v>41820</v>
      </c>
      <c r="DW59" s="270"/>
      <c r="DX59" s="271"/>
      <c r="DY59" s="271"/>
      <c r="DZ59" s="60"/>
      <c r="EA59" s="61"/>
      <c r="EB59" s="61"/>
      <c r="EC59" s="26" t="str">
        <f t="shared" si="56"/>
        <v/>
      </c>
      <c r="ED59" s="26" t="str">
        <f t="shared" si="57"/>
        <v>ELSJPF5028BKOSS</v>
      </c>
      <c r="EE59" s="27">
        <f>IF($ED59="",0,IF(COUNTIF(ED$12:ED58,ED59)=0,0,COUNTIF(ED$12:ED58,ED59)))</f>
        <v>0</v>
      </c>
      <c r="EF59" s="26">
        <f t="shared" si="58"/>
        <v>0</v>
      </c>
      <c r="EG59" s="27" t="str">
        <f t="shared" si="59"/>
        <v/>
      </c>
      <c r="EI59" s="26" t="str">
        <f t="shared" si="60"/>
        <v>ELSJPF5028</v>
      </c>
      <c r="EJ59" s="26" t="str">
        <f t="shared" si="61"/>
        <v>ELSJPF5028BK</v>
      </c>
      <c r="EV59" s="26">
        <f t="shared" si="69"/>
        <v>18400</v>
      </c>
    </row>
    <row r="60" spans="1:152" s="26" customFormat="1" ht="52.5" customHeight="1">
      <c r="A60" s="168" t="str">
        <f>IF(OR($I60="TTL",$I60=""),"",IF(ISERROR(VLOOKUP($B60,CODE!$D:$G,CODE!$F$1-2,FALSE))=TRUE,"전략",VLOOKUP($B60,CODE!$D:$G,CODE!$F$1-2,FALSE)))</f>
        <v>전략</v>
      </c>
      <c r="B60" s="217" t="str">
        <f>IF(OR($I60="TTL",$I60=""),"",IF(VLOOKUP($P60,CODE!$K:$O,CODE!$O$1,FALSE)="",$I60,$I60&amp;"-"&amp;VLOOKUP($P60,CODE!$K:$O,CODE!$O$1,FALSE)))</f>
        <v>ELS-의류</v>
      </c>
      <c r="C60" s="71" t="str">
        <f t="shared" si="16"/>
        <v>ELS-대경-01</v>
      </c>
      <c r="D60" s="300" t="str">
        <f t="shared" si="17"/>
        <v>ELS-대경-01ELSJPF5028BK</v>
      </c>
      <c r="E60" s="71">
        <f t="shared" si="18"/>
        <v>7</v>
      </c>
      <c r="F60" s="193" t="str">
        <f t="shared" si="19"/>
        <v>ELS-대경-017</v>
      </c>
      <c r="G60" s="71" t="str">
        <f t="shared" si="20"/>
        <v>ELS-대경-017-ELSJPF5028BLACKOMM</v>
      </c>
      <c r="H60" s="71" t="str">
        <f>IF(ISERROR(I60&amp;VLOOKUP(P60,CODE!$K:$N,CODE!$N$1,FALSE)&amp;S60)=TRUE,0,I60&amp;VLOOKUP(P60,CODE!$K:$N,CODE!$N$1,FALSE)&amp;S60)</f>
        <v>ELS의류28</v>
      </c>
      <c r="I60" s="71" t="str">
        <f>IF(ISERROR(SEARCH("TTL",$K60))=TRUE,IF($L60="","",VLOOKUP($L60,CODE!$B:$G,CODE!$D$1,FALSE)),"TTL")</f>
        <v>ELS</v>
      </c>
      <c r="J60" s="237" t="str">
        <f t="shared" si="21"/>
        <v>14FW_E</v>
      </c>
      <c r="K60" s="1290"/>
      <c r="L60" s="40" t="s">
        <v>2484</v>
      </c>
      <c r="M60" s="41" t="str">
        <f>IF(OR($I60="TTL",$L60=""),"",VLOOKUP($L60,CODE!$B:$D,CODE!$C$1,FALSE))</f>
        <v>ELSTINKO</v>
      </c>
      <c r="N60" s="42" t="str">
        <f>IF(OR($I60="TTL",$L60=""),"",VLOOKUP($K$2,CODE!$S:$T,CODE!$T$1-1,FALSE))</f>
        <v>F</v>
      </c>
      <c r="O60" s="1281">
        <v>5</v>
      </c>
      <c r="P60" s="40" t="s">
        <v>2485</v>
      </c>
      <c r="Q60" s="41" t="str">
        <f>IF(OR($I60="TTL",$P60=""),"",VLOOKUP($P60,CODE!$K:$M,CODE!$L$1,FALSE))</f>
        <v>JUMPER</v>
      </c>
      <c r="R60" s="1282" t="s">
        <v>2470</v>
      </c>
      <c r="S60" s="1283">
        <v>28</v>
      </c>
      <c r="T60" s="43" t="str">
        <f t="shared" si="2"/>
        <v>028</v>
      </c>
      <c r="U60" s="39" t="str">
        <f t="shared" si="3"/>
        <v>ELSJPF5028</v>
      </c>
      <c r="V60" s="36">
        <f t="shared" si="4"/>
        <v>0.2</v>
      </c>
      <c r="W60" s="1284" t="s">
        <v>2471</v>
      </c>
      <c r="X60" s="39" t="str">
        <f>IF($Y60="","",VLOOKUP($Y60,CODE!$AE:$AF,CODE!$AF$1-1,FALSE))</f>
        <v>BK</v>
      </c>
      <c r="Y60" s="37" t="s">
        <v>2472</v>
      </c>
      <c r="Z60" s="35" t="str">
        <f t="shared" si="5"/>
        <v>ELSJPF5028BK</v>
      </c>
      <c r="AA60" s="592" t="str">
        <f t="shared" si="6"/>
        <v/>
      </c>
      <c r="AB60" s="44">
        <f t="shared" si="7"/>
        <v>0.2</v>
      </c>
      <c r="AC60" s="598" t="s">
        <v>3010</v>
      </c>
      <c r="AD60" s="184">
        <v>1</v>
      </c>
      <c r="AE60" s="1285" t="s">
        <v>2544</v>
      </c>
      <c r="AF60" s="1295">
        <v>450</v>
      </c>
      <c r="AG60" s="1287" t="s">
        <v>2473</v>
      </c>
      <c r="AH60" s="1288">
        <v>1</v>
      </c>
      <c r="AI60" s="224" t="str">
        <f t="shared" si="8"/>
        <v>01</v>
      </c>
      <c r="AJ60" s="1289" t="s">
        <v>2474</v>
      </c>
      <c r="AK60" s="1289" t="s">
        <v>2475</v>
      </c>
      <c r="AL60" s="212">
        <f t="shared" si="9"/>
        <v>1</v>
      </c>
      <c r="AM60" s="247">
        <f>IF(ISERROR(VLOOKUP($F60,[1]기획현황취합!$A$1:$E$65440,[1]기획현황취합!$B$1,FALSE))=TRUE,0,VLOOKUP($F60,[1]기획현황취합!$A$1:$E$65440,[1]기획현황취합!$B$1,FALSE))</f>
        <v>218000</v>
      </c>
      <c r="AN60" s="1099">
        <f>IF(ISERROR(VLOOKUP($F60,[1]기획현황취합!$A$1:$E$65440,[1]기획현황취합!$C$1,FALSE))=TRUE,0,VLOOKUP($F60,[1]기획현황취합!$A$1:$E$65440,[1]기획현황취합!$C$1,FALSE))</f>
        <v>41801</v>
      </c>
      <c r="AO60" s="45">
        <f>IF(ISERROR(($AM60/1.1)/VLOOKUP($AG60,'TARGET MU'!$A:$D,'TARGET MU'!$D$1,FALSE))=TRUE,0,($AM60/1.1)/VLOOKUP($AG60,'TARGET MU'!$A:$D,'TARGET MU'!$D$1,FALSE))</f>
        <v>44040.404040404042</v>
      </c>
      <c r="AP60" s="1110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53150.000000000007</v>
      </c>
      <c r="AQ60" s="38">
        <f t="shared" si="62"/>
        <v>9109.5959595959648</v>
      </c>
      <c r="AR60" s="754">
        <v>0</v>
      </c>
      <c r="AS60" s="754">
        <v>20</v>
      </c>
      <c r="AT60" s="244" t="s">
        <v>1724</v>
      </c>
      <c r="AU60" s="219">
        <f t="shared" si="63"/>
        <v>20</v>
      </c>
      <c r="AV60" s="245">
        <v>46</v>
      </c>
      <c r="AW60" s="246">
        <v>0</v>
      </c>
      <c r="AX60" s="250">
        <f>IF(ISERROR(VLOOKUP($F60,[1]기획현황취합!$A$1:$E$65440,[1]기획현황취합!$D$1,FALSE))=TRUE,0,VLOOKUP($F60,[1]기획현황취합!$A$1:$E$65440,[1]기획현황취합!$D$1,FALSE))</f>
        <v>41744</v>
      </c>
      <c r="AY60" s="248"/>
      <c r="AZ60" s="208">
        <f>IF(ISERROR(VLOOKUP($F60,[1]기획현황취합!$A$1:$E$65440,[1]기획현황취합!$E$1,FALSE))=TRUE,0,VLOOKUP($F60,[1]기획현황취합!$A$1:$E$65440,[1]기획현황취합!$E$1,FALSE))</f>
        <v>41897</v>
      </c>
      <c r="BA60" s="243">
        <v>41912</v>
      </c>
      <c r="BB60" s="243">
        <v>41908</v>
      </c>
      <c r="BC60" s="243">
        <v>0</v>
      </c>
      <c r="BD60" s="243">
        <v>0</v>
      </c>
      <c r="BE60" s="243">
        <v>0</v>
      </c>
      <c r="BF60" s="243">
        <v>0</v>
      </c>
      <c r="BG60" s="249" t="s">
        <v>2838</v>
      </c>
      <c r="BH60" s="249">
        <v>0</v>
      </c>
      <c r="BI60" s="83">
        <f>IF($I60="TTL",SUMIF($C:$C,MID($K60,1,SEARCH("TTL",$K60)-2),$BI:$BI),SUMIF(실입고현황!$A:$A,BB60&amp;VLOOKUP($AG60,'TARGET MU'!$A:$D,'TARGET MU'!$B$1,FALSE)&amp;$Z60&amp;" "&amp;$AE60,실입고현황!$C:$C))</f>
        <v>479</v>
      </c>
      <c r="BJ60" s="102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3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3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3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4">
        <f t="shared" si="10"/>
        <v>0</v>
      </c>
      <c r="BO60" s="46">
        <f t="shared" si="11"/>
        <v>450</v>
      </c>
      <c r="BP60" s="94">
        <f t="shared" si="12"/>
        <v>23917500.000000004</v>
      </c>
      <c r="BQ60" s="94">
        <f t="shared" si="13"/>
        <v>98100000</v>
      </c>
      <c r="BR60" s="47">
        <f t="shared" si="24"/>
        <v>3.7287265885572554</v>
      </c>
      <c r="BT60" s="26" t="str">
        <f>IF(ISERROR(Z60&amp;VLOOKUP($AG60,'TARGET MU'!$A:$D,'TARGET MU'!$B$1,FALSE))=TRUE,"",Z60&amp;VLOOKUP($AG60,'TARGET MU'!$A:$D,'TARGET MU'!$B$1,FALSE))</f>
        <v>ELSJPF5028BK대경글로텍</v>
      </c>
      <c r="BU60" s="31">
        <f t="shared" si="25"/>
        <v>53150.000000000007</v>
      </c>
      <c r="BV60" s="31" t="str">
        <f t="shared" si="26"/>
        <v>ELSJPF5028BKOMM450218000대경01IN</v>
      </c>
      <c r="BX60" s="54" t="str">
        <f t="shared" si="71"/>
        <v>ELS</v>
      </c>
      <c r="BY60" s="55">
        <f t="shared" si="72"/>
        <v>5</v>
      </c>
      <c r="BZ60" s="55" t="str">
        <f t="shared" si="73"/>
        <v>M</v>
      </c>
      <c r="CA60" s="55" t="str">
        <f t="shared" si="74"/>
        <v>JP</v>
      </c>
      <c r="CB60" s="55" t="str">
        <f t="shared" si="75"/>
        <v>U</v>
      </c>
      <c r="CC60" s="55" t="str">
        <f t="shared" si="76"/>
        <v>IN</v>
      </c>
      <c r="CD60" s="56" t="str">
        <f t="shared" si="77"/>
        <v>14FW_ELSTINKO_DOWN JUMPER_02_BK</v>
      </c>
      <c r="CE60" s="55" t="str">
        <f t="shared" si="78"/>
        <v>ELSJPF5028</v>
      </c>
      <c r="CF60" s="55" t="str">
        <f t="shared" si="79"/>
        <v>028</v>
      </c>
      <c r="CG60" s="56" t="str">
        <f t="shared" si="80"/>
        <v>14FW_ELSTINKO_DOWN JUMPER_02_BK</v>
      </c>
      <c r="CH60" s="55" t="str">
        <f t="shared" si="81"/>
        <v>BK</v>
      </c>
      <c r="CI60" s="55">
        <f t="shared" si="82"/>
        <v>1</v>
      </c>
      <c r="CJ60" s="55" t="str">
        <f t="shared" si="83"/>
        <v>OMM</v>
      </c>
      <c r="CK60" s="57">
        <f t="shared" si="14"/>
        <v>450</v>
      </c>
      <c r="CL60" s="58">
        <f t="shared" si="84"/>
        <v>46</v>
      </c>
      <c r="CM60" s="57">
        <f t="shared" si="85"/>
        <v>218000</v>
      </c>
      <c r="CN60" s="57">
        <f t="shared" si="86"/>
        <v>53130.000000000007</v>
      </c>
      <c r="CO60" s="57">
        <f t="shared" si="87"/>
        <v>20</v>
      </c>
      <c r="CP60" s="59">
        <f t="shared" si="88"/>
        <v>1</v>
      </c>
      <c r="CQ60" s="234"/>
      <c r="CS60" s="48"/>
      <c r="CT60" s="49" t="str">
        <f t="shared" si="89"/>
        <v>ELSJPF5028BKOMM</v>
      </c>
      <c r="CU60" s="50" t="str">
        <f t="shared" si="90"/>
        <v>ELSTINKO</v>
      </c>
      <c r="CV60" s="50" t="str">
        <f t="shared" si="70"/>
        <v>JUMPER_028</v>
      </c>
      <c r="CW60" s="50" t="str">
        <f t="shared" si="91"/>
        <v>BLACK_OMM</v>
      </c>
      <c r="CX60" s="51" t="str">
        <f t="shared" si="92"/>
        <v>ELS</v>
      </c>
      <c r="CY60" s="51" t="str">
        <f t="shared" si="93"/>
        <v>028</v>
      </c>
      <c r="CZ60" s="52">
        <f t="shared" si="15"/>
        <v>450</v>
      </c>
      <c r="DA60" s="52">
        <f t="shared" si="94"/>
        <v>218000</v>
      </c>
      <c r="DB60" s="51" t="str">
        <f t="shared" si="95"/>
        <v>BLACK</v>
      </c>
      <c r="DC60" s="51" t="str">
        <f t="shared" si="96"/>
        <v>OMM</v>
      </c>
      <c r="DD60" s="60"/>
      <c r="DE60" s="164"/>
      <c r="DG60" s="270">
        <v>41778</v>
      </c>
      <c r="DH60" s="276">
        <f t="shared" si="67"/>
        <v>41807</v>
      </c>
      <c r="DI60" s="269">
        <v>41744</v>
      </c>
      <c r="DJ60" s="269">
        <v>41744</v>
      </c>
      <c r="DK60" s="270"/>
      <c r="DL60" s="1167"/>
      <c r="DM60" s="1167"/>
      <c r="DN60" s="270"/>
      <c r="DO60" s="270"/>
      <c r="DP60" s="277">
        <f t="shared" si="68"/>
        <v>41837</v>
      </c>
      <c r="DQ60" s="270"/>
      <c r="DR60" s="270"/>
      <c r="DS60" s="271"/>
      <c r="DT60" s="270"/>
      <c r="DU60" s="271"/>
      <c r="DV60" s="270">
        <v>41820</v>
      </c>
      <c r="DW60" s="270"/>
      <c r="DX60" s="271"/>
      <c r="DY60" s="271"/>
      <c r="DZ60" s="60"/>
      <c r="EA60" s="61"/>
      <c r="EB60" s="61"/>
      <c r="EC60" s="26" t="str">
        <f t="shared" si="56"/>
        <v/>
      </c>
      <c r="ED60" s="26" t="str">
        <f t="shared" si="57"/>
        <v>ELSJPF5028BKOMM</v>
      </c>
      <c r="EE60" s="27">
        <f>IF($ED60="",0,IF(COUNTIF(ED$12:ED59,ED60)=0,0,COUNTIF(ED$12:ED59,ED60)))</f>
        <v>0</v>
      </c>
      <c r="EF60" s="26">
        <f t="shared" si="58"/>
        <v>0</v>
      </c>
      <c r="EG60" s="27" t="str">
        <f t="shared" si="59"/>
        <v/>
      </c>
      <c r="EI60" s="26" t="str">
        <f t="shared" si="60"/>
        <v>ELSJPF5028</v>
      </c>
      <c r="EJ60" s="26" t="str">
        <f t="shared" si="61"/>
        <v>ELSJPF5028BK</v>
      </c>
      <c r="EV60" s="26">
        <f t="shared" si="69"/>
        <v>20700</v>
      </c>
    </row>
    <row r="61" spans="1:152" s="26" customFormat="1" ht="52.5" customHeight="1">
      <c r="A61" s="168" t="str">
        <f>IF(OR($I61="TTL",$I61=""),"",IF(ISERROR(VLOOKUP($B61,CODE!$D:$G,CODE!$F$1-2,FALSE))=TRUE,"전략",VLOOKUP($B61,CODE!$D:$G,CODE!$F$1-2,FALSE)))</f>
        <v>전략</v>
      </c>
      <c r="B61" s="217" t="str">
        <f>IF(OR($I61="TTL",$I61=""),"",IF(VLOOKUP($P61,CODE!$K:$O,CODE!$O$1,FALSE)="",$I61,$I61&amp;"-"&amp;VLOOKUP($P61,CODE!$K:$O,CODE!$O$1,FALSE)))</f>
        <v>ELS-의류</v>
      </c>
      <c r="C61" s="71" t="str">
        <f t="shared" si="16"/>
        <v>ELS-대경-01</v>
      </c>
      <c r="D61" s="300" t="str">
        <f t="shared" si="17"/>
        <v>ELS-대경-01ELSJPF5028BK</v>
      </c>
      <c r="E61" s="71">
        <f t="shared" si="18"/>
        <v>7</v>
      </c>
      <c r="F61" s="193" t="str">
        <f t="shared" si="19"/>
        <v>ELS-대경-017</v>
      </c>
      <c r="G61" s="71" t="str">
        <f t="shared" si="20"/>
        <v>ELS-대경-017-ELSJPF5028BLACKOLL</v>
      </c>
      <c r="H61" s="71" t="str">
        <f>IF(ISERROR(I61&amp;VLOOKUP(P61,CODE!$K:$N,CODE!$N$1,FALSE)&amp;S61)=TRUE,0,I61&amp;VLOOKUP(P61,CODE!$K:$N,CODE!$N$1,FALSE)&amp;S61)</f>
        <v>ELS의류28</v>
      </c>
      <c r="I61" s="71" t="str">
        <f>IF(ISERROR(SEARCH("TTL",$K61))=TRUE,IF($L61="","",VLOOKUP($L61,CODE!$B:$G,CODE!$D$1,FALSE)),"TTL")</f>
        <v>ELS</v>
      </c>
      <c r="J61" s="237" t="str">
        <f t="shared" si="21"/>
        <v>14FW_E</v>
      </c>
      <c r="K61" s="1290"/>
      <c r="L61" s="40" t="s">
        <v>2476</v>
      </c>
      <c r="M61" s="41" t="str">
        <f>IF(OR($I61="TTL",$L61=""),"",VLOOKUP($L61,CODE!$B:$D,CODE!$C$1,FALSE))</f>
        <v>ELSTINKO</v>
      </c>
      <c r="N61" s="42" t="str">
        <f>IF(OR($I61="TTL",$L61=""),"",VLOOKUP($K$2,CODE!$S:$T,CODE!$T$1-1,FALSE))</f>
        <v>F</v>
      </c>
      <c r="O61" s="1281">
        <v>5</v>
      </c>
      <c r="P61" s="40" t="s">
        <v>2477</v>
      </c>
      <c r="Q61" s="41" t="str">
        <f>IF(OR($I61="TTL",$P61=""),"",VLOOKUP($P61,CODE!$K:$M,CODE!$L$1,FALSE))</f>
        <v>JUMPER</v>
      </c>
      <c r="R61" s="1282" t="s">
        <v>2486</v>
      </c>
      <c r="S61" s="1283">
        <v>28</v>
      </c>
      <c r="T61" s="43" t="str">
        <f t="shared" si="2"/>
        <v>028</v>
      </c>
      <c r="U61" s="39" t="str">
        <f t="shared" si="3"/>
        <v>ELSJPF5028</v>
      </c>
      <c r="V61" s="36">
        <f t="shared" si="4"/>
        <v>0.2</v>
      </c>
      <c r="W61" s="1284" t="s">
        <v>2487</v>
      </c>
      <c r="X61" s="39" t="str">
        <f>IF($Y61="","",VLOOKUP($Y61,CODE!$AE:$AF,CODE!$AF$1-1,FALSE))</f>
        <v>BK</v>
      </c>
      <c r="Y61" s="37" t="s">
        <v>2488</v>
      </c>
      <c r="Z61" s="35" t="str">
        <f t="shared" si="5"/>
        <v>ELSJPF5028BK</v>
      </c>
      <c r="AA61" s="592" t="str">
        <f t="shared" si="6"/>
        <v/>
      </c>
      <c r="AB61" s="44">
        <f t="shared" si="7"/>
        <v>0.2</v>
      </c>
      <c r="AC61" s="598" t="s">
        <v>3010</v>
      </c>
      <c r="AD61" s="184">
        <v>1</v>
      </c>
      <c r="AE61" s="1285" t="s">
        <v>2545</v>
      </c>
      <c r="AF61" s="1295">
        <v>250</v>
      </c>
      <c r="AG61" s="1287" t="s">
        <v>2489</v>
      </c>
      <c r="AH61" s="1288">
        <v>1</v>
      </c>
      <c r="AI61" s="224" t="str">
        <f t="shared" si="8"/>
        <v>01</v>
      </c>
      <c r="AJ61" s="1289" t="s">
        <v>2490</v>
      </c>
      <c r="AK61" s="1289" t="s">
        <v>2491</v>
      </c>
      <c r="AL61" s="212">
        <f t="shared" si="9"/>
        <v>1</v>
      </c>
      <c r="AM61" s="247">
        <f>IF(ISERROR(VLOOKUP($F61,[1]기획현황취합!$A$1:$E$65440,[1]기획현황취합!$B$1,FALSE))=TRUE,0,VLOOKUP($F61,[1]기획현황취합!$A$1:$E$65440,[1]기획현황취합!$B$1,FALSE))</f>
        <v>218000</v>
      </c>
      <c r="AN61" s="1099">
        <f>IF(ISERROR(VLOOKUP($F61,[1]기획현황취합!$A$1:$E$65440,[1]기획현황취합!$C$1,FALSE))=TRUE,0,VLOOKUP($F61,[1]기획현황취합!$A$1:$E$65440,[1]기획현황취합!$C$1,FALSE))</f>
        <v>41801</v>
      </c>
      <c r="AO61" s="45">
        <f>IF(ISERROR(($AM61/1.1)/VLOOKUP($AG61,'TARGET MU'!$A:$D,'TARGET MU'!$D$1,FALSE))=TRUE,0,($AM61/1.1)/VLOOKUP($AG61,'TARGET MU'!$A:$D,'TARGET MU'!$D$1,FALSE))</f>
        <v>44040.404040404042</v>
      </c>
      <c r="AP61" s="1110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53150.000000000007</v>
      </c>
      <c r="AQ61" s="38">
        <f t="shared" si="62"/>
        <v>9109.5959595959648</v>
      </c>
      <c r="AR61" s="754">
        <v>0</v>
      </c>
      <c r="AS61" s="754">
        <v>20</v>
      </c>
      <c r="AT61" s="244" t="s">
        <v>1724</v>
      </c>
      <c r="AU61" s="219">
        <f t="shared" si="63"/>
        <v>20</v>
      </c>
      <c r="AV61" s="245">
        <v>46</v>
      </c>
      <c r="AW61" s="246">
        <v>0</v>
      </c>
      <c r="AX61" s="250">
        <f>IF(ISERROR(VLOOKUP($F61,[1]기획현황취합!$A$1:$E$65440,[1]기획현황취합!$D$1,FALSE))=TRUE,0,VLOOKUP($F61,[1]기획현황취합!$A$1:$E$65440,[1]기획현황취합!$D$1,FALSE))</f>
        <v>41744</v>
      </c>
      <c r="AY61" s="248"/>
      <c r="AZ61" s="208">
        <f>IF(ISERROR(VLOOKUP($F61,[1]기획현황취합!$A$1:$E$65440,[1]기획현황취합!$E$1,FALSE))=TRUE,0,VLOOKUP($F61,[1]기획현황취합!$A$1:$E$65440,[1]기획현황취합!$E$1,FALSE))</f>
        <v>41897</v>
      </c>
      <c r="BA61" s="243">
        <v>41912</v>
      </c>
      <c r="BB61" s="243">
        <v>41908</v>
      </c>
      <c r="BC61" s="243">
        <v>0</v>
      </c>
      <c r="BD61" s="243">
        <v>0</v>
      </c>
      <c r="BE61" s="243">
        <v>0</v>
      </c>
      <c r="BF61" s="243">
        <v>0</v>
      </c>
      <c r="BG61" s="249" t="s">
        <v>2838</v>
      </c>
      <c r="BH61" s="249">
        <v>0</v>
      </c>
      <c r="BI61" s="83">
        <f>IF($I61="TTL",SUMIF($C:$C,MID($K61,1,SEARCH("TTL",$K61)-2),$BI:$BI),SUMIF(실입고현황!$A:$A,BB61&amp;VLOOKUP($AG61,'TARGET MU'!$A:$D,'TARGET MU'!$B$1,FALSE)&amp;$Z61&amp;" "&amp;$AE61,실입고현황!$C:$C))</f>
        <v>271</v>
      </c>
      <c r="BJ61" s="102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3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3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3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4">
        <f t="shared" si="10"/>
        <v>0</v>
      </c>
      <c r="BO61" s="46">
        <f t="shared" si="11"/>
        <v>250</v>
      </c>
      <c r="BP61" s="94">
        <f t="shared" si="12"/>
        <v>13287500.000000002</v>
      </c>
      <c r="BQ61" s="94">
        <f t="shared" si="13"/>
        <v>54500000</v>
      </c>
      <c r="BR61" s="47">
        <f t="shared" si="24"/>
        <v>3.7287265885572554</v>
      </c>
      <c r="BT61" s="26" t="str">
        <f>IF(ISERROR(Z61&amp;VLOOKUP($AG61,'TARGET MU'!$A:$D,'TARGET MU'!$B$1,FALSE))=TRUE,"",Z61&amp;VLOOKUP($AG61,'TARGET MU'!$A:$D,'TARGET MU'!$B$1,FALSE))</f>
        <v>ELSJPF5028BK대경글로텍</v>
      </c>
      <c r="BU61" s="31">
        <f t="shared" si="25"/>
        <v>53150.000000000007</v>
      </c>
      <c r="BV61" s="31" t="str">
        <f t="shared" si="26"/>
        <v>ELSJPF5028BKOLL250218000대경01IN</v>
      </c>
      <c r="BX61" s="54" t="str">
        <f t="shared" si="71"/>
        <v>ELS</v>
      </c>
      <c r="BY61" s="55">
        <f t="shared" si="72"/>
        <v>5</v>
      </c>
      <c r="BZ61" s="55" t="str">
        <f t="shared" si="73"/>
        <v>M</v>
      </c>
      <c r="CA61" s="55" t="str">
        <f t="shared" si="74"/>
        <v>JP</v>
      </c>
      <c r="CB61" s="55" t="str">
        <f t="shared" si="75"/>
        <v>U</v>
      </c>
      <c r="CC61" s="55" t="str">
        <f t="shared" si="76"/>
        <v>IN</v>
      </c>
      <c r="CD61" s="56" t="str">
        <f t="shared" si="77"/>
        <v>14FW_ELSTINKO_DOWN JUMPER_02_BK</v>
      </c>
      <c r="CE61" s="55" t="str">
        <f t="shared" si="78"/>
        <v>ELSJPF5028</v>
      </c>
      <c r="CF61" s="55" t="str">
        <f t="shared" si="79"/>
        <v>028</v>
      </c>
      <c r="CG61" s="56" t="str">
        <f t="shared" si="80"/>
        <v>14FW_ELSTINKO_DOWN JUMPER_02_BK</v>
      </c>
      <c r="CH61" s="55" t="str">
        <f t="shared" si="81"/>
        <v>BK</v>
      </c>
      <c r="CI61" s="55">
        <f t="shared" si="82"/>
        <v>1</v>
      </c>
      <c r="CJ61" s="55" t="str">
        <f t="shared" si="83"/>
        <v>OLL</v>
      </c>
      <c r="CK61" s="57">
        <f t="shared" si="14"/>
        <v>250</v>
      </c>
      <c r="CL61" s="58">
        <f t="shared" si="84"/>
        <v>46</v>
      </c>
      <c r="CM61" s="57">
        <f t="shared" si="85"/>
        <v>218000</v>
      </c>
      <c r="CN61" s="57">
        <f t="shared" si="86"/>
        <v>53130.000000000007</v>
      </c>
      <c r="CO61" s="57">
        <f t="shared" si="87"/>
        <v>20</v>
      </c>
      <c r="CP61" s="59">
        <f t="shared" si="88"/>
        <v>1</v>
      </c>
      <c r="CQ61" s="234"/>
      <c r="CS61" s="48"/>
      <c r="CT61" s="49" t="str">
        <f t="shared" si="89"/>
        <v>ELSJPF5028BKOLL</v>
      </c>
      <c r="CU61" s="50" t="str">
        <f t="shared" si="90"/>
        <v>ELSTINKO</v>
      </c>
      <c r="CV61" s="50" t="str">
        <f t="shared" si="70"/>
        <v>JUMPER_028</v>
      </c>
      <c r="CW61" s="50" t="str">
        <f t="shared" si="91"/>
        <v>BLACK_OLL</v>
      </c>
      <c r="CX61" s="51" t="str">
        <f t="shared" si="92"/>
        <v>ELS</v>
      </c>
      <c r="CY61" s="51" t="str">
        <f t="shared" si="93"/>
        <v>028</v>
      </c>
      <c r="CZ61" s="52">
        <f t="shared" si="15"/>
        <v>250</v>
      </c>
      <c r="DA61" s="52">
        <f t="shared" si="94"/>
        <v>218000</v>
      </c>
      <c r="DB61" s="51" t="str">
        <f t="shared" si="95"/>
        <v>BLACK</v>
      </c>
      <c r="DC61" s="51" t="str">
        <f t="shared" si="96"/>
        <v>OLL</v>
      </c>
      <c r="DD61" s="60"/>
      <c r="DE61" s="164"/>
      <c r="DG61" s="270">
        <v>41778</v>
      </c>
      <c r="DH61" s="276">
        <f t="shared" si="67"/>
        <v>41807</v>
      </c>
      <c r="DI61" s="269">
        <v>41744</v>
      </c>
      <c r="DJ61" s="269">
        <v>41744</v>
      </c>
      <c r="DK61" s="270"/>
      <c r="DL61" s="1167"/>
      <c r="DM61" s="1167"/>
      <c r="DN61" s="270"/>
      <c r="DO61" s="270"/>
      <c r="DP61" s="277">
        <f t="shared" si="68"/>
        <v>41837</v>
      </c>
      <c r="DQ61" s="270"/>
      <c r="DR61" s="270"/>
      <c r="DS61" s="271"/>
      <c r="DT61" s="270"/>
      <c r="DU61" s="271"/>
      <c r="DV61" s="270">
        <v>41820</v>
      </c>
      <c r="DW61" s="270"/>
      <c r="DX61" s="271"/>
      <c r="DY61" s="271"/>
      <c r="DZ61" s="60"/>
      <c r="EA61" s="61"/>
      <c r="EB61" s="61"/>
      <c r="EC61" s="26" t="str">
        <f t="shared" si="56"/>
        <v/>
      </c>
      <c r="ED61" s="26" t="str">
        <f t="shared" si="57"/>
        <v>ELSJPF5028BKOLL</v>
      </c>
      <c r="EE61" s="27">
        <f>IF($ED61="",0,IF(COUNTIF(ED$12:ED60,ED61)=0,0,COUNTIF(ED$12:ED60,ED61)))</f>
        <v>0</v>
      </c>
      <c r="EF61" s="26">
        <f t="shared" si="58"/>
        <v>0</v>
      </c>
      <c r="EG61" s="27" t="str">
        <f t="shared" si="59"/>
        <v/>
      </c>
      <c r="EI61" s="26" t="str">
        <f t="shared" si="60"/>
        <v>ELSJPF5028</v>
      </c>
      <c r="EJ61" s="26" t="str">
        <f t="shared" si="61"/>
        <v>ELSJPF5028BK</v>
      </c>
      <c r="EV61" s="26">
        <f t="shared" si="69"/>
        <v>11500</v>
      </c>
    </row>
    <row r="62" spans="1:152" s="26" customFormat="1" ht="52.5" customHeight="1">
      <c r="A62" s="168" t="str">
        <f>IF(OR($I62="TTL",$I62=""),"",IF(ISERROR(VLOOKUP($B62,CODE!$D:$G,CODE!$F$1-2,FALSE))=TRUE,"전략",VLOOKUP($B62,CODE!$D:$G,CODE!$F$1-2,FALSE)))</f>
        <v>전략</v>
      </c>
      <c r="B62" s="217" t="str">
        <f>IF(OR($I62="TTL",$I62=""),"",IF(VLOOKUP($P62,CODE!$K:$O,CODE!$O$1,FALSE)="",$I62,$I62&amp;"-"&amp;VLOOKUP($P62,CODE!$K:$O,CODE!$O$1,FALSE)))</f>
        <v>ELS-의류</v>
      </c>
      <c r="C62" s="71" t="str">
        <f t="shared" si="16"/>
        <v>ELS-대경-01</v>
      </c>
      <c r="D62" s="300" t="str">
        <f t="shared" si="17"/>
        <v>ELS-대경-01ELSJPF5028BK</v>
      </c>
      <c r="E62" s="71">
        <f t="shared" si="18"/>
        <v>7</v>
      </c>
      <c r="F62" s="193" t="str">
        <f t="shared" si="19"/>
        <v>ELS-대경-017</v>
      </c>
      <c r="G62" s="71" t="str">
        <f t="shared" si="20"/>
        <v>ELS-대경-017-ELSJPF5028BLACKOXL</v>
      </c>
      <c r="H62" s="71" t="str">
        <f>IF(ISERROR(I62&amp;VLOOKUP(P62,CODE!$K:$N,CODE!$N$1,FALSE)&amp;S62)=TRUE,0,I62&amp;VLOOKUP(P62,CODE!$K:$N,CODE!$N$1,FALSE)&amp;S62)</f>
        <v>ELS의류28</v>
      </c>
      <c r="I62" s="71" t="str">
        <f>IF(ISERROR(SEARCH("TTL",$K62))=TRUE,IF($L62="","",VLOOKUP($L62,CODE!$B:$G,CODE!$D$1,FALSE)),"TTL")</f>
        <v>ELS</v>
      </c>
      <c r="J62" s="237" t="str">
        <f t="shared" si="21"/>
        <v>14FW_E</v>
      </c>
      <c r="K62" s="1290"/>
      <c r="L62" s="40" t="s">
        <v>2492</v>
      </c>
      <c r="M62" s="41" t="str">
        <f>IF(OR($I62="TTL",$L62=""),"",VLOOKUP($L62,CODE!$B:$D,CODE!$C$1,FALSE))</f>
        <v>ELSTINKO</v>
      </c>
      <c r="N62" s="42" t="str">
        <f>IF(OR($I62="TTL",$L62=""),"",VLOOKUP($K$2,CODE!$S:$T,CODE!$T$1-1,FALSE))</f>
        <v>F</v>
      </c>
      <c r="O62" s="1281">
        <v>5</v>
      </c>
      <c r="P62" s="40" t="s">
        <v>2493</v>
      </c>
      <c r="Q62" s="41" t="str">
        <f>IF(OR($I62="TTL",$P62=""),"",VLOOKUP($P62,CODE!$K:$M,CODE!$L$1,FALSE))</f>
        <v>JUMPER</v>
      </c>
      <c r="R62" s="1282" t="s">
        <v>2494</v>
      </c>
      <c r="S62" s="1283">
        <v>28</v>
      </c>
      <c r="T62" s="43" t="str">
        <f t="shared" si="2"/>
        <v>028</v>
      </c>
      <c r="U62" s="39" t="str">
        <f t="shared" si="3"/>
        <v>ELSJPF5028</v>
      </c>
      <c r="V62" s="36">
        <f t="shared" si="4"/>
        <v>0.2</v>
      </c>
      <c r="W62" s="1284" t="s">
        <v>2495</v>
      </c>
      <c r="X62" s="39" t="str">
        <f>IF($Y62="","",VLOOKUP($Y62,CODE!$AE:$AF,CODE!$AF$1-1,FALSE))</f>
        <v>BK</v>
      </c>
      <c r="Y62" s="37" t="s">
        <v>2496</v>
      </c>
      <c r="Z62" s="35" t="str">
        <f t="shared" si="5"/>
        <v>ELSJPF5028BK</v>
      </c>
      <c r="AA62" s="592" t="str">
        <f t="shared" si="6"/>
        <v/>
      </c>
      <c r="AB62" s="44">
        <f t="shared" si="7"/>
        <v>0.2</v>
      </c>
      <c r="AC62" s="598" t="s">
        <v>3010</v>
      </c>
      <c r="AD62" s="184">
        <v>1</v>
      </c>
      <c r="AE62" s="1285" t="s">
        <v>2546</v>
      </c>
      <c r="AF62" s="1295">
        <v>200</v>
      </c>
      <c r="AG62" s="1287" t="s">
        <v>2497</v>
      </c>
      <c r="AH62" s="1288">
        <v>1</v>
      </c>
      <c r="AI62" s="224" t="str">
        <f t="shared" si="8"/>
        <v>01</v>
      </c>
      <c r="AJ62" s="1289" t="s">
        <v>2498</v>
      </c>
      <c r="AK62" s="1289" t="s">
        <v>2499</v>
      </c>
      <c r="AL62" s="212">
        <f t="shared" si="9"/>
        <v>1</v>
      </c>
      <c r="AM62" s="247">
        <f>IF(ISERROR(VLOOKUP($F62,[1]기획현황취합!$A$1:$E$65440,[1]기획현황취합!$B$1,FALSE))=TRUE,0,VLOOKUP($F62,[1]기획현황취합!$A$1:$E$65440,[1]기획현황취합!$B$1,FALSE))</f>
        <v>218000</v>
      </c>
      <c r="AN62" s="1099">
        <f>IF(ISERROR(VLOOKUP($F62,[1]기획현황취합!$A$1:$E$65440,[1]기획현황취합!$C$1,FALSE))=TRUE,0,VLOOKUP($F62,[1]기획현황취합!$A$1:$E$65440,[1]기획현황취합!$C$1,FALSE))</f>
        <v>41801</v>
      </c>
      <c r="AO62" s="45">
        <f>IF(ISERROR(($AM62/1.1)/VLOOKUP($AG62,'TARGET MU'!$A:$D,'TARGET MU'!$D$1,FALSE))=TRUE,0,($AM62/1.1)/VLOOKUP($AG62,'TARGET MU'!$A:$D,'TARGET MU'!$D$1,FALSE))</f>
        <v>44040.404040404042</v>
      </c>
      <c r="AP62" s="1110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53150.000000000007</v>
      </c>
      <c r="AQ62" s="38">
        <f t="shared" si="62"/>
        <v>9109.5959595959648</v>
      </c>
      <c r="AR62" s="754">
        <v>0</v>
      </c>
      <c r="AS62" s="754">
        <v>20</v>
      </c>
      <c r="AT62" s="244" t="s">
        <v>1724</v>
      </c>
      <c r="AU62" s="219">
        <f t="shared" si="63"/>
        <v>20</v>
      </c>
      <c r="AV62" s="245">
        <v>46</v>
      </c>
      <c r="AW62" s="246">
        <v>0</v>
      </c>
      <c r="AX62" s="250">
        <f>IF(ISERROR(VLOOKUP($F62,[1]기획현황취합!$A$1:$E$65440,[1]기획현황취합!$D$1,FALSE))=TRUE,0,VLOOKUP($F62,[1]기획현황취합!$A$1:$E$65440,[1]기획현황취합!$D$1,FALSE))</f>
        <v>41744</v>
      </c>
      <c r="AY62" s="248"/>
      <c r="AZ62" s="208">
        <f>IF(ISERROR(VLOOKUP($F62,[1]기획현황취합!$A$1:$E$65440,[1]기획현황취합!$E$1,FALSE))=TRUE,0,VLOOKUP($F62,[1]기획현황취합!$A$1:$E$65440,[1]기획현황취합!$E$1,FALSE))</f>
        <v>41897</v>
      </c>
      <c r="BA62" s="243">
        <v>41912</v>
      </c>
      <c r="BB62" s="243">
        <v>41908</v>
      </c>
      <c r="BC62" s="243">
        <v>0</v>
      </c>
      <c r="BD62" s="243">
        <v>0</v>
      </c>
      <c r="BE62" s="243">
        <v>0</v>
      </c>
      <c r="BF62" s="243">
        <v>0</v>
      </c>
      <c r="BG62" s="249" t="s">
        <v>2838</v>
      </c>
      <c r="BH62" s="249">
        <v>0</v>
      </c>
      <c r="BI62" s="83">
        <f>IF($I62="TTL",SUMIF($C:$C,MID($K62,1,SEARCH("TTL",$K62)-2),$BI:$BI),SUMIF(실입고현황!$A:$A,BB62&amp;VLOOKUP($AG62,'TARGET MU'!$A:$D,'TARGET MU'!$B$1,FALSE)&amp;$Z62&amp;" "&amp;$AE62,실입고현황!$C:$C))</f>
        <v>214</v>
      </c>
      <c r="BJ62" s="102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3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3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3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4">
        <f t="shared" si="10"/>
        <v>0</v>
      </c>
      <c r="BO62" s="46">
        <f t="shared" si="11"/>
        <v>200</v>
      </c>
      <c r="BP62" s="94">
        <f t="shared" si="12"/>
        <v>10630000.000000002</v>
      </c>
      <c r="BQ62" s="94">
        <f t="shared" si="13"/>
        <v>43600000</v>
      </c>
      <c r="BR62" s="47">
        <f t="shared" si="24"/>
        <v>3.7287265885572554</v>
      </c>
      <c r="BT62" s="26" t="str">
        <f>IF(ISERROR(Z62&amp;VLOOKUP($AG62,'TARGET MU'!$A:$D,'TARGET MU'!$B$1,FALSE))=TRUE,"",Z62&amp;VLOOKUP($AG62,'TARGET MU'!$A:$D,'TARGET MU'!$B$1,FALSE))</f>
        <v>ELSJPF5028BK대경글로텍</v>
      </c>
      <c r="BU62" s="31">
        <f t="shared" si="25"/>
        <v>53150.000000000007</v>
      </c>
      <c r="BV62" s="31" t="str">
        <f t="shared" si="26"/>
        <v>ELSJPF5028BKOXL200218000대경01IN</v>
      </c>
      <c r="BX62" s="54" t="str">
        <f t="shared" si="71"/>
        <v>ELS</v>
      </c>
      <c r="BY62" s="55">
        <f t="shared" si="72"/>
        <v>5</v>
      </c>
      <c r="BZ62" s="55" t="str">
        <f t="shared" si="73"/>
        <v>M</v>
      </c>
      <c r="CA62" s="55" t="str">
        <f t="shared" si="74"/>
        <v>JP</v>
      </c>
      <c r="CB62" s="55" t="str">
        <f t="shared" si="75"/>
        <v>U</v>
      </c>
      <c r="CC62" s="55" t="str">
        <f t="shared" si="76"/>
        <v>IN</v>
      </c>
      <c r="CD62" s="56" t="str">
        <f t="shared" si="77"/>
        <v>14FW_ELSTINKO_DOWN JUMPER_02_BK</v>
      </c>
      <c r="CE62" s="55" t="str">
        <f t="shared" si="78"/>
        <v>ELSJPF5028</v>
      </c>
      <c r="CF62" s="55" t="str">
        <f t="shared" si="79"/>
        <v>028</v>
      </c>
      <c r="CG62" s="56" t="str">
        <f t="shared" si="80"/>
        <v>14FW_ELSTINKO_DOWN JUMPER_02_BK</v>
      </c>
      <c r="CH62" s="55" t="str">
        <f t="shared" si="81"/>
        <v>BK</v>
      </c>
      <c r="CI62" s="55">
        <f t="shared" si="82"/>
        <v>1</v>
      </c>
      <c r="CJ62" s="55" t="str">
        <f t="shared" si="83"/>
        <v>OXL</v>
      </c>
      <c r="CK62" s="57">
        <f t="shared" si="14"/>
        <v>200</v>
      </c>
      <c r="CL62" s="58">
        <f t="shared" si="84"/>
        <v>46</v>
      </c>
      <c r="CM62" s="57">
        <f t="shared" si="85"/>
        <v>218000</v>
      </c>
      <c r="CN62" s="57">
        <f t="shared" si="86"/>
        <v>53130.000000000007</v>
      </c>
      <c r="CO62" s="57">
        <f t="shared" si="87"/>
        <v>20</v>
      </c>
      <c r="CP62" s="59">
        <f t="shared" si="88"/>
        <v>1</v>
      </c>
      <c r="CQ62" s="234"/>
      <c r="CS62" s="48"/>
      <c r="CT62" s="49" t="str">
        <f t="shared" si="89"/>
        <v>ELSJPF5028BKOXL</v>
      </c>
      <c r="CU62" s="50" t="str">
        <f t="shared" si="90"/>
        <v>ELSTINKO</v>
      </c>
      <c r="CV62" s="50" t="str">
        <f t="shared" si="70"/>
        <v>JUMPER_028</v>
      </c>
      <c r="CW62" s="50" t="str">
        <f t="shared" si="91"/>
        <v>BLACK_OXL</v>
      </c>
      <c r="CX62" s="51" t="str">
        <f t="shared" si="92"/>
        <v>ELS</v>
      </c>
      <c r="CY62" s="51" t="str">
        <f t="shared" si="93"/>
        <v>028</v>
      </c>
      <c r="CZ62" s="52">
        <f t="shared" si="15"/>
        <v>200</v>
      </c>
      <c r="DA62" s="52">
        <f t="shared" si="94"/>
        <v>218000</v>
      </c>
      <c r="DB62" s="51" t="str">
        <f t="shared" si="95"/>
        <v>BLACK</v>
      </c>
      <c r="DC62" s="51" t="str">
        <f t="shared" si="96"/>
        <v>OXL</v>
      </c>
      <c r="DD62" s="60"/>
      <c r="DE62" s="164"/>
      <c r="DG62" s="270">
        <v>41778</v>
      </c>
      <c r="DH62" s="276">
        <f t="shared" si="67"/>
        <v>41807</v>
      </c>
      <c r="DI62" s="269">
        <v>41744</v>
      </c>
      <c r="DJ62" s="269">
        <v>41744</v>
      </c>
      <c r="DK62" s="270"/>
      <c r="DL62" s="1167"/>
      <c r="DM62" s="1167"/>
      <c r="DN62" s="270"/>
      <c r="DO62" s="270"/>
      <c r="DP62" s="277">
        <f t="shared" si="68"/>
        <v>41837</v>
      </c>
      <c r="DQ62" s="270"/>
      <c r="DR62" s="270"/>
      <c r="DS62" s="271"/>
      <c r="DT62" s="270"/>
      <c r="DU62" s="271"/>
      <c r="DV62" s="270">
        <v>41820</v>
      </c>
      <c r="DW62" s="270"/>
      <c r="DX62" s="271"/>
      <c r="DY62" s="271"/>
      <c r="DZ62" s="60"/>
      <c r="EA62" s="61"/>
      <c r="EB62" s="61"/>
      <c r="EC62" s="26" t="str">
        <f t="shared" si="56"/>
        <v/>
      </c>
      <c r="ED62" s="26" t="str">
        <f t="shared" si="57"/>
        <v>ELSJPF5028BKOXL</v>
      </c>
      <c r="EE62" s="27">
        <f>IF($ED62="",0,IF(COUNTIF(ED$12:ED61,ED62)=0,0,COUNTIF(ED$12:ED61,ED62)))</f>
        <v>0</v>
      </c>
      <c r="EF62" s="26">
        <f t="shared" si="58"/>
        <v>0</v>
      </c>
      <c r="EG62" s="27" t="str">
        <f t="shared" si="59"/>
        <v/>
      </c>
      <c r="EI62" s="26" t="str">
        <f t="shared" si="60"/>
        <v>ELSJPF5028</v>
      </c>
      <c r="EJ62" s="26" t="str">
        <f t="shared" si="61"/>
        <v>ELSJPF5028BK</v>
      </c>
      <c r="EV62" s="26">
        <f t="shared" si="69"/>
        <v>9200</v>
      </c>
    </row>
    <row r="63" spans="1:152" s="26" customFormat="1" ht="52.5" customHeight="1">
      <c r="A63" s="168" t="str">
        <f>IF(OR($I63="TTL",$I63=""),"",IF(ISERROR(VLOOKUP($B63,CODE!$D:$G,CODE!$F$1-2,FALSE))=TRUE,"전략",VLOOKUP($B63,CODE!$D:$G,CODE!$F$1-2,FALSE)))</f>
        <v>전략</v>
      </c>
      <c r="B63" s="217" t="str">
        <f>IF(OR($I63="TTL",$I63=""),"",IF(VLOOKUP($P63,CODE!$K:$O,CODE!$O$1,FALSE)="",$I63,$I63&amp;"-"&amp;VLOOKUP($P63,CODE!$K:$O,CODE!$O$1,FALSE)))</f>
        <v>ELS-의류</v>
      </c>
      <c r="C63" s="71" t="str">
        <f t="shared" si="16"/>
        <v>ELS-대경-01</v>
      </c>
      <c r="D63" s="300" t="str">
        <f t="shared" si="17"/>
        <v>ELS-대경-01ELSJPF5529PK</v>
      </c>
      <c r="E63" s="71">
        <f t="shared" si="18"/>
        <v>8</v>
      </c>
      <c r="F63" s="193" t="str">
        <f t="shared" si="19"/>
        <v>ELS-대경-018</v>
      </c>
      <c r="G63" s="71" t="str">
        <f t="shared" si="20"/>
        <v>ELS-대경-018-ELSJPF5529PINKOXS</v>
      </c>
      <c r="H63" s="71" t="str">
        <f>IF(ISERROR(I63&amp;VLOOKUP(P63,CODE!$K:$N,CODE!$N$1,FALSE)&amp;S63)=TRUE,0,I63&amp;VLOOKUP(P63,CODE!$K:$N,CODE!$N$1,FALSE)&amp;S63)</f>
        <v>ELS의류529</v>
      </c>
      <c r="I63" s="71" t="str">
        <f>IF(ISERROR(SEARCH("TTL",$K63))=TRUE,IF($L63="","",VLOOKUP($L63,CODE!$B:$G,CODE!$D$1,FALSE)),"TTL")</f>
        <v>ELS</v>
      </c>
      <c r="J63" s="237" t="str">
        <f t="shared" si="21"/>
        <v>14FW_E</v>
      </c>
      <c r="K63" s="878"/>
      <c r="L63" s="40" t="s">
        <v>2505</v>
      </c>
      <c r="M63" s="41" t="str">
        <f>IF(OR($I63="TTL",$L63=""),"",VLOOKUP($L63,CODE!$B:$D,CODE!$C$1,FALSE))</f>
        <v>ELSTINKO</v>
      </c>
      <c r="N63" s="42" t="str">
        <f>IF(OR($I63="TTL",$L63=""),"",VLOOKUP($K$2,CODE!$S:$T,CODE!$T$1-1,FALSE))</f>
        <v>F</v>
      </c>
      <c r="O63" s="1281">
        <v>5</v>
      </c>
      <c r="P63" s="40" t="s">
        <v>2506</v>
      </c>
      <c r="Q63" s="41" t="str">
        <f>IF(OR($I63="TTL",$P63=""),"",VLOOKUP($P63,CODE!$K:$M,CODE!$L$1,FALSE))</f>
        <v>JUMPER</v>
      </c>
      <c r="R63" s="1282" t="s">
        <v>2507</v>
      </c>
      <c r="S63" s="1283">
        <v>529</v>
      </c>
      <c r="T63" s="43">
        <f t="shared" si="2"/>
        <v>529</v>
      </c>
      <c r="U63" s="39" t="str">
        <f t="shared" si="3"/>
        <v>ELSJPF5529</v>
      </c>
      <c r="V63" s="36">
        <f t="shared" si="4"/>
        <v>0.125</v>
      </c>
      <c r="W63" s="1284" t="s">
        <v>2547</v>
      </c>
      <c r="X63" s="39" t="str">
        <f>IF($Y63="","",VLOOKUP($Y63,CODE!$AE:$AF,CODE!$AF$1-1,FALSE))</f>
        <v>PK</v>
      </c>
      <c r="Y63" s="37" t="s">
        <v>2508</v>
      </c>
      <c r="Z63" s="35" t="str">
        <f t="shared" si="5"/>
        <v>ELSJPF5529PK</v>
      </c>
      <c r="AA63" s="592" t="str">
        <f t="shared" si="6"/>
        <v/>
      </c>
      <c r="AB63" s="44">
        <f t="shared" si="7"/>
        <v>0.25</v>
      </c>
      <c r="AC63" s="598" t="s">
        <v>3005</v>
      </c>
      <c r="AD63" s="184">
        <v>1</v>
      </c>
      <c r="AE63" s="1285" t="s">
        <v>2509</v>
      </c>
      <c r="AF63" s="1295">
        <v>350</v>
      </c>
      <c r="AG63" s="1287" t="s">
        <v>2510</v>
      </c>
      <c r="AH63" s="1288">
        <v>1</v>
      </c>
      <c r="AI63" s="224" t="str">
        <f t="shared" si="8"/>
        <v>01</v>
      </c>
      <c r="AJ63" s="1289" t="s">
        <v>2511</v>
      </c>
      <c r="AK63" s="1289" t="s">
        <v>2512</v>
      </c>
      <c r="AL63" s="212">
        <f t="shared" si="9"/>
        <v>1</v>
      </c>
      <c r="AM63" s="247">
        <f>IF(ISERROR(VLOOKUP($F63,[1]기획현황취합!$A$1:$E$65440,[1]기획현황취합!$B$1,FALSE))=TRUE,0,VLOOKUP($F63,[1]기획현황취합!$A$1:$E$65440,[1]기획현황취합!$B$1,FALSE))</f>
        <v>218000</v>
      </c>
      <c r="AN63" s="1099">
        <f>IF(ISERROR(VLOOKUP($F63,[1]기획현황취합!$A$1:$E$65440,[1]기획현황취합!$C$1,FALSE))=TRUE,0,VLOOKUP($F63,[1]기획현황취합!$A$1:$E$65440,[1]기획현황취합!$C$1,FALSE))</f>
        <v>41801</v>
      </c>
      <c r="AO63" s="45">
        <f>IF(ISERROR(($AM63/1.1)/VLOOKUP($AG63,'TARGET MU'!$A:$D,'TARGET MU'!$D$1,FALSE))=TRUE,0,($AM63/1.1)/VLOOKUP($AG63,'TARGET MU'!$A:$D,'TARGET MU'!$D$1,FALSE))</f>
        <v>44040.404040404042</v>
      </c>
      <c r="AP63" s="1110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54998.000000000007</v>
      </c>
      <c r="AQ63" s="38">
        <f t="shared" si="62"/>
        <v>10957.595959595965</v>
      </c>
      <c r="AR63" s="754">
        <v>0</v>
      </c>
      <c r="AS63" s="754">
        <v>20</v>
      </c>
      <c r="AT63" s="244" t="s">
        <v>1724</v>
      </c>
      <c r="AU63" s="219">
        <f t="shared" si="63"/>
        <v>20</v>
      </c>
      <c r="AV63" s="245">
        <v>47.6</v>
      </c>
      <c r="AW63" s="246">
        <v>0</v>
      </c>
      <c r="AX63" s="250">
        <f>IF(ISERROR(VLOOKUP($F63,[1]기획현황취합!$A$1:$E$65440,[1]기획현황취합!$D$1,FALSE))=TRUE,0,VLOOKUP($F63,[1]기획현황취합!$A$1:$E$65440,[1]기획현황취합!$D$1,FALSE))</f>
        <v>41744</v>
      </c>
      <c r="AY63" s="248"/>
      <c r="AZ63" s="208">
        <f>IF(ISERROR(VLOOKUP($F63,[1]기획현황취합!$A$1:$E$65440,[1]기획현황취합!$E$1,FALSE))=TRUE,0,VLOOKUP($F63,[1]기획현황취합!$A$1:$E$65440,[1]기획현황취합!$E$1,FALSE))</f>
        <v>41897</v>
      </c>
      <c r="BA63" s="243">
        <v>41912</v>
      </c>
      <c r="BB63" s="243">
        <v>41908</v>
      </c>
      <c r="BC63" s="243">
        <v>0</v>
      </c>
      <c r="BD63" s="243">
        <v>0</v>
      </c>
      <c r="BE63" s="243">
        <v>0</v>
      </c>
      <c r="BF63" s="243">
        <v>0</v>
      </c>
      <c r="BG63" s="249" t="s">
        <v>2838</v>
      </c>
      <c r="BH63" s="249">
        <v>0</v>
      </c>
      <c r="BI63" s="83">
        <f>IF($I63="TTL",SUMIF($C:$C,MID($K63,1,SEARCH("TTL",$K63)-2),$BI:$BI),SUMIF(실입고현황!$A:$A,BB63&amp;VLOOKUP($AG63,'TARGET MU'!$A:$D,'TARGET MU'!$B$1,FALSE)&amp;$Z63&amp;" "&amp;$AE63,실입고현황!$C:$C))</f>
        <v>375</v>
      </c>
      <c r="BJ63" s="102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3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3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3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4">
        <f t="shared" si="10"/>
        <v>0</v>
      </c>
      <c r="BO63" s="46">
        <f t="shared" si="11"/>
        <v>350</v>
      </c>
      <c r="BP63" s="94">
        <f t="shared" si="12"/>
        <v>19249300.000000004</v>
      </c>
      <c r="BQ63" s="94">
        <f t="shared" si="13"/>
        <v>76300000</v>
      </c>
      <c r="BR63" s="47">
        <f t="shared" si="24"/>
        <v>3.6034368191901178</v>
      </c>
      <c r="BT63" s="26" t="str">
        <f>IF(ISERROR(Z63&amp;VLOOKUP($AG63,'TARGET MU'!$A:$D,'TARGET MU'!$B$1,FALSE))=TRUE,"",Z63&amp;VLOOKUP($AG63,'TARGET MU'!$A:$D,'TARGET MU'!$B$1,FALSE))</f>
        <v>ELSJPF5529PK대경글로텍</v>
      </c>
      <c r="BU63" s="31">
        <f t="shared" si="25"/>
        <v>54998.000000000007</v>
      </c>
      <c r="BV63" s="31" t="str">
        <f t="shared" si="26"/>
        <v>ELSJPF5529PKOXS350218000대경01IN</v>
      </c>
      <c r="BX63" s="54" t="str">
        <f t="shared" si="71"/>
        <v>ELS</v>
      </c>
      <c r="BY63" s="55">
        <f t="shared" si="72"/>
        <v>5</v>
      </c>
      <c r="BZ63" s="55" t="str">
        <f t="shared" si="73"/>
        <v>M</v>
      </c>
      <c r="CA63" s="55" t="str">
        <f t="shared" si="74"/>
        <v>JP</v>
      </c>
      <c r="CB63" s="55" t="str">
        <f t="shared" si="75"/>
        <v>K</v>
      </c>
      <c r="CC63" s="55" t="str">
        <f t="shared" si="76"/>
        <v>IN</v>
      </c>
      <c r="CD63" s="56" t="str">
        <f t="shared" si="77"/>
        <v>14FW_ELSTINKO_PADDING_JUMPER_06_PK_KIDS</v>
      </c>
      <c r="CE63" s="55" t="str">
        <f t="shared" si="78"/>
        <v>ELSJPF5529</v>
      </c>
      <c r="CF63" s="55">
        <f t="shared" si="79"/>
        <v>529</v>
      </c>
      <c r="CG63" s="56" t="str">
        <f t="shared" si="80"/>
        <v>14FW_ELSTINKO_PADDING_JUMPER_06_PK_KIDS</v>
      </c>
      <c r="CH63" s="55" t="str">
        <f t="shared" si="81"/>
        <v>PK</v>
      </c>
      <c r="CI63" s="55">
        <f t="shared" si="82"/>
        <v>1</v>
      </c>
      <c r="CJ63" s="55" t="str">
        <f t="shared" si="83"/>
        <v>OXS</v>
      </c>
      <c r="CK63" s="57">
        <f t="shared" si="14"/>
        <v>350</v>
      </c>
      <c r="CL63" s="58">
        <f t="shared" si="84"/>
        <v>47.6</v>
      </c>
      <c r="CM63" s="57">
        <f t="shared" si="85"/>
        <v>218000</v>
      </c>
      <c r="CN63" s="57">
        <f t="shared" si="86"/>
        <v>54978.000000000007</v>
      </c>
      <c r="CO63" s="57">
        <f t="shared" si="87"/>
        <v>20</v>
      </c>
      <c r="CP63" s="59">
        <f t="shared" si="88"/>
        <v>1</v>
      </c>
      <c r="CQ63" s="234"/>
      <c r="CS63" s="48"/>
      <c r="CT63" s="49" t="str">
        <f t="shared" si="89"/>
        <v>ELSJPF5529PKOXS</v>
      </c>
      <c r="CU63" s="50" t="str">
        <f t="shared" si="90"/>
        <v>ELSTINKO</v>
      </c>
      <c r="CV63" s="50" t="str">
        <f t="shared" si="70"/>
        <v>JUMPER_529_KIDS</v>
      </c>
      <c r="CW63" s="50" t="str">
        <f t="shared" si="91"/>
        <v>PINK_OXS</v>
      </c>
      <c r="CX63" s="51" t="str">
        <f t="shared" si="92"/>
        <v>ELS</v>
      </c>
      <c r="CY63" s="51">
        <f t="shared" si="93"/>
        <v>529</v>
      </c>
      <c r="CZ63" s="52">
        <f t="shared" si="15"/>
        <v>350</v>
      </c>
      <c r="DA63" s="52">
        <f t="shared" si="94"/>
        <v>218000</v>
      </c>
      <c r="DB63" s="51" t="str">
        <f t="shared" si="95"/>
        <v>PINK</v>
      </c>
      <c r="DC63" s="51" t="str">
        <f t="shared" si="96"/>
        <v>OXS</v>
      </c>
      <c r="DD63" s="60"/>
      <c r="DE63" s="164"/>
      <c r="DG63" s="270">
        <v>41778</v>
      </c>
      <c r="DH63" s="276">
        <f t="shared" si="67"/>
        <v>41807</v>
      </c>
      <c r="DI63" s="269">
        <v>41744</v>
      </c>
      <c r="DJ63" s="269">
        <v>41744</v>
      </c>
      <c r="DK63" s="270"/>
      <c r="DL63" s="1167"/>
      <c r="DM63" s="1167"/>
      <c r="DN63" s="270"/>
      <c r="DO63" s="270"/>
      <c r="DP63" s="277">
        <f t="shared" si="68"/>
        <v>41837</v>
      </c>
      <c r="DQ63" s="270"/>
      <c r="DR63" s="270"/>
      <c r="DS63" s="271"/>
      <c r="DT63" s="270"/>
      <c r="DU63" s="271"/>
      <c r="DV63" s="270">
        <v>41820</v>
      </c>
      <c r="DW63" s="270"/>
      <c r="DX63" s="271"/>
      <c r="DY63" s="271"/>
      <c r="DZ63" s="60"/>
      <c r="EA63" s="61"/>
      <c r="EB63" s="61"/>
      <c r="EC63" s="26" t="str">
        <f t="shared" si="56"/>
        <v>ELSJPF5529PK41744</v>
      </c>
      <c r="ED63" s="26" t="str">
        <f t="shared" si="57"/>
        <v>ELSJPF5529PKOXS</v>
      </c>
      <c r="EE63" s="27">
        <f>IF($ED63="",0,IF(COUNTIF(ED$12:ED62,ED63)=0,0,COUNTIF(ED$12:ED62,ED63)))</f>
        <v>0</v>
      </c>
      <c r="EF63" s="26">
        <f t="shared" si="58"/>
        <v>0</v>
      </c>
      <c r="EG63" s="27" t="str">
        <f t="shared" si="59"/>
        <v/>
      </c>
      <c r="EI63" s="26" t="str">
        <f t="shared" si="60"/>
        <v>ELSJPF5529</v>
      </c>
      <c r="EJ63" s="26" t="str">
        <f t="shared" si="61"/>
        <v>ELSJPF5529PK</v>
      </c>
      <c r="EV63" s="26">
        <f t="shared" si="69"/>
        <v>16660</v>
      </c>
    </row>
    <row r="64" spans="1:152" s="26" customFormat="1" ht="52.5" customHeight="1">
      <c r="A64" s="168" t="str">
        <f>IF(OR($I64="TTL",$I64=""),"",IF(ISERROR(VLOOKUP($B64,CODE!$D:$G,CODE!$F$1-2,FALSE))=TRUE,"전략",VLOOKUP($B64,CODE!$D:$G,CODE!$F$1-2,FALSE)))</f>
        <v>전략</v>
      </c>
      <c r="B64" s="217" t="str">
        <f>IF(OR($I64="TTL",$I64=""),"",IF(VLOOKUP($P64,CODE!$K:$O,CODE!$O$1,FALSE)="",$I64,$I64&amp;"-"&amp;VLOOKUP($P64,CODE!$K:$O,CODE!$O$1,FALSE)))</f>
        <v>ELS-의류</v>
      </c>
      <c r="C64" s="71" t="str">
        <f t="shared" si="16"/>
        <v>ELS-대경-01</v>
      </c>
      <c r="D64" s="300" t="str">
        <f t="shared" si="17"/>
        <v>ELS-대경-01ELSJPF5529PK</v>
      </c>
      <c r="E64" s="71">
        <f t="shared" si="18"/>
        <v>8</v>
      </c>
      <c r="F64" s="193" t="str">
        <f t="shared" si="19"/>
        <v>ELS-대경-018</v>
      </c>
      <c r="G64" s="71" t="str">
        <f t="shared" si="20"/>
        <v>ELS-대경-018-ELSJPF5529PINKOSS</v>
      </c>
      <c r="H64" s="71" t="str">
        <f>IF(ISERROR(I64&amp;VLOOKUP(P64,CODE!$K:$N,CODE!$N$1,FALSE)&amp;S64)=TRUE,0,I64&amp;VLOOKUP(P64,CODE!$K:$N,CODE!$N$1,FALSE)&amp;S64)</f>
        <v>ELS의류529</v>
      </c>
      <c r="I64" s="71" t="str">
        <f>IF(ISERROR(SEARCH("TTL",$K64))=TRUE,IF($L64="","",VLOOKUP($L64,CODE!$B:$G,CODE!$D$1,FALSE)),"TTL")</f>
        <v>ELS</v>
      </c>
      <c r="J64" s="237" t="str">
        <f t="shared" si="21"/>
        <v>14FW_E</v>
      </c>
      <c r="K64" s="878"/>
      <c r="L64" s="40" t="s">
        <v>2513</v>
      </c>
      <c r="M64" s="41" t="str">
        <f>IF(OR($I64="TTL",$L64=""),"",VLOOKUP($L64,CODE!$B:$D,CODE!$C$1,FALSE))</f>
        <v>ELSTINKO</v>
      </c>
      <c r="N64" s="42" t="str">
        <f>IF(OR($I64="TTL",$L64=""),"",VLOOKUP($K$2,CODE!$S:$T,CODE!$T$1-1,FALSE))</f>
        <v>F</v>
      </c>
      <c r="O64" s="1281">
        <v>5</v>
      </c>
      <c r="P64" s="40" t="s">
        <v>2514</v>
      </c>
      <c r="Q64" s="41" t="str">
        <f>IF(OR($I64="TTL",$P64=""),"",VLOOKUP($P64,CODE!$K:$M,CODE!$L$1,FALSE))</f>
        <v>JUMPER</v>
      </c>
      <c r="R64" s="1282" t="s">
        <v>2515</v>
      </c>
      <c r="S64" s="1283">
        <v>529</v>
      </c>
      <c r="T64" s="43">
        <f t="shared" si="2"/>
        <v>529</v>
      </c>
      <c r="U64" s="39" t="str">
        <f t="shared" si="3"/>
        <v>ELSJPF5529</v>
      </c>
      <c r="V64" s="36">
        <f t="shared" si="4"/>
        <v>0.125</v>
      </c>
      <c r="W64" s="1284" t="s">
        <v>2547</v>
      </c>
      <c r="X64" s="39" t="str">
        <f>IF($Y64="","",VLOOKUP($Y64,CODE!$AE:$AF,CODE!$AF$1-1,FALSE))</f>
        <v>PK</v>
      </c>
      <c r="Y64" s="37" t="s">
        <v>2516</v>
      </c>
      <c r="Z64" s="35" t="str">
        <f t="shared" si="5"/>
        <v>ELSJPF5529PK</v>
      </c>
      <c r="AA64" s="592" t="str">
        <f t="shared" si="6"/>
        <v/>
      </c>
      <c r="AB64" s="44">
        <f t="shared" si="7"/>
        <v>0.25</v>
      </c>
      <c r="AC64" s="598" t="s">
        <v>3005</v>
      </c>
      <c r="AD64" s="184">
        <v>1</v>
      </c>
      <c r="AE64" s="1285" t="s">
        <v>2543</v>
      </c>
      <c r="AF64" s="1295">
        <v>450</v>
      </c>
      <c r="AG64" s="1287" t="s">
        <v>2502</v>
      </c>
      <c r="AH64" s="1288">
        <v>1</v>
      </c>
      <c r="AI64" s="224" t="str">
        <f t="shared" si="8"/>
        <v>01</v>
      </c>
      <c r="AJ64" s="1289" t="s">
        <v>2503</v>
      </c>
      <c r="AK64" s="1289" t="s">
        <v>2504</v>
      </c>
      <c r="AL64" s="212">
        <f t="shared" si="9"/>
        <v>1</v>
      </c>
      <c r="AM64" s="247">
        <f>IF(ISERROR(VLOOKUP($F64,[1]기획현황취합!$A$1:$E$65440,[1]기획현황취합!$B$1,FALSE))=TRUE,0,VLOOKUP($F64,[1]기획현황취합!$A$1:$E$65440,[1]기획현황취합!$B$1,FALSE))</f>
        <v>218000</v>
      </c>
      <c r="AN64" s="1099">
        <f>IF(ISERROR(VLOOKUP($F64,[1]기획현황취합!$A$1:$E$65440,[1]기획현황취합!$C$1,FALSE))=TRUE,0,VLOOKUP($F64,[1]기획현황취합!$A$1:$E$65440,[1]기획현황취합!$C$1,FALSE))</f>
        <v>41801</v>
      </c>
      <c r="AO64" s="45">
        <f>IF(ISERROR(($AM64/1.1)/VLOOKUP($AG64,'TARGET MU'!$A:$D,'TARGET MU'!$D$1,FALSE))=TRUE,0,($AM64/1.1)/VLOOKUP($AG64,'TARGET MU'!$A:$D,'TARGET MU'!$D$1,FALSE))</f>
        <v>44040.404040404042</v>
      </c>
      <c r="AP64" s="1110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54998.000000000007</v>
      </c>
      <c r="AQ64" s="38">
        <f t="shared" si="62"/>
        <v>10957.595959595965</v>
      </c>
      <c r="AR64" s="754">
        <v>0</v>
      </c>
      <c r="AS64" s="754">
        <v>20</v>
      </c>
      <c r="AT64" s="244" t="s">
        <v>1724</v>
      </c>
      <c r="AU64" s="219">
        <f t="shared" si="63"/>
        <v>20</v>
      </c>
      <c r="AV64" s="245">
        <v>47.6</v>
      </c>
      <c r="AW64" s="246">
        <v>0</v>
      </c>
      <c r="AX64" s="250">
        <f>IF(ISERROR(VLOOKUP($F64,[1]기획현황취합!$A$1:$E$65440,[1]기획현황취합!$D$1,FALSE))=TRUE,0,VLOOKUP($F64,[1]기획현황취합!$A$1:$E$65440,[1]기획현황취합!$D$1,FALSE))</f>
        <v>41744</v>
      </c>
      <c r="AY64" s="248"/>
      <c r="AZ64" s="208">
        <f>IF(ISERROR(VLOOKUP($F64,[1]기획현황취합!$A$1:$E$65440,[1]기획현황취합!$E$1,FALSE))=TRUE,0,VLOOKUP($F64,[1]기획현황취합!$A$1:$E$65440,[1]기획현황취합!$E$1,FALSE))</f>
        <v>41897</v>
      </c>
      <c r="BA64" s="243">
        <v>41912</v>
      </c>
      <c r="BB64" s="243">
        <v>41908</v>
      </c>
      <c r="BC64" s="243">
        <v>0</v>
      </c>
      <c r="BD64" s="243">
        <v>0</v>
      </c>
      <c r="BE64" s="243">
        <v>0</v>
      </c>
      <c r="BF64" s="243">
        <v>0</v>
      </c>
      <c r="BG64" s="249" t="s">
        <v>2838</v>
      </c>
      <c r="BH64" s="249">
        <v>0</v>
      </c>
      <c r="BI64" s="83">
        <f>IF($I64="TTL",SUMIF($C:$C,MID($K64,1,SEARCH("TTL",$K64)-2),$BI:$BI),SUMIF(실입고현황!$A:$A,BB64&amp;VLOOKUP($AG64,'TARGET MU'!$A:$D,'TARGET MU'!$B$1,FALSE)&amp;$Z64&amp;" "&amp;$AE64,실입고현황!$C:$C))</f>
        <v>481</v>
      </c>
      <c r="BJ64" s="102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3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3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3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4">
        <f t="shared" si="10"/>
        <v>0</v>
      </c>
      <c r="BO64" s="46">
        <f t="shared" si="11"/>
        <v>450</v>
      </c>
      <c r="BP64" s="94">
        <f t="shared" si="12"/>
        <v>24749100.000000004</v>
      </c>
      <c r="BQ64" s="94">
        <f t="shared" si="13"/>
        <v>98100000</v>
      </c>
      <c r="BR64" s="47">
        <f t="shared" si="24"/>
        <v>3.6034368191901183</v>
      </c>
      <c r="BT64" s="26" t="str">
        <f>IF(ISERROR(Z64&amp;VLOOKUP($AG64,'TARGET MU'!$A:$D,'TARGET MU'!$B$1,FALSE))=TRUE,"",Z64&amp;VLOOKUP($AG64,'TARGET MU'!$A:$D,'TARGET MU'!$B$1,FALSE))</f>
        <v>ELSJPF5529PK대경글로텍</v>
      </c>
      <c r="BU64" s="31">
        <f t="shared" si="25"/>
        <v>54998.000000000007</v>
      </c>
      <c r="BV64" s="31" t="str">
        <f t="shared" si="26"/>
        <v>ELSJPF5529PKOSS450218000대경01IN</v>
      </c>
      <c r="BX64" s="54" t="str">
        <f t="shared" si="71"/>
        <v>ELS</v>
      </c>
      <c r="BY64" s="55">
        <f t="shared" si="72"/>
        <v>5</v>
      </c>
      <c r="BZ64" s="55" t="str">
        <f t="shared" si="73"/>
        <v>M</v>
      </c>
      <c r="CA64" s="55" t="str">
        <f t="shared" si="74"/>
        <v>JP</v>
      </c>
      <c r="CB64" s="55" t="str">
        <f t="shared" si="75"/>
        <v>K</v>
      </c>
      <c r="CC64" s="55" t="str">
        <f t="shared" si="76"/>
        <v>IN</v>
      </c>
      <c r="CD64" s="56" t="str">
        <f t="shared" si="77"/>
        <v>14FW_ELSTINKO_PADDING_JUMPER_06_PK_KIDS</v>
      </c>
      <c r="CE64" s="55" t="str">
        <f t="shared" si="78"/>
        <v>ELSJPF5529</v>
      </c>
      <c r="CF64" s="55">
        <f t="shared" si="79"/>
        <v>529</v>
      </c>
      <c r="CG64" s="56" t="str">
        <f t="shared" si="80"/>
        <v>14FW_ELSTINKO_PADDING_JUMPER_06_PK_KIDS</v>
      </c>
      <c r="CH64" s="55" t="str">
        <f t="shared" si="81"/>
        <v>PK</v>
      </c>
      <c r="CI64" s="55">
        <f t="shared" si="82"/>
        <v>1</v>
      </c>
      <c r="CJ64" s="55" t="str">
        <f t="shared" si="83"/>
        <v>OSS</v>
      </c>
      <c r="CK64" s="57">
        <f t="shared" si="14"/>
        <v>450</v>
      </c>
      <c r="CL64" s="58">
        <f t="shared" si="84"/>
        <v>47.6</v>
      </c>
      <c r="CM64" s="57">
        <f t="shared" si="85"/>
        <v>218000</v>
      </c>
      <c r="CN64" s="57">
        <f t="shared" si="86"/>
        <v>54978.000000000007</v>
      </c>
      <c r="CO64" s="57">
        <f t="shared" si="87"/>
        <v>20</v>
      </c>
      <c r="CP64" s="59">
        <f t="shared" si="88"/>
        <v>1</v>
      </c>
      <c r="CQ64" s="234"/>
      <c r="CS64" s="48"/>
      <c r="CT64" s="49" t="str">
        <f t="shared" si="89"/>
        <v>ELSJPF5529PKOSS</v>
      </c>
      <c r="CU64" s="50" t="str">
        <f t="shared" si="90"/>
        <v>ELSTINKO</v>
      </c>
      <c r="CV64" s="50" t="str">
        <f t="shared" si="70"/>
        <v>JUMPER_529_KIDS</v>
      </c>
      <c r="CW64" s="50" t="str">
        <f t="shared" si="91"/>
        <v>PINK_OSS</v>
      </c>
      <c r="CX64" s="51" t="str">
        <f t="shared" si="92"/>
        <v>ELS</v>
      </c>
      <c r="CY64" s="51">
        <f t="shared" si="93"/>
        <v>529</v>
      </c>
      <c r="CZ64" s="52">
        <f t="shared" si="15"/>
        <v>450</v>
      </c>
      <c r="DA64" s="52">
        <f t="shared" si="94"/>
        <v>218000</v>
      </c>
      <c r="DB64" s="51" t="str">
        <f t="shared" si="95"/>
        <v>PINK</v>
      </c>
      <c r="DC64" s="51" t="str">
        <f t="shared" si="96"/>
        <v>OSS</v>
      </c>
      <c r="DD64" s="60"/>
      <c r="DE64" s="164"/>
      <c r="DG64" s="270">
        <v>41778</v>
      </c>
      <c r="DH64" s="276">
        <f t="shared" si="67"/>
        <v>41807</v>
      </c>
      <c r="DI64" s="269">
        <v>41744</v>
      </c>
      <c r="DJ64" s="269">
        <v>41744</v>
      </c>
      <c r="DK64" s="270"/>
      <c r="DL64" s="1167"/>
      <c r="DM64" s="1167"/>
      <c r="DN64" s="270"/>
      <c r="DO64" s="270"/>
      <c r="DP64" s="277">
        <f t="shared" si="68"/>
        <v>41837</v>
      </c>
      <c r="DQ64" s="270"/>
      <c r="DR64" s="270"/>
      <c r="DS64" s="271"/>
      <c r="DT64" s="270"/>
      <c r="DU64" s="271"/>
      <c r="DV64" s="270">
        <v>41820</v>
      </c>
      <c r="DW64" s="270"/>
      <c r="DX64" s="271"/>
      <c r="DY64" s="271"/>
      <c r="DZ64" s="60"/>
      <c r="EA64" s="61"/>
      <c r="EB64" s="61"/>
      <c r="EC64" s="26" t="str">
        <f t="shared" si="56"/>
        <v/>
      </c>
      <c r="ED64" s="26" t="str">
        <f t="shared" si="57"/>
        <v>ELSJPF5529PKOSS</v>
      </c>
      <c r="EE64" s="27">
        <f>IF($ED64="",0,IF(COUNTIF(ED$12:ED63,ED64)=0,0,COUNTIF(ED$12:ED63,ED64)))</f>
        <v>0</v>
      </c>
      <c r="EF64" s="26">
        <f t="shared" si="58"/>
        <v>0</v>
      </c>
      <c r="EG64" s="27" t="str">
        <f t="shared" si="59"/>
        <v/>
      </c>
      <c r="EI64" s="26" t="str">
        <f t="shared" si="60"/>
        <v>ELSJPF5529</v>
      </c>
      <c r="EJ64" s="26" t="str">
        <f t="shared" si="61"/>
        <v>ELSJPF5529PK</v>
      </c>
      <c r="EV64" s="26">
        <f t="shared" si="69"/>
        <v>21420</v>
      </c>
    </row>
    <row r="65" spans="1:152" s="26" customFormat="1" ht="52.5" customHeight="1">
      <c r="A65" s="168" t="str">
        <f>IF(OR($I65="TTL",$I65=""),"",IF(ISERROR(VLOOKUP($B65,CODE!$D:$G,CODE!$F$1-2,FALSE))=TRUE,"전략",VLOOKUP($B65,CODE!$D:$G,CODE!$F$1-2,FALSE)))</f>
        <v>전략</v>
      </c>
      <c r="B65" s="217" t="str">
        <f>IF(OR($I65="TTL",$I65=""),"",IF(VLOOKUP($P65,CODE!$K:$O,CODE!$O$1,FALSE)="",$I65,$I65&amp;"-"&amp;VLOOKUP($P65,CODE!$K:$O,CODE!$O$1,FALSE)))</f>
        <v>ELS-의류</v>
      </c>
      <c r="C65" s="71" t="str">
        <f t="shared" si="16"/>
        <v>ELS-대경-01</v>
      </c>
      <c r="D65" s="300" t="str">
        <f t="shared" si="17"/>
        <v>ELS-대경-01ELSJPF5529PK</v>
      </c>
      <c r="E65" s="71">
        <f t="shared" si="18"/>
        <v>8</v>
      </c>
      <c r="F65" s="193" t="str">
        <f t="shared" si="19"/>
        <v>ELS-대경-018</v>
      </c>
      <c r="G65" s="71" t="str">
        <f t="shared" si="20"/>
        <v>ELS-대경-018-ELSJPF5529PINKOMM</v>
      </c>
      <c r="H65" s="71" t="str">
        <f>IF(ISERROR(I65&amp;VLOOKUP(P65,CODE!$K:$N,CODE!$N$1,FALSE)&amp;S65)=TRUE,0,I65&amp;VLOOKUP(P65,CODE!$K:$N,CODE!$N$1,FALSE)&amp;S65)</f>
        <v>ELS의류529</v>
      </c>
      <c r="I65" s="71" t="str">
        <f>IF(ISERROR(SEARCH("TTL",$K65))=TRUE,IF($L65="","",VLOOKUP($L65,CODE!$B:$G,CODE!$D$1,FALSE)),"TTL")</f>
        <v>ELS</v>
      </c>
      <c r="J65" s="237" t="str">
        <f t="shared" si="21"/>
        <v>14FW_E</v>
      </c>
      <c r="K65" s="878"/>
      <c r="L65" s="40" t="s">
        <v>2505</v>
      </c>
      <c r="M65" s="41" t="str">
        <f>IF(OR($I65="TTL",$L65=""),"",VLOOKUP($L65,CODE!$B:$D,CODE!$C$1,FALSE))</f>
        <v>ELSTINKO</v>
      </c>
      <c r="N65" s="42" t="str">
        <f>IF(OR($I65="TTL",$L65=""),"",VLOOKUP($K$2,CODE!$S:$T,CODE!$T$1-1,FALSE))</f>
        <v>F</v>
      </c>
      <c r="O65" s="1281">
        <v>5</v>
      </c>
      <c r="P65" s="40" t="s">
        <v>2506</v>
      </c>
      <c r="Q65" s="41" t="str">
        <f>IF(OR($I65="TTL",$P65=""),"",VLOOKUP($P65,CODE!$K:$M,CODE!$L$1,FALSE))</f>
        <v>JUMPER</v>
      </c>
      <c r="R65" s="1282" t="s">
        <v>2517</v>
      </c>
      <c r="S65" s="1283">
        <v>529</v>
      </c>
      <c r="T65" s="43">
        <f t="shared" si="2"/>
        <v>529</v>
      </c>
      <c r="U65" s="39" t="str">
        <f t="shared" si="3"/>
        <v>ELSJPF5529</v>
      </c>
      <c r="V65" s="36">
        <f t="shared" si="4"/>
        <v>0.125</v>
      </c>
      <c r="W65" s="1284" t="s">
        <v>2547</v>
      </c>
      <c r="X65" s="39" t="str">
        <f>IF($Y65="","",VLOOKUP($Y65,CODE!$AE:$AF,CODE!$AF$1-1,FALSE))</f>
        <v>PK</v>
      </c>
      <c r="Y65" s="37" t="s">
        <v>2518</v>
      </c>
      <c r="Z65" s="35" t="str">
        <f t="shared" si="5"/>
        <v>ELSJPF5529PK</v>
      </c>
      <c r="AA65" s="592" t="str">
        <f t="shared" si="6"/>
        <v/>
      </c>
      <c r="AB65" s="44">
        <f t="shared" si="7"/>
        <v>0.25</v>
      </c>
      <c r="AC65" s="598" t="s">
        <v>3005</v>
      </c>
      <c r="AD65" s="184">
        <v>1</v>
      </c>
      <c r="AE65" s="1285" t="s">
        <v>2544</v>
      </c>
      <c r="AF65" s="1295">
        <v>400</v>
      </c>
      <c r="AG65" s="1287" t="s">
        <v>2519</v>
      </c>
      <c r="AH65" s="1288">
        <v>1</v>
      </c>
      <c r="AI65" s="224" t="str">
        <f t="shared" si="8"/>
        <v>01</v>
      </c>
      <c r="AJ65" s="1289" t="s">
        <v>2520</v>
      </c>
      <c r="AK65" s="1289" t="s">
        <v>2521</v>
      </c>
      <c r="AL65" s="212">
        <f t="shared" si="9"/>
        <v>1</v>
      </c>
      <c r="AM65" s="247">
        <f>IF(ISERROR(VLOOKUP($F65,[1]기획현황취합!$A$1:$E$65440,[1]기획현황취합!$B$1,FALSE))=TRUE,0,VLOOKUP($F65,[1]기획현황취합!$A$1:$E$65440,[1]기획현황취합!$B$1,FALSE))</f>
        <v>218000</v>
      </c>
      <c r="AN65" s="1099">
        <f>IF(ISERROR(VLOOKUP($F65,[1]기획현황취합!$A$1:$E$65440,[1]기획현황취합!$C$1,FALSE))=TRUE,0,VLOOKUP($F65,[1]기획현황취합!$A$1:$E$65440,[1]기획현황취합!$C$1,FALSE))</f>
        <v>41801</v>
      </c>
      <c r="AO65" s="45">
        <f>IF(ISERROR(($AM65/1.1)/VLOOKUP($AG65,'TARGET MU'!$A:$D,'TARGET MU'!$D$1,FALSE))=TRUE,0,($AM65/1.1)/VLOOKUP($AG65,'TARGET MU'!$A:$D,'TARGET MU'!$D$1,FALSE))</f>
        <v>44040.404040404042</v>
      </c>
      <c r="AP65" s="1110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54998.000000000007</v>
      </c>
      <c r="AQ65" s="38">
        <f t="shared" si="62"/>
        <v>10957.595959595965</v>
      </c>
      <c r="AR65" s="754">
        <v>0</v>
      </c>
      <c r="AS65" s="754">
        <v>20</v>
      </c>
      <c r="AT65" s="244" t="s">
        <v>1724</v>
      </c>
      <c r="AU65" s="219">
        <f t="shared" si="63"/>
        <v>20</v>
      </c>
      <c r="AV65" s="245">
        <v>47.6</v>
      </c>
      <c r="AW65" s="246">
        <v>0</v>
      </c>
      <c r="AX65" s="250">
        <f>IF(ISERROR(VLOOKUP($F65,[1]기획현황취합!$A$1:$E$65440,[1]기획현황취합!$D$1,FALSE))=TRUE,0,VLOOKUP($F65,[1]기획현황취합!$A$1:$E$65440,[1]기획현황취합!$D$1,FALSE))</f>
        <v>41744</v>
      </c>
      <c r="AY65" s="248"/>
      <c r="AZ65" s="208">
        <f>IF(ISERROR(VLOOKUP($F65,[1]기획현황취합!$A$1:$E$65440,[1]기획현황취합!$E$1,FALSE))=TRUE,0,VLOOKUP($F65,[1]기획현황취합!$A$1:$E$65440,[1]기획현황취합!$E$1,FALSE))</f>
        <v>41897</v>
      </c>
      <c r="BA65" s="243">
        <v>41912</v>
      </c>
      <c r="BB65" s="243">
        <v>41908</v>
      </c>
      <c r="BC65" s="243">
        <v>0</v>
      </c>
      <c r="BD65" s="243">
        <v>0</v>
      </c>
      <c r="BE65" s="243">
        <v>0</v>
      </c>
      <c r="BF65" s="243">
        <v>0</v>
      </c>
      <c r="BG65" s="249" t="s">
        <v>2838</v>
      </c>
      <c r="BH65" s="249">
        <v>0</v>
      </c>
      <c r="BI65" s="83">
        <f>IF($I65="TTL",SUMIF($C:$C,MID($K65,1,SEARCH("TTL",$K65)-2),$BI:$BI),SUMIF(실입고현황!$A:$A,BB65&amp;VLOOKUP($AG65,'TARGET MU'!$A:$D,'TARGET MU'!$B$1,FALSE)&amp;$Z65&amp;" "&amp;$AE65,실입고현황!$C:$C))</f>
        <v>430</v>
      </c>
      <c r="BJ65" s="102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3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3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3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4">
        <f t="shared" si="10"/>
        <v>0</v>
      </c>
      <c r="BO65" s="46">
        <f t="shared" si="11"/>
        <v>400</v>
      </c>
      <c r="BP65" s="94">
        <f t="shared" si="12"/>
        <v>21999200.000000004</v>
      </c>
      <c r="BQ65" s="94">
        <f t="shared" si="13"/>
        <v>87200000</v>
      </c>
      <c r="BR65" s="47">
        <f t="shared" si="24"/>
        <v>3.6034368191901183</v>
      </c>
      <c r="BT65" s="26" t="str">
        <f>IF(ISERROR(Z65&amp;VLOOKUP($AG65,'TARGET MU'!$A:$D,'TARGET MU'!$B$1,FALSE))=TRUE,"",Z65&amp;VLOOKUP($AG65,'TARGET MU'!$A:$D,'TARGET MU'!$B$1,FALSE))</f>
        <v>ELSJPF5529PK대경글로텍</v>
      </c>
      <c r="BU65" s="31">
        <f t="shared" si="25"/>
        <v>54998.000000000007</v>
      </c>
      <c r="BV65" s="31" t="str">
        <f t="shared" si="26"/>
        <v>ELSJPF5529PKOMM400218000대경01IN</v>
      </c>
      <c r="BX65" s="54" t="str">
        <f t="shared" si="71"/>
        <v>ELS</v>
      </c>
      <c r="BY65" s="55">
        <f t="shared" si="72"/>
        <v>5</v>
      </c>
      <c r="BZ65" s="55" t="str">
        <f t="shared" si="73"/>
        <v>M</v>
      </c>
      <c r="CA65" s="55" t="str">
        <f t="shared" si="74"/>
        <v>JP</v>
      </c>
      <c r="CB65" s="55" t="str">
        <f t="shared" si="75"/>
        <v>K</v>
      </c>
      <c r="CC65" s="55" t="str">
        <f t="shared" si="76"/>
        <v>IN</v>
      </c>
      <c r="CD65" s="56" t="str">
        <f t="shared" si="77"/>
        <v>14FW_ELSTINKO_PADDING_JUMPER_06_PK_KIDS</v>
      </c>
      <c r="CE65" s="55" t="str">
        <f t="shared" si="78"/>
        <v>ELSJPF5529</v>
      </c>
      <c r="CF65" s="55">
        <f t="shared" si="79"/>
        <v>529</v>
      </c>
      <c r="CG65" s="56" t="str">
        <f t="shared" si="80"/>
        <v>14FW_ELSTINKO_PADDING_JUMPER_06_PK_KIDS</v>
      </c>
      <c r="CH65" s="55" t="str">
        <f t="shared" si="81"/>
        <v>PK</v>
      </c>
      <c r="CI65" s="55">
        <f t="shared" si="82"/>
        <v>1</v>
      </c>
      <c r="CJ65" s="55" t="str">
        <f t="shared" si="83"/>
        <v>OMM</v>
      </c>
      <c r="CK65" s="57">
        <f t="shared" si="14"/>
        <v>400</v>
      </c>
      <c r="CL65" s="58">
        <f t="shared" si="84"/>
        <v>47.6</v>
      </c>
      <c r="CM65" s="57">
        <f t="shared" si="85"/>
        <v>218000</v>
      </c>
      <c r="CN65" s="57">
        <f t="shared" si="86"/>
        <v>54978.000000000007</v>
      </c>
      <c r="CO65" s="57">
        <f t="shared" si="87"/>
        <v>20</v>
      </c>
      <c r="CP65" s="59">
        <f t="shared" si="88"/>
        <v>1</v>
      </c>
      <c r="CQ65" s="234"/>
      <c r="CS65" s="48"/>
      <c r="CT65" s="49" t="str">
        <f t="shared" si="89"/>
        <v>ELSJPF5529PKOMM</v>
      </c>
      <c r="CU65" s="50" t="str">
        <f t="shared" si="90"/>
        <v>ELSTINKO</v>
      </c>
      <c r="CV65" s="50" t="str">
        <f t="shared" si="70"/>
        <v>JUMPER_529_KIDS</v>
      </c>
      <c r="CW65" s="50" t="str">
        <f t="shared" si="91"/>
        <v>PINK_OMM</v>
      </c>
      <c r="CX65" s="51" t="str">
        <f t="shared" si="92"/>
        <v>ELS</v>
      </c>
      <c r="CY65" s="51">
        <f t="shared" si="93"/>
        <v>529</v>
      </c>
      <c r="CZ65" s="52">
        <f t="shared" si="15"/>
        <v>400</v>
      </c>
      <c r="DA65" s="52">
        <f t="shared" si="94"/>
        <v>218000</v>
      </c>
      <c r="DB65" s="51" t="str">
        <f t="shared" si="95"/>
        <v>PINK</v>
      </c>
      <c r="DC65" s="51" t="str">
        <f t="shared" si="96"/>
        <v>OMM</v>
      </c>
      <c r="DD65" s="60"/>
      <c r="DE65" s="164"/>
      <c r="DG65" s="270">
        <v>41778</v>
      </c>
      <c r="DH65" s="276">
        <f t="shared" si="67"/>
        <v>41807</v>
      </c>
      <c r="DI65" s="269">
        <v>41744</v>
      </c>
      <c r="DJ65" s="269">
        <v>41744</v>
      </c>
      <c r="DK65" s="270"/>
      <c r="DL65" s="1167"/>
      <c r="DM65" s="1167"/>
      <c r="DN65" s="270"/>
      <c r="DO65" s="270"/>
      <c r="DP65" s="277">
        <f t="shared" si="68"/>
        <v>41837</v>
      </c>
      <c r="DQ65" s="270"/>
      <c r="DR65" s="270"/>
      <c r="DS65" s="271"/>
      <c r="DT65" s="270"/>
      <c r="DU65" s="271"/>
      <c r="DV65" s="270">
        <v>41820</v>
      </c>
      <c r="DW65" s="270"/>
      <c r="DX65" s="271"/>
      <c r="DY65" s="271"/>
      <c r="DZ65" s="60"/>
      <c r="EA65" s="61"/>
      <c r="EB65" s="61"/>
      <c r="EC65" s="26" t="str">
        <f t="shared" si="56"/>
        <v/>
      </c>
      <c r="ED65" s="26" t="str">
        <f t="shared" si="57"/>
        <v>ELSJPF5529PKOMM</v>
      </c>
      <c r="EE65" s="27">
        <f>IF($ED65="",0,IF(COUNTIF(ED$12:ED64,ED65)=0,0,COUNTIF(ED$12:ED64,ED65)))</f>
        <v>0</v>
      </c>
      <c r="EF65" s="26">
        <f t="shared" si="58"/>
        <v>0</v>
      </c>
      <c r="EG65" s="27" t="str">
        <f t="shared" si="59"/>
        <v/>
      </c>
      <c r="EI65" s="26" t="str">
        <f t="shared" si="60"/>
        <v>ELSJPF5529</v>
      </c>
      <c r="EJ65" s="26" t="str">
        <f t="shared" si="61"/>
        <v>ELSJPF5529PK</v>
      </c>
      <c r="EV65" s="26">
        <f t="shared" si="69"/>
        <v>19040</v>
      </c>
    </row>
    <row r="66" spans="1:152" s="26" customFormat="1" ht="52.5" customHeight="1">
      <c r="A66" s="168" t="str">
        <f>IF(OR($I66="TTL",$I66=""),"",IF(ISERROR(VLOOKUP($B66,CODE!$D:$G,CODE!$F$1-2,FALSE))=TRUE,"전략",VLOOKUP($B66,CODE!$D:$G,CODE!$F$1-2,FALSE)))</f>
        <v>전략</v>
      </c>
      <c r="B66" s="217" t="str">
        <f>IF(OR($I66="TTL",$I66=""),"",IF(VLOOKUP($P66,CODE!$K:$O,CODE!$O$1,FALSE)="",$I66,$I66&amp;"-"&amp;VLOOKUP($P66,CODE!$K:$O,CODE!$O$1,FALSE)))</f>
        <v>ELS-의류</v>
      </c>
      <c r="C66" s="71" t="str">
        <f t="shared" si="16"/>
        <v>ELS-대경-01</v>
      </c>
      <c r="D66" s="300" t="str">
        <f t="shared" si="17"/>
        <v>ELS-대경-01ELSJPF5529PK</v>
      </c>
      <c r="E66" s="71">
        <f t="shared" si="18"/>
        <v>8</v>
      </c>
      <c r="F66" s="193" t="str">
        <f t="shared" si="19"/>
        <v>ELS-대경-018</v>
      </c>
      <c r="G66" s="71" t="str">
        <f t="shared" si="20"/>
        <v>ELS-대경-018-ELSJPF5529PINKOLL</v>
      </c>
      <c r="H66" s="71" t="str">
        <f>IF(ISERROR(I66&amp;VLOOKUP(P66,CODE!$K:$N,CODE!$N$1,FALSE)&amp;S66)=TRUE,0,I66&amp;VLOOKUP(P66,CODE!$K:$N,CODE!$N$1,FALSE)&amp;S66)</f>
        <v>ELS의류529</v>
      </c>
      <c r="I66" s="71" t="str">
        <f>IF(ISERROR(SEARCH("TTL",$K66))=TRUE,IF($L66="","",VLOOKUP($L66,CODE!$B:$G,CODE!$D$1,FALSE)),"TTL")</f>
        <v>ELS</v>
      </c>
      <c r="J66" s="237" t="str">
        <f t="shared" si="21"/>
        <v>14FW_E</v>
      </c>
      <c r="K66" s="878"/>
      <c r="L66" s="40" t="s">
        <v>2522</v>
      </c>
      <c r="M66" s="41" t="str">
        <f>IF(OR($I66="TTL",$L66=""),"",VLOOKUP($L66,CODE!$B:$D,CODE!$C$1,FALSE))</f>
        <v>ELSTINKO</v>
      </c>
      <c r="N66" s="42" t="str">
        <f>IF(OR($I66="TTL",$L66=""),"",VLOOKUP($K$2,CODE!$S:$T,CODE!$T$1-1,FALSE))</f>
        <v>F</v>
      </c>
      <c r="O66" s="1281">
        <v>5</v>
      </c>
      <c r="P66" s="40" t="s">
        <v>2523</v>
      </c>
      <c r="Q66" s="41" t="str">
        <f>IF(OR($I66="TTL",$P66=""),"",VLOOKUP($P66,CODE!$K:$M,CODE!$L$1,FALSE))</f>
        <v>JUMPER</v>
      </c>
      <c r="R66" s="1282" t="s">
        <v>2524</v>
      </c>
      <c r="S66" s="1283">
        <v>529</v>
      </c>
      <c r="T66" s="43">
        <f t="shared" si="2"/>
        <v>529</v>
      </c>
      <c r="U66" s="39" t="str">
        <f t="shared" si="3"/>
        <v>ELSJPF5529</v>
      </c>
      <c r="V66" s="36">
        <f t="shared" si="4"/>
        <v>0.125</v>
      </c>
      <c r="W66" s="1284" t="s">
        <v>2547</v>
      </c>
      <c r="X66" s="39" t="str">
        <f>IF($Y66="","",VLOOKUP($Y66,CODE!$AE:$AF,CODE!$AF$1-1,FALSE))</f>
        <v>PK</v>
      </c>
      <c r="Y66" s="37" t="s">
        <v>2525</v>
      </c>
      <c r="Z66" s="35" t="str">
        <f t="shared" si="5"/>
        <v>ELSJPF5529PK</v>
      </c>
      <c r="AA66" s="592" t="str">
        <f t="shared" si="6"/>
        <v/>
      </c>
      <c r="AB66" s="44">
        <f t="shared" si="7"/>
        <v>0.25</v>
      </c>
      <c r="AC66" s="598" t="s">
        <v>3005</v>
      </c>
      <c r="AD66" s="184">
        <v>1</v>
      </c>
      <c r="AE66" s="1285" t="s">
        <v>2545</v>
      </c>
      <c r="AF66" s="1295">
        <v>300</v>
      </c>
      <c r="AG66" s="1287" t="s">
        <v>2526</v>
      </c>
      <c r="AH66" s="1288">
        <v>1</v>
      </c>
      <c r="AI66" s="224" t="str">
        <f t="shared" si="8"/>
        <v>01</v>
      </c>
      <c r="AJ66" s="1289" t="s">
        <v>2527</v>
      </c>
      <c r="AK66" s="1289" t="s">
        <v>2528</v>
      </c>
      <c r="AL66" s="212">
        <f t="shared" si="9"/>
        <v>1</v>
      </c>
      <c r="AM66" s="247">
        <f>IF(ISERROR(VLOOKUP($F66,[1]기획현황취합!$A$1:$E$65440,[1]기획현황취합!$B$1,FALSE))=TRUE,0,VLOOKUP($F66,[1]기획현황취합!$A$1:$E$65440,[1]기획현황취합!$B$1,FALSE))</f>
        <v>218000</v>
      </c>
      <c r="AN66" s="1099">
        <f>IF(ISERROR(VLOOKUP($F66,[1]기획현황취합!$A$1:$E$65440,[1]기획현황취합!$C$1,FALSE))=TRUE,0,VLOOKUP($F66,[1]기획현황취합!$A$1:$E$65440,[1]기획현황취합!$C$1,FALSE))</f>
        <v>41801</v>
      </c>
      <c r="AO66" s="45">
        <f>IF(ISERROR(($AM66/1.1)/VLOOKUP($AG66,'TARGET MU'!$A:$D,'TARGET MU'!$D$1,FALSE))=TRUE,0,($AM66/1.1)/VLOOKUP($AG66,'TARGET MU'!$A:$D,'TARGET MU'!$D$1,FALSE))</f>
        <v>44040.404040404042</v>
      </c>
      <c r="AP66" s="1110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54998.000000000007</v>
      </c>
      <c r="AQ66" s="38">
        <f t="shared" si="62"/>
        <v>10957.595959595965</v>
      </c>
      <c r="AR66" s="754">
        <v>0</v>
      </c>
      <c r="AS66" s="754">
        <v>20</v>
      </c>
      <c r="AT66" s="244" t="s">
        <v>1724</v>
      </c>
      <c r="AU66" s="219">
        <f t="shared" si="63"/>
        <v>20</v>
      </c>
      <c r="AV66" s="245">
        <v>47.6</v>
      </c>
      <c r="AW66" s="246">
        <v>0</v>
      </c>
      <c r="AX66" s="250">
        <f>IF(ISERROR(VLOOKUP($F66,[1]기획현황취합!$A$1:$E$65440,[1]기획현황취합!$D$1,FALSE))=TRUE,0,VLOOKUP($F66,[1]기획현황취합!$A$1:$E$65440,[1]기획현황취합!$D$1,FALSE))</f>
        <v>41744</v>
      </c>
      <c r="AY66" s="248"/>
      <c r="AZ66" s="208">
        <f>IF(ISERROR(VLOOKUP($F66,[1]기획현황취합!$A$1:$E$65440,[1]기획현황취합!$E$1,FALSE))=TRUE,0,VLOOKUP($F66,[1]기획현황취합!$A$1:$E$65440,[1]기획현황취합!$E$1,FALSE))</f>
        <v>41897</v>
      </c>
      <c r="BA66" s="243">
        <v>41912</v>
      </c>
      <c r="BB66" s="243">
        <v>41908</v>
      </c>
      <c r="BC66" s="243">
        <v>0</v>
      </c>
      <c r="BD66" s="243">
        <v>0</v>
      </c>
      <c r="BE66" s="243">
        <v>0</v>
      </c>
      <c r="BF66" s="243">
        <v>0</v>
      </c>
      <c r="BG66" s="249" t="s">
        <v>2838</v>
      </c>
      <c r="BH66" s="249">
        <v>0</v>
      </c>
      <c r="BI66" s="83">
        <f>IF($I66="TTL",SUMIF($C:$C,MID($K66,1,SEARCH("TTL",$K66)-2),$BI:$BI),SUMIF(실입고현황!$A:$A,BB66&amp;VLOOKUP($AG66,'TARGET MU'!$A:$D,'TARGET MU'!$B$1,FALSE)&amp;$Z66&amp;" "&amp;$AE66,실입고현황!$C:$C))</f>
        <v>316</v>
      </c>
      <c r="BJ66" s="102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3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3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3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4">
        <f t="shared" si="10"/>
        <v>0</v>
      </c>
      <c r="BO66" s="46">
        <f t="shared" si="11"/>
        <v>300</v>
      </c>
      <c r="BP66" s="94">
        <f t="shared" si="12"/>
        <v>16499400.000000002</v>
      </c>
      <c r="BQ66" s="94">
        <f t="shared" si="13"/>
        <v>65400000</v>
      </c>
      <c r="BR66" s="47">
        <f t="shared" si="24"/>
        <v>3.6034368191901187</v>
      </c>
      <c r="BT66" s="26" t="str">
        <f>IF(ISERROR(Z66&amp;VLOOKUP($AG66,'TARGET MU'!$A:$D,'TARGET MU'!$B$1,FALSE))=TRUE,"",Z66&amp;VLOOKUP($AG66,'TARGET MU'!$A:$D,'TARGET MU'!$B$1,FALSE))</f>
        <v>ELSJPF5529PK대경글로텍</v>
      </c>
      <c r="BU66" s="31">
        <f t="shared" si="25"/>
        <v>54998.000000000007</v>
      </c>
      <c r="BV66" s="31" t="str">
        <f t="shared" si="26"/>
        <v>ELSJPF5529PKOLL300218000대경01IN</v>
      </c>
      <c r="BX66" s="54" t="str">
        <f t="shared" si="71"/>
        <v>ELS</v>
      </c>
      <c r="BY66" s="55">
        <f t="shared" si="72"/>
        <v>5</v>
      </c>
      <c r="BZ66" s="55" t="str">
        <f t="shared" si="73"/>
        <v>M</v>
      </c>
      <c r="CA66" s="55" t="str">
        <f t="shared" si="74"/>
        <v>JP</v>
      </c>
      <c r="CB66" s="55" t="str">
        <f t="shared" si="75"/>
        <v>K</v>
      </c>
      <c r="CC66" s="55" t="str">
        <f t="shared" si="76"/>
        <v>IN</v>
      </c>
      <c r="CD66" s="56" t="str">
        <f t="shared" si="77"/>
        <v>14FW_ELSTINKO_PADDING_JUMPER_06_PK_KIDS</v>
      </c>
      <c r="CE66" s="55" t="str">
        <f t="shared" si="78"/>
        <v>ELSJPF5529</v>
      </c>
      <c r="CF66" s="55">
        <f t="shared" si="79"/>
        <v>529</v>
      </c>
      <c r="CG66" s="56" t="str">
        <f t="shared" si="80"/>
        <v>14FW_ELSTINKO_PADDING_JUMPER_06_PK_KIDS</v>
      </c>
      <c r="CH66" s="55" t="str">
        <f t="shared" si="81"/>
        <v>PK</v>
      </c>
      <c r="CI66" s="55">
        <f t="shared" si="82"/>
        <v>1</v>
      </c>
      <c r="CJ66" s="55" t="str">
        <f t="shared" si="83"/>
        <v>OLL</v>
      </c>
      <c r="CK66" s="57">
        <f t="shared" si="14"/>
        <v>300</v>
      </c>
      <c r="CL66" s="58">
        <f t="shared" si="84"/>
        <v>47.6</v>
      </c>
      <c r="CM66" s="57">
        <f t="shared" si="85"/>
        <v>218000</v>
      </c>
      <c r="CN66" s="57">
        <f t="shared" si="86"/>
        <v>54978.000000000007</v>
      </c>
      <c r="CO66" s="57">
        <f t="shared" si="87"/>
        <v>20</v>
      </c>
      <c r="CP66" s="59">
        <f t="shared" si="88"/>
        <v>1</v>
      </c>
      <c r="CQ66" s="234"/>
      <c r="CS66" s="48"/>
      <c r="CT66" s="49" t="str">
        <f t="shared" si="89"/>
        <v>ELSJPF5529PKOLL</v>
      </c>
      <c r="CU66" s="50" t="str">
        <f t="shared" si="90"/>
        <v>ELSTINKO</v>
      </c>
      <c r="CV66" s="50" t="str">
        <f t="shared" si="70"/>
        <v>JUMPER_529_KIDS</v>
      </c>
      <c r="CW66" s="50" t="str">
        <f t="shared" si="91"/>
        <v>PINK_OLL</v>
      </c>
      <c r="CX66" s="51" t="str">
        <f t="shared" si="92"/>
        <v>ELS</v>
      </c>
      <c r="CY66" s="51">
        <f t="shared" si="93"/>
        <v>529</v>
      </c>
      <c r="CZ66" s="52">
        <f t="shared" si="15"/>
        <v>300</v>
      </c>
      <c r="DA66" s="52">
        <f t="shared" si="94"/>
        <v>218000</v>
      </c>
      <c r="DB66" s="51" t="str">
        <f t="shared" si="95"/>
        <v>PINK</v>
      </c>
      <c r="DC66" s="51" t="str">
        <f t="shared" si="96"/>
        <v>OLL</v>
      </c>
      <c r="DD66" s="60"/>
      <c r="DE66" s="164"/>
      <c r="DG66" s="270">
        <v>41778</v>
      </c>
      <c r="DH66" s="276">
        <f t="shared" si="67"/>
        <v>41807</v>
      </c>
      <c r="DI66" s="269">
        <v>41744</v>
      </c>
      <c r="DJ66" s="269">
        <v>41744</v>
      </c>
      <c r="DK66" s="270"/>
      <c r="DL66" s="1167"/>
      <c r="DM66" s="1167"/>
      <c r="DN66" s="270"/>
      <c r="DO66" s="270"/>
      <c r="DP66" s="277">
        <f t="shared" si="68"/>
        <v>41837</v>
      </c>
      <c r="DQ66" s="270"/>
      <c r="DR66" s="270"/>
      <c r="DS66" s="271"/>
      <c r="DT66" s="270"/>
      <c r="DU66" s="271"/>
      <c r="DV66" s="270">
        <v>41820</v>
      </c>
      <c r="DW66" s="270"/>
      <c r="DX66" s="271"/>
      <c r="DY66" s="271"/>
      <c r="DZ66" s="60"/>
      <c r="EA66" s="61"/>
      <c r="EB66" s="61"/>
      <c r="EC66" s="26" t="str">
        <f t="shared" si="56"/>
        <v/>
      </c>
      <c r="ED66" s="26" t="str">
        <f t="shared" si="57"/>
        <v>ELSJPF5529PKOLL</v>
      </c>
      <c r="EE66" s="27">
        <f>IF($ED66="",0,IF(COUNTIF(ED$12:ED65,ED66)=0,0,COUNTIF(ED$12:ED65,ED66)))</f>
        <v>0</v>
      </c>
      <c r="EF66" s="26">
        <f t="shared" si="58"/>
        <v>0</v>
      </c>
      <c r="EG66" s="27" t="str">
        <f t="shared" si="59"/>
        <v/>
      </c>
      <c r="EI66" s="26" t="str">
        <f t="shared" si="60"/>
        <v>ELSJPF5529</v>
      </c>
      <c r="EJ66" s="26" t="str">
        <f t="shared" si="61"/>
        <v>ELSJPF5529PK</v>
      </c>
      <c r="EV66" s="26">
        <f t="shared" si="69"/>
        <v>14280</v>
      </c>
    </row>
    <row r="67" spans="1:152" s="26" customFormat="1" ht="52.5" customHeight="1">
      <c r="A67" s="168" t="str">
        <f>IF(OR($I67="TTL",$I67=""),"",IF(ISERROR(VLOOKUP($B67,CODE!$D:$G,CODE!$F$1-2,FALSE))=TRUE,"전략",VLOOKUP($B67,CODE!$D:$G,CODE!$F$1-2,FALSE)))</f>
        <v>전략</v>
      </c>
      <c r="B67" s="217" t="str">
        <f>IF(OR($I67="TTL",$I67=""),"",IF(VLOOKUP($P67,CODE!$K:$O,CODE!$O$1,FALSE)="",$I67,$I67&amp;"-"&amp;VLOOKUP($P67,CODE!$K:$O,CODE!$O$1,FALSE)))</f>
        <v>ELS-의류</v>
      </c>
      <c r="C67" s="71" t="str">
        <f t="shared" si="16"/>
        <v>ELS-대경-01</v>
      </c>
      <c r="D67" s="300" t="str">
        <f t="shared" si="17"/>
        <v>ELS-대경-01ELSJPF5529OR</v>
      </c>
      <c r="E67" s="71">
        <f t="shared" si="18"/>
        <v>9</v>
      </c>
      <c r="F67" s="193" t="str">
        <f t="shared" si="19"/>
        <v>ELS-대경-019</v>
      </c>
      <c r="G67" s="71" t="str">
        <f t="shared" si="20"/>
        <v>ELS-대경-019-ELSJPF5529ORANGEOXS</v>
      </c>
      <c r="H67" s="71" t="str">
        <f>IF(ISERROR(I67&amp;VLOOKUP(P67,CODE!$K:$N,CODE!$N$1,FALSE)&amp;S67)=TRUE,0,I67&amp;VLOOKUP(P67,CODE!$K:$N,CODE!$N$1,FALSE)&amp;S67)</f>
        <v>ELS의류529</v>
      </c>
      <c r="I67" s="71" t="str">
        <f>IF(ISERROR(SEARCH("TTL",$K67))=TRUE,IF($L67="","",VLOOKUP($L67,CODE!$B:$G,CODE!$D$1,FALSE)),"TTL")</f>
        <v>ELS</v>
      </c>
      <c r="J67" s="237" t="str">
        <f t="shared" si="21"/>
        <v>14FW_E</v>
      </c>
      <c r="K67" s="1290"/>
      <c r="L67" s="40" t="s">
        <v>2529</v>
      </c>
      <c r="M67" s="41" t="str">
        <f>IF(OR($I67="TTL",$L67=""),"",VLOOKUP($L67,CODE!$B:$D,CODE!$C$1,FALSE))</f>
        <v>ELSTINKO</v>
      </c>
      <c r="N67" s="42" t="str">
        <f>IF(OR($I67="TTL",$L67=""),"",VLOOKUP($K$2,CODE!$S:$T,CODE!$T$1-1,FALSE))</f>
        <v>F</v>
      </c>
      <c r="O67" s="1281">
        <v>5</v>
      </c>
      <c r="P67" s="40" t="s">
        <v>2530</v>
      </c>
      <c r="Q67" s="41" t="str">
        <f>IF(OR($I67="TTL",$P67=""),"",VLOOKUP($P67,CODE!$K:$M,CODE!$L$1,FALSE))</f>
        <v>JUMPER</v>
      </c>
      <c r="R67" s="1282" t="s">
        <v>2531</v>
      </c>
      <c r="S67" s="1283">
        <v>529</v>
      </c>
      <c r="T67" s="43">
        <f t="shared" si="2"/>
        <v>529</v>
      </c>
      <c r="U67" s="39" t="str">
        <f t="shared" si="3"/>
        <v>ELSJPF5529</v>
      </c>
      <c r="V67" s="36">
        <f t="shared" si="4"/>
        <v>0.125</v>
      </c>
      <c r="W67" s="1284" t="s">
        <v>2548</v>
      </c>
      <c r="X67" s="39" t="str">
        <f>IF($Y67="","",VLOOKUP($Y67,CODE!$AE:$AF,CODE!$AF$1-1,FALSE))</f>
        <v>OR</v>
      </c>
      <c r="Y67" s="37" t="s">
        <v>2532</v>
      </c>
      <c r="Z67" s="35" t="str">
        <f t="shared" si="5"/>
        <v>ELSJPF5529OR</v>
      </c>
      <c r="AA67" s="592" t="str">
        <f t="shared" si="6"/>
        <v/>
      </c>
      <c r="AB67" s="44">
        <f t="shared" si="7"/>
        <v>0.25</v>
      </c>
      <c r="AC67" s="598" t="s">
        <v>3005</v>
      </c>
      <c r="AD67" s="184">
        <v>1</v>
      </c>
      <c r="AE67" s="1285" t="s">
        <v>2509</v>
      </c>
      <c r="AF67" s="1295">
        <v>350</v>
      </c>
      <c r="AG67" s="1287" t="s">
        <v>2497</v>
      </c>
      <c r="AH67" s="1288">
        <v>1</v>
      </c>
      <c r="AI67" s="224" t="str">
        <f t="shared" si="8"/>
        <v>01</v>
      </c>
      <c r="AJ67" s="1289" t="s">
        <v>2498</v>
      </c>
      <c r="AK67" s="1289" t="s">
        <v>2499</v>
      </c>
      <c r="AL67" s="212">
        <f t="shared" si="9"/>
        <v>1</v>
      </c>
      <c r="AM67" s="247">
        <f>IF(ISERROR(VLOOKUP($F67,[1]기획현황취합!$A$1:$E$65440,[1]기획현황취합!$B$1,FALSE))=TRUE,0,VLOOKUP($F67,[1]기획현황취합!$A$1:$E$65440,[1]기획현황취합!$B$1,FALSE))</f>
        <v>218000</v>
      </c>
      <c r="AN67" s="1099">
        <f>IF(ISERROR(VLOOKUP($F67,[1]기획현황취합!$A$1:$E$65440,[1]기획현황취합!$C$1,FALSE))=TRUE,0,VLOOKUP($F67,[1]기획현황취합!$A$1:$E$65440,[1]기획현황취합!$C$1,FALSE))</f>
        <v>41801</v>
      </c>
      <c r="AO67" s="45">
        <f>IF(ISERROR(($AM67/1.1)/VLOOKUP($AG67,'TARGET MU'!$A:$D,'TARGET MU'!$D$1,FALSE))=TRUE,0,($AM67/1.1)/VLOOKUP($AG67,'TARGET MU'!$A:$D,'TARGET MU'!$D$1,FALSE))</f>
        <v>44040.404040404042</v>
      </c>
      <c r="AP67" s="1110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54998.000000000007</v>
      </c>
      <c r="AQ67" s="38">
        <f t="shared" si="62"/>
        <v>10957.595959595965</v>
      </c>
      <c r="AR67" s="754">
        <v>0</v>
      </c>
      <c r="AS67" s="754">
        <v>20</v>
      </c>
      <c r="AT67" s="244" t="s">
        <v>1724</v>
      </c>
      <c r="AU67" s="219">
        <f t="shared" si="63"/>
        <v>20</v>
      </c>
      <c r="AV67" s="245">
        <v>47.6</v>
      </c>
      <c r="AW67" s="246">
        <v>0</v>
      </c>
      <c r="AX67" s="250">
        <f>IF(ISERROR(VLOOKUP($F67,[1]기획현황취합!$A$1:$E$65440,[1]기획현황취합!$D$1,FALSE))=TRUE,0,VLOOKUP($F67,[1]기획현황취합!$A$1:$E$65440,[1]기획현황취합!$D$1,FALSE))</f>
        <v>41744</v>
      </c>
      <c r="AY67" s="248"/>
      <c r="AZ67" s="208">
        <f>IF(ISERROR(VLOOKUP($F67,[1]기획현황취합!$A$1:$E$65440,[1]기획현황취합!$E$1,FALSE))=TRUE,0,VLOOKUP($F67,[1]기획현황취합!$A$1:$E$65440,[1]기획현황취합!$E$1,FALSE))</f>
        <v>41897</v>
      </c>
      <c r="BA67" s="243">
        <v>41912</v>
      </c>
      <c r="BB67" s="243">
        <v>41908</v>
      </c>
      <c r="BC67" s="243">
        <v>0</v>
      </c>
      <c r="BD67" s="243">
        <v>0</v>
      </c>
      <c r="BE67" s="243">
        <v>0</v>
      </c>
      <c r="BF67" s="243">
        <v>0</v>
      </c>
      <c r="BG67" s="249" t="s">
        <v>2838</v>
      </c>
      <c r="BH67" s="249">
        <v>0</v>
      </c>
      <c r="BI67" s="83">
        <f>IF($I67="TTL",SUMIF($C:$C,MID($K67,1,SEARCH("TTL",$K67)-2),$BI:$BI),SUMIF(실입고현황!$A:$A,BB67&amp;VLOOKUP($AG67,'TARGET MU'!$A:$D,'TARGET MU'!$B$1,FALSE)&amp;$Z67&amp;" "&amp;$AE67,실입고현황!$C:$C))</f>
        <v>378</v>
      </c>
      <c r="BJ67" s="102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3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3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3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4">
        <f t="shared" si="10"/>
        <v>0</v>
      </c>
      <c r="BO67" s="46">
        <f t="shared" si="11"/>
        <v>350</v>
      </c>
      <c r="BP67" s="94">
        <f t="shared" si="12"/>
        <v>19249300.000000004</v>
      </c>
      <c r="BQ67" s="94">
        <f t="shared" si="13"/>
        <v>76300000</v>
      </c>
      <c r="BR67" s="47">
        <f t="shared" si="24"/>
        <v>3.6034368191901178</v>
      </c>
      <c r="BT67" s="26" t="str">
        <f>IF(ISERROR(Z67&amp;VLOOKUP($AG67,'TARGET MU'!$A:$D,'TARGET MU'!$B$1,FALSE))=TRUE,"",Z67&amp;VLOOKUP($AG67,'TARGET MU'!$A:$D,'TARGET MU'!$B$1,FALSE))</f>
        <v>ELSJPF5529OR대경글로텍</v>
      </c>
      <c r="BU67" s="31">
        <f t="shared" si="25"/>
        <v>54998.000000000007</v>
      </c>
      <c r="BV67" s="31" t="str">
        <f t="shared" si="26"/>
        <v>ELSJPF5529OROXS350218000대경01IN</v>
      </c>
      <c r="BX67" s="54" t="str">
        <f t="shared" si="71"/>
        <v>ELS</v>
      </c>
      <c r="BY67" s="55">
        <f t="shared" si="72"/>
        <v>5</v>
      </c>
      <c r="BZ67" s="55" t="str">
        <f t="shared" si="73"/>
        <v>M</v>
      </c>
      <c r="CA67" s="55" t="str">
        <f t="shared" si="74"/>
        <v>JP</v>
      </c>
      <c r="CB67" s="55" t="str">
        <f t="shared" si="75"/>
        <v>K</v>
      </c>
      <c r="CC67" s="55" t="str">
        <f t="shared" si="76"/>
        <v>IN</v>
      </c>
      <c r="CD67" s="56" t="str">
        <f t="shared" si="77"/>
        <v>14FW_ELSTINKO_PADDING_JUMPER_06_OR_KIDS</v>
      </c>
      <c r="CE67" s="55" t="str">
        <f t="shared" si="78"/>
        <v>ELSJPF5529</v>
      </c>
      <c r="CF67" s="55">
        <f t="shared" si="79"/>
        <v>529</v>
      </c>
      <c r="CG67" s="56" t="str">
        <f t="shared" si="80"/>
        <v>14FW_ELSTINKO_PADDING_JUMPER_06_OR_KIDS</v>
      </c>
      <c r="CH67" s="55" t="str">
        <f t="shared" si="81"/>
        <v>OR</v>
      </c>
      <c r="CI67" s="55">
        <f t="shared" si="82"/>
        <v>1</v>
      </c>
      <c r="CJ67" s="55" t="str">
        <f t="shared" si="83"/>
        <v>OXS</v>
      </c>
      <c r="CK67" s="57">
        <f t="shared" si="14"/>
        <v>350</v>
      </c>
      <c r="CL67" s="58">
        <f t="shared" si="84"/>
        <v>47.6</v>
      </c>
      <c r="CM67" s="57">
        <f t="shared" si="85"/>
        <v>218000</v>
      </c>
      <c r="CN67" s="57">
        <f t="shared" si="86"/>
        <v>54978.000000000007</v>
      </c>
      <c r="CO67" s="57">
        <f t="shared" si="87"/>
        <v>20</v>
      </c>
      <c r="CP67" s="59">
        <f t="shared" si="88"/>
        <v>1</v>
      </c>
      <c r="CQ67" s="234"/>
      <c r="CS67" s="48"/>
      <c r="CT67" s="49" t="str">
        <f t="shared" si="89"/>
        <v>ELSJPF5529OROXS</v>
      </c>
      <c r="CU67" s="50" t="str">
        <f t="shared" si="90"/>
        <v>ELSTINKO</v>
      </c>
      <c r="CV67" s="50" t="str">
        <f t="shared" si="70"/>
        <v>JUMPER_529_KIDS</v>
      </c>
      <c r="CW67" s="50" t="str">
        <f t="shared" si="91"/>
        <v>ORANGE_OXS</v>
      </c>
      <c r="CX67" s="51" t="str">
        <f t="shared" si="92"/>
        <v>ELS</v>
      </c>
      <c r="CY67" s="51">
        <f t="shared" si="93"/>
        <v>529</v>
      </c>
      <c r="CZ67" s="52">
        <f t="shared" si="15"/>
        <v>350</v>
      </c>
      <c r="DA67" s="52">
        <f t="shared" si="94"/>
        <v>218000</v>
      </c>
      <c r="DB67" s="51" t="str">
        <f t="shared" si="95"/>
        <v>ORANGE</v>
      </c>
      <c r="DC67" s="51" t="str">
        <f t="shared" si="96"/>
        <v>OXS</v>
      </c>
      <c r="DD67" s="60"/>
      <c r="DE67" s="164"/>
      <c r="DG67" s="270">
        <v>41778</v>
      </c>
      <c r="DH67" s="276">
        <f t="shared" si="67"/>
        <v>41807</v>
      </c>
      <c r="DI67" s="269">
        <v>41744</v>
      </c>
      <c r="DJ67" s="269">
        <v>41744</v>
      </c>
      <c r="DK67" s="270"/>
      <c r="DL67" s="1167"/>
      <c r="DM67" s="1167"/>
      <c r="DN67" s="270"/>
      <c r="DO67" s="270"/>
      <c r="DP67" s="277">
        <f t="shared" si="68"/>
        <v>41837</v>
      </c>
      <c r="DQ67" s="270"/>
      <c r="DR67" s="270"/>
      <c r="DS67" s="271"/>
      <c r="DT67" s="270"/>
      <c r="DU67" s="271"/>
      <c r="DV67" s="270">
        <v>41820</v>
      </c>
      <c r="DW67" s="270"/>
      <c r="DX67" s="271"/>
      <c r="DY67" s="271"/>
      <c r="DZ67" s="60"/>
      <c r="EA67" s="61"/>
      <c r="EB67" s="61"/>
      <c r="EC67" s="26" t="str">
        <f t="shared" si="56"/>
        <v>ELSJPF5529OR41744</v>
      </c>
      <c r="ED67" s="26" t="str">
        <f t="shared" si="57"/>
        <v>ELSJPF5529OROXS</v>
      </c>
      <c r="EE67" s="27">
        <f>IF($ED67="",0,IF(COUNTIF(ED$12:ED66,ED67)=0,0,COUNTIF(ED$12:ED66,ED67)))</f>
        <v>0</v>
      </c>
      <c r="EF67" s="26">
        <f t="shared" si="58"/>
        <v>0</v>
      </c>
      <c r="EG67" s="27" t="str">
        <f t="shared" si="59"/>
        <v/>
      </c>
      <c r="EI67" s="26" t="str">
        <f t="shared" si="60"/>
        <v>ELSJPF5529</v>
      </c>
      <c r="EJ67" s="26" t="str">
        <f t="shared" si="61"/>
        <v>ELSJPF5529OR</v>
      </c>
      <c r="EV67" s="26">
        <f t="shared" si="69"/>
        <v>16660</v>
      </c>
    </row>
    <row r="68" spans="1:152" s="26" customFormat="1" ht="52.5" customHeight="1">
      <c r="A68" s="168" t="str">
        <f>IF(OR($I68="TTL",$I68=""),"",IF(ISERROR(VLOOKUP($B68,CODE!$D:$G,CODE!$F$1-2,FALSE))=TRUE,"전략",VLOOKUP($B68,CODE!$D:$G,CODE!$F$1-2,FALSE)))</f>
        <v>전략</v>
      </c>
      <c r="B68" s="217" t="str">
        <f>IF(OR($I68="TTL",$I68=""),"",IF(VLOOKUP($P68,CODE!$K:$O,CODE!$O$1,FALSE)="",$I68,$I68&amp;"-"&amp;VLOOKUP($P68,CODE!$K:$O,CODE!$O$1,FALSE)))</f>
        <v>ELS-의류</v>
      </c>
      <c r="C68" s="71" t="str">
        <f t="shared" si="16"/>
        <v>ELS-대경-01</v>
      </c>
      <c r="D68" s="300" t="str">
        <f t="shared" si="17"/>
        <v>ELS-대경-01ELSJPF5529OR</v>
      </c>
      <c r="E68" s="71">
        <f t="shared" si="18"/>
        <v>9</v>
      </c>
      <c r="F68" s="193" t="str">
        <f t="shared" si="19"/>
        <v>ELS-대경-019</v>
      </c>
      <c r="G68" s="71" t="str">
        <f t="shared" si="20"/>
        <v>ELS-대경-019-ELSJPF5529ORANGEOSS</v>
      </c>
      <c r="H68" s="71" t="str">
        <f>IF(ISERROR(I68&amp;VLOOKUP(P68,CODE!$K:$N,CODE!$N$1,FALSE)&amp;S68)=TRUE,0,I68&amp;VLOOKUP(P68,CODE!$K:$N,CODE!$N$1,FALSE)&amp;S68)</f>
        <v>ELS의류529</v>
      </c>
      <c r="I68" s="71" t="str">
        <f>IF(ISERROR(SEARCH("TTL",$K68))=TRUE,IF($L68="","",VLOOKUP($L68,CODE!$B:$G,CODE!$D$1,FALSE)),"TTL")</f>
        <v>ELS</v>
      </c>
      <c r="J68" s="237" t="str">
        <f t="shared" si="21"/>
        <v>14FW_E</v>
      </c>
      <c r="K68" s="1290"/>
      <c r="L68" s="40" t="s">
        <v>2500</v>
      </c>
      <c r="M68" s="41" t="str">
        <f>IF(OR($I68="TTL",$L68=""),"",VLOOKUP($L68,CODE!$B:$D,CODE!$C$1,FALSE))</f>
        <v>ELSTINKO</v>
      </c>
      <c r="N68" s="42" t="str">
        <f>IF(OR($I68="TTL",$L68=""),"",VLOOKUP($K$2,CODE!$S:$T,CODE!$T$1-1,FALSE))</f>
        <v>F</v>
      </c>
      <c r="O68" s="1281">
        <v>5</v>
      </c>
      <c r="P68" s="40" t="s">
        <v>2501</v>
      </c>
      <c r="Q68" s="41" t="str">
        <f>IF(OR($I68="TTL",$P68=""),"",VLOOKUP($P68,CODE!$K:$M,CODE!$L$1,FALSE))</f>
        <v>JUMPER</v>
      </c>
      <c r="R68" s="1282" t="s">
        <v>2533</v>
      </c>
      <c r="S68" s="1283">
        <v>529</v>
      </c>
      <c r="T68" s="43">
        <f t="shared" si="2"/>
        <v>529</v>
      </c>
      <c r="U68" s="39" t="str">
        <f t="shared" si="3"/>
        <v>ELSJPF5529</v>
      </c>
      <c r="V68" s="36">
        <f t="shared" si="4"/>
        <v>0.125</v>
      </c>
      <c r="W68" s="1284" t="s">
        <v>2548</v>
      </c>
      <c r="X68" s="39" t="str">
        <f>IF($Y68="","",VLOOKUP($Y68,CODE!$AE:$AF,CODE!$AF$1-1,FALSE))</f>
        <v>OR</v>
      </c>
      <c r="Y68" s="37" t="s">
        <v>2534</v>
      </c>
      <c r="Z68" s="35" t="str">
        <f t="shared" si="5"/>
        <v>ELSJPF5529OR</v>
      </c>
      <c r="AA68" s="592" t="str">
        <f t="shared" si="6"/>
        <v/>
      </c>
      <c r="AB68" s="44">
        <f t="shared" si="7"/>
        <v>0.25</v>
      </c>
      <c r="AC68" s="598" t="s">
        <v>3005</v>
      </c>
      <c r="AD68" s="184">
        <v>1</v>
      </c>
      <c r="AE68" s="1285" t="s">
        <v>2543</v>
      </c>
      <c r="AF68" s="1295">
        <v>450</v>
      </c>
      <c r="AG68" s="1287" t="s">
        <v>2535</v>
      </c>
      <c r="AH68" s="1288">
        <v>1</v>
      </c>
      <c r="AI68" s="224" t="str">
        <f t="shared" si="8"/>
        <v>01</v>
      </c>
      <c r="AJ68" s="1289" t="s">
        <v>2536</v>
      </c>
      <c r="AK68" s="1289" t="s">
        <v>2537</v>
      </c>
      <c r="AL68" s="212">
        <f t="shared" si="9"/>
        <v>1</v>
      </c>
      <c r="AM68" s="247">
        <f>IF(ISERROR(VLOOKUP($F68,[1]기획현황취합!$A$1:$E$65440,[1]기획현황취합!$B$1,FALSE))=TRUE,0,VLOOKUP($F68,[1]기획현황취합!$A$1:$E$65440,[1]기획현황취합!$B$1,FALSE))</f>
        <v>218000</v>
      </c>
      <c r="AN68" s="1099">
        <f>IF(ISERROR(VLOOKUP($F68,[1]기획현황취합!$A$1:$E$65440,[1]기획현황취합!$C$1,FALSE))=TRUE,0,VLOOKUP($F68,[1]기획현황취합!$A$1:$E$65440,[1]기획현황취합!$C$1,FALSE))</f>
        <v>41801</v>
      </c>
      <c r="AO68" s="45">
        <f>IF(ISERROR(($AM68/1.1)/VLOOKUP($AG68,'TARGET MU'!$A:$D,'TARGET MU'!$D$1,FALSE))=TRUE,0,($AM68/1.1)/VLOOKUP($AG68,'TARGET MU'!$A:$D,'TARGET MU'!$D$1,FALSE))</f>
        <v>44040.404040404042</v>
      </c>
      <c r="AP68" s="1110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54998.000000000007</v>
      </c>
      <c r="AQ68" s="38">
        <f t="shared" si="62"/>
        <v>10957.595959595965</v>
      </c>
      <c r="AR68" s="754">
        <v>0</v>
      </c>
      <c r="AS68" s="754">
        <v>20</v>
      </c>
      <c r="AT68" s="244" t="s">
        <v>1724</v>
      </c>
      <c r="AU68" s="219">
        <f t="shared" si="63"/>
        <v>20</v>
      </c>
      <c r="AV68" s="245">
        <v>47.6</v>
      </c>
      <c r="AW68" s="246">
        <v>0</v>
      </c>
      <c r="AX68" s="250">
        <f>IF(ISERROR(VLOOKUP($F68,[1]기획현황취합!$A$1:$E$65440,[1]기획현황취합!$D$1,FALSE))=TRUE,0,VLOOKUP($F68,[1]기획현황취합!$A$1:$E$65440,[1]기획현황취합!$D$1,FALSE))</f>
        <v>41744</v>
      </c>
      <c r="AY68" s="248"/>
      <c r="AZ68" s="208">
        <f>IF(ISERROR(VLOOKUP($F68,[1]기획현황취합!$A$1:$E$65440,[1]기획현황취합!$E$1,FALSE))=TRUE,0,VLOOKUP($F68,[1]기획현황취합!$A$1:$E$65440,[1]기획현황취합!$E$1,FALSE))</f>
        <v>41897</v>
      </c>
      <c r="BA68" s="243">
        <v>41912</v>
      </c>
      <c r="BB68" s="243">
        <v>41908</v>
      </c>
      <c r="BC68" s="243">
        <v>0</v>
      </c>
      <c r="BD68" s="243">
        <v>0</v>
      </c>
      <c r="BE68" s="243">
        <v>0</v>
      </c>
      <c r="BF68" s="243">
        <v>0</v>
      </c>
      <c r="BG68" s="249" t="s">
        <v>2838</v>
      </c>
      <c r="BH68" s="249">
        <v>0</v>
      </c>
      <c r="BI68" s="83">
        <f>IF($I68="TTL",SUMIF($C:$C,MID($K68,1,SEARCH("TTL",$K68)-2),$BI:$BI),SUMIF(실입고현황!$A:$A,BB68&amp;VLOOKUP($AG68,'TARGET MU'!$A:$D,'TARGET MU'!$B$1,FALSE)&amp;$Z68&amp;" "&amp;$AE68,실입고현황!$C:$C))</f>
        <v>471</v>
      </c>
      <c r="BJ68" s="102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3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3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3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4">
        <f t="shared" si="10"/>
        <v>0</v>
      </c>
      <c r="BO68" s="46">
        <f t="shared" si="11"/>
        <v>450</v>
      </c>
      <c r="BP68" s="94">
        <f t="shared" si="12"/>
        <v>24749100.000000004</v>
      </c>
      <c r="BQ68" s="94">
        <f t="shared" si="13"/>
        <v>98100000</v>
      </c>
      <c r="BR68" s="47">
        <f t="shared" si="24"/>
        <v>3.6034368191901183</v>
      </c>
      <c r="BT68" s="26" t="str">
        <f>IF(ISERROR(Z68&amp;VLOOKUP($AG68,'TARGET MU'!$A:$D,'TARGET MU'!$B$1,FALSE))=TRUE,"",Z68&amp;VLOOKUP($AG68,'TARGET MU'!$A:$D,'TARGET MU'!$B$1,FALSE))</f>
        <v>ELSJPF5529OR대경글로텍</v>
      </c>
      <c r="BU68" s="31">
        <f t="shared" si="25"/>
        <v>54998.000000000007</v>
      </c>
      <c r="BV68" s="31" t="str">
        <f t="shared" si="26"/>
        <v>ELSJPF5529OROSS450218000대경01IN</v>
      </c>
      <c r="BX68" s="54" t="str">
        <f t="shared" si="71"/>
        <v>ELS</v>
      </c>
      <c r="BY68" s="55">
        <f t="shared" si="72"/>
        <v>5</v>
      </c>
      <c r="BZ68" s="55" t="str">
        <f t="shared" si="73"/>
        <v>M</v>
      </c>
      <c r="CA68" s="55" t="str">
        <f t="shared" si="74"/>
        <v>JP</v>
      </c>
      <c r="CB68" s="55" t="str">
        <f t="shared" si="75"/>
        <v>K</v>
      </c>
      <c r="CC68" s="55" t="str">
        <f t="shared" si="76"/>
        <v>IN</v>
      </c>
      <c r="CD68" s="56" t="str">
        <f t="shared" si="77"/>
        <v>14FW_ELSTINKO_PADDING_JUMPER_06_OR_KIDS</v>
      </c>
      <c r="CE68" s="55" t="str">
        <f t="shared" si="78"/>
        <v>ELSJPF5529</v>
      </c>
      <c r="CF68" s="55">
        <f t="shared" si="79"/>
        <v>529</v>
      </c>
      <c r="CG68" s="56" t="str">
        <f t="shared" si="80"/>
        <v>14FW_ELSTINKO_PADDING_JUMPER_06_OR_KIDS</v>
      </c>
      <c r="CH68" s="55" t="str">
        <f t="shared" si="81"/>
        <v>OR</v>
      </c>
      <c r="CI68" s="55">
        <f t="shared" si="82"/>
        <v>1</v>
      </c>
      <c r="CJ68" s="55" t="str">
        <f t="shared" si="83"/>
        <v>OSS</v>
      </c>
      <c r="CK68" s="57">
        <f t="shared" si="14"/>
        <v>450</v>
      </c>
      <c r="CL68" s="58">
        <f t="shared" si="84"/>
        <v>47.6</v>
      </c>
      <c r="CM68" s="57">
        <f t="shared" si="85"/>
        <v>218000</v>
      </c>
      <c r="CN68" s="57">
        <f t="shared" si="86"/>
        <v>54978.000000000007</v>
      </c>
      <c r="CO68" s="57">
        <f t="shared" si="87"/>
        <v>20</v>
      </c>
      <c r="CP68" s="59">
        <f t="shared" si="88"/>
        <v>1</v>
      </c>
      <c r="CQ68" s="234"/>
      <c r="CS68" s="48"/>
      <c r="CT68" s="49" t="str">
        <f t="shared" si="89"/>
        <v>ELSJPF5529OROSS</v>
      </c>
      <c r="CU68" s="50" t="str">
        <f t="shared" si="90"/>
        <v>ELSTINKO</v>
      </c>
      <c r="CV68" s="50" t="str">
        <f t="shared" si="70"/>
        <v>JUMPER_529_KIDS</v>
      </c>
      <c r="CW68" s="50" t="str">
        <f t="shared" si="91"/>
        <v>ORANGE_OSS</v>
      </c>
      <c r="CX68" s="51" t="str">
        <f t="shared" si="92"/>
        <v>ELS</v>
      </c>
      <c r="CY68" s="51">
        <f t="shared" si="93"/>
        <v>529</v>
      </c>
      <c r="CZ68" s="52">
        <f t="shared" si="15"/>
        <v>450</v>
      </c>
      <c r="DA68" s="52">
        <f t="shared" si="94"/>
        <v>218000</v>
      </c>
      <c r="DB68" s="51" t="str">
        <f t="shared" si="95"/>
        <v>ORANGE</v>
      </c>
      <c r="DC68" s="51" t="str">
        <f t="shared" si="96"/>
        <v>OSS</v>
      </c>
      <c r="DD68" s="60"/>
      <c r="DE68" s="164"/>
      <c r="DG68" s="270">
        <v>41778</v>
      </c>
      <c r="DH68" s="276">
        <f t="shared" si="67"/>
        <v>41807</v>
      </c>
      <c r="DI68" s="269">
        <v>41744</v>
      </c>
      <c r="DJ68" s="269">
        <v>41744</v>
      </c>
      <c r="DK68" s="270"/>
      <c r="DL68" s="1167"/>
      <c r="DM68" s="1167"/>
      <c r="DN68" s="270"/>
      <c r="DO68" s="270"/>
      <c r="DP68" s="277">
        <f t="shared" si="68"/>
        <v>41837</v>
      </c>
      <c r="DQ68" s="270"/>
      <c r="DR68" s="270"/>
      <c r="DS68" s="271"/>
      <c r="DT68" s="270"/>
      <c r="DU68" s="271"/>
      <c r="DV68" s="270">
        <v>41820</v>
      </c>
      <c r="DW68" s="270"/>
      <c r="DX68" s="271"/>
      <c r="DY68" s="271"/>
      <c r="DZ68" s="60"/>
      <c r="EA68" s="61"/>
      <c r="EB68" s="61"/>
      <c r="EC68" s="26" t="str">
        <f t="shared" si="56"/>
        <v/>
      </c>
      <c r="ED68" s="26" t="str">
        <f t="shared" si="57"/>
        <v>ELSJPF5529OROSS</v>
      </c>
      <c r="EE68" s="27">
        <f>IF($ED68="",0,IF(COUNTIF(ED$12:ED67,ED68)=0,0,COUNTIF(ED$12:ED67,ED68)))</f>
        <v>0</v>
      </c>
      <c r="EF68" s="26">
        <f t="shared" si="58"/>
        <v>0</v>
      </c>
      <c r="EG68" s="27" t="str">
        <f t="shared" si="59"/>
        <v/>
      </c>
      <c r="EI68" s="26" t="str">
        <f t="shared" si="60"/>
        <v>ELSJPF5529</v>
      </c>
      <c r="EJ68" s="26" t="str">
        <f t="shared" si="61"/>
        <v>ELSJPF5529OR</v>
      </c>
      <c r="EV68" s="26">
        <f t="shared" si="69"/>
        <v>21420</v>
      </c>
    </row>
    <row r="69" spans="1:152" s="26" customFormat="1" ht="52.5" customHeight="1">
      <c r="A69" s="168" t="str">
        <f>IF(OR($I69="TTL",$I69=""),"",IF(ISERROR(VLOOKUP($B69,CODE!$D:$G,CODE!$F$1-2,FALSE))=TRUE,"전략",VLOOKUP($B69,CODE!$D:$G,CODE!$F$1-2,FALSE)))</f>
        <v>전략</v>
      </c>
      <c r="B69" s="217" t="str">
        <f>IF(OR($I69="TTL",$I69=""),"",IF(VLOOKUP($P69,CODE!$K:$O,CODE!$O$1,FALSE)="",$I69,$I69&amp;"-"&amp;VLOOKUP($P69,CODE!$K:$O,CODE!$O$1,FALSE)))</f>
        <v>ELS-의류</v>
      </c>
      <c r="C69" s="71" t="str">
        <f t="shared" si="16"/>
        <v>ELS-대경-01</v>
      </c>
      <c r="D69" s="300" t="str">
        <f t="shared" si="17"/>
        <v>ELS-대경-01ELSJPF5529OR</v>
      </c>
      <c r="E69" s="71">
        <f t="shared" si="18"/>
        <v>9</v>
      </c>
      <c r="F69" s="193" t="str">
        <f t="shared" si="19"/>
        <v>ELS-대경-019</v>
      </c>
      <c r="G69" s="71" t="str">
        <f t="shared" si="20"/>
        <v>ELS-대경-019-ELSJPF5529ORANGEOMM</v>
      </c>
      <c r="H69" s="71" t="str">
        <f>IF(ISERROR(I69&amp;VLOOKUP(P69,CODE!$K:$N,CODE!$N$1,FALSE)&amp;S69)=TRUE,0,I69&amp;VLOOKUP(P69,CODE!$K:$N,CODE!$N$1,FALSE)&amp;S69)</f>
        <v>ELS의류529</v>
      </c>
      <c r="I69" s="71" t="str">
        <f>IF(ISERROR(SEARCH("TTL",$K69))=TRUE,IF($L69="","",VLOOKUP($L69,CODE!$B:$G,CODE!$D$1,FALSE)),"TTL")</f>
        <v>ELS</v>
      </c>
      <c r="J69" s="237" t="str">
        <f t="shared" si="21"/>
        <v>14FW_E</v>
      </c>
      <c r="K69" s="1290"/>
      <c r="L69" s="40" t="s">
        <v>2538</v>
      </c>
      <c r="M69" s="41" t="str">
        <f>IF(OR($I69="TTL",$L69=""),"",VLOOKUP($L69,CODE!$B:$D,CODE!$C$1,FALSE))</f>
        <v>ELSTINKO</v>
      </c>
      <c r="N69" s="42" t="str">
        <f>IF(OR($I69="TTL",$L69=""),"",VLOOKUP($K$2,CODE!$S:$T,CODE!$T$1-1,FALSE))</f>
        <v>F</v>
      </c>
      <c r="O69" s="1281">
        <v>5</v>
      </c>
      <c r="P69" s="40" t="s">
        <v>2539</v>
      </c>
      <c r="Q69" s="41" t="str">
        <f>IF(OR($I69="TTL",$P69=""),"",VLOOKUP($P69,CODE!$K:$M,CODE!$L$1,FALSE))</f>
        <v>JUMPER</v>
      </c>
      <c r="R69" s="1282" t="s">
        <v>2517</v>
      </c>
      <c r="S69" s="1283">
        <v>529</v>
      </c>
      <c r="T69" s="43">
        <f t="shared" si="2"/>
        <v>529</v>
      </c>
      <c r="U69" s="39" t="str">
        <f t="shared" si="3"/>
        <v>ELSJPF5529</v>
      </c>
      <c r="V69" s="36">
        <f t="shared" si="4"/>
        <v>0.125</v>
      </c>
      <c r="W69" s="1284" t="s">
        <v>2548</v>
      </c>
      <c r="X69" s="39" t="str">
        <f>IF($Y69="","",VLOOKUP($Y69,CODE!$AE:$AF,CODE!$AF$1-1,FALSE))</f>
        <v>OR</v>
      </c>
      <c r="Y69" s="37" t="s">
        <v>2540</v>
      </c>
      <c r="Z69" s="35" t="str">
        <f t="shared" si="5"/>
        <v>ELSJPF5529OR</v>
      </c>
      <c r="AA69" s="592" t="str">
        <f t="shared" si="6"/>
        <v/>
      </c>
      <c r="AB69" s="44">
        <f t="shared" si="7"/>
        <v>0.25</v>
      </c>
      <c r="AC69" s="598" t="s">
        <v>3005</v>
      </c>
      <c r="AD69" s="184">
        <v>1</v>
      </c>
      <c r="AE69" s="1285" t="s">
        <v>2544</v>
      </c>
      <c r="AF69" s="1295">
        <v>400</v>
      </c>
      <c r="AG69" s="1287" t="s">
        <v>2519</v>
      </c>
      <c r="AH69" s="1288">
        <v>1</v>
      </c>
      <c r="AI69" s="224" t="str">
        <f t="shared" si="8"/>
        <v>01</v>
      </c>
      <c r="AJ69" s="1289" t="s">
        <v>2520</v>
      </c>
      <c r="AK69" s="1289" t="s">
        <v>2521</v>
      </c>
      <c r="AL69" s="212">
        <f t="shared" si="9"/>
        <v>1</v>
      </c>
      <c r="AM69" s="247">
        <f>IF(ISERROR(VLOOKUP($F69,[1]기획현황취합!$A$1:$E$65440,[1]기획현황취합!$B$1,FALSE))=TRUE,0,VLOOKUP($F69,[1]기획현황취합!$A$1:$E$65440,[1]기획현황취합!$B$1,FALSE))</f>
        <v>218000</v>
      </c>
      <c r="AN69" s="1099">
        <f>IF(ISERROR(VLOOKUP($F69,[1]기획현황취합!$A$1:$E$65440,[1]기획현황취합!$C$1,FALSE))=TRUE,0,VLOOKUP($F69,[1]기획현황취합!$A$1:$E$65440,[1]기획현황취합!$C$1,FALSE))</f>
        <v>41801</v>
      </c>
      <c r="AO69" s="45">
        <f>IF(ISERROR(($AM69/1.1)/VLOOKUP($AG69,'TARGET MU'!$A:$D,'TARGET MU'!$D$1,FALSE))=TRUE,0,($AM69/1.1)/VLOOKUP($AG69,'TARGET MU'!$A:$D,'TARGET MU'!$D$1,FALSE))</f>
        <v>44040.404040404042</v>
      </c>
      <c r="AP69" s="1110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54998.000000000007</v>
      </c>
      <c r="AQ69" s="38">
        <f t="shared" si="62"/>
        <v>10957.595959595965</v>
      </c>
      <c r="AR69" s="754">
        <v>0</v>
      </c>
      <c r="AS69" s="754">
        <v>20</v>
      </c>
      <c r="AT69" s="244" t="s">
        <v>1724</v>
      </c>
      <c r="AU69" s="219">
        <f t="shared" si="63"/>
        <v>20</v>
      </c>
      <c r="AV69" s="245">
        <v>47.6</v>
      </c>
      <c r="AW69" s="246">
        <v>0</v>
      </c>
      <c r="AX69" s="250">
        <f>IF(ISERROR(VLOOKUP($F69,[1]기획현황취합!$A$1:$E$65440,[1]기획현황취합!$D$1,FALSE))=TRUE,0,VLOOKUP($F69,[1]기획현황취합!$A$1:$E$65440,[1]기획현황취합!$D$1,FALSE))</f>
        <v>41744</v>
      </c>
      <c r="AY69" s="248"/>
      <c r="AZ69" s="208">
        <f>IF(ISERROR(VLOOKUP($F69,[1]기획현황취합!$A$1:$E$65440,[1]기획현황취합!$E$1,FALSE))=TRUE,0,VLOOKUP($F69,[1]기획현황취합!$A$1:$E$65440,[1]기획현황취합!$E$1,FALSE))</f>
        <v>41897</v>
      </c>
      <c r="BA69" s="243">
        <v>41912</v>
      </c>
      <c r="BB69" s="243">
        <v>41908</v>
      </c>
      <c r="BC69" s="243">
        <v>0</v>
      </c>
      <c r="BD69" s="243">
        <v>0</v>
      </c>
      <c r="BE69" s="243">
        <v>0</v>
      </c>
      <c r="BF69" s="243">
        <v>0</v>
      </c>
      <c r="BG69" s="249" t="s">
        <v>2838</v>
      </c>
      <c r="BH69" s="249">
        <v>0</v>
      </c>
      <c r="BI69" s="83">
        <f>IF($I69="TTL",SUMIF($C:$C,MID($K69,1,SEARCH("TTL",$K69)-2),$BI:$BI),SUMIF(실입고현황!$A:$A,BB69&amp;VLOOKUP($AG69,'TARGET MU'!$A:$D,'TARGET MU'!$B$1,FALSE)&amp;$Z69&amp;" "&amp;$AE69,실입고현황!$C:$C))</f>
        <v>443</v>
      </c>
      <c r="BJ69" s="102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3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3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3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4">
        <f t="shared" si="10"/>
        <v>0</v>
      </c>
      <c r="BO69" s="46">
        <f t="shared" si="11"/>
        <v>400</v>
      </c>
      <c r="BP69" s="94">
        <f t="shared" si="12"/>
        <v>21999200.000000004</v>
      </c>
      <c r="BQ69" s="94">
        <f t="shared" si="13"/>
        <v>87200000</v>
      </c>
      <c r="BR69" s="47">
        <f t="shared" si="24"/>
        <v>3.6034368191901183</v>
      </c>
      <c r="BT69" s="26" t="str">
        <f>IF(ISERROR(Z69&amp;VLOOKUP($AG69,'TARGET MU'!$A:$D,'TARGET MU'!$B$1,FALSE))=TRUE,"",Z69&amp;VLOOKUP($AG69,'TARGET MU'!$A:$D,'TARGET MU'!$B$1,FALSE))</f>
        <v>ELSJPF5529OR대경글로텍</v>
      </c>
      <c r="BU69" s="31">
        <f t="shared" si="25"/>
        <v>54998.000000000007</v>
      </c>
      <c r="BV69" s="31" t="str">
        <f t="shared" si="26"/>
        <v>ELSJPF5529OROMM400218000대경01IN</v>
      </c>
      <c r="BX69" s="54" t="str">
        <f t="shared" si="71"/>
        <v>ELS</v>
      </c>
      <c r="BY69" s="55">
        <f t="shared" si="72"/>
        <v>5</v>
      </c>
      <c r="BZ69" s="55" t="str">
        <f t="shared" si="73"/>
        <v>M</v>
      </c>
      <c r="CA69" s="55" t="str">
        <f t="shared" si="74"/>
        <v>JP</v>
      </c>
      <c r="CB69" s="55" t="str">
        <f t="shared" si="75"/>
        <v>K</v>
      </c>
      <c r="CC69" s="55" t="str">
        <f t="shared" si="76"/>
        <v>IN</v>
      </c>
      <c r="CD69" s="56" t="str">
        <f t="shared" si="77"/>
        <v>14FW_ELSTINKO_PADDING_JUMPER_06_OR_KIDS</v>
      </c>
      <c r="CE69" s="55" t="str">
        <f t="shared" si="78"/>
        <v>ELSJPF5529</v>
      </c>
      <c r="CF69" s="55">
        <f t="shared" si="79"/>
        <v>529</v>
      </c>
      <c r="CG69" s="56" t="str">
        <f t="shared" si="80"/>
        <v>14FW_ELSTINKO_PADDING_JUMPER_06_OR_KIDS</v>
      </c>
      <c r="CH69" s="55" t="str">
        <f t="shared" si="81"/>
        <v>OR</v>
      </c>
      <c r="CI69" s="55">
        <f t="shared" si="82"/>
        <v>1</v>
      </c>
      <c r="CJ69" s="55" t="str">
        <f t="shared" si="83"/>
        <v>OMM</v>
      </c>
      <c r="CK69" s="57">
        <f t="shared" si="14"/>
        <v>400</v>
      </c>
      <c r="CL69" s="58">
        <f t="shared" si="84"/>
        <v>47.6</v>
      </c>
      <c r="CM69" s="57">
        <f t="shared" si="85"/>
        <v>218000</v>
      </c>
      <c r="CN69" s="57">
        <f t="shared" si="86"/>
        <v>54978.000000000007</v>
      </c>
      <c r="CO69" s="57">
        <f t="shared" si="87"/>
        <v>20</v>
      </c>
      <c r="CP69" s="59">
        <f t="shared" si="88"/>
        <v>1</v>
      </c>
      <c r="CQ69" s="234"/>
      <c r="CS69" s="48"/>
      <c r="CT69" s="49" t="str">
        <f t="shared" si="89"/>
        <v>ELSJPF5529OROMM</v>
      </c>
      <c r="CU69" s="50" t="str">
        <f t="shared" si="90"/>
        <v>ELSTINKO</v>
      </c>
      <c r="CV69" s="50" t="str">
        <f t="shared" si="70"/>
        <v>JUMPER_529_KIDS</v>
      </c>
      <c r="CW69" s="50" t="str">
        <f t="shared" si="91"/>
        <v>ORANGE_OMM</v>
      </c>
      <c r="CX69" s="51" t="str">
        <f t="shared" si="92"/>
        <v>ELS</v>
      </c>
      <c r="CY69" s="51">
        <f t="shared" si="93"/>
        <v>529</v>
      </c>
      <c r="CZ69" s="52">
        <f t="shared" si="15"/>
        <v>400</v>
      </c>
      <c r="DA69" s="52">
        <f t="shared" si="94"/>
        <v>218000</v>
      </c>
      <c r="DB69" s="51" t="str">
        <f t="shared" si="95"/>
        <v>ORANGE</v>
      </c>
      <c r="DC69" s="51" t="str">
        <f t="shared" si="96"/>
        <v>OMM</v>
      </c>
      <c r="DD69" s="60"/>
      <c r="DE69" s="164"/>
      <c r="DG69" s="270">
        <v>41778</v>
      </c>
      <c r="DH69" s="276">
        <f t="shared" si="67"/>
        <v>41807</v>
      </c>
      <c r="DI69" s="269">
        <v>41744</v>
      </c>
      <c r="DJ69" s="269">
        <v>41744</v>
      </c>
      <c r="DK69" s="270"/>
      <c r="DL69" s="1167"/>
      <c r="DM69" s="1167"/>
      <c r="DN69" s="270"/>
      <c r="DO69" s="270"/>
      <c r="DP69" s="277">
        <f t="shared" si="68"/>
        <v>41837</v>
      </c>
      <c r="DQ69" s="270"/>
      <c r="DR69" s="270"/>
      <c r="DS69" s="271"/>
      <c r="DT69" s="270"/>
      <c r="DU69" s="271"/>
      <c r="DV69" s="270">
        <v>41820</v>
      </c>
      <c r="DW69" s="270"/>
      <c r="DX69" s="271"/>
      <c r="DY69" s="271"/>
      <c r="DZ69" s="60"/>
      <c r="EA69" s="61"/>
      <c r="EB69" s="61"/>
      <c r="EC69" s="26" t="str">
        <f t="shared" si="56"/>
        <v/>
      </c>
      <c r="ED69" s="26" t="str">
        <f t="shared" si="57"/>
        <v>ELSJPF5529OROMM</v>
      </c>
      <c r="EE69" s="27">
        <f>IF($ED69="",0,IF(COUNTIF(ED$12:ED68,ED69)=0,0,COUNTIF(ED$12:ED68,ED69)))</f>
        <v>0</v>
      </c>
      <c r="EF69" s="26">
        <f t="shared" si="58"/>
        <v>0</v>
      </c>
      <c r="EG69" s="27" t="str">
        <f t="shared" si="59"/>
        <v/>
      </c>
      <c r="EI69" s="26" t="str">
        <f t="shared" si="60"/>
        <v>ELSJPF5529</v>
      </c>
      <c r="EJ69" s="26" t="str">
        <f t="shared" si="61"/>
        <v>ELSJPF5529OR</v>
      </c>
      <c r="EV69" s="26">
        <f t="shared" si="69"/>
        <v>19040</v>
      </c>
    </row>
    <row r="70" spans="1:152" s="26" customFormat="1" ht="52.5" customHeight="1">
      <c r="A70" s="168" t="str">
        <f>IF(OR($I70="TTL",$I70=""),"",IF(ISERROR(VLOOKUP($B70,CODE!$D:$G,CODE!$F$1-2,FALSE))=TRUE,"전략",VLOOKUP($B70,CODE!$D:$G,CODE!$F$1-2,FALSE)))</f>
        <v>전략</v>
      </c>
      <c r="B70" s="217" t="str">
        <f>IF(OR($I70="TTL",$I70=""),"",IF(VLOOKUP($P70,CODE!$K:$O,CODE!$O$1,FALSE)="",$I70,$I70&amp;"-"&amp;VLOOKUP($P70,CODE!$K:$O,CODE!$O$1,FALSE)))</f>
        <v>ELS-의류</v>
      </c>
      <c r="C70" s="71" t="str">
        <f t="shared" si="16"/>
        <v>ELS-대경-01</v>
      </c>
      <c r="D70" s="300" t="str">
        <f t="shared" si="17"/>
        <v>ELS-대경-01ELSJPF5529OR</v>
      </c>
      <c r="E70" s="71">
        <f t="shared" si="18"/>
        <v>9</v>
      </c>
      <c r="F70" s="193" t="str">
        <f t="shared" si="19"/>
        <v>ELS-대경-019</v>
      </c>
      <c r="G70" s="71" t="str">
        <f t="shared" si="20"/>
        <v>ELS-대경-019-ELSJPF5529ORANGEOLL</v>
      </c>
      <c r="H70" s="71" t="str">
        <f>IF(ISERROR(I70&amp;VLOOKUP(P70,CODE!$K:$N,CODE!$N$1,FALSE)&amp;S70)=TRUE,0,I70&amp;VLOOKUP(P70,CODE!$K:$N,CODE!$N$1,FALSE)&amp;S70)</f>
        <v>ELS의류529</v>
      </c>
      <c r="I70" s="71" t="str">
        <f>IF(ISERROR(SEARCH("TTL",$K70))=TRUE,IF($L70="","",VLOOKUP($L70,CODE!$B:$G,CODE!$D$1,FALSE)),"TTL")</f>
        <v>ELS</v>
      </c>
      <c r="J70" s="237" t="str">
        <f t="shared" si="21"/>
        <v>14FW_E</v>
      </c>
      <c r="K70" s="1290"/>
      <c r="L70" s="40" t="s">
        <v>2522</v>
      </c>
      <c r="M70" s="41" t="str">
        <f>IF(OR($I70="TTL",$L70=""),"",VLOOKUP($L70,CODE!$B:$D,CODE!$C$1,FALSE))</f>
        <v>ELSTINKO</v>
      </c>
      <c r="N70" s="42" t="str">
        <f>IF(OR($I70="TTL",$L70=""),"",VLOOKUP($K$2,CODE!$S:$T,CODE!$T$1-1,FALSE))</f>
        <v>F</v>
      </c>
      <c r="O70" s="1281">
        <v>5</v>
      </c>
      <c r="P70" s="40" t="s">
        <v>2523</v>
      </c>
      <c r="Q70" s="41" t="str">
        <f>IF(OR($I70="TTL",$P70=""),"",VLOOKUP($P70,CODE!$K:$M,CODE!$L$1,FALSE))</f>
        <v>JUMPER</v>
      </c>
      <c r="R70" s="1282" t="s">
        <v>2533</v>
      </c>
      <c r="S70" s="1283">
        <v>529</v>
      </c>
      <c r="T70" s="43">
        <f t="shared" si="2"/>
        <v>529</v>
      </c>
      <c r="U70" s="39" t="str">
        <f t="shared" si="3"/>
        <v>ELSJPF5529</v>
      </c>
      <c r="V70" s="36">
        <f t="shared" si="4"/>
        <v>0.125</v>
      </c>
      <c r="W70" s="1284" t="s">
        <v>2548</v>
      </c>
      <c r="X70" s="39" t="str">
        <f>IF($Y70="","",VLOOKUP($Y70,CODE!$AE:$AF,CODE!$AF$1-1,FALSE))</f>
        <v>OR</v>
      </c>
      <c r="Y70" s="37" t="s">
        <v>2534</v>
      </c>
      <c r="Z70" s="35" t="str">
        <f t="shared" si="5"/>
        <v>ELSJPF5529OR</v>
      </c>
      <c r="AA70" s="592" t="str">
        <f t="shared" si="6"/>
        <v/>
      </c>
      <c r="AB70" s="44">
        <f t="shared" si="7"/>
        <v>0.25</v>
      </c>
      <c r="AC70" s="598" t="s">
        <v>3005</v>
      </c>
      <c r="AD70" s="184">
        <v>1</v>
      </c>
      <c r="AE70" s="1285" t="s">
        <v>2545</v>
      </c>
      <c r="AF70" s="1295">
        <v>300</v>
      </c>
      <c r="AG70" s="1287" t="s">
        <v>2535</v>
      </c>
      <c r="AH70" s="1288">
        <v>1</v>
      </c>
      <c r="AI70" s="224" t="str">
        <f t="shared" si="8"/>
        <v>01</v>
      </c>
      <c r="AJ70" s="1289" t="s">
        <v>2536</v>
      </c>
      <c r="AK70" s="1289" t="s">
        <v>2537</v>
      </c>
      <c r="AL70" s="212">
        <f t="shared" si="9"/>
        <v>1</v>
      </c>
      <c r="AM70" s="247">
        <f>IF(ISERROR(VLOOKUP($F70,[1]기획현황취합!$A$1:$E$65440,[1]기획현황취합!$B$1,FALSE))=TRUE,0,VLOOKUP($F70,[1]기획현황취합!$A$1:$E$65440,[1]기획현황취합!$B$1,FALSE))</f>
        <v>218000</v>
      </c>
      <c r="AN70" s="1099">
        <f>IF(ISERROR(VLOOKUP($F70,[1]기획현황취합!$A$1:$E$65440,[1]기획현황취합!$C$1,FALSE))=TRUE,0,VLOOKUP($F70,[1]기획현황취합!$A$1:$E$65440,[1]기획현황취합!$C$1,FALSE))</f>
        <v>41801</v>
      </c>
      <c r="AO70" s="45">
        <f>IF(ISERROR(($AM70/1.1)/VLOOKUP($AG70,'TARGET MU'!$A:$D,'TARGET MU'!$D$1,FALSE))=TRUE,0,($AM70/1.1)/VLOOKUP($AG70,'TARGET MU'!$A:$D,'TARGET MU'!$D$1,FALSE))</f>
        <v>44040.404040404042</v>
      </c>
      <c r="AP70" s="1110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54998.000000000007</v>
      </c>
      <c r="AQ70" s="38">
        <f t="shared" si="62"/>
        <v>10957.595959595965</v>
      </c>
      <c r="AR70" s="754">
        <v>0</v>
      </c>
      <c r="AS70" s="754">
        <v>20</v>
      </c>
      <c r="AT70" s="244" t="s">
        <v>1724</v>
      </c>
      <c r="AU70" s="219">
        <f t="shared" si="63"/>
        <v>20</v>
      </c>
      <c r="AV70" s="245">
        <v>47.6</v>
      </c>
      <c r="AW70" s="246">
        <v>0</v>
      </c>
      <c r="AX70" s="250">
        <f>IF(ISERROR(VLOOKUP($F70,[1]기획현황취합!$A$1:$E$65440,[1]기획현황취합!$D$1,FALSE))=TRUE,0,VLOOKUP($F70,[1]기획현황취합!$A$1:$E$65440,[1]기획현황취합!$D$1,FALSE))</f>
        <v>41744</v>
      </c>
      <c r="AY70" s="248"/>
      <c r="AZ70" s="208">
        <f>IF(ISERROR(VLOOKUP($F70,[1]기획현황취합!$A$1:$E$65440,[1]기획현황취합!$E$1,FALSE))=TRUE,0,VLOOKUP($F70,[1]기획현황취합!$A$1:$E$65440,[1]기획현황취합!$E$1,FALSE))</f>
        <v>41897</v>
      </c>
      <c r="BA70" s="243">
        <v>41912</v>
      </c>
      <c r="BB70" s="243">
        <v>41908</v>
      </c>
      <c r="BC70" s="243">
        <v>0</v>
      </c>
      <c r="BD70" s="243">
        <v>0</v>
      </c>
      <c r="BE70" s="243">
        <v>0</v>
      </c>
      <c r="BF70" s="243">
        <v>0</v>
      </c>
      <c r="BG70" s="249" t="s">
        <v>2838</v>
      </c>
      <c r="BH70" s="249">
        <v>0</v>
      </c>
      <c r="BI70" s="83">
        <f>IF($I70="TTL",SUMIF($C:$C,MID($K70,1,SEARCH("TTL",$K70)-2),$BI:$BI),SUMIF(실입고현황!$A:$A,BB70&amp;VLOOKUP($AG70,'TARGET MU'!$A:$D,'TARGET MU'!$B$1,FALSE)&amp;$Z70&amp;" "&amp;$AE70,실입고현황!$C:$C))</f>
        <v>322</v>
      </c>
      <c r="BJ70" s="102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3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3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3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4">
        <f t="shared" si="10"/>
        <v>0</v>
      </c>
      <c r="BO70" s="46">
        <f t="shared" si="11"/>
        <v>300</v>
      </c>
      <c r="BP70" s="94">
        <f t="shared" si="12"/>
        <v>16499400.000000002</v>
      </c>
      <c r="BQ70" s="94">
        <f t="shared" si="13"/>
        <v>65400000</v>
      </c>
      <c r="BR70" s="47">
        <f t="shared" si="24"/>
        <v>3.6034368191901187</v>
      </c>
      <c r="BT70" s="26" t="str">
        <f>IF(ISERROR(Z70&amp;VLOOKUP($AG70,'TARGET MU'!$A:$D,'TARGET MU'!$B$1,FALSE))=TRUE,"",Z70&amp;VLOOKUP($AG70,'TARGET MU'!$A:$D,'TARGET MU'!$B$1,FALSE))</f>
        <v>ELSJPF5529OR대경글로텍</v>
      </c>
      <c r="BU70" s="31">
        <f t="shared" si="25"/>
        <v>54998.000000000007</v>
      </c>
      <c r="BV70" s="31" t="str">
        <f t="shared" si="26"/>
        <v>ELSJPF5529OROLL300218000대경01IN</v>
      </c>
      <c r="BX70" s="54" t="str">
        <f t="shared" si="71"/>
        <v>ELS</v>
      </c>
      <c r="BY70" s="55">
        <f t="shared" si="72"/>
        <v>5</v>
      </c>
      <c r="BZ70" s="55" t="str">
        <f t="shared" si="73"/>
        <v>M</v>
      </c>
      <c r="CA70" s="55" t="str">
        <f t="shared" si="74"/>
        <v>JP</v>
      </c>
      <c r="CB70" s="55" t="str">
        <f t="shared" si="75"/>
        <v>K</v>
      </c>
      <c r="CC70" s="55" t="str">
        <f t="shared" si="76"/>
        <v>IN</v>
      </c>
      <c r="CD70" s="56" t="str">
        <f t="shared" si="77"/>
        <v>14FW_ELSTINKO_PADDING_JUMPER_06_OR_KIDS</v>
      </c>
      <c r="CE70" s="55" t="str">
        <f t="shared" si="78"/>
        <v>ELSJPF5529</v>
      </c>
      <c r="CF70" s="55">
        <f t="shared" si="79"/>
        <v>529</v>
      </c>
      <c r="CG70" s="56" t="str">
        <f t="shared" si="80"/>
        <v>14FW_ELSTINKO_PADDING_JUMPER_06_OR_KIDS</v>
      </c>
      <c r="CH70" s="55" t="str">
        <f t="shared" si="81"/>
        <v>OR</v>
      </c>
      <c r="CI70" s="55">
        <f t="shared" si="82"/>
        <v>1</v>
      </c>
      <c r="CJ70" s="55" t="str">
        <f t="shared" si="83"/>
        <v>OLL</v>
      </c>
      <c r="CK70" s="57">
        <f t="shared" si="14"/>
        <v>300</v>
      </c>
      <c r="CL70" s="58">
        <f t="shared" si="84"/>
        <v>47.6</v>
      </c>
      <c r="CM70" s="57">
        <f t="shared" si="85"/>
        <v>218000</v>
      </c>
      <c r="CN70" s="57">
        <f t="shared" si="86"/>
        <v>54978.000000000007</v>
      </c>
      <c r="CO70" s="57">
        <f t="shared" si="87"/>
        <v>20</v>
      </c>
      <c r="CP70" s="59">
        <f t="shared" si="88"/>
        <v>1</v>
      </c>
      <c r="CQ70" s="234"/>
      <c r="CS70" s="48"/>
      <c r="CT70" s="49" t="str">
        <f t="shared" si="89"/>
        <v>ELSJPF5529OROLL</v>
      </c>
      <c r="CU70" s="50" t="str">
        <f t="shared" si="90"/>
        <v>ELSTINKO</v>
      </c>
      <c r="CV70" s="50" t="str">
        <f t="shared" si="70"/>
        <v>JUMPER_529_KIDS</v>
      </c>
      <c r="CW70" s="50" t="str">
        <f t="shared" si="91"/>
        <v>ORANGE_OLL</v>
      </c>
      <c r="CX70" s="51" t="str">
        <f t="shared" si="92"/>
        <v>ELS</v>
      </c>
      <c r="CY70" s="51">
        <f t="shared" si="93"/>
        <v>529</v>
      </c>
      <c r="CZ70" s="52">
        <f t="shared" si="15"/>
        <v>300</v>
      </c>
      <c r="DA70" s="52">
        <f t="shared" si="94"/>
        <v>218000</v>
      </c>
      <c r="DB70" s="51" t="str">
        <f t="shared" si="95"/>
        <v>ORANGE</v>
      </c>
      <c r="DC70" s="51" t="str">
        <f t="shared" si="96"/>
        <v>OLL</v>
      </c>
      <c r="DD70" s="60"/>
      <c r="DE70" s="164"/>
      <c r="DG70" s="270">
        <v>41778</v>
      </c>
      <c r="DH70" s="276">
        <f t="shared" si="67"/>
        <v>41807</v>
      </c>
      <c r="DI70" s="269">
        <v>41744</v>
      </c>
      <c r="DJ70" s="269">
        <v>41744</v>
      </c>
      <c r="DK70" s="270"/>
      <c r="DL70" s="1167"/>
      <c r="DM70" s="1167"/>
      <c r="DN70" s="270"/>
      <c r="DO70" s="270"/>
      <c r="DP70" s="277">
        <f t="shared" si="68"/>
        <v>41837</v>
      </c>
      <c r="DQ70" s="270"/>
      <c r="DR70" s="270"/>
      <c r="DS70" s="271"/>
      <c r="DT70" s="270"/>
      <c r="DU70" s="271"/>
      <c r="DV70" s="270">
        <v>41820</v>
      </c>
      <c r="DW70" s="270"/>
      <c r="DX70" s="271"/>
      <c r="DY70" s="271"/>
      <c r="DZ70" s="60"/>
      <c r="EA70" s="61"/>
      <c r="EB70" s="61"/>
      <c r="EC70" s="26" t="str">
        <f t="shared" si="56"/>
        <v/>
      </c>
      <c r="ED70" s="26" t="str">
        <f t="shared" si="57"/>
        <v>ELSJPF5529OROLL</v>
      </c>
      <c r="EE70" s="27">
        <f>IF($ED70="",0,IF(COUNTIF(ED$12:ED69,ED70)=0,0,COUNTIF(ED$12:ED69,ED70)))</f>
        <v>0</v>
      </c>
      <c r="EF70" s="26">
        <f t="shared" si="58"/>
        <v>0</v>
      </c>
      <c r="EG70" s="27" t="str">
        <f t="shared" si="59"/>
        <v/>
      </c>
      <c r="EI70" s="26" t="str">
        <f t="shared" si="60"/>
        <v>ELSJPF5529</v>
      </c>
      <c r="EJ70" s="26" t="str">
        <f t="shared" si="61"/>
        <v>ELSJPF5529OR</v>
      </c>
      <c r="EV70" s="26">
        <f t="shared" si="69"/>
        <v>14280</v>
      </c>
    </row>
    <row r="71" spans="1:152" s="26" customFormat="1" ht="52.5" customHeight="1">
      <c r="A71" s="168" t="str">
        <f>IF(OR($I71="TTL",$I71=""),"",IF(ISERROR(VLOOKUP($B71,CODE!$D:$G,CODE!$F$1-2,FALSE))=TRUE,"전략",VLOOKUP($B71,CODE!$D:$G,CODE!$F$1-2,FALSE)))</f>
        <v>전략</v>
      </c>
      <c r="B71" s="217" t="str">
        <f>IF(OR($I71="TTL",$I71=""),"",IF(VLOOKUP($P71,CODE!$K:$O,CODE!$O$1,FALSE)="",$I71,$I71&amp;"-"&amp;VLOOKUP($P71,CODE!$K:$O,CODE!$O$1,FALSE)))</f>
        <v>ELS-의류</v>
      </c>
      <c r="C71" s="71" t="str">
        <f t="shared" si="16"/>
        <v>ELS-대경-01</v>
      </c>
      <c r="D71" s="300" t="str">
        <f t="shared" si="17"/>
        <v>ELS-대경-01ELSVEF5530RE</v>
      </c>
      <c r="E71" s="71">
        <f t="shared" si="18"/>
        <v>10</v>
      </c>
      <c r="F71" s="193" t="str">
        <f t="shared" si="19"/>
        <v>ELS-대경-0110</v>
      </c>
      <c r="G71" s="71" t="str">
        <f t="shared" si="20"/>
        <v>ELS-대경-0110-ELSVEF5530REDOXS</v>
      </c>
      <c r="H71" s="71" t="str">
        <f>IF(ISERROR(I71&amp;VLOOKUP(P71,CODE!$K:$N,CODE!$N$1,FALSE)&amp;S71)=TRUE,0,I71&amp;VLOOKUP(P71,CODE!$K:$N,CODE!$N$1,FALSE)&amp;S71)</f>
        <v>ELS의류530</v>
      </c>
      <c r="I71" s="71" t="str">
        <f>IF(ISERROR(SEARCH("TTL",$K71))=TRUE,IF($L71="","",VLOOKUP($L71,CODE!$B:$G,CODE!$D$1,FALSE)),"TTL")</f>
        <v>ELS</v>
      </c>
      <c r="J71" s="237" t="str">
        <f t="shared" si="21"/>
        <v>14FW_E</v>
      </c>
      <c r="K71" s="878"/>
      <c r="L71" s="40" t="s">
        <v>2638</v>
      </c>
      <c r="M71" s="41" t="str">
        <f>IF(OR($I71="TTL",$L71=""),"",VLOOKUP($L71,CODE!$B:$D,CODE!$C$1,FALSE))</f>
        <v>ELSTINKO</v>
      </c>
      <c r="N71" s="42" t="str">
        <f>IF(OR($I71="TTL",$L71=""),"",VLOOKUP($K$2,CODE!$S:$T,CODE!$T$1-1,FALSE))</f>
        <v>F</v>
      </c>
      <c r="O71" s="1281">
        <v>5</v>
      </c>
      <c r="P71" s="40" t="s">
        <v>2631</v>
      </c>
      <c r="Q71" s="41" t="str">
        <f>IF(OR($I71="TTL",$P71=""),"",VLOOKUP($P71,CODE!$K:$M,CODE!$L$1,FALSE))</f>
        <v>VEST (조끼)</v>
      </c>
      <c r="R71" s="1282" t="s">
        <v>2632</v>
      </c>
      <c r="S71" s="1283">
        <v>530</v>
      </c>
      <c r="T71" s="43">
        <f>IF(OR($I71="TTL",$S71=""),"",IF($S71&lt;10,"00"&amp;$S71,IF($S71&lt;100,"0"&amp;$S71,$S71)))</f>
        <v>530</v>
      </c>
      <c r="U71" s="39" t="str">
        <f>IF($I71="TTL","",$L71&amp;$P71&amp;$N71&amp;$O71&amp;$T71)</f>
        <v>ELSVEF5530</v>
      </c>
      <c r="V71" s="36">
        <f t="shared" si="4"/>
        <v>0.25</v>
      </c>
      <c r="W71" s="1284" t="s">
        <v>2633</v>
      </c>
      <c r="X71" s="39" t="str">
        <f>IF($Y71="","",VLOOKUP($Y71,CODE!$AE:$AF,CODE!$AF$1-1,FALSE))</f>
        <v>RE</v>
      </c>
      <c r="Y71" s="37" t="s">
        <v>2634</v>
      </c>
      <c r="Z71" s="35" t="str">
        <f>$U71&amp;$X71</f>
        <v>ELSVEF5530RE</v>
      </c>
      <c r="AA71" s="592" t="str">
        <f t="shared" si="6"/>
        <v/>
      </c>
      <c r="AB71" s="44">
        <f t="shared" si="7"/>
        <v>0.25</v>
      </c>
      <c r="AC71" s="598" t="s">
        <v>3011</v>
      </c>
      <c r="AD71" s="184">
        <v>1</v>
      </c>
      <c r="AE71" s="1285" t="s">
        <v>2509</v>
      </c>
      <c r="AF71" s="1295">
        <v>200</v>
      </c>
      <c r="AG71" s="1287" t="s">
        <v>2635</v>
      </c>
      <c r="AH71" s="1288">
        <v>1</v>
      </c>
      <c r="AI71" s="224" t="str">
        <f>IF($AH71=0,"",IF($AH71&lt;10,"0"&amp;$AH71,$AH71))</f>
        <v>01</v>
      </c>
      <c r="AJ71" s="1289" t="s">
        <v>2636</v>
      </c>
      <c r="AK71" s="1289" t="s">
        <v>2637</v>
      </c>
      <c r="AL71" s="212">
        <f>IF($AK71=0,"",IF($AK71="KR",2,1))</f>
        <v>1</v>
      </c>
      <c r="AM71" s="247">
        <f>IF(ISERROR(VLOOKUP($F71,[1]기획현황취합!$A$1:$E$65440,[1]기획현황취합!$B$1,FALSE))=TRUE,0,VLOOKUP($F71,[1]기획현황취합!$A$1:$E$65440,[1]기획현황취합!$B$1,FALSE))</f>
        <v>98000</v>
      </c>
      <c r="AN71" s="1099">
        <f>IF(ISERROR(VLOOKUP($F71,[1]기획현황취합!$A$1:$E$65440,[1]기획현황취합!$C$1,FALSE))=TRUE,0,VLOOKUP($F71,[1]기획현황취합!$A$1:$E$65440,[1]기획현황취합!$C$1,FALSE))</f>
        <v>41801</v>
      </c>
      <c r="AO71" s="45">
        <f>IF(ISERROR(($AM71/1.1)/VLOOKUP($AG71,'TARGET MU'!$A:$D,'TARGET MU'!$D$1,FALSE))=TRUE,0,($AM71/1.1)/VLOOKUP($AG71,'TARGET MU'!$A:$D,'TARGET MU'!$D$1,FALSE))</f>
        <v>19797.979797979799</v>
      </c>
      <c r="AP71" s="1110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24852.5</v>
      </c>
      <c r="AQ71" s="38">
        <f t="shared" si="62"/>
        <v>5054.5202020202014</v>
      </c>
      <c r="AR71" s="754">
        <v>0</v>
      </c>
      <c r="AS71" s="754">
        <v>20</v>
      </c>
      <c r="AT71" s="244" t="s">
        <v>1724</v>
      </c>
      <c r="AU71" s="219">
        <f t="shared" si="63"/>
        <v>20</v>
      </c>
      <c r="AV71" s="245">
        <v>21.5</v>
      </c>
      <c r="AW71" s="246">
        <v>0</v>
      </c>
      <c r="AX71" s="250">
        <f>IF(ISERROR(VLOOKUP($F71,[1]기획현황취합!$A$1:$E$65440,[1]기획현황취합!$D$1,FALSE))=TRUE,0,VLOOKUP($F71,[1]기획현황취합!$A$1:$E$65440,[1]기획현황취합!$D$1,FALSE))</f>
        <v>41744</v>
      </c>
      <c r="AY71" s="248"/>
      <c r="AZ71" s="208">
        <f>IF(ISERROR(VLOOKUP($F71,[1]기획현황취합!$A$1:$E$65440,[1]기획현황취합!$E$1,FALSE))=TRUE,0,VLOOKUP($F71,[1]기획현황취합!$A$1:$E$65440,[1]기획현황취합!$E$1,FALSE))</f>
        <v>41897</v>
      </c>
      <c r="BA71" s="243">
        <v>41912</v>
      </c>
      <c r="BB71" s="243">
        <v>41920</v>
      </c>
      <c r="BC71" s="243">
        <v>0</v>
      </c>
      <c r="BD71" s="243">
        <v>0</v>
      </c>
      <c r="BE71" s="243">
        <v>0</v>
      </c>
      <c r="BF71" s="243">
        <v>0</v>
      </c>
      <c r="BG71" s="249" t="s">
        <v>2838</v>
      </c>
      <c r="BH71" s="249">
        <v>0</v>
      </c>
      <c r="BI71" s="83">
        <f>IF($I71="TTL",SUMIF($C:$C,MID($K71,1,SEARCH("TTL",$K71)-2),$BI:$BI),SUMIF(실입고현황!$A:$A,BB71&amp;VLOOKUP($AG71,'TARGET MU'!$A:$D,'TARGET MU'!$B$1,FALSE)&amp;$Z71&amp;" "&amp;$AE71,실입고현황!$C:$C))</f>
        <v>216</v>
      </c>
      <c r="BJ71" s="102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3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3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3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4">
        <f t="shared" si="10"/>
        <v>0</v>
      </c>
      <c r="BO71" s="46">
        <f t="shared" si="11"/>
        <v>200</v>
      </c>
      <c r="BP71" s="94">
        <f t="shared" si="12"/>
        <v>4970500</v>
      </c>
      <c r="BQ71" s="94">
        <f t="shared" si="13"/>
        <v>19600000</v>
      </c>
      <c r="BR71" s="47">
        <f t="shared" si="24"/>
        <v>3.5847866046035244</v>
      </c>
      <c r="BT71" s="26" t="str">
        <f>IF(ISERROR(Z71&amp;VLOOKUP($AG71,'TARGET MU'!$A:$D,'TARGET MU'!$B$1,FALSE))=TRUE,"",Z71&amp;VLOOKUP($AG71,'TARGET MU'!$A:$D,'TARGET MU'!$B$1,FALSE))</f>
        <v>ELSVEF5530RE대경글로텍</v>
      </c>
      <c r="BU71" s="31">
        <f t="shared" si="25"/>
        <v>24852.5</v>
      </c>
      <c r="BV71" s="31" t="str">
        <f t="shared" si="26"/>
        <v>ELSVEF5530REOXS20098000대경01IN</v>
      </c>
      <c r="BX71" s="54" t="str">
        <f t="shared" si="71"/>
        <v>ELS</v>
      </c>
      <c r="BY71" s="55">
        <f t="shared" si="72"/>
        <v>5</v>
      </c>
      <c r="BZ71" s="55" t="str">
        <f t="shared" si="73"/>
        <v>M</v>
      </c>
      <c r="CA71" s="55" t="str">
        <f t="shared" si="74"/>
        <v>VE</v>
      </c>
      <c r="CB71" s="55" t="str">
        <f t="shared" si="75"/>
        <v>K</v>
      </c>
      <c r="CC71" s="55" t="str">
        <f t="shared" si="76"/>
        <v>IN</v>
      </c>
      <c r="CD71" s="56" t="str">
        <f t="shared" si="77"/>
        <v>14FW_ELSTINKO_VEST_RED_01_KIDS</v>
      </c>
      <c r="CE71" s="55" t="str">
        <f t="shared" si="78"/>
        <v>ELSVEF5530</v>
      </c>
      <c r="CF71" s="55">
        <f t="shared" si="79"/>
        <v>530</v>
      </c>
      <c r="CG71" s="56" t="str">
        <f t="shared" si="80"/>
        <v>14FW_ELSTINKO_VEST_RED_01_KIDS</v>
      </c>
      <c r="CH71" s="55" t="str">
        <f t="shared" si="81"/>
        <v>RE</v>
      </c>
      <c r="CI71" s="55">
        <f t="shared" si="82"/>
        <v>1</v>
      </c>
      <c r="CJ71" s="55" t="str">
        <f t="shared" si="83"/>
        <v>OXS</v>
      </c>
      <c r="CK71" s="57">
        <f t="shared" si="14"/>
        <v>200</v>
      </c>
      <c r="CL71" s="58">
        <f t="shared" si="84"/>
        <v>21.5</v>
      </c>
      <c r="CM71" s="57">
        <f t="shared" si="85"/>
        <v>98000</v>
      </c>
      <c r="CN71" s="57">
        <f t="shared" si="86"/>
        <v>24832.5</v>
      </c>
      <c r="CO71" s="57">
        <f t="shared" si="87"/>
        <v>20</v>
      </c>
      <c r="CP71" s="59">
        <f t="shared" si="88"/>
        <v>1</v>
      </c>
      <c r="CQ71" s="234"/>
      <c r="CS71" s="48"/>
      <c r="CT71" s="49" t="str">
        <f t="shared" si="89"/>
        <v>ELSVEF5530REOXS</v>
      </c>
      <c r="CU71" s="50" t="str">
        <f t="shared" si="90"/>
        <v>ELSTINKO</v>
      </c>
      <c r="CV71" s="50" t="str">
        <f t="shared" si="70"/>
        <v>VEST (조끼)_530_KIDS</v>
      </c>
      <c r="CW71" s="50" t="str">
        <f t="shared" si="91"/>
        <v>RED_OXS</v>
      </c>
      <c r="CX71" s="51" t="str">
        <f t="shared" si="92"/>
        <v>ELS</v>
      </c>
      <c r="CY71" s="51">
        <f t="shared" si="93"/>
        <v>530</v>
      </c>
      <c r="CZ71" s="52">
        <f t="shared" si="15"/>
        <v>200</v>
      </c>
      <c r="DA71" s="52">
        <f t="shared" si="94"/>
        <v>98000</v>
      </c>
      <c r="DB71" s="51" t="str">
        <f t="shared" si="95"/>
        <v>RED</v>
      </c>
      <c r="DC71" s="51" t="str">
        <f t="shared" si="96"/>
        <v>OXS</v>
      </c>
      <c r="DD71" s="60"/>
      <c r="DE71" s="164"/>
      <c r="DG71" s="270">
        <v>41778</v>
      </c>
      <c r="DH71" s="276">
        <f t="shared" si="67"/>
        <v>41807</v>
      </c>
      <c r="DI71" s="269">
        <v>41744</v>
      </c>
      <c r="DJ71" s="269">
        <v>41744</v>
      </c>
      <c r="DK71" s="270"/>
      <c r="DL71" s="1167"/>
      <c r="DM71" s="1167"/>
      <c r="DN71" s="270"/>
      <c r="DO71" s="270"/>
      <c r="DP71" s="277">
        <f t="shared" si="68"/>
        <v>41837</v>
      </c>
      <c r="DQ71" s="270"/>
      <c r="DR71" s="270"/>
      <c r="DS71" s="271"/>
      <c r="DT71" s="270"/>
      <c r="DU71" s="271"/>
      <c r="DV71" s="270">
        <v>41820</v>
      </c>
      <c r="DW71" s="270"/>
      <c r="DX71" s="271"/>
      <c r="DY71" s="271"/>
      <c r="DZ71" s="60"/>
      <c r="EA71" s="61"/>
      <c r="EB71" s="61"/>
      <c r="EC71" s="26" t="str">
        <f t="shared" si="56"/>
        <v>ELSVEF5530RE41744</v>
      </c>
      <c r="ED71" s="26" t="str">
        <f t="shared" si="57"/>
        <v>ELSVEF5530REOXS</v>
      </c>
      <c r="EE71" s="27">
        <f>IF($ED71="",0,IF(COUNTIF(ED$12:ED70,ED71)=0,0,COUNTIF(ED$12:ED70,ED71)))</f>
        <v>0</v>
      </c>
      <c r="EF71" s="26">
        <f t="shared" si="58"/>
        <v>0</v>
      </c>
      <c r="EG71" s="27" t="str">
        <f t="shared" si="59"/>
        <v/>
      </c>
      <c r="EI71" s="26" t="str">
        <f t="shared" si="60"/>
        <v>ELSVEF5530</v>
      </c>
      <c r="EJ71" s="26" t="str">
        <f t="shared" si="61"/>
        <v>ELSVEF5530RE</v>
      </c>
      <c r="EV71" s="26">
        <f t="shared" si="69"/>
        <v>4300</v>
      </c>
    </row>
    <row r="72" spans="1:152" s="26" customFormat="1" ht="52.5" customHeight="1">
      <c r="A72" s="168" t="str">
        <f>IF(OR($I72="TTL",$I72=""),"",IF(ISERROR(VLOOKUP($B72,CODE!$D:$G,CODE!$F$1-2,FALSE))=TRUE,"전략",VLOOKUP($B72,CODE!$D:$G,CODE!$F$1-2,FALSE)))</f>
        <v>전략</v>
      </c>
      <c r="B72" s="217" t="str">
        <f>IF(OR($I72="TTL",$I72=""),"",IF(VLOOKUP($P72,CODE!$K:$O,CODE!$O$1,FALSE)="",$I72,$I72&amp;"-"&amp;VLOOKUP($P72,CODE!$K:$O,CODE!$O$1,FALSE)))</f>
        <v>ELS-의류</v>
      </c>
      <c r="C72" s="71" t="str">
        <f t="shared" si="16"/>
        <v>ELS-대경-01</v>
      </c>
      <c r="D72" s="300" t="str">
        <f t="shared" si="17"/>
        <v>ELS-대경-01ELSVEF5530RE</v>
      </c>
      <c r="E72" s="71">
        <f t="shared" si="18"/>
        <v>10</v>
      </c>
      <c r="F72" s="193" t="str">
        <f t="shared" si="19"/>
        <v>ELS-대경-0110</v>
      </c>
      <c r="G72" s="71" t="str">
        <f t="shared" si="20"/>
        <v>ELS-대경-0110-ELSVEF5530REDOSS</v>
      </c>
      <c r="H72" s="71" t="str">
        <f>IF(ISERROR(I72&amp;VLOOKUP(P72,CODE!$K:$N,CODE!$N$1,FALSE)&amp;S72)=TRUE,0,I72&amp;VLOOKUP(P72,CODE!$K:$N,CODE!$N$1,FALSE)&amp;S72)</f>
        <v>ELS의류530</v>
      </c>
      <c r="I72" s="71" t="str">
        <f>IF(ISERROR(SEARCH("TTL",$K72))=TRUE,IF($L72="","",VLOOKUP($L72,CODE!$B:$G,CODE!$D$1,FALSE)),"TTL")</f>
        <v>ELS</v>
      </c>
      <c r="J72" s="237" t="str">
        <f t="shared" si="21"/>
        <v>14FW_E</v>
      </c>
      <c r="K72" s="878"/>
      <c r="L72" s="40" t="s">
        <v>2630</v>
      </c>
      <c r="M72" s="41" t="str">
        <f>IF(OR($I72="TTL",$L72=""),"",VLOOKUP($L72,CODE!$B:$D,CODE!$C$1,FALSE))</f>
        <v>ELSTINKO</v>
      </c>
      <c r="N72" s="42" t="str">
        <f>IF(OR($I72="TTL",$L72=""),"",VLOOKUP($K$2,CODE!$S:$T,CODE!$T$1-1,FALSE))</f>
        <v>F</v>
      </c>
      <c r="O72" s="1281">
        <v>5</v>
      </c>
      <c r="P72" s="40" t="s">
        <v>2631</v>
      </c>
      <c r="Q72" s="41" t="str">
        <f>IF(OR($I72="TTL",$P72=""),"",VLOOKUP($P72,CODE!$K:$M,CODE!$L$1,FALSE))</f>
        <v>VEST (조끼)</v>
      </c>
      <c r="R72" s="1282" t="s">
        <v>2632</v>
      </c>
      <c r="S72" s="1283">
        <v>530</v>
      </c>
      <c r="T72" s="43">
        <f>IF(OR($I72="TTL",$S72=""),"",IF($S72&lt;10,"00"&amp;$S72,IF($S72&lt;100,"0"&amp;$S72,$S72)))</f>
        <v>530</v>
      </c>
      <c r="U72" s="39" t="str">
        <f>IF($I72="TTL","",$L72&amp;$P72&amp;$N72&amp;$O72&amp;$T72)</f>
        <v>ELSVEF5530</v>
      </c>
      <c r="V72" s="36">
        <f t="shared" si="4"/>
        <v>0.25</v>
      </c>
      <c r="W72" s="1284" t="s">
        <v>2633</v>
      </c>
      <c r="X72" s="39" t="str">
        <f>IF($Y72="","",VLOOKUP($Y72,CODE!$AE:$AF,CODE!$AF$1-1,FALSE))</f>
        <v>RE</v>
      </c>
      <c r="Y72" s="37" t="s">
        <v>2634</v>
      </c>
      <c r="Z72" s="35" t="str">
        <f>$U72&amp;$X72</f>
        <v>ELSVEF5530RE</v>
      </c>
      <c r="AA72" s="592" t="str">
        <f t="shared" si="6"/>
        <v/>
      </c>
      <c r="AB72" s="44">
        <f t="shared" si="7"/>
        <v>0.25</v>
      </c>
      <c r="AC72" s="598" t="s">
        <v>3011</v>
      </c>
      <c r="AD72" s="184">
        <v>1</v>
      </c>
      <c r="AE72" s="1285" t="s">
        <v>2543</v>
      </c>
      <c r="AF72" s="1295">
        <v>300</v>
      </c>
      <c r="AG72" s="1287" t="s">
        <v>2635</v>
      </c>
      <c r="AH72" s="1288">
        <v>1</v>
      </c>
      <c r="AI72" s="224" t="str">
        <f>IF($AH72=0,"",IF($AH72&lt;10,"0"&amp;$AH72,$AH72))</f>
        <v>01</v>
      </c>
      <c r="AJ72" s="1289" t="s">
        <v>2636</v>
      </c>
      <c r="AK72" s="1289" t="s">
        <v>2637</v>
      </c>
      <c r="AL72" s="212">
        <f>IF($AK72=0,"",IF($AK72="KR",2,1))</f>
        <v>1</v>
      </c>
      <c r="AM72" s="247">
        <f>IF(ISERROR(VLOOKUP($F72,[1]기획현황취합!$A$1:$E$65440,[1]기획현황취합!$B$1,FALSE))=TRUE,0,VLOOKUP($F72,[1]기획현황취합!$A$1:$E$65440,[1]기획현황취합!$B$1,FALSE))</f>
        <v>98000</v>
      </c>
      <c r="AN72" s="1099">
        <f>IF(ISERROR(VLOOKUP($F72,[1]기획현황취합!$A$1:$E$65440,[1]기획현황취합!$C$1,FALSE))=TRUE,0,VLOOKUP($F72,[1]기획현황취합!$A$1:$E$65440,[1]기획현황취합!$C$1,FALSE))</f>
        <v>41801</v>
      </c>
      <c r="AO72" s="45">
        <f>IF(ISERROR(($AM72/1.1)/VLOOKUP($AG72,'TARGET MU'!$A:$D,'TARGET MU'!$D$1,FALSE))=TRUE,0,($AM72/1.1)/VLOOKUP($AG72,'TARGET MU'!$A:$D,'TARGET MU'!$D$1,FALSE))</f>
        <v>19797.979797979799</v>
      </c>
      <c r="AP72" s="1110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24852.5</v>
      </c>
      <c r="AQ72" s="38">
        <f t="shared" si="62"/>
        <v>5054.5202020202014</v>
      </c>
      <c r="AR72" s="754">
        <v>0</v>
      </c>
      <c r="AS72" s="754">
        <v>20</v>
      </c>
      <c r="AT72" s="244" t="s">
        <v>1724</v>
      </c>
      <c r="AU72" s="219">
        <f t="shared" si="63"/>
        <v>20</v>
      </c>
      <c r="AV72" s="245">
        <v>21.5</v>
      </c>
      <c r="AW72" s="246">
        <v>0</v>
      </c>
      <c r="AX72" s="250">
        <f>IF(ISERROR(VLOOKUP($F72,[1]기획현황취합!$A$1:$E$65440,[1]기획현황취합!$D$1,FALSE))=TRUE,0,VLOOKUP($F72,[1]기획현황취합!$A$1:$E$65440,[1]기획현황취합!$D$1,FALSE))</f>
        <v>41744</v>
      </c>
      <c r="AY72" s="248"/>
      <c r="AZ72" s="208">
        <f>IF(ISERROR(VLOOKUP($F72,[1]기획현황취합!$A$1:$E$65440,[1]기획현황취합!$E$1,FALSE))=TRUE,0,VLOOKUP($F72,[1]기획현황취합!$A$1:$E$65440,[1]기획현황취합!$E$1,FALSE))</f>
        <v>41897</v>
      </c>
      <c r="BA72" s="243">
        <v>41912</v>
      </c>
      <c r="BB72" s="243">
        <v>41920</v>
      </c>
      <c r="BC72" s="243">
        <v>0</v>
      </c>
      <c r="BD72" s="243">
        <v>0</v>
      </c>
      <c r="BE72" s="243">
        <v>0</v>
      </c>
      <c r="BF72" s="243">
        <v>0</v>
      </c>
      <c r="BG72" s="249" t="s">
        <v>2838</v>
      </c>
      <c r="BH72" s="249">
        <v>0</v>
      </c>
      <c r="BI72" s="83">
        <f>IF($I72="TTL",SUMIF($C:$C,MID($K72,1,SEARCH("TTL",$K72)-2),$BI:$BI),SUMIF(실입고현황!$A:$A,BB72&amp;VLOOKUP($AG72,'TARGET MU'!$A:$D,'TARGET MU'!$B$1,FALSE)&amp;$Z72&amp;" "&amp;$AE72,실입고현황!$C:$C))</f>
        <v>323</v>
      </c>
      <c r="BJ72" s="102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3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3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3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4">
        <f t="shared" si="10"/>
        <v>0</v>
      </c>
      <c r="BO72" s="46">
        <f t="shared" si="11"/>
        <v>300</v>
      </c>
      <c r="BP72" s="94">
        <f t="shared" si="12"/>
        <v>7455750</v>
      </c>
      <c r="BQ72" s="94">
        <f t="shared" si="13"/>
        <v>29400000</v>
      </c>
      <c r="BR72" s="47">
        <f t="shared" si="24"/>
        <v>3.5847866046035239</v>
      </c>
      <c r="BT72" s="26" t="str">
        <f>IF(ISERROR(Z72&amp;VLOOKUP($AG72,'TARGET MU'!$A:$D,'TARGET MU'!$B$1,FALSE))=TRUE,"",Z72&amp;VLOOKUP($AG72,'TARGET MU'!$A:$D,'TARGET MU'!$B$1,FALSE))</f>
        <v>ELSVEF5530RE대경글로텍</v>
      </c>
      <c r="BU72" s="31">
        <f t="shared" si="25"/>
        <v>24852.5</v>
      </c>
      <c r="BV72" s="31" t="str">
        <f t="shared" si="26"/>
        <v>ELSVEF5530REOSS30098000대경01IN</v>
      </c>
      <c r="BX72" s="54" t="str">
        <f t="shared" si="71"/>
        <v>ELS</v>
      </c>
      <c r="BY72" s="55">
        <f t="shared" si="72"/>
        <v>5</v>
      </c>
      <c r="BZ72" s="55" t="str">
        <f t="shared" si="73"/>
        <v>M</v>
      </c>
      <c r="CA72" s="55" t="str">
        <f t="shared" si="74"/>
        <v>VE</v>
      </c>
      <c r="CB72" s="55" t="str">
        <f t="shared" si="75"/>
        <v>K</v>
      </c>
      <c r="CC72" s="55" t="str">
        <f t="shared" si="76"/>
        <v>IN</v>
      </c>
      <c r="CD72" s="56" t="str">
        <f t="shared" si="77"/>
        <v>14FW_ELSTINKO_VEST_RED_01_KIDS</v>
      </c>
      <c r="CE72" s="55" t="str">
        <f t="shared" si="78"/>
        <v>ELSVEF5530</v>
      </c>
      <c r="CF72" s="55">
        <f t="shared" si="79"/>
        <v>530</v>
      </c>
      <c r="CG72" s="56" t="str">
        <f t="shared" si="80"/>
        <v>14FW_ELSTINKO_VEST_RED_01_KIDS</v>
      </c>
      <c r="CH72" s="55" t="str">
        <f t="shared" si="81"/>
        <v>RE</v>
      </c>
      <c r="CI72" s="55">
        <f t="shared" si="82"/>
        <v>1</v>
      </c>
      <c r="CJ72" s="55" t="str">
        <f t="shared" si="83"/>
        <v>OSS</v>
      </c>
      <c r="CK72" s="57">
        <f t="shared" si="14"/>
        <v>300</v>
      </c>
      <c r="CL72" s="58">
        <f t="shared" si="84"/>
        <v>21.5</v>
      </c>
      <c r="CM72" s="57">
        <f t="shared" si="85"/>
        <v>98000</v>
      </c>
      <c r="CN72" s="57">
        <f t="shared" si="86"/>
        <v>24832.5</v>
      </c>
      <c r="CO72" s="57">
        <f t="shared" si="87"/>
        <v>20</v>
      </c>
      <c r="CP72" s="59">
        <f t="shared" si="88"/>
        <v>1</v>
      </c>
      <c r="CQ72" s="234"/>
      <c r="CS72" s="48"/>
      <c r="CT72" s="49" t="str">
        <f t="shared" si="89"/>
        <v>ELSVEF5530REOSS</v>
      </c>
      <c r="CU72" s="50" t="str">
        <f t="shared" si="90"/>
        <v>ELSTINKO</v>
      </c>
      <c r="CV72" s="50" t="str">
        <f t="shared" si="70"/>
        <v>VEST (조끼)_530_KIDS</v>
      </c>
      <c r="CW72" s="50" t="str">
        <f t="shared" si="91"/>
        <v>RED_OSS</v>
      </c>
      <c r="CX72" s="51" t="str">
        <f t="shared" si="92"/>
        <v>ELS</v>
      </c>
      <c r="CY72" s="51">
        <f t="shared" si="93"/>
        <v>530</v>
      </c>
      <c r="CZ72" s="52">
        <f t="shared" si="15"/>
        <v>300</v>
      </c>
      <c r="DA72" s="52">
        <f t="shared" si="94"/>
        <v>98000</v>
      </c>
      <c r="DB72" s="51" t="str">
        <f t="shared" si="95"/>
        <v>RED</v>
      </c>
      <c r="DC72" s="51" t="str">
        <f t="shared" si="96"/>
        <v>OSS</v>
      </c>
      <c r="DD72" s="60"/>
      <c r="DE72" s="164"/>
      <c r="DG72" s="270">
        <v>41778</v>
      </c>
      <c r="DH72" s="276">
        <f t="shared" si="67"/>
        <v>41807</v>
      </c>
      <c r="DI72" s="269">
        <v>41744</v>
      </c>
      <c r="DJ72" s="269">
        <v>41744</v>
      </c>
      <c r="DK72" s="270"/>
      <c r="DL72" s="1167"/>
      <c r="DM72" s="1167"/>
      <c r="DN72" s="270"/>
      <c r="DO72" s="270"/>
      <c r="DP72" s="277">
        <f t="shared" si="68"/>
        <v>41837</v>
      </c>
      <c r="DQ72" s="270"/>
      <c r="DR72" s="270"/>
      <c r="DS72" s="271"/>
      <c r="DT72" s="270"/>
      <c r="DU72" s="271"/>
      <c r="DV72" s="270">
        <v>41820</v>
      </c>
      <c r="DW72" s="270"/>
      <c r="DX72" s="271"/>
      <c r="DY72" s="271"/>
      <c r="DZ72" s="60"/>
      <c r="EA72" s="61"/>
      <c r="EB72" s="61"/>
      <c r="EC72" s="26" t="str">
        <f t="shared" si="56"/>
        <v/>
      </c>
      <c r="ED72" s="26" t="str">
        <f t="shared" si="57"/>
        <v>ELSVEF5530REOSS</v>
      </c>
      <c r="EE72" s="27">
        <f>IF($ED72="",0,IF(COUNTIF(ED$12:ED71,ED72)=0,0,COUNTIF(ED$12:ED71,ED72)))</f>
        <v>0</v>
      </c>
      <c r="EF72" s="26">
        <f t="shared" si="58"/>
        <v>0</v>
      </c>
      <c r="EG72" s="27" t="str">
        <f t="shared" si="59"/>
        <v/>
      </c>
      <c r="EI72" s="26" t="str">
        <f t="shared" si="60"/>
        <v>ELSVEF5530</v>
      </c>
      <c r="EJ72" s="26" t="str">
        <f t="shared" si="61"/>
        <v>ELSVEF5530RE</v>
      </c>
      <c r="EV72" s="26">
        <f t="shared" si="69"/>
        <v>6450</v>
      </c>
    </row>
    <row r="73" spans="1:152" s="26" customFormat="1" ht="52.5" customHeight="1">
      <c r="A73" s="168" t="str">
        <f>IF(OR($I73="TTL",$I73=""),"",IF(ISERROR(VLOOKUP($B73,CODE!$D:$G,CODE!$F$1-2,FALSE))=TRUE,"전략",VLOOKUP($B73,CODE!$D:$G,CODE!$F$1-2,FALSE)))</f>
        <v>전략</v>
      </c>
      <c r="B73" s="217" t="str">
        <f>IF(OR($I73="TTL",$I73=""),"",IF(VLOOKUP($P73,CODE!$K:$O,CODE!$O$1,FALSE)="",$I73,$I73&amp;"-"&amp;VLOOKUP($P73,CODE!$K:$O,CODE!$O$1,FALSE)))</f>
        <v>ELS-의류</v>
      </c>
      <c r="C73" s="71" t="str">
        <f t="shared" si="16"/>
        <v>ELS-대경-01</v>
      </c>
      <c r="D73" s="300" t="str">
        <f t="shared" si="17"/>
        <v>ELS-대경-01ELSVEF5530RE</v>
      </c>
      <c r="E73" s="71">
        <f t="shared" si="18"/>
        <v>10</v>
      </c>
      <c r="F73" s="193" t="str">
        <f t="shared" si="19"/>
        <v>ELS-대경-0110</v>
      </c>
      <c r="G73" s="71" t="str">
        <f t="shared" si="20"/>
        <v>ELS-대경-0110-ELSVEF5530REDOMM</v>
      </c>
      <c r="H73" s="71" t="str">
        <f>IF(ISERROR(I73&amp;VLOOKUP(P73,CODE!$K:$N,CODE!$N$1,FALSE)&amp;S73)=TRUE,0,I73&amp;VLOOKUP(P73,CODE!$K:$N,CODE!$N$1,FALSE)&amp;S73)</f>
        <v>ELS의류530</v>
      </c>
      <c r="I73" s="71" t="str">
        <f>IF(ISERROR(SEARCH("TTL",$K73))=TRUE,IF($L73="","",VLOOKUP($L73,CODE!$B:$G,CODE!$D$1,FALSE)),"TTL")</f>
        <v>ELS</v>
      </c>
      <c r="J73" s="237" t="str">
        <f t="shared" si="21"/>
        <v>14FW_E</v>
      </c>
      <c r="K73" s="878"/>
      <c r="L73" s="40" t="s">
        <v>2638</v>
      </c>
      <c r="M73" s="41" t="str">
        <f>IF(OR($I73="TTL",$L73=""),"",VLOOKUP($L73,CODE!$B:$D,CODE!$C$1,FALSE))</f>
        <v>ELSTINKO</v>
      </c>
      <c r="N73" s="42" t="str">
        <f>IF(OR($I73="TTL",$L73=""),"",VLOOKUP($K$2,CODE!$S:$T,CODE!$T$1-1,FALSE))</f>
        <v>F</v>
      </c>
      <c r="O73" s="1281">
        <v>5</v>
      </c>
      <c r="P73" s="40" t="s">
        <v>2631</v>
      </c>
      <c r="Q73" s="41" t="str">
        <f>IF(OR($I73="TTL",$P73=""),"",VLOOKUP($P73,CODE!$K:$M,CODE!$L$1,FALSE))</f>
        <v>VEST (조끼)</v>
      </c>
      <c r="R73" s="1282" t="s">
        <v>2632</v>
      </c>
      <c r="S73" s="1283">
        <v>530</v>
      </c>
      <c r="T73" s="43">
        <f>IF(OR($I73="TTL",$S73=""),"",IF($S73&lt;10,"00"&amp;$S73,IF($S73&lt;100,"0"&amp;$S73,$S73)))</f>
        <v>530</v>
      </c>
      <c r="U73" s="39" t="str">
        <f>IF($I73="TTL","",$L73&amp;$P73&amp;$N73&amp;$O73&amp;$T73)</f>
        <v>ELSVEF5530</v>
      </c>
      <c r="V73" s="36">
        <f t="shared" si="4"/>
        <v>0.25</v>
      </c>
      <c r="W73" s="1284" t="s">
        <v>2633</v>
      </c>
      <c r="X73" s="39" t="str">
        <f>IF($Y73="","",VLOOKUP($Y73,CODE!$AE:$AF,CODE!$AF$1-1,FALSE))</f>
        <v>RE</v>
      </c>
      <c r="Y73" s="37" t="s">
        <v>2634</v>
      </c>
      <c r="Z73" s="35" t="str">
        <f>$U73&amp;$X73</f>
        <v>ELSVEF5530RE</v>
      </c>
      <c r="AA73" s="592" t="str">
        <f t="shared" si="6"/>
        <v/>
      </c>
      <c r="AB73" s="44">
        <f t="shared" si="7"/>
        <v>0.25</v>
      </c>
      <c r="AC73" s="598" t="s">
        <v>3011</v>
      </c>
      <c r="AD73" s="184">
        <v>1</v>
      </c>
      <c r="AE73" s="1285" t="s">
        <v>2544</v>
      </c>
      <c r="AF73" s="1295">
        <v>300</v>
      </c>
      <c r="AG73" s="1287" t="s">
        <v>2635</v>
      </c>
      <c r="AH73" s="1288">
        <v>1</v>
      </c>
      <c r="AI73" s="224" t="str">
        <f>IF($AH73=0,"",IF($AH73&lt;10,"0"&amp;$AH73,$AH73))</f>
        <v>01</v>
      </c>
      <c r="AJ73" s="1289" t="s">
        <v>2636</v>
      </c>
      <c r="AK73" s="1289" t="s">
        <v>2637</v>
      </c>
      <c r="AL73" s="212">
        <f>IF($AK73=0,"",IF($AK73="KR",2,1))</f>
        <v>1</v>
      </c>
      <c r="AM73" s="247">
        <f>IF(ISERROR(VLOOKUP($F73,[1]기획현황취합!$A$1:$E$65440,[1]기획현황취합!$B$1,FALSE))=TRUE,0,VLOOKUP($F73,[1]기획현황취합!$A$1:$E$65440,[1]기획현황취합!$B$1,FALSE))</f>
        <v>98000</v>
      </c>
      <c r="AN73" s="1099">
        <f>IF(ISERROR(VLOOKUP($F73,[1]기획현황취합!$A$1:$E$65440,[1]기획현황취합!$C$1,FALSE))=TRUE,0,VLOOKUP($F73,[1]기획현황취합!$A$1:$E$65440,[1]기획현황취합!$C$1,FALSE))</f>
        <v>41801</v>
      </c>
      <c r="AO73" s="45">
        <f>IF(ISERROR(($AM73/1.1)/VLOOKUP($AG73,'TARGET MU'!$A:$D,'TARGET MU'!$D$1,FALSE))=TRUE,0,($AM73/1.1)/VLOOKUP($AG73,'TARGET MU'!$A:$D,'TARGET MU'!$D$1,FALSE))</f>
        <v>19797.979797979799</v>
      </c>
      <c r="AP73" s="1110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24852.5</v>
      </c>
      <c r="AQ73" s="38">
        <f t="shared" si="62"/>
        <v>5054.5202020202014</v>
      </c>
      <c r="AR73" s="754">
        <v>0</v>
      </c>
      <c r="AS73" s="754">
        <v>20</v>
      </c>
      <c r="AT73" s="244" t="s">
        <v>1724</v>
      </c>
      <c r="AU73" s="219">
        <f t="shared" si="63"/>
        <v>20</v>
      </c>
      <c r="AV73" s="245">
        <v>21.5</v>
      </c>
      <c r="AW73" s="246">
        <v>0</v>
      </c>
      <c r="AX73" s="250">
        <f>IF(ISERROR(VLOOKUP($F73,[1]기획현황취합!$A$1:$E$65440,[1]기획현황취합!$D$1,FALSE))=TRUE,0,VLOOKUP($F73,[1]기획현황취합!$A$1:$E$65440,[1]기획현황취합!$D$1,FALSE))</f>
        <v>41744</v>
      </c>
      <c r="AY73" s="248"/>
      <c r="AZ73" s="208">
        <f>IF(ISERROR(VLOOKUP($F73,[1]기획현황취합!$A$1:$E$65440,[1]기획현황취합!$E$1,FALSE))=TRUE,0,VLOOKUP($F73,[1]기획현황취합!$A$1:$E$65440,[1]기획현황취합!$E$1,FALSE))</f>
        <v>41897</v>
      </c>
      <c r="BA73" s="243">
        <v>41912</v>
      </c>
      <c r="BB73" s="243">
        <v>41920</v>
      </c>
      <c r="BC73" s="243">
        <v>0</v>
      </c>
      <c r="BD73" s="243">
        <v>0</v>
      </c>
      <c r="BE73" s="243">
        <v>0</v>
      </c>
      <c r="BF73" s="243">
        <v>0</v>
      </c>
      <c r="BG73" s="249" t="s">
        <v>2838</v>
      </c>
      <c r="BH73" s="249">
        <v>0</v>
      </c>
      <c r="BI73" s="83">
        <f>IF($I73="TTL",SUMIF($C:$C,MID($K73,1,SEARCH("TTL",$K73)-2),$BI:$BI),SUMIF(실입고현황!$A:$A,BB73&amp;VLOOKUP($AG73,'TARGET MU'!$A:$D,'TARGET MU'!$B$1,FALSE)&amp;$Z73&amp;" "&amp;$AE73,실입고현황!$C:$C))</f>
        <v>320</v>
      </c>
      <c r="BJ73" s="102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3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3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3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4">
        <f t="shared" si="10"/>
        <v>0</v>
      </c>
      <c r="BO73" s="46">
        <f t="shared" si="11"/>
        <v>300</v>
      </c>
      <c r="BP73" s="94">
        <f t="shared" si="12"/>
        <v>7455750</v>
      </c>
      <c r="BQ73" s="94">
        <f t="shared" si="13"/>
        <v>29400000</v>
      </c>
      <c r="BR73" s="47">
        <f t="shared" si="24"/>
        <v>3.5847866046035239</v>
      </c>
      <c r="BT73" s="26" t="str">
        <f>IF(ISERROR(Z73&amp;VLOOKUP($AG73,'TARGET MU'!$A:$D,'TARGET MU'!$B$1,FALSE))=TRUE,"",Z73&amp;VLOOKUP($AG73,'TARGET MU'!$A:$D,'TARGET MU'!$B$1,FALSE))</f>
        <v>ELSVEF5530RE대경글로텍</v>
      </c>
      <c r="BU73" s="31">
        <f t="shared" si="25"/>
        <v>24852.5</v>
      </c>
      <c r="BV73" s="31" t="str">
        <f t="shared" si="26"/>
        <v>ELSVEF5530REOMM30098000대경01IN</v>
      </c>
      <c r="BX73" s="54" t="str">
        <f t="shared" si="71"/>
        <v>ELS</v>
      </c>
      <c r="BY73" s="55">
        <f t="shared" si="72"/>
        <v>5</v>
      </c>
      <c r="BZ73" s="55" t="str">
        <f t="shared" si="73"/>
        <v>M</v>
      </c>
      <c r="CA73" s="55" t="str">
        <f t="shared" si="74"/>
        <v>VE</v>
      </c>
      <c r="CB73" s="55" t="str">
        <f t="shared" si="75"/>
        <v>K</v>
      </c>
      <c r="CC73" s="55" t="str">
        <f t="shared" si="76"/>
        <v>IN</v>
      </c>
      <c r="CD73" s="56" t="str">
        <f t="shared" si="77"/>
        <v>14FW_ELSTINKO_VEST_RED_01_KIDS</v>
      </c>
      <c r="CE73" s="55" t="str">
        <f t="shared" si="78"/>
        <v>ELSVEF5530</v>
      </c>
      <c r="CF73" s="55">
        <f t="shared" si="79"/>
        <v>530</v>
      </c>
      <c r="CG73" s="56" t="str">
        <f t="shared" si="80"/>
        <v>14FW_ELSTINKO_VEST_RED_01_KIDS</v>
      </c>
      <c r="CH73" s="55" t="str">
        <f t="shared" si="81"/>
        <v>RE</v>
      </c>
      <c r="CI73" s="55">
        <f t="shared" si="82"/>
        <v>1</v>
      </c>
      <c r="CJ73" s="55" t="str">
        <f t="shared" si="83"/>
        <v>OMM</v>
      </c>
      <c r="CK73" s="57">
        <f t="shared" si="14"/>
        <v>300</v>
      </c>
      <c r="CL73" s="58">
        <f t="shared" si="84"/>
        <v>21.5</v>
      </c>
      <c r="CM73" s="57">
        <f t="shared" si="85"/>
        <v>98000</v>
      </c>
      <c r="CN73" s="57">
        <f t="shared" si="86"/>
        <v>24832.5</v>
      </c>
      <c r="CO73" s="57">
        <f t="shared" si="87"/>
        <v>20</v>
      </c>
      <c r="CP73" s="59">
        <f t="shared" si="88"/>
        <v>1</v>
      </c>
      <c r="CQ73" s="234"/>
      <c r="CS73" s="48"/>
      <c r="CT73" s="49" t="str">
        <f t="shared" si="89"/>
        <v>ELSVEF5530REOMM</v>
      </c>
      <c r="CU73" s="50" t="str">
        <f t="shared" si="90"/>
        <v>ELSTINKO</v>
      </c>
      <c r="CV73" s="50" t="str">
        <f t="shared" si="70"/>
        <v>VEST (조끼)_530_KIDS</v>
      </c>
      <c r="CW73" s="50" t="str">
        <f t="shared" si="91"/>
        <v>RED_OMM</v>
      </c>
      <c r="CX73" s="51" t="str">
        <f t="shared" si="92"/>
        <v>ELS</v>
      </c>
      <c r="CY73" s="51">
        <f t="shared" si="93"/>
        <v>530</v>
      </c>
      <c r="CZ73" s="52">
        <f t="shared" si="15"/>
        <v>300</v>
      </c>
      <c r="DA73" s="52">
        <f t="shared" si="94"/>
        <v>98000</v>
      </c>
      <c r="DB73" s="51" t="str">
        <f t="shared" si="95"/>
        <v>RED</v>
      </c>
      <c r="DC73" s="51" t="str">
        <f t="shared" si="96"/>
        <v>OMM</v>
      </c>
      <c r="DD73" s="60"/>
      <c r="DE73" s="164"/>
      <c r="DG73" s="270">
        <v>41778</v>
      </c>
      <c r="DH73" s="276">
        <f t="shared" si="67"/>
        <v>41807</v>
      </c>
      <c r="DI73" s="269">
        <v>41744</v>
      </c>
      <c r="DJ73" s="269">
        <v>41744</v>
      </c>
      <c r="DK73" s="270"/>
      <c r="DL73" s="1167"/>
      <c r="DM73" s="1167"/>
      <c r="DN73" s="270"/>
      <c r="DO73" s="270"/>
      <c r="DP73" s="277">
        <f t="shared" si="68"/>
        <v>41837</v>
      </c>
      <c r="DQ73" s="270"/>
      <c r="DR73" s="270"/>
      <c r="DS73" s="271"/>
      <c r="DT73" s="270"/>
      <c r="DU73" s="271"/>
      <c r="DV73" s="270">
        <v>41820</v>
      </c>
      <c r="DW73" s="270"/>
      <c r="DX73" s="271"/>
      <c r="DY73" s="271"/>
      <c r="DZ73" s="60"/>
      <c r="EA73" s="61"/>
      <c r="EB73" s="61"/>
      <c r="EC73" s="26" t="str">
        <f t="shared" si="56"/>
        <v/>
      </c>
      <c r="ED73" s="26" t="str">
        <f t="shared" si="57"/>
        <v>ELSVEF5530REOMM</v>
      </c>
      <c r="EE73" s="27">
        <f>IF($ED73="",0,IF(COUNTIF(ED$12:ED72,ED73)=0,0,COUNTIF(ED$12:ED72,ED73)))</f>
        <v>0</v>
      </c>
      <c r="EF73" s="26">
        <f t="shared" si="58"/>
        <v>0</v>
      </c>
      <c r="EG73" s="27" t="str">
        <f t="shared" si="59"/>
        <v/>
      </c>
      <c r="EI73" s="26" t="str">
        <f t="shared" si="60"/>
        <v>ELSVEF5530</v>
      </c>
      <c r="EJ73" s="26" t="str">
        <f t="shared" si="61"/>
        <v>ELSVEF5530RE</v>
      </c>
      <c r="EV73" s="26">
        <f t="shared" si="69"/>
        <v>6450</v>
      </c>
    </row>
    <row r="74" spans="1:152" s="26" customFormat="1" ht="52.5" customHeight="1">
      <c r="A74" s="168" t="str">
        <f>IF(OR($I74="TTL",$I74=""),"",IF(ISERROR(VLOOKUP($B74,CODE!$D:$G,CODE!$F$1-2,FALSE))=TRUE,"전략",VLOOKUP($B74,CODE!$D:$G,CODE!$F$1-2,FALSE)))</f>
        <v>전략</v>
      </c>
      <c r="B74" s="217" t="str">
        <f>IF(OR($I74="TTL",$I74=""),"",IF(VLOOKUP($P74,CODE!$K:$O,CODE!$O$1,FALSE)="",$I74,$I74&amp;"-"&amp;VLOOKUP($P74,CODE!$K:$O,CODE!$O$1,FALSE)))</f>
        <v>ELS-의류</v>
      </c>
      <c r="C74" s="71" t="str">
        <f t="shared" si="16"/>
        <v>ELS-대경-01</v>
      </c>
      <c r="D74" s="300" t="str">
        <f t="shared" si="17"/>
        <v>ELS-대경-01ELSVEF5530RE</v>
      </c>
      <c r="E74" s="71">
        <f t="shared" si="18"/>
        <v>10</v>
      </c>
      <c r="F74" s="193" t="str">
        <f t="shared" si="19"/>
        <v>ELS-대경-0110</v>
      </c>
      <c r="G74" s="71" t="str">
        <f t="shared" si="20"/>
        <v>ELS-대경-0110-ELSVEF5530REDOLL</v>
      </c>
      <c r="H74" s="71" t="str">
        <f>IF(ISERROR(I74&amp;VLOOKUP(P74,CODE!$K:$N,CODE!$N$1,FALSE)&amp;S74)=TRUE,0,I74&amp;VLOOKUP(P74,CODE!$K:$N,CODE!$N$1,FALSE)&amp;S74)</f>
        <v>ELS의류530</v>
      </c>
      <c r="I74" s="71" t="str">
        <f>IF(ISERROR(SEARCH("TTL",$K74))=TRUE,IF($L74="","",VLOOKUP($L74,CODE!$B:$G,CODE!$D$1,FALSE)),"TTL")</f>
        <v>ELS</v>
      </c>
      <c r="J74" s="237" t="str">
        <f t="shared" si="21"/>
        <v>14FW_E</v>
      </c>
      <c r="K74" s="878"/>
      <c r="L74" s="40" t="s">
        <v>2630</v>
      </c>
      <c r="M74" s="41" t="str">
        <f>IF(OR($I74="TTL",$L74=""),"",VLOOKUP($L74,CODE!$B:$D,CODE!$C$1,FALSE))</f>
        <v>ELSTINKO</v>
      </c>
      <c r="N74" s="42" t="str">
        <f>IF(OR($I74="TTL",$L74=""),"",VLOOKUP($K$2,CODE!$S:$T,CODE!$T$1-1,FALSE))</f>
        <v>F</v>
      </c>
      <c r="O74" s="1281">
        <v>5</v>
      </c>
      <c r="P74" s="40" t="s">
        <v>2631</v>
      </c>
      <c r="Q74" s="41" t="str">
        <f>IF(OR($I74="TTL",$P74=""),"",VLOOKUP($P74,CODE!$K:$M,CODE!$L$1,FALSE))</f>
        <v>VEST (조끼)</v>
      </c>
      <c r="R74" s="1282" t="s">
        <v>2632</v>
      </c>
      <c r="S74" s="1283">
        <v>530</v>
      </c>
      <c r="T74" s="43">
        <f>IF(OR($I74="TTL",$S74=""),"",IF($S74&lt;10,"00"&amp;$S74,IF($S74&lt;100,"0"&amp;$S74,$S74)))</f>
        <v>530</v>
      </c>
      <c r="U74" s="39" t="str">
        <f>IF($I74="TTL","",$L74&amp;$P74&amp;$N74&amp;$O74&amp;$T74)</f>
        <v>ELSVEF5530</v>
      </c>
      <c r="V74" s="36">
        <f t="shared" si="4"/>
        <v>0.25</v>
      </c>
      <c r="W74" s="1284" t="s">
        <v>2633</v>
      </c>
      <c r="X74" s="39" t="str">
        <f>IF($Y74="","",VLOOKUP($Y74,CODE!$AE:$AF,CODE!$AF$1-1,FALSE))</f>
        <v>RE</v>
      </c>
      <c r="Y74" s="37" t="s">
        <v>2634</v>
      </c>
      <c r="Z74" s="35" t="str">
        <f>$U74&amp;$X74</f>
        <v>ELSVEF5530RE</v>
      </c>
      <c r="AA74" s="592" t="str">
        <f t="shared" si="6"/>
        <v/>
      </c>
      <c r="AB74" s="44">
        <f t="shared" si="7"/>
        <v>0.25</v>
      </c>
      <c r="AC74" s="598" t="s">
        <v>3011</v>
      </c>
      <c r="AD74" s="184">
        <v>1</v>
      </c>
      <c r="AE74" s="1285" t="s">
        <v>2639</v>
      </c>
      <c r="AF74" s="1295">
        <v>200</v>
      </c>
      <c r="AG74" s="1287" t="s">
        <v>2635</v>
      </c>
      <c r="AH74" s="1288">
        <v>1</v>
      </c>
      <c r="AI74" s="224" t="str">
        <f>IF($AH74=0,"",IF($AH74&lt;10,"0"&amp;$AH74,$AH74))</f>
        <v>01</v>
      </c>
      <c r="AJ74" s="1289" t="s">
        <v>2636</v>
      </c>
      <c r="AK74" s="1289" t="s">
        <v>2637</v>
      </c>
      <c r="AL74" s="212">
        <f>IF($AK74=0,"",IF($AK74="KR",2,1))</f>
        <v>1</v>
      </c>
      <c r="AM74" s="247">
        <f>IF(ISERROR(VLOOKUP($F74,[1]기획현황취합!$A$1:$E$65440,[1]기획현황취합!$B$1,FALSE))=TRUE,0,VLOOKUP($F74,[1]기획현황취합!$A$1:$E$65440,[1]기획현황취합!$B$1,FALSE))</f>
        <v>98000</v>
      </c>
      <c r="AN74" s="1099">
        <f>IF(ISERROR(VLOOKUP($F74,[1]기획현황취합!$A$1:$E$65440,[1]기획현황취합!$C$1,FALSE))=TRUE,0,VLOOKUP($F74,[1]기획현황취합!$A$1:$E$65440,[1]기획현황취합!$C$1,FALSE))</f>
        <v>41801</v>
      </c>
      <c r="AO74" s="45">
        <f>IF(ISERROR(($AM74/1.1)/VLOOKUP($AG74,'TARGET MU'!$A:$D,'TARGET MU'!$D$1,FALSE))=TRUE,0,($AM74/1.1)/VLOOKUP($AG74,'TARGET MU'!$A:$D,'TARGET MU'!$D$1,FALSE))</f>
        <v>19797.979797979799</v>
      </c>
      <c r="AP74" s="1110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24852.5</v>
      </c>
      <c r="AQ74" s="38">
        <f t="shared" si="62"/>
        <v>5054.5202020202014</v>
      </c>
      <c r="AR74" s="754">
        <v>0</v>
      </c>
      <c r="AS74" s="754">
        <v>20</v>
      </c>
      <c r="AT74" s="244" t="s">
        <v>1724</v>
      </c>
      <c r="AU74" s="219">
        <f t="shared" si="63"/>
        <v>20</v>
      </c>
      <c r="AV74" s="245">
        <v>21.5</v>
      </c>
      <c r="AW74" s="246">
        <v>0</v>
      </c>
      <c r="AX74" s="250">
        <f>IF(ISERROR(VLOOKUP($F74,[1]기획현황취합!$A$1:$E$65440,[1]기획현황취합!$D$1,FALSE))=TRUE,0,VLOOKUP($F74,[1]기획현황취합!$A$1:$E$65440,[1]기획현황취합!$D$1,FALSE))</f>
        <v>41744</v>
      </c>
      <c r="AY74" s="248"/>
      <c r="AZ74" s="208">
        <f>IF(ISERROR(VLOOKUP($F74,[1]기획현황취합!$A$1:$E$65440,[1]기획현황취합!$E$1,FALSE))=TRUE,0,VLOOKUP($F74,[1]기획현황취합!$A$1:$E$65440,[1]기획현황취합!$E$1,FALSE))</f>
        <v>41897</v>
      </c>
      <c r="BA74" s="243">
        <v>41912</v>
      </c>
      <c r="BB74" s="243">
        <v>41920</v>
      </c>
      <c r="BC74" s="243">
        <v>0</v>
      </c>
      <c r="BD74" s="243">
        <v>0</v>
      </c>
      <c r="BE74" s="243">
        <v>0</v>
      </c>
      <c r="BF74" s="243">
        <v>0</v>
      </c>
      <c r="BG74" s="249" t="s">
        <v>2838</v>
      </c>
      <c r="BH74" s="249">
        <v>0</v>
      </c>
      <c r="BI74" s="83">
        <f>IF($I74="TTL",SUMIF($C:$C,MID($K74,1,SEARCH("TTL",$K74)-2),$BI:$BI),SUMIF(실입고현황!$A:$A,BB74&amp;VLOOKUP($AG74,'TARGET MU'!$A:$D,'TARGET MU'!$B$1,FALSE)&amp;$Z74&amp;" "&amp;$AE74,실입고현황!$C:$C))</f>
        <v>219</v>
      </c>
      <c r="BJ74" s="102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3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3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3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4">
        <f t="shared" si="10"/>
        <v>0</v>
      </c>
      <c r="BO74" s="46">
        <f t="shared" si="11"/>
        <v>200</v>
      </c>
      <c r="BP74" s="94">
        <f t="shared" si="12"/>
        <v>4970500</v>
      </c>
      <c r="BQ74" s="94">
        <f t="shared" si="13"/>
        <v>19600000</v>
      </c>
      <c r="BR74" s="47">
        <f t="shared" si="24"/>
        <v>3.5847866046035244</v>
      </c>
      <c r="BT74" s="26" t="str">
        <f>IF(ISERROR(Z74&amp;VLOOKUP($AG74,'TARGET MU'!$A:$D,'TARGET MU'!$B$1,FALSE))=TRUE,"",Z74&amp;VLOOKUP($AG74,'TARGET MU'!$A:$D,'TARGET MU'!$B$1,FALSE))</f>
        <v>ELSVEF5530RE대경글로텍</v>
      </c>
      <c r="BU74" s="31">
        <f t="shared" si="25"/>
        <v>24852.5</v>
      </c>
      <c r="BV74" s="31" t="str">
        <f t="shared" si="26"/>
        <v>ELSVEF5530REOLL20098000대경01IN</v>
      </c>
      <c r="BX74" s="54" t="str">
        <f t="shared" si="71"/>
        <v>ELS</v>
      </c>
      <c r="BY74" s="55">
        <f t="shared" si="72"/>
        <v>5</v>
      </c>
      <c r="BZ74" s="55" t="str">
        <f t="shared" si="73"/>
        <v>M</v>
      </c>
      <c r="CA74" s="55" t="str">
        <f t="shared" si="74"/>
        <v>VE</v>
      </c>
      <c r="CB74" s="55" t="str">
        <f t="shared" si="75"/>
        <v>K</v>
      </c>
      <c r="CC74" s="55" t="str">
        <f t="shared" si="76"/>
        <v>IN</v>
      </c>
      <c r="CD74" s="56" t="str">
        <f t="shared" si="77"/>
        <v>14FW_ELSTINKO_VEST_RED_01_KIDS</v>
      </c>
      <c r="CE74" s="55" t="str">
        <f t="shared" si="78"/>
        <v>ELSVEF5530</v>
      </c>
      <c r="CF74" s="55">
        <f t="shared" si="79"/>
        <v>530</v>
      </c>
      <c r="CG74" s="56" t="str">
        <f t="shared" si="80"/>
        <v>14FW_ELSTINKO_VEST_RED_01_KIDS</v>
      </c>
      <c r="CH74" s="55" t="str">
        <f t="shared" si="81"/>
        <v>RE</v>
      </c>
      <c r="CI74" s="55">
        <f t="shared" si="82"/>
        <v>1</v>
      </c>
      <c r="CJ74" s="55" t="str">
        <f t="shared" si="83"/>
        <v>OLL</v>
      </c>
      <c r="CK74" s="57">
        <f t="shared" si="14"/>
        <v>200</v>
      </c>
      <c r="CL74" s="58">
        <f t="shared" si="84"/>
        <v>21.5</v>
      </c>
      <c r="CM74" s="57">
        <f t="shared" si="85"/>
        <v>98000</v>
      </c>
      <c r="CN74" s="57">
        <f t="shared" si="86"/>
        <v>24832.5</v>
      </c>
      <c r="CO74" s="57">
        <f t="shared" si="87"/>
        <v>20</v>
      </c>
      <c r="CP74" s="59">
        <f t="shared" si="88"/>
        <v>1</v>
      </c>
      <c r="CQ74" s="234"/>
      <c r="CS74" s="48"/>
      <c r="CT74" s="49" t="str">
        <f t="shared" si="89"/>
        <v>ELSVEF5530REOLL</v>
      </c>
      <c r="CU74" s="50" t="str">
        <f t="shared" si="90"/>
        <v>ELSTINKO</v>
      </c>
      <c r="CV74" s="50" t="str">
        <f t="shared" si="70"/>
        <v>VEST (조끼)_530_KIDS</v>
      </c>
      <c r="CW74" s="50" t="str">
        <f t="shared" si="91"/>
        <v>RED_OLL</v>
      </c>
      <c r="CX74" s="51" t="str">
        <f t="shared" si="92"/>
        <v>ELS</v>
      </c>
      <c r="CY74" s="51">
        <f t="shared" si="93"/>
        <v>530</v>
      </c>
      <c r="CZ74" s="52">
        <f t="shared" si="15"/>
        <v>200</v>
      </c>
      <c r="DA74" s="52">
        <f t="shared" si="94"/>
        <v>98000</v>
      </c>
      <c r="DB74" s="51" t="str">
        <f t="shared" si="95"/>
        <v>RED</v>
      </c>
      <c r="DC74" s="51" t="str">
        <f t="shared" si="96"/>
        <v>OLL</v>
      </c>
      <c r="DD74" s="60"/>
      <c r="DE74" s="164"/>
      <c r="DG74" s="270">
        <v>41778</v>
      </c>
      <c r="DH74" s="276">
        <f t="shared" si="67"/>
        <v>41807</v>
      </c>
      <c r="DI74" s="269">
        <v>41744</v>
      </c>
      <c r="DJ74" s="269">
        <v>41744</v>
      </c>
      <c r="DK74" s="270"/>
      <c r="DL74" s="1167"/>
      <c r="DM74" s="1167"/>
      <c r="DN74" s="270"/>
      <c r="DO74" s="270"/>
      <c r="DP74" s="277">
        <f t="shared" si="68"/>
        <v>41837</v>
      </c>
      <c r="DQ74" s="270"/>
      <c r="DR74" s="270"/>
      <c r="DS74" s="271"/>
      <c r="DT74" s="270"/>
      <c r="DU74" s="271"/>
      <c r="DV74" s="270">
        <v>41820</v>
      </c>
      <c r="DW74" s="270"/>
      <c r="DX74" s="271"/>
      <c r="DY74" s="271"/>
      <c r="DZ74" s="60"/>
      <c r="EA74" s="61"/>
      <c r="EB74" s="61"/>
      <c r="EC74" s="26" t="str">
        <f t="shared" si="56"/>
        <v/>
      </c>
      <c r="ED74" s="26" t="str">
        <f t="shared" si="57"/>
        <v>ELSVEF5530REOLL</v>
      </c>
      <c r="EE74" s="27">
        <f>IF($ED74="",0,IF(COUNTIF(ED$12:ED73,ED74)=0,0,COUNTIF(ED$12:ED73,ED74)))</f>
        <v>0</v>
      </c>
      <c r="EF74" s="26">
        <f t="shared" si="58"/>
        <v>0</v>
      </c>
      <c r="EG74" s="27" t="str">
        <f t="shared" si="59"/>
        <v/>
      </c>
      <c r="EI74" s="26" t="str">
        <f t="shared" si="60"/>
        <v>ELSVEF5530</v>
      </c>
      <c r="EJ74" s="26" t="str">
        <f t="shared" si="61"/>
        <v>ELSVEF5530RE</v>
      </c>
      <c r="EV74" s="26">
        <f t="shared" si="69"/>
        <v>4300</v>
      </c>
    </row>
    <row r="75" spans="1:152" s="26" customFormat="1" ht="52.5" customHeight="1">
      <c r="A75" s="168" t="str">
        <f>IF(OR($I75="TTL",$I75=""),"",IF(ISERROR(VLOOKUP($B75,CODE!$D:$G,CODE!$F$1-2,FALSE))=TRUE,"전략",VLOOKUP($B75,CODE!$D:$G,CODE!$F$1-2,FALSE)))</f>
        <v/>
      </c>
      <c r="B75" s="217" t="str">
        <f>IF(OR($I75="TTL",$I75=""),"",IF(VLOOKUP($P75,CODE!$K:$O,CODE!$O$1,FALSE)="",$I75,$I75&amp;"-"&amp;VLOOKUP($P75,CODE!$K:$O,CODE!$O$1,FALSE)))</f>
        <v/>
      </c>
      <c r="C75" s="71" t="str">
        <f t="shared" si="16"/>
        <v/>
      </c>
      <c r="D75" s="300" t="str">
        <f t="shared" si="17"/>
        <v/>
      </c>
      <c r="E75" s="71">
        <f t="shared" si="18"/>
        <v>0</v>
      </c>
      <c r="F75" s="193" t="str">
        <f t="shared" si="19"/>
        <v>0</v>
      </c>
      <c r="G75" s="71" t="str">
        <f t="shared" si="20"/>
        <v>0-</v>
      </c>
      <c r="H75" s="71">
        <f>IF(ISERROR(I75&amp;VLOOKUP(P75,CODE!$K:$N,CODE!$N$1,FALSE)&amp;S75)=TRUE,0,I75&amp;VLOOKUP(P75,CODE!$K:$N,CODE!$N$1,FALSE)&amp;S75)</f>
        <v>0</v>
      </c>
      <c r="I75" s="71" t="str">
        <f>IF(ISERROR(SEARCH("TTL",$K75))=TRUE,IF($L75="","",VLOOKUP($L75,CODE!$B:$G,CODE!$D$1,FALSE)),"TTL")</f>
        <v>TTL</v>
      </c>
      <c r="J75" s="237" t="str">
        <f t="shared" si="21"/>
        <v/>
      </c>
      <c r="K75" s="878" t="str">
        <f>C74&amp;" TTL"</f>
        <v>ELS-대경-01 TTL</v>
      </c>
      <c r="L75" s="40"/>
      <c r="M75" s="41" t="str">
        <f>IF(OR($I75="TTL",$L75=""),"",VLOOKUP($L75,CODE!$B:$D,CODE!$C$1,FALSE))</f>
        <v/>
      </c>
      <c r="N75" s="42" t="str">
        <f>IF(OR($I75="TTL",$L75=""),"",VLOOKUP($K$2,CODE!$S:$T,CODE!$T$1-1,FALSE))</f>
        <v/>
      </c>
      <c r="O75" s="43" t="str">
        <f>IF(OR($I75="TTL",$L75=""),"",VLOOKUP($L$2,CODE!$X:$Y,CODE!$Y$1-1,FALSE))</f>
        <v/>
      </c>
      <c r="P75" s="40"/>
      <c r="Q75" s="41" t="str">
        <f>IF(OR($I75="TTL",$P75=""),"",VLOOKUP($P75,CODE!$K:$M,CODE!$L$1,FALSE))</f>
        <v/>
      </c>
      <c r="R75" s="1282"/>
      <c r="S75" s="1283"/>
      <c r="T75" s="43" t="str">
        <f t="shared" si="2"/>
        <v/>
      </c>
      <c r="U75" s="39" t="str">
        <f t="shared" si="3"/>
        <v/>
      </c>
      <c r="V75" s="36">
        <f t="shared" si="4"/>
        <v>6.0000000000000009</v>
      </c>
      <c r="W75" s="1284"/>
      <c r="X75" s="39" t="str">
        <f>IF($Y75="","",VLOOKUP($Y75,CODE!$AE:$AF,CODE!$AF$1-1,FALSE))</f>
        <v/>
      </c>
      <c r="Y75" s="37"/>
      <c r="Z75" s="35" t="str">
        <f t="shared" si="5"/>
        <v/>
      </c>
      <c r="AA75" s="592" t="str">
        <f t="shared" si="6"/>
        <v/>
      </c>
      <c r="AB75" s="44">
        <f t="shared" si="7"/>
        <v>10.000000000000002</v>
      </c>
      <c r="AC75" s="598">
        <v>0</v>
      </c>
      <c r="AD75" s="184">
        <v>1</v>
      </c>
      <c r="AE75" s="1285"/>
      <c r="AF75" s="1286"/>
      <c r="AG75" s="1287"/>
      <c r="AH75" s="1288"/>
      <c r="AI75" s="224" t="str">
        <f t="shared" si="8"/>
        <v/>
      </c>
      <c r="AJ75" s="1289"/>
      <c r="AK75" s="1289"/>
      <c r="AL75" s="212" t="str">
        <f t="shared" si="9"/>
        <v/>
      </c>
      <c r="AM75" s="247">
        <f>IF(ISERROR(VLOOKUP($F75,[1]기획현황취합!$A$1:$E$65440,[1]기획현황취합!$B$1,FALSE))=TRUE,0,VLOOKUP($F75,[1]기획현황취합!$A$1:$E$65440,[1]기획현황취합!$B$1,FALSE))</f>
        <v>0</v>
      </c>
      <c r="AN75" s="1099">
        <f>IF(ISERROR(VLOOKUP($F75,[1]기획현황취합!$A$1:$E$65440,[1]기획현황취합!$C$1,FALSE))=TRUE,0,VLOOKUP($F75,[1]기획현황취합!$A$1:$E$65440,[1]기획현황취합!$C$1,FALSE))</f>
        <v>0</v>
      </c>
      <c r="AO75" s="45">
        <f>IF(ISERROR(($AM75/1.1)/VLOOKUP($AG75,'TARGET MU'!$A:$D,'TARGET MU'!$D$1,FALSE))=TRUE,0,($AM75/1.1)/VLOOKUP($AG75,'TARGET MU'!$A:$D,'TARGET MU'!$D$1,FALSE))</f>
        <v>0</v>
      </c>
      <c r="AP75" s="1110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0</v>
      </c>
      <c r="AQ75" s="38">
        <f t="shared" si="62"/>
        <v>0</v>
      </c>
      <c r="AR75" s="754">
        <v>0</v>
      </c>
      <c r="AS75" s="754">
        <v>0</v>
      </c>
      <c r="AT75" s="244" t="s">
        <v>1724</v>
      </c>
      <c r="AU75" s="219">
        <f t="shared" si="63"/>
        <v>0</v>
      </c>
      <c r="AV75" s="245">
        <v>0</v>
      </c>
      <c r="AW75" s="246">
        <v>0</v>
      </c>
      <c r="AX75" s="250">
        <f>IF(ISERROR(VLOOKUP($F75,[1]기획현황취합!$A$1:$E$65440,[1]기획현황취합!$D$1,FALSE))=TRUE,0,VLOOKUP($F75,[1]기획현황취합!$A$1:$E$65440,[1]기획현황취합!$D$1,FALSE))</f>
        <v>0</v>
      </c>
      <c r="AY75" s="248">
        <v>0</v>
      </c>
      <c r="AZ75" s="208">
        <f>IF(ISERROR(VLOOKUP($F75,[1]기획현황취합!$A$1:$E$65440,[1]기획현황취합!$E$1,FALSE))=TRUE,0,VLOOKUP($F75,[1]기획현황취합!$A$1:$E$65440,[1]기획현황취합!$E$1,FALSE))</f>
        <v>0</v>
      </c>
      <c r="BA75" s="243">
        <v>0</v>
      </c>
      <c r="BB75" s="243">
        <v>0</v>
      </c>
      <c r="BC75" s="243">
        <v>0</v>
      </c>
      <c r="BD75" s="243">
        <v>0</v>
      </c>
      <c r="BE75" s="243">
        <v>0</v>
      </c>
      <c r="BF75" s="243">
        <v>0</v>
      </c>
      <c r="BG75" s="249">
        <v>0</v>
      </c>
      <c r="BH75" s="249">
        <v>0</v>
      </c>
      <c r="BI75" s="83">
        <f>IF($I75="TTL",SUMIF($C:$C,MID($K75,1,SEARCH("TTL",$K75)-2),$BI:$BI),SUMIF(실입고현황!$A:$A,BB75&amp;VLOOKUP($AG75,'TARGET MU'!$A:$D,'TARGET MU'!$B$1,FALSE)&amp;$Z75&amp;" "&amp;$AE75,실입고현황!$C:$C))</f>
        <v>15050</v>
      </c>
      <c r="BJ75" s="102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3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3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3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4">
        <f t="shared" si="10"/>
        <v>0</v>
      </c>
      <c r="BO75" s="46">
        <f t="shared" si="11"/>
        <v>14200</v>
      </c>
      <c r="BP75" s="94">
        <f t="shared" si="12"/>
        <v>702853175</v>
      </c>
      <c r="BQ75" s="94">
        <f t="shared" si="13"/>
        <v>2880800000</v>
      </c>
      <c r="BR75" s="47">
        <f t="shared" si="24"/>
        <v>3.7261112051021046</v>
      </c>
      <c r="BT75" s="26" t="str">
        <f>IF(ISERROR(Z75&amp;VLOOKUP($AG75,'TARGET MU'!$A:$D,'TARGET MU'!$B$1,FALSE))=TRUE,"",Z75&amp;VLOOKUP($AG75,'TARGET MU'!$A:$D,'TARGET MU'!$B$1,FALSE))</f>
        <v/>
      </c>
      <c r="BU75" s="31">
        <f t="shared" si="25"/>
        <v>0</v>
      </c>
      <c r="BV75" s="31" t="str">
        <f t="shared" si="26"/>
        <v>0</v>
      </c>
      <c r="BX75" s="54" t="str">
        <f t="shared" si="71"/>
        <v/>
      </c>
      <c r="BY75" s="55" t="str">
        <f t="shared" si="72"/>
        <v/>
      </c>
      <c r="BZ75" s="55">
        <f t="shared" si="73"/>
        <v>0</v>
      </c>
      <c r="CA75" s="55">
        <f t="shared" si="74"/>
        <v>0</v>
      </c>
      <c r="CB75" s="55">
        <f t="shared" si="75"/>
        <v>0</v>
      </c>
      <c r="CC75" s="55">
        <f t="shared" si="76"/>
        <v>0</v>
      </c>
      <c r="CD75" s="56">
        <f t="shared" si="77"/>
        <v>0</v>
      </c>
      <c r="CE75" s="55" t="str">
        <f t="shared" si="78"/>
        <v/>
      </c>
      <c r="CF75" s="55" t="str">
        <f t="shared" si="79"/>
        <v/>
      </c>
      <c r="CG75" s="56">
        <f t="shared" si="80"/>
        <v>0</v>
      </c>
      <c r="CH75" s="55" t="str">
        <f t="shared" si="81"/>
        <v/>
      </c>
      <c r="CI75" s="55">
        <f t="shared" si="82"/>
        <v>1</v>
      </c>
      <c r="CJ75" s="55">
        <f t="shared" si="83"/>
        <v>0</v>
      </c>
      <c r="CK75" s="57">
        <f t="shared" si="14"/>
        <v>14200</v>
      </c>
      <c r="CL75" s="58">
        <f t="shared" si="84"/>
        <v>0</v>
      </c>
      <c r="CM75" s="57">
        <f t="shared" si="85"/>
        <v>0</v>
      </c>
      <c r="CN75" s="57">
        <f t="shared" si="86"/>
        <v>0</v>
      </c>
      <c r="CO75" s="57">
        <f t="shared" si="87"/>
        <v>0</v>
      </c>
      <c r="CP75" s="59" t="str">
        <f t="shared" si="88"/>
        <v/>
      </c>
      <c r="CQ75" s="234"/>
      <c r="CS75" s="48"/>
      <c r="CT75" s="49" t="str">
        <f t="shared" si="89"/>
        <v>ELS-대경-01 TTL</v>
      </c>
      <c r="CU75" s="50" t="str">
        <f t="shared" si="90"/>
        <v/>
      </c>
      <c r="CV75" s="50" t="str">
        <f t="shared" si="70"/>
        <v/>
      </c>
      <c r="CW75" s="50" t="str">
        <f t="shared" si="91"/>
        <v/>
      </c>
      <c r="CX75" s="51">
        <f t="shared" si="92"/>
        <v>0</v>
      </c>
      <c r="CY75" s="51" t="str">
        <f t="shared" si="93"/>
        <v/>
      </c>
      <c r="CZ75" s="52">
        <f t="shared" si="15"/>
        <v>14200</v>
      </c>
      <c r="DA75" s="52">
        <f t="shared" si="94"/>
        <v>0</v>
      </c>
      <c r="DB75" s="51">
        <f t="shared" si="95"/>
        <v>0</v>
      </c>
      <c r="DC75" s="51">
        <f t="shared" si="96"/>
        <v>0</v>
      </c>
      <c r="DD75" s="60"/>
      <c r="DE75" s="164"/>
      <c r="DG75" s="270"/>
      <c r="DH75" s="276" t="str">
        <f t="shared" si="67"/>
        <v/>
      </c>
      <c r="DI75" s="269"/>
      <c r="DJ75" s="269"/>
      <c r="DK75" s="270"/>
      <c r="DL75" s="1167"/>
      <c r="DM75" s="1167"/>
      <c r="DN75" s="270"/>
      <c r="DO75" s="270"/>
      <c r="DP75" s="277" t="str">
        <f t="shared" si="68"/>
        <v/>
      </c>
      <c r="DQ75" s="270"/>
      <c r="DR75" s="270"/>
      <c r="DS75" s="271"/>
      <c r="DT75" s="270"/>
      <c r="DU75" s="271"/>
      <c r="DV75" s="270"/>
      <c r="DW75" s="270"/>
      <c r="DX75" s="271"/>
      <c r="DY75" s="271"/>
      <c r="DZ75" s="60"/>
      <c r="EA75" s="61"/>
      <c r="EB75" s="61"/>
      <c r="EC75" s="26" t="str">
        <f t="shared" si="56"/>
        <v>0</v>
      </c>
      <c r="ED75" s="26" t="str">
        <f t="shared" si="57"/>
        <v/>
      </c>
      <c r="EE75" s="27">
        <f>IF($ED75="",0,IF(COUNTIF(ED$12:ED74,ED75)=0,0,COUNTIF(ED$12:ED74,ED75)))</f>
        <v>0</v>
      </c>
      <c r="EF75" s="26">
        <f t="shared" si="58"/>
        <v>0</v>
      </c>
      <c r="EG75" s="27" t="str">
        <f t="shared" si="59"/>
        <v/>
      </c>
      <c r="EI75" s="26" t="str">
        <f t="shared" si="60"/>
        <v/>
      </c>
      <c r="EJ75" s="26" t="str">
        <f t="shared" si="61"/>
        <v/>
      </c>
    </row>
    <row r="76" spans="1:152" s="26" customFormat="1" ht="52.5" customHeight="1">
      <c r="A76" s="168" t="str">
        <f>IF(OR($I76="TTL",$I76=""),"",IF(ISERROR(VLOOKUP($B76,CODE!$D:$G,CODE!$F$1-2,FALSE))=TRUE,"전략",VLOOKUP($B76,CODE!$D:$G,CODE!$F$1-2,FALSE)))</f>
        <v>전략</v>
      </c>
      <c r="B76" s="217" t="str">
        <f>IF(OR($I76="TTL",$I76=""),"",IF(VLOOKUP($P76,CODE!$K:$O,CODE!$O$1,FALSE)="",$I76,$I76&amp;"-"&amp;VLOOKUP($P76,CODE!$K:$O,CODE!$O$1,FALSE)))</f>
        <v>PNY-의류</v>
      </c>
      <c r="C76" s="71" t="str">
        <f t="shared" si="16"/>
        <v>PNY-대경-02</v>
      </c>
      <c r="D76" s="300" t="str">
        <f t="shared" si="17"/>
        <v>PNY-대경-02PNYTLF4001NY</v>
      </c>
      <c r="E76" s="71">
        <f t="shared" si="18"/>
        <v>1</v>
      </c>
      <c r="F76" s="193" t="str">
        <f t="shared" si="19"/>
        <v>PNY-대경-021</v>
      </c>
      <c r="G76" s="71" t="str">
        <f t="shared" si="20"/>
        <v>PNY-대경-021-PNYTLF4001NAVYOSS</v>
      </c>
      <c r="H76" s="71" t="str">
        <f>IF(ISERROR(I76&amp;VLOOKUP(P76,CODE!$K:$N,CODE!$N$1,FALSE)&amp;S76)=TRUE,0,I76&amp;VLOOKUP(P76,CODE!$K:$N,CODE!$N$1,FALSE)&amp;S76)</f>
        <v>PNY의류1</v>
      </c>
      <c r="I76" s="71" t="str">
        <f>IF(ISERROR(SEARCH("TTL",$K76))=TRUE,IF($L76="","",VLOOKUP($L76,CODE!$B:$G,CODE!$D$1,FALSE)),"TTL")</f>
        <v>PNY</v>
      </c>
      <c r="J76" s="237" t="str">
        <f t="shared" si="21"/>
        <v xml:space="preserve"> 14FW_</v>
      </c>
      <c r="K76" s="878"/>
      <c r="L76" s="1296" t="s">
        <v>2840</v>
      </c>
      <c r="M76" s="41" t="str">
        <f>IF(OR($I76="TTL",$L76=""),"",VLOOKUP($L76,CODE!$B:$D,CODE!$C$1,FALSE))</f>
        <v>PLAY NEWYORK</v>
      </c>
      <c r="N76" s="42" t="str">
        <f>IF(OR($I76="TTL",$L76=""),"",VLOOKUP($K$2,CODE!$S:$T,CODE!$T$1-1,FALSE))</f>
        <v>F</v>
      </c>
      <c r="O76" s="1281">
        <v>4</v>
      </c>
      <c r="P76" s="40" t="s">
        <v>1947</v>
      </c>
      <c r="Q76" s="41" t="str">
        <f>IF(OR($I76="TTL",$P76=""),"",VLOOKUP($P76,CODE!$K:$M,CODE!$L$1,FALSE))</f>
        <v>LONG SLEEVES</v>
      </c>
      <c r="R76" s="1282" t="s">
        <v>1957</v>
      </c>
      <c r="S76" s="1283">
        <v>1</v>
      </c>
      <c r="T76" s="43" t="str">
        <f t="shared" si="2"/>
        <v>001</v>
      </c>
      <c r="U76" s="39" t="str">
        <f t="shared" si="3"/>
        <v>PNYTLF4001</v>
      </c>
      <c r="V76" s="36">
        <f t="shared" si="4"/>
        <v>0.25</v>
      </c>
      <c r="W76" s="1284" t="s">
        <v>2402</v>
      </c>
      <c r="X76" s="39" t="str">
        <f>IF($Y76="","",VLOOKUP($Y76,CODE!$AE:$AF,CODE!$AF$1-1,FALSE))</f>
        <v>NY</v>
      </c>
      <c r="Y76" s="37" t="s">
        <v>2339</v>
      </c>
      <c r="Z76" s="35" t="str">
        <f t="shared" si="5"/>
        <v>PNYTLF4001NY</v>
      </c>
      <c r="AA76" s="592" t="str">
        <f t="shared" si="6"/>
        <v/>
      </c>
      <c r="AB76" s="44">
        <f t="shared" si="7"/>
        <v>0.25</v>
      </c>
      <c r="AC76" s="598" t="s">
        <v>3013</v>
      </c>
      <c r="AD76" s="184">
        <v>1</v>
      </c>
      <c r="AE76" s="1285" t="s">
        <v>1942</v>
      </c>
      <c r="AF76" s="1295">
        <v>250</v>
      </c>
      <c r="AG76" s="1287" t="s">
        <v>2025</v>
      </c>
      <c r="AH76" s="1288">
        <v>2</v>
      </c>
      <c r="AI76" s="224" t="str">
        <f t="shared" si="8"/>
        <v>02</v>
      </c>
      <c r="AJ76" s="1289" t="s">
        <v>1944</v>
      </c>
      <c r="AK76" s="1289" t="s">
        <v>2056</v>
      </c>
      <c r="AL76" s="212">
        <f t="shared" si="9"/>
        <v>1</v>
      </c>
      <c r="AM76" s="247">
        <f>IF(ISERROR(VLOOKUP($F76,[1]기획현황취합!$A$1:$E$65440,[1]기획현황취합!$B$1,FALSE))=TRUE,0,VLOOKUP($F76,[1]기획현황취합!$A$1:$E$65440,[1]기획현황취합!$B$1,FALSE))</f>
        <v>89000</v>
      </c>
      <c r="AN76" s="1099">
        <f>IF(ISERROR(VLOOKUP($F76,[1]기획현황취합!$A$1:$E$65440,[1]기획현황취합!$C$1,FALSE))=TRUE,0,VLOOKUP($F76,[1]기획현황취합!$A$1:$E$65440,[1]기획현황취합!$C$1,FALSE))</f>
        <v>41803</v>
      </c>
      <c r="AO76" s="45">
        <f>IF(ISERROR(($AM76/1.1)/VLOOKUP($AG76,'TARGET MU'!$A:$D,'TARGET MU'!$D$1,FALSE))=TRUE,0,($AM76/1.1)/VLOOKUP($AG76,'TARGET MU'!$A:$D,'TARGET MU'!$D$1,FALSE))</f>
        <v>17979.797979797979</v>
      </c>
      <c r="AP76" s="1110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19193.000000000004</v>
      </c>
      <c r="AQ76" s="38">
        <f t="shared" si="62"/>
        <v>1213.2020202020249</v>
      </c>
      <c r="AR76" s="754">
        <v>0</v>
      </c>
      <c r="AS76" s="754">
        <v>20</v>
      </c>
      <c r="AT76" s="244" t="s">
        <v>1724</v>
      </c>
      <c r="AU76" s="219">
        <f t="shared" si="63"/>
        <v>20</v>
      </c>
      <c r="AV76" s="245">
        <v>16.600000000000001</v>
      </c>
      <c r="AW76" s="246">
        <v>0</v>
      </c>
      <c r="AX76" s="250">
        <f>IF(ISERROR(VLOOKUP($F76,[1]기획현황취합!$A$1:$E$65440,[1]기획현황취합!$D$1,FALSE))=TRUE,0,VLOOKUP($F76,[1]기획현황취합!$A$1:$E$65440,[1]기획현황취합!$D$1,FALSE))</f>
        <v>41744</v>
      </c>
      <c r="AY76" s="248">
        <v>0</v>
      </c>
      <c r="AZ76" s="208">
        <f>IF(ISERROR(VLOOKUP($F76,[1]기획현황취합!$A$1:$E$65440,[1]기획현황취합!$E$1,FALSE))=TRUE,0,VLOOKUP($F76,[1]기획현황취합!$A$1:$E$65440,[1]기획현황취합!$E$1,FALSE))</f>
        <v>41848</v>
      </c>
      <c r="BA76" s="243">
        <v>41859</v>
      </c>
      <c r="BB76" s="243">
        <v>41884</v>
      </c>
      <c r="BC76" s="243">
        <v>0</v>
      </c>
      <c r="BD76" s="243">
        <v>0</v>
      </c>
      <c r="BE76" s="243">
        <v>0</v>
      </c>
      <c r="BF76" s="243">
        <v>0</v>
      </c>
      <c r="BG76" s="249" t="s">
        <v>2838</v>
      </c>
      <c r="BH76" s="249">
        <v>0</v>
      </c>
      <c r="BI76" s="83">
        <f>IF($I76="TTL",SUMIF($C:$C,MID($K76,1,SEARCH("TTL",$K76)-2),$BI:$BI),SUMIF(실입고현황!$A:$A,BB76&amp;VLOOKUP($AG76,'TARGET MU'!$A:$D,'TARGET MU'!$B$1,FALSE)&amp;$Z76&amp;" "&amp;$AE76,실입고현황!$C:$C))</f>
        <v>224</v>
      </c>
      <c r="BJ76" s="102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3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3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3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4">
        <f t="shared" si="10"/>
        <v>26</v>
      </c>
      <c r="BO76" s="46">
        <f t="shared" si="11"/>
        <v>250</v>
      </c>
      <c r="BP76" s="94">
        <f t="shared" si="12"/>
        <v>4798250.0000000009</v>
      </c>
      <c r="BQ76" s="94">
        <f t="shared" si="13"/>
        <v>22250000</v>
      </c>
      <c r="BR76" s="47">
        <f t="shared" ref="BR76:BR149" si="97">IF(ISERROR($BQ76/($BP76*1.1))=TRUE,0,$BQ76/($BP76*1.1))</f>
        <v>4.2155520715412331</v>
      </c>
      <c r="BT76" s="26" t="str">
        <f>IF(ISERROR(Z76&amp;VLOOKUP($AG76,'TARGET MU'!$A:$D,'TARGET MU'!$B$1,FALSE))=TRUE,"",Z76&amp;VLOOKUP($AG76,'TARGET MU'!$A:$D,'TARGET MU'!$B$1,FALSE))</f>
        <v>PNYTLF4001NY대경글로텍</v>
      </c>
      <c r="BU76" s="31">
        <f t="shared" si="25"/>
        <v>19193.000000000004</v>
      </c>
      <c r="BV76" s="31" t="str">
        <f t="shared" si="26"/>
        <v>PNYTLF4001NYOSS25089000대경02IN</v>
      </c>
      <c r="BX76" s="54" t="str">
        <f t="shared" si="71"/>
        <v>PNY</v>
      </c>
      <c r="BY76" s="55">
        <f t="shared" si="72"/>
        <v>4</v>
      </c>
      <c r="BZ76" s="55" t="str">
        <f t="shared" si="73"/>
        <v>M</v>
      </c>
      <c r="CA76" s="55" t="str">
        <f t="shared" si="74"/>
        <v>TL</v>
      </c>
      <c r="CB76" s="55" t="str">
        <f t="shared" si="75"/>
        <v>U</v>
      </c>
      <c r="CC76" s="55" t="str">
        <f t="shared" si="76"/>
        <v>IN</v>
      </c>
      <c r="CD76" s="56" t="str">
        <f t="shared" si="77"/>
        <v xml:space="preserve"> 14FW_PLAYBOY_MTM_04_NY</v>
      </c>
      <c r="CE76" s="55" t="str">
        <f t="shared" si="78"/>
        <v>PNYTLF4001</v>
      </c>
      <c r="CF76" s="55" t="str">
        <f t="shared" si="79"/>
        <v>001</v>
      </c>
      <c r="CG76" s="56" t="str">
        <f t="shared" si="80"/>
        <v xml:space="preserve"> 14FW_PLAYBOY_MTM_04_NY</v>
      </c>
      <c r="CH76" s="55" t="str">
        <f t="shared" si="81"/>
        <v>NY</v>
      </c>
      <c r="CI76" s="55">
        <f t="shared" si="82"/>
        <v>1</v>
      </c>
      <c r="CJ76" s="55" t="str">
        <f t="shared" si="83"/>
        <v>OSS</v>
      </c>
      <c r="CK76" s="57">
        <f t="shared" si="14"/>
        <v>250</v>
      </c>
      <c r="CL76" s="58">
        <f t="shared" si="84"/>
        <v>16.600000000000001</v>
      </c>
      <c r="CM76" s="57">
        <f t="shared" si="85"/>
        <v>89000</v>
      </c>
      <c r="CN76" s="57">
        <f t="shared" si="86"/>
        <v>19173.000000000004</v>
      </c>
      <c r="CO76" s="57">
        <f t="shared" si="87"/>
        <v>20</v>
      </c>
      <c r="CP76" s="59">
        <f t="shared" si="88"/>
        <v>1</v>
      </c>
      <c r="CQ76" s="234"/>
      <c r="CS76" s="48"/>
      <c r="CT76" s="49" t="str">
        <f t="shared" si="89"/>
        <v>PNYTLF4001NYOSS</v>
      </c>
      <c r="CU76" s="50" t="str">
        <f t="shared" si="90"/>
        <v>PLAY NEWYORK</v>
      </c>
      <c r="CV76" s="50" t="str">
        <f t="shared" si="70"/>
        <v>LONG SLEEVES_001</v>
      </c>
      <c r="CW76" s="50" t="str">
        <f t="shared" si="91"/>
        <v>NAVY_OSS</v>
      </c>
      <c r="CX76" s="51" t="str">
        <f t="shared" si="92"/>
        <v>PNY</v>
      </c>
      <c r="CY76" s="51" t="str">
        <f t="shared" si="93"/>
        <v>001</v>
      </c>
      <c r="CZ76" s="52">
        <f t="shared" si="15"/>
        <v>250</v>
      </c>
      <c r="DA76" s="52">
        <f t="shared" si="94"/>
        <v>89000</v>
      </c>
      <c r="DB76" s="51" t="str">
        <f t="shared" si="95"/>
        <v>NAVY</v>
      </c>
      <c r="DC76" s="51" t="str">
        <f t="shared" si="96"/>
        <v>OSS</v>
      </c>
      <c r="DD76" s="60"/>
      <c r="DE76" s="164"/>
      <c r="DG76" s="270">
        <v>41789</v>
      </c>
      <c r="DH76" s="276">
        <f t="shared" si="67"/>
        <v>41758</v>
      </c>
      <c r="DI76" s="269">
        <v>41772</v>
      </c>
      <c r="DJ76" s="269">
        <v>41801</v>
      </c>
      <c r="DK76" s="270"/>
      <c r="DL76" s="1167"/>
      <c r="DM76" s="1167"/>
      <c r="DN76" s="270"/>
      <c r="DO76" s="270"/>
      <c r="DP76" s="277">
        <f t="shared" si="68"/>
        <v>41788</v>
      </c>
      <c r="DQ76" s="270"/>
      <c r="DR76" s="270"/>
      <c r="DS76" s="271"/>
      <c r="DT76" s="270"/>
      <c r="DU76" s="271"/>
      <c r="DV76" s="270">
        <v>41820</v>
      </c>
      <c r="DW76" s="270"/>
      <c r="DX76" s="271"/>
      <c r="DY76" s="271"/>
      <c r="DZ76" s="60"/>
      <c r="EA76" s="61"/>
      <c r="EB76" s="61"/>
      <c r="EC76" s="26" t="str">
        <f t="shared" si="56"/>
        <v>PNYTLF4001NY41744</v>
      </c>
      <c r="ED76" s="26" t="str">
        <f t="shared" si="57"/>
        <v>PNYTLF4001NYOSS</v>
      </c>
      <c r="EE76" s="27">
        <f>IF($ED76="",0,IF(COUNTIF(ED$12:ED75,ED76)=0,0,COUNTIF(ED$12:ED75,ED76)))</f>
        <v>0</v>
      </c>
      <c r="EF76" s="26">
        <f t="shared" si="58"/>
        <v>0</v>
      </c>
      <c r="EG76" s="27" t="str">
        <f t="shared" si="59"/>
        <v/>
      </c>
      <c r="EI76" s="26" t="str">
        <f t="shared" si="60"/>
        <v>PNYTLF4001</v>
      </c>
      <c r="EJ76" s="26" t="str">
        <f t="shared" si="61"/>
        <v>PNYTLF4001NY</v>
      </c>
      <c r="EV76" s="26">
        <f t="shared" ref="EV76:EV87" si="98">AV76*AF76</f>
        <v>4150</v>
      </c>
    </row>
    <row r="77" spans="1:152" s="26" customFormat="1" ht="52.5" customHeight="1">
      <c r="A77" s="168" t="str">
        <f>IF(OR($I77="TTL",$I77=""),"",IF(ISERROR(VLOOKUP($B77,CODE!$D:$G,CODE!$F$1-2,FALSE))=TRUE,"전략",VLOOKUP($B77,CODE!$D:$G,CODE!$F$1-2,FALSE)))</f>
        <v>전략</v>
      </c>
      <c r="B77" s="217" t="str">
        <f>IF(OR($I77="TTL",$I77=""),"",IF(VLOOKUP($P77,CODE!$K:$O,CODE!$O$1,FALSE)="",$I77,$I77&amp;"-"&amp;VLOOKUP($P77,CODE!$K:$O,CODE!$O$1,FALSE)))</f>
        <v>PNY-의류</v>
      </c>
      <c r="C77" s="71" t="str">
        <f t="shared" si="16"/>
        <v>PNY-대경-02</v>
      </c>
      <c r="D77" s="300" t="str">
        <f t="shared" si="17"/>
        <v>PNY-대경-02PNYTLF4001NY</v>
      </c>
      <c r="E77" s="71">
        <f t="shared" si="18"/>
        <v>1</v>
      </c>
      <c r="F77" s="193" t="str">
        <f t="shared" si="19"/>
        <v>PNY-대경-021</v>
      </c>
      <c r="G77" s="71" t="str">
        <f t="shared" si="20"/>
        <v>PNY-대경-021-PNYTLF4001NAVYOMM</v>
      </c>
      <c r="H77" s="71" t="str">
        <f>IF(ISERROR(I77&amp;VLOOKUP(P77,CODE!$K:$N,CODE!$N$1,FALSE)&amp;S77)=TRUE,0,I77&amp;VLOOKUP(P77,CODE!$K:$N,CODE!$N$1,FALSE)&amp;S77)</f>
        <v>PNY의류1</v>
      </c>
      <c r="I77" s="71" t="str">
        <f>IF(ISERROR(SEARCH("TTL",$K77))=TRUE,IF($L77="","",VLOOKUP($L77,CODE!$B:$G,CODE!$D$1,FALSE)),"TTL")</f>
        <v>PNY</v>
      </c>
      <c r="J77" s="237" t="str">
        <f t="shared" si="21"/>
        <v xml:space="preserve"> 14FW_</v>
      </c>
      <c r="K77" s="878"/>
      <c r="L77" s="1296" t="s">
        <v>2840</v>
      </c>
      <c r="M77" s="41" t="str">
        <f>IF(OR($I77="TTL",$L77=""),"",VLOOKUP($L77,CODE!$B:$D,CODE!$C$1,FALSE))</f>
        <v>PLAY NEWYORK</v>
      </c>
      <c r="N77" s="42" t="str">
        <f>IF(OR($I77="TTL",$L77=""),"",VLOOKUP($K$2,CODE!$S:$T,CODE!$T$1-1,FALSE))</f>
        <v>F</v>
      </c>
      <c r="O77" s="1281">
        <v>4</v>
      </c>
      <c r="P77" s="40" t="s">
        <v>1947</v>
      </c>
      <c r="Q77" s="41" t="str">
        <f>IF(OR($I77="TTL",$P77=""),"",VLOOKUP($P77,CODE!$K:$M,CODE!$L$1,FALSE))</f>
        <v>LONG SLEEVES</v>
      </c>
      <c r="R77" s="1282" t="s">
        <v>1957</v>
      </c>
      <c r="S77" s="1283">
        <v>1</v>
      </c>
      <c r="T77" s="43" t="str">
        <f t="shared" si="2"/>
        <v>001</v>
      </c>
      <c r="U77" s="39" t="str">
        <f t="shared" si="3"/>
        <v>PNYTLF4001</v>
      </c>
      <c r="V77" s="36">
        <f t="shared" ref="V77:V140" si="99">IF($I77="TTL",SUMIF($C:$C,MID($K77,1,SEARCH("TTL",$K77)-2),$V:$V),IF($EI77="",0,1/COUNTIF($EI:$EI,$EI77)))</f>
        <v>0.25</v>
      </c>
      <c r="W77" s="1284" t="s">
        <v>2402</v>
      </c>
      <c r="X77" s="39" t="str">
        <f>IF($Y77="","",VLOOKUP($Y77,CODE!$AE:$AF,CODE!$AF$1-1,FALSE))</f>
        <v>NY</v>
      </c>
      <c r="Y77" s="37" t="s">
        <v>2339</v>
      </c>
      <c r="Z77" s="35" t="str">
        <f t="shared" si="5"/>
        <v>PNYTLF4001NY</v>
      </c>
      <c r="AA77" s="592" t="str">
        <f t="shared" ref="AA77:AA140" si="100">VLOOKUP($Z77&amp;$AX77,$EC:$EG,5,FALSE)</f>
        <v/>
      </c>
      <c r="AB77" s="44">
        <f t="shared" ref="AB77:AB140" si="101">IF($I77="TTL",SUMIF($C:$C,MID($K77,1,SEARCH("TTL",$K77)-2),$AB:$AB),IF($EJ77="",0,1/COUNTIF($EJ:$EJ,$EJ77)))</f>
        <v>0.25</v>
      </c>
      <c r="AC77" s="598" t="s">
        <v>3013</v>
      </c>
      <c r="AD77" s="184">
        <v>1</v>
      </c>
      <c r="AE77" s="1285" t="s">
        <v>1951</v>
      </c>
      <c r="AF77" s="1295">
        <v>350</v>
      </c>
      <c r="AG77" s="1287" t="s">
        <v>2025</v>
      </c>
      <c r="AH77" s="1288">
        <v>2</v>
      </c>
      <c r="AI77" s="224" t="str">
        <f t="shared" si="8"/>
        <v>02</v>
      </c>
      <c r="AJ77" s="1289" t="s">
        <v>1944</v>
      </c>
      <c r="AK77" s="1289" t="s">
        <v>2056</v>
      </c>
      <c r="AL77" s="212">
        <f t="shared" si="9"/>
        <v>1</v>
      </c>
      <c r="AM77" s="247">
        <f>IF(ISERROR(VLOOKUP($F77,[1]기획현황취합!$A$1:$E$65440,[1]기획현황취합!$B$1,FALSE))=TRUE,0,VLOOKUP($F77,[1]기획현황취합!$A$1:$E$65440,[1]기획현황취합!$B$1,FALSE))</f>
        <v>89000</v>
      </c>
      <c r="AN77" s="1099">
        <f>IF(ISERROR(VLOOKUP($F77,[1]기획현황취합!$A$1:$E$65440,[1]기획현황취합!$C$1,FALSE))=TRUE,0,VLOOKUP($F77,[1]기획현황취합!$A$1:$E$65440,[1]기획현황취합!$C$1,FALSE))</f>
        <v>41803</v>
      </c>
      <c r="AO77" s="45">
        <f>IF(ISERROR(($AM77/1.1)/VLOOKUP($AG77,'TARGET MU'!$A:$D,'TARGET MU'!$D$1,FALSE))=TRUE,0,($AM77/1.1)/VLOOKUP($AG77,'TARGET MU'!$A:$D,'TARGET MU'!$D$1,FALSE))</f>
        <v>17979.797979797979</v>
      </c>
      <c r="AP77" s="1110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19193.000000000004</v>
      </c>
      <c r="AQ77" s="38">
        <f t="shared" si="62"/>
        <v>1213.2020202020249</v>
      </c>
      <c r="AR77" s="754">
        <v>0</v>
      </c>
      <c r="AS77" s="754">
        <v>20</v>
      </c>
      <c r="AT77" s="244" t="s">
        <v>1724</v>
      </c>
      <c r="AU77" s="219">
        <f t="shared" si="63"/>
        <v>20</v>
      </c>
      <c r="AV77" s="245">
        <v>16.600000000000001</v>
      </c>
      <c r="AW77" s="246">
        <v>0</v>
      </c>
      <c r="AX77" s="250">
        <f>IF(ISERROR(VLOOKUP($F77,[1]기획현황취합!$A$1:$E$65440,[1]기획현황취합!$D$1,FALSE))=TRUE,0,VLOOKUP($F77,[1]기획현황취합!$A$1:$E$65440,[1]기획현황취합!$D$1,FALSE))</f>
        <v>41744</v>
      </c>
      <c r="AY77" s="248">
        <v>0</v>
      </c>
      <c r="AZ77" s="208">
        <f>IF(ISERROR(VLOOKUP($F77,[1]기획현황취합!$A$1:$E$65440,[1]기획현황취합!$E$1,FALSE))=TRUE,0,VLOOKUP($F77,[1]기획현황취합!$A$1:$E$65440,[1]기획현황취합!$E$1,FALSE))</f>
        <v>41848</v>
      </c>
      <c r="BA77" s="243">
        <v>41859</v>
      </c>
      <c r="BB77" s="243">
        <v>41884</v>
      </c>
      <c r="BC77" s="243">
        <v>0</v>
      </c>
      <c r="BD77" s="243">
        <v>0</v>
      </c>
      <c r="BE77" s="243">
        <v>0</v>
      </c>
      <c r="BF77" s="243">
        <v>0</v>
      </c>
      <c r="BG77" s="249" t="s">
        <v>2838</v>
      </c>
      <c r="BH77" s="249">
        <v>0</v>
      </c>
      <c r="BI77" s="83">
        <f>IF($I77="TTL",SUMIF($C:$C,MID($K77,1,SEARCH("TTL",$K77)-2),$BI:$BI),SUMIF(실입고현황!$A:$A,BB77&amp;VLOOKUP($AG77,'TARGET MU'!$A:$D,'TARGET MU'!$B$1,FALSE)&amp;$Z77&amp;" "&amp;$AE77,실입고현황!$C:$C))</f>
        <v>360</v>
      </c>
      <c r="BJ77" s="102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3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3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3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4">
        <f t="shared" ref="BN77:BN140" si="102">IF($I77="TTL",SUMIF($C:$C,MID($K77,1,SEARCH("TTL",$K77)-2),$BN:$BN),IF(($BO77-SUM($BI77,$BJ77,$BK77,BL77,BM77))&lt;$BO77*$BN$6,0,$BO77-SUM($BI77,$BJ77,$BK77,BL77,BM77)))</f>
        <v>0</v>
      </c>
      <c r="BO77" s="46">
        <f t="shared" ref="BO77:BO140" si="103">IF($I77="TTL",SUMIF($C:$C,MID($K77,1,SEARCH("TTL",$K77)-2),$BO:$BO),$AF77)</f>
        <v>350</v>
      </c>
      <c r="BP77" s="94">
        <f t="shared" ref="BP77:BP140" si="104">IF($I77="TTL",SUMIF($C:$C,MID($K77,1,SEARCH("TTL",$K77)-2),$BP:$BP),IF($AP77=0,$AO77*$AF77,$AP77*$AF77))</f>
        <v>6717550.0000000009</v>
      </c>
      <c r="BQ77" s="94">
        <f t="shared" ref="BQ77:BQ140" si="105">IF($I77="TTL",SUMIF($C:$C,MID($K77,1,SEARCH("TTL",$K77)-2),$BQ:$BQ),$AM77*$AF77)</f>
        <v>31150000</v>
      </c>
      <c r="BR77" s="47">
        <f t="shared" si="97"/>
        <v>4.2155520715412331</v>
      </c>
      <c r="BT77" s="26" t="str">
        <f>IF(ISERROR(Z77&amp;VLOOKUP($AG77,'TARGET MU'!$A:$D,'TARGET MU'!$B$1,FALSE))=TRUE,"",Z77&amp;VLOOKUP($AG77,'TARGET MU'!$A:$D,'TARGET MU'!$B$1,FALSE))</f>
        <v>PNYTLF4001NY대경글로텍</v>
      </c>
      <c r="BU77" s="31">
        <f t="shared" si="25"/>
        <v>19193.000000000004</v>
      </c>
      <c r="BV77" s="31" t="str">
        <f t="shared" si="26"/>
        <v>PNYTLF4001NYOMM35089000대경02IN</v>
      </c>
      <c r="BX77" s="54" t="str">
        <f t="shared" si="71"/>
        <v>PNY</v>
      </c>
      <c r="BY77" s="55">
        <f t="shared" si="72"/>
        <v>4</v>
      </c>
      <c r="BZ77" s="55" t="str">
        <f t="shared" si="73"/>
        <v>M</v>
      </c>
      <c r="CA77" s="55" t="str">
        <f t="shared" si="74"/>
        <v>TL</v>
      </c>
      <c r="CB77" s="55" t="str">
        <f t="shared" si="75"/>
        <v>U</v>
      </c>
      <c r="CC77" s="55" t="str">
        <f t="shared" si="76"/>
        <v>IN</v>
      </c>
      <c r="CD77" s="56" t="str">
        <f t="shared" si="77"/>
        <v xml:space="preserve"> 14FW_PLAYBOY_MTM_04_NY</v>
      </c>
      <c r="CE77" s="55" t="str">
        <f t="shared" si="78"/>
        <v>PNYTLF4001</v>
      </c>
      <c r="CF77" s="55" t="str">
        <f t="shared" si="79"/>
        <v>001</v>
      </c>
      <c r="CG77" s="56" t="str">
        <f t="shared" si="80"/>
        <v xml:space="preserve"> 14FW_PLAYBOY_MTM_04_NY</v>
      </c>
      <c r="CH77" s="55" t="str">
        <f t="shared" si="81"/>
        <v>NY</v>
      </c>
      <c r="CI77" s="55">
        <f t="shared" si="82"/>
        <v>1</v>
      </c>
      <c r="CJ77" s="55" t="str">
        <f t="shared" si="83"/>
        <v>OMM</v>
      </c>
      <c r="CK77" s="57">
        <f t="shared" ref="CK77:CK140" si="106">IF($I77="TTL",SUMIF($C:$C,MID($K77,1,SEARCH("TTL",$K77)-2),$BO:$BO),$AF77)</f>
        <v>350</v>
      </c>
      <c r="CL77" s="58">
        <f t="shared" si="84"/>
        <v>16.600000000000001</v>
      </c>
      <c r="CM77" s="57">
        <f t="shared" si="85"/>
        <v>89000</v>
      </c>
      <c r="CN77" s="57">
        <f t="shared" si="86"/>
        <v>19173.000000000004</v>
      </c>
      <c r="CO77" s="57">
        <f t="shared" si="87"/>
        <v>20</v>
      </c>
      <c r="CP77" s="59">
        <f t="shared" si="88"/>
        <v>1</v>
      </c>
      <c r="CQ77" s="234"/>
      <c r="CS77" s="48"/>
      <c r="CT77" s="49" t="str">
        <f t="shared" si="89"/>
        <v>PNYTLF4001NYOMM</v>
      </c>
      <c r="CU77" s="50" t="str">
        <f t="shared" si="90"/>
        <v>PLAY NEWYORK</v>
      </c>
      <c r="CV77" s="50" t="str">
        <f t="shared" si="70"/>
        <v>LONG SLEEVES_001</v>
      </c>
      <c r="CW77" s="50" t="str">
        <f t="shared" si="91"/>
        <v>NAVY_OMM</v>
      </c>
      <c r="CX77" s="51" t="str">
        <f t="shared" si="92"/>
        <v>PNY</v>
      </c>
      <c r="CY77" s="51" t="str">
        <f t="shared" si="93"/>
        <v>001</v>
      </c>
      <c r="CZ77" s="52">
        <f t="shared" ref="CZ77:CZ140" si="107">IF($I77="TTL",SUMIF($C:$C,MID($K77,1,SEARCH("TTL",$K77)-2),$CZ:$CZ),$AF77)</f>
        <v>350</v>
      </c>
      <c r="DA77" s="52">
        <f t="shared" si="94"/>
        <v>89000</v>
      </c>
      <c r="DB77" s="51" t="str">
        <f t="shared" si="95"/>
        <v>NAVY</v>
      </c>
      <c r="DC77" s="51" t="str">
        <f t="shared" si="96"/>
        <v>OMM</v>
      </c>
      <c r="DD77" s="60"/>
      <c r="DE77" s="164"/>
      <c r="DG77" s="270">
        <v>41789</v>
      </c>
      <c r="DH77" s="276">
        <f t="shared" si="67"/>
        <v>41758</v>
      </c>
      <c r="DI77" s="269">
        <v>41772</v>
      </c>
      <c r="DJ77" s="269">
        <v>41801</v>
      </c>
      <c r="DK77" s="270"/>
      <c r="DL77" s="1167"/>
      <c r="DM77" s="1167"/>
      <c r="DN77" s="270"/>
      <c r="DO77" s="270"/>
      <c r="DP77" s="277">
        <f t="shared" si="68"/>
        <v>41788</v>
      </c>
      <c r="DQ77" s="270"/>
      <c r="DR77" s="270"/>
      <c r="DS77" s="271"/>
      <c r="DT77" s="270"/>
      <c r="DU77" s="271"/>
      <c r="DV77" s="270">
        <v>41820</v>
      </c>
      <c r="DW77" s="270"/>
      <c r="DX77" s="271"/>
      <c r="DY77" s="271"/>
      <c r="DZ77" s="60"/>
      <c r="EA77" s="61"/>
      <c r="EB77" s="61"/>
      <c r="EC77" s="26" t="str">
        <f t="shared" si="56"/>
        <v/>
      </c>
      <c r="ED77" s="26" t="str">
        <f t="shared" si="57"/>
        <v>PNYTLF4001NYOMM</v>
      </c>
      <c r="EE77" s="27">
        <f>IF($ED77="",0,IF(COUNTIF(ED$12:ED76,ED77)=0,0,COUNTIF(ED$12:ED76,ED77)))</f>
        <v>0</v>
      </c>
      <c r="EF77" s="26">
        <f t="shared" si="58"/>
        <v>0</v>
      </c>
      <c r="EG77" s="27" t="str">
        <f t="shared" si="59"/>
        <v/>
      </c>
      <c r="EI77" s="26" t="str">
        <f t="shared" si="60"/>
        <v>PNYTLF4001</v>
      </c>
      <c r="EJ77" s="26" t="str">
        <f t="shared" si="61"/>
        <v>PNYTLF4001NY</v>
      </c>
      <c r="EV77" s="26">
        <f t="shared" si="98"/>
        <v>5810.0000000000009</v>
      </c>
    </row>
    <row r="78" spans="1:152" s="26" customFormat="1" ht="52.5" customHeight="1">
      <c r="A78" s="168" t="str">
        <f>IF(OR($I78="TTL",$I78=""),"",IF(ISERROR(VLOOKUP($B78,CODE!$D:$G,CODE!$F$1-2,FALSE))=TRUE,"전략",VLOOKUP($B78,CODE!$D:$G,CODE!$F$1-2,FALSE)))</f>
        <v>전략</v>
      </c>
      <c r="B78" s="217" t="str">
        <f>IF(OR($I78="TTL",$I78=""),"",IF(VLOOKUP($P78,CODE!$K:$O,CODE!$O$1,FALSE)="",$I78,$I78&amp;"-"&amp;VLOOKUP($P78,CODE!$K:$O,CODE!$O$1,FALSE)))</f>
        <v>PNY-의류</v>
      </c>
      <c r="C78" s="71" t="str">
        <f t="shared" ref="C78:C141" si="108">IF($I78="TTL","",I78&amp;"-"&amp;$AG78&amp;"-"&amp;$AI78)</f>
        <v>PNY-대경-02</v>
      </c>
      <c r="D78" s="300" t="str">
        <f t="shared" ref="D78:D141" si="109">$C78&amp;$Z78</f>
        <v>PNY-대경-02PNYTLF4001NY</v>
      </c>
      <c r="E78" s="71">
        <f t="shared" ref="E78:E141" si="110">IF($I78="TTL",0,IF(ISERROR(IF($Z77=$Z78,$E77,$E77+1))=TRUE,1,IF($Z77=$Z78,$E77,$E77+1)))</f>
        <v>1</v>
      </c>
      <c r="F78" s="193" t="str">
        <f t="shared" ref="F78:F141" si="111">$C78&amp;$E78</f>
        <v>PNY-대경-021</v>
      </c>
      <c r="G78" s="71" t="str">
        <f t="shared" ref="G78:G141" si="112">$F78&amp;"-"&amp;$U78&amp;$Y78&amp;$AE78</f>
        <v>PNY-대경-021-PNYTLF4001NAVYOLL</v>
      </c>
      <c r="H78" s="71" t="str">
        <f>IF(ISERROR(I78&amp;VLOOKUP(P78,CODE!$K:$N,CODE!$N$1,FALSE)&amp;S78)=TRUE,0,I78&amp;VLOOKUP(P78,CODE!$K:$N,CODE!$N$1,FALSE)&amp;S78)</f>
        <v>PNY의류1</v>
      </c>
      <c r="I78" s="71" t="str">
        <f>IF(ISERROR(SEARCH("TTL",$K78))=TRUE,IF($L78="","",VLOOKUP($L78,CODE!$B:$G,CODE!$D$1,FALSE)),"TTL")</f>
        <v>PNY</v>
      </c>
      <c r="J78" s="237" t="str">
        <f t="shared" ref="J78:J141" si="113">MID(W78,1,6)</f>
        <v xml:space="preserve"> 14FW_</v>
      </c>
      <c r="K78" s="878"/>
      <c r="L78" s="1296" t="s">
        <v>2840</v>
      </c>
      <c r="M78" s="41" t="str">
        <f>IF(OR($I78="TTL",$L78=""),"",VLOOKUP($L78,CODE!$B:$D,CODE!$C$1,FALSE))</f>
        <v>PLAY NEWYORK</v>
      </c>
      <c r="N78" s="42" t="str">
        <f>IF(OR($I78="TTL",$L78=""),"",VLOOKUP($K$2,CODE!$S:$T,CODE!$T$1-1,FALSE))</f>
        <v>F</v>
      </c>
      <c r="O78" s="1281">
        <v>4</v>
      </c>
      <c r="P78" s="40" t="s">
        <v>1947</v>
      </c>
      <c r="Q78" s="41" t="str">
        <f>IF(OR($I78="TTL",$P78=""),"",VLOOKUP($P78,CODE!$K:$M,CODE!$L$1,FALSE))</f>
        <v>LONG SLEEVES</v>
      </c>
      <c r="R78" s="1282" t="s">
        <v>1957</v>
      </c>
      <c r="S78" s="1283">
        <v>1</v>
      </c>
      <c r="T78" s="43" t="str">
        <f t="shared" si="2"/>
        <v>001</v>
      </c>
      <c r="U78" s="39" t="str">
        <f t="shared" si="3"/>
        <v>PNYTLF4001</v>
      </c>
      <c r="V78" s="36">
        <f t="shared" si="99"/>
        <v>0.25</v>
      </c>
      <c r="W78" s="1284" t="s">
        <v>2402</v>
      </c>
      <c r="X78" s="39" t="str">
        <f>IF($Y78="","",VLOOKUP($Y78,CODE!$AE:$AF,CODE!$AF$1-1,FALSE))</f>
        <v>NY</v>
      </c>
      <c r="Y78" s="37" t="s">
        <v>2339</v>
      </c>
      <c r="Z78" s="35" t="str">
        <f t="shared" si="5"/>
        <v>PNYTLF4001NY</v>
      </c>
      <c r="AA78" s="592" t="str">
        <f t="shared" si="100"/>
        <v/>
      </c>
      <c r="AB78" s="44">
        <f t="shared" si="101"/>
        <v>0.25</v>
      </c>
      <c r="AC78" s="598" t="s">
        <v>3012</v>
      </c>
      <c r="AD78" s="184">
        <v>1</v>
      </c>
      <c r="AE78" s="1285" t="s">
        <v>1960</v>
      </c>
      <c r="AF78" s="1295">
        <v>200</v>
      </c>
      <c r="AG78" s="1287" t="s">
        <v>2025</v>
      </c>
      <c r="AH78" s="1288">
        <v>2</v>
      </c>
      <c r="AI78" s="224" t="str">
        <f t="shared" si="8"/>
        <v>02</v>
      </c>
      <c r="AJ78" s="1289" t="s">
        <v>1944</v>
      </c>
      <c r="AK78" s="1289" t="s">
        <v>2056</v>
      </c>
      <c r="AL78" s="212">
        <f t="shared" si="9"/>
        <v>1</v>
      </c>
      <c r="AM78" s="247">
        <f>IF(ISERROR(VLOOKUP($F78,[1]기획현황취합!$A$1:$E$65440,[1]기획현황취합!$B$1,FALSE))=TRUE,0,VLOOKUP($F78,[1]기획현황취합!$A$1:$E$65440,[1]기획현황취합!$B$1,FALSE))</f>
        <v>89000</v>
      </c>
      <c r="AN78" s="1099">
        <f>IF(ISERROR(VLOOKUP($F78,[1]기획현황취합!$A$1:$E$65440,[1]기획현황취합!$C$1,FALSE))=TRUE,0,VLOOKUP($F78,[1]기획현황취합!$A$1:$E$65440,[1]기획현황취합!$C$1,FALSE))</f>
        <v>41803</v>
      </c>
      <c r="AO78" s="45">
        <f>IF(ISERROR(($AM78/1.1)/VLOOKUP($AG78,'TARGET MU'!$A:$D,'TARGET MU'!$D$1,FALSE))=TRUE,0,($AM78/1.1)/VLOOKUP($AG78,'TARGET MU'!$A:$D,'TARGET MU'!$D$1,FALSE))</f>
        <v>17979.797979797979</v>
      </c>
      <c r="AP78" s="1110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19193.000000000004</v>
      </c>
      <c r="AQ78" s="38">
        <f t="shared" si="62"/>
        <v>1213.2020202020249</v>
      </c>
      <c r="AR78" s="754">
        <v>0</v>
      </c>
      <c r="AS78" s="754">
        <v>20</v>
      </c>
      <c r="AT78" s="244" t="s">
        <v>1724</v>
      </c>
      <c r="AU78" s="219">
        <f t="shared" si="63"/>
        <v>20</v>
      </c>
      <c r="AV78" s="245">
        <v>16.600000000000001</v>
      </c>
      <c r="AW78" s="246">
        <v>0</v>
      </c>
      <c r="AX78" s="250">
        <f>IF(ISERROR(VLOOKUP($F78,[1]기획현황취합!$A$1:$E$65440,[1]기획현황취합!$D$1,FALSE))=TRUE,0,VLOOKUP($F78,[1]기획현황취합!$A$1:$E$65440,[1]기획현황취합!$D$1,FALSE))</f>
        <v>41744</v>
      </c>
      <c r="AY78" s="248">
        <v>0</v>
      </c>
      <c r="AZ78" s="208">
        <f>IF(ISERROR(VLOOKUP($F78,[1]기획현황취합!$A$1:$E$65440,[1]기획현황취합!$E$1,FALSE))=TRUE,0,VLOOKUP($F78,[1]기획현황취합!$A$1:$E$65440,[1]기획현황취합!$E$1,FALSE))</f>
        <v>41848</v>
      </c>
      <c r="BA78" s="243">
        <v>41859</v>
      </c>
      <c r="BB78" s="243">
        <v>41884</v>
      </c>
      <c r="BC78" s="243">
        <v>0</v>
      </c>
      <c r="BD78" s="243">
        <v>0</v>
      </c>
      <c r="BE78" s="243">
        <v>0</v>
      </c>
      <c r="BF78" s="243">
        <v>0</v>
      </c>
      <c r="BG78" s="249" t="s">
        <v>2838</v>
      </c>
      <c r="BH78" s="249">
        <v>0</v>
      </c>
      <c r="BI78" s="83">
        <f>IF($I78="TTL",SUMIF($C:$C,MID($K78,1,SEARCH("TTL",$K78)-2),$BI:$BI),SUMIF(실입고현황!$A:$A,BB78&amp;VLOOKUP($AG78,'TARGET MU'!$A:$D,'TARGET MU'!$B$1,FALSE)&amp;$Z78&amp;" "&amp;$AE78,실입고현황!$C:$C))</f>
        <v>199</v>
      </c>
      <c r="BJ78" s="102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3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3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3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4">
        <f t="shared" si="102"/>
        <v>0</v>
      </c>
      <c r="BO78" s="46">
        <f t="shared" si="103"/>
        <v>200</v>
      </c>
      <c r="BP78" s="94">
        <f t="shared" si="104"/>
        <v>3838600.0000000009</v>
      </c>
      <c r="BQ78" s="94">
        <f t="shared" si="105"/>
        <v>17800000</v>
      </c>
      <c r="BR78" s="47">
        <f t="shared" si="97"/>
        <v>4.2155520715412331</v>
      </c>
      <c r="BT78" s="26" t="str">
        <f>IF(ISERROR(Z78&amp;VLOOKUP($AG78,'TARGET MU'!$A:$D,'TARGET MU'!$B$1,FALSE))=TRUE,"",Z78&amp;VLOOKUP($AG78,'TARGET MU'!$A:$D,'TARGET MU'!$B$1,FALSE))</f>
        <v>PNYTLF4001NY대경글로텍</v>
      </c>
      <c r="BU78" s="31">
        <f t="shared" ref="BU78:BU141" si="114">AP78</f>
        <v>19193.000000000004</v>
      </c>
      <c r="BV78" s="31" t="str">
        <f t="shared" ref="BV78:BV141" si="115">Z78&amp;AE78&amp;AF78&amp;AM78&amp;AG78&amp;AI78&amp;AK78</f>
        <v>PNYTLF4001NYOLL20089000대경02IN</v>
      </c>
      <c r="BX78" s="54" t="str">
        <f t="shared" si="71"/>
        <v>PNY</v>
      </c>
      <c r="BY78" s="55">
        <f t="shared" si="72"/>
        <v>4</v>
      </c>
      <c r="BZ78" s="55" t="str">
        <f t="shared" si="73"/>
        <v>M</v>
      </c>
      <c r="CA78" s="55" t="str">
        <f t="shared" si="74"/>
        <v>TL</v>
      </c>
      <c r="CB78" s="55" t="str">
        <f t="shared" si="75"/>
        <v>U</v>
      </c>
      <c r="CC78" s="55" t="str">
        <f t="shared" si="76"/>
        <v>IN</v>
      </c>
      <c r="CD78" s="56" t="str">
        <f t="shared" si="77"/>
        <v xml:space="preserve"> 14FW_PLAYBOY_MTM_04_NY</v>
      </c>
      <c r="CE78" s="55" t="str">
        <f t="shared" si="78"/>
        <v>PNYTLF4001</v>
      </c>
      <c r="CF78" s="55" t="str">
        <f t="shared" si="79"/>
        <v>001</v>
      </c>
      <c r="CG78" s="56" t="str">
        <f t="shared" si="80"/>
        <v xml:space="preserve"> 14FW_PLAYBOY_MTM_04_NY</v>
      </c>
      <c r="CH78" s="55" t="str">
        <f t="shared" si="81"/>
        <v>NY</v>
      </c>
      <c r="CI78" s="55">
        <f t="shared" si="82"/>
        <v>1</v>
      </c>
      <c r="CJ78" s="55" t="str">
        <f t="shared" si="83"/>
        <v>OLL</v>
      </c>
      <c r="CK78" s="57">
        <f t="shared" si="106"/>
        <v>200</v>
      </c>
      <c r="CL78" s="58">
        <f t="shared" si="84"/>
        <v>16.600000000000001</v>
      </c>
      <c r="CM78" s="57">
        <f t="shared" si="85"/>
        <v>89000</v>
      </c>
      <c r="CN78" s="57">
        <f t="shared" si="86"/>
        <v>19173.000000000004</v>
      </c>
      <c r="CO78" s="57">
        <f t="shared" si="87"/>
        <v>20</v>
      </c>
      <c r="CP78" s="59">
        <f t="shared" si="88"/>
        <v>1</v>
      </c>
      <c r="CQ78" s="234"/>
      <c r="CS78" s="48"/>
      <c r="CT78" s="49" t="str">
        <f t="shared" si="89"/>
        <v>PNYTLF4001NYOLL</v>
      </c>
      <c r="CU78" s="50" t="str">
        <f t="shared" si="90"/>
        <v>PLAY NEWYORK</v>
      </c>
      <c r="CV78" s="50" t="str">
        <f t="shared" si="70"/>
        <v>LONG SLEEVES_001</v>
      </c>
      <c r="CW78" s="50" t="str">
        <f t="shared" si="91"/>
        <v>NAVY_OLL</v>
      </c>
      <c r="CX78" s="51" t="str">
        <f t="shared" si="92"/>
        <v>PNY</v>
      </c>
      <c r="CY78" s="51" t="str">
        <f t="shared" si="93"/>
        <v>001</v>
      </c>
      <c r="CZ78" s="52">
        <f t="shared" si="107"/>
        <v>200</v>
      </c>
      <c r="DA78" s="52">
        <f t="shared" si="94"/>
        <v>89000</v>
      </c>
      <c r="DB78" s="51" t="str">
        <f t="shared" si="95"/>
        <v>NAVY</v>
      </c>
      <c r="DC78" s="51" t="str">
        <f t="shared" si="96"/>
        <v>OLL</v>
      </c>
      <c r="DD78" s="60"/>
      <c r="DE78" s="164"/>
      <c r="DG78" s="270">
        <v>41789</v>
      </c>
      <c r="DH78" s="276">
        <f t="shared" si="67"/>
        <v>41758</v>
      </c>
      <c r="DI78" s="269">
        <v>41772</v>
      </c>
      <c r="DJ78" s="269">
        <v>41801</v>
      </c>
      <c r="DK78" s="270"/>
      <c r="DL78" s="1167"/>
      <c r="DM78" s="1167"/>
      <c r="DN78" s="270"/>
      <c r="DO78" s="270"/>
      <c r="DP78" s="277">
        <f t="shared" si="68"/>
        <v>41788</v>
      </c>
      <c r="DQ78" s="270"/>
      <c r="DR78" s="270"/>
      <c r="DS78" s="271"/>
      <c r="DT78" s="270"/>
      <c r="DU78" s="271"/>
      <c r="DV78" s="270">
        <v>41820</v>
      </c>
      <c r="DW78" s="270"/>
      <c r="DX78" s="271"/>
      <c r="DY78" s="271"/>
      <c r="DZ78" s="60"/>
      <c r="EA78" s="61"/>
      <c r="EB78" s="61"/>
      <c r="EC78" s="26" t="str">
        <f t="shared" ref="EC78:EC141" si="116">IF(OR($Z77&amp;$AX77=$Z78&amp;$AX77,$Z78&amp;$AX78=""),"",$Z78&amp;$AX78)</f>
        <v/>
      </c>
      <c r="ED78" s="26" t="str">
        <f t="shared" ref="ED78:ED141" si="117">IF(OR(Z77&amp;AE77=Z78&amp;AE78,Z78=""),"",Z78&amp;AE78)</f>
        <v>PNYTLF4001NYOLL</v>
      </c>
      <c r="EE78" s="27">
        <f>IF($ED78="",0,IF(COUNTIF(ED$12:ED77,ED78)=0,0,COUNTIF(ED$12:ED77,ED78)))</f>
        <v>0</v>
      </c>
      <c r="EF78" s="26">
        <f t="shared" ref="EF78:EF141" si="118">IF(OR($AJ78="B",$ED78="",MID($U78,8,1)=$EF$9,MID($U78,8,1)=$EF$10),0,1)</f>
        <v>0</v>
      </c>
      <c r="EG78" s="27" t="str">
        <f t="shared" ref="EG78:EG141" si="119">IF(EE78+EF78=0,"","R"&amp;(EE78+EF78))</f>
        <v/>
      </c>
      <c r="EI78" s="26" t="str">
        <f t="shared" ref="EI78:EI141" si="120">IF($ED78="","",IF($EE78=0,U78,""))</f>
        <v>PNYTLF4001</v>
      </c>
      <c r="EJ78" s="26" t="str">
        <f t="shared" ref="EJ78:EJ141" si="121">IF($ED78="","",IF($EE78=0,Z78,""))</f>
        <v>PNYTLF4001NY</v>
      </c>
      <c r="EV78" s="26">
        <f t="shared" si="98"/>
        <v>3320.0000000000005</v>
      </c>
    </row>
    <row r="79" spans="1:152" s="26" customFormat="1" ht="52.5" customHeight="1">
      <c r="A79" s="168" t="str">
        <f>IF(OR($I79="TTL",$I79=""),"",IF(ISERROR(VLOOKUP($B79,CODE!$D:$G,CODE!$F$1-2,FALSE))=TRUE,"전략",VLOOKUP($B79,CODE!$D:$G,CODE!$F$1-2,FALSE)))</f>
        <v>전략</v>
      </c>
      <c r="B79" s="217" t="str">
        <f>IF(OR($I79="TTL",$I79=""),"",IF(VLOOKUP($P79,CODE!$K:$O,CODE!$O$1,FALSE)="",$I79,$I79&amp;"-"&amp;VLOOKUP($P79,CODE!$K:$O,CODE!$O$1,FALSE)))</f>
        <v>PNY-의류</v>
      </c>
      <c r="C79" s="71" t="str">
        <f t="shared" si="108"/>
        <v>PNY-대경-02</v>
      </c>
      <c r="D79" s="300" t="str">
        <f t="shared" si="109"/>
        <v>PNY-대경-02PNYTLF4001NY</v>
      </c>
      <c r="E79" s="71">
        <f t="shared" si="110"/>
        <v>1</v>
      </c>
      <c r="F79" s="193" t="str">
        <f t="shared" si="111"/>
        <v>PNY-대경-021</v>
      </c>
      <c r="G79" s="71" t="str">
        <f t="shared" si="112"/>
        <v>PNY-대경-021-PNYTLF4001NAVYOXL</v>
      </c>
      <c r="H79" s="71" t="str">
        <f>IF(ISERROR(I79&amp;VLOOKUP(P79,CODE!$K:$N,CODE!$N$1,FALSE)&amp;S79)=TRUE,0,I79&amp;VLOOKUP(P79,CODE!$K:$N,CODE!$N$1,FALSE)&amp;S79)</f>
        <v>PNY의류1</v>
      </c>
      <c r="I79" s="71" t="str">
        <f>IF(ISERROR(SEARCH("TTL",$K79))=TRUE,IF($L79="","",VLOOKUP($L79,CODE!$B:$G,CODE!$D$1,FALSE)),"TTL")</f>
        <v>PNY</v>
      </c>
      <c r="J79" s="237" t="str">
        <f t="shared" si="113"/>
        <v xml:space="preserve"> 14FW_</v>
      </c>
      <c r="K79" s="878"/>
      <c r="L79" s="1296" t="s">
        <v>2840</v>
      </c>
      <c r="M79" s="41" t="str">
        <f>IF(OR($I79="TTL",$L79=""),"",VLOOKUP($L79,CODE!$B:$D,CODE!$C$1,FALSE))</f>
        <v>PLAY NEWYORK</v>
      </c>
      <c r="N79" s="42" t="str">
        <f>IF(OR($I79="TTL",$L79=""),"",VLOOKUP($K$2,CODE!$S:$T,CODE!$T$1-1,FALSE))</f>
        <v>F</v>
      </c>
      <c r="O79" s="1281">
        <v>4</v>
      </c>
      <c r="P79" s="40" t="s">
        <v>1947</v>
      </c>
      <c r="Q79" s="41" t="str">
        <f>IF(OR($I79="TTL",$P79=""),"",VLOOKUP($P79,CODE!$K:$M,CODE!$L$1,FALSE))</f>
        <v>LONG SLEEVES</v>
      </c>
      <c r="R79" s="1282" t="s">
        <v>1957</v>
      </c>
      <c r="S79" s="1283">
        <v>1</v>
      </c>
      <c r="T79" s="43" t="str">
        <f t="shared" si="2"/>
        <v>001</v>
      </c>
      <c r="U79" s="39" t="str">
        <f t="shared" si="3"/>
        <v>PNYTLF4001</v>
      </c>
      <c r="V79" s="36">
        <f t="shared" si="99"/>
        <v>0.25</v>
      </c>
      <c r="W79" s="1284" t="s">
        <v>2402</v>
      </c>
      <c r="X79" s="39" t="str">
        <f>IF($Y79="","",VLOOKUP($Y79,CODE!$AE:$AF,CODE!$AF$1-1,FALSE))</f>
        <v>NY</v>
      </c>
      <c r="Y79" s="37" t="s">
        <v>2339</v>
      </c>
      <c r="Z79" s="35" t="str">
        <f t="shared" si="5"/>
        <v>PNYTLF4001NY</v>
      </c>
      <c r="AA79" s="592" t="str">
        <f t="shared" si="100"/>
        <v/>
      </c>
      <c r="AB79" s="44">
        <f t="shared" si="101"/>
        <v>0.25</v>
      </c>
      <c r="AC79" s="598" t="s">
        <v>3012</v>
      </c>
      <c r="AD79" s="184">
        <v>1</v>
      </c>
      <c r="AE79" s="1285" t="s">
        <v>2172</v>
      </c>
      <c r="AF79" s="1295">
        <v>200</v>
      </c>
      <c r="AG79" s="1287" t="s">
        <v>2025</v>
      </c>
      <c r="AH79" s="1288">
        <v>2</v>
      </c>
      <c r="AI79" s="224" t="str">
        <f t="shared" si="8"/>
        <v>02</v>
      </c>
      <c r="AJ79" s="1289" t="s">
        <v>1944</v>
      </c>
      <c r="AK79" s="1289" t="s">
        <v>2056</v>
      </c>
      <c r="AL79" s="212">
        <f t="shared" si="9"/>
        <v>1</v>
      </c>
      <c r="AM79" s="247">
        <f>IF(ISERROR(VLOOKUP($F79,[1]기획현황취합!$A$1:$E$65440,[1]기획현황취합!$B$1,FALSE))=TRUE,0,VLOOKUP($F79,[1]기획현황취합!$A$1:$E$65440,[1]기획현황취합!$B$1,FALSE))</f>
        <v>89000</v>
      </c>
      <c r="AN79" s="1099">
        <f>IF(ISERROR(VLOOKUP($F79,[1]기획현황취합!$A$1:$E$65440,[1]기획현황취합!$C$1,FALSE))=TRUE,0,VLOOKUP($F79,[1]기획현황취합!$A$1:$E$65440,[1]기획현황취합!$C$1,FALSE))</f>
        <v>41803</v>
      </c>
      <c r="AO79" s="45">
        <f>IF(ISERROR(($AM79/1.1)/VLOOKUP($AG79,'TARGET MU'!$A:$D,'TARGET MU'!$D$1,FALSE))=TRUE,0,($AM79/1.1)/VLOOKUP($AG79,'TARGET MU'!$A:$D,'TARGET MU'!$D$1,FALSE))</f>
        <v>17979.797979797979</v>
      </c>
      <c r="AP79" s="1110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19193.000000000004</v>
      </c>
      <c r="AQ79" s="38">
        <f t="shared" si="62"/>
        <v>1213.2020202020249</v>
      </c>
      <c r="AR79" s="754">
        <v>0</v>
      </c>
      <c r="AS79" s="754">
        <v>20</v>
      </c>
      <c r="AT79" s="244" t="s">
        <v>1724</v>
      </c>
      <c r="AU79" s="219">
        <f t="shared" si="63"/>
        <v>20</v>
      </c>
      <c r="AV79" s="245">
        <v>16.600000000000001</v>
      </c>
      <c r="AW79" s="246">
        <v>0</v>
      </c>
      <c r="AX79" s="250">
        <f>IF(ISERROR(VLOOKUP($F79,[1]기획현황취합!$A$1:$E$65440,[1]기획현황취합!$D$1,FALSE))=TRUE,0,VLOOKUP($F79,[1]기획현황취합!$A$1:$E$65440,[1]기획현황취합!$D$1,FALSE))</f>
        <v>41744</v>
      </c>
      <c r="AY79" s="248">
        <v>0</v>
      </c>
      <c r="AZ79" s="208">
        <f>IF(ISERROR(VLOOKUP($F79,[1]기획현황취합!$A$1:$E$65440,[1]기획현황취합!$E$1,FALSE))=TRUE,0,VLOOKUP($F79,[1]기획현황취합!$A$1:$E$65440,[1]기획현황취합!$E$1,FALSE))</f>
        <v>41848</v>
      </c>
      <c r="BA79" s="243">
        <v>41859</v>
      </c>
      <c r="BB79" s="243">
        <v>41884</v>
      </c>
      <c r="BC79" s="243">
        <v>0</v>
      </c>
      <c r="BD79" s="243">
        <v>0</v>
      </c>
      <c r="BE79" s="243">
        <v>0</v>
      </c>
      <c r="BF79" s="243">
        <v>0</v>
      </c>
      <c r="BG79" s="249" t="s">
        <v>2838</v>
      </c>
      <c r="BH79" s="249">
        <v>0</v>
      </c>
      <c r="BI79" s="83">
        <f>IF($I79="TTL",SUMIF($C:$C,MID($K79,1,SEARCH("TTL",$K79)-2),$BI:$BI),SUMIF(실입고현황!$A:$A,BB79&amp;VLOOKUP($AG79,'TARGET MU'!$A:$D,'TARGET MU'!$B$1,FALSE)&amp;$Z79&amp;" "&amp;$AE79,실입고현황!$C:$C))</f>
        <v>208</v>
      </c>
      <c r="BJ79" s="102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3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3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3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4">
        <f t="shared" si="102"/>
        <v>0</v>
      </c>
      <c r="BO79" s="46">
        <f t="shared" si="103"/>
        <v>200</v>
      </c>
      <c r="BP79" s="94">
        <f t="shared" si="104"/>
        <v>3838600.0000000009</v>
      </c>
      <c r="BQ79" s="94">
        <f t="shared" si="105"/>
        <v>17800000</v>
      </c>
      <c r="BR79" s="47">
        <f t="shared" si="97"/>
        <v>4.2155520715412331</v>
      </c>
      <c r="BT79" s="26" t="str">
        <f>IF(ISERROR(Z79&amp;VLOOKUP($AG79,'TARGET MU'!$A:$D,'TARGET MU'!$B$1,FALSE))=TRUE,"",Z79&amp;VLOOKUP($AG79,'TARGET MU'!$A:$D,'TARGET MU'!$B$1,FALSE))</f>
        <v>PNYTLF4001NY대경글로텍</v>
      </c>
      <c r="BU79" s="31">
        <f t="shared" si="114"/>
        <v>19193.000000000004</v>
      </c>
      <c r="BV79" s="31" t="str">
        <f t="shared" si="115"/>
        <v>PNYTLF4001NYOXL20089000대경02IN</v>
      </c>
      <c r="BX79" s="54" t="str">
        <f t="shared" si="71"/>
        <v>PNY</v>
      </c>
      <c r="BY79" s="55">
        <f t="shared" si="72"/>
        <v>4</v>
      </c>
      <c r="BZ79" s="55" t="str">
        <f t="shared" si="73"/>
        <v>M</v>
      </c>
      <c r="CA79" s="55" t="str">
        <f t="shared" si="74"/>
        <v>TL</v>
      </c>
      <c r="CB79" s="55" t="str">
        <f t="shared" si="75"/>
        <v>U</v>
      </c>
      <c r="CC79" s="55" t="str">
        <f t="shared" si="76"/>
        <v>IN</v>
      </c>
      <c r="CD79" s="56" t="str">
        <f t="shared" si="77"/>
        <v xml:space="preserve"> 14FW_PLAYBOY_MTM_04_NY</v>
      </c>
      <c r="CE79" s="55" t="str">
        <f t="shared" si="78"/>
        <v>PNYTLF4001</v>
      </c>
      <c r="CF79" s="55" t="str">
        <f t="shared" si="79"/>
        <v>001</v>
      </c>
      <c r="CG79" s="56" t="str">
        <f t="shared" si="80"/>
        <v xml:space="preserve"> 14FW_PLAYBOY_MTM_04_NY</v>
      </c>
      <c r="CH79" s="55" t="str">
        <f t="shared" si="81"/>
        <v>NY</v>
      </c>
      <c r="CI79" s="55">
        <f t="shared" si="82"/>
        <v>1</v>
      </c>
      <c r="CJ79" s="55" t="str">
        <f t="shared" si="83"/>
        <v>OXL</v>
      </c>
      <c r="CK79" s="57">
        <f t="shared" si="106"/>
        <v>200</v>
      </c>
      <c r="CL79" s="58">
        <f t="shared" si="84"/>
        <v>16.600000000000001</v>
      </c>
      <c r="CM79" s="57">
        <f t="shared" si="85"/>
        <v>89000</v>
      </c>
      <c r="CN79" s="57">
        <f t="shared" si="86"/>
        <v>19173.000000000004</v>
      </c>
      <c r="CO79" s="57">
        <f t="shared" si="87"/>
        <v>20</v>
      </c>
      <c r="CP79" s="59">
        <f t="shared" si="88"/>
        <v>1</v>
      </c>
      <c r="CQ79" s="234"/>
      <c r="CS79" s="48"/>
      <c r="CT79" s="49" t="str">
        <f t="shared" si="89"/>
        <v>PNYTLF4001NYOXL</v>
      </c>
      <c r="CU79" s="50" t="str">
        <f t="shared" si="90"/>
        <v>PLAY NEWYORK</v>
      </c>
      <c r="CV79" s="50" t="str">
        <f t="shared" si="70"/>
        <v>LONG SLEEVES_001</v>
      </c>
      <c r="CW79" s="50" t="str">
        <f t="shared" si="91"/>
        <v>NAVY_OXL</v>
      </c>
      <c r="CX79" s="51" t="str">
        <f t="shared" si="92"/>
        <v>PNY</v>
      </c>
      <c r="CY79" s="51" t="str">
        <f t="shared" si="93"/>
        <v>001</v>
      </c>
      <c r="CZ79" s="52">
        <f t="shared" si="107"/>
        <v>200</v>
      </c>
      <c r="DA79" s="52">
        <f t="shared" si="94"/>
        <v>89000</v>
      </c>
      <c r="DB79" s="51" t="str">
        <f t="shared" si="95"/>
        <v>NAVY</v>
      </c>
      <c r="DC79" s="51" t="str">
        <f t="shared" si="96"/>
        <v>OXL</v>
      </c>
      <c r="DD79" s="60"/>
      <c r="DE79" s="164"/>
      <c r="DG79" s="270">
        <v>41789</v>
      </c>
      <c r="DH79" s="276">
        <f t="shared" si="67"/>
        <v>41758</v>
      </c>
      <c r="DI79" s="269">
        <v>41772</v>
      </c>
      <c r="DJ79" s="269">
        <v>41801</v>
      </c>
      <c r="DK79" s="270"/>
      <c r="DL79" s="1167"/>
      <c r="DM79" s="1167"/>
      <c r="DN79" s="270"/>
      <c r="DO79" s="270"/>
      <c r="DP79" s="277">
        <f t="shared" si="68"/>
        <v>41788</v>
      </c>
      <c r="DQ79" s="270"/>
      <c r="DR79" s="270"/>
      <c r="DS79" s="271"/>
      <c r="DT79" s="270"/>
      <c r="DU79" s="271"/>
      <c r="DV79" s="270">
        <v>41820</v>
      </c>
      <c r="DW79" s="270"/>
      <c r="DX79" s="271"/>
      <c r="DY79" s="271"/>
      <c r="DZ79" s="60"/>
      <c r="EA79" s="61"/>
      <c r="EB79" s="61"/>
      <c r="EC79" s="26" t="str">
        <f t="shared" si="116"/>
        <v/>
      </c>
      <c r="ED79" s="26" t="str">
        <f t="shared" si="117"/>
        <v>PNYTLF4001NYOXL</v>
      </c>
      <c r="EE79" s="27">
        <f>IF($ED79="",0,IF(COUNTIF(ED$12:ED78,ED79)=0,0,COUNTIF(ED$12:ED78,ED79)))</f>
        <v>0</v>
      </c>
      <c r="EF79" s="26">
        <f t="shared" si="118"/>
        <v>0</v>
      </c>
      <c r="EG79" s="27" t="str">
        <f t="shared" si="119"/>
        <v/>
      </c>
      <c r="EI79" s="26" t="str">
        <f t="shared" si="120"/>
        <v>PNYTLF4001</v>
      </c>
      <c r="EJ79" s="26" t="str">
        <f t="shared" si="121"/>
        <v>PNYTLF4001NY</v>
      </c>
      <c r="EV79" s="26">
        <f t="shared" si="98"/>
        <v>3320.0000000000005</v>
      </c>
    </row>
    <row r="80" spans="1:152" s="26" customFormat="1" ht="52.5" customHeight="1">
      <c r="A80" s="168" t="str">
        <f>IF(OR($I80="TTL",$I80=""),"",IF(ISERROR(VLOOKUP($B80,CODE!$D:$G,CODE!$F$1-2,FALSE))=TRUE,"전략",VLOOKUP($B80,CODE!$D:$G,CODE!$F$1-2,FALSE)))</f>
        <v>전략</v>
      </c>
      <c r="B80" s="217" t="str">
        <f>IF(OR($I80="TTL",$I80=""),"",IF(VLOOKUP($P80,CODE!$K:$O,CODE!$O$1,FALSE)="",$I80,$I80&amp;"-"&amp;VLOOKUP($P80,CODE!$K:$O,CODE!$O$1,FALSE)))</f>
        <v>PNY-의류</v>
      </c>
      <c r="C80" s="71" t="str">
        <f t="shared" si="108"/>
        <v>PNY-대경-02</v>
      </c>
      <c r="D80" s="300" t="str">
        <f t="shared" si="109"/>
        <v>PNY-대경-02PNYHPF5006BK</v>
      </c>
      <c r="E80" s="71">
        <f t="shared" si="110"/>
        <v>2</v>
      </c>
      <c r="F80" s="193" t="str">
        <f t="shared" si="111"/>
        <v>PNY-대경-022</v>
      </c>
      <c r="G80" s="71" t="str">
        <f t="shared" si="112"/>
        <v>PNY-대경-022-PNYHPF5006BLACKOSS</v>
      </c>
      <c r="H80" s="71" t="str">
        <f>IF(ISERROR(I80&amp;VLOOKUP(P80,CODE!$K:$N,CODE!$N$1,FALSE)&amp;S80)=TRUE,0,I80&amp;VLOOKUP(P80,CODE!$K:$N,CODE!$N$1,FALSE)&amp;S80)</f>
        <v>PNY의류6</v>
      </c>
      <c r="I80" s="71" t="str">
        <f>IF(ISERROR(SEARCH("TTL",$K80))=TRUE,IF($L80="","",VLOOKUP($L80,CODE!$B:$G,CODE!$D$1,FALSE)),"TTL")</f>
        <v>PNY</v>
      </c>
      <c r="J80" s="237" t="str">
        <f t="shared" si="113"/>
        <v>14FW_P</v>
      </c>
      <c r="K80" s="878"/>
      <c r="L80" s="1296" t="s">
        <v>2840</v>
      </c>
      <c r="M80" s="41" t="str">
        <f>IF(OR($I80="TTL",$L80=""),"",VLOOKUP($L80,CODE!$B:$D,CODE!$C$1,FALSE))</f>
        <v>PLAY NEWYORK</v>
      </c>
      <c r="N80" s="42" t="str">
        <f>IF(OR($I80="TTL",$L80=""),"",VLOOKUP($K$2,CODE!$S:$T,CODE!$T$1-1,FALSE))</f>
        <v>F</v>
      </c>
      <c r="O80" s="1281">
        <v>5</v>
      </c>
      <c r="P80" s="40" t="s">
        <v>2174</v>
      </c>
      <c r="Q80" s="41" t="str">
        <f>IF(OR($I80="TTL",$P80=""),"",VLOOKUP($P80,CODE!$K:$M,CODE!$L$1,FALSE))</f>
        <v>HOODED JUMPER</v>
      </c>
      <c r="R80" s="1282" t="s">
        <v>1957</v>
      </c>
      <c r="S80" s="1283">
        <v>6</v>
      </c>
      <c r="T80" s="43" t="str">
        <f t="shared" si="2"/>
        <v>006</v>
      </c>
      <c r="U80" s="39" t="str">
        <f t="shared" si="3"/>
        <v>PNYHPF5006</v>
      </c>
      <c r="V80" s="36">
        <f t="shared" si="99"/>
        <v>0.25</v>
      </c>
      <c r="W80" s="1284" t="s">
        <v>2175</v>
      </c>
      <c r="X80" s="39" t="str">
        <f>IF($Y80="","",VLOOKUP($Y80,CODE!$AE:$AF,CODE!$AF$1-1,FALSE))</f>
        <v>BK</v>
      </c>
      <c r="Y80" s="37" t="s">
        <v>1968</v>
      </c>
      <c r="Z80" s="35" t="str">
        <f t="shared" si="5"/>
        <v>PNYHPF5006BK</v>
      </c>
      <c r="AA80" s="592" t="str">
        <f t="shared" si="100"/>
        <v/>
      </c>
      <c r="AB80" s="44">
        <f t="shared" si="101"/>
        <v>0.25</v>
      </c>
      <c r="AC80" s="598" t="s">
        <v>3015</v>
      </c>
      <c r="AD80" s="184">
        <v>1</v>
      </c>
      <c r="AE80" s="1285" t="s">
        <v>1942</v>
      </c>
      <c r="AF80" s="1295">
        <v>250</v>
      </c>
      <c r="AG80" s="1287" t="s">
        <v>2025</v>
      </c>
      <c r="AH80" s="1288">
        <v>2</v>
      </c>
      <c r="AI80" s="224" t="str">
        <f t="shared" si="8"/>
        <v>02</v>
      </c>
      <c r="AJ80" s="1289" t="s">
        <v>1944</v>
      </c>
      <c r="AK80" s="1289" t="s">
        <v>2056</v>
      </c>
      <c r="AL80" s="212">
        <f t="shared" si="9"/>
        <v>1</v>
      </c>
      <c r="AM80" s="247">
        <f>IF(ISERROR(VLOOKUP($F80,[1]기획현황취합!$A$1:$E$65440,[1]기획현황취합!$B$1,FALSE))=TRUE,0,VLOOKUP($F80,[1]기획현황취합!$A$1:$E$65440,[1]기획현황취합!$B$1,FALSE))</f>
        <v>119000</v>
      </c>
      <c r="AN80" s="1099">
        <f>IF(ISERROR(VLOOKUP($F80,[1]기획현황취합!$A$1:$E$65440,[1]기획현황취합!$C$1,FALSE))=TRUE,0,VLOOKUP($F80,[1]기획현황취합!$A$1:$E$65440,[1]기획현황취합!$C$1,FALSE))</f>
        <v>41803</v>
      </c>
      <c r="AO80" s="45">
        <f>IF(ISERROR(($AM80/1.1)/VLOOKUP($AG80,'TARGET MU'!$A:$D,'TARGET MU'!$D$1,FALSE))=TRUE,0,($AM80/1.1)/VLOOKUP($AG80,'TARGET MU'!$A:$D,'TARGET MU'!$D$1,FALSE))</f>
        <v>24040.404040404039</v>
      </c>
      <c r="AP80" s="1110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25083.5</v>
      </c>
      <c r="AQ80" s="38">
        <f t="shared" si="62"/>
        <v>1043.0959595959612</v>
      </c>
      <c r="AR80" s="754">
        <v>0</v>
      </c>
      <c r="AS80" s="754">
        <v>20</v>
      </c>
      <c r="AT80" s="244" t="s">
        <v>1724</v>
      </c>
      <c r="AU80" s="219">
        <f t="shared" si="63"/>
        <v>20</v>
      </c>
      <c r="AV80" s="245">
        <v>21.7</v>
      </c>
      <c r="AW80" s="246">
        <v>0</v>
      </c>
      <c r="AX80" s="250">
        <f>IF(ISERROR(VLOOKUP($F80,[1]기획현황취합!$A$1:$E$65440,[1]기획현황취합!$D$1,FALSE))=TRUE,0,VLOOKUP($F80,[1]기획현황취합!$A$1:$E$65440,[1]기획현황취합!$D$1,FALSE))</f>
        <v>41744</v>
      </c>
      <c r="AY80" s="248">
        <v>0</v>
      </c>
      <c r="AZ80" s="208">
        <f>IF(ISERROR(VLOOKUP($F80,[1]기획현황취합!$A$1:$E$65440,[1]기획현황취합!$E$1,FALSE))=TRUE,0,VLOOKUP($F80,[1]기획현황취합!$A$1:$E$65440,[1]기획현황취합!$E$1,FALSE))</f>
        <v>41848</v>
      </c>
      <c r="BA80" s="243">
        <v>41859</v>
      </c>
      <c r="BB80" s="243">
        <v>41859</v>
      </c>
      <c r="BC80" s="243">
        <v>0</v>
      </c>
      <c r="BD80" s="243">
        <v>0</v>
      </c>
      <c r="BE80" s="243">
        <v>0</v>
      </c>
      <c r="BF80" s="243">
        <v>0</v>
      </c>
      <c r="BG80" s="249" t="s">
        <v>2838</v>
      </c>
      <c r="BH80" s="249">
        <v>0</v>
      </c>
      <c r="BI80" s="83">
        <f>IF($I80="TTL",SUMIF($C:$C,MID($K80,1,SEARCH("TTL",$K80)-2),$BI:$BI),SUMIF(실입고현황!$A:$A,BB80&amp;VLOOKUP($AG80,'TARGET MU'!$A:$D,'TARGET MU'!$B$1,FALSE)&amp;$Z80&amp;" "&amp;$AE80,실입고현황!$C:$C))</f>
        <v>262</v>
      </c>
      <c r="BJ80" s="102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3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3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3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4">
        <f t="shared" si="102"/>
        <v>0</v>
      </c>
      <c r="BO80" s="46">
        <f t="shared" si="103"/>
        <v>250</v>
      </c>
      <c r="BP80" s="94">
        <f t="shared" si="104"/>
        <v>6270875</v>
      </c>
      <c r="BQ80" s="94">
        <f t="shared" si="105"/>
        <v>29750000</v>
      </c>
      <c r="BR80" s="47">
        <f t="shared" si="97"/>
        <v>4.3128677489910965</v>
      </c>
      <c r="BT80" s="26" t="str">
        <f>IF(ISERROR(Z80&amp;VLOOKUP($AG80,'TARGET MU'!$A:$D,'TARGET MU'!$B$1,FALSE))=TRUE,"",Z80&amp;VLOOKUP($AG80,'TARGET MU'!$A:$D,'TARGET MU'!$B$1,FALSE))</f>
        <v>PNYHPF5006BK대경글로텍</v>
      </c>
      <c r="BU80" s="31">
        <f t="shared" si="114"/>
        <v>25083.5</v>
      </c>
      <c r="BV80" s="31" t="str">
        <f t="shared" si="115"/>
        <v>PNYHPF5006BKOSS250119000대경02IN</v>
      </c>
      <c r="BX80" s="54" t="str">
        <f t="shared" si="71"/>
        <v>PNY</v>
      </c>
      <c r="BY80" s="55">
        <f t="shared" si="72"/>
        <v>5</v>
      </c>
      <c r="BZ80" s="55" t="str">
        <f t="shared" si="73"/>
        <v>M</v>
      </c>
      <c r="CA80" s="55" t="str">
        <f t="shared" si="74"/>
        <v>HP</v>
      </c>
      <c r="CB80" s="55" t="str">
        <f t="shared" si="75"/>
        <v>U</v>
      </c>
      <c r="CC80" s="55" t="str">
        <f t="shared" si="76"/>
        <v>IN</v>
      </c>
      <c r="CD80" s="56" t="str">
        <f t="shared" si="77"/>
        <v>14FW_PLAYBOY_HOODZIP _04_BK</v>
      </c>
      <c r="CE80" s="55" t="str">
        <f t="shared" si="78"/>
        <v>PNYHPF5006</v>
      </c>
      <c r="CF80" s="55" t="str">
        <f t="shared" si="79"/>
        <v>006</v>
      </c>
      <c r="CG80" s="56" t="str">
        <f t="shared" si="80"/>
        <v>14FW_PLAYBOY_HOODZIP _04_BK</v>
      </c>
      <c r="CH80" s="55" t="str">
        <f t="shared" si="81"/>
        <v>BK</v>
      </c>
      <c r="CI80" s="55">
        <f t="shared" si="82"/>
        <v>1</v>
      </c>
      <c r="CJ80" s="55" t="str">
        <f t="shared" si="83"/>
        <v>OSS</v>
      </c>
      <c r="CK80" s="57">
        <f t="shared" si="106"/>
        <v>250</v>
      </c>
      <c r="CL80" s="58">
        <f t="shared" si="84"/>
        <v>21.7</v>
      </c>
      <c r="CM80" s="57">
        <f t="shared" si="85"/>
        <v>119000</v>
      </c>
      <c r="CN80" s="57">
        <f t="shared" si="86"/>
        <v>25063.5</v>
      </c>
      <c r="CO80" s="57">
        <f t="shared" si="87"/>
        <v>20</v>
      </c>
      <c r="CP80" s="59">
        <f t="shared" si="88"/>
        <v>1</v>
      </c>
      <c r="CQ80" s="234"/>
      <c r="CS80" s="48"/>
      <c r="CT80" s="49" t="str">
        <f t="shared" si="89"/>
        <v>PNYHPF5006BKOSS</v>
      </c>
      <c r="CU80" s="50" t="str">
        <f t="shared" si="90"/>
        <v>PLAY NEWYORK</v>
      </c>
      <c r="CV80" s="50" t="str">
        <f t="shared" si="70"/>
        <v>HOODED JUMPER_006</v>
      </c>
      <c r="CW80" s="50" t="str">
        <f t="shared" si="91"/>
        <v>BLACK_OSS</v>
      </c>
      <c r="CX80" s="51" t="str">
        <f t="shared" si="92"/>
        <v>PNY</v>
      </c>
      <c r="CY80" s="51" t="str">
        <f t="shared" si="93"/>
        <v>006</v>
      </c>
      <c r="CZ80" s="52">
        <f t="shared" si="107"/>
        <v>250</v>
      </c>
      <c r="DA80" s="52">
        <f t="shared" si="94"/>
        <v>119000</v>
      </c>
      <c r="DB80" s="51" t="str">
        <f t="shared" si="95"/>
        <v>BLACK</v>
      </c>
      <c r="DC80" s="51" t="str">
        <f t="shared" si="96"/>
        <v>OSS</v>
      </c>
      <c r="DD80" s="60"/>
      <c r="DE80" s="164"/>
      <c r="DG80" s="270">
        <v>41789</v>
      </c>
      <c r="DH80" s="276">
        <f t="shared" si="67"/>
        <v>41758</v>
      </c>
      <c r="DI80" s="269">
        <v>41772</v>
      </c>
      <c r="DJ80" s="269">
        <v>41772</v>
      </c>
      <c r="DK80" s="270"/>
      <c r="DL80" s="1167"/>
      <c r="DM80" s="1167"/>
      <c r="DN80" s="270"/>
      <c r="DO80" s="270"/>
      <c r="DP80" s="277">
        <f t="shared" si="68"/>
        <v>41788</v>
      </c>
      <c r="DQ80" s="270"/>
      <c r="DR80" s="270"/>
      <c r="DS80" s="271"/>
      <c r="DT80" s="270"/>
      <c r="DU80" s="271"/>
      <c r="DV80" s="270">
        <v>41820</v>
      </c>
      <c r="DW80" s="270"/>
      <c r="DX80" s="271"/>
      <c r="DY80" s="271"/>
      <c r="DZ80" s="60"/>
      <c r="EA80" s="61"/>
      <c r="EB80" s="61"/>
      <c r="EC80" s="26" t="str">
        <f t="shared" si="116"/>
        <v>PNYHPF5006BK41744</v>
      </c>
      <c r="ED80" s="26" t="str">
        <f t="shared" si="117"/>
        <v>PNYHPF5006BKOSS</v>
      </c>
      <c r="EE80" s="27">
        <f>IF($ED80="",0,IF(COUNTIF(ED$12:ED79,ED80)=0,0,COUNTIF(ED$12:ED79,ED80)))</f>
        <v>0</v>
      </c>
      <c r="EF80" s="26">
        <f t="shared" si="118"/>
        <v>0</v>
      </c>
      <c r="EG80" s="27" t="str">
        <f t="shared" si="119"/>
        <v/>
      </c>
      <c r="EI80" s="26" t="str">
        <f t="shared" si="120"/>
        <v>PNYHPF5006</v>
      </c>
      <c r="EJ80" s="26" t="str">
        <f t="shared" si="121"/>
        <v>PNYHPF5006BK</v>
      </c>
      <c r="EV80" s="26">
        <f t="shared" si="98"/>
        <v>5425</v>
      </c>
    </row>
    <row r="81" spans="1:152" s="26" customFormat="1" ht="52.5" customHeight="1">
      <c r="A81" s="168" t="str">
        <f>IF(OR($I81="TTL",$I81=""),"",IF(ISERROR(VLOOKUP($B81,CODE!$D:$G,CODE!$F$1-2,FALSE))=TRUE,"전략",VLOOKUP($B81,CODE!$D:$G,CODE!$F$1-2,FALSE)))</f>
        <v>전략</v>
      </c>
      <c r="B81" s="217" t="str">
        <f>IF(OR($I81="TTL",$I81=""),"",IF(VLOOKUP($P81,CODE!$K:$O,CODE!$O$1,FALSE)="",$I81,$I81&amp;"-"&amp;VLOOKUP($P81,CODE!$K:$O,CODE!$O$1,FALSE)))</f>
        <v>PNY-의류</v>
      </c>
      <c r="C81" s="71" t="str">
        <f t="shared" si="108"/>
        <v>PNY-대경-02</v>
      </c>
      <c r="D81" s="300" t="str">
        <f t="shared" si="109"/>
        <v>PNY-대경-02PNYHPF5006BK</v>
      </c>
      <c r="E81" s="71">
        <f t="shared" si="110"/>
        <v>2</v>
      </c>
      <c r="F81" s="193" t="str">
        <f t="shared" si="111"/>
        <v>PNY-대경-022</v>
      </c>
      <c r="G81" s="71" t="str">
        <f t="shared" si="112"/>
        <v>PNY-대경-022-PNYHPF5006BLACKOMM</v>
      </c>
      <c r="H81" s="71" t="str">
        <f>IF(ISERROR(I81&amp;VLOOKUP(P81,CODE!$K:$N,CODE!$N$1,FALSE)&amp;S81)=TRUE,0,I81&amp;VLOOKUP(P81,CODE!$K:$N,CODE!$N$1,FALSE)&amp;S81)</f>
        <v>PNY의류6</v>
      </c>
      <c r="I81" s="71" t="str">
        <f>IF(ISERROR(SEARCH("TTL",$K81))=TRUE,IF($L81="","",VLOOKUP($L81,CODE!$B:$G,CODE!$D$1,FALSE)),"TTL")</f>
        <v>PNY</v>
      </c>
      <c r="J81" s="237" t="str">
        <f t="shared" si="113"/>
        <v>14FW_P</v>
      </c>
      <c r="K81" s="878"/>
      <c r="L81" s="1296" t="s">
        <v>2840</v>
      </c>
      <c r="M81" s="41" t="str">
        <f>IF(OR($I81="TTL",$L81=""),"",VLOOKUP($L81,CODE!$B:$D,CODE!$C$1,FALSE))</f>
        <v>PLAY NEWYORK</v>
      </c>
      <c r="N81" s="42" t="str">
        <f>IF(OR($I81="TTL",$L81=""),"",VLOOKUP($K$2,CODE!$S:$T,CODE!$T$1-1,FALSE))</f>
        <v>F</v>
      </c>
      <c r="O81" s="1281">
        <v>5</v>
      </c>
      <c r="P81" s="40" t="s">
        <v>2403</v>
      </c>
      <c r="Q81" s="41" t="str">
        <f>IF(OR($I81="TTL",$P81=""),"",VLOOKUP($P81,CODE!$K:$M,CODE!$L$1,FALSE))</f>
        <v>HOODED JUMPER</v>
      </c>
      <c r="R81" s="1282" t="s">
        <v>2404</v>
      </c>
      <c r="S81" s="1283">
        <v>6</v>
      </c>
      <c r="T81" s="43" t="str">
        <f t="shared" si="2"/>
        <v>006</v>
      </c>
      <c r="U81" s="39" t="str">
        <f t="shared" si="3"/>
        <v>PNYHPF5006</v>
      </c>
      <c r="V81" s="36">
        <f t="shared" si="99"/>
        <v>0.25</v>
      </c>
      <c r="W81" s="1284" t="s">
        <v>2405</v>
      </c>
      <c r="X81" s="39" t="str">
        <f>IF($Y81="","",VLOOKUP($Y81,CODE!$AE:$AF,CODE!$AF$1-1,FALSE))</f>
        <v>BK</v>
      </c>
      <c r="Y81" s="37" t="s">
        <v>2406</v>
      </c>
      <c r="Z81" s="35" t="str">
        <f t="shared" si="5"/>
        <v>PNYHPF5006BK</v>
      </c>
      <c r="AA81" s="592" t="str">
        <f t="shared" si="100"/>
        <v/>
      </c>
      <c r="AB81" s="44">
        <f t="shared" si="101"/>
        <v>0.25</v>
      </c>
      <c r="AC81" s="598" t="s">
        <v>3015</v>
      </c>
      <c r="AD81" s="184">
        <v>1</v>
      </c>
      <c r="AE81" s="1285" t="s">
        <v>2407</v>
      </c>
      <c r="AF81" s="1295">
        <v>350</v>
      </c>
      <c r="AG81" s="1287" t="s">
        <v>2408</v>
      </c>
      <c r="AH81" s="1288">
        <v>2</v>
      </c>
      <c r="AI81" s="224" t="str">
        <f t="shared" si="8"/>
        <v>02</v>
      </c>
      <c r="AJ81" s="1289" t="s">
        <v>2409</v>
      </c>
      <c r="AK81" s="1289" t="s">
        <v>2410</v>
      </c>
      <c r="AL81" s="212">
        <f t="shared" si="9"/>
        <v>1</v>
      </c>
      <c r="AM81" s="247">
        <f>IF(ISERROR(VLOOKUP($F81,[1]기획현황취합!$A$1:$E$65440,[1]기획현황취합!$B$1,FALSE))=TRUE,0,VLOOKUP($F81,[1]기획현황취합!$A$1:$E$65440,[1]기획현황취합!$B$1,FALSE))</f>
        <v>119000</v>
      </c>
      <c r="AN81" s="1099">
        <f>IF(ISERROR(VLOOKUP($F81,[1]기획현황취합!$A$1:$E$65440,[1]기획현황취합!$C$1,FALSE))=TRUE,0,VLOOKUP($F81,[1]기획현황취합!$A$1:$E$65440,[1]기획현황취합!$C$1,FALSE))</f>
        <v>41803</v>
      </c>
      <c r="AO81" s="45">
        <f>IF(ISERROR(($AM81/1.1)/VLOOKUP($AG81,'TARGET MU'!$A:$D,'TARGET MU'!$D$1,FALSE))=TRUE,0,($AM81/1.1)/VLOOKUP($AG81,'TARGET MU'!$A:$D,'TARGET MU'!$D$1,FALSE))</f>
        <v>24040.404040404039</v>
      </c>
      <c r="AP81" s="1110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25083.5</v>
      </c>
      <c r="AQ81" s="38">
        <f t="shared" si="62"/>
        <v>1043.0959595959612</v>
      </c>
      <c r="AR81" s="754">
        <v>0</v>
      </c>
      <c r="AS81" s="754">
        <v>20</v>
      </c>
      <c r="AT81" s="244" t="s">
        <v>1724</v>
      </c>
      <c r="AU81" s="219">
        <f t="shared" si="63"/>
        <v>20</v>
      </c>
      <c r="AV81" s="245">
        <v>21.7</v>
      </c>
      <c r="AW81" s="246">
        <v>0</v>
      </c>
      <c r="AX81" s="250">
        <f>IF(ISERROR(VLOOKUP($F81,[1]기획현황취합!$A$1:$E$65440,[1]기획현황취합!$D$1,FALSE))=TRUE,0,VLOOKUP($F81,[1]기획현황취합!$A$1:$E$65440,[1]기획현황취합!$D$1,FALSE))</f>
        <v>41744</v>
      </c>
      <c r="AY81" s="248">
        <v>0</v>
      </c>
      <c r="AZ81" s="208">
        <f>IF(ISERROR(VLOOKUP($F81,[1]기획현황취합!$A$1:$E$65440,[1]기획현황취합!$E$1,FALSE))=TRUE,0,VLOOKUP($F81,[1]기획현황취합!$A$1:$E$65440,[1]기획현황취합!$E$1,FALSE))</f>
        <v>41848</v>
      </c>
      <c r="BA81" s="243">
        <v>41859</v>
      </c>
      <c r="BB81" s="243">
        <v>41859</v>
      </c>
      <c r="BC81" s="243">
        <v>0</v>
      </c>
      <c r="BD81" s="243">
        <v>0</v>
      </c>
      <c r="BE81" s="243">
        <v>0</v>
      </c>
      <c r="BF81" s="243">
        <v>0</v>
      </c>
      <c r="BG81" s="249" t="s">
        <v>2838</v>
      </c>
      <c r="BH81" s="249">
        <v>0</v>
      </c>
      <c r="BI81" s="83">
        <f>IF($I81="TTL",SUMIF($C:$C,MID($K81,1,SEARCH("TTL",$K81)-2),$BI:$BI),SUMIF(실입고현황!$A:$A,BB81&amp;VLOOKUP($AG81,'TARGET MU'!$A:$D,'TARGET MU'!$B$1,FALSE)&amp;$Z81&amp;" "&amp;$AE81,실입고현황!$C:$C))</f>
        <v>363</v>
      </c>
      <c r="BJ81" s="102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3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3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3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4">
        <f t="shared" si="102"/>
        <v>0</v>
      </c>
      <c r="BO81" s="46">
        <f t="shared" si="103"/>
        <v>350</v>
      </c>
      <c r="BP81" s="94">
        <f t="shared" si="104"/>
        <v>8779225</v>
      </c>
      <c r="BQ81" s="94">
        <f t="shared" si="105"/>
        <v>41650000</v>
      </c>
      <c r="BR81" s="47">
        <f t="shared" si="97"/>
        <v>4.3128677489910974</v>
      </c>
      <c r="BT81" s="26" t="str">
        <f>IF(ISERROR(Z81&amp;VLOOKUP($AG81,'TARGET MU'!$A:$D,'TARGET MU'!$B$1,FALSE))=TRUE,"",Z81&amp;VLOOKUP($AG81,'TARGET MU'!$A:$D,'TARGET MU'!$B$1,FALSE))</f>
        <v>PNYHPF5006BK대경글로텍</v>
      </c>
      <c r="BU81" s="31">
        <f t="shared" si="114"/>
        <v>25083.5</v>
      </c>
      <c r="BV81" s="31" t="str">
        <f t="shared" si="115"/>
        <v>PNYHPF5006BKOMM350119000대경02IN</v>
      </c>
      <c r="BX81" s="54" t="str">
        <f t="shared" si="71"/>
        <v>PNY</v>
      </c>
      <c r="BY81" s="55">
        <f t="shared" si="72"/>
        <v>5</v>
      </c>
      <c r="BZ81" s="55" t="str">
        <f t="shared" si="73"/>
        <v>M</v>
      </c>
      <c r="CA81" s="55" t="str">
        <f t="shared" si="74"/>
        <v>HP</v>
      </c>
      <c r="CB81" s="55" t="str">
        <f t="shared" si="75"/>
        <v>U</v>
      </c>
      <c r="CC81" s="55" t="str">
        <f t="shared" si="76"/>
        <v>IN</v>
      </c>
      <c r="CD81" s="56" t="str">
        <f t="shared" si="77"/>
        <v>14FW_PLAYBOY_HOODZIP _04_BK</v>
      </c>
      <c r="CE81" s="55" t="str">
        <f t="shared" si="78"/>
        <v>PNYHPF5006</v>
      </c>
      <c r="CF81" s="55" t="str">
        <f t="shared" si="79"/>
        <v>006</v>
      </c>
      <c r="CG81" s="56" t="str">
        <f t="shared" si="80"/>
        <v>14FW_PLAYBOY_HOODZIP _04_BK</v>
      </c>
      <c r="CH81" s="55" t="str">
        <f t="shared" si="81"/>
        <v>BK</v>
      </c>
      <c r="CI81" s="55">
        <f t="shared" si="82"/>
        <v>1</v>
      </c>
      <c r="CJ81" s="55" t="str">
        <f t="shared" si="83"/>
        <v>OMM</v>
      </c>
      <c r="CK81" s="57">
        <f t="shared" si="106"/>
        <v>350</v>
      </c>
      <c r="CL81" s="58">
        <f t="shared" si="84"/>
        <v>21.7</v>
      </c>
      <c r="CM81" s="57">
        <f t="shared" si="85"/>
        <v>119000</v>
      </c>
      <c r="CN81" s="57">
        <f t="shared" si="86"/>
        <v>25063.5</v>
      </c>
      <c r="CO81" s="57">
        <f t="shared" si="87"/>
        <v>20</v>
      </c>
      <c r="CP81" s="59">
        <f t="shared" si="88"/>
        <v>1</v>
      </c>
      <c r="CQ81" s="234"/>
      <c r="CS81" s="48"/>
      <c r="CT81" s="49" t="str">
        <f t="shared" si="89"/>
        <v>PNYHPF5006BKOMM</v>
      </c>
      <c r="CU81" s="50" t="str">
        <f t="shared" si="90"/>
        <v>PLAY NEWYORK</v>
      </c>
      <c r="CV81" s="50" t="str">
        <f t="shared" si="70"/>
        <v>HOODED JUMPER_006</v>
      </c>
      <c r="CW81" s="50" t="str">
        <f t="shared" si="91"/>
        <v>BLACK_OMM</v>
      </c>
      <c r="CX81" s="51" t="str">
        <f t="shared" si="92"/>
        <v>PNY</v>
      </c>
      <c r="CY81" s="51" t="str">
        <f t="shared" si="93"/>
        <v>006</v>
      </c>
      <c r="CZ81" s="52">
        <f t="shared" si="107"/>
        <v>350</v>
      </c>
      <c r="DA81" s="52">
        <f t="shared" si="94"/>
        <v>119000</v>
      </c>
      <c r="DB81" s="51" t="str">
        <f t="shared" si="95"/>
        <v>BLACK</v>
      </c>
      <c r="DC81" s="51" t="str">
        <f t="shared" si="96"/>
        <v>OMM</v>
      </c>
      <c r="DD81" s="60"/>
      <c r="DE81" s="164"/>
      <c r="DG81" s="270">
        <v>41789</v>
      </c>
      <c r="DH81" s="276">
        <f t="shared" si="67"/>
        <v>41758</v>
      </c>
      <c r="DI81" s="269">
        <v>41772</v>
      </c>
      <c r="DJ81" s="269">
        <v>41772</v>
      </c>
      <c r="DK81" s="270"/>
      <c r="DL81" s="1167"/>
      <c r="DM81" s="1167"/>
      <c r="DN81" s="270"/>
      <c r="DO81" s="270"/>
      <c r="DP81" s="277">
        <f t="shared" si="68"/>
        <v>41788</v>
      </c>
      <c r="DQ81" s="270"/>
      <c r="DR81" s="270"/>
      <c r="DS81" s="271"/>
      <c r="DT81" s="270"/>
      <c r="DU81" s="271"/>
      <c r="DV81" s="270">
        <v>41820</v>
      </c>
      <c r="DW81" s="270"/>
      <c r="DX81" s="271"/>
      <c r="DY81" s="271"/>
      <c r="DZ81" s="60"/>
      <c r="EA81" s="61"/>
      <c r="EB81" s="61"/>
      <c r="EC81" s="26" t="str">
        <f t="shared" si="116"/>
        <v/>
      </c>
      <c r="ED81" s="26" t="str">
        <f t="shared" si="117"/>
        <v>PNYHPF5006BKOMM</v>
      </c>
      <c r="EE81" s="27">
        <f>IF($ED81="",0,IF(COUNTIF(ED$12:ED80,ED81)=0,0,COUNTIF(ED$12:ED80,ED81)))</f>
        <v>0</v>
      </c>
      <c r="EF81" s="26">
        <f t="shared" si="118"/>
        <v>0</v>
      </c>
      <c r="EG81" s="27" t="str">
        <f t="shared" si="119"/>
        <v/>
      </c>
      <c r="EI81" s="26" t="str">
        <f t="shared" si="120"/>
        <v>PNYHPF5006</v>
      </c>
      <c r="EJ81" s="26" t="str">
        <f t="shared" si="121"/>
        <v>PNYHPF5006BK</v>
      </c>
      <c r="EV81" s="26">
        <f t="shared" si="98"/>
        <v>7595</v>
      </c>
    </row>
    <row r="82" spans="1:152" s="26" customFormat="1" ht="52.5" customHeight="1">
      <c r="A82" s="168" t="str">
        <f>IF(OR($I82="TTL",$I82=""),"",IF(ISERROR(VLOOKUP($B82,CODE!$D:$G,CODE!$F$1-2,FALSE))=TRUE,"전략",VLOOKUP($B82,CODE!$D:$G,CODE!$F$1-2,FALSE)))</f>
        <v>전략</v>
      </c>
      <c r="B82" s="217" t="str">
        <f>IF(OR($I82="TTL",$I82=""),"",IF(VLOOKUP($P82,CODE!$K:$O,CODE!$O$1,FALSE)="",$I82,$I82&amp;"-"&amp;VLOOKUP($P82,CODE!$K:$O,CODE!$O$1,FALSE)))</f>
        <v>PNY-의류</v>
      </c>
      <c r="C82" s="71" t="str">
        <f t="shared" si="108"/>
        <v>PNY-대경-02</v>
      </c>
      <c r="D82" s="300" t="str">
        <f t="shared" si="109"/>
        <v>PNY-대경-02PNYHPF5006BK</v>
      </c>
      <c r="E82" s="71">
        <f t="shared" si="110"/>
        <v>2</v>
      </c>
      <c r="F82" s="193" t="str">
        <f t="shared" si="111"/>
        <v>PNY-대경-022</v>
      </c>
      <c r="G82" s="71" t="str">
        <f t="shared" si="112"/>
        <v>PNY-대경-022-PNYHPF5006BLACKOLL</v>
      </c>
      <c r="H82" s="71" t="str">
        <f>IF(ISERROR(I82&amp;VLOOKUP(P82,CODE!$K:$N,CODE!$N$1,FALSE)&amp;S82)=TRUE,0,I82&amp;VLOOKUP(P82,CODE!$K:$N,CODE!$N$1,FALSE)&amp;S82)</f>
        <v>PNY의류6</v>
      </c>
      <c r="I82" s="71" t="str">
        <f>IF(ISERROR(SEARCH("TTL",$K82))=TRUE,IF($L82="","",VLOOKUP($L82,CODE!$B:$G,CODE!$D$1,FALSE)),"TTL")</f>
        <v>PNY</v>
      </c>
      <c r="J82" s="237" t="str">
        <f t="shared" si="113"/>
        <v>14FW_P</v>
      </c>
      <c r="K82" s="878"/>
      <c r="L82" s="1296" t="s">
        <v>2840</v>
      </c>
      <c r="M82" s="41" t="str">
        <f>IF(OR($I82="TTL",$L82=""),"",VLOOKUP($L82,CODE!$B:$D,CODE!$C$1,FALSE))</f>
        <v>PLAY NEWYORK</v>
      </c>
      <c r="N82" s="42" t="str">
        <f>IF(OR($I82="TTL",$L82=""),"",VLOOKUP($K$2,CODE!$S:$T,CODE!$T$1-1,FALSE))</f>
        <v>F</v>
      </c>
      <c r="O82" s="1281">
        <v>5</v>
      </c>
      <c r="P82" s="40" t="s">
        <v>2174</v>
      </c>
      <c r="Q82" s="41" t="str">
        <f>IF(OR($I82="TTL",$P82=""),"",VLOOKUP($P82,CODE!$K:$M,CODE!$L$1,FALSE))</f>
        <v>HOODED JUMPER</v>
      </c>
      <c r="R82" s="1282" t="s">
        <v>1957</v>
      </c>
      <c r="S82" s="1283">
        <v>6</v>
      </c>
      <c r="T82" s="43" t="str">
        <f t="shared" si="2"/>
        <v>006</v>
      </c>
      <c r="U82" s="39" t="str">
        <f t="shared" si="3"/>
        <v>PNYHPF5006</v>
      </c>
      <c r="V82" s="36">
        <f t="shared" si="99"/>
        <v>0.25</v>
      </c>
      <c r="W82" s="1284" t="s">
        <v>2175</v>
      </c>
      <c r="X82" s="39" t="str">
        <f>IF($Y82="","",VLOOKUP($Y82,CODE!$AE:$AF,CODE!$AF$1-1,FALSE))</f>
        <v>BK</v>
      </c>
      <c r="Y82" s="37" t="s">
        <v>1968</v>
      </c>
      <c r="Z82" s="35" t="str">
        <f t="shared" si="5"/>
        <v>PNYHPF5006BK</v>
      </c>
      <c r="AA82" s="592" t="str">
        <f t="shared" si="100"/>
        <v/>
      </c>
      <c r="AB82" s="44">
        <f t="shared" si="101"/>
        <v>0.25</v>
      </c>
      <c r="AC82" s="598" t="s">
        <v>3014</v>
      </c>
      <c r="AD82" s="184">
        <v>1</v>
      </c>
      <c r="AE82" s="1285" t="s">
        <v>1960</v>
      </c>
      <c r="AF82" s="1295">
        <v>200</v>
      </c>
      <c r="AG82" s="1287" t="s">
        <v>2025</v>
      </c>
      <c r="AH82" s="1288">
        <v>2</v>
      </c>
      <c r="AI82" s="224" t="str">
        <f t="shared" si="8"/>
        <v>02</v>
      </c>
      <c r="AJ82" s="1289" t="s">
        <v>1944</v>
      </c>
      <c r="AK82" s="1289" t="s">
        <v>2056</v>
      </c>
      <c r="AL82" s="212">
        <f t="shared" si="9"/>
        <v>1</v>
      </c>
      <c r="AM82" s="247">
        <f>IF(ISERROR(VLOOKUP($F82,[1]기획현황취합!$A$1:$E$65440,[1]기획현황취합!$B$1,FALSE))=TRUE,0,VLOOKUP($F82,[1]기획현황취합!$A$1:$E$65440,[1]기획현황취합!$B$1,FALSE))</f>
        <v>119000</v>
      </c>
      <c r="AN82" s="1099">
        <f>IF(ISERROR(VLOOKUP($F82,[1]기획현황취합!$A$1:$E$65440,[1]기획현황취합!$C$1,FALSE))=TRUE,0,VLOOKUP($F82,[1]기획현황취합!$A$1:$E$65440,[1]기획현황취합!$C$1,FALSE))</f>
        <v>41803</v>
      </c>
      <c r="AO82" s="45">
        <f>IF(ISERROR(($AM82/1.1)/VLOOKUP($AG82,'TARGET MU'!$A:$D,'TARGET MU'!$D$1,FALSE))=TRUE,0,($AM82/1.1)/VLOOKUP($AG82,'TARGET MU'!$A:$D,'TARGET MU'!$D$1,FALSE))</f>
        <v>24040.404040404039</v>
      </c>
      <c r="AP82" s="1110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25083.5</v>
      </c>
      <c r="AQ82" s="38">
        <f t="shared" si="62"/>
        <v>1043.0959595959612</v>
      </c>
      <c r="AR82" s="754">
        <v>0</v>
      </c>
      <c r="AS82" s="754">
        <v>20</v>
      </c>
      <c r="AT82" s="244" t="s">
        <v>1724</v>
      </c>
      <c r="AU82" s="219">
        <f t="shared" si="63"/>
        <v>20</v>
      </c>
      <c r="AV82" s="245">
        <v>21.7</v>
      </c>
      <c r="AW82" s="246">
        <v>0</v>
      </c>
      <c r="AX82" s="250">
        <f>IF(ISERROR(VLOOKUP($F82,[1]기획현황취합!$A$1:$E$65440,[1]기획현황취합!$D$1,FALSE))=TRUE,0,VLOOKUP($F82,[1]기획현황취합!$A$1:$E$65440,[1]기획현황취합!$D$1,FALSE))</f>
        <v>41744</v>
      </c>
      <c r="AY82" s="248">
        <v>0</v>
      </c>
      <c r="AZ82" s="208">
        <f>IF(ISERROR(VLOOKUP($F82,[1]기획현황취합!$A$1:$E$65440,[1]기획현황취합!$E$1,FALSE))=TRUE,0,VLOOKUP($F82,[1]기획현황취합!$A$1:$E$65440,[1]기획현황취합!$E$1,FALSE))</f>
        <v>41848</v>
      </c>
      <c r="BA82" s="243">
        <v>41859</v>
      </c>
      <c r="BB82" s="243">
        <v>41859</v>
      </c>
      <c r="BC82" s="243">
        <v>0</v>
      </c>
      <c r="BD82" s="243">
        <v>0</v>
      </c>
      <c r="BE82" s="243">
        <v>0</v>
      </c>
      <c r="BF82" s="243">
        <v>0</v>
      </c>
      <c r="BG82" s="249" t="s">
        <v>2838</v>
      </c>
      <c r="BH82" s="249">
        <v>0</v>
      </c>
      <c r="BI82" s="83">
        <f>IF($I82="TTL",SUMIF($C:$C,MID($K82,1,SEARCH("TTL",$K82)-2),$BI:$BI),SUMIF(실입고현황!$A:$A,BB82&amp;VLOOKUP($AG82,'TARGET MU'!$A:$D,'TARGET MU'!$B$1,FALSE)&amp;$Z82&amp;" "&amp;$AE82,실입고현황!$C:$C))</f>
        <v>209</v>
      </c>
      <c r="BJ82" s="102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3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3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3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4">
        <f t="shared" si="102"/>
        <v>0</v>
      </c>
      <c r="BO82" s="46">
        <f t="shared" si="103"/>
        <v>200</v>
      </c>
      <c r="BP82" s="94">
        <f t="shared" si="104"/>
        <v>5016700</v>
      </c>
      <c r="BQ82" s="94">
        <f t="shared" si="105"/>
        <v>23800000</v>
      </c>
      <c r="BR82" s="47">
        <f t="shared" si="97"/>
        <v>4.3128677489910974</v>
      </c>
      <c r="BT82" s="26" t="str">
        <f>IF(ISERROR(Z82&amp;VLOOKUP($AG82,'TARGET MU'!$A:$D,'TARGET MU'!$B$1,FALSE))=TRUE,"",Z82&amp;VLOOKUP($AG82,'TARGET MU'!$A:$D,'TARGET MU'!$B$1,FALSE))</f>
        <v>PNYHPF5006BK대경글로텍</v>
      </c>
      <c r="BU82" s="31">
        <f t="shared" si="114"/>
        <v>25083.5</v>
      </c>
      <c r="BV82" s="31" t="str">
        <f t="shared" si="115"/>
        <v>PNYHPF5006BKOLL200119000대경02IN</v>
      </c>
      <c r="BX82" s="54" t="str">
        <f t="shared" si="71"/>
        <v>PNY</v>
      </c>
      <c r="BY82" s="55">
        <f t="shared" si="72"/>
        <v>5</v>
      </c>
      <c r="BZ82" s="55" t="str">
        <f t="shared" si="73"/>
        <v>M</v>
      </c>
      <c r="CA82" s="55" t="str">
        <f t="shared" si="74"/>
        <v>HP</v>
      </c>
      <c r="CB82" s="55" t="str">
        <f t="shared" si="75"/>
        <v>U</v>
      </c>
      <c r="CC82" s="55" t="str">
        <f t="shared" si="76"/>
        <v>IN</v>
      </c>
      <c r="CD82" s="56" t="str">
        <f t="shared" si="77"/>
        <v>14FW_PLAYBOY_HOODZIP _04_BK</v>
      </c>
      <c r="CE82" s="55" t="str">
        <f t="shared" si="78"/>
        <v>PNYHPF5006</v>
      </c>
      <c r="CF82" s="55" t="str">
        <f t="shared" si="79"/>
        <v>006</v>
      </c>
      <c r="CG82" s="56" t="str">
        <f t="shared" si="80"/>
        <v>14FW_PLAYBOY_HOODZIP _04_BK</v>
      </c>
      <c r="CH82" s="55" t="str">
        <f t="shared" si="81"/>
        <v>BK</v>
      </c>
      <c r="CI82" s="55">
        <f t="shared" si="82"/>
        <v>1</v>
      </c>
      <c r="CJ82" s="55" t="str">
        <f t="shared" si="83"/>
        <v>OLL</v>
      </c>
      <c r="CK82" s="57">
        <f t="shared" si="106"/>
        <v>200</v>
      </c>
      <c r="CL82" s="58">
        <f t="shared" si="84"/>
        <v>21.7</v>
      </c>
      <c r="CM82" s="57">
        <f t="shared" si="85"/>
        <v>119000</v>
      </c>
      <c r="CN82" s="57">
        <f t="shared" si="86"/>
        <v>25063.5</v>
      </c>
      <c r="CO82" s="57">
        <f t="shared" si="87"/>
        <v>20</v>
      </c>
      <c r="CP82" s="59">
        <f t="shared" si="88"/>
        <v>1</v>
      </c>
      <c r="CQ82" s="234"/>
      <c r="CS82" s="48"/>
      <c r="CT82" s="49" t="str">
        <f t="shared" si="89"/>
        <v>PNYHPF5006BKOLL</v>
      </c>
      <c r="CU82" s="50" t="str">
        <f t="shared" si="90"/>
        <v>PLAY NEWYORK</v>
      </c>
      <c r="CV82" s="50" t="str">
        <f t="shared" si="70"/>
        <v>HOODED JUMPER_006</v>
      </c>
      <c r="CW82" s="50" t="str">
        <f t="shared" si="91"/>
        <v>BLACK_OLL</v>
      </c>
      <c r="CX82" s="51" t="str">
        <f t="shared" si="92"/>
        <v>PNY</v>
      </c>
      <c r="CY82" s="51" t="str">
        <f t="shared" si="93"/>
        <v>006</v>
      </c>
      <c r="CZ82" s="52">
        <f t="shared" si="107"/>
        <v>200</v>
      </c>
      <c r="DA82" s="52">
        <f t="shared" si="94"/>
        <v>119000</v>
      </c>
      <c r="DB82" s="51" t="str">
        <f t="shared" si="95"/>
        <v>BLACK</v>
      </c>
      <c r="DC82" s="51" t="str">
        <f t="shared" si="96"/>
        <v>OLL</v>
      </c>
      <c r="DD82" s="60"/>
      <c r="DE82" s="164"/>
      <c r="DG82" s="270">
        <v>41789</v>
      </c>
      <c r="DH82" s="276">
        <f t="shared" si="67"/>
        <v>41758</v>
      </c>
      <c r="DI82" s="269">
        <v>41772</v>
      </c>
      <c r="DJ82" s="269">
        <v>41772</v>
      </c>
      <c r="DK82" s="270"/>
      <c r="DL82" s="1167"/>
      <c r="DM82" s="1167"/>
      <c r="DN82" s="270"/>
      <c r="DO82" s="270"/>
      <c r="DP82" s="277">
        <f t="shared" si="68"/>
        <v>41788</v>
      </c>
      <c r="DQ82" s="270"/>
      <c r="DR82" s="270"/>
      <c r="DS82" s="271"/>
      <c r="DT82" s="270"/>
      <c r="DU82" s="271"/>
      <c r="DV82" s="270">
        <v>41820</v>
      </c>
      <c r="DW82" s="270"/>
      <c r="DX82" s="271"/>
      <c r="DY82" s="271"/>
      <c r="DZ82" s="60"/>
      <c r="EA82" s="61"/>
      <c r="EB82" s="61"/>
      <c r="EC82" s="26" t="str">
        <f t="shared" si="116"/>
        <v/>
      </c>
      <c r="ED82" s="26" t="str">
        <f t="shared" si="117"/>
        <v>PNYHPF5006BKOLL</v>
      </c>
      <c r="EE82" s="27">
        <f>IF($ED82="",0,IF(COUNTIF(ED$12:ED81,ED82)=0,0,COUNTIF(ED$12:ED81,ED82)))</f>
        <v>0</v>
      </c>
      <c r="EF82" s="26">
        <f t="shared" si="118"/>
        <v>0</v>
      </c>
      <c r="EG82" s="27" t="str">
        <f t="shared" si="119"/>
        <v/>
      </c>
      <c r="EI82" s="26" t="str">
        <f t="shared" si="120"/>
        <v>PNYHPF5006</v>
      </c>
      <c r="EJ82" s="26" t="str">
        <f t="shared" si="121"/>
        <v>PNYHPF5006BK</v>
      </c>
      <c r="EV82" s="26">
        <f t="shared" si="98"/>
        <v>4340</v>
      </c>
    </row>
    <row r="83" spans="1:152" s="26" customFormat="1" ht="52.5" customHeight="1">
      <c r="A83" s="168" t="str">
        <f>IF(OR($I83="TTL",$I83=""),"",IF(ISERROR(VLOOKUP($B83,CODE!$D:$G,CODE!$F$1-2,FALSE))=TRUE,"전략",VLOOKUP($B83,CODE!$D:$G,CODE!$F$1-2,FALSE)))</f>
        <v>전략</v>
      </c>
      <c r="B83" s="217" t="str">
        <f>IF(OR($I83="TTL",$I83=""),"",IF(VLOOKUP($P83,CODE!$K:$O,CODE!$O$1,FALSE)="",$I83,$I83&amp;"-"&amp;VLOOKUP($P83,CODE!$K:$O,CODE!$O$1,FALSE)))</f>
        <v>PNY-의류</v>
      </c>
      <c r="C83" s="71" t="str">
        <f t="shared" si="108"/>
        <v>PNY-대경-02</v>
      </c>
      <c r="D83" s="300" t="str">
        <f t="shared" si="109"/>
        <v>PNY-대경-02PNYHPF5006BK</v>
      </c>
      <c r="E83" s="71">
        <f t="shared" si="110"/>
        <v>2</v>
      </c>
      <c r="F83" s="193" t="str">
        <f t="shared" si="111"/>
        <v>PNY-대경-022</v>
      </c>
      <c r="G83" s="71" t="str">
        <f t="shared" si="112"/>
        <v>PNY-대경-022-PNYHPF5006BLACKOXL</v>
      </c>
      <c r="H83" s="71" t="str">
        <f>IF(ISERROR(I83&amp;VLOOKUP(P83,CODE!$K:$N,CODE!$N$1,FALSE)&amp;S83)=TRUE,0,I83&amp;VLOOKUP(P83,CODE!$K:$N,CODE!$N$1,FALSE)&amp;S83)</f>
        <v>PNY의류6</v>
      </c>
      <c r="I83" s="71" t="str">
        <f>IF(ISERROR(SEARCH("TTL",$K83))=TRUE,IF($L83="","",VLOOKUP($L83,CODE!$B:$G,CODE!$D$1,FALSE)),"TTL")</f>
        <v>PNY</v>
      </c>
      <c r="J83" s="237" t="str">
        <f t="shared" si="113"/>
        <v>14FW_P</v>
      </c>
      <c r="K83" s="878"/>
      <c r="L83" s="1296" t="s">
        <v>2840</v>
      </c>
      <c r="M83" s="41" t="str">
        <f>IF(OR($I83="TTL",$L83=""),"",VLOOKUP($L83,CODE!$B:$D,CODE!$C$1,FALSE))</f>
        <v>PLAY NEWYORK</v>
      </c>
      <c r="N83" s="42" t="str">
        <f>IF(OR($I83="TTL",$L83=""),"",VLOOKUP($K$2,CODE!$S:$T,CODE!$T$1-1,FALSE))</f>
        <v>F</v>
      </c>
      <c r="O83" s="1281">
        <v>5</v>
      </c>
      <c r="P83" s="40" t="s">
        <v>2174</v>
      </c>
      <c r="Q83" s="41" t="str">
        <f>IF(OR($I83="TTL",$P83=""),"",VLOOKUP($P83,CODE!$K:$M,CODE!$L$1,FALSE))</f>
        <v>HOODED JUMPER</v>
      </c>
      <c r="R83" s="1282" t="s">
        <v>1957</v>
      </c>
      <c r="S83" s="1283">
        <v>6</v>
      </c>
      <c r="T83" s="43" t="str">
        <f t="shared" si="2"/>
        <v>006</v>
      </c>
      <c r="U83" s="39" t="str">
        <f t="shared" si="3"/>
        <v>PNYHPF5006</v>
      </c>
      <c r="V83" s="36">
        <f t="shared" si="99"/>
        <v>0.25</v>
      </c>
      <c r="W83" s="1284" t="s">
        <v>2175</v>
      </c>
      <c r="X83" s="39" t="str">
        <f>IF($Y83="","",VLOOKUP($Y83,CODE!$AE:$AF,CODE!$AF$1-1,FALSE))</f>
        <v>BK</v>
      </c>
      <c r="Y83" s="37" t="s">
        <v>1968</v>
      </c>
      <c r="Z83" s="35" t="str">
        <f t="shared" si="5"/>
        <v>PNYHPF5006BK</v>
      </c>
      <c r="AA83" s="592" t="str">
        <f t="shared" si="100"/>
        <v/>
      </c>
      <c r="AB83" s="44">
        <f t="shared" si="101"/>
        <v>0.25</v>
      </c>
      <c r="AC83" s="598" t="s">
        <v>3014</v>
      </c>
      <c r="AD83" s="184">
        <v>1</v>
      </c>
      <c r="AE83" s="1285" t="s">
        <v>2172</v>
      </c>
      <c r="AF83" s="1295">
        <v>200</v>
      </c>
      <c r="AG83" s="1287" t="s">
        <v>2025</v>
      </c>
      <c r="AH83" s="1288">
        <v>2</v>
      </c>
      <c r="AI83" s="224" t="str">
        <f t="shared" si="8"/>
        <v>02</v>
      </c>
      <c r="AJ83" s="1289" t="s">
        <v>1944</v>
      </c>
      <c r="AK83" s="1289" t="s">
        <v>2056</v>
      </c>
      <c r="AL83" s="212">
        <f t="shared" si="9"/>
        <v>1</v>
      </c>
      <c r="AM83" s="247">
        <f>IF(ISERROR(VLOOKUP($F83,[1]기획현황취합!$A$1:$E$65440,[1]기획현황취합!$B$1,FALSE))=TRUE,0,VLOOKUP($F83,[1]기획현황취합!$A$1:$E$65440,[1]기획현황취합!$B$1,FALSE))</f>
        <v>119000</v>
      </c>
      <c r="AN83" s="1099">
        <f>IF(ISERROR(VLOOKUP($F83,[1]기획현황취합!$A$1:$E$65440,[1]기획현황취합!$C$1,FALSE))=TRUE,0,VLOOKUP($F83,[1]기획현황취합!$A$1:$E$65440,[1]기획현황취합!$C$1,FALSE))</f>
        <v>41803</v>
      </c>
      <c r="AO83" s="45">
        <f>IF(ISERROR(($AM83/1.1)/VLOOKUP($AG83,'TARGET MU'!$A:$D,'TARGET MU'!$D$1,FALSE))=TRUE,0,($AM83/1.1)/VLOOKUP($AG83,'TARGET MU'!$A:$D,'TARGET MU'!$D$1,FALSE))</f>
        <v>24040.404040404039</v>
      </c>
      <c r="AP83" s="1110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25083.5</v>
      </c>
      <c r="AQ83" s="38">
        <f t="shared" si="62"/>
        <v>1043.0959595959612</v>
      </c>
      <c r="AR83" s="754">
        <v>0</v>
      </c>
      <c r="AS83" s="754">
        <v>20</v>
      </c>
      <c r="AT83" s="244" t="s">
        <v>1724</v>
      </c>
      <c r="AU83" s="219">
        <f t="shared" si="63"/>
        <v>20</v>
      </c>
      <c r="AV83" s="245">
        <v>21.7</v>
      </c>
      <c r="AW83" s="246">
        <v>0</v>
      </c>
      <c r="AX83" s="250">
        <f>IF(ISERROR(VLOOKUP($F83,[1]기획현황취합!$A$1:$E$65440,[1]기획현황취합!$D$1,FALSE))=TRUE,0,VLOOKUP($F83,[1]기획현황취합!$A$1:$E$65440,[1]기획현황취합!$D$1,FALSE))</f>
        <v>41744</v>
      </c>
      <c r="AY83" s="248">
        <v>0</v>
      </c>
      <c r="AZ83" s="208">
        <f>IF(ISERROR(VLOOKUP($F83,[1]기획현황취합!$A$1:$E$65440,[1]기획현황취합!$E$1,FALSE))=TRUE,0,VLOOKUP($F83,[1]기획현황취합!$A$1:$E$65440,[1]기획현황취합!$E$1,FALSE))</f>
        <v>41848</v>
      </c>
      <c r="BA83" s="243">
        <v>41859</v>
      </c>
      <c r="BB83" s="243">
        <v>41859</v>
      </c>
      <c r="BC83" s="243">
        <v>0</v>
      </c>
      <c r="BD83" s="243">
        <v>0</v>
      </c>
      <c r="BE83" s="243">
        <v>0</v>
      </c>
      <c r="BF83" s="243">
        <v>0</v>
      </c>
      <c r="BG83" s="249" t="s">
        <v>2838</v>
      </c>
      <c r="BH83" s="249">
        <v>0</v>
      </c>
      <c r="BI83" s="83">
        <f>IF($I83="TTL",SUMIF($C:$C,MID($K83,1,SEARCH("TTL",$K83)-2),$BI:$BI),SUMIF(실입고현황!$A:$A,BB83&amp;VLOOKUP($AG83,'TARGET MU'!$A:$D,'TARGET MU'!$B$1,FALSE)&amp;$Z83&amp;" "&amp;$AE83,실입고현황!$C:$C))</f>
        <v>210</v>
      </c>
      <c r="BJ83" s="102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3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3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3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4">
        <f t="shared" si="102"/>
        <v>0</v>
      </c>
      <c r="BO83" s="46">
        <f t="shared" si="103"/>
        <v>200</v>
      </c>
      <c r="BP83" s="94">
        <f t="shared" si="104"/>
        <v>5016700</v>
      </c>
      <c r="BQ83" s="94">
        <f t="shared" si="105"/>
        <v>23800000</v>
      </c>
      <c r="BR83" s="47">
        <f t="shared" si="97"/>
        <v>4.3128677489910974</v>
      </c>
      <c r="BT83" s="26" t="str">
        <f>IF(ISERROR(Z83&amp;VLOOKUP($AG83,'TARGET MU'!$A:$D,'TARGET MU'!$B$1,FALSE))=TRUE,"",Z83&amp;VLOOKUP($AG83,'TARGET MU'!$A:$D,'TARGET MU'!$B$1,FALSE))</f>
        <v>PNYHPF5006BK대경글로텍</v>
      </c>
      <c r="BU83" s="31">
        <f t="shared" si="114"/>
        <v>25083.5</v>
      </c>
      <c r="BV83" s="31" t="str">
        <f t="shared" si="115"/>
        <v>PNYHPF5006BKOXL200119000대경02IN</v>
      </c>
      <c r="BX83" s="54" t="str">
        <f t="shared" si="71"/>
        <v>PNY</v>
      </c>
      <c r="BY83" s="55">
        <f t="shared" si="72"/>
        <v>5</v>
      </c>
      <c r="BZ83" s="55" t="str">
        <f t="shared" si="73"/>
        <v>M</v>
      </c>
      <c r="CA83" s="55" t="str">
        <f t="shared" si="74"/>
        <v>HP</v>
      </c>
      <c r="CB83" s="55" t="str">
        <f t="shared" si="75"/>
        <v>U</v>
      </c>
      <c r="CC83" s="55" t="str">
        <f t="shared" si="76"/>
        <v>IN</v>
      </c>
      <c r="CD83" s="56" t="str">
        <f t="shared" si="77"/>
        <v>14FW_PLAYBOY_HOODZIP _04_BK</v>
      </c>
      <c r="CE83" s="55" t="str">
        <f t="shared" si="78"/>
        <v>PNYHPF5006</v>
      </c>
      <c r="CF83" s="55" t="str">
        <f t="shared" si="79"/>
        <v>006</v>
      </c>
      <c r="CG83" s="56" t="str">
        <f t="shared" si="80"/>
        <v>14FW_PLAYBOY_HOODZIP _04_BK</v>
      </c>
      <c r="CH83" s="55" t="str">
        <f t="shared" si="81"/>
        <v>BK</v>
      </c>
      <c r="CI83" s="55">
        <f t="shared" si="82"/>
        <v>1</v>
      </c>
      <c r="CJ83" s="55" t="str">
        <f t="shared" si="83"/>
        <v>OXL</v>
      </c>
      <c r="CK83" s="57">
        <f t="shared" si="106"/>
        <v>200</v>
      </c>
      <c r="CL83" s="58">
        <f t="shared" si="84"/>
        <v>21.7</v>
      </c>
      <c r="CM83" s="57">
        <f t="shared" si="85"/>
        <v>119000</v>
      </c>
      <c r="CN83" s="57">
        <f t="shared" si="86"/>
        <v>25063.5</v>
      </c>
      <c r="CO83" s="57">
        <f t="shared" si="87"/>
        <v>20</v>
      </c>
      <c r="CP83" s="59">
        <f t="shared" si="88"/>
        <v>1</v>
      </c>
      <c r="CQ83" s="234"/>
      <c r="CS83" s="48"/>
      <c r="CT83" s="49" t="str">
        <f t="shared" si="89"/>
        <v>PNYHPF5006BKOXL</v>
      </c>
      <c r="CU83" s="50" t="str">
        <f t="shared" si="90"/>
        <v>PLAY NEWYORK</v>
      </c>
      <c r="CV83" s="50" t="str">
        <f t="shared" si="70"/>
        <v>HOODED JUMPER_006</v>
      </c>
      <c r="CW83" s="50" t="str">
        <f t="shared" si="91"/>
        <v>BLACK_OXL</v>
      </c>
      <c r="CX83" s="51" t="str">
        <f t="shared" si="92"/>
        <v>PNY</v>
      </c>
      <c r="CY83" s="51" t="str">
        <f t="shared" si="93"/>
        <v>006</v>
      </c>
      <c r="CZ83" s="52">
        <f t="shared" si="107"/>
        <v>200</v>
      </c>
      <c r="DA83" s="52">
        <f t="shared" si="94"/>
        <v>119000</v>
      </c>
      <c r="DB83" s="51" t="str">
        <f t="shared" si="95"/>
        <v>BLACK</v>
      </c>
      <c r="DC83" s="51" t="str">
        <f t="shared" si="96"/>
        <v>OXL</v>
      </c>
      <c r="DD83" s="60"/>
      <c r="DE83" s="164"/>
      <c r="DG83" s="270">
        <v>41789</v>
      </c>
      <c r="DH83" s="276">
        <f t="shared" si="67"/>
        <v>41758</v>
      </c>
      <c r="DI83" s="269">
        <v>41772</v>
      </c>
      <c r="DJ83" s="269">
        <v>41772</v>
      </c>
      <c r="DK83" s="270"/>
      <c r="DL83" s="1167"/>
      <c r="DM83" s="1167"/>
      <c r="DN83" s="270"/>
      <c r="DO83" s="270"/>
      <c r="DP83" s="277">
        <f t="shared" si="68"/>
        <v>41788</v>
      </c>
      <c r="DQ83" s="270"/>
      <c r="DR83" s="270"/>
      <c r="DS83" s="271"/>
      <c r="DT83" s="270"/>
      <c r="DU83" s="271"/>
      <c r="DV83" s="270">
        <v>41820</v>
      </c>
      <c r="DW83" s="270"/>
      <c r="DX83" s="271"/>
      <c r="DY83" s="271"/>
      <c r="DZ83" s="60"/>
      <c r="EA83" s="61"/>
      <c r="EB83" s="61"/>
      <c r="EC83" s="26" t="str">
        <f t="shared" si="116"/>
        <v/>
      </c>
      <c r="ED83" s="26" t="str">
        <f t="shared" si="117"/>
        <v>PNYHPF5006BKOXL</v>
      </c>
      <c r="EE83" s="27">
        <f>IF($ED83="",0,IF(COUNTIF(ED$12:ED82,ED83)=0,0,COUNTIF(ED$12:ED82,ED83)))</f>
        <v>0</v>
      </c>
      <c r="EF83" s="26">
        <f t="shared" si="118"/>
        <v>0</v>
      </c>
      <c r="EG83" s="27" t="str">
        <f t="shared" si="119"/>
        <v/>
      </c>
      <c r="EI83" s="26" t="str">
        <f t="shared" si="120"/>
        <v>PNYHPF5006</v>
      </c>
      <c r="EJ83" s="26" t="str">
        <f t="shared" si="121"/>
        <v>PNYHPF5006BK</v>
      </c>
      <c r="EV83" s="26">
        <f t="shared" si="98"/>
        <v>4340</v>
      </c>
    </row>
    <row r="84" spans="1:152" s="26" customFormat="1" ht="52.5" customHeight="1">
      <c r="A84" s="168" t="str">
        <f>IF(OR($I84="TTL",$I84=""),"",IF(ISERROR(VLOOKUP($B84,CODE!$D:$G,CODE!$F$1-2,FALSE))=TRUE,"전략",VLOOKUP($B84,CODE!$D:$G,CODE!$F$1-2,FALSE)))</f>
        <v>전략</v>
      </c>
      <c r="B84" s="217" t="str">
        <f>IF(OR($I84="TTL",$I84=""),"",IF(VLOOKUP($P84,CODE!$K:$O,CODE!$O$1,FALSE)="",$I84,$I84&amp;"-"&amp;VLOOKUP($P84,CODE!$K:$O,CODE!$O$1,FALSE)))</f>
        <v>PNY-의류</v>
      </c>
      <c r="C84" s="71" t="str">
        <f t="shared" si="108"/>
        <v>PNY-대경-02</v>
      </c>
      <c r="D84" s="300" t="str">
        <f t="shared" si="109"/>
        <v>PNY-대경-02PNYJPF5009BK</v>
      </c>
      <c r="E84" s="71">
        <f t="shared" si="110"/>
        <v>3</v>
      </c>
      <c r="F84" s="193" t="str">
        <f t="shared" si="111"/>
        <v>PNY-대경-023</v>
      </c>
      <c r="G84" s="71" t="str">
        <f t="shared" si="112"/>
        <v>PNY-대경-023-PNYJPF5009BLACKOSS</v>
      </c>
      <c r="H84" s="71" t="str">
        <f>IF(ISERROR(I84&amp;VLOOKUP(P84,CODE!$K:$N,CODE!$N$1,FALSE)&amp;S84)=TRUE,0,I84&amp;VLOOKUP(P84,CODE!$K:$N,CODE!$N$1,FALSE)&amp;S84)</f>
        <v>PNY의류9</v>
      </c>
      <c r="I84" s="71" t="str">
        <f>IF(ISERROR(SEARCH("TTL",$K84))=TRUE,IF($L84="","",VLOOKUP($L84,CODE!$B:$G,CODE!$D$1,FALSE)),"TTL")</f>
        <v>PNY</v>
      </c>
      <c r="J84" s="237" t="str">
        <f t="shared" si="113"/>
        <v>14FW_P</v>
      </c>
      <c r="K84" s="1290"/>
      <c r="L84" s="1296" t="s">
        <v>2840</v>
      </c>
      <c r="M84" s="41" t="str">
        <f>IF(OR($I84="TTL",$L84=""),"",VLOOKUP($L84,CODE!$B:$D,CODE!$C$1,FALSE))</f>
        <v>PLAY NEWYORK</v>
      </c>
      <c r="N84" s="42" t="str">
        <f>IF(OR($I84="TTL",$L84=""),"",VLOOKUP($K$2,CODE!$S:$T,CODE!$T$1-1,FALSE))</f>
        <v>F</v>
      </c>
      <c r="O84" s="1281">
        <v>5</v>
      </c>
      <c r="P84" s="40" t="s">
        <v>2640</v>
      </c>
      <c r="Q84" s="41" t="str">
        <f>IF(OR($I84="TTL",$P84=""),"",VLOOKUP($P84,CODE!$K:$M,CODE!$L$1,FALSE))</f>
        <v>JUMPER</v>
      </c>
      <c r="R84" s="1282" t="s">
        <v>2641</v>
      </c>
      <c r="S84" s="1283">
        <v>9</v>
      </c>
      <c r="T84" s="43" t="str">
        <f>IF(OR($I84="TTL",$S84=""),"",IF($S84&lt;10,"00"&amp;$S84,IF($S84&lt;100,"0"&amp;$S84,$S84)))</f>
        <v>009</v>
      </c>
      <c r="U84" s="39" t="str">
        <f>IF($I84="TTL","",$L84&amp;$P84&amp;$N84&amp;$O84&amp;$T84)</f>
        <v>PNYJPF5009</v>
      </c>
      <c r="V84" s="36">
        <f t="shared" si="99"/>
        <v>0.25</v>
      </c>
      <c r="W84" s="1284" t="s">
        <v>2642</v>
      </c>
      <c r="X84" s="39" t="str">
        <f>IF($Y84="","",VLOOKUP($Y84,CODE!$AE:$AF,CODE!$AF$1-1,FALSE))</f>
        <v>BK</v>
      </c>
      <c r="Y84" s="37" t="s">
        <v>2643</v>
      </c>
      <c r="Z84" s="35" t="str">
        <f>$U84&amp;$X84</f>
        <v>PNYJPF5009BK</v>
      </c>
      <c r="AA84" s="592" t="str">
        <f t="shared" si="100"/>
        <v/>
      </c>
      <c r="AB84" s="44">
        <f t="shared" si="101"/>
        <v>0.25</v>
      </c>
      <c r="AC84" s="598" t="s">
        <v>3016</v>
      </c>
      <c r="AD84" s="184">
        <v>1</v>
      </c>
      <c r="AE84" s="1285" t="s">
        <v>2644</v>
      </c>
      <c r="AF84" s="1286">
        <v>200</v>
      </c>
      <c r="AG84" s="1287" t="s">
        <v>2645</v>
      </c>
      <c r="AH84" s="1288">
        <v>2</v>
      </c>
      <c r="AI84" s="224" t="str">
        <f>IF($AH84=0,"",IF($AH84&lt;10,"0"&amp;$AH84,$AH84))</f>
        <v>02</v>
      </c>
      <c r="AJ84" s="1289" t="s">
        <v>2646</v>
      </c>
      <c r="AK84" s="1289" t="s">
        <v>2647</v>
      </c>
      <c r="AL84" s="212">
        <f>IF($AK84=0,"",IF($AK84="KR",2,1))</f>
        <v>1</v>
      </c>
      <c r="AM84" s="247">
        <f>IF(ISERROR(VLOOKUP($F84,[1]기획현황취합!$A$1:$E$65440,[1]기획현황취합!$B$1,FALSE))=TRUE,0,VLOOKUP($F84,[1]기획현황취합!$A$1:$E$65440,[1]기획현황취합!$B$1,FALSE))</f>
        <v>158000</v>
      </c>
      <c r="AN84" s="1099">
        <f>IF(ISERROR(VLOOKUP($F84,[1]기획현황취합!$A$1:$E$65440,[1]기획현황취합!$C$1,FALSE))=TRUE,0,VLOOKUP($F84,[1]기획현황취합!$A$1:$E$65440,[1]기획현황취합!$C$1,FALSE))</f>
        <v>41803</v>
      </c>
      <c r="AO84" s="45">
        <f>IF(ISERROR(($AM84/1.1)/VLOOKUP($AG84,'TARGET MU'!$A:$D,'TARGET MU'!$D$1,FALSE))=TRUE,0,($AM84/1.1)/VLOOKUP($AG84,'TARGET MU'!$A:$D,'TARGET MU'!$D$1,FALSE))</f>
        <v>31919.191919191915</v>
      </c>
      <c r="AP84" s="1110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37326.5</v>
      </c>
      <c r="AQ84" s="38">
        <f>AP84-AO84</f>
        <v>5407.3080808080849</v>
      </c>
      <c r="AR84" s="754">
        <v>0</v>
      </c>
      <c r="AS84" s="754">
        <v>20</v>
      </c>
      <c r="AT84" s="244" t="s">
        <v>1724</v>
      </c>
      <c r="AU84" s="219">
        <f>SUM(AR84:AT84)</f>
        <v>20</v>
      </c>
      <c r="AV84" s="245">
        <v>32.299999999999997</v>
      </c>
      <c r="AW84" s="246">
        <v>0</v>
      </c>
      <c r="AX84" s="250">
        <f>IF(ISERROR(VLOOKUP($F84,[1]기획현황취합!$A$1:$E$65440,[1]기획현황취합!$D$1,FALSE))=TRUE,0,VLOOKUP($F84,[1]기획현황취합!$A$1:$E$65440,[1]기획현황취합!$D$1,FALSE))</f>
        <v>41744</v>
      </c>
      <c r="AY84" s="248">
        <v>0</v>
      </c>
      <c r="AZ84" s="208">
        <f>IF(ISERROR(VLOOKUP($F84,[1]기획현황취합!$A$1:$E$65440,[1]기획현황취합!$E$1,FALSE))=TRUE,0,VLOOKUP($F84,[1]기획현황취합!$A$1:$E$65440,[1]기획현황취합!$E$1,FALSE))</f>
        <v>41848</v>
      </c>
      <c r="BA84" s="243">
        <v>41859</v>
      </c>
      <c r="BB84" s="243">
        <v>41884</v>
      </c>
      <c r="BC84" s="243">
        <v>0</v>
      </c>
      <c r="BD84" s="243">
        <v>0</v>
      </c>
      <c r="BE84" s="243">
        <v>0</v>
      </c>
      <c r="BF84" s="243">
        <v>0</v>
      </c>
      <c r="BG84" s="249" t="s">
        <v>2838</v>
      </c>
      <c r="BH84" s="249">
        <v>0</v>
      </c>
      <c r="BI84" s="83">
        <f>IF($I84="TTL",SUMIF($C:$C,MID($K84,1,SEARCH("TTL",$K84)-2),$BI:$BI),SUMIF(실입고현황!$A:$A,BB84&amp;VLOOKUP($AG84,'TARGET MU'!$A:$D,'TARGET MU'!$B$1,FALSE)&amp;$Z84&amp;" "&amp;$AE84,실입고현황!$C:$C))</f>
        <v>209</v>
      </c>
      <c r="BJ84" s="102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3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3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3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4">
        <f t="shared" si="102"/>
        <v>0</v>
      </c>
      <c r="BO84" s="46">
        <f t="shared" si="103"/>
        <v>200</v>
      </c>
      <c r="BP84" s="94">
        <f t="shared" si="104"/>
        <v>7465300</v>
      </c>
      <c r="BQ84" s="94">
        <f t="shared" si="105"/>
        <v>31600000</v>
      </c>
      <c r="BR84" s="47">
        <f>IF(ISERROR($BQ84/($BP84*1.1))=TRUE,0,$BQ84/($BP84*1.1))</f>
        <v>3.8481069384047157</v>
      </c>
      <c r="BT84" s="26" t="str">
        <f>IF(ISERROR(Z84&amp;VLOOKUP($AG84,'TARGET MU'!$A:$D,'TARGET MU'!$B$1,FALSE))=TRUE,"",Z84&amp;VLOOKUP($AG84,'TARGET MU'!$A:$D,'TARGET MU'!$B$1,FALSE))</f>
        <v>PNYJPF5009BK대경글로텍</v>
      </c>
      <c r="BU84" s="31">
        <f t="shared" si="114"/>
        <v>37326.5</v>
      </c>
      <c r="BV84" s="31" t="str">
        <f t="shared" si="115"/>
        <v>PNYJPF5009BKOSS200158000대경02IN</v>
      </c>
      <c r="BX84" s="54" t="str">
        <f>IF($I84="TTL","",$L84)</f>
        <v>PNY</v>
      </c>
      <c r="BY84" s="55">
        <f>$O84</f>
        <v>5</v>
      </c>
      <c r="BZ84" s="55" t="str">
        <f>$AJ84</f>
        <v>M</v>
      </c>
      <c r="CA84" s="55" t="str">
        <f>$P84</f>
        <v>JP</v>
      </c>
      <c r="CB84" s="55" t="str">
        <f>$R84</f>
        <v>U</v>
      </c>
      <c r="CC84" s="55" t="str">
        <f>$AK84</f>
        <v>IN</v>
      </c>
      <c r="CD84" s="56" t="str">
        <f>$W84</f>
        <v>14FW_PLAYBOY_JUMPER_03_BK</v>
      </c>
      <c r="CE84" s="55" t="str">
        <f>$U84</f>
        <v>PNYJPF5009</v>
      </c>
      <c r="CF84" s="55" t="str">
        <f>$T84</f>
        <v>009</v>
      </c>
      <c r="CG84" s="56" t="str">
        <f>$W84</f>
        <v>14FW_PLAYBOY_JUMPER_03_BK</v>
      </c>
      <c r="CH84" s="55" t="str">
        <f>$X84</f>
        <v>BK</v>
      </c>
      <c r="CI84" s="55">
        <f>$AD84</f>
        <v>1</v>
      </c>
      <c r="CJ84" s="55" t="str">
        <f>$AE84</f>
        <v>OSS</v>
      </c>
      <c r="CK84" s="57">
        <f t="shared" si="106"/>
        <v>200</v>
      </c>
      <c r="CL84" s="58">
        <f>$AV84</f>
        <v>32.299999999999997</v>
      </c>
      <c r="CM84" s="57">
        <f>$AM84</f>
        <v>158000</v>
      </c>
      <c r="CN84" s="57">
        <f>$AP84-$AU84</f>
        <v>37306.5</v>
      </c>
      <c r="CO84" s="57">
        <f>$AU84</f>
        <v>20</v>
      </c>
      <c r="CP84" s="59">
        <f>$AL84</f>
        <v>1</v>
      </c>
      <c r="CQ84" s="234"/>
      <c r="CS84" s="48"/>
      <c r="CT84" s="49" t="str">
        <f>IF($I84="TTL",$K84,$Z84&amp;$AE84)</f>
        <v>PNYJPF5009BKOSS</v>
      </c>
      <c r="CU84" s="50" t="str">
        <f>$M84</f>
        <v>PLAY NEWYORK</v>
      </c>
      <c r="CV84" s="50" t="str">
        <f>IF($I84="TTL","",IF($CT84="","",$Q84&amp;"_"&amp;$T84&amp;IF(R84="K","_KIDS","")))</f>
        <v>JUMPER_009</v>
      </c>
      <c r="CW84" s="50" t="str">
        <f>IF($I84="TTL","",IF($CT84="","",$Y84&amp;"_"&amp;$AE84))</f>
        <v>BLACK_OSS</v>
      </c>
      <c r="CX84" s="51" t="str">
        <f>$L84</f>
        <v>PNY</v>
      </c>
      <c r="CY84" s="51" t="str">
        <f>$T84</f>
        <v>009</v>
      </c>
      <c r="CZ84" s="52">
        <f t="shared" si="107"/>
        <v>200</v>
      </c>
      <c r="DA84" s="52">
        <f>$AM84</f>
        <v>158000</v>
      </c>
      <c r="DB84" s="51" t="str">
        <f>$Y84</f>
        <v>BLACK</v>
      </c>
      <c r="DC84" s="51" t="str">
        <f>$AE84</f>
        <v>OSS</v>
      </c>
      <c r="DD84" s="60"/>
      <c r="DE84" s="164"/>
      <c r="DG84" s="270">
        <v>41789</v>
      </c>
      <c r="DH84" s="276">
        <f>IF(OR($I84="TTL",$I84=""),"",AZ84-$DH$11)</f>
        <v>41758</v>
      </c>
      <c r="DI84" s="269">
        <v>41772</v>
      </c>
      <c r="DJ84" s="269">
        <v>41772</v>
      </c>
      <c r="DK84" s="270"/>
      <c r="DL84" s="1167"/>
      <c r="DM84" s="1167"/>
      <c r="DN84" s="270"/>
      <c r="DO84" s="270"/>
      <c r="DP84" s="277">
        <f>IF(OR($DN84="없음",$I84="TTL",$I84=""),"",AZ84-$DP$11)</f>
        <v>41788</v>
      </c>
      <c r="DQ84" s="270"/>
      <c r="DR84" s="270"/>
      <c r="DS84" s="271"/>
      <c r="DT84" s="270"/>
      <c r="DU84" s="271"/>
      <c r="DV84" s="270">
        <v>41820</v>
      </c>
      <c r="DW84" s="270"/>
      <c r="DX84" s="271"/>
      <c r="DY84" s="271"/>
      <c r="DZ84" s="60"/>
      <c r="EA84" s="61"/>
      <c r="EB84" s="61"/>
      <c r="EC84" s="26" t="str">
        <f t="shared" si="116"/>
        <v>PNYJPF5009BK41744</v>
      </c>
      <c r="ED84" s="26" t="str">
        <f t="shared" si="117"/>
        <v>PNYJPF5009BKOSS</v>
      </c>
      <c r="EE84" s="27">
        <f>IF($ED84="",0,IF(COUNTIF(ED$12:ED83,ED84)=0,0,COUNTIF(ED$12:ED83,ED84)))</f>
        <v>0</v>
      </c>
      <c r="EF84" s="26">
        <f t="shared" si="118"/>
        <v>0</v>
      </c>
      <c r="EG84" s="27" t="str">
        <f t="shared" si="119"/>
        <v/>
      </c>
      <c r="EI84" s="26" t="str">
        <f t="shared" si="120"/>
        <v>PNYJPF5009</v>
      </c>
      <c r="EJ84" s="26" t="str">
        <f t="shared" si="121"/>
        <v>PNYJPF5009BK</v>
      </c>
      <c r="EV84" s="26">
        <f t="shared" si="98"/>
        <v>6459.9999999999991</v>
      </c>
    </row>
    <row r="85" spans="1:152" s="26" customFormat="1" ht="52.5" customHeight="1">
      <c r="A85" s="168" t="str">
        <f>IF(OR($I85="TTL",$I85=""),"",IF(ISERROR(VLOOKUP($B85,CODE!$D:$G,CODE!$F$1-2,FALSE))=TRUE,"전략",VLOOKUP($B85,CODE!$D:$G,CODE!$F$1-2,FALSE)))</f>
        <v>전략</v>
      </c>
      <c r="B85" s="217" t="str">
        <f>IF(OR($I85="TTL",$I85=""),"",IF(VLOOKUP($P85,CODE!$K:$O,CODE!$O$1,FALSE)="",$I85,$I85&amp;"-"&amp;VLOOKUP($P85,CODE!$K:$O,CODE!$O$1,FALSE)))</f>
        <v>PNY-의류</v>
      </c>
      <c r="C85" s="71" t="str">
        <f t="shared" si="108"/>
        <v>PNY-대경-02</v>
      </c>
      <c r="D85" s="300" t="str">
        <f t="shared" si="109"/>
        <v>PNY-대경-02PNYJPF5009BK</v>
      </c>
      <c r="E85" s="71">
        <f t="shared" si="110"/>
        <v>3</v>
      </c>
      <c r="F85" s="193" t="str">
        <f t="shared" si="111"/>
        <v>PNY-대경-023</v>
      </c>
      <c r="G85" s="71" t="str">
        <f t="shared" si="112"/>
        <v>PNY-대경-023-PNYJPF5009BLACKOMM</v>
      </c>
      <c r="H85" s="71" t="str">
        <f>IF(ISERROR(I85&amp;VLOOKUP(P85,CODE!$K:$N,CODE!$N$1,FALSE)&amp;S85)=TRUE,0,I85&amp;VLOOKUP(P85,CODE!$K:$N,CODE!$N$1,FALSE)&amp;S85)</f>
        <v>PNY의류9</v>
      </c>
      <c r="I85" s="71" t="str">
        <f>IF(ISERROR(SEARCH("TTL",$K85))=TRUE,IF($L85="","",VLOOKUP($L85,CODE!$B:$G,CODE!$D$1,FALSE)),"TTL")</f>
        <v>PNY</v>
      </c>
      <c r="J85" s="237" t="str">
        <f t="shared" si="113"/>
        <v>14FW_P</v>
      </c>
      <c r="K85" s="1290"/>
      <c r="L85" s="1296" t="s">
        <v>2840</v>
      </c>
      <c r="M85" s="41" t="str">
        <f>IF(OR($I85="TTL",$L85=""),"",VLOOKUP($L85,CODE!$B:$D,CODE!$C$1,FALSE))</f>
        <v>PLAY NEWYORK</v>
      </c>
      <c r="N85" s="42" t="str">
        <f>IF(OR($I85="TTL",$L85=""),"",VLOOKUP($K$2,CODE!$S:$T,CODE!$T$1-1,FALSE))</f>
        <v>F</v>
      </c>
      <c r="O85" s="1281">
        <v>5</v>
      </c>
      <c r="P85" s="40" t="s">
        <v>2648</v>
      </c>
      <c r="Q85" s="41" t="str">
        <f>IF(OR($I85="TTL",$P85=""),"",VLOOKUP($P85,CODE!$K:$M,CODE!$L$1,FALSE))</f>
        <v>JUMPER</v>
      </c>
      <c r="R85" s="1282" t="s">
        <v>2649</v>
      </c>
      <c r="S85" s="1283">
        <v>9</v>
      </c>
      <c r="T85" s="43" t="str">
        <f>IF(OR($I85="TTL",$S85=""),"",IF($S85&lt;10,"00"&amp;$S85,IF($S85&lt;100,"0"&amp;$S85,$S85)))</f>
        <v>009</v>
      </c>
      <c r="U85" s="39" t="str">
        <f>IF($I85="TTL","",$L85&amp;$P85&amp;$N85&amp;$O85&amp;$T85)</f>
        <v>PNYJPF5009</v>
      </c>
      <c r="V85" s="36">
        <f t="shared" si="99"/>
        <v>0.25</v>
      </c>
      <c r="W85" s="1284" t="s">
        <v>2650</v>
      </c>
      <c r="X85" s="39" t="str">
        <f>IF($Y85="","",VLOOKUP($Y85,CODE!$AE:$AF,CODE!$AF$1-1,FALSE))</f>
        <v>BK</v>
      </c>
      <c r="Y85" s="37" t="s">
        <v>2651</v>
      </c>
      <c r="Z85" s="35" t="str">
        <f>$U85&amp;$X85</f>
        <v>PNYJPF5009BK</v>
      </c>
      <c r="AA85" s="592" t="str">
        <f t="shared" si="100"/>
        <v/>
      </c>
      <c r="AB85" s="44">
        <f t="shared" si="101"/>
        <v>0.25</v>
      </c>
      <c r="AC85" s="598" t="s">
        <v>3016</v>
      </c>
      <c r="AD85" s="184">
        <v>1</v>
      </c>
      <c r="AE85" s="1285" t="s">
        <v>2652</v>
      </c>
      <c r="AF85" s="1286">
        <v>300</v>
      </c>
      <c r="AG85" s="1287" t="s">
        <v>2653</v>
      </c>
      <c r="AH85" s="1288">
        <v>2</v>
      </c>
      <c r="AI85" s="224" t="str">
        <f>IF($AH85=0,"",IF($AH85&lt;10,"0"&amp;$AH85,$AH85))</f>
        <v>02</v>
      </c>
      <c r="AJ85" s="1289" t="s">
        <v>2654</v>
      </c>
      <c r="AK85" s="1289" t="s">
        <v>2655</v>
      </c>
      <c r="AL85" s="212">
        <f>IF($AK85=0,"",IF($AK85="KR",2,1))</f>
        <v>1</v>
      </c>
      <c r="AM85" s="247">
        <f>IF(ISERROR(VLOOKUP($F85,[1]기획현황취합!$A$1:$E$65440,[1]기획현황취합!$B$1,FALSE))=TRUE,0,VLOOKUP($F85,[1]기획현황취합!$A$1:$E$65440,[1]기획현황취합!$B$1,FALSE))</f>
        <v>158000</v>
      </c>
      <c r="AN85" s="1099">
        <f>IF(ISERROR(VLOOKUP($F85,[1]기획현황취합!$A$1:$E$65440,[1]기획현황취합!$C$1,FALSE))=TRUE,0,VLOOKUP($F85,[1]기획현황취합!$A$1:$E$65440,[1]기획현황취합!$C$1,FALSE))</f>
        <v>41803</v>
      </c>
      <c r="AO85" s="45">
        <f>IF(ISERROR(($AM85/1.1)/VLOOKUP($AG85,'TARGET MU'!$A:$D,'TARGET MU'!$D$1,FALSE))=TRUE,0,($AM85/1.1)/VLOOKUP($AG85,'TARGET MU'!$A:$D,'TARGET MU'!$D$1,FALSE))</f>
        <v>31919.191919191915</v>
      </c>
      <c r="AP85" s="1110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37326.5</v>
      </c>
      <c r="AQ85" s="38">
        <f>AP85-AO85</f>
        <v>5407.3080808080849</v>
      </c>
      <c r="AR85" s="754">
        <v>0</v>
      </c>
      <c r="AS85" s="754">
        <v>20</v>
      </c>
      <c r="AT85" s="244" t="s">
        <v>1724</v>
      </c>
      <c r="AU85" s="219">
        <f>SUM(AR85:AT85)</f>
        <v>20</v>
      </c>
      <c r="AV85" s="245">
        <v>32.299999999999997</v>
      </c>
      <c r="AW85" s="246">
        <v>0</v>
      </c>
      <c r="AX85" s="250">
        <f>IF(ISERROR(VLOOKUP($F85,[1]기획현황취합!$A$1:$E$65440,[1]기획현황취합!$D$1,FALSE))=TRUE,0,VLOOKUP($F85,[1]기획현황취합!$A$1:$E$65440,[1]기획현황취합!$D$1,FALSE))</f>
        <v>41744</v>
      </c>
      <c r="AY85" s="248">
        <v>0</v>
      </c>
      <c r="AZ85" s="208">
        <f>IF(ISERROR(VLOOKUP($F85,[1]기획현황취합!$A$1:$E$65440,[1]기획현황취합!$E$1,FALSE))=TRUE,0,VLOOKUP($F85,[1]기획현황취합!$A$1:$E$65440,[1]기획현황취합!$E$1,FALSE))</f>
        <v>41848</v>
      </c>
      <c r="BA85" s="243">
        <v>41859</v>
      </c>
      <c r="BB85" s="243">
        <v>41884</v>
      </c>
      <c r="BC85" s="243">
        <v>0</v>
      </c>
      <c r="BD85" s="243">
        <v>0</v>
      </c>
      <c r="BE85" s="243">
        <v>0</v>
      </c>
      <c r="BF85" s="243">
        <v>0</v>
      </c>
      <c r="BG85" s="249" t="s">
        <v>2838</v>
      </c>
      <c r="BH85" s="249">
        <v>0</v>
      </c>
      <c r="BI85" s="83">
        <f>IF($I85="TTL",SUMIF($C:$C,MID($K85,1,SEARCH("TTL",$K85)-2),$BI:$BI),SUMIF(실입고현황!$A:$A,BB85&amp;VLOOKUP($AG85,'TARGET MU'!$A:$D,'TARGET MU'!$B$1,FALSE)&amp;$Z85&amp;" "&amp;$AE85,실입고현황!$C:$C))</f>
        <v>320</v>
      </c>
      <c r="BJ85" s="102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3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3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3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4">
        <f t="shared" si="102"/>
        <v>0</v>
      </c>
      <c r="BO85" s="46">
        <f t="shared" si="103"/>
        <v>300</v>
      </c>
      <c r="BP85" s="94">
        <f t="shared" si="104"/>
        <v>11197950</v>
      </c>
      <c r="BQ85" s="94">
        <f t="shared" si="105"/>
        <v>47400000</v>
      </c>
      <c r="BR85" s="47">
        <f>IF(ISERROR($BQ85/($BP85*1.1))=TRUE,0,$BQ85/($BP85*1.1))</f>
        <v>3.8481069384047157</v>
      </c>
      <c r="BT85" s="26" t="str">
        <f>IF(ISERROR(Z85&amp;VLOOKUP($AG85,'TARGET MU'!$A:$D,'TARGET MU'!$B$1,FALSE))=TRUE,"",Z85&amp;VLOOKUP($AG85,'TARGET MU'!$A:$D,'TARGET MU'!$B$1,FALSE))</f>
        <v>PNYJPF5009BK대경글로텍</v>
      </c>
      <c r="BU85" s="31">
        <f t="shared" si="114"/>
        <v>37326.5</v>
      </c>
      <c r="BV85" s="31" t="str">
        <f t="shared" si="115"/>
        <v>PNYJPF5009BKOMM300158000대경02IN</v>
      </c>
      <c r="BX85" s="54" t="str">
        <f>IF($I85="TTL","",$L85)</f>
        <v>PNY</v>
      </c>
      <c r="BY85" s="55">
        <f>$O85</f>
        <v>5</v>
      </c>
      <c r="BZ85" s="55" t="str">
        <f>$AJ85</f>
        <v>M</v>
      </c>
      <c r="CA85" s="55" t="str">
        <f>$P85</f>
        <v>JP</v>
      </c>
      <c r="CB85" s="55" t="str">
        <f>$R85</f>
        <v>U</v>
      </c>
      <c r="CC85" s="55" t="str">
        <f>$AK85</f>
        <v>IN</v>
      </c>
      <c r="CD85" s="56" t="str">
        <f>$W85</f>
        <v>14FW_PLAYBOY_JUMPER_03_BK</v>
      </c>
      <c r="CE85" s="55" t="str">
        <f>$U85</f>
        <v>PNYJPF5009</v>
      </c>
      <c r="CF85" s="55" t="str">
        <f>$T85</f>
        <v>009</v>
      </c>
      <c r="CG85" s="56" t="str">
        <f>$W85</f>
        <v>14FW_PLAYBOY_JUMPER_03_BK</v>
      </c>
      <c r="CH85" s="55" t="str">
        <f>$X85</f>
        <v>BK</v>
      </c>
      <c r="CI85" s="55">
        <f>$AD85</f>
        <v>1</v>
      </c>
      <c r="CJ85" s="55" t="str">
        <f>$AE85</f>
        <v>OMM</v>
      </c>
      <c r="CK85" s="57">
        <f t="shared" si="106"/>
        <v>300</v>
      </c>
      <c r="CL85" s="58">
        <f>$AV85</f>
        <v>32.299999999999997</v>
      </c>
      <c r="CM85" s="57">
        <f>$AM85</f>
        <v>158000</v>
      </c>
      <c r="CN85" s="57">
        <f>$AP85-$AU85</f>
        <v>37306.5</v>
      </c>
      <c r="CO85" s="57">
        <f>$AU85</f>
        <v>20</v>
      </c>
      <c r="CP85" s="59">
        <f>$AL85</f>
        <v>1</v>
      </c>
      <c r="CQ85" s="234"/>
      <c r="CS85" s="48"/>
      <c r="CT85" s="49" t="str">
        <f>IF($I85="TTL",$K85,$Z85&amp;$AE85)</f>
        <v>PNYJPF5009BKOMM</v>
      </c>
      <c r="CU85" s="50" t="str">
        <f>$M85</f>
        <v>PLAY NEWYORK</v>
      </c>
      <c r="CV85" s="50" t="str">
        <f>IF($I85="TTL","",IF($CT85="","",$Q85&amp;"_"&amp;$T85&amp;IF(R85="K","_KIDS","")))</f>
        <v>JUMPER_009</v>
      </c>
      <c r="CW85" s="50" t="str">
        <f>IF($I85="TTL","",IF($CT85="","",$Y85&amp;"_"&amp;$AE85))</f>
        <v>BLACK_OMM</v>
      </c>
      <c r="CX85" s="51" t="str">
        <f>$L85</f>
        <v>PNY</v>
      </c>
      <c r="CY85" s="51" t="str">
        <f>$T85</f>
        <v>009</v>
      </c>
      <c r="CZ85" s="52">
        <f t="shared" si="107"/>
        <v>300</v>
      </c>
      <c r="DA85" s="52">
        <f>$AM85</f>
        <v>158000</v>
      </c>
      <c r="DB85" s="51" t="str">
        <f>$Y85</f>
        <v>BLACK</v>
      </c>
      <c r="DC85" s="51" t="str">
        <f>$AE85</f>
        <v>OMM</v>
      </c>
      <c r="DD85" s="60"/>
      <c r="DE85" s="164"/>
      <c r="DG85" s="270">
        <v>41789</v>
      </c>
      <c r="DH85" s="276">
        <f>IF(OR($I85="TTL",$I85=""),"",AZ85-$DH$11)</f>
        <v>41758</v>
      </c>
      <c r="DI85" s="269">
        <v>41772</v>
      </c>
      <c r="DJ85" s="269">
        <v>41772</v>
      </c>
      <c r="DK85" s="270"/>
      <c r="DL85" s="1167"/>
      <c r="DM85" s="1167"/>
      <c r="DN85" s="270"/>
      <c r="DO85" s="270"/>
      <c r="DP85" s="277">
        <f>IF(OR($DN85="없음",$I85="TTL",$I85=""),"",AZ85-$DP$11)</f>
        <v>41788</v>
      </c>
      <c r="DQ85" s="270"/>
      <c r="DR85" s="270"/>
      <c r="DS85" s="271"/>
      <c r="DT85" s="270"/>
      <c r="DU85" s="271"/>
      <c r="DV85" s="270">
        <v>41820</v>
      </c>
      <c r="DW85" s="270"/>
      <c r="DX85" s="271"/>
      <c r="DY85" s="271"/>
      <c r="DZ85" s="60"/>
      <c r="EA85" s="61"/>
      <c r="EB85" s="61"/>
      <c r="EC85" s="26" t="str">
        <f t="shared" si="116"/>
        <v/>
      </c>
      <c r="ED85" s="26" t="str">
        <f t="shared" si="117"/>
        <v>PNYJPF5009BKOMM</v>
      </c>
      <c r="EE85" s="27">
        <f>IF($ED85="",0,IF(COUNTIF(ED$12:ED84,ED85)=0,0,COUNTIF(ED$12:ED84,ED85)))</f>
        <v>0</v>
      </c>
      <c r="EF85" s="26">
        <f t="shared" si="118"/>
        <v>0</v>
      </c>
      <c r="EG85" s="27" t="str">
        <f t="shared" si="119"/>
        <v/>
      </c>
      <c r="EI85" s="26" t="str">
        <f t="shared" si="120"/>
        <v>PNYJPF5009</v>
      </c>
      <c r="EJ85" s="26" t="str">
        <f t="shared" si="121"/>
        <v>PNYJPF5009BK</v>
      </c>
      <c r="EV85" s="26">
        <f t="shared" si="98"/>
        <v>9690</v>
      </c>
    </row>
    <row r="86" spans="1:152" s="26" customFormat="1" ht="52.5" customHeight="1">
      <c r="A86" s="168" t="str">
        <f>IF(OR($I86="TTL",$I86=""),"",IF(ISERROR(VLOOKUP($B86,CODE!$D:$G,CODE!$F$1-2,FALSE))=TRUE,"전략",VLOOKUP($B86,CODE!$D:$G,CODE!$F$1-2,FALSE)))</f>
        <v>전략</v>
      </c>
      <c r="B86" s="217" t="str">
        <f>IF(OR($I86="TTL",$I86=""),"",IF(VLOOKUP($P86,CODE!$K:$O,CODE!$O$1,FALSE)="",$I86,$I86&amp;"-"&amp;VLOOKUP($P86,CODE!$K:$O,CODE!$O$1,FALSE)))</f>
        <v>PNY-의류</v>
      </c>
      <c r="C86" s="71" t="str">
        <f t="shared" si="108"/>
        <v>PNY-대경-02</v>
      </c>
      <c r="D86" s="300" t="str">
        <f t="shared" si="109"/>
        <v>PNY-대경-02PNYJPF5009BK</v>
      </c>
      <c r="E86" s="71">
        <f t="shared" si="110"/>
        <v>3</v>
      </c>
      <c r="F86" s="193" t="str">
        <f t="shared" si="111"/>
        <v>PNY-대경-023</v>
      </c>
      <c r="G86" s="71" t="str">
        <f t="shared" si="112"/>
        <v>PNY-대경-023-PNYJPF5009BLACKOLL</v>
      </c>
      <c r="H86" s="71" t="str">
        <f>IF(ISERROR(I86&amp;VLOOKUP(P86,CODE!$K:$N,CODE!$N$1,FALSE)&amp;S86)=TRUE,0,I86&amp;VLOOKUP(P86,CODE!$K:$N,CODE!$N$1,FALSE)&amp;S86)</f>
        <v>PNY의류9</v>
      </c>
      <c r="I86" s="71" t="str">
        <f>IF(ISERROR(SEARCH("TTL",$K86))=TRUE,IF($L86="","",VLOOKUP($L86,CODE!$B:$G,CODE!$D$1,FALSE)),"TTL")</f>
        <v>PNY</v>
      </c>
      <c r="J86" s="237" t="str">
        <f t="shared" si="113"/>
        <v>14FW_P</v>
      </c>
      <c r="K86" s="1290"/>
      <c r="L86" s="1296" t="s">
        <v>2840</v>
      </c>
      <c r="M86" s="41" t="str">
        <f>IF(OR($I86="TTL",$L86=""),"",VLOOKUP($L86,CODE!$B:$D,CODE!$C$1,FALSE))</f>
        <v>PLAY NEWYORK</v>
      </c>
      <c r="N86" s="42" t="str">
        <f>IF(OR($I86="TTL",$L86=""),"",VLOOKUP($K$2,CODE!$S:$T,CODE!$T$1-1,FALSE))</f>
        <v>F</v>
      </c>
      <c r="O86" s="1281">
        <v>5</v>
      </c>
      <c r="P86" s="40" t="s">
        <v>2648</v>
      </c>
      <c r="Q86" s="41" t="str">
        <f>IF(OR($I86="TTL",$P86=""),"",VLOOKUP($P86,CODE!$K:$M,CODE!$L$1,FALSE))</f>
        <v>JUMPER</v>
      </c>
      <c r="R86" s="1282" t="s">
        <v>2641</v>
      </c>
      <c r="S86" s="1283">
        <v>9</v>
      </c>
      <c r="T86" s="43" t="str">
        <f>IF(OR($I86="TTL",$S86=""),"",IF($S86&lt;10,"00"&amp;$S86,IF($S86&lt;100,"0"&amp;$S86,$S86)))</f>
        <v>009</v>
      </c>
      <c r="U86" s="39" t="str">
        <f>IF($I86="TTL","",$L86&amp;$P86&amp;$N86&amp;$O86&amp;$T86)</f>
        <v>PNYJPF5009</v>
      </c>
      <c r="V86" s="36">
        <f t="shared" si="99"/>
        <v>0.25</v>
      </c>
      <c r="W86" s="1284" t="s">
        <v>2642</v>
      </c>
      <c r="X86" s="39" t="str">
        <f>IF($Y86="","",VLOOKUP($Y86,CODE!$AE:$AF,CODE!$AF$1-1,FALSE))</f>
        <v>BK</v>
      </c>
      <c r="Y86" s="37" t="s">
        <v>2643</v>
      </c>
      <c r="Z86" s="35" t="str">
        <f>$U86&amp;$X86</f>
        <v>PNYJPF5009BK</v>
      </c>
      <c r="AA86" s="592" t="str">
        <f t="shared" si="100"/>
        <v/>
      </c>
      <c r="AB86" s="44">
        <f t="shared" si="101"/>
        <v>0.25</v>
      </c>
      <c r="AC86" s="598" t="s">
        <v>3016</v>
      </c>
      <c r="AD86" s="184">
        <v>1</v>
      </c>
      <c r="AE86" s="1285" t="s">
        <v>2656</v>
      </c>
      <c r="AF86" s="1286">
        <v>300</v>
      </c>
      <c r="AG86" s="1287" t="s">
        <v>2645</v>
      </c>
      <c r="AH86" s="1288">
        <v>2</v>
      </c>
      <c r="AI86" s="224" t="str">
        <f>IF($AH86=0,"",IF($AH86&lt;10,"0"&amp;$AH86,$AH86))</f>
        <v>02</v>
      </c>
      <c r="AJ86" s="1289" t="s">
        <v>2646</v>
      </c>
      <c r="AK86" s="1289" t="s">
        <v>2647</v>
      </c>
      <c r="AL86" s="212">
        <f>IF($AK86=0,"",IF($AK86="KR",2,1))</f>
        <v>1</v>
      </c>
      <c r="AM86" s="247">
        <f>IF(ISERROR(VLOOKUP($F86,[1]기획현황취합!$A$1:$E$65440,[1]기획현황취합!$B$1,FALSE))=TRUE,0,VLOOKUP($F86,[1]기획현황취합!$A$1:$E$65440,[1]기획현황취합!$B$1,FALSE))</f>
        <v>158000</v>
      </c>
      <c r="AN86" s="1099">
        <f>IF(ISERROR(VLOOKUP($F86,[1]기획현황취합!$A$1:$E$65440,[1]기획현황취합!$C$1,FALSE))=TRUE,0,VLOOKUP($F86,[1]기획현황취합!$A$1:$E$65440,[1]기획현황취합!$C$1,FALSE))</f>
        <v>41803</v>
      </c>
      <c r="AO86" s="45">
        <f>IF(ISERROR(($AM86/1.1)/VLOOKUP($AG86,'TARGET MU'!$A:$D,'TARGET MU'!$D$1,FALSE))=TRUE,0,($AM86/1.1)/VLOOKUP($AG86,'TARGET MU'!$A:$D,'TARGET MU'!$D$1,FALSE))</f>
        <v>31919.191919191915</v>
      </c>
      <c r="AP86" s="1110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37326.5</v>
      </c>
      <c r="AQ86" s="38">
        <f>AP86-AO86</f>
        <v>5407.3080808080849</v>
      </c>
      <c r="AR86" s="754">
        <v>0</v>
      </c>
      <c r="AS86" s="754">
        <v>20</v>
      </c>
      <c r="AT86" s="244" t="s">
        <v>1724</v>
      </c>
      <c r="AU86" s="219">
        <f>SUM(AR86:AT86)</f>
        <v>20</v>
      </c>
      <c r="AV86" s="245">
        <v>32.299999999999997</v>
      </c>
      <c r="AW86" s="246">
        <v>0</v>
      </c>
      <c r="AX86" s="250">
        <f>IF(ISERROR(VLOOKUP($F86,[1]기획현황취합!$A$1:$E$65440,[1]기획현황취합!$D$1,FALSE))=TRUE,0,VLOOKUP($F86,[1]기획현황취합!$A$1:$E$65440,[1]기획현황취합!$D$1,FALSE))</f>
        <v>41744</v>
      </c>
      <c r="AY86" s="248">
        <v>0</v>
      </c>
      <c r="AZ86" s="208">
        <f>IF(ISERROR(VLOOKUP($F86,[1]기획현황취합!$A$1:$E$65440,[1]기획현황취합!$E$1,FALSE))=TRUE,0,VLOOKUP($F86,[1]기획현황취합!$A$1:$E$65440,[1]기획현황취합!$E$1,FALSE))</f>
        <v>41848</v>
      </c>
      <c r="BA86" s="243">
        <v>41859</v>
      </c>
      <c r="BB86" s="243">
        <v>41884</v>
      </c>
      <c r="BC86" s="243">
        <v>0</v>
      </c>
      <c r="BD86" s="243">
        <v>0</v>
      </c>
      <c r="BE86" s="243">
        <v>0</v>
      </c>
      <c r="BF86" s="243">
        <v>0</v>
      </c>
      <c r="BG86" s="249" t="s">
        <v>2838</v>
      </c>
      <c r="BH86" s="249">
        <v>0</v>
      </c>
      <c r="BI86" s="83">
        <f>IF($I86="TTL",SUMIF($C:$C,MID($K86,1,SEARCH("TTL",$K86)-2),$BI:$BI),SUMIF(실입고현황!$A:$A,BB86&amp;VLOOKUP($AG86,'TARGET MU'!$A:$D,'TARGET MU'!$B$1,FALSE)&amp;$Z86&amp;" "&amp;$AE86,실입고현황!$C:$C))</f>
        <v>315</v>
      </c>
      <c r="BJ86" s="102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3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3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3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4">
        <f t="shared" si="102"/>
        <v>0</v>
      </c>
      <c r="BO86" s="46">
        <f t="shared" si="103"/>
        <v>300</v>
      </c>
      <c r="BP86" s="94">
        <f t="shared" si="104"/>
        <v>11197950</v>
      </c>
      <c r="BQ86" s="94">
        <f t="shared" si="105"/>
        <v>47400000</v>
      </c>
      <c r="BR86" s="47">
        <f>IF(ISERROR($BQ86/($BP86*1.1))=TRUE,0,$BQ86/($BP86*1.1))</f>
        <v>3.8481069384047157</v>
      </c>
      <c r="BT86" s="26" t="str">
        <f>IF(ISERROR(Z86&amp;VLOOKUP($AG86,'TARGET MU'!$A:$D,'TARGET MU'!$B$1,FALSE))=TRUE,"",Z86&amp;VLOOKUP($AG86,'TARGET MU'!$A:$D,'TARGET MU'!$B$1,FALSE))</f>
        <v>PNYJPF5009BK대경글로텍</v>
      </c>
      <c r="BU86" s="31">
        <f t="shared" si="114"/>
        <v>37326.5</v>
      </c>
      <c r="BV86" s="31" t="str">
        <f t="shared" si="115"/>
        <v>PNYJPF5009BKOLL300158000대경02IN</v>
      </c>
      <c r="BX86" s="54" t="str">
        <f>IF($I86="TTL","",$L86)</f>
        <v>PNY</v>
      </c>
      <c r="BY86" s="55">
        <f>$O86</f>
        <v>5</v>
      </c>
      <c r="BZ86" s="55" t="str">
        <f>$AJ86</f>
        <v>M</v>
      </c>
      <c r="CA86" s="55" t="str">
        <f>$P86</f>
        <v>JP</v>
      </c>
      <c r="CB86" s="55" t="str">
        <f>$R86</f>
        <v>U</v>
      </c>
      <c r="CC86" s="55" t="str">
        <f>$AK86</f>
        <v>IN</v>
      </c>
      <c r="CD86" s="56" t="str">
        <f>$W86</f>
        <v>14FW_PLAYBOY_JUMPER_03_BK</v>
      </c>
      <c r="CE86" s="55" t="str">
        <f>$U86</f>
        <v>PNYJPF5009</v>
      </c>
      <c r="CF86" s="55" t="str">
        <f>$T86</f>
        <v>009</v>
      </c>
      <c r="CG86" s="56" t="str">
        <f>$W86</f>
        <v>14FW_PLAYBOY_JUMPER_03_BK</v>
      </c>
      <c r="CH86" s="55" t="str">
        <f>$X86</f>
        <v>BK</v>
      </c>
      <c r="CI86" s="55">
        <f>$AD86</f>
        <v>1</v>
      </c>
      <c r="CJ86" s="55" t="str">
        <f>$AE86</f>
        <v>OLL</v>
      </c>
      <c r="CK86" s="57">
        <f t="shared" si="106"/>
        <v>300</v>
      </c>
      <c r="CL86" s="58">
        <f>$AV86</f>
        <v>32.299999999999997</v>
      </c>
      <c r="CM86" s="57">
        <f>$AM86</f>
        <v>158000</v>
      </c>
      <c r="CN86" s="57">
        <f>$AP86-$AU86</f>
        <v>37306.5</v>
      </c>
      <c r="CO86" s="57">
        <f>$AU86</f>
        <v>20</v>
      </c>
      <c r="CP86" s="59">
        <f>$AL86</f>
        <v>1</v>
      </c>
      <c r="CQ86" s="234"/>
      <c r="CS86" s="48"/>
      <c r="CT86" s="49" t="str">
        <f>IF($I86="TTL",$K86,$Z86&amp;$AE86)</f>
        <v>PNYJPF5009BKOLL</v>
      </c>
      <c r="CU86" s="50" t="str">
        <f>$M86</f>
        <v>PLAY NEWYORK</v>
      </c>
      <c r="CV86" s="50" t="str">
        <f>IF($I86="TTL","",IF($CT86="","",$Q86&amp;"_"&amp;$T86&amp;IF(R86="K","_KIDS","")))</f>
        <v>JUMPER_009</v>
      </c>
      <c r="CW86" s="50" t="str">
        <f>IF($I86="TTL","",IF($CT86="","",$Y86&amp;"_"&amp;$AE86))</f>
        <v>BLACK_OLL</v>
      </c>
      <c r="CX86" s="51" t="str">
        <f>$L86</f>
        <v>PNY</v>
      </c>
      <c r="CY86" s="51" t="str">
        <f>$T86</f>
        <v>009</v>
      </c>
      <c r="CZ86" s="52">
        <f t="shared" si="107"/>
        <v>300</v>
      </c>
      <c r="DA86" s="52">
        <f>$AM86</f>
        <v>158000</v>
      </c>
      <c r="DB86" s="51" t="str">
        <f>$Y86</f>
        <v>BLACK</v>
      </c>
      <c r="DC86" s="51" t="str">
        <f>$AE86</f>
        <v>OLL</v>
      </c>
      <c r="DD86" s="60"/>
      <c r="DE86" s="164"/>
      <c r="DG86" s="270">
        <v>41789</v>
      </c>
      <c r="DH86" s="276">
        <f>IF(OR($I86="TTL",$I86=""),"",AZ86-$DH$11)</f>
        <v>41758</v>
      </c>
      <c r="DI86" s="269">
        <v>41772</v>
      </c>
      <c r="DJ86" s="269">
        <v>41772</v>
      </c>
      <c r="DK86" s="270"/>
      <c r="DL86" s="1167"/>
      <c r="DM86" s="1167"/>
      <c r="DN86" s="270"/>
      <c r="DO86" s="270"/>
      <c r="DP86" s="277">
        <f>IF(OR($DN86="없음",$I86="TTL",$I86=""),"",AZ86-$DP$11)</f>
        <v>41788</v>
      </c>
      <c r="DQ86" s="270"/>
      <c r="DR86" s="270"/>
      <c r="DS86" s="271"/>
      <c r="DT86" s="270"/>
      <c r="DU86" s="271"/>
      <c r="DV86" s="270">
        <v>41820</v>
      </c>
      <c r="DW86" s="270"/>
      <c r="DX86" s="271"/>
      <c r="DY86" s="271"/>
      <c r="DZ86" s="60"/>
      <c r="EA86" s="61"/>
      <c r="EB86" s="61"/>
      <c r="EC86" s="26" t="str">
        <f t="shared" si="116"/>
        <v/>
      </c>
      <c r="ED86" s="26" t="str">
        <f t="shared" si="117"/>
        <v>PNYJPF5009BKOLL</v>
      </c>
      <c r="EE86" s="27">
        <f>IF($ED86="",0,IF(COUNTIF(ED$12:ED85,ED86)=0,0,COUNTIF(ED$12:ED85,ED86)))</f>
        <v>0</v>
      </c>
      <c r="EF86" s="26">
        <f t="shared" si="118"/>
        <v>0</v>
      </c>
      <c r="EG86" s="27" t="str">
        <f t="shared" si="119"/>
        <v/>
      </c>
      <c r="EI86" s="26" t="str">
        <f t="shared" si="120"/>
        <v>PNYJPF5009</v>
      </c>
      <c r="EJ86" s="26" t="str">
        <f t="shared" si="121"/>
        <v>PNYJPF5009BK</v>
      </c>
      <c r="EV86" s="26">
        <f t="shared" si="98"/>
        <v>9690</v>
      </c>
    </row>
    <row r="87" spans="1:152" s="26" customFormat="1" ht="52.5" customHeight="1">
      <c r="A87" s="168" t="str">
        <f>IF(OR($I87="TTL",$I87=""),"",IF(ISERROR(VLOOKUP($B87,CODE!$D:$G,CODE!$F$1-2,FALSE))=TRUE,"전략",VLOOKUP($B87,CODE!$D:$G,CODE!$F$1-2,FALSE)))</f>
        <v>전략</v>
      </c>
      <c r="B87" s="217" t="str">
        <f>IF(OR($I87="TTL",$I87=""),"",IF(VLOOKUP($P87,CODE!$K:$O,CODE!$O$1,FALSE)="",$I87,$I87&amp;"-"&amp;VLOOKUP($P87,CODE!$K:$O,CODE!$O$1,FALSE)))</f>
        <v>PNY-의류</v>
      </c>
      <c r="C87" s="71" t="str">
        <f t="shared" si="108"/>
        <v>PNY-대경-02</v>
      </c>
      <c r="D87" s="300" t="str">
        <f t="shared" si="109"/>
        <v>PNY-대경-02PNYJPF5009BK</v>
      </c>
      <c r="E87" s="71">
        <f t="shared" si="110"/>
        <v>3</v>
      </c>
      <c r="F87" s="193" t="str">
        <f t="shared" si="111"/>
        <v>PNY-대경-023</v>
      </c>
      <c r="G87" s="71" t="str">
        <f t="shared" si="112"/>
        <v>PNY-대경-023-PNYJPF5009BLACKOXL</v>
      </c>
      <c r="H87" s="71" t="str">
        <f>IF(ISERROR(I87&amp;VLOOKUP(P87,CODE!$K:$N,CODE!$N$1,FALSE)&amp;S87)=TRUE,0,I87&amp;VLOOKUP(P87,CODE!$K:$N,CODE!$N$1,FALSE)&amp;S87)</f>
        <v>PNY의류9</v>
      </c>
      <c r="I87" s="71" t="str">
        <f>IF(ISERROR(SEARCH("TTL",$K87))=TRUE,IF($L87="","",VLOOKUP($L87,CODE!$B:$G,CODE!$D$1,FALSE)),"TTL")</f>
        <v>PNY</v>
      </c>
      <c r="J87" s="237" t="str">
        <f t="shared" si="113"/>
        <v>14FW_P</v>
      </c>
      <c r="K87" s="1290"/>
      <c r="L87" s="1296" t="s">
        <v>2840</v>
      </c>
      <c r="M87" s="41" t="str">
        <f>IF(OR($I87="TTL",$L87=""),"",VLOOKUP($L87,CODE!$B:$D,CODE!$C$1,FALSE))</f>
        <v>PLAY NEWYORK</v>
      </c>
      <c r="N87" s="42" t="str">
        <f>IF(OR($I87="TTL",$L87=""),"",VLOOKUP($K$2,CODE!$S:$T,CODE!$T$1-1,FALSE))</f>
        <v>F</v>
      </c>
      <c r="O87" s="1281">
        <v>5</v>
      </c>
      <c r="P87" s="40" t="s">
        <v>2657</v>
      </c>
      <c r="Q87" s="41" t="str">
        <f>IF(OR($I87="TTL",$P87=""),"",VLOOKUP($P87,CODE!$K:$M,CODE!$L$1,FALSE))</f>
        <v>JUMPER</v>
      </c>
      <c r="R87" s="1282" t="s">
        <v>2641</v>
      </c>
      <c r="S87" s="1283">
        <v>9</v>
      </c>
      <c r="T87" s="43" t="str">
        <f>IF(OR($I87="TTL",$S87=""),"",IF($S87&lt;10,"00"&amp;$S87,IF($S87&lt;100,"0"&amp;$S87,$S87)))</f>
        <v>009</v>
      </c>
      <c r="U87" s="39" t="str">
        <f>IF($I87="TTL","",$L87&amp;$P87&amp;$N87&amp;$O87&amp;$T87)</f>
        <v>PNYJPF5009</v>
      </c>
      <c r="V87" s="36">
        <f t="shared" si="99"/>
        <v>0.25</v>
      </c>
      <c r="W87" s="1284" t="s">
        <v>2642</v>
      </c>
      <c r="X87" s="39" t="str">
        <f>IF($Y87="","",VLOOKUP($Y87,CODE!$AE:$AF,CODE!$AF$1-1,FALSE))</f>
        <v>BK</v>
      </c>
      <c r="Y87" s="37" t="s">
        <v>2643</v>
      </c>
      <c r="Z87" s="35" t="str">
        <f>$U87&amp;$X87</f>
        <v>PNYJPF5009BK</v>
      </c>
      <c r="AA87" s="592" t="str">
        <f t="shared" si="100"/>
        <v/>
      </c>
      <c r="AB87" s="44">
        <f t="shared" si="101"/>
        <v>0.25</v>
      </c>
      <c r="AC87" s="598" t="s">
        <v>3016</v>
      </c>
      <c r="AD87" s="184">
        <v>1</v>
      </c>
      <c r="AE87" s="1285" t="s">
        <v>2658</v>
      </c>
      <c r="AF87" s="1286">
        <v>200</v>
      </c>
      <c r="AG87" s="1287" t="s">
        <v>2645</v>
      </c>
      <c r="AH87" s="1288">
        <v>2</v>
      </c>
      <c r="AI87" s="224" t="str">
        <f>IF($AH87=0,"",IF($AH87&lt;10,"0"&amp;$AH87,$AH87))</f>
        <v>02</v>
      </c>
      <c r="AJ87" s="1289" t="s">
        <v>2646</v>
      </c>
      <c r="AK87" s="1289" t="s">
        <v>2647</v>
      </c>
      <c r="AL87" s="212">
        <f>IF($AK87=0,"",IF($AK87="KR",2,1))</f>
        <v>1</v>
      </c>
      <c r="AM87" s="247">
        <f>IF(ISERROR(VLOOKUP($F87,[1]기획현황취합!$A$1:$E$65440,[1]기획현황취합!$B$1,FALSE))=TRUE,0,VLOOKUP($F87,[1]기획현황취합!$A$1:$E$65440,[1]기획현황취합!$B$1,FALSE))</f>
        <v>158000</v>
      </c>
      <c r="AN87" s="1099">
        <f>IF(ISERROR(VLOOKUP($F87,[1]기획현황취합!$A$1:$E$65440,[1]기획현황취합!$C$1,FALSE))=TRUE,0,VLOOKUP($F87,[1]기획현황취합!$A$1:$E$65440,[1]기획현황취합!$C$1,FALSE))</f>
        <v>41803</v>
      </c>
      <c r="AO87" s="45">
        <f>IF(ISERROR(($AM87/1.1)/VLOOKUP($AG87,'TARGET MU'!$A:$D,'TARGET MU'!$D$1,FALSE))=TRUE,0,($AM87/1.1)/VLOOKUP($AG87,'TARGET MU'!$A:$D,'TARGET MU'!$D$1,FALSE))</f>
        <v>31919.191919191915</v>
      </c>
      <c r="AP87" s="1110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37326.5</v>
      </c>
      <c r="AQ87" s="38">
        <f>AP87-AO87</f>
        <v>5407.3080808080849</v>
      </c>
      <c r="AR87" s="754">
        <v>0</v>
      </c>
      <c r="AS87" s="754">
        <v>20</v>
      </c>
      <c r="AT87" s="244" t="s">
        <v>1724</v>
      </c>
      <c r="AU87" s="219">
        <f>SUM(AR87:AT87)</f>
        <v>20</v>
      </c>
      <c r="AV87" s="245">
        <v>32.299999999999997</v>
      </c>
      <c r="AW87" s="246">
        <v>0</v>
      </c>
      <c r="AX87" s="250">
        <f>IF(ISERROR(VLOOKUP($F87,[1]기획현황취합!$A$1:$E$65440,[1]기획현황취합!$D$1,FALSE))=TRUE,0,VLOOKUP($F87,[1]기획현황취합!$A$1:$E$65440,[1]기획현황취합!$D$1,FALSE))</f>
        <v>41744</v>
      </c>
      <c r="AY87" s="248">
        <v>0</v>
      </c>
      <c r="AZ87" s="208">
        <f>IF(ISERROR(VLOOKUP($F87,[1]기획현황취합!$A$1:$E$65440,[1]기획현황취합!$E$1,FALSE))=TRUE,0,VLOOKUP($F87,[1]기획현황취합!$A$1:$E$65440,[1]기획현황취합!$E$1,FALSE))</f>
        <v>41848</v>
      </c>
      <c r="BA87" s="243">
        <v>41859</v>
      </c>
      <c r="BB87" s="243">
        <v>41884</v>
      </c>
      <c r="BC87" s="243">
        <v>0</v>
      </c>
      <c r="BD87" s="243">
        <v>0</v>
      </c>
      <c r="BE87" s="243">
        <v>0</v>
      </c>
      <c r="BF87" s="243">
        <v>0</v>
      </c>
      <c r="BG87" s="249" t="s">
        <v>2838</v>
      </c>
      <c r="BH87" s="249">
        <v>0</v>
      </c>
      <c r="BI87" s="83">
        <f>IF($I87="TTL",SUMIF($C:$C,MID($K87,1,SEARCH("TTL",$K87)-2),$BI:$BI),SUMIF(실입고현황!$A:$A,BB87&amp;VLOOKUP($AG87,'TARGET MU'!$A:$D,'TARGET MU'!$B$1,FALSE)&amp;$Z87&amp;" "&amp;$AE87,실입고현황!$C:$C))</f>
        <v>207</v>
      </c>
      <c r="BJ87" s="102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3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3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3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4">
        <f t="shared" si="102"/>
        <v>0</v>
      </c>
      <c r="BO87" s="46">
        <f t="shared" si="103"/>
        <v>200</v>
      </c>
      <c r="BP87" s="94">
        <f t="shared" si="104"/>
        <v>7465300</v>
      </c>
      <c r="BQ87" s="94">
        <f t="shared" si="105"/>
        <v>31600000</v>
      </c>
      <c r="BR87" s="47">
        <f>IF(ISERROR($BQ87/($BP87*1.1))=TRUE,0,$BQ87/($BP87*1.1))</f>
        <v>3.8481069384047157</v>
      </c>
      <c r="BT87" s="26" t="str">
        <f>IF(ISERROR(Z87&amp;VLOOKUP($AG87,'TARGET MU'!$A:$D,'TARGET MU'!$B$1,FALSE))=TRUE,"",Z87&amp;VLOOKUP($AG87,'TARGET MU'!$A:$D,'TARGET MU'!$B$1,FALSE))</f>
        <v>PNYJPF5009BK대경글로텍</v>
      </c>
      <c r="BU87" s="31">
        <f t="shared" si="114"/>
        <v>37326.5</v>
      </c>
      <c r="BV87" s="31" t="str">
        <f t="shared" si="115"/>
        <v>PNYJPF5009BKOXL200158000대경02IN</v>
      </c>
      <c r="BX87" s="54" t="str">
        <f>IF($I87="TTL","",$L87)</f>
        <v>PNY</v>
      </c>
      <c r="BY87" s="55">
        <f>$O87</f>
        <v>5</v>
      </c>
      <c r="BZ87" s="55" t="str">
        <f>$AJ87</f>
        <v>M</v>
      </c>
      <c r="CA87" s="55" t="str">
        <f>$P87</f>
        <v>JP</v>
      </c>
      <c r="CB87" s="55" t="str">
        <f>$R87</f>
        <v>U</v>
      </c>
      <c r="CC87" s="55" t="str">
        <f>$AK87</f>
        <v>IN</v>
      </c>
      <c r="CD87" s="56" t="str">
        <f>$W87</f>
        <v>14FW_PLAYBOY_JUMPER_03_BK</v>
      </c>
      <c r="CE87" s="55" t="str">
        <f>$U87</f>
        <v>PNYJPF5009</v>
      </c>
      <c r="CF87" s="55" t="str">
        <f>$T87</f>
        <v>009</v>
      </c>
      <c r="CG87" s="56" t="str">
        <f>$W87</f>
        <v>14FW_PLAYBOY_JUMPER_03_BK</v>
      </c>
      <c r="CH87" s="55" t="str">
        <f>$X87</f>
        <v>BK</v>
      </c>
      <c r="CI87" s="55">
        <f>$AD87</f>
        <v>1</v>
      </c>
      <c r="CJ87" s="55" t="str">
        <f>$AE87</f>
        <v>OXL</v>
      </c>
      <c r="CK87" s="57">
        <f t="shared" si="106"/>
        <v>200</v>
      </c>
      <c r="CL87" s="58">
        <f>$AV87</f>
        <v>32.299999999999997</v>
      </c>
      <c r="CM87" s="57">
        <f>$AM87</f>
        <v>158000</v>
      </c>
      <c r="CN87" s="57">
        <f>$AP87-$AU87</f>
        <v>37306.5</v>
      </c>
      <c r="CO87" s="57">
        <f>$AU87</f>
        <v>20</v>
      </c>
      <c r="CP87" s="59">
        <f>$AL87</f>
        <v>1</v>
      </c>
      <c r="CQ87" s="234"/>
      <c r="CS87" s="48"/>
      <c r="CT87" s="49" t="str">
        <f>IF($I87="TTL",$K87,$Z87&amp;$AE87)</f>
        <v>PNYJPF5009BKOXL</v>
      </c>
      <c r="CU87" s="50" t="str">
        <f>$M87</f>
        <v>PLAY NEWYORK</v>
      </c>
      <c r="CV87" s="50" t="str">
        <f>IF($I87="TTL","",IF($CT87="","",$Q87&amp;"_"&amp;$T87&amp;IF(R87="K","_KIDS","")))</f>
        <v>JUMPER_009</v>
      </c>
      <c r="CW87" s="50" t="str">
        <f>IF($I87="TTL","",IF($CT87="","",$Y87&amp;"_"&amp;$AE87))</f>
        <v>BLACK_OXL</v>
      </c>
      <c r="CX87" s="51" t="str">
        <f>$L87</f>
        <v>PNY</v>
      </c>
      <c r="CY87" s="51" t="str">
        <f>$T87</f>
        <v>009</v>
      </c>
      <c r="CZ87" s="52">
        <f t="shared" si="107"/>
        <v>200</v>
      </c>
      <c r="DA87" s="52">
        <f>$AM87</f>
        <v>158000</v>
      </c>
      <c r="DB87" s="51" t="str">
        <f>$Y87</f>
        <v>BLACK</v>
      </c>
      <c r="DC87" s="51" t="str">
        <f>$AE87</f>
        <v>OXL</v>
      </c>
      <c r="DD87" s="60"/>
      <c r="DE87" s="164"/>
      <c r="DG87" s="270">
        <v>41789</v>
      </c>
      <c r="DH87" s="276">
        <f>IF(OR($I87="TTL",$I87=""),"",AZ87-$DH$11)</f>
        <v>41758</v>
      </c>
      <c r="DI87" s="269">
        <v>41772</v>
      </c>
      <c r="DJ87" s="269">
        <v>41772</v>
      </c>
      <c r="DK87" s="270"/>
      <c r="DL87" s="1167"/>
      <c r="DM87" s="1167"/>
      <c r="DN87" s="270"/>
      <c r="DO87" s="270"/>
      <c r="DP87" s="277">
        <f>IF(OR($DN87="없음",$I87="TTL",$I87=""),"",AZ87-$DP$11)</f>
        <v>41788</v>
      </c>
      <c r="DQ87" s="270"/>
      <c r="DR87" s="270"/>
      <c r="DS87" s="271"/>
      <c r="DT87" s="270"/>
      <c r="DU87" s="271"/>
      <c r="DV87" s="270">
        <v>41820</v>
      </c>
      <c r="DW87" s="270"/>
      <c r="DX87" s="271"/>
      <c r="DY87" s="271"/>
      <c r="DZ87" s="60"/>
      <c r="EA87" s="61"/>
      <c r="EB87" s="61"/>
      <c r="EC87" s="26" t="str">
        <f t="shared" si="116"/>
        <v/>
      </c>
      <c r="ED87" s="26" t="str">
        <f t="shared" si="117"/>
        <v>PNYJPF5009BKOXL</v>
      </c>
      <c r="EE87" s="27">
        <f>IF($ED87="",0,IF(COUNTIF(ED$12:ED86,ED87)=0,0,COUNTIF(ED$12:ED86,ED87)))</f>
        <v>0</v>
      </c>
      <c r="EF87" s="26">
        <f t="shared" si="118"/>
        <v>0</v>
      </c>
      <c r="EG87" s="27" t="str">
        <f t="shared" si="119"/>
        <v/>
      </c>
      <c r="EI87" s="26" t="str">
        <f t="shared" si="120"/>
        <v>PNYJPF5009</v>
      </c>
      <c r="EJ87" s="26" t="str">
        <f t="shared" si="121"/>
        <v>PNYJPF5009BK</v>
      </c>
      <c r="EV87" s="26">
        <f t="shared" si="98"/>
        <v>6459.9999999999991</v>
      </c>
    </row>
    <row r="88" spans="1:152" s="26" customFormat="1" ht="52.5" customHeight="1">
      <c r="A88" s="168" t="str">
        <f>IF(OR($I88="TTL",$I88=""),"",IF(ISERROR(VLOOKUP($B88,CODE!$D:$G,CODE!$F$1-2,FALSE))=TRUE,"전략",VLOOKUP($B88,CODE!$D:$G,CODE!$F$1-2,FALSE)))</f>
        <v/>
      </c>
      <c r="B88" s="217" t="str">
        <f>IF(OR($I88="TTL",$I88=""),"",IF(VLOOKUP($P88,CODE!$K:$O,CODE!$O$1,FALSE)="",$I88,$I88&amp;"-"&amp;VLOOKUP($P88,CODE!$K:$O,CODE!$O$1,FALSE)))</f>
        <v/>
      </c>
      <c r="C88" s="71" t="str">
        <f t="shared" si="108"/>
        <v/>
      </c>
      <c r="D88" s="300" t="str">
        <f t="shared" si="109"/>
        <v/>
      </c>
      <c r="E88" s="71">
        <f t="shared" si="110"/>
        <v>0</v>
      </c>
      <c r="F88" s="193" t="str">
        <f t="shared" si="111"/>
        <v>0</v>
      </c>
      <c r="G88" s="71" t="str">
        <f t="shared" si="112"/>
        <v>0-</v>
      </c>
      <c r="H88" s="71">
        <f>IF(ISERROR(I88&amp;VLOOKUP(P88,CODE!$K:$N,CODE!$N$1,FALSE)&amp;S88)=TRUE,0,I88&amp;VLOOKUP(P88,CODE!$K:$N,CODE!$N$1,FALSE)&amp;S88)</f>
        <v>0</v>
      </c>
      <c r="I88" s="71" t="str">
        <f>IF(ISERROR(SEARCH("TTL",$K88))=TRUE,IF($L88="","",VLOOKUP($L88,CODE!$B:$G,CODE!$D$1,FALSE)),"TTL")</f>
        <v>TTL</v>
      </c>
      <c r="J88" s="237" t="str">
        <f t="shared" si="113"/>
        <v/>
      </c>
      <c r="K88" s="596" t="str">
        <f>C87&amp;" TTL"</f>
        <v>PNY-대경-02 TTL</v>
      </c>
      <c r="L88" s="40"/>
      <c r="M88" s="41" t="str">
        <f>IF(OR($I88="TTL",$L88=""),"",VLOOKUP($L88,CODE!$B:$D,CODE!$C$1,FALSE))</f>
        <v/>
      </c>
      <c r="N88" s="42" t="str">
        <f>IF(OR($I88="TTL",$L88=""),"",VLOOKUP($K$2,CODE!$S:$T,CODE!$T$1-1,FALSE))</f>
        <v/>
      </c>
      <c r="O88" s="43" t="str">
        <f>IF(OR($I88="TTL",$L88=""),"",VLOOKUP($L$2,CODE!$X:$Y,CODE!$Y$1-1,FALSE))</f>
        <v/>
      </c>
      <c r="P88" s="40"/>
      <c r="Q88" s="41" t="str">
        <f>IF(OR($I88="TTL",$P88=""),"",VLOOKUP($P88,CODE!$K:$M,CODE!$L$1,FALSE))</f>
        <v/>
      </c>
      <c r="R88" s="1282"/>
      <c r="S88" s="1283"/>
      <c r="T88" s="43" t="str">
        <f t="shared" si="2"/>
        <v/>
      </c>
      <c r="U88" s="39" t="str">
        <f t="shared" si="3"/>
        <v/>
      </c>
      <c r="V88" s="36">
        <f t="shared" si="99"/>
        <v>3</v>
      </c>
      <c r="W88" s="1284"/>
      <c r="X88" s="39" t="str">
        <f>IF($Y88="","",VLOOKUP($Y88,CODE!$AE:$AF,CODE!$AF$1-1,FALSE))</f>
        <v/>
      </c>
      <c r="Y88" s="37"/>
      <c r="Z88" s="35" t="str">
        <f t="shared" si="5"/>
        <v/>
      </c>
      <c r="AA88" s="592" t="str">
        <f t="shared" si="100"/>
        <v/>
      </c>
      <c r="AB88" s="44">
        <f t="shared" si="101"/>
        <v>3</v>
      </c>
      <c r="AC88" s="598">
        <v>0</v>
      </c>
      <c r="AD88" s="184">
        <v>1</v>
      </c>
      <c r="AE88" s="1285"/>
      <c r="AF88" s="1286"/>
      <c r="AG88" s="1287"/>
      <c r="AH88" s="1288"/>
      <c r="AI88" s="224" t="str">
        <f t="shared" si="8"/>
        <v/>
      </c>
      <c r="AJ88" s="1289"/>
      <c r="AK88" s="1289"/>
      <c r="AL88" s="212" t="str">
        <f t="shared" si="9"/>
        <v/>
      </c>
      <c r="AM88" s="247">
        <f>IF(ISERROR(VLOOKUP($F88,[1]기획현황취합!$A$1:$E$65440,[1]기획현황취합!$B$1,FALSE))=TRUE,0,VLOOKUP($F88,[1]기획현황취합!$A$1:$E$65440,[1]기획현황취합!$B$1,FALSE))</f>
        <v>0</v>
      </c>
      <c r="AN88" s="1099">
        <f>IF(ISERROR(VLOOKUP($F88,[1]기획현황취합!$A$1:$E$65440,[1]기획현황취합!$C$1,FALSE))=TRUE,0,VLOOKUP($F88,[1]기획현황취합!$A$1:$E$65440,[1]기획현황취합!$C$1,FALSE))</f>
        <v>0</v>
      </c>
      <c r="AO88" s="45">
        <f>IF(ISERROR(($AM88/1.1)/VLOOKUP($AG88,'TARGET MU'!$A:$D,'TARGET MU'!$D$1,FALSE))=TRUE,0,($AM88/1.1)/VLOOKUP($AG88,'TARGET MU'!$A:$D,'TARGET MU'!$D$1,FALSE))</f>
        <v>0</v>
      </c>
      <c r="AP88" s="1110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0</v>
      </c>
      <c r="AQ88" s="38">
        <f t="shared" si="62"/>
        <v>0</v>
      </c>
      <c r="AR88" s="754">
        <v>0</v>
      </c>
      <c r="AS88" s="754">
        <v>0</v>
      </c>
      <c r="AT88" s="244" t="s">
        <v>1724</v>
      </c>
      <c r="AU88" s="219">
        <f t="shared" si="63"/>
        <v>0</v>
      </c>
      <c r="AV88" s="245">
        <v>0</v>
      </c>
      <c r="AW88" s="246">
        <v>0</v>
      </c>
      <c r="AX88" s="250">
        <f>IF(ISERROR(VLOOKUP($F88,[1]기획현황취합!$A$1:$E$65440,[1]기획현황취합!$D$1,FALSE))=TRUE,0,VLOOKUP($F88,[1]기획현황취합!$A$1:$E$65440,[1]기획현황취합!$D$1,FALSE))</f>
        <v>0</v>
      </c>
      <c r="AY88" s="248">
        <v>0</v>
      </c>
      <c r="AZ88" s="208">
        <f>IF(ISERROR(VLOOKUP($F88,[1]기획현황취합!$A$1:$E$65440,[1]기획현황취합!$E$1,FALSE))=TRUE,0,VLOOKUP($F88,[1]기획현황취합!$A$1:$E$65440,[1]기획현황취합!$E$1,FALSE))</f>
        <v>0</v>
      </c>
      <c r="BA88" s="243">
        <v>0</v>
      </c>
      <c r="BB88" s="243">
        <v>0</v>
      </c>
      <c r="BC88" s="243">
        <v>0</v>
      </c>
      <c r="BD88" s="243">
        <v>0</v>
      </c>
      <c r="BE88" s="243">
        <v>0</v>
      </c>
      <c r="BF88" s="243">
        <v>0</v>
      </c>
      <c r="BG88" s="249">
        <v>0</v>
      </c>
      <c r="BH88" s="249">
        <v>0</v>
      </c>
      <c r="BI88" s="83">
        <f>IF($I88="TTL",SUMIF($C:$C,MID($K88,1,SEARCH("TTL",$K88)-2),$BI:$BI),SUMIF(실입고현황!$A:$A,BB88&amp;VLOOKUP($AG88,'TARGET MU'!$A:$D,'TARGET MU'!$B$1,FALSE)&amp;$Z88&amp;" "&amp;$AE88,실입고현황!$C:$C))</f>
        <v>3086</v>
      </c>
      <c r="BJ88" s="102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03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3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3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4">
        <f t="shared" si="102"/>
        <v>26</v>
      </c>
      <c r="BO88" s="46">
        <f t="shared" si="103"/>
        <v>3000</v>
      </c>
      <c r="BP88" s="94">
        <f t="shared" si="104"/>
        <v>81603000</v>
      </c>
      <c r="BQ88" s="94">
        <f t="shared" si="105"/>
        <v>366000000</v>
      </c>
      <c r="BR88" s="47">
        <f t="shared" si="97"/>
        <v>4.0773902029002942</v>
      </c>
      <c r="BT88" s="26" t="str">
        <f>IF(ISERROR(Z88&amp;VLOOKUP($AG88,'TARGET MU'!$A:$D,'TARGET MU'!$B$1,FALSE))=TRUE,"",Z88&amp;VLOOKUP($AG88,'TARGET MU'!$A:$D,'TARGET MU'!$B$1,FALSE))</f>
        <v/>
      </c>
      <c r="BU88" s="31">
        <f t="shared" si="114"/>
        <v>0</v>
      </c>
      <c r="BV88" s="31" t="str">
        <f t="shared" si="115"/>
        <v>0</v>
      </c>
      <c r="BX88" s="54" t="str">
        <f t="shared" si="71"/>
        <v/>
      </c>
      <c r="BY88" s="55" t="str">
        <f t="shared" si="72"/>
        <v/>
      </c>
      <c r="BZ88" s="55">
        <f t="shared" si="73"/>
        <v>0</v>
      </c>
      <c r="CA88" s="55">
        <f t="shared" si="74"/>
        <v>0</v>
      </c>
      <c r="CB88" s="55">
        <f t="shared" si="75"/>
        <v>0</v>
      </c>
      <c r="CC88" s="55">
        <f t="shared" si="76"/>
        <v>0</v>
      </c>
      <c r="CD88" s="56">
        <f t="shared" si="77"/>
        <v>0</v>
      </c>
      <c r="CE88" s="55" t="str">
        <f t="shared" si="78"/>
        <v/>
      </c>
      <c r="CF88" s="55" t="str">
        <f t="shared" si="79"/>
        <v/>
      </c>
      <c r="CG88" s="56">
        <f t="shared" si="80"/>
        <v>0</v>
      </c>
      <c r="CH88" s="55" t="str">
        <f t="shared" si="81"/>
        <v/>
      </c>
      <c r="CI88" s="55">
        <f t="shared" si="82"/>
        <v>1</v>
      </c>
      <c r="CJ88" s="55">
        <f t="shared" si="83"/>
        <v>0</v>
      </c>
      <c r="CK88" s="57">
        <f t="shared" si="106"/>
        <v>3000</v>
      </c>
      <c r="CL88" s="58">
        <f t="shared" si="84"/>
        <v>0</v>
      </c>
      <c r="CM88" s="57">
        <f t="shared" si="85"/>
        <v>0</v>
      </c>
      <c r="CN88" s="57">
        <f t="shared" si="86"/>
        <v>0</v>
      </c>
      <c r="CO88" s="57">
        <f t="shared" si="87"/>
        <v>0</v>
      </c>
      <c r="CP88" s="59" t="str">
        <f t="shared" si="88"/>
        <v/>
      </c>
      <c r="CQ88" s="234"/>
      <c r="CS88" s="48"/>
      <c r="CT88" s="49" t="str">
        <f t="shared" si="89"/>
        <v>PNY-대경-02 TTL</v>
      </c>
      <c r="CU88" s="50" t="str">
        <f t="shared" si="90"/>
        <v/>
      </c>
      <c r="CV88" s="50" t="str">
        <f t="shared" si="70"/>
        <v/>
      </c>
      <c r="CW88" s="50" t="str">
        <f t="shared" si="91"/>
        <v/>
      </c>
      <c r="CX88" s="51">
        <f t="shared" si="92"/>
        <v>0</v>
      </c>
      <c r="CY88" s="51" t="str">
        <f t="shared" si="93"/>
        <v/>
      </c>
      <c r="CZ88" s="52">
        <f t="shared" si="107"/>
        <v>3000</v>
      </c>
      <c r="DA88" s="52">
        <f t="shared" si="94"/>
        <v>0</v>
      </c>
      <c r="DB88" s="51">
        <f t="shared" si="95"/>
        <v>0</v>
      </c>
      <c r="DC88" s="51">
        <f t="shared" si="96"/>
        <v>0</v>
      </c>
      <c r="DD88" s="60"/>
      <c r="DE88" s="164"/>
      <c r="DG88" s="270"/>
      <c r="DH88" s="276" t="str">
        <f t="shared" si="67"/>
        <v/>
      </c>
      <c r="DI88" s="269"/>
      <c r="DJ88" s="269"/>
      <c r="DK88" s="270"/>
      <c r="DL88" s="1167"/>
      <c r="DM88" s="1167"/>
      <c r="DN88" s="270"/>
      <c r="DO88" s="270"/>
      <c r="DP88" s="277" t="str">
        <f t="shared" si="68"/>
        <v/>
      </c>
      <c r="DQ88" s="270"/>
      <c r="DR88" s="270"/>
      <c r="DS88" s="271"/>
      <c r="DT88" s="270"/>
      <c r="DU88" s="271"/>
      <c r="DV88" s="270"/>
      <c r="DW88" s="270"/>
      <c r="DX88" s="271"/>
      <c r="DY88" s="271"/>
      <c r="DZ88" s="60"/>
      <c r="EA88" s="61"/>
      <c r="EB88" s="61"/>
      <c r="EC88" s="26" t="str">
        <f t="shared" si="116"/>
        <v>0</v>
      </c>
      <c r="ED88" s="26" t="str">
        <f t="shared" si="117"/>
        <v/>
      </c>
      <c r="EE88" s="27">
        <f>IF($ED88="",0,IF(COUNTIF(ED$12:ED87,ED88)=0,0,COUNTIF(ED$12:ED87,ED88)))</f>
        <v>0</v>
      </c>
      <c r="EF88" s="26">
        <f t="shared" si="118"/>
        <v>0</v>
      </c>
      <c r="EG88" s="27" t="str">
        <f t="shared" si="119"/>
        <v/>
      </c>
      <c r="EI88" s="26" t="str">
        <f t="shared" si="120"/>
        <v/>
      </c>
      <c r="EJ88" s="26" t="str">
        <f t="shared" si="121"/>
        <v/>
      </c>
    </row>
    <row r="89" spans="1:152" s="26" customFormat="1" ht="52.5" customHeight="1">
      <c r="A89" s="168" t="str">
        <f>IF(OR($I89="TTL",$I89=""),"",IF(ISERROR(VLOOKUP($B89,CODE!$D:$G,CODE!$F$1-2,FALSE))=TRUE,"전략",VLOOKUP($B89,CODE!$D:$G,CODE!$F$1-2,FALSE)))</f>
        <v>전략</v>
      </c>
      <c r="B89" s="217" t="str">
        <f>IF(OR($I89="TTL",$I89=""),"",IF(VLOOKUP($P89,CODE!$K:$O,CODE!$O$1,FALSE)="",$I89,$I89&amp;"-"&amp;VLOOKUP($P89,CODE!$K:$O,CODE!$O$1,FALSE)))</f>
        <v>PNY-의류</v>
      </c>
      <c r="C89" s="71" t="str">
        <f t="shared" si="108"/>
        <v>PNY-EVERGREEN-01</v>
      </c>
      <c r="D89" s="300" t="str">
        <f t="shared" si="109"/>
        <v>PNY-EVERGREEN-01PNYTLF5002BK</v>
      </c>
      <c r="E89" s="71">
        <f t="shared" si="110"/>
        <v>1</v>
      </c>
      <c r="F89" s="193" t="str">
        <f t="shared" si="111"/>
        <v>PNY-EVERGREEN-011</v>
      </c>
      <c r="G89" s="71" t="str">
        <f t="shared" si="112"/>
        <v>PNY-EVERGREEN-011-PNYTLF5002BLACKOSS</v>
      </c>
      <c r="H89" s="71" t="str">
        <f>IF(ISERROR(I89&amp;VLOOKUP(P89,CODE!$K:$N,CODE!$N$1,FALSE)&amp;S89)=TRUE,0,I89&amp;VLOOKUP(P89,CODE!$K:$N,CODE!$N$1,FALSE)&amp;S89)</f>
        <v>PNY의류2</v>
      </c>
      <c r="I89" s="71" t="str">
        <f>IF(ISERROR(SEARCH("TTL",$K89))=TRUE,IF($L89="","",VLOOKUP($L89,CODE!$B:$G,CODE!$D$1,FALSE)),"TTL")</f>
        <v>PNY</v>
      </c>
      <c r="J89" s="237" t="str">
        <f t="shared" si="113"/>
        <v>14FW P</v>
      </c>
      <c r="K89" s="878"/>
      <c r="L89" s="1296" t="s">
        <v>2840</v>
      </c>
      <c r="M89" s="41" t="str">
        <f>IF(OR($I89="TTL",$L89=""),"",VLOOKUP($L89,CODE!$B:$D,CODE!$C$1,FALSE))</f>
        <v>PLAY NEWYORK</v>
      </c>
      <c r="N89" s="42" t="str">
        <f>IF(OR($I89="TTL",$L89=""),"",VLOOKUP($K$2,CODE!$S:$T,CODE!$T$1-1,FALSE))</f>
        <v>F</v>
      </c>
      <c r="O89" s="1281">
        <v>5</v>
      </c>
      <c r="P89" s="40" t="s">
        <v>1947</v>
      </c>
      <c r="Q89" s="41" t="str">
        <f>IF(OR($I89="TTL",$P89=""),"",VLOOKUP($P89,CODE!$K:$M,CODE!$L$1,FALSE))</f>
        <v>LONG SLEEVES</v>
      </c>
      <c r="R89" s="1282" t="s">
        <v>1957</v>
      </c>
      <c r="S89" s="1283">
        <v>2</v>
      </c>
      <c r="T89" s="43" t="str">
        <f t="shared" si="2"/>
        <v>002</v>
      </c>
      <c r="U89" s="39" t="str">
        <f t="shared" si="3"/>
        <v>PNYTLF5002</v>
      </c>
      <c r="V89" s="36">
        <f t="shared" si="99"/>
        <v>0.25</v>
      </c>
      <c r="W89" s="1284" t="s">
        <v>2168</v>
      </c>
      <c r="X89" s="39" t="str">
        <f>IF($Y89="","",VLOOKUP($Y89,CODE!$AE:$AF,CODE!$AF$1-1,FALSE))</f>
        <v>BK</v>
      </c>
      <c r="Y89" s="37" t="s">
        <v>1968</v>
      </c>
      <c r="Z89" s="35" t="str">
        <f t="shared" si="5"/>
        <v>PNYTLF5002BK</v>
      </c>
      <c r="AA89" s="592" t="str">
        <f t="shared" si="100"/>
        <v/>
      </c>
      <c r="AB89" s="44">
        <f t="shared" si="101"/>
        <v>0.25</v>
      </c>
      <c r="AC89" s="598" t="s">
        <v>3018</v>
      </c>
      <c r="AD89" s="184">
        <v>1</v>
      </c>
      <c r="AE89" s="1285" t="s">
        <v>1942</v>
      </c>
      <c r="AF89" s="1295">
        <v>300</v>
      </c>
      <c r="AG89" s="1287" t="s">
        <v>2169</v>
      </c>
      <c r="AH89" s="1288">
        <v>1</v>
      </c>
      <c r="AI89" s="224" t="str">
        <f t="shared" si="8"/>
        <v>01</v>
      </c>
      <c r="AJ89" s="1289" t="s">
        <v>1944</v>
      </c>
      <c r="AK89" s="1289" t="s">
        <v>2167</v>
      </c>
      <c r="AL89" s="212">
        <f t="shared" si="9"/>
        <v>1</v>
      </c>
      <c r="AM89" s="247">
        <f>IF(ISERROR(VLOOKUP($F89,[1]기획현황취합!$A$1:$E$65440,[1]기획현황취합!$B$1,FALSE))=TRUE,0,VLOOKUP($F89,[1]기획현황취합!$A$1:$E$65440,[1]기획현황취합!$B$1,FALSE))</f>
        <v>79000</v>
      </c>
      <c r="AN89" s="1099">
        <f>IF(ISERROR(VLOOKUP($F89,[1]기획현황취합!$A$1:$E$65440,[1]기획현황취합!$C$1,FALSE))=TRUE,0,VLOOKUP($F89,[1]기획현황취합!$A$1:$E$65440,[1]기획현황취합!$C$1,FALSE))</f>
        <v>41803</v>
      </c>
      <c r="AO89" s="45">
        <f>IF(ISERROR(($AM89/1.1)/VLOOKUP($AG89,'TARGET MU'!$A:$D,'TARGET MU'!$D$1,FALSE))=TRUE,0,($AM89/1.1)/VLOOKUP($AG89,'TARGET MU'!$A:$D,'TARGET MU'!$D$1,FALSE))</f>
        <v>14363.636363636362</v>
      </c>
      <c r="AP89" s="1110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16103.344999999999</v>
      </c>
      <c r="AQ89" s="38">
        <f t="shared" si="62"/>
        <v>1739.7086363636372</v>
      </c>
      <c r="AR89" s="754">
        <v>0</v>
      </c>
      <c r="AS89" s="754">
        <v>50</v>
      </c>
      <c r="AT89" s="244" t="s">
        <v>1724</v>
      </c>
      <c r="AU89" s="219">
        <f t="shared" si="63"/>
        <v>50</v>
      </c>
      <c r="AV89" s="245">
        <v>12.3</v>
      </c>
      <c r="AW89" s="246">
        <v>0</v>
      </c>
      <c r="AX89" s="250">
        <f>IF(ISERROR(VLOOKUP($F89,[1]기획현황취합!$A$1:$E$65440,[1]기획현황취합!$D$1,FALSE))=TRUE,0,VLOOKUP($F89,[1]기획현황취합!$A$1:$E$65440,[1]기획현황취합!$D$1,FALSE))</f>
        <v>41744</v>
      </c>
      <c r="AY89" s="248">
        <v>41853</v>
      </c>
      <c r="AZ89" s="208">
        <f>IF(ISERROR(VLOOKUP($F89,[1]기획현황취합!$A$1:$E$65440,[1]기획현황취합!$E$1,FALSE))=TRUE,0,VLOOKUP($F89,[1]기획현황취합!$A$1:$E$65440,[1]기획현황취합!$E$1,FALSE))</f>
        <v>41848</v>
      </c>
      <c r="BA89" s="243">
        <v>41859</v>
      </c>
      <c r="BB89" s="243">
        <v>41877</v>
      </c>
      <c r="BC89" s="243">
        <v>0</v>
      </c>
      <c r="BD89" s="243">
        <v>0</v>
      </c>
      <c r="BE89" s="243">
        <v>0</v>
      </c>
      <c r="BF89" s="243">
        <v>0</v>
      </c>
      <c r="BG89" s="249" t="s">
        <v>2773</v>
      </c>
      <c r="BH89" s="249">
        <v>0</v>
      </c>
      <c r="BI89" s="83">
        <f>IF($I89="TTL",SUMIF($C:$C,MID($K89,1,SEARCH("TTL",$K89)-2),$BI:$BI),SUMIF(실입고현황!$A:$A,BB89&amp;VLOOKUP($AG89,'TARGET MU'!$A:$D,'TARGET MU'!$B$1,FALSE)&amp;$Z89&amp;" "&amp;$AE89,실입고현황!$C:$C))</f>
        <v>287</v>
      </c>
      <c r="BJ89" s="102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3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3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3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4">
        <f t="shared" si="102"/>
        <v>0</v>
      </c>
      <c r="BO89" s="46">
        <f t="shared" si="103"/>
        <v>300</v>
      </c>
      <c r="BP89" s="94">
        <f t="shared" si="104"/>
        <v>4831003.5</v>
      </c>
      <c r="BQ89" s="94">
        <f t="shared" si="105"/>
        <v>23700000</v>
      </c>
      <c r="BR89" s="47">
        <f t="shared" si="97"/>
        <v>4.4598300426514994</v>
      </c>
      <c r="BT89" s="26" t="str">
        <f>IF(ISERROR(Z89&amp;VLOOKUP($AG89,'TARGET MU'!$A:$D,'TARGET MU'!$B$1,FALSE))=TRUE,"",Z89&amp;VLOOKUP($AG89,'TARGET MU'!$A:$D,'TARGET MU'!$B$1,FALSE))</f>
        <v>PNYTLF5002BK에버그린</v>
      </c>
      <c r="BU89" s="31">
        <f t="shared" si="114"/>
        <v>16103.344999999999</v>
      </c>
      <c r="BV89" s="31" t="str">
        <f t="shared" si="115"/>
        <v>PNYTLF5002BKOSS30079000EVERGREEN01CN</v>
      </c>
      <c r="BX89" s="54" t="str">
        <f t="shared" si="71"/>
        <v>PNY</v>
      </c>
      <c r="BY89" s="55">
        <f t="shared" si="72"/>
        <v>5</v>
      </c>
      <c r="BZ89" s="55" t="str">
        <f t="shared" si="73"/>
        <v>M</v>
      </c>
      <c r="CA89" s="55" t="str">
        <f t="shared" si="74"/>
        <v>TL</v>
      </c>
      <c r="CB89" s="55" t="str">
        <f t="shared" si="75"/>
        <v>U</v>
      </c>
      <c r="CC89" s="55" t="str">
        <f t="shared" si="76"/>
        <v>CN</v>
      </c>
      <c r="CD89" s="56" t="str">
        <f t="shared" si="77"/>
        <v>14FW PLAYBOY_MTM_01_BK</v>
      </c>
      <c r="CE89" s="55" t="str">
        <f t="shared" si="78"/>
        <v>PNYTLF5002</v>
      </c>
      <c r="CF89" s="55" t="str">
        <f t="shared" si="79"/>
        <v>002</v>
      </c>
      <c r="CG89" s="56" t="str">
        <f t="shared" si="80"/>
        <v>14FW PLAYBOY_MTM_01_BK</v>
      </c>
      <c r="CH89" s="55" t="str">
        <f t="shared" si="81"/>
        <v>BK</v>
      </c>
      <c r="CI89" s="55">
        <f t="shared" si="82"/>
        <v>1</v>
      </c>
      <c r="CJ89" s="55" t="str">
        <f t="shared" si="83"/>
        <v>OSS</v>
      </c>
      <c r="CK89" s="57">
        <f t="shared" si="106"/>
        <v>300</v>
      </c>
      <c r="CL89" s="58">
        <f t="shared" si="84"/>
        <v>12.3</v>
      </c>
      <c r="CM89" s="57">
        <f t="shared" si="85"/>
        <v>79000</v>
      </c>
      <c r="CN89" s="57">
        <f t="shared" si="86"/>
        <v>16053.344999999999</v>
      </c>
      <c r="CO89" s="57">
        <f t="shared" si="87"/>
        <v>50</v>
      </c>
      <c r="CP89" s="59">
        <f t="shared" si="88"/>
        <v>1</v>
      </c>
      <c r="CQ89" s="234"/>
      <c r="CS89" s="48"/>
      <c r="CT89" s="49" t="str">
        <f t="shared" si="89"/>
        <v>PNYTLF5002BKOSS</v>
      </c>
      <c r="CU89" s="50" t="str">
        <f t="shared" si="90"/>
        <v>PLAY NEWYORK</v>
      </c>
      <c r="CV89" s="50" t="str">
        <f t="shared" si="70"/>
        <v>LONG SLEEVES_002</v>
      </c>
      <c r="CW89" s="50" t="str">
        <f t="shared" si="91"/>
        <v>BLACK_OSS</v>
      </c>
      <c r="CX89" s="51" t="str">
        <f t="shared" si="92"/>
        <v>PNY</v>
      </c>
      <c r="CY89" s="51" t="str">
        <f t="shared" si="93"/>
        <v>002</v>
      </c>
      <c r="CZ89" s="52">
        <f t="shared" si="107"/>
        <v>300</v>
      </c>
      <c r="DA89" s="52">
        <f t="shared" si="94"/>
        <v>79000</v>
      </c>
      <c r="DB89" s="51" t="str">
        <f t="shared" si="95"/>
        <v>BLACK</v>
      </c>
      <c r="DC89" s="51" t="str">
        <f t="shared" si="96"/>
        <v>OSS</v>
      </c>
      <c r="DD89" s="60"/>
      <c r="DE89" s="164"/>
      <c r="DG89" s="270">
        <v>41789</v>
      </c>
      <c r="DH89" s="276">
        <f t="shared" si="67"/>
        <v>41758</v>
      </c>
      <c r="DI89" s="269">
        <v>41772</v>
      </c>
      <c r="DJ89" s="269">
        <v>41772</v>
      </c>
      <c r="DK89" s="270"/>
      <c r="DL89" s="1167"/>
      <c r="DM89" s="1167"/>
      <c r="DN89" s="270"/>
      <c r="DO89" s="270"/>
      <c r="DP89" s="277">
        <f t="shared" si="68"/>
        <v>41788</v>
      </c>
      <c r="DQ89" s="270"/>
      <c r="DR89" s="270"/>
      <c r="DS89" s="271"/>
      <c r="DT89" s="270"/>
      <c r="DU89" s="271"/>
      <c r="DV89" s="270">
        <v>41820</v>
      </c>
      <c r="DW89" s="270"/>
      <c r="DX89" s="271"/>
      <c r="DY89" s="271"/>
      <c r="DZ89" s="60"/>
      <c r="EA89" s="61"/>
      <c r="EB89" s="61"/>
      <c r="EC89" s="26" t="str">
        <f t="shared" si="116"/>
        <v>PNYTLF5002BK41744</v>
      </c>
      <c r="ED89" s="26" t="str">
        <f t="shared" si="117"/>
        <v>PNYTLF5002BKOSS</v>
      </c>
      <c r="EE89" s="27">
        <f>IF($ED89="",0,IF(COUNTIF(ED$12:ED88,ED89)=0,0,COUNTIF(ED$12:ED88,ED89)))</f>
        <v>0</v>
      </c>
      <c r="EF89" s="26">
        <f t="shared" si="118"/>
        <v>0</v>
      </c>
      <c r="EG89" s="27" t="str">
        <f t="shared" si="119"/>
        <v/>
      </c>
      <c r="EI89" s="26" t="str">
        <f t="shared" si="120"/>
        <v>PNYTLF5002</v>
      </c>
      <c r="EJ89" s="26" t="str">
        <f t="shared" si="121"/>
        <v>PNYTLF5002BK</v>
      </c>
    </row>
    <row r="90" spans="1:152" s="26" customFormat="1" ht="52.5" customHeight="1">
      <c r="A90" s="168" t="str">
        <f>IF(OR($I90="TTL",$I90=""),"",IF(ISERROR(VLOOKUP($B90,CODE!$D:$G,CODE!$F$1-2,FALSE))=TRUE,"전략",VLOOKUP($B90,CODE!$D:$G,CODE!$F$1-2,FALSE)))</f>
        <v>전략</v>
      </c>
      <c r="B90" s="217" t="str">
        <f>IF(OR($I90="TTL",$I90=""),"",IF(VLOOKUP($P90,CODE!$K:$O,CODE!$O$1,FALSE)="",$I90,$I90&amp;"-"&amp;VLOOKUP($P90,CODE!$K:$O,CODE!$O$1,FALSE)))</f>
        <v>PNY-의류</v>
      </c>
      <c r="C90" s="71" t="str">
        <f t="shared" si="108"/>
        <v>PNY-EVERGREEN-01</v>
      </c>
      <c r="D90" s="300" t="str">
        <f t="shared" si="109"/>
        <v>PNY-EVERGREEN-01PNYTLF5002BK</v>
      </c>
      <c r="E90" s="71">
        <f t="shared" si="110"/>
        <v>1</v>
      </c>
      <c r="F90" s="193" t="str">
        <f t="shared" si="111"/>
        <v>PNY-EVERGREEN-011</v>
      </c>
      <c r="G90" s="71" t="str">
        <f t="shared" si="112"/>
        <v>PNY-EVERGREEN-011-PNYTLF5002BLACKOMM</v>
      </c>
      <c r="H90" s="71" t="str">
        <f>IF(ISERROR(I90&amp;VLOOKUP(P90,CODE!$K:$N,CODE!$N$1,FALSE)&amp;S90)=TRUE,0,I90&amp;VLOOKUP(P90,CODE!$K:$N,CODE!$N$1,FALSE)&amp;S90)</f>
        <v>PNY의류2</v>
      </c>
      <c r="I90" s="71" t="str">
        <f>IF(ISERROR(SEARCH("TTL",$K90))=TRUE,IF($L90="","",VLOOKUP($L90,CODE!$B:$G,CODE!$D$1,FALSE)),"TTL")</f>
        <v>PNY</v>
      </c>
      <c r="J90" s="237" t="str">
        <f t="shared" si="113"/>
        <v>14FW P</v>
      </c>
      <c r="K90" s="878"/>
      <c r="L90" s="1296" t="s">
        <v>2840</v>
      </c>
      <c r="M90" s="41" t="str">
        <f>IF(OR($I90="TTL",$L90=""),"",VLOOKUP($L90,CODE!$B:$D,CODE!$C$1,FALSE))</f>
        <v>PLAY NEWYORK</v>
      </c>
      <c r="N90" s="42" t="str">
        <f>IF(OR($I90="TTL",$L90=""),"",VLOOKUP($K$2,CODE!$S:$T,CODE!$T$1-1,FALSE))</f>
        <v>F</v>
      </c>
      <c r="O90" s="1281">
        <v>5</v>
      </c>
      <c r="P90" s="40" t="s">
        <v>1947</v>
      </c>
      <c r="Q90" s="41" t="str">
        <f>IF(OR($I90="TTL",$P90=""),"",VLOOKUP($P90,CODE!$K:$M,CODE!$L$1,FALSE))</f>
        <v>LONG SLEEVES</v>
      </c>
      <c r="R90" s="1282" t="s">
        <v>1957</v>
      </c>
      <c r="S90" s="1283">
        <v>2</v>
      </c>
      <c r="T90" s="43" t="str">
        <f t="shared" si="2"/>
        <v>002</v>
      </c>
      <c r="U90" s="39" t="str">
        <f t="shared" si="3"/>
        <v>PNYTLF5002</v>
      </c>
      <c r="V90" s="36">
        <f t="shared" si="99"/>
        <v>0.25</v>
      </c>
      <c r="W90" s="1284" t="s">
        <v>2168</v>
      </c>
      <c r="X90" s="39" t="str">
        <f>IF($Y90="","",VLOOKUP($Y90,CODE!$AE:$AF,CODE!$AF$1-1,FALSE))</f>
        <v>BK</v>
      </c>
      <c r="Y90" s="37" t="s">
        <v>1968</v>
      </c>
      <c r="Z90" s="35" t="str">
        <f t="shared" si="5"/>
        <v>PNYTLF5002BK</v>
      </c>
      <c r="AA90" s="592" t="str">
        <f t="shared" si="100"/>
        <v/>
      </c>
      <c r="AB90" s="44">
        <f t="shared" si="101"/>
        <v>0.25</v>
      </c>
      <c r="AC90" s="598" t="s">
        <v>3018</v>
      </c>
      <c r="AD90" s="184">
        <v>1</v>
      </c>
      <c r="AE90" s="1285" t="s">
        <v>1951</v>
      </c>
      <c r="AF90" s="1295">
        <v>300</v>
      </c>
      <c r="AG90" s="1287" t="s">
        <v>2169</v>
      </c>
      <c r="AH90" s="1288">
        <v>1</v>
      </c>
      <c r="AI90" s="224" t="str">
        <f t="shared" si="8"/>
        <v>01</v>
      </c>
      <c r="AJ90" s="1289" t="s">
        <v>1944</v>
      </c>
      <c r="AK90" s="1289" t="s">
        <v>2167</v>
      </c>
      <c r="AL90" s="212">
        <f t="shared" si="9"/>
        <v>1</v>
      </c>
      <c r="AM90" s="247">
        <f>IF(ISERROR(VLOOKUP($F90,[1]기획현황취합!$A$1:$E$65440,[1]기획현황취합!$B$1,FALSE))=TRUE,0,VLOOKUP($F90,[1]기획현황취합!$A$1:$E$65440,[1]기획현황취합!$B$1,FALSE))</f>
        <v>79000</v>
      </c>
      <c r="AN90" s="1099">
        <f>IF(ISERROR(VLOOKUP($F90,[1]기획현황취합!$A$1:$E$65440,[1]기획현황취합!$C$1,FALSE))=TRUE,0,VLOOKUP($F90,[1]기획현황취합!$A$1:$E$65440,[1]기획현황취합!$C$1,FALSE))</f>
        <v>41803</v>
      </c>
      <c r="AO90" s="45">
        <f>IF(ISERROR(($AM90/1.1)/VLOOKUP($AG90,'TARGET MU'!$A:$D,'TARGET MU'!$D$1,FALSE))=TRUE,0,($AM90/1.1)/VLOOKUP($AG90,'TARGET MU'!$A:$D,'TARGET MU'!$D$1,FALSE))</f>
        <v>14363.636363636362</v>
      </c>
      <c r="AP90" s="1110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16103.344999999999</v>
      </c>
      <c r="AQ90" s="38">
        <f t="shared" si="62"/>
        <v>1739.7086363636372</v>
      </c>
      <c r="AR90" s="754">
        <v>0</v>
      </c>
      <c r="AS90" s="754">
        <v>50</v>
      </c>
      <c r="AT90" s="244" t="s">
        <v>1724</v>
      </c>
      <c r="AU90" s="219">
        <f t="shared" si="63"/>
        <v>50</v>
      </c>
      <c r="AV90" s="245">
        <v>12.3</v>
      </c>
      <c r="AW90" s="246">
        <v>0</v>
      </c>
      <c r="AX90" s="250">
        <f>IF(ISERROR(VLOOKUP($F90,[1]기획현황취합!$A$1:$E$65440,[1]기획현황취합!$D$1,FALSE))=TRUE,0,VLOOKUP($F90,[1]기획현황취합!$A$1:$E$65440,[1]기획현황취합!$D$1,FALSE))</f>
        <v>41744</v>
      </c>
      <c r="AY90" s="248">
        <v>41853</v>
      </c>
      <c r="AZ90" s="208">
        <f>IF(ISERROR(VLOOKUP($F90,[1]기획현황취합!$A$1:$E$65440,[1]기획현황취합!$E$1,FALSE))=TRUE,0,VLOOKUP($F90,[1]기획현황취합!$A$1:$E$65440,[1]기획현황취합!$E$1,FALSE))</f>
        <v>41848</v>
      </c>
      <c r="BA90" s="243">
        <v>41859</v>
      </c>
      <c r="BB90" s="243">
        <v>41877</v>
      </c>
      <c r="BC90" s="243">
        <v>0</v>
      </c>
      <c r="BD90" s="243">
        <v>0</v>
      </c>
      <c r="BE90" s="243">
        <v>0</v>
      </c>
      <c r="BF90" s="243">
        <v>0</v>
      </c>
      <c r="BG90" s="249" t="s">
        <v>2773</v>
      </c>
      <c r="BH90" s="249">
        <v>0</v>
      </c>
      <c r="BI90" s="83">
        <f>IF($I90="TTL",SUMIF($C:$C,MID($K90,1,SEARCH("TTL",$K90)-2),$BI:$BI),SUMIF(실입고현황!$A:$A,BB90&amp;VLOOKUP($AG90,'TARGET MU'!$A:$D,'TARGET MU'!$B$1,FALSE)&amp;$Z90&amp;" "&amp;$AE90,실입고현황!$C:$C))</f>
        <v>305</v>
      </c>
      <c r="BJ90" s="102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3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3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3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4">
        <f t="shared" si="102"/>
        <v>0</v>
      </c>
      <c r="BO90" s="46">
        <f t="shared" si="103"/>
        <v>300</v>
      </c>
      <c r="BP90" s="94">
        <f t="shared" si="104"/>
        <v>4831003.5</v>
      </c>
      <c r="BQ90" s="94">
        <f t="shared" si="105"/>
        <v>23700000</v>
      </c>
      <c r="BR90" s="47">
        <f t="shared" si="97"/>
        <v>4.4598300426514994</v>
      </c>
      <c r="BT90" s="26" t="str">
        <f>IF(ISERROR(Z90&amp;VLOOKUP($AG90,'TARGET MU'!$A:$D,'TARGET MU'!$B$1,FALSE))=TRUE,"",Z90&amp;VLOOKUP($AG90,'TARGET MU'!$A:$D,'TARGET MU'!$B$1,FALSE))</f>
        <v>PNYTLF5002BK에버그린</v>
      </c>
      <c r="BU90" s="31">
        <f t="shared" si="114"/>
        <v>16103.344999999999</v>
      </c>
      <c r="BV90" s="31" t="str">
        <f t="shared" si="115"/>
        <v>PNYTLF5002BKOMM30079000EVERGREEN01CN</v>
      </c>
      <c r="BX90" s="54" t="str">
        <f t="shared" si="71"/>
        <v>PNY</v>
      </c>
      <c r="BY90" s="55">
        <f t="shared" si="72"/>
        <v>5</v>
      </c>
      <c r="BZ90" s="55" t="str">
        <f t="shared" si="73"/>
        <v>M</v>
      </c>
      <c r="CA90" s="55" t="str">
        <f t="shared" si="74"/>
        <v>TL</v>
      </c>
      <c r="CB90" s="55" t="str">
        <f t="shared" si="75"/>
        <v>U</v>
      </c>
      <c r="CC90" s="55" t="str">
        <f t="shared" si="76"/>
        <v>CN</v>
      </c>
      <c r="CD90" s="56" t="str">
        <f t="shared" si="77"/>
        <v>14FW PLAYBOY_MTM_01_BK</v>
      </c>
      <c r="CE90" s="55" t="str">
        <f t="shared" si="78"/>
        <v>PNYTLF5002</v>
      </c>
      <c r="CF90" s="55" t="str">
        <f t="shared" si="79"/>
        <v>002</v>
      </c>
      <c r="CG90" s="56" t="str">
        <f t="shared" si="80"/>
        <v>14FW PLAYBOY_MTM_01_BK</v>
      </c>
      <c r="CH90" s="55" t="str">
        <f t="shared" si="81"/>
        <v>BK</v>
      </c>
      <c r="CI90" s="55">
        <f t="shared" si="82"/>
        <v>1</v>
      </c>
      <c r="CJ90" s="55" t="str">
        <f t="shared" si="83"/>
        <v>OMM</v>
      </c>
      <c r="CK90" s="57">
        <f t="shared" si="106"/>
        <v>300</v>
      </c>
      <c r="CL90" s="58">
        <f t="shared" si="84"/>
        <v>12.3</v>
      </c>
      <c r="CM90" s="57">
        <f t="shared" si="85"/>
        <v>79000</v>
      </c>
      <c r="CN90" s="57">
        <f t="shared" si="86"/>
        <v>16053.344999999999</v>
      </c>
      <c r="CO90" s="57">
        <f t="shared" si="87"/>
        <v>50</v>
      </c>
      <c r="CP90" s="59">
        <f t="shared" si="88"/>
        <v>1</v>
      </c>
      <c r="CQ90" s="234"/>
      <c r="CS90" s="48"/>
      <c r="CT90" s="49" t="str">
        <f t="shared" si="89"/>
        <v>PNYTLF5002BKOMM</v>
      </c>
      <c r="CU90" s="50" t="str">
        <f t="shared" si="90"/>
        <v>PLAY NEWYORK</v>
      </c>
      <c r="CV90" s="50" t="str">
        <f t="shared" si="70"/>
        <v>LONG SLEEVES_002</v>
      </c>
      <c r="CW90" s="50" t="str">
        <f t="shared" si="91"/>
        <v>BLACK_OMM</v>
      </c>
      <c r="CX90" s="51" t="str">
        <f t="shared" si="92"/>
        <v>PNY</v>
      </c>
      <c r="CY90" s="51" t="str">
        <f t="shared" si="93"/>
        <v>002</v>
      </c>
      <c r="CZ90" s="52">
        <f t="shared" si="107"/>
        <v>300</v>
      </c>
      <c r="DA90" s="52">
        <f t="shared" si="94"/>
        <v>79000</v>
      </c>
      <c r="DB90" s="51" t="str">
        <f t="shared" si="95"/>
        <v>BLACK</v>
      </c>
      <c r="DC90" s="51" t="str">
        <f t="shared" si="96"/>
        <v>OMM</v>
      </c>
      <c r="DD90" s="60"/>
      <c r="DE90" s="164"/>
      <c r="DG90" s="270">
        <v>41789</v>
      </c>
      <c r="DH90" s="276">
        <f t="shared" si="67"/>
        <v>41758</v>
      </c>
      <c r="DI90" s="269">
        <v>41772</v>
      </c>
      <c r="DJ90" s="269">
        <v>41772</v>
      </c>
      <c r="DK90" s="270"/>
      <c r="DL90" s="1167"/>
      <c r="DM90" s="1167"/>
      <c r="DN90" s="270"/>
      <c r="DO90" s="270"/>
      <c r="DP90" s="277">
        <f t="shared" si="68"/>
        <v>41788</v>
      </c>
      <c r="DQ90" s="270"/>
      <c r="DR90" s="270"/>
      <c r="DS90" s="271"/>
      <c r="DT90" s="270"/>
      <c r="DU90" s="271"/>
      <c r="DV90" s="270">
        <v>41820</v>
      </c>
      <c r="DW90" s="270"/>
      <c r="DX90" s="271"/>
      <c r="DY90" s="271"/>
      <c r="DZ90" s="60"/>
      <c r="EA90" s="61"/>
      <c r="EB90" s="61"/>
      <c r="EC90" s="26" t="str">
        <f t="shared" si="116"/>
        <v/>
      </c>
      <c r="ED90" s="26" t="str">
        <f t="shared" si="117"/>
        <v>PNYTLF5002BKOMM</v>
      </c>
      <c r="EE90" s="27">
        <f>IF($ED90="",0,IF(COUNTIF(ED$12:ED89,ED90)=0,0,COUNTIF(ED$12:ED89,ED90)))</f>
        <v>0</v>
      </c>
      <c r="EF90" s="26">
        <f t="shared" si="118"/>
        <v>0</v>
      </c>
      <c r="EG90" s="27" t="str">
        <f t="shared" si="119"/>
        <v/>
      </c>
      <c r="EI90" s="26" t="str">
        <f t="shared" si="120"/>
        <v>PNYTLF5002</v>
      </c>
      <c r="EJ90" s="26" t="str">
        <f t="shared" si="121"/>
        <v>PNYTLF5002BK</v>
      </c>
    </row>
    <row r="91" spans="1:152" s="26" customFormat="1" ht="52.5" customHeight="1">
      <c r="A91" s="168" t="str">
        <f>IF(OR($I91="TTL",$I91=""),"",IF(ISERROR(VLOOKUP($B91,CODE!$D:$G,CODE!$F$1-2,FALSE))=TRUE,"전략",VLOOKUP($B91,CODE!$D:$G,CODE!$F$1-2,FALSE)))</f>
        <v>전략</v>
      </c>
      <c r="B91" s="217" t="str">
        <f>IF(OR($I91="TTL",$I91=""),"",IF(VLOOKUP($P91,CODE!$K:$O,CODE!$O$1,FALSE)="",$I91,$I91&amp;"-"&amp;VLOOKUP($P91,CODE!$K:$O,CODE!$O$1,FALSE)))</f>
        <v>PNY-의류</v>
      </c>
      <c r="C91" s="71" t="str">
        <f t="shared" si="108"/>
        <v>PNY-EVERGREEN-01</v>
      </c>
      <c r="D91" s="300" t="str">
        <f t="shared" si="109"/>
        <v>PNY-EVERGREEN-01PNYTLF5002BK</v>
      </c>
      <c r="E91" s="71">
        <f t="shared" si="110"/>
        <v>1</v>
      </c>
      <c r="F91" s="193" t="str">
        <f t="shared" si="111"/>
        <v>PNY-EVERGREEN-011</v>
      </c>
      <c r="G91" s="71" t="str">
        <f t="shared" si="112"/>
        <v>PNY-EVERGREEN-011-PNYTLF5002BLACKOLL</v>
      </c>
      <c r="H91" s="71" t="str">
        <f>IF(ISERROR(I91&amp;VLOOKUP(P91,CODE!$K:$N,CODE!$N$1,FALSE)&amp;S91)=TRUE,0,I91&amp;VLOOKUP(P91,CODE!$K:$N,CODE!$N$1,FALSE)&amp;S91)</f>
        <v>PNY의류2</v>
      </c>
      <c r="I91" s="71" t="str">
        <f>IF(ISERROR(SEARCH("TTL",$K91))=TRUE,IF($L91="","",VLOOKUP($L91,CODE!$B:$G,CODE!$D$1,FALSE)),"TTL")</f>
        <v>PNY</v>
      </c>
      <c r="J91" s="237" t="str">
        <f t="shared" si="113"/>
        <v>14FW P</v>
      </c>
      <c r="K91" s="878"/>
      <c r="L91" s="1296" t="s">
        <v>2840</v>
      </c>
      <c r="M91" s="41" t="str">
        <f>IF(OR($I91="TTL",$L91=""),"",VLOOKUP($L91,CODE!$B:$D,CODE!$C$1,FALSE))</f>
        <v>PLAY NEWYORK</v>
      </c>
      <c r="N91" s="42" t="str">
        <f>IF(OR($I91="TTL",$L91=""),"",VLOOKUP($K$2,CODE!$S:$T,CODE!$T$1-1,FALSE))</f>
        <v>F</v>
      </c>
      <c r="O91" s="1281">
        <v>5</v>
      </c>
      <c r="P91" s="40" t="s">
        <v>1947</v>
      </c>
      <c r="Q91" s="41" t="str">
        <f>IF(OR($I91="TTL",$P91=""),"",VLOOKUP($P91,CODE!$K:$M,CODE!$L$1,FALSE))</f>
        <v>LONG SLEEVES</v>
      </c>
      <c r="R91" s="1282" t="s">
        <v>1957</v>
      </c>
      <c r="S91" s="1283">
        <v>2</v>
      </c>
      <c r="T91" s="43" t="str">
        <f t="shared" si="2"/>
        <v>002</v>
      </c>
      <c r="U91" s="39" t="str">
        <f t="shared" si="3"/>
        <v>PNYTLF5002</v>
      </c>
      <c r="V91" s="36">
        <f t="shared" si="99"/>
        <v>0.25</v>
      </c>
      <c r="W91" s="1284" t="s">
        <v>2168</v>
      </c>
      <c r="X91" s="39" t="str">
        <f>IF($Y91="","",VLOOKUP($Y91,CODE!$AE:$AF,CODE!$AF$1-1,FALSE))</f>
        <v>BK</v>
      </c>
      <c r="Y91" s="37" t="s">
        <v>1968</v>
      </c>
      <c r="Z91" s="35" t="str">
        <f t="shared" si="5"/>
        <v>PNYTLF5002BK</v>
      </c>
      <c r="AA91" s="592" t="str">
        <f t="shared" si="100"/>
        <v/>
      </c>
      <c r="AB91" s="44">
        <f t="shared" si="101"/>
        <v>0.25</v>
      </c>
      <c r="AC91" s="598" t="s">
        <v>3017</v>
      </c>
      <c r="AD91" s="184">
        <v>1</v>
      </c>
      <c r="AE91" s="1285" t="s">
        <v>1960</v>
      </c>
      <c r="AF91" s="1295">
        <v>200</v>
      </c>
      <c r="AG91" s="1287" t="s">
        <v>2169</v>
      </c>
      <c r="AH91" s="1288">
        <v>1</v>
      </c>
      <c r="AI91" s="224" t="str">
        <f t="shared" si="8"/>
        <v>01</v>
      </c>
      <c r="AJ91" s="1289" t="s">
        <v>1944</v>
      </c>
      <c r="AK91" s="1289" t="s">
        <v>2167</v>
      </c>
      <c r="AL91" s="212">
        <f t="shared" si="9"/>
        <v>1</v>
      </c>
      <c r="AM91" s="247">
        <f>IF(ISERROR(VLOOKUP($F91,[1]기획현황취합!$A$1:$E$65440,[1]기획현황취합!$B$1,FALSE))=TRUE,0,VLOOKUP($F91,[1]기획현황취합!$A$1:$E$65440,[1]기획현황취합!$B$1,FALSE))</f>
        <v>79000</v>
      </c>
      <c r="AN91" s="1099">
        <f>IF(ISERROR(VLOOKUP($F91,[1]기획현황취합!$A$1:$E$65440,[1]기획현황취합!$C$1,FALSE))=TRUE,0,VLOOKUP($F91,[1]기획현황취합!$A$1:$E$65440,[1]기획현황취합!$C$1,FALSE))</f>
        <v>41803</v>
      </c>
      <c r="AO91" s="45">
        <f>IF(ISERROR(($AM91/1.1)/VLOOKUP($AG91,'TARGET MU'!$A:$D,'TARGET MU'!$D$1,FALSE))=TRUE,0,($AM91/1.1)/VLOOKUP($AG91,'TARGET MU'!$A:$D,'TARGET MU'!$D$1,FALSE))</f>
        <v>14363.636363636362</v>
      </c>
      <c r="AP91" s="1110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16103.344999999999</v>
      </c>
      <c r="AQ91" s="38">
        <f t="shared" si="62"/>
        <v>1739.7086363636372</v>
      </c>
      <c r="AR91" s="754">
        <v>0</v>
      </c>
      <c r="AS91" s="754">
        <v>50</v>
      </c>
      <c r="AT91" s="244" t="s">
        <v>1724</v>
      </c>
      <c r="AU91" s="219">
        <f t="shared" si="63"/>
        <v>50</v>
      </c>
      <c r="AV91" s="245">
        <v>12.3</v>
      </c>
      <c r="AW91" s="246">
        <v>0</v>
      </c>
      <c r="AX91" s="250">
        <f>IF(ISERROR(VLOOKUP($F91,[1]기획현황취합!$A$1:$E$65440,[1]기획현황취합!$D$1,FALSE))=TRUE,0,VLOOKUP($F91,[1]기획현황취합!$A$1:$E$65440,[1]기획현황취합!$D$1,FALSE))</f>
        <v>41744</v>
      </c>
      <c r="AY91" s="248">
        <v>41853</v>
      </c>
      <c r="AZ91" s="208">
        <f>IF(ISERROR(VLOOKUP($F91,[1]기획현황취합!$A$1:$E$65440,[1]기획현황취합!$E$1,FALSE))=TRUE,0,VLOOKUP($F91,[1]기획현황취합!$A$1:$E$65440,[1]기획현황취합!$E$1,FALSE))</f>
        <v>41848</v>
      </c>
      <c r="BA91" s="243">
        <v>41859</v>
      </c>
      <c r="BB91" s="243">
        <v>41877</v>
      </c>
      <c r="BC91" s="243">
        <v>0</v>
      </c>
      <c r="BD91" s="243">
        <v>0</v>
      </c>
      <c r="BE91" s="243">
        <v>0</v>
      </c>
      <c r="BF91" s="243">
        <v>0</v>
      </c>
      <c r="BG91" s="249" t="s">
        <v>2773</v>
      </c>
      <c r="BH91" s="249">
        <v>0</v>
      </c>
      <c r="BI91" s="83">
        <f>IF($I91="TTL",SUMIF($C:$C,MID($K91,1,SEARCH("TTL",$K91)-2),$BI:$BI),SUMIF(실입고현황!$A:$A,BB91&amp;VLOOKUP($AG91,'TARGET MU'!$A:$D,'TARGET MU'!$B$1,FALSE)&amp;$Z91&amp;" "&amp;$AE91,실입고현황!$C:$C))</f>
        <v>198</v>
      </c>
      <c r="BJ91" s="102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3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3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3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4">
        <f t="shared" si="102"/>
        <v>0</v>
      </c>
      <c r="BO91" s="46">
        <f t="shared" si="103"/>
        <v>200</v>
      </c>
      <c r="BP91" s="94">
        <f t="shared" si="104"/>
        <v>3220669</v>
      </c>
      <c r="BQ91" s="94">
        <f t="shared" si="105"/>
        <v>15800000</v>
      </c>
      <c r="BR91" s="47">
        <f t="shared" si="97"/>
        <v>4.4598300426514994</v>
      </c>
      <c r="BT91" s="26" t="str">
        <f>IF(ISERROR(Z91&amp;VLOOKUP($AG91,'TARGET MU'!$A:$D,'TARGET MU'!$B$1,FALSE))=TRUE,"",Z91&amp;VLOOKUP($AG91,'TARGET MU'!$A:$D,'TARGET MU'!$B$1,FALSE))</f>
        <v>PNYTLF5002BK에버그린</v>
      </c>
      <c r="BU91" s="31">
        <f t="shared" si="114"/>
        <v>16103.344999999999</v>
      </c>
      <c r="BV91" s="31" t="str">
        <f t="shared" si="115"/>
        <v>PNYTLF5002BKOLL20079000EVERGREEN01CN</v>
      </c>
      <c r="BX91" s="54" t="str">
        <f t="shared" si="71"/>
        <v>PNY</v>
      </c>
      <c r="BY91" s="55">
        <f t="shared" si="72"/>
        <v>5</v>
      </c>
      <c r="BZ91" s="55" t="str">
        <f t="shared" si="73"/>
        <v>M</v>
      </c>
      <c r="CA91" s="55" t="str">
        <f t="shared" si="74"/>
        <v>TL</v>
      </c>
      <c r="CB91" s="55" t="str">
        <f t="shared" si="75"/>
        <v>U</v>
      </c>
      <c r="CC91" s="55" t="str">
        <f t="shared" si="76"/>
        <v>CN</v>
      </c>
      <c r="CD91" s="56" t="str">
        <f t="shared" si="77"/>
        <v>14FW PLAYBOY_MTM_01_BK</v>
      </c>
      <c r="CE91" s="55" t="str">
        <f t="shared" si="78"/>
        <v>PNYTLF5002</v>
      </c>
      <c r="CF91" s="55" t="str">
        <f t="shared" si="79"/>
        <v>002</v>
      </c>
      <c r="CG91" s="56" t="str">
        <f t="shared" si="80"/>
        <v>14FW PLAYBOY_MTM_01_BK</v>
      </c>
      <c r="CH91" s="55" t="str">
        <f t="shared" si="81"/>
        <v>BK</v>
      </c>
      <c r="CI91" s="55">
        <f t="shared" si="82"/>
        <v>1</v>
      </c>
      <c r="CJ91" s="55" t="str">
        <f t="shared" si="83"/>
        <v>OLL</v>
      </c>
      <c r="CK91" s="57">
        <f t="shared" si="106"/>
        <v>200</v>
      </c>
      <c r="CL91" s="58">
        <f t="shared" si="84"/>
        <v>12.3</v>
      </c>
      <c r="CM91" s="57">
        <f t="shared" si="85"/>
        <v>79000</v>
      </c>
      <c r="CN91" s="57">
        <f t="shared" si="86"/>
        <v>16053.344999999999</v>
      </c>
      <c r="CO91" s="57">
        <f t="shared" si="87"/>
        <v>50</v>
      </c>
      <c r="CP91" s="59">
        <f t="shared" si="88"/>
        <v>1</v>
      </c>
      <c r="CQ91" s="234"/>
      <c r="CS91" s="48"/>
      <c r="CT91" s="49" t="str">
        <f t="shared" si="89"/>
        <v>PNYTLF5002BKOLL</v>
      </c>
      <c r="CU91" s="50" t="str">
        <f t="shared" si="90"/>
        <v>PLAY NEWYORK</v>
      </c>
      <c r="CV91" s="50" t="str">
        <f t="shared" si="70"/>
        <v>LONG SLEEVES_002</v>
      </c>
      <c r="CW91" s="50" t="str">
        <f t="shared" si="91"/>
        <v>BLACK_OLL</v>
      </c>
      <c r="CX91" s="51" t="str">
        <f t="shared" si="92"/>
        <v>PNY</v>
      </c>
      <c r="CY91" s="51" t="str">
        <f t="shared" si="93"/>
        <v>002</v>
      </c>
      <c r="CZ91" s="52">
        <f t="shared" si="107"/>
        <v>200</v>
      </c>
      <c r="DA91" s="52">
        <f t="shared" si="94"/>
        <v>79000</v>
      </c>
      <c r="DB91" s="51" t="str">
        <f t="shared" si="95"/>
        <v>BLACK</v>
      </c>
      <c r="DC91" s="51" t="str">
        <f t="shared" si="96"/>
        <v>OLL</v>
      </c>
      <c r="DD91" s="60"/>
      <c r="DE91" s="164"/>
      <c r="DG91" s="270">
        <v>41789</v>
      </c>
      <c r="DH91" s="276">
        <f t="shared" si="67"/>
        <v>41758</v>
      </c>
      <c r="DI91" s="269">
        <v>41772</v>
      </c>
      <c r="DJ91" s="269">
        <v>41772</v>
      </c>
      <c r="DK91" s="270"/>
      <c r="DL91" s="1167"/>
      <c r="DM91" s="1167"/>
      <c r="DN91" s="270"/>
      <c r="DO91" s="270"/>
      <c r="DP91" s="277">
        <f t="shared" si="68"/>
        <v>41788</v>
      </c>
      <c r="DQ91" s="270"/>
      <c r="DR91" s="270"/>
      <c r="DS91" s="271"/>
      <c r="DT91" s="270"/>
      <c r="DU91" s="271"/>
      <c r="DV91" s="270">
        <v>41820</v>
      </c>
      <c r="DW91" s="270"/>
      <c r="DX91" s="271"/>
      <c r="DY91" s="271"/>
      <c r="DZ91" s="60"/>
      <c r="EA91" s="61"/>
      <c r="EB91" s="61"/>
      <c r="EC91" s="26" t="str">
        <f t="shared" si="116"/>
        <v/>
      </c>
      <c r="ED91" s="26" t="str">
        <f t="shared" si="117"/>
        <v>PNYTLF5002BKOLL</v>
      </c>
      <c r="EE91" s="27">
        <f>IF($ED91="",0,IF(COUNTIF(ED$12:ED90,ED91)=0,0,COUNTIF(ED$12:ED90,ED91)))</f>
        <v>0</v>
      </c>
      <c r="EF91" s="26">
        <f t="shared" si="118"/>
        <v>0</v>
      </c>
      <c r="EG91" s="27" t="str">
        <f t="shared" si="119"/>
        <v/>
      </c>
      <c r="EI91" s="26" t="str">
        <f t="shared" si="120"/>
        <v>PNYTLF5002</v>
      </c>
      <c r="EJ91" s="26" t="str">
        <f t="shared" si="121"/>
        <v>PNYTLF5002BK</v>
      </c>
    </row>
    <row r="92" spans="1:152" s="26" customFormat="1" ht="52.5" customHeight="1">
      <c r="A92" s="168" t="str">
        <f>IF(OR($I92="TTL",$I92=""),"",IF(ISERROR(VLOOKUP($B92,CODE!$D:$G,CODE!$F$1-2,FALSE))=TRUE,"전략",VLOOKUP($B92,CODE!$D:$G,CODE!$F$1-2,FALSE)))</f>
        <v>전략</v>
      </c>
      <c r="B92" s="217" t="str">
        <f>IF(OR($I92="TTL",$I92=""),"",IF(VLOOKUP($P92,CODE!$K:$O,CODE!$O$1,FALSE)="",$I92,$I92&amp;"-"&amp;VLOOKUP($P92,CODE!$K:$O,CODE!$O$1,FALSE)))</f>
        <v>PNY-의류</v>
      </c>
      <c r="C92" s="71" t="str">
        <f t="shared" si="108"/>
        <v>PNY-EVERGREEN-01</v>
      </c>
      <c r="D92" s="300" t="str">
        <f t="shared" si="109"/>
        <v>PNY-EVERGREEN-01PNYTLF5002BK</v>
      </c>
      <c r="E92" s="71">
        <f t="shared" si="110"/>
        <v>1</v>
      </c>
      <c r="F92" s="193" t="str">
        <f t="shared" si="111"/>
        <v>PNY-EVERGREEN-011</v>
      </c>
      <c r="G92" s="71" t="str">
        <f t="shared" si="112"/>
        <v>PNY-EVERGREEN-011-PNYTLF5002BLACKOXL</v>
      </c>
      <c r="H92" s="71" t="str">
        <f>IF(ISERROR(I92&amp;VLOOKUP(P92,CODE!$K:$N,CODE!$N$1,FALSE)&amp;S92)=TRUE,0,I92&amp;VLOOKUP(P92,CODE!$K:$N,CODE!$N$1,FALSE)&amp;S92)</f>
        <v>PNY의류2</v>
      </c>
      <c r="I92" s="71" t="str">
        <f>IF(ISERROR(SEARCH("TTL",$K92))=TRUE,IF($L92="","",VLOOKUP($L92,CODE!$B:$G,CODE!$D$1,FALSE)),"TTL")</f>
        <v>PNY</v>
      </c>
      <c r="J92" s="237" t="str">
        <f t="shared" si="113"/>
        <v>14FW P</v>
      </c>
      <c r="K92" s="878"/>
      <c r="L92" s="1296" t="s">
        <v>2840</v>
      </c>
      <c r="M92" s="41" t="str">
        <f>IF(OR($I92="TTL",$L92=""),"",VLOOKUP($L92,CODE!$B:$D,CODE!$C$1,FALSE))</f>
        <v>PLAY NEWYORK</v>
      </c>
      <c r="N92" s="42" t="str">
        <f>IF(OR($I92="TTL",$L92=""),"",VLOOKUP($K$2,CODE!$S:$T,CODE!$T$1-1,FALSE))</f>
        <v>F</v>
      </c>
      <c r="O92" s="1281">
        <v>5</v>
      </c>
      <c r="P92" s="40" t="s">
        <v>1947</v>
      </c>
      <c r="Q92" s="41" t="str">
        <f>IF(OR($I92="TTL",$P92=""),"",VLOOKUP($P92,CODE!$K:$M,CODE!$L$1,FALSE))</f>
        <v>LONG SLEEVES</v>
      </c>
      <c r="R92" s="1282" t="s">
        <v>1957</v>
      </c>
      <c r="S92" s="1283">
        <v>2</v>
      </c>
      <c r="T92" s="43" t="str">
        <f t="shared" si="2"/>
        <v>002</v>
      </c>
      <c r="U92" s="39" t="str">
        <f t="shared" si="3"/>
        <v>PNYTLF5002</v>
      </c>
      <c r="V92" s="36">
        <f t="shared" si="99"/>
        <v>0.25</v>
      </c>
      <c r="W92" s="1284" t="s">
        <v>2168</v>
      </c>
      <c r="X92" s="39" t="str">
        <f>IF($Y92="","",VLOOKUP($Y92,CODE!$AE:$AF,CODE!$AF$1-1,FALSE))</f>
        <v>BK</v>
      </c>
      <c r="Y92" s="37" t="s">
        <v>1968</v>
      </c>
      <c r="Z92" s="35" t="str">
        <f t="shared" si="5"/>
        <v>PNYTLF5002BK</v>
      </c>
      <c r="AA92" s="592" t="str">
        <f t="shared" si="100"/>
        <v/>
      </c>
      <c r="AB92" s="44">
        <f t="shared" si="101"/>
        <v>0.25</v>
      </c>
      <c r="AC92" s="598" t="s">
        <v>3017</v>
      </c>
      <c r="AD92" s="184">
        <v>1</v>
      </c>
      <c r="AE92" s="1285" t="s">
        <v>2172</v>
      </c>
      <c r="AF92" s="1295">
        <v>200</v>
      </c>
      <c r="AG92" s="1287" t="s">
        <v>2169</v>
      </c>
      <c r="AH92" s="1288">
        <v>1</v>
      </c>
      <c r="AI92" s="224" t="str">
        <f t="shared" si="8"/>
        <v>01</v>
      </c>
      <c r="AJ92" s="1289" t="s">
        <v>1944</v>
      </c>
      <c r="AK92" s="1289" t="s">
        <v>2167</v>
      </c>
      <c r="AL92" s="212">
        <f t="shared" si="9"/>
        <v>1</v>
      </c>
      <c r="AM92" s="247">
        <f>IF(ISERROR(VLOOKUP($F92,[1]기획현황취합!$A$1:$E$65440,[1]기획현황취합!$B$1,FALSE))=TRUE,0,VLOOKUP($F92,[1]기획현황취합!$A$1:$E$65440,[1]기획현황취합!$B$1,FALSE))</f>
        <v>79000</v>
      </c>
      <c r="AN92" s="1099">
        <f>IF(ISERROR(VLOOKUP($F92,[1]기획현황취합!$A$1:$E$65440,[1]기획현황취합!$C$1,FALSE))=TRUE,0,VLOOKUP($F92,[1]기획현황취합!$A$1:$E$65440,[1]기획현황취합!$C$1,FALSE))</f>
        <v>41803</v>
      </c>
      <c r="AO92" s="45">
        <f>IF(ISERROR(($AM92/1.1)/VLOOKUP($AG92,'TARGET MU'!$A:$D,'TARGET MU'!$D$1,FALSE))=TRUE,0,($AM92/1.1)/VLOOKUP($AG92,'TARGET MU'!$A:$D,'TARGET MU'!$D$1,FALSE))</f>
        <v>14363.636363636362</v>
      </c>
      <c r="AP92" s="1110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16103.344999999999</v>
      </c>
      <c r="AQ92" s="38">
        <f t="shared" si="62"/>
        <v>1739.7086363636372</v>
      </c>
      <c r="AR92" s="754">
        <v>0</v>
      </c>
      <c r="AS92" s="754">
        <v>50</v>
      </c>
      <c r="AT92" s="244" t="s">
        <v>1724</v>
      </c>
      <c r="AU92" s="219">
        <f t="shared" si="63"/>
        <v>50</v>
      </c>
      <c r="AV92" s="245">
        <v>12.3</v>
      </c>
      <c r="AW92" s="246">
        <v>0</v>
      </c>
      <c r="AX92" s="250">
        <f>IF(ISERROR(VLOOKUP($F92,[1]기획현황취합!$A$1:$E$65440,[1]기획현황취합!$D$1,FALSE))=TRUE,0,VLOOKUP($F92,[1]기획현황취합!$A$1:$E$65440,[1]기획현황취합!$D$1,FALSE))</f>
        <v>41744</v>
      </c>
      <c r="AY92" s="248">
        <v>41853</v>
      </c>
      <c r="AZ92" s="208">
        <f>IF(ISERROR(VLOOKUP($F92,[1]기획현황취합!$A$1:$E$65440,[1]기획현황취합!$E$1,FALSE))=TRUE,0,VLOOKUP($F92,[1]기획현황취합!$A$1:$E$65440,[1]기획현황취합!$E$1,FALSE))</f>
        <v>41848</v>
      </c>
      <c r="BA92" s="243">
        <v>41859</v>
      </c>
      <c r="BB92" s="243">
        <v>41877</v>
      </c>
      <c r="BC92" s="243">
        <v>0</v>
      </c>
      <c r="BD92" s="243">
        <v>0</v>
      </c>
      <c r="BE92" s="243">
        <v>0</v>
      </c>
      <c r="BF92" s="243">
        <v>0</v>
      </c>
      <c r="BG92" s="249" t="s">
        <v>2773</v>
      </c>
      <c r="BH92" s="249">
        <v>0</v>
      </c>
      <c r="BI92" s="83">
        <f>IF($I92="TTL",SUMIF($C:$C,MID($K92,1,SEARCH("TTL",$K92)-2),$BI:$BI),SUMIF(실입고현황!$A:$A,BB92&amp;VLOOKUP($AG92,'TARGET MU'!$A:$D,'TARGET MU'!$B$1,FALSE)&amp;$Z92&amp;" "&amp;$AE92,실입고현황!$C:$C))</f>
        <v>203</v>
      </c>
      <c r="BJ92" s="102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3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3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3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4">
        <f t="shared" si="102"/>
        <v>0</v>
      </c>
      <c r="BO92" s="46">
        <f t="shared" si="103"/>
        <v>200</v>
      </c>
      <c r="BP92" s="94">
        <f t="shared" si="104"/>
        <v>3220669</v>
      </c>
      <c r="BQ92" s="94">
        <f t="shared" si="105"/>
        <v>15800000</v>
      </c>
      <c r="BR92" s="47">
        <f t="shared" si="97"/>
        <v>4.4598300426514994</v>
      </c>
      <c r="BT92" s="26" t="str">
        <f>IF(ISERROR(Z92&amp;VLOOKUP($AG92,'TARGET MU'!$A:$D,'TARGET MU'!$B$1,FALSE))=TRUE,"",Z92&amp;VLOOKUP($AG92,'TARGET MU'!$A:$D,'TARGET MU'!$B$1,FALSE))</f>
        <v>PNYTLF5002BK에버그린</v>
      </c>
      <c r="BU92" s="31">
        <f t="shared" si="114"/>
        <v>16103.344999999999</v>
      </c>
      <c r="BV92" s="31" t="str">
        <f t="shared" si="115"/>
        <v>PNYTLF5002BKOXL20079000EVERGREEN01CN</v>
      </c>
      <c r="BX92" s="54" t="str">
        <f t="shared" si="71"/>
        <v>PNY</v>
      </c>
      <c r="BY92" s="55">
        <f t="shared" si="72"/>
        <v>5</v>
      </c>
      <c r="BZ92" s="55" t="str">
        <f t="shared" si="73"/>
        <v>M</v>
      </c>
      <c r="CA92" s="55" t="str">
        <f t="shared" si="74"/>
        <v>TL</v>
      </c>
      <c r="CB92" s="55" t="str">
        <f t="shared" si="75"/>
        <v>U</v>
      </c>
      <c r="CC92" s="55" t="str">
        <f t="shared" si="76"/>
        <v>CN</v>
      </c>
      <c r="CD92" s="56" t="str">
        <f t="shared" si="77"/>
        <v>14FW PLAYBOY_MTM_01_BK</v>
      </c>
      <c r="CE92" s="55" t="str">
        <f t="shared" si="78"/>
        <v>PNYTLF5002</v>
      </c>
      <c r="CF92" s="55" t="str">
        <f t="shared" si="79"/>
        <v>002</v>
      </c>
      <c r="CG92" s="56" t="str">
        <f t="shared" si="80"/>
        <v>14FW PLAYBOY_MTM_01_BK</v>
      </c>
      <c r="CH92" s="55" t="str">
        <f t="shared" si="81"/>
        <v>BK</v>
      </c>
      <c r="CI92" s="55">
        <f t="shared" si="82"/>
        <v>1</v>
      </c>
      <c r="CJ92" s="55" t="str">
        <f t="shared" si="83"/>
        <v>OXL</v>
      </c>
      <c r="CK92" s="57">
        <f t="shared" si="106"/>
        <v>200</v>
      </c>
      <c r="CL92" s="58">
        <f t="shared" si="84"/>
        <v>12.3</v>
      </c>
      <c r="CM92" s="57">
        <f t="shared" si="85"/>
        <v>79000</v>
      </c>
      <c r="CN92" s="57">
        <f t="shared" si="86"/>
        <v>16053.344999999999</v>
      </c>
      <c r="CO92" s="57">
        <f t="shared" si="87"/>
        <v>50</v>
      </c>
      <c r="CP92" s="59">
        <f t="shared" si="88"/>
        <v>1</v>
      </c>
      <c r="CQ92" s="234"/>
      <c r="CS92" s="48"/>
      <c r="CT92" s="49" t="str">
        <f t="shared" si="89"/>
        <v>PNYTLF5002BKOXL</v>
      </c>
      <c r="CU92" s="50" t="str">
        <f t="shared" si="90"/>
        <v>PLAY NEWYORK</v>
      </c>
      <c r="CV92" s="50" t="str">
        <f t="shared" si="70"/>
        <v>LONG SLEEVES_002</v>
      </c>
      <c r="CW92" s="50" t="str">
        <f t="shared" si="91"/>
        <v>BLACK_OXL</v>
      </c>
      <c r="CX92" s="51" t="str">
        <f t="shared" si="92"/>
        <v>PNY</v>
      </c>
      <c r="CY92" s="51" t="str">
        <f t="shared" si="93"/>
        <v>002</v>
      </c>
      <c r="CZ92" s="52">
        <f t="shared" si="107"/>
        <v>200</v>
      </c>
      <c r="DA92" s="52">
        <f t="shared" si="94"/>
        <v>79000</v>
      </c>
      <c r="DB92" s="51" t="str">
        <f t="shared" si="95"/>
        <v>BLACK</v>
      </c>
      <c r="DC92" s="51" t="str">
        <f t="shared" si="96"/>
        <v>OXL</v>
      </c>
      <c r="DD92" s="60"/>
      <c r="DE92" s="164"/>
      <c r="DG92" s="270">
        <v>41789</v>
      </c>
      <c r="DH92" s="276">
        <f t="shared" si="67"/>
        <v>41758</v>
      </c>
      <c r="DI92" s="269">
        <v>41772</v>
      </c>
      <c r="DJ92" s="269">
        <v>41772</v>
      </c>
      <c r="DK92" s="270"/>
      <c r="DL92" s="1167"/>
      <c r="DM92" s="1167"/>
      <c r="DN92" s="270"/>
      <c r="DO92" s="270"/>
      <c r="DP92" s="277">
        <f t="shared" si="68"/>
        <v>41788</v>
      </c>
      <c r="DQ92" s="270"/>
      <c r="DR92" s="270"/>
      <c r="DS92" s="271"/>
      <c r="DT92" s="270"/>
      <c r="DU92" s="271"/>
      <c r="DV92" s="270">
        <v>41820</v>
      </c>
      <c r="DW92" s="270"/>
      <c r="DX92" s="271"/>
      <c r="DY92" s="271"/>
      <c r="DZ92" s="60"/>
      <c r="EA92" s="61"/>
      <c r="EB92" s="61"/>
      <c r="EC92" s="26" t="str">
        <f t="shared" si="116"/>
        <v/>
      </c>
      <c r="ED92" s="26" t="str">
        <f t="shared" si="117"/>
        <v>PNYTLF5002BKOXL</v>
      </c>
      <c r="EE92" s="27">
        <f>IF($ED92="",0,IF(COUNTIF(ED$12:ED91,ED92)=0,0,COUNTIF(ED$12:ED91,ED92)))</f>
        <v>0</v>
      </c>
      <c r="EF92" s="26">
        <f t="shared" si="118"/>
        <v>0</v>
      </c>
      <c r="EG92" s="27" t="str">
        <f t="shared" si="119"/>
        <v/>
      </c>
      <c r="EI92" s="26" t="str">
        <f t="shared" si="120"/>
        <v>PNYTLF5002</v>
      </c>
      <c r="EJ92" s="26" t="str">
        <f t="shared" si="121"/>
        <v>PNYTLF5002BK</v>
      </c>
    </row>
    <row r="93" spans="1:152" s="26" customFormat="1" ht="52.5" customHeight="1">
      <c r="A93" s="168" t="str">
        <f>IF(OR($I93="TTL",$I93=""),"",IF(ISERROR(VLOOKUP($B93,CODE!$D:$G,CODE!$F$1-2,FALSE))=TRUE,"전략",VLOOKUP($B93,CODE!$D:$G,CODE!$F$1-2,FALSE)))</f>
        <v>전략</v>
      </c>
      <c r="B93" s="217" t="str">
        <f>IF(OR($I93="TTL",$I93=""),"",IF(VLOOKUP($P93,CODE!$K:$O,CODE!$O$1,FALSE)="",$I93,$I93&amp;"-"&amp;VLOOKUP($P93,CODE!$K:$O,CODE!$O$1,FALSE)))</f>
        <v>PNY-의류</v>
      </c>
      <c r="C93" s="71" t="str">
        <f t="shared" si="108"/>
        <v>PNY-EVERGREEN-01</v>
      </c>
      <c r="D93" s="300" t="str">
        <f t="shared" si="109"/>
        <v>PNY-EVERGREEN-01PNYTHF5003BK</v>
      </c>
      <c r="E93" s="71">
        <f t="shared" si="110"/>
        <v>2</v>
      </c>
      <c r="F93" s="193" t="str">
        <f t="shared" si="111"/>
        <v>PNY-EVERGREEN-012</v>
      </c>
      <c r="G93" s="71" t="str">
        <f t="shared" si="112"/>
        <v>PNY-EVERGREEN-012-PNYTHF5003BLACKOSS</v>
      </c>
      <c r="H93" s="71" t="str">
        <f>IF(ISERROR(I93&amp;VLOOKUP(P93,CODE!$K:$N,CODE!$N$1,FALSE)&amp;S93)=TRUE,0,I93&amp;VLOOKUP(P93,CODE!$K:$N,CODE!$N$1,FALSE)&amp;S93)</f>
        <v>PNY의류3</v>
      </c>
      <c r="I93" s="71" t="str">
        <f>IF(ISERROR(SEARCH("TTL",$K93))=TRUE,IF($L93="","",VLOOKUP($L93,CODE!$B:$G,CODE!$D$1,FALSE)),"TTL")</f>
        <v>PNY</v>
      </c>
      <c r="J93" s="237" t="str">
        <f t="shared" si="113"/>
        <v>14FW P</v>
      </c>
      <c r="K93" s="878"/>
      <c r="L93" s="1296" t="s">
        <v>2840</v>
      </c>
      <c r="M93" s="41" t="str">
        <f>IF(OR($I93="TTL",$L93=""),"",VLOOKUP($L93,CODE!$B:$D,CODE!$C$1,FALSE))</f>
        <v>PLAY NEWYORK</v>
      </c>
      <c r="N93" s="42" t="str">
        <f>IF(OR($I93="TTL",$L93=""),"",VLOOKUP($K$2,CODE!$S:$T,CODE!$T$1-1,FALSE))</f>
        <v>F</v>
      </c>
      <c r="O93" s="1281">
        <v>5</v>
      </c>
      <c r="P93" s="40" t="s">
        <v>2170</v>
      </c>
      <c r="Q93" s="41" t="str">
        <f>IF(OR($I93="TTL",$P93=""),"",VLOOKUP($P93,CODE!$K:$M,CODE!$L$1,FALSE))</f>
        <v>HOODED T-SHIRTS</v>
      </c>
      <c r="R93" s="1282" t="s">
        <v>1957</v>
      </c>
      <c r="S93" s="1283">
        <v>3</v>
      </c>
      <c r="T93" s="43" t="str">
        <f t="shared" si="2"/>
        <v>003</v>
      </c>
      <c r="U93" s="39" t="str">
        <f t="shared" si="3"/>
        <v>PNYTHF5003</v>
      </c>
      <c r="V93" s="36">
        <f t="shared" si="99"/>
        <v>0.25</v>
      </c>
      <c r="W93" s="1284" t="s">
        <v>2171</v>
      </c>
      <c r="X93" s="39" t="str">
        <f>IF($Y93="","",VLOOKUP($Y93,CODE!$AE:$AF,CODE!$AF$1-1,FALSE))</f>
        <v>BK</v>
      </c>
      <c r="Y93" s="37" t="s">
        <v>1968</v>
      </c>
      <c r="Z93" s="35" t="str">
        <f t="shared" si="5"/>
        <v>PNYTHF5003BK</v>
      </c>
      <c r="AA93" s="592" t="str">
        <f t="shared" si="100"/>
        <v/>
      </c>
      <c r="AB93" s="44">
        <f t="shared" si="101"/>
        <v>0.25</v>
      </c>
      <c r="AC93" s="598" t="s">
        <v>3017</v>
      </c>
      <c r="AD93" s="184">
        <v>1</v>
      </c>
      <c r="AE93" s="1285" t="s">
        <v>1942</v>
      </c>
      <c r="AF93" s="1295">
        <v>200</v>
      </c>
      <c r="AG93" s="1287" t="s">
        <v>2169</v>
      </c>
      <c r="AH93" s="1288">
        <v>1</v>
      </c>
      <c r="AI93" s="224" t="str">
        <f t="shared" si="8"/>
        <v>01</v>
      </c>
      <c r="AJ93" s="1289" t="s">
        <v>1944</v>
      </c>
      <c r="AK93" s="1289" t="s">
        <v>2167</v>
      </c>
      <c r="AL93" s="212">
        <f t="shared" si="9"/>
        <v>1</v>
      </c>
      <c r="AM93" s="247">
        <f>IF(ISERROR(VLOOKUP($F93,[1]기획현황취합!$A$1:$E$65440,[1]기획현황취합!$B$1,FALSE))=TRUE,0,VLOOKUP($F93,[1]기획현황취합!$A$1:$E$65440,[1]기획현황취합!$B$1,FALSE))</f>
        <v>89000</v>
      </c>
      <c r="AN93" s="1099">
        <f>IF(ISERROR(VLOOKUP($F93,[1]기획현황취합!$A$1:$E$65440,[1]기획현황취합!$C$1,FALSE))=TRUE,0,VLOOKUP($F93,[1]기획현황취합!$A$1:$E$65440,[1]기획현황취합!$C$1,FALSE))</f>
        <v>41803</v>
      </c>
      <c r="AO93" s="45">
        <f>IF(ISERROR(($AM93/1.1)/VLOOKUP($AG93,'TARGET MU'!$A:$D,'TARGET MU'!$D$1,FALSE))=TRUE,0,($AM93/1.1)/VLOOKUP($AG93,'TARGET MU'!$A:$D,'TARGET MU'!$D$1,FALSE))</f>
        <v>16181.81818181818</v>
      </c>
      <c r="AP93" s="1110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18061.07</v>
      </c>
      <c r="AQ93" s="38">
        <f t="shared" si="62"/>
        <v>1879.2518181818195</v>
      </c>
      <c r="AR93" s="754">
        <v>0</v>
      </c>
      <c r="AS93" s="754">
        <v>50</v>
      </c>
      <c r="AT93" s="244" t="s">
        <v>1724</v>
      </c>
      <c r="AU93" s="219">
        <f t="shared" si="63"/>
        <v>50</v>
      </c>
      <c r="AV93" s="245">
        <v>13.8</v>
      </c>
      <c r="AW93" s="246">
        <v>0</v>
      </c>
      <c r="AX93" s="250">
        <f>IF(ISERROR(VLOOKUP($F93,[1]기획현황취합!$A$1:$E$65440,[1]기획현황취합!$D$1,FALSE))=TRUE,0,VLOOKUP($F93,[1]기획현황취합!$A$1:$E$65440,[1]기획현황취합!$D$1,FALSE))</f>
        <v>41744</v>
      </c>
      <c r="AY93" s="248">
        <v>41853</v>
      </c>
      <c r="AZ93" s="208">
        <f>IF(ISERROR(VLOOKUP($F93,[1]기획현황취합!$A$1:$E$65440,[1]기획현황취합!$E$1,FALSE))=TRUE,0,VLOOKUP($F93,[1]기획현황취합!$A$1:$E$65440,[1]기획현황취합!$E$1,FALSE))</f>
        <v>41848</v>
      </c>
      <c r="BA93" s="243">
        <v>41859</v>
      </c>
      <c r="BB93" s="243">
        <v>41876</v>
      </c>
      <c r="BC93" s="243">
        <v>0</v>
      </c>
      <c r="BD93" s="243">
        <v>0</v>
      </c>
      <c r="BE93" s="243">
        <v>0</v>
      </c>
      <c r="BF93" s="243">
        <v>0</v>
      </c>
      <c r="BG93" s="249" t="s">
        <v>2773</v>
      </c>
      <c r="BH93" s="249">
        <v>0</v>
      </c>
      <c r="BI93" s="83">
        <f>IF($I93="TTL",SUMIF($C:$C,MID($K93,1,SEARCH("TTL",$K93)-2),$BI:$BI),SUMIF(실입고현황!$A:$A,BB93&amp;VLOOKUP($AG93,'TARGET MU'!$A:$D,'TARGET MU'!$B$1,FALSE)&amp;$Z93&amp;" "&amp;$AE93,실입고현황!$C:$C))</f>
        <v>172</v>
      </c>
      <c r="BJ93" s="102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3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3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3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4">
        <f t="shared" si="102"/>
        <v>28</v>
      </c>
      <c r="BO93" s="46">
        <f t="shared" si="103"/>
        <v>200</v>
      </c>
      <c r="BP93" s="94">
        <f t="shared" si="104"/>
        <v>3612214</v>
      </c>
      <c r="BQ93" s="94">
        <f t="shared" si="105"/>
        <v>17800000</v>
      </c>
      <c r="BR93" s="47">
        <f t="shared" si="97"/>
        <v>4.4797506963369775</v>
      </c>
      <c r="BT93" s="26" t="str">
        <f>IF(ISERROR(Z93&amp;VLOOKUP($AG93,'TARGET MU'!$A:$D,'TARGET MU'!$B$1,FALSE))=TRUE,"",Z93&amp;VLOOKUP($AG93,'TARGET MU'!$A:$D,'TARGET MU'!$B$1,FALSE))</f>
        <v>PNYTHF5003BK에버그린</v>
      </c>
      <c r="BU93" s="31">
        <f t="shared" si="114"/>
        <v>18061.07</v>
      </c>
      <c r="BV93" s="31" t="str">
        <f t="shared" si="115"/>
        <v>PNYTHF5003BKOSS20089000EVERGREEN01CN</v>
      </c>
      <c r="BX93" s="54" t="str">
        <f t="shared" si="71"/>
        <v>PNY</v>
      </c>
      <c r="BY93" s="55">
        <f t="shared" si="72"/>
        <v>5</v>
      </c>
      <c r="BZ93" s="55" t="str">
        <f t="shared" si="73"/>
        <v>M</v>
      </c>
      <c r="CA93" s="55" t="str">
        <f t="shared" si="74"/>
        <v>TH</v>
      </c>
      <c r="CB93" s="55" t="str">
        <f t="shared" si="75"/>
        <v>U</v>
      </c>
      <c r="CC93" s="55" t="str">
        <f t="shared" si="76"/>
        <v>CN</v>
      </c>
      <c r="CD93" s="56" t="str">
        <f t="shared" si="77"/>
        <v>14FW PLAYBOY_HOOD_01_BK</v>
      </c>
      <c r="CE93" s="55" t="str">
        <f t="shared" si="78"/>
        <v>PNYTHF5003</v>
      </c>
      <c r="CF93" s="55" t="str">
        <f t="shared" si="79"/>
        <v>003</v>
      </c>
      <c r="CG93" s="56" t="str">
        <f t="shared" si="80"/>
        <v>14FW PLAYBOY_HOOD_01_BK</v>
      </c>
      <c r="CH93" s="55" t="str">
        <f t="shared" si="81"/>
        <v>BK</v>
      </c>
      <c r="CI93" s="55">
        <f t="shared" si="82"/>
        <v>1</v>
      </c>
      <c r="CJ93" s="55" t="str">
        <f t="shared" si="83"/>
        <v>OSS</v>
      </c>
      <c r="CK93" s="57">
        <f t="shared" si="106"/>
        <v>200</v>
      </c>
      <c r="CL93" s="58">
        <f t="shared" si="84"/>
        <v>13.8</v>
      </c>
      <c r="CM93" s="57">
        <f t="shared" si="85"/>
        <v>89000</v>
      </c>
      <c r="CN93" s="57">
        <f t="shared" si="86"/>
        <v>18011.07</v>
      </c>
      <c r="CO93" s="57">
        <f t="shared" si="87"/>
        <v>50</v>
      </c>
      <c r="CP93" s="59">
        <f t="shared" si="88"/>
        <v>1</v>
      </c>
      <c r="CQ93" s="234"/>
      <c r="CS93" s="48"/>
      <c r="CT93" s="49" t="str">
        <f t="shared" si="89"/>
        <v>PNYTHF5003BKOSS</v>
      </c>
      <c r="CU93" s="50" t="str">
        <f t="shared" si="90"/>
        <v>PLAY NEWYORK</v>
      </c>
      <c r="CV93" s="50" t="str">
        <f t="shared" si="70"/>
        <v>HOODED T-SHIRTS_003</v>
      </c>
      <c r="CW93" s="50" t="str">
        <f t="shared" si="91"/>
        <v>BLACK_OSS</v>
      </c>
      <c r="CX93" s="51" t="str">
        <f t="shared" si="92"/>
        <v>PNY</v>
      </c>
      <c r="CY93" s="51" t="str">
        <f t="shared" si="93"/>
        <v>003</v>
      </c>
      <c r="CZ93" s="52">
        <f t="shared" si="107"/>
        <v>200</v>
      </c>
      <c r="DA93" s="52">
        <f t="shared" si="94"/>
        <v>89000</v>
      </c>
      <c r="DB93" s="51" t="str">
        <f t="shared" si="95"/>
        <v>BLACK</v>
      </c>
      <c r="DC93" s="51" t="str">
        <f t="shared" si="96"/>
        <v>OSS</v>
      </c>
      <c r="DD93" s="60"/>
      <c r="DE93" s="164"/>
      <c r="DG93" s="270">
        <v>41789</v>
      </c>
      <c r="DH93" s="276">
        <f t="shared" si="67"/>
        <v>41758</v>
      </c>
      <c r="DI93" s="269">
        <v>41772</v>
      </c>
      <c r="DJ93" s="269">
        <v>41772</v>
      </c>
      <c r="DK93" s="270"/>
      <c r="DL93" s="1167"/>
      <c r="DM93" s="1167"/>
      <c r="DN93" s="270"/>
      <c r="DO93" s="270"/>
      <c r="DP93" s="277">
        <f t="shared" si="68"/>
        <v>41788</v>
      </c>
      <c r="DQ93" s="270"/>
      <c r="DR93" s="270"/>
      <c r="DS93" s="271"/>
      <c r="DT93" s="270"/>
      <c r="DU93" s="271"/>
      <c r="DV93" s="270">
        <v>41820</v>
      </c>
      <c r="DW93" s="270"/>
      <c r="DX93" s="271"/>
      <c r="DY93" s="271"/>
      <c r="DZ93" s="60"/>
      <c r="EA93" s="61"/>
      <c r="EB93" s="61"/>
      <c r="EC93" s="26" t="str">
        <f t="shared" si="116"/>
        <v>PNYTHF5003BK41744</v>
      </c>
      <c r="ED93" s="26" t="str">
        <f t="shared" si="117"/>
        <v>PNYTHF5003BKOSS</v>
      </c>
      <c r="EE93" s="27">
        <f>IF($ED93="",0,IF(COUNTIF(ED$12:ED92,ED93)=0,0,COUNTIF(ED$12:ED92,ED93)))</f>
        <v>0</v>
      </c>
      <c r="EF93" s="26">
        <f t="shared" si="118"/>
        <v>0</v>
      </c>
      <c r="EG93" s="27" t="str">
        <f t="shared" si="119"/>
        <v/>
      </c>
      <c r="EI93" s="26" t="str">
        <f t="shared" si="120"/>
        <v>PNYTHF5003</v>
      </c>
      <c r="EJ93" s="26" t="str">
        <f t="shared" si="121"/>
        <v>PNYTHF5003BK</v>
      </c>
    </row>
    <row r="94" spans="1:152" s="26" customFormat="1" ht="52.5" customHeight="1">
      <c r="A94" s="168" t="str">
        <f>IF(OR($I94="TTL",$I94=""),"",IF(ISERROR(VLOOKUP($B94,CODE!$D:$G,CODE!$F$1-2,FALSE))=TRUE,"전략",VLOOKUP($B94,CODE!$D:$G,CODE!$F$1-2,FALSE)))</f>
        <v>전략</v>
      </c>
      <c r="B94" s="217" t="str">
        <f>IF(OR($I94="TTL",$I94=""),"",IF(VLOOKUP($P94,CODE!$K:$O,CODE!$O$1,FALSE)="",$I94,$I94&amp;"-"&amp;VLOOKUP($P94,CODE!$K:$O,CODE!$O$1,FALSE)))</f>
        <v>PNY-의류</v>
      </c>
      <c r="C94" s="71" t="str">
        <f t="shared" si="108"/>
        <v>PNY-EVERGREEN-01</v>
      </c>
      <c r="D94" s="300" t="str">
        <f t="shared" si="109"/>
        <v>PNY-EVERGREEN-01PNYTHF5003BK</v>
      </c>
      <c r="E94" s="71">
        <f t="shared" si="110"/>
        <v>2</v>
      </c>
      <c r="F94" s="193" t="str">
        <f t="shared" si="111"/>
        <v>PNY-EVERGREEN-012</v>
      </c>
      <c r="G94" s="71" t="str">
        <f t="shared" si="112"/>
        <v>PNY-EVERGREEN-012-PNYTHF5003BLACKOMM</v>
      </c>
      <c r="H94" s="71" t="str">
        <f>IF(ISERROR(I94&amp;VLOOKUP(P94,CODE!$K:$N,CODE!$N$1,FALSE)&amp;S94)=TRUE,0,I94&amp;VLOOKUP(P94,CODE!$K:$N,CODE!$N$1,FALSE)&amp;S94)</f>
        <v>PNY의류3</v>
      </c>
      <c r="I94" s="71" t="str">
        <f>IF(ISERROR(SEARCH("TTL",$K94))=TRUE,IF($L94="","",VLOOKUP($L94,CODE!$B:$G,CODE!$D$1,FALSE)),"TTL")</f>
        <v>PNY</v>
      </c>
      <c r="J94" s="237" t="str">
        <f t="shared" si="113"/>
        <v>14FW P</v>
      </c>
      <c r="K94" s="878"/>
      <c r="L94" s="1296" t="s">
        <v>2840</v>
      </c>
      <c r="M94" s="41" t="str">
        <f>IF(OR($I94="TTL",$L94=""),"",VLOOKUP($L94,CODE!$B:$D,CODE!$C$1,FALSE))</f>
        <v>PLAY NEWYORK</v>
      </c>
      <c r="N94" s="42" t="str">
        <f>IF(OR($I94="TTL",$L94=""),"",VLOOKUP($K$2,CODE!$S:$T,CODE!$T$1-1,FALSE))</f>
        <v>F</v>
      </c>
      <c r="O94" s="1281">
        <v>5</v>
      </c>
      <c r="P94" s="40" t="s">
        <v>2170</v>
      </c>
      <c r="Q94" s="41" t="str">
        <f>IF(OR($I94="TTL",$P94=""),"",VLOOKUP($P94,CODE!$K:$M,CODE!$L$1,FALSE))</f>
        <v>HOODED T-SHIRTS</v>
      </c>
      <c r="R94" s="1282" t="s">
        <v>1957</v>
      </c>
      <c r="S94" s="1283">
        <v>3</v>
      </c>
      <c r="T94" s="43" t="str">
        <f t="shared" si="2"/>
        <v>003</v>
      </c>
      <c r="U94" s="39" t="str">
        <f t="shared" si="3"/>
        <v>PNYTHF5003</v>
      </c>
      <c r="V94" s="36">
        <f t="shared" si="99"/>
        <v>0.25</v>
      </c>
      <c r="W94" s="1284" t="s">
        <v>2171</v>
      </c>
      <c r="X94" s="39" t="str">
        <f>IF($Y94="","",VLOOKUP($Y94,CODE!$AE:$AF,CODE!$AF$1-1,FALSE))</f>
        <v>BK</v>
      </c>
      <c r="Y94" s="37" t="s">
        <v>1968</v>
      </c>
      <c r="Z94" s="35" t="str">
        <f t="shared" si="5"/>
        <v>PNYTHF5003BK</v>
      </c>
      <c r="AA94" s="592" t="str">
        <f t="shared" si="100"/>
        <v/>
      </c>
      <c r="AB94" s="44">
        <f t="shared" si="101"/>
        <v>0.25</v>
      </c>
      <c r="AC94" s="598" t="s">
        <v>3017</v>
      </c>
      <c r="AD94" s="184">
        <v>1</v>
      </c>
      <c r="AE94" s="1285" t="s">
        <v>1951</v>
      </c>
      <c r="AF94" s="1295">
        <v>300</v>
      </c>
      <c r="AG94" s="1287" t="s">
        <v>2169</v>
      </c>
      <c r="AH94" s="1288">
        <v>1</v>
      </c>
      <c r="AI94" s="224" t="str">
        <f t="shared" si="8"/>
        <v>01</v>
      </c>
      <c r="AJ94" s="1289" t="s">
        <v>1944</v>
      </c>
      <c r="AK94" s="1289" t="s">
        <v>2167</v>
      </c>
      <c r="AL94" s="212">
        <f t="shared" si="9"/>
        <v>1</v>
      </c>
      <c r="AM94" s="247">
        <f>IF(ISERROR(VLOOKUP($F94,[1]기획현황취합!$A$1:$E$65440,[1]기획현황취합!$B$1,FALSE))=TRUE,0,VLOOKUP($F94,[1]기획현황취합!$A$1:$E$65440,[1]기획현황취합!$B$1,FALSE))</f>
        <v>89000</v>
      </c>
      <c r="AN94" s="1099">
        <f>IF(ISERROR(VLOOKUP($F94,[1]기획현황취합!$A$1:$E$65440,[1]기획현황취합!$C$1,FALSE))=TRUE,0,VLOOKUP($F94,[1]기획현황취합!$A$1:$E$65440,[1]기획현황취합!$C$1,FALSE))</f>
        <v>41803</v>
      </c>
      <c r="AO94" s="45">
        <f>IF(ISERROR(($AM94/1.1)/VLOOKUP($AG94,'TARGET MU'!$A:$D,'TARGET MU'!$D$1,FALSE))=TRUE,0,($AM94/1.1)/VLOOKUP($AG94,'TARGET MU'!$A:$D,'TARGET MU'!$D$1,FALSE))</f>
        <v>16181.81818181818</v>
      </c>
      <c r="AP94" s="1110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18061.07</v>
      </c>
      <c r="AQ94" s="38">
        <f t="shared" si="62"/>
        <v>1879.2518181818195</v>
      </c>
      <c r="AR94" s="754">
        <v>0</v>
      </c>
      <c r="AS94" s="754">
        <v>50</v>
      </c>
      <c r="AT94" s="244" t="s">
        <v>1724</v>
      </c>
      <c r="AU94" s="219">
        <f t="shared" si="63"/>
        <v>50</v>
      </c>
      <c r="AV94" s="245">
        <v>13.8</v>
      </c>
      <c r="AW94" s="246">
        <v>0</v>
      </c>
      <c r="AX94" s="250">
        <f>IF(ISERROR(VLOOKUP($F94,[1]기획현황취합!$A$1:$E$65440,[1]기획현황취합!$D$1,FALSE))=TRUE,0,VLOOKUP($F94,[1]기획현황취합!$A$1:$E$65440,[1]기획현황취합!$D$1,FALSE))</f>
        <v>41744</v>
      </c>
      <c r="AY94" s="248">
        <v>41853</v>
      </c>
      <c r="AZ94" s="208">
        <f>IF(ISERROR(VLOOKUP($F94,[1]기획현황취합!$A$1:$E$65440,[1]기획현황취합!$E$1,FALSE))=TRUE,0,VLOOKUP($F94,[1]기획현황취합!$A$1:$E$65440,[1]기획현황취합!$E$1,FALSE))</f>
        <v>41848</v>
      </c>
      <c r="BA94" s="243">
        <v>41859</v>
      </c>
      <c r="BB94" s="243">
        <v>41876</v>
      </c>
      <c r="BC94" s="243">
        <v>0</v>
      </c>
      <c r="BD94" s="243">
        <v>0</v>
      </c>
      <c r="BE94" s="243">
        <v>0</v>
      </c>
      <c r="BF94" s="243">
        <v>0</v>
      </c>
      <c r="BG94" s="249" t="s">
        <v>2773</v>
      </c>
      <c r="BH94" s="249">
        <v>0</v>
      </c>
      <c r="BI94" s="83">
        <f>IF($I94="TTL",SUMIF($C:$C,MID($K94,1,SEARCH("TTL",$K94)-2),$BI:$BI),SUMIF(실입고현황!$A:$A,BB94&amp;VLOOKUP($AG94,'TARGET MU'!$A:$D,'TARGET MU'!$B$1,FALSE)&amp;$Z94&amp;" "&amp;$AE94,실입고현황!$C:$C))</f>
        <v>318</v>
      </c>
      <c r="BJ94" s="102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3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3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3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4">
        <f t="shared" si="102"/>
        <v>0</v>
      </c>
      <c r="BO94" s="46">
        <f t="shared" si="103"/>
        <v>300</v>
      </c>
      <c r="BP94" s="94">
        <f t="shared" si="104"/>
        <v>5418321</v>
      </c>
      <c r="BQ94" s="94">
        <f t="shared" si="105"/>
        <v>26700000</v>
      </c>
      <c r="BR94" s="47">
        <f t="shared" si="97"/>
        <v>4.4797506963369775</v>
      </c>
      <c r="BT94" s="26" t="str">
        <f>IF(ISERROR(Z94&amp;VLOOKUP($AG94,'TARGET MU'!$A:$D,'TARGET MU'!$B$1,FALSE))=TRUE,"",Z94&amp;VLOOKUP($AG94,'TARGET MU'!$A:$D,'TARGET MU'!$B$1,FALSE))</f>
        <v>PNYTHF5003BK에버그린</v>
      </c>
      <c r="BU94" s="31">
        <f t="shared" si="114"/>
        <v>18061.07</v>
      </c>
      <c r="BV94" s="31" t="str">
        <f t="shared" si="115"/>
        <v>PNYTHF5003BKOMM30089000EVERGREEN01CN</v>
      </c>
      <c r="BX94" s="54" t="str">
        <f t="shared" si="71"/>
        <v>PNY</v>
      </c>
      <c r="BY94" s="55">
        <f t="shared" si="72"/>
        <v>5</v>
      </c>
      <c r="BZ94" s="55" t="str">
        <f t="shared" si="73"/>
        <v>M</v>
      </c>
      <c r="CA94" s="55" t="str">
        <f t="shared" si="74"/>
        <v>TH</v>
      </c>
      <c r="CB94" s="55" t="str">
        <f t="shared" si="75"/>
        <v>U</v>
      </c>
      <c r="CC94" s="55" t="str">
        <f t="shared" si="76"/>
        <v>CN</v>
      </c>
      <c r="CD94" s="56" t="str">
        <f t="shared" si="77"/>
        <v>14FW PLAYBOY_HOOD_01_BK</v>
      </c>
      <c r="CE94" s="55" t="str">
        <f t="shared" si="78"/>
        <v>PNYTHF5003</v>
      </c>
      <c r="CF94" s="55" t="str">
        <f t="shared" si="79"/>
        <v>003</v>
      </c>
      <c r="CG94" s="56" t="str">
        <f t="shared" si="80"/>
        <v>14FW PLAYBOY_HOOD_01_BK</v>
      </c>
      <c r="CH94" s="55" t="str">
        <f t="shared" si="81"/>
        <v>BK</v>
      </c>
      <c r="CI94" s="55">
        <f t="shared" si="82"/>
        <v>1</v>
      </c>
      <c r="CJ94" s="55" t="str">
        <f t="shared" si="83"/>
        <v>OMM</v>
      </c>
      <c r="CK94" s="57">
        <f t="shared" si="106"/>
        <v>300</v>
      </c>
      <c r="CL94" s="58">
        <f t="shared" si="84"/>
        <v>13.8</v>
      </c>
      <c r="CM94" s="57">
        <f t="shared" si="85"/>
        <v>89000</v>
      </c>
      <c r="CN94" s="57">
        <f t="shared" si="86"/>
        <v>18011.07</v>
      </c>
      <c r="CO94" s="57">
        <f t="shared" si="87"/>
        <v>50</v>
      </c>
      <c r="CP94" s="59">
        <f t="shared" si="88"/>
        <v>1</v>
      </c>
      <c r="CQ94" s="234"/>
      <c r="CS94" s="48"/>
      <c r="CT94" s="49" t="str">
        <f t="shared" si="89"/>
        <v>PNYTHF5003BKOMM</v>
      </c>
      <c r="CU94" s="50" t="str">
        <f t="shared" si="90"/>
        <v>PLAY NEWYORK</v>
      </c>
      <c r="CV94" s="50" t="str">
        <f t="shared" si="70"/>
        <v>HOODED T-SHIRTS_003</v>
      </c>
      <c r="CW94" s="50" t="str">
        <f t="shared" si="91"/>
        <v>BLACK_OMM</v>
      </c>
      <c r="CX94" s="51" t="str">
        <f t="shared" si="92"/>
        <v>PNY</v>
      </c>
      <c r="CY94" s="51" t="str">
        <f t="shared" si="93"/>
        <v>003</v>
      </c>
      <c r="CZ94" s="52">
        <f t="shared" si="107"/>
        <v>300</v>
      </c>
      <c r="DA94" s="52">
        <f t="shared" si="94"/>
        <v>89000</v>
      </c>
      <c r="DB94" s="51" t="str">
        <f t="shared" si="95"/>
        <v>BLACK</v>
      </c>
      <c r="DC94" s="51" t="str">
        <f t="shared" si="96"/>
        <v>OMM</v>
      </c>
      <c r="DD94" s="60"/>
      <c r="DE94" s="164"/>
      <c r="DG94" s="270">
        <v>41789</v>
      </c>
      <c r="DH94" s="276">
        <f t="shared" si="67"/>
        <v>41758</v>
      </c>
      <c r="DI94" s="269">
        <v>41772</v>
      </c>
      <c r="DJ94" s="269">
        <v>41772</v>
      </c>
      <c r="DK94" s="270"/>
      <c r="DL94" s="1167"/>
      <c r="DM94" s="1167"/>
      <c r="DN94" s="270"/>
      <c r="DO94" s="270"/>
      <c r="DP94" s="277">
        <f t="shared" si="68"/>
        <v>41788</v>
      </c>
      <c r="DQ94" s="270"/>
      <c r="DR94" s="270"/>
      <c r="DS94" s="271"/>
      <c r="DT94" s="270"/>
      <c r="DU94" s="271"/>
      <c r="DV94" s="270">
        <v>41820</v>
      </c>
      <c r="DW94" s="270"/>
      <c r="DX94" s="271"/>
      <c r="DY94" s="271"/>
      <c r="DZ94" s="60"/>
      <c r="EA94" s="61"/>
      <c r="EB94" s="61"/>
      <c r="EC94" s="26" t="str">
        <f t="shared" si="116"/>
        <v/>
      </c>
      <c r="ED94" s="26" t="str">
        <f t="shared" si="117"/>
        <v>PNYTHF5003BKOMM</v>
      </c>
      <c r="EE94" s="27">
        <f>IF($ED94="",0,IF(COUNTIF(ED$12:ED93,ED94)=0,0,COUNTIF(ED$12:ED93,ED94)))</f>
        <v>0</v>
      </c>
      <c r="EF94" s="26">
        <f t="shared" si="118"/>
        <v>0</v>
      </c>
      <c r="EG94" s="27" t="str">
        <f t="shared" si="119"/>
        <v/>
      </c>
      <c r="EI94" s="26" t="str">
        <f t="shared" si="120"/>
        <v>PNYTHF5003</v>
      </c>
      <c r="EJ94" s="26" t="str">
        <f t="shared" si="121"/>
        <v>PNYTHF5003BK</v>
      </c>
    </row>
    <row r="95" spans="1:152" s="26" customFormat="1" ht="52.5" customHeight="1">
      <c r="A95" s="168" t="str">
        <f>IF(OR($I95="TTL",$I95=""),"",IF(ISERROR(VLOOKUP($B95,CODE!$D:$G,CODE!$F$1-2,FALSE))=TRUE,"전략",VLOOKUP($B95,CODE!$D:$G,CODE!$F$1-2,FALSE)))</f>
        <v>전략</v>
      </c>
      <c r="B95" s="217" t="str">
        <f>IF(OR($I95="TTL",$I95=""),"",IF(VLOOKUP($P95,CODE!$K:$O,CODE!$O$1,FALSE)="",$I95,$I95&amp;"-"&amp;VLOOKUP($P95,CODE!$K:$O,CODE!$O$1,FALSE)))</f>
        <v>PNY-의류</v>
      </c>
      <c r="C95" s="71" t="str">
        <f t="shared" si="108"/>
        <v>PNY-EVERGREEN-01</v>
      </c>
      <c r="D95" s="300" t="str">
        <f t="shared" si="109"/>
        <v>PNY-EVERGREEN-01PNYTHF5003BK</v>
      </c>
      <c r="E95" s="71">
        <f t="shared" si="110"/>
        <v>2</v>
      </c>
      <c r="F95" s="193" t="str">
        <f t="shared" si="111"/>
        <v>PNY-EVERGREEN-012</v>
      </c>
      <c r="G95" s="71" t="str">
        <f t="shared" si="112"/>
        <v>PNY-EVERGREEN-012-PNYTHF5003BLACKOLL</v>
      </c>
      <c r="H95" s="71" t="str">
        <f>IF(ISERROR(I95&amp;VLOOKUP(P95,CODE!$K:$N,CODE!$N$1,FALSE)&amp;S95)=TRUE,0,I95&amp;VLOOKUP(P95,CODE!$K:$N,CODE!$N$1,FALSE)&amp;S95)</f>
        <v>PNY의류3</v>
      </c>
      <c r="I95" s="71" t="str">
        <f>IF(ISERROR(SEARCH("TTL",$K95))=TRUE,IF($L95="","",VLOOKUP($L95,CODE!$B:$G,CODE!$D$1,FALSE)),"TTL")</f>
        <v>PNY</v>
      </c>
      <c r="J95" s="237" t="str">
        <f t="shared" si="113"/>
        <v>14FW P</v>
      </c>
      <c r="K95" s="878"/>
      <c r="L95" s="1296" t="s">
        <v>2840</v>
      </c>
      <c r="M95" s="41" t="str">
        <f>IF(OR($I95="TTL",$L95=""),"",VLOOKUP($L95,CODE!$B:$D,CODE!$C$1,FALSE))</f>
        <v>PLAY NEWYORK</v>
      </c>
      <c r="N95" s="42" t="str">
        <f>IF(OR($I95="TTL",$L95=""),"",VLOOKUP($K$2,CODE!$S:$T,CODE!$T$1-1,FALSE))</f>
        <v>F</v>
      </c>
      <c r="O95" s="1281">
        <v>5</v>
      </c>
      <c r="P95" s="40" t="s">
        <v>2170</v>
      </c>
      <c r="Q95" s="41" t="str">
        <f>IF(OR($I95="TTL",$P95=""),"",VLOOKUP($P95,CODE!$K:$M,CODE!$L$1,FALSE))</f>
        <v>HOODED T-SHIRTS</v>
      </c>
      <c r="R95" s="1282" t="s">
        <v>1957</v>
      </c>
      <c r="S95" s="1283">
        <v>3</v>
      </c>
      <c r="T95" s="43" t="str">
        <f t="shared" si="2"/>
        <v>003</v>
      </c>
      <c r="U95" s="39" t="str">
        <f t="shared" si="3"/>
        <v>PNYTHF5003</v>
      </c>
      <c r="V95" s="36">
        <f t="shared" si="99"/>
        <v>0.25</v>
      </c>
      <c r="W95" s="1284" t="s">
        <v>2171</v>
      </c>
      <c r="X95" s="39" t="str">
        <f>IF($Y95="","",VLOOKUP($Y95,CODE!$AE:$AF,CODE!$AF$1-1,FALSE))</f>
        <v>BK</v>
      </c>
      <c r="Y95" s="37" t="s">
        <v>1968</v>
      </c>
      <c r="Z95" s="35" t="str">
        <f t="shared" si="5"/>
        <v>PNYTHF5003BK</v>
      </c>
      <c r="AA95" s="592" t="str">
        <f t="shared" si="100"/>
        <v/>
      </c>
      <c r="AB95" s="44">
        <f t="shared" si="101"/>
        <v>0.25</v>
      </c>
      <c r="AC95" s="598" t="s">
        <v>3017</v>
      </c>
      <c r="AD95" s="184">
        <v>1</v>
      </c>
      <c r="AE95" s="1285" t="s">
        <v>1960</v>
      </c>
      <c r="AF95" s="1295">
        <v>300</v>
      </c>
      <c r="AG95" s="1287" t="s">
        <v>2169</v>
      </c>
      <c r="AH95" s="1288">
        <v>1</v>
      </c>
      <c r="AI95" s="224" t="str">
        <f t="shared" si="8"/>
        <v>01</v>
      </c>
      <c r="AJ95" s="1289" t="s">
        <v>1944</v>
      </c>
      <c r="AK95" s="1289" t="s">
        <v>2167</v>
      </c>
      <c r="AL95" s="212">
        <f t="shared" si="9"/>
        <v>1</v>
      </c>
      <c r="AM95" s="247">
        <f>IF(ISERROR(VLOOKUP($F95,[1]기획현황취합!$A$1:$E$65440,[1]기획현황취합!$B$1,FALSE))=TRUE,0,VLOOKUP($F95,[1]기획현황취합!$A$1:$E$65440,[1]기획현황취합!$B$1,FALSE))</f>
        <v>89000</v>
      </c>
      <c r="AN95" s="1099">
        <f>IF(ISERROR(VLOOKUP($F95,[1]기획현황취합!$A$1:$E$65440,[1]기획현황취합!$C$1,FALSE))=TRUE,0,VLOOKUP($F95,[1]기획현황취합!$A$1:$E$65440,[1]기획현황취합!$C$1,FALSE))</f>
        <v>41803</v>
      </c>
      <c r="AO95" s="45">
        <f>IF(ISERROR(($AM95/1.1)/VLOOKUP($AG95,'TARGET MU'!$A:$D,'TARGET MU'!$D$1,FALSE))=TRUE,0,($AM95/1.1)/VLOOKUP($AG95,'TARGET MU'!$A:$D,'TARGET MU'!$D$1,FALSE))</f>
        <v>16181.81818181818</v>
      </c>
      <c r="AP95" s="1110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18061.07</v>
      </c>
      <c r="AQ95" s="38">
        <f t="shared" si="62"/>
        <v>1879.2518181818195</v>
      </c>
      <c r="AR95" s="754">
        <v>0</v>
      </c>
      <c r="AS95" s="754">
        <v>50</v>
      </c>
      <c r="AT95" s="244" t="s">
        <v>1724</v>
      </c>
      <c r="AU95" s="219">
        <f t="shared" si="63"/>
        <v>50</v>
      </c>
      <c r="AV95" s="245">
        <v>13.8</v>
      </c>
      <c r="AW95" s="246">
        <v>0</v>
      </c>
      <c r="AX95" s="250">
        <f>IF(ISERROR(VLOOKUP($F95,[1]기획현황취합!$A$1:$E$65440,[1]기획현황취합!$D$1,FALSE))=TRUE,0,VLOOKUP($F95,[1]기획현황취합!$A$1:$E$65440,[1]기획현황취합!$D$1,FALSE))</f>
        <v>41744</v>
      </c>
      <c r="AY95" s="248">
        <v>41853</v>
      </c>
      <c r="AZ95" s="208">
        <f>IF(ISERROR(VLOOKUP($F95,[1]기획현황취합!$A$1:$E$65440,[1]기획현황취합!$E$1,FALSE))=TRUE,0,VLOOKUP($F95,[1]기획현황취합!$A$1:$E$65440,[1]기획현황취합!$E$1,FALSE))</f>
        <v>41848</v>
      </c>
      <c r="BA95" s="243">
        <v>41859</v>
      </c>
      <c r="BB95" s="243">
        <v>41876</v>
      </c>
      <c r="BC95" s="243">
        <v>0</v>
      </c>
      <c r="BD95" s="243">
        <v>0</v>
      </c>
      <c r="BE95" s="243">
        <v>0</v>
      </c>
      <c r="BF95" s="243">
        <v>0</v>
      </c>
      <c r="BG95" s="249" t="s">
        <v>2773</v>
      </c>
      <c r="BH95" s="249">
        <v>0</v>
      </c>
      <c r="BI95" s="83">
        <f>IF($I95="TTL",SUMIF($C:$C,MID($K95,1,SEARCH("TTL",$K95)-2),$BI:$BI),SUMIF(실입고현황!$A:$A,BB95&amp;VLOOKUP($AG95,'TARGET MU'!$A:$D,'TARGET MU'!$B$1,FALSE)&amp;$Z95&amp;" "&amp;$AE95,실입고현황!$C:$C))</f>
        <v>272</v>
      </c>
      <c r="BJ95" s="102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3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3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3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4">
        <f t="shared" si="102"/>
        <v>0</v>
      </c>
      <c r="BO95" s="46">
        <f t="shared" si="103"/>
        <v>300</v>
      </c>
      <c r="BP95" s="94">
        <f t="shared" si="104"/>
        <v>5418321</v>
      </c>
      <c r="BQ95" s="94">
        <f t="shared" si="105"/>
        <v>26700000</v>
      </c>
      <c r="BR95" s="47">
        <f t="shared" si="97"/>
        <v>4.4797506963369775</v>
      </c>
      <c r="BT95" s="26" t="str">
        <f>IF(ISERROR(Z95&amp;VLOOKUP($AG95,'TARGET MU'!$A:$D,'TARGET MU'!$B$1,FALSE))=TRUE,"",Z95&amp;VLOOKUP($AG95,'TARGET MU'!$A:$D,'TARGET MU'!$B$1,FALSE))</f>
        <v>PNYTHF5003BK에버그린</v>
      </c>
      <c r="BU95" s="31">
        <f t="shared" si="114"/>
        <v>18061.07</v>
      </c>
      <c r="BV95" s="31" t="str">
        <f t="shared" si="115"/>
        <v>PNYTHF5003BKOLL30089000EVERGREEN01CN</v>
      </c>
      <c r="BX95" s="54" t="str">
        <f t="shared" si="71"/>
        <v>PNY</v>
      </c>
      <c r="BY95" s="55">
        <f t="shared" si="72"/>
        <v>5</v>
      </c>
      <c r="BZ95" s="55" t="str">
        <f t="shared" si="73"/>
        <v>M</v>
      </c>
      <c r="CA95" s="55" t="str">
        <f t="shared" si="74"/>
        <v>TH</v>
      </c>
      <c r="CB95" s="55" t="str">
        <f t="shared" si="75"/>
        <v>U</v>
      </c>
      <c r="CC95" s="55" t="str">
        <f t="shared" si="76"/>
        <v>CN</v>
      </c>
      <c r="CD95" s="56" t="str">
        <f t="shared" si="77"/>
        <v>14FW PLAYBOY_HOOD_01_BK</v>
      </c>
      <c r="CE95" s="55" t="str">
        <f t="shared" si="78"/>
        <v>PNYTHF5003</v>
      </c>
      <c r="CF95" s="55" t="str">
        <f t="shared" si="79"/>
        <v>003</v>
      </c>
      <c r="CG95" s="56" t="str">
        <f t="shared" si="80"/>
        <v>14FW PLAYBOY_HOOD_01_BK</v>
      </c>
      <c r="CH95" s="55" t="str">
        <f t="shared" si="81"/>
        <v>BK</v>
      </c>
      <c r="CI95" s="55">
        <f t="shared" si="82"/>
        <v>1</v>
      </c>
      <c r="CJ95" s="55" t="str">
        <f t="shared" si="83"/>
        <v>OLL</v>
      </c>
      <c r="CK95" s="57">
        <f t="shared" si="106"/>
        <v>300</v>
      </c>
      <c r="CL95" s="58">
        <f t="shared" si="84"/>
        <v>13.8</v>
      </c>
      <c r="CM95" s="57">
        <f t="shared" si="85"/>
        <v>89000</v>
      </c>
      <c r="CN95" s="57">
        <f t="shared" si="86"/>
        <v>18011.07</v>
      </c>
      <c r="CO95" s="57">
        <f t="shared" si="87"/>
        <v>50</v>
      </c>
      <c r="CP95" s="59">
        <f t="shared" si="88"/>
        <v>1</v>
      </c>
      <c r="CQ95" s="234"/>
      <c r="CS95" s="48"/>
      <c r="CT95" s="49" t="str">
        <f t="shared" si="89"/>
        <v>PNYTHF5003BKOLL</v>
      </c>
      <c r="CU95" s="50" t="str">
        <f t="shared" si="90"/>
        <v>PLAY NEWYORK</v>
      </c>
      <c r="CV95" s="50" t="str">
        <f t="shared" si="70"/>
        <v>HOODED T-SHIRTS_003</v>
      </c>
      <c r="CW95" s="50" t="str">
        <f t="shared" si="91"/>
        <v>BLACK_OLL</v>
      </c>
      <c r="CX95" s="51" t="str">
        <f t="shared" si="92"/>
        <v>PNY</v>
      </c>
      <c r="CY95" s="51" t="str">
        <f t="shared" si="93"/>
        <v>003</v>
      </c>
      <c r="CZ95" s="52">
        <f t="shared" si="107"/>
        <v>300</v>
      </c>
      <c r="DA95" s="52">
        <f t="shared" si="94"/>
        <v>89000</v>
      </c>
      <c r="DB95" s="51" t="str">
        <f t="shared" si="95"/>
        <v>BLACK</v>
      </c>
      <c r="DC95" s="51" t="str">
        <f t="shared" si="96"/>
        <v>OLL</v>
      </c>
      <c r="DD95" s="60"/>
      <c r="DE95" s="164"/>
      <c r="DG95" s="270">
        <v>41789</v>
      </c>
      <c r="DH95" s="276">
        <f t="shared" si="67"/>
        <v>41758</v>
      </c>
      <c r="DI95" s="269">
        <v>41772</v>
      </c>
      <c r="DJ95" s="269">
        <v>41772</v>
      </c>
      <c r="DK95" s="270"/>
      <c r="DL95" s="1167"/>
      <c r="DM95" s="1167"/>
      <c r="DN95" s="270"/>
      <c r="DO95" s="270"/>
      <c r="DP95" s="277">
        <f t="shared" si="68"/>
        <v>41788</v>
      </c>
      <c r="DQ95" s="270"/>
      <c r="DR95" s="270"/>
      <c r="DS95" s="271"/>
      <c r="DT95" s="270"/>
      <c r="DU95" s="271"/>
      <c r="DV95" s="270">
        <v>41820</v>
      </c>
      <c r="DW95" s="270"/>
      <c r="DX95" s="271"/>
      <c r="DY95" s="271"/>
      <c r="DZ95" s="60"/>
      <c r="EA95" s="61"/>
      <c r="EB95" s="61"/>
      <c r="EC95" s="26" t="str">
        <f t="shared" si="116"/>
        <v/>
      </c>
      <c r="ED95" s="26" t="str">
        <f t="shared" si="117"/>
        <v>PNYTHF5003BKOLL</v>
      </c>
      <c r="EE95" s="27">
        <f>IF($ED95="",0,IF(COUNTIF(ED$12:ED94,ED95)=0,0,COUNTIF(ED$12:ED94,ED95)))</f>
        <v>0</v>
      </c>
      <c r="EF95" s="26">
        <f t="shared" si="118"/>
        <v>0</v>
      </c>
      <c r="EG95" s="27" t="str">
        <f t="shared" si="119"/>
        <v/>
      </c>
      <c r="EI95" s="26" t="str">
        <f t="shared" si="120"/>
        <v>PNYTHF5003</v>
      </c>
      <c r="EJ95" s="26" t="str">
        <f t="shared" si="121"/>
        <v>PNYTHF5003BK</v>
      </c>
    </row>
    <row r="96" spans="1:152" s="26" customFormat="1" ht="52.5" customHeight="1">
      <c r="A96" s="168" t="str">
        <f>IF(OR($I96="TTL",$I96=""),"",IF(ISERROR(VLOOKUP($B96,CODE!$D:$G,CODE!$F$1-2,FALSE))=TRUE,"전략",VLOOKUP($B96,CODE!$D:$G,CODE!$F$1-2,FALSE)))</f>
        <v>전략</v>
      </c>
      <c r="B96" s="217" t="str">
        <f>IF(OR($I96="TTL",$I96=""),"",IF(VLOOKUP($P96,CODE!$K:$O,CODE!$O$1,FALSE)="",$I96,$I96&amp;"-"&amp;VLOOKUP($P96,CODE!$K:$O,CODE!$O$1,FALSE)))</f>
        <v>PNY-의류</v>
      </c>
      <c r="C96" s="71" t="str">
        <f t="shared" si="108"/>
        <v>PNY-EVERGREEN-01</v>
      </c>
      <c r="D96" s="300" t="str">
        <f t="shared" si="109"/>
        <v>PNY-EVERGREEN-01PNYTHF5003BK</v>
      </c>
      <c r="E96" s="71">
        <f t="shared" si="110"/>
        <v>2</v>
      </c>
      <c r="F96" s="193" t="str">
        <f t="shared" si="111"/>
        <v>PNY-EVERGREEN-012</v>
      </c>
      <c r="G96" s="71" t="str">
        <f t="shared" si="112"/>
        <v>PNY-EVERGREEN-012-PNYTHF5003BLACKOXL</v>
      </c>
      <c r="H96" s="71" t="str">
        <f>IF(ISERROR(I96&amp;VLOOKUP(P96,CODE!$K:$N,CODE!$N$1,FALSE)&amp;S96)=TRUE,0,I96&amp;VLOOKUP(P96,CODE!$K:$N,CODE!$N$1,FALSE)&amp;S96)</f>
        <v>PNY의류3</v>
      </c>
      <c r="I96" s="71" t="str">
        <f>IF(ISERROR(SEARCH("TTL",$K96))=TRUE,IF($L96="","",VLOOKUP($L96,CODE!$B:$G,CODE!$D$1,FALSE)),"TTL")</f>
        <v>PNY</v>
      </c>
      <c r="J96" s="237" t="str">
        <f t="shared" si="113"/>
        <v>14FW P</v>
      </c>
      <c r="K96" s="878"/>
      <c r="L96" s="1296" t="s">
        <v>2840</v>
      </c>
      <c r="M96" s="41" t="str">
        <f>IF(OR($I96="TTL",$L96=""),"",VLOOKUP($L96,CODE!$B:$D,CODE!$C$1,FALSE))</f>
        <v>PLAY NEWYORK</v>
      </c>
      <c r="N96" s="42" t="str">
        <f>IF(OR($I96="TTL",$L96=""),"",VLOOKUP($K$2,CODE!$S:$T,CODE!$T$1-1,FALSE))</f>
        <v>F</v>
      </c>
      <c r="O96" s="1281">
        <v>5</v>
      </c>
      <c r="P96" s="40" t="s">
        <v>2411</v>
      </c>
      <c r="Q96" s="41" t="str">
        <f>IF(OR($I96="TTL",$P96=""),"",VLOOKUP($P96,CODE!$K:$M,CODE!$L$1,FALSE))</f>
        <v>HOODED T-SHIRTS</v>
      </c>
      <c r="R96" s="1282" t="s">
        <v>2412</v>
      </c>
      <c r="S96" s="1283">
        <v>3</v>
      </c>
      <c r="T96" s="43" t="str">
        <f t="shared" si="2"/>
        <v>003</v>
      </c>
      <c r="U96" s="39" t="str">
        <f t="shared" si="3"/>
        <v>PNYTHF5003</v>
      </c>
      <c r="V96" s="36">
        <f t="shared" si="99"/>
        <v>0.25</v>
      </c>
      <c r="W96" s="1284" t="s">
        <v>2413</v>
      </c>
      <c r="X96" s="39" t="str">
        <f>IF($Y96="","",VLOOKUP($Y96,CODE!$AE:$AF,CODE!$AF$1-1,FALSE))</f>
        <v>BK</v>
      </c>
      <c r="Y96" s="37" t="s">
        <v>2414</v>
      </c>
      <c r="Z96" s="35" t="str">
        <f t="shared" si="5"/>
        <v>PNYTHF5003BK</v>
      </c>
      <c r="AA96" s="592" t="str">
        <f t="shared" si="100"/>
        <v/>
      </c>
      <c r="AB96" s="44">
        <f t="shared" si="101"/>
        <v>0.25</v>
      </c>
      <c r="AC96" s="598" t="s">
        <v>3017</v>
      </c>
      <c r="AD96" s="184">
        <v>1</v>
      </c>
      <c r="AE96" s="1285" t="s">
        <v>2415</v>
      </c>
      <c r="AF96" s="1295">
        <v>200</v>
      </c>
      <c r="AG96" s="1287" t="s">
        <v>2416</v>
      </c>
      <c r="AH96" s="1288">
        <v>1</v>
      </c>
      <c r="AI96" s="224" t="str">
        <f t="shared" si="8"/>
        <v>01</v>
      </c>
      <c r="AJ96" s="1289" t="s">
        <v>2417</v>
      </c>
      <c r="AK96" s="1289" t="s">
        <v>2418</v>
      </c>
      <c r="AL96" s="212">
        <f t="shared" si="9"/>
        <v>1</v>
      </c>
      <c r="AM96" s="247">
        <f>IF(ISERROR(VLOOKUP($F96,[1]기획현황취합!$A$1:$E$65440,[1]기획현황취합!$B$1,FALSE))=TRUE,0,VLOOKUP($F96,[1]기획현황취합!$A$1:$E$65440,[1]기획현황취합!$B$1,FALSE))</f>
        <v>89000</v>
      </c>
      <c r="AN96" s="1099">
        <f>IF(ISERROR(VLOOKUP($F96,[1]기획현황취합!$A$1:$E$65440,[1]기획현황취합!$C$1,FALSE))=TRUE,0,VLOOKUP($F96,[1]기획현황취합!$A$1:$E$65440,[1]기획현황취합!$C$1,FALSE))</f>
        <v>41803</v>
      </c>
      <c r="AO96" s="45">
        <f>IF(ISERROR(($AM96/1.1)/VLOOKUP($AG96,'TARGET MU'!$A:$D,'TARGET MU'!$D$1,FALSE))=TRUE,0,($AM96/1.1)/VLOOKUP($AG96,'TARGET MU'!$A:$D,'TARGET MU'!$D$1,FALSE))</f>
        <v>16181.81818181818</v>
      </c>
      <c r="AP96" s="1110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18061.07</v>
      </c>
      <c r="AQ96" s="38">
        <f t="shared" si="62"/>
        <v>1879.2518181818195</v>
      </c>
      <c r="AR96" s="754">
        <v>0</v>
      </c>
      <c r="AS96" s="754">
        <v>50</v>
      </c>
      <c r="AT96" s="244" t="s">
        <v>1724</v>
      </c>
      <c r="AU96" s="219">
        <f t="shared" si="63"/>
        <v>50</v>
      </c>
      <c r="AV96" s="245">
        <v>13.8</v>
      </c>
      <c r="AW96" s="246">
        <v>0</v>
      </c>
      <c r="AX96" s="250">
        <f>IF(ISERROR(VLOOKUP($F96,[1]기획현황취합!$A$1:$E$65440,[1]기획현황취합!$D$1,FALSE))=TRUE,0,VLOOKUP($F96,[1]기획현황취합!$A$1:$E$65440,[1]기획현황취합!$D$1,FALSE))</f>
        <v>41744</v>
      </c>
      <c r="AY96" s="248">
        <v>41853</v>
      </c>
      <c r="AZ96" s="208">
        <f>IF(ISERROR(VLOOKUP($F96,[1]기획현황취합!$A$1:$E$65440,[1]기획현황취합!$E$1,FALSE))=TRUE,0,VLOOKUP($F96,[1]기획현황취합!$A$1:$E$65440,[1]기획현황취합!$E$1,FALSE))</f>
        <v>41848</v>
      </c>
      <c r="BA96" s="243">
        <v>41859</v>
      </c>
      <c r="BB96" s="243">
        <v>41876</v>
      </c>
      <c r="BC96" s="243">
        <v>0</v>
      </c>
      <c r="BD96" s="243">
        <v>0</v>
      </c>
      <c r="BE96" s="243">
        <v>0</v>
      </c>
      <c r="BF96" s="243">
        <v>0</v>
      </c>
      <c r="BG96" s="249" t="s">
        <v>2773</v>
      </c>
      <c r="BH96" s="249">
        <v>0</v>
      </c>
      <c r="BI96" s="83">
        <f>IF($I96="TTL",SUMIF($C:$C,MID($K96,1,SEARCH("TTL",$K96)-2),$BI:$BI),SUMIF(실입고현황!$A:$A,BB96&amp;VLOOKUP($AG96,'TARGET MU'!$A:$D,'TARGET MU'!$B$1,FALSE)&amp;$Z96&amp;" "&amp;$AE96,실입고현황!$C:$C))</f>
        <v>194</v>
      </c>
      <c r="BJ96" s="102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3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3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3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4">
        <f t="shared" si="102"/>
        <v>0</v>
      </c>
      <c r="BO96" s="46">
        <f t="shared" si="103"/>
        <v>200</v>
      </c>
      <c r="BP96" s="94">
        <f t="shared" si="104"/>
        <v>3612214</v>
      </c>
      <c r="BQ96" s="94">
        <f t="shared" si="105"/>
        <v>17800000</v>
      </c>
      <c r="BR96" s="47">
        <f t="shared" si="97"/>
        <v>4.4797506963369775</v>
      </c>
      <c r="BT96" s="26" t="str">
        <f>IF(ISERROR(Z96&amp;VLOOKUP($AG96,'TARGET MU'!$A:$D,'TARGET MU'!$B$1,FALSE))=TRUE,"",Z96&amp;VLOOKUP($AG96,'TARGET MU'!$A:$D,'TARGET MU'!$B$1,FALSE))</f>
        <v>PNYTHF5003BK에버그린</v>
      </c>
      <c r="BU96" s="31">
        <f t="shared" si="114"/>
        <v>18061.07</v>
      </c>
      <c r="BV96" s="31" t="str">
        <f t="shared" si="115"/>
        <v>PNYTHF5003BKOXL20089000EVERGREEN01CN</v>
      </c>
      <c r="BX96" s="54" t="str">
        <f t="shared" si="71"/>
        <v>PNY</v>
      </c>
      <c r="BY96" s="55">
        <f t="shared" si="72"/>
        <v>5</v>
      </c>
      <c r="BZ96" s="55" t="str">
        <f t="shared" si="73"/>
        <v>M</v>
      </c>
      <c r="CA96" s="55" t="str">
        <f t="shared" si="74"/>
        <v>TH</v>
      </c>
      <c r="CB96" s="55" t="str">
        <f t="shared" si="75"/>
        <v>U</v>
      </c>
      <c r="CC96" s="55" t="str">
        <f t="shared" si="76"/>
        <v>CN</v>
      </c>
      <c r="CD96" s="56" t="str">
        <f t="shared" si="77"/>
        <v>14FW PLAYBOY_HOOD_01_BK</v>
      </c>
      <c r="CE96" s="55" t="str">
        <f t="shared" si="78"/>
        <v>PNYTHF5003</v>
      </c>
      <c r="CF96" s="55" t="str">
        <f t="shared" si="79"/>
        <v>003</v>
      </c>
      <c r="CG96" s="56" t="str">
        <f t="shared" si="80"/>
        <v>14FW PLAYBOY_HOOD_01_BK</v>
      </c>
      <c r="CH96" s="55" t="str">
        <f t="shared" si="81"/>
        <v>BK</v>
      </c>
      <c r="CI96" s="55">
        <f t="shared" si="82"/>
        <v>1</v>
      </c>
      <c r="CJ96" s="55" t="str">
        <f t="shared" si="83"/>
        <v>OXL</v>
      </c>
      <c r="CK96" s="57">
        <f t="shared" si="106"/>
        <v>200</v>
      </c>
      <c r="CL96" s="58">
        <f t="shared" si="84"/>
        <v>13.8</v>
      </c>
      <c r="CM96" s="57">
        <f t="shared" si="85"/>
        <v>89000</v>
      </c>
      <c r="CN96" s="57">
        <f t="shared" si="86"/>
        <v>18011.07</v>
      </c>
      <c r="CO96" s="57">
        <f t="shared" si="87"/>
        <v>50</v>
      </c>
      <c r="CP96" s="59">
        <f t="shared" si="88"/>
        <v>1</v>
      </c>
      <c r="CQ96" s="234"/>
      <c r="CS96" s="48"/>
      <c r="CT96" s="49" t="str">
        <f t="shared" si="89"/>
        <v>PNYTHF5003BKOXL</v>
      </c>
      <c r="CU96" s="50" t="str">
        <f t="shared" si="90"/>
        <v>PLAY NEWYORK</v>
      </c>
      <c r="CV96" s="50" t="str">
        <f t="shared" si="70"/>
        <v>HOODED T-SHIRTS_003</v>
      </c>
      <c r="CW96" s="50" t="str">
        <f t="shared" si="91"/>
        <v>BLACK_OXL</v>
      </c>
      <c r="CX96" s="51" t="str">
        <f t="shared" si="92"/>
        <v>PNY</v>
      </c>
      <c r="CY96" s="51" t="str">
        <f t="shared" si="93"/>
        <v>003</v>
      </c>
      <c r="CZ96" s="52">
        <f t="shared" si="107"/>
        <v>200</v>
      </c>
      <c r="DA96" s="52">
        <f t="shared" si="94"/>
        <v>89000</v>
      </c>
      <c r="DB96" s="51" t="str">
        <f t="shared" si="95"/>
        <v>BLACK</v>
      </c>
      <c r="DC96" s="51" t="str">
        <f t="shared" si="96"/>
        <v>OXL</v>
      </c>
      <c r="DD96" s="60"/>
      <c r="DE96" s="164"/>
      <c r="DG96" s="270">
        <v>41789</v>
      </c>
      <c r="DH96" s="276">
        <f t="shared" si="67"/>
        <v>41758</v>
      </c>
      <c r="DI96" s="269">
        <v>41772</v>
      </c>
      <c r="DJ96" s="269">
        <v>41772</v>
      </c>
      <c r="DK96" s="270"/>
      <c r="DL96" s="1167"/>
      <c r="DM96" s="1167"/>
      <c r="DN96" s="270"/>
      <c r="DO96" s="270"/>
      <c r="DP96" s="277">
        <f t="shared" si="68"/>
        <v>41788</v>
      </c>
      <c r="DQ96" s="270"/>
      <c r="DR96" s="270"/>
      <c r="DS96" s="271"/>
      <c r="DT96" s="270"/>
      <c r="DU96" s="271"/>
      <c r="DV96" s="270">
        <v>41820</v>
      </c>
      <c r="DW96" s="270"/>
      <c r="DX96" s="271"/>
      <c r="DY96" s="271"/>
      <c r="DZ96" s="60"/>
      <c r="EA96" s="61"/>
      <c r="EB96" s="61"/>
      <c r="EC96" s="26" t="str">
        <f t="shared" si="116"/>
        <v/>
      </c>
      <c r="ED96" s="26" t="str">
        <f t="shared" si="117"/>
        <v>PNYTHF5003BKOXL</v>
      </c>
      <c r="EE96" s="27">
        <f>IF($ED96="",0,IF(COUNTIF(ED$12:ED95,ED96)=0,0,COUNTIF(ED$12:ED95,ED96)))</f>
        <v>0</v>
      </c>
      <c r="EF96" s="26">
        <f t="shared" si="118"/>
        <v>0</v>
      </c>
      <c r="EG96" s="27" t="str">
        <f t="shared" si="119"/>
        <v/>
      </c>
      <c r="EI96" s="26" t="str">
        <f t="shared" si="120"/>
        <v>PNYTHF5003</v>
      </c>
      <c r="EJ96" s="26" t="str">
        <f t="shared" si="121"/>
        <v>PNYTHF5003BK</v>
      </c>
    </row>
    <row r="97" spans="1:140" s="26" customFormat="1" ht="52.5" customHeight="1">
      <c r="A97" s="168" t="str">
        <f>IF(OR($I97="TTL",$I97=""),"",IF(ISERROR(VLOOKUP($B97,CODE!$D:$G,CODE!$F$1-2,FALSE))=TRUE,"전략",VLOOKUP($B97,CODE!$D:$G,CODE!$F$1-2,FALSE)))</f>
        <v>전략</v>
      </c>
      <c r="B97" s="217" t="str">
        <f>IF(OR($I97="TTL",$I97=""),"",IF(VLOOKUP($P97,CODE!$K:$O,CODE!$O$1,FALSE)="",$I97,$I97&amp;"-"&amp;VLOOKUP($P97,CODE!$K:$O,CODE!$O$1,FALSE)))</f>
        <v>PNY-의류</v>
      </c>
      <c r="C97" s="71" t="str">
        <f t="shared" si="108"/>
        <v>PNY-EVERGREEN-01</v>
      </c>
      <c r="D97" s="300" t="str">
        <f t="shared" si="109"/>
        <v>PNY-EVERGREEN-01PNYPTF5004BK</v>
      </c>
      <c r="E97" s="71">
        <f t="shared" si="110"/>
        <v>3</v>
      </c>
      <c r="F97" s="193" t="str">
        <f t="shared" si="111"/>
        <v>PNY-EVERGREEN-013</v>
      </c>
      <c r="G97" s="71" t="str">
        <f t="shared" si="112"/>
        <v>PNY-EVERGREEN-013-PNYPTF5004BLACKOSS</v>
      </c>
      <c r="H97" s="71" t="str">
        <f>IF(ISERROR(I97&amp;VLOOKUP(P97,CODE!$K:$N,CODE!$N$1,FALSE)&amp;S97)=TRUE,0,I97&amp;VLOOKUP(P97,CODE!$K:$N,CODE!$N$1,FALSE)&amp;S97)</f>
        <v>PNY의류4</v>
      </c>
      <c r="I97" s="71" t="str">
        <f>IF(ISERROR(SEARCH("TTL",$K97))=TRUE,IF($L97="","",VLOOKUP($L97,CODE!$B:$G,CODE!$D$1,FALSE)),"TTL")</f>
        <v>PNY</v>
      </c>
      <c r="J97" s="237" t="str">
        <f t="shared" si="113"/>
        <v>14FW P</v>
      </c>
      <c r="K97" s="878"/>
      <c r="L97" s="1296" t="s">
        <v>2840</v>
      </c>
      <c r="M97" s="41" t="str">
        <f>IF(OR($I97="TTL",$L97=""),"",VLOOKUP($L97,CODE!$B:$D,CODE!$C$1,FALSE))</f>
        <v>PLAY NEWYORK</v>
      </c>
      <c r="N97" s="42" t="str">
        <f>IF(OR($I97="TTL",$L97=""),"",VLOOKUP($K$2,CODE!$S:$T,CODE!$T$1-1,FALSE))</f>
        <v>F</v>
      </c>
      <c r="O97" s="1281">
        <v>5</v>
      </c>
      <c r="P97" s="40" t="s">
        <v>2144</v>
      </c>
      <c r="Q97" s="41" t="str">
        <f>IF(OR($I97="TTL",$P97=""),"",VLOOKUP($P97,CODE!$K:$M,CODE!$L$1,FALSE))</f>
        <v>PANTS</v>
      </c>
      <c r="R97" s="1282" t="s">
        <v>1957</v>
      </c>
      <c r="S97" s="1283">
        <v>4</v>
      </c>
      <c r="T97" s="43" t="str">
        <f t="shared" si="2"/>
        <v>004</v>
      </c>
      <c r="U97" s="39" t="str">
        <f t="shared" si="3"/>
        <v>PNYPTF5004</v>
      </c>
      <c r="V97" s="36">
        <f t="shared" si="99"/>
        <v>0.16666666666666666</v>
      </c>
      <c r="W97" s="1284" t="s">
        <v>2173</v>
      </c>
      <c r="X97" s="39" t="str">
        <f>IF($Y97="","",VLOOKUP($Y97,CODE!$AE:$AF,CODE!$AF$1-1,FALSE))</f>
        <v>BK</v>
      </c>
      <c r="Y97" s="37" t="s">
        <v>1968</v>
      </c>
      <c r="Z97" s="35" t="str">
        <f t="shared" si="5"/>
        <v>PNYPTF5004BK</v>
      </c>
      <c r="AA97" s="592" t="str">
        <f t="shared" si="100"/>
        <v/>
      </c>
      <c r="AB97" s="44">
        <f t="shared" si="101"/>
        <v>0.33333333333333331</v>
      </c>
      <c r="AC97" s="598" t="s">
        <v>3017</v>
      </c>
      <c r="AD97" s="184">
        <v>1</v>
      </c>
      <c r="AE97" s="1285" t="s">
        <v>1942</v>
      </c>
      <c r="AF97" s="1295">
        <v>600</v>
      </c>
      <c r="AG97" s="1287" t="s">
        <v>2169</v>
      </c>
      <c r="AH97" s="1288">
        <v>1</v>
      </c>
      <c r="AI97" s="224" t="str">
        <f t="shared" si="8"/>
        <v>01</v>
      </c>
      <c r="AJ97" s="1289" t="s">
        <v>1944</v>
      </c>
      <c r="AK97" s="1289" t="s">
        <v>2167</v>
      </c>
      <c r="AL97" s="212">
        <f t="shared" si="9"/>
        <v>1</v>
      </c>
      <c r="AM97" s="247">
        <f>IF(ISERROR(VLOOKUP($F97,[1]기획현황취합!$A$1:$E$65440,[1]기획현황취합!$B$1,FALSE))=TRUE,0,VLOOKUP($F97,[1]기획현황취합!$A$1:$E$65440,[1]기획현황취합!$B$1,FALSE))</f>
        <v>79000</v>
      </c>
      <c r="AN97" s="1099">
        <f>IF(ISERROR(VLOOKUP($F97,[1]기획현황취합!$A$1:$E$65440,[1]기획현황취합!$C$1,FALSE))=TRUE,0,VLOOKUP($F97,[1]기획현황취합!$A$1:$E$65440,[1]기획현황취합!$C$1,FALSE))</f>
        <v>41803</v>
      </c>
      <c r="AO97" s="45">
        <f>IF(ISERROR(($AM97/1.1)/VLOOKUP($AG97,'TARGET MU'!$A:$D,'TARGET MU'!$D$1,FALSE))=TRUE,0,($AM97/1.1)/VLOOKUP($AG97,'TARGET MU'!$A:$D,'TARGET MU'!$D$1,FALSE))</f>
        <v>14363.636363636362</v>
      </c>
      <c r="AP97" s="1110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16364.374999999998</v>
      </c>
      <c r="AQ97" s="38">
        <f t="shared" ref="AQ97:AQ158" si="122">AP97-AO97</f>
        <v>2000.738636363636</v>
      </c>
      <c r="AR97" s="754">
        <v>0</v>
      </c>
      <c r="AS97" s="754">
        <v>50</v>
      </c>
      <c r="AT97" s="244" t="s">
        <v>1724</v>
      </c>
      <c r="AU97" s="219">
        <f t="shared" ref="AU97:AU158" si="123">SUM(AR97:AT97)</f>
        <v>50</v>
      </c>
      <c r="AV97" s="245">
        <v>12.5</v>
      </c>
      <c r="AW97" s="246">
        <v>0</v>
      </c>
      <c r="AX97" s="250">
        <f>IF(ISERROR(VLOOKUP($F97,[1]기획현황취합!$A$1:$E$65440,[1]기획현황취합!$D$1,FALSE))=TRUE,0,VLOOKUP($F97,[1]기획현황취합!$A$1:$E$65440,[1]기획현황취합!$D$1,FALSE))</f>
        <v>41744</v>
      </c>
      <c r="AY97" s="248">
        <v>41853</v>
      </c>
      <c r="AZ97" s="208">
        <f>IF(ISERROR(VLOOKUP($F97,[1]기획현황취합!$A$1:$E$65440,[1]기획현황취합!$E$1,FALSE))=TRUE,0,VLOOKUP($F97,[1]기획현황취합!$A$1:$E$65440,[1]기획현황취합!$E$1,FALSE))</f>
        <v>41848</v>
      </c>
      <c r="BA97" s="243">
        <v>41859</v>
      </c>
      <c r="BB97" s="243">
        <v>41877</v>
      </c>
      <c r="BC97" s="243">
        <v>0</v>
      </c>
      <c r="BD97" s="243">
        <v>0</v>
      </c>
      <c r="BE97" s="243">
        <v>0</v>
      </c>
      <c r="BF97" s="243">
        <v>0</v>
      </c>
      <c r="BG97" s="249" t="s">
        <v>2773</v>
      </c>
      <c r="BH97" s="249">
        <v>0</v>
      </c>
      <c r="BI97" s="83">
        <f>IF($I97="TTL",SUMIF($C:$C,MID($K97,1,SEARCH("TTL",$K97)-2),$BI:$BI),SUMIF(실입고현황!$A:$A,BB97&amp;VLOOKUP($AG97,'TARGET MU'!$A:$D,'TARGET MU'!$B$1,FALSE)&amp;$Z97&amp;" "&amp;$AE97,실입고현황!$C:$C))</f>
        <v>600</v>
      </c>
      <c r="BJ97" s="102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3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3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3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4">
        <f t="shared" si="102"/>
        <v>0</v>
      </c>
      <c r="BO97" s="46">
        <f t="shared" si="103"/>
        <v>600</v>
      </c>
      <c r="BP97" s="94">
        <f t="shared" si="104"/>
        <v>9818624.9999999981</v>
      </c>
      <c r="BQ97" s="94">
        <f t="shared" si="105"/>
        <v>47400000</v>
      </c>
      <c r="BR97" s="47">
        <f t="shared" si="97"/>
        <v>4.3886907882630304</v>
      </c>
      <c r="BT97" s="26" t="str">
        <f>IF(ISERROR(Z97&amp;VLOOKUP($AG97,'TARGET MU'!$A:$D,'TARGET MU'!$B$1,FALSE))=TRUE,"",Z97&amp;VLOOKUP($AG97,'TARGET MU'!$A:$D,'TARGET MU'!$B$1,FALSE))</f>
        <v>PNYPTF5004BK에버그린</v>
      </c>
      <c r="BU97" s="31">
        <f t="shared" si="114"/>
        <v>16364.374999999998</v>
      </c>
      <c r="BV97" s="31" t="str">
        <f t="shared" si="115"/>
        <v>PNYPTF5004BKOSS60079000EVERGREEN01CN</v>
      </c>
      <c r="BX97" s="54" t="str">
        <f t="shared" si="71"/>
        <v>PNY</v>
      </c>
      <c r="BY97" s="55">
        <f t="shared" si="72"/>
        <v>5</v>
      </c>
      <c r="BZ97" s="55" t="str">
        <f t="shared" si="73"/>
        <v>M</v>
      </c>
      <c r="CA97" s="55" t="str">
        <f t="shared" si="74"/>
        <v>PT</v>
      </c>
      <c r="CB97" s="55" t="str">
        <f t="shared" si="75"/>
        <v>U</v>
      </c>
      <c r="CC97" s="55" t="str">
        <f t="shared" si="76"/>
        <v>CN</v>
      </c>
      <c r="CD97" s="56" t="str">
        <f t="shared" si="77"/>
        <v>14FW PLAYBOY_PANTS_01_BK</v>
      </c>
      <c r="CE97" s="55" t="str">
        <f t="shared" si="78"/>
        <v>PNYPTF5004</v>
      </c>
      <c r="CF97" s="55" t="str">
        <f t="shared" si="79"/>
        <v>004</v>
      </c>
      <c r="CG97" s="56" t="str">
        <f t="shared" si="80"/>
        <v>14FW PLAYBOY_PANTS_01_BK</v>
      </c>
      <c r="CH97" s="55" t="str">
        <f t="shared" si="81"/>
        <v>BK</v>
      </c>
      <c r="CI97" s="55">
        <f t="shared" si="82"/>
        <v>1</v>
      </c>
      <c r="CJ97" s="55" t="str">
        <f t="shared" si="83"/>
        <v>OSS</v>
      </c>
      <c r="CK97" s="57">
        <f t="shared" si="106"/>
        <v>600</v>
      </c>
      <c r="CL97" s="58">
        <f t="shared" si="84"/>
        <v>12.5</v>
      </c>
      <c r="CM97" s="57">
        <f t="shared" si="85"/>
        <v>79000</v>
      </c>
      <c r="CN97" s="57">
        <f t="shared" si="86"/>
        <v>16314.374999999998</v>
      </c>
      <c r="CO97" s="57">
        <f t="shared" si="87"/>
        <v>50</v>
      </c>
      <c r="CP97" s="59">
        <f t="shared" si="88"/>
        <v>1</v>
      </c>
      <c r="CQ97" s="234"/>
      <c r="CS97" s="48"/>
      <c r="CT97" s="49" t="str">
        <f t="shared" si="89"/>
        <v>PNYPTF5004BKOSS</v>
      </c>
      <c r="CU97" s="50" t="str">
        <f t="shared" si="90"/>
        <v>PLAY NEWYORK</v>
      </c>
      <c r="CV97" s="50" t="str">
        <f t="shared" si="70"/>
        <v>PANTS_004</v>
      </c>
      <c r="CW97" s="50" t="str">
        <f t="shared" si="91"/>
        <v>BLACK_OSS</v>
      </c>
      <c r="CX97" s="51" t="str">
        <f t="shared" si="92"/>
        <v>PNY</v>
      </c>
      <c r="CY97" s="51" t="str">
        <f t="shared" si="93"/>
        <v>004</v>
      </c>
      <c r="CZ97" s="52">
        <f t="shared" si="107"/>
        <v>600</v>
      </c>
      <c r="DA97" s="52">
        <f t="shared" si="94"/>
        <v>79000</v>
      </c>
      <c r="DB97" s="51" t="str">
        <f t="shared" si="95"/>
        <v>BLACK</v>
      </c>
      <c r="DC97" s="51" t="str">
        <f t="shared" si="96"/>
        <v>OSS</v>
      </c>
      <c r="DD97" s="60"/>
      <c r="DE97" s="164"/>
      <c r="DG97" s="270">
        <v>41789</v>
      </c>
      <c r="DH97" s="276">
        <f t="shared" si="67"/>
        <v>41758</v>
      </c>
      <c r="DI97" s="269">
        <v>41772</v>
      </c>
      <c r="DJ97" s="269">
        <v>41772</v>
      </c>
      <c r="DK97" s="270"/>
      <c r="DL97" s="1167"/>
      <c r="DM97" s="1167"/>
      <c r="DN97" s="270"/>
      <c r="DO97" s="270"/>
      <c r="DP97" s="277">
        <f t="shared" si="68"/>
        <v>41788</v>
      </c>
      <c r="DQ97" s="270"/>
      <c r="DR97" s="270"/>
      <c r="DS97" s="271"/>
      <c r="DT97" s="270"/>
      <c r="DU97" s="271"/>
      <c r="DV97" s="270">
        <v>41820</v>
      </c>
      <c r="DW97" s="270"/>
      <c r="DX97" s="271"/>
      <c r="DY97" s="271"/>
      <c r="DZ97" s="60"/>
      <c r="EA97" s="61"/>
      <c r="EB97" s="61"/>
      <c r="EC97" s="26" t="str">
        <f t="shared" si="116"/>
        <v>PNYPTF5004BK41744</v>
      </c>
      <c r="ED97" s="26" t="str">
        <f t="shared" si="117"/>
        <v>PNYPTF5004BKOSS</v>
      </c>
      <c r="EE97" s="27">
        <f>IF($ED97="",0,IF(COUNTIF(ED$12:ED96,ED97)=0,0,COUNTIF(ED$12:ED96,ED97)))</f>
        <v>0</v>
      </c>
      <c r="EF97" s="26">
        <f t="shared" si="118"/>
        <v>0</v>
      </c>
      <c r="EG97" s="27" t="str">
        <f t="shared" si="119"/>
        <v/>
      </c>
      <c r="EI97" s="26" t="str">
        <f t="shared" si="120"/>
        <v>PNYPTF5004</v>
      </c>
      <c r="EJ97" s="26" t="str">
        <f t="shared" si="121"/>
        <v>PNYPTF5004BK</v>
      </c>
    </row>
    <row r="98" spans="1:140" s="26" customFormat="1" ht="52.5" customHeight="1">
      <c r="A98" s="168" t="str">
        <f>IF(OR($I98="TTL",$I98=""),"",IF(ISERROR(VLOOKUP($B98,CODE!$D:$G,CODE!$F$1-2,FALSE))=TRUE,"전략",VLOOKUP($B98,CODE!$D:$G,CODE!$F$1-2,FALSE)))</f>
        <v>전략</v>
      </c>
      <c r="B98" s="217" t="str">
        <f>IF(OR($I98="TTL",$I98=""),"",IF(VLOOKUP($P98,CODE!$K:$O,CODE!$O$1,FALSE)="",$I98,$I98&amp;"-"&amp;VLOOKUP($P98,CODE!$K:$O,CODE!$O$1,FALSE)))</f>
        <v>PNY-의류</v>
      </c>
      <c r="C98" s="71" t="str">
        <f t="shared" si="108"/>
        <v>PNY-EVERGREEN-01</v>
      </c>
      <c r="D98" s="300" t="str">
        <f t="shared" si="109"/>
        <v>PNY-EVERGREEN-01PNYPTF5004BK</v>
      </c>
      <c r="E98" s="71">
        <f t="shared" si="110"/>
        <v>3</v>
      </c>
      <c r="F98" s="193" t="str">
        <f t="shared" si="111"/>
        <v>PNY-EVERGREEN-013</v>
      </c>
      <c r="G98" s="71" t="str">
        <f t="shared" si="112"/>
        <v>PNY-EVERGREEN-013-PNYPTF5004BLACKOMM</v>
      </c>
      <c r="H98" s="71" t="str">
        <f>IF(ISERROR(I98&amp;VLOOKUP(P98,CODE!$K:$N,CODE!$N$1,FALSE)&amp;S98)=TRUE,0,I98&amp;VLOOKUP(P98,CODE!$K:$N,CODE!$N$1,FALSE)&amp;S98)</f>
        <v>PNY의류4</v>
      </c>
      <c r="I98" s="71" t="str">
        <f>IF(ISERROR(SEARCH("TTL",$K98))=TRUE,IF($L98="","",VLOOKUP($L98,CODE!$B:$G,CODE!$D$1,FALSE)),"TTL")</f>
        <v>PNY</v>
      </c>
      <c r="J98" s="237" t="str">
        <f t="shared" si="113"/>
        <v>14FW P</v>
      </c>
      <c r="K98" s="878"/>
      <c r="L98" s="1296" t="s">
        <v>2840</v>
      </c>
      <c r="M98" s="41" t="str">
        <f>IF(OR($I98="TTL",$L98=""),"",VLOOKUP($L98,CODE!$B:$D,CODE!$C$1,FALSE))</f>
        <v>PLAY NEWYORK</v>
      </c>
      <c r="N98" s="42" t="str">
        <f>IF(OR($I98="TTL",$L98=""),"",VLOOKUP($K$2,CODE!$S:$T,CODE!$T$1-1,FALSE))</f>
        <v>F</v>
      </c>
      <c r="O98" s="1281">
        <v>5</v>
      </c>
      <c r="P98" s="40" t="s">
        <v>2144</v>
      </c>
      <c r="Q98" s="41" t="str">
        <f>IF(OR($I98="TTL",$P98=""),"",VLOOKUP($P98,CODE!$K:$M,CODE!$L$1,FALSE))</f>
        <v>PANTS</v>
      </c>
      <c r="R98" s="1282" t="s">
        <v>1957</v>
      </c>
      <c r="S98" s="1283">
        <v>4</v>
      </c>
      <c r="T98" s="43" t="str">
        <f t="shared" si="2"/>
        <v>004</v>
      </c>
      <c r="U98" s="39" t="str">
        <f t="shared" si="3"/>
        <v>PNYPTF5004</v>
      </c>
      <c r="V98" s="36">
        <f t="shared" si="99"/>
        <v>0.16666666666666666</v>
      </c>
      <c r="W98" s="1284" t="s">
        <v>2173</v>
      </c>
      <c r="X98" s="39" t="str">
        <f>IF($Y98="","",VLOOKUP($Y98,CODE!$AE:$AF,CODE!$AF$1-1,FALSE))</f>
        <v>BK</v>
      </c>
      <c r="Y98" s="37" t="s">
        <v>1968</v>
      </c>
      <c r="Z98" s="35" t="str">
        <f t="shared" si="5"/>
        <v>PNYPTF5004BK</v>
      </c>
      <c r="AA98" s="592" t="str">
        <f t="shared" si="100"/>
        <v/>
      </c>
      <c r="AB98" s="44">
        <f t="shared" si="101"/>
        <v>0.33333333333333331</v>
      </c>
      <c r="AC98" s="598" t="s">
        <v>3017</v>
      </c>
      <c r="AD98" s="184">
        <v>1</v>
      </c>
      <c r="AE98" s="1285" t="s">
        <v>1951</v>
      </c>
      <c r="AF98" s="1295">
        <v>450</v>
      </c>
      <c r="AG98" s="1287" t="s">
        <v>2169</v>
      </c>
      <c r="AH98" s="1288">
        <v>1</v>
      </c>
      <c r="AI98" s="224" t="str">
        <f t="shared" si="8"/>
        <v>01</v>
      </c>
      <c r="AJ98" s="1289" t="s">
        <v>1944</v>
      </c>
      <c r="AK98" s="1289" t="s">
        <v>2167</v>
      </c>
      <c r="AL98" s="212">
        <f t="shared" si="9"/>
        <v>1</v>
      </c>
      <c r="AM98" s="247">
        <f>IF(ISERROR(VLOOKUP($F98,[1]기획현황취합!$A$1:$E$65440,[1]기획현황취합!$B$1,FALSE))=TRUE,0,VLOOKUP($F98,[1]기획현황취합!$A$1:$E$65440,[1]기획현황취합!$B$1,FALSE))</f>
        <v>79000</v>
      </c>
      <c r="AN98" s="1099">
        <f>IF(ISERROR(VLOOKUP($F98,[1]기획현황취합!$A$1:$E$65440,[1]기획현황취합!$C$1,FALSE))=TRUE,0,VLOOKUP($F98,[1]기획현황취합!$A$1:$E$65440,[1]기획현황취합!$C$1,FALSE))</f>
        <v>41803</v>
      </c>
      <c r="AO98" s="45">
        <f>IF(ISERROR(($AM98/1.1)/VLOOKUP($AG98,'TARGET MU'!$A:$D,'TARGET MU'!$D$1,FALSE))=TRUE,0,($AM98/1.1)/VLOOKUP($AG98,'TARGET MU'!$A:$D,'TARGET MU'!$D$1,FALSE))</f>
        <v>14363.636363636362</v>
      </c>
      <c r="AP98" s="1110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16364.374999999998</v>
      </c>
      <c r="AQ98" s="38">
        <f t="shared" si="122"/>
        <v>2000.738636363636</v>
      </c>
      <c r="AR98" s="754">
        <v>0</v>
      </c>
      <c r="AS98" s="754">
        <v>50</v>
      </c>
      <c r="AT98" s="244" t="s">
        <v>1724</v>
      </c>
      <c r="AU98" s="219">
        <f t="shared" si="123"/>
        <v>50</v>
      </c>
      <c r="AV98" s="245">
        <v>12.5</v>
      </c>
      <c r="AW98" s="246">
        <v>0</v>
      </c>
      <c r="AX98" s="250">
        <f>IF(ISERROR(VLOOKUP($F98,[1]기획현황취합!$A$1:$E$65440,[1]기획현황취합!$D$1,FALSE))=TRUE,0,VLOOKUP($F98,[1]기획현황취합!$A$1:$E$65440,[1]기획현황취합!$D$1,FALSE))</f>
        <v>41744</v>
      </c>
      <c r="AY98" s="248">
        <v>41853</v>
      </c>
      <c r="AZ98" s="208">
        <f>IF(ISERROR(VLOOKUP($F98,[1]기획현황취합!$A$1:$E$65440,[1]기획현황취합!$E$1,FALSE))=TRUE,0,VLOOKUP($F98,[1]기획현황취합!$A$1:$E$65440,[1]기획현황취합!$E$1,FALSE))</f>
        <v>41848</v>
      </c>
      <c r="BA98" s="243">
        <v>41859</v>
      </c>
      <c r="BB98" s="243">
        <v>41877</v>
      </c>
      <c r="BC98" s="243">
        <v>0</v>
      </c>
      <c r="BD98" s="243">
        <v>0</v>
      </c>
      <c r="BE98" s="243">
        <v>0</v>
      </c>
      <c r="BF98" s="243">
        <v>0</v>
      </c>
      <c r="BG98" s="249" t="s">
        <v>2773</v>
      </c>
      <c r="BH98" s="249">
        <v>0</v>
      </c>
      <c r="BI98" s="83">
        <f>IF($I98="TTL",SUMIF($C:$C,MID($K98,1,SEARCH("TTL",$K98)-2),$BI:$BI),SUMIF(실입고현황!$A:$A,BB98&amp;VLOOKUP($AG98,'TARGET MU'!$A:$D,'TARGET MU'!$B$1,FALSE)&amp;$Z98&amp;" "&amp;$AE98,실입고현황!$C:$C))</f>
        <v>446</v>
      </c>
      <c r="BJ98" s="102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3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3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3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4">
        <f t="shared" si="102"/>
        <v>0</v>
      </c>
      <c r="BO98" s="46">
        <f t="shared" si="103"/>
        <v>450</v>
      </c>
      <c r="BP98" s="94">
        <f t="shared" si="104"/>
        <v>7363968.7499999991</v>
      </c>
      <c r="BQ98" s="94">
        <f t="shared" si="105"/>
        <v>35550000</v>
      </c>
      <c r="BR98" s="47">
        <f t="shared" si="97"/>
        <v>4.3886907882630295</v>
      </c>
      <c r="BT98" s="26" t="str">
        <f>IF(ISERROR(Z98&amp;VLOOKUP($AG98,'TARGET MU'!$A:$D,'TARGET MU'!$B$1,FALSE))=TRUE,"",Z98&amp;VLOOKUP($AG98,'TARGET MU'!$A:$D,'TARGET MU'!$B$1,FALSE))</f>
        <v>PNYPTF5004BK에버그린</v>
      </c>
      <c r="BU98" s="31">
        <f t="shared" si="114"/>
        <v>16364.374999999998</v>
      </c>
      <c r="BV98" s="31" t="str">
        <f t="shared" si="115"/>
        <v>PNYPTF5004BKOMM45079000EVERGREEN01CN</v>
      </c>
      <c r="BX98" s="54" t="str">
        <f t="shared" si="71"/>
        <v>PNY</v>
      </c>
      <c r="BY98" s="55">
        <f t="shared" si="72"/>
        <v>5</v>
      </c>
      <c r="BZ98" s="55" t="str">
        <f t="shared" si="73"/>
        <v>M</v>
      </c>
      <c r="CA98" s="55" t="str">
        <f t="shared" si="74"/>
        <v>PT</v>
      </c>
      <c r="CB98" s="55" t="str">
        <f t="shared" si="75"/>
        <v>U</v>
      </c>
      <c r="CC98" s="55" t="str">
        <f t="shared" si="76"/>
        <v>CN</v>
      </c>
      <c r="CD98" s="56" t="str">
        <f t="shared" si="77"/>
        <v>14FW PLAYBOY_PANTS_01_BK</v>
      </c>
      <c r="CE98" s="55" t="str">
        <f t="shared" si="78"/>
        <v>PNYPTF5004</v>
      </c>
      <c r="CF98" s="55" t="str">
        <f t="shared" si="79"/>
        <v>004</v>
      </c>
      <c r="CG98" s="56" t="str">
        <f t="shared" si="80"/>
        <v>14FW PLAYBOY_PANTS_01_BK</v>
      </c>
      <c r="CH98" s="55" t="str">
        <f t="shared" si="81"/>
        <v>BK</v>
      </c>
      <c r="CI98" s="55">
        <f t="shared" si="82"/>
        <v>1</v>
      </c>
      <c r="CJ98" s="55" t="str">
        <f t="shared" si="83"/>
        <v>OMM</v>
      </c>
      <c r="CK98" s="57">
        <f t="shared" si="106"/>
        <v>450</v>
      </c>
      <c r="CL98" s="58">
        <f t="shared" si="84"/>
        <v>12.5</v>
      </c>
      <c r="CM98" s="57">
        <f t="shared" si="85"/>
        <v>79000</v>
      </c>
      <c r="CN98" s="57">
        <f t="shared" si="86"/>
        <v>16314.374999999998</v>
      </c>
      <c r="CO98" s="57">
        <f t="shared" si="87"/>
        <v>50</v>
      </c>
      <c r="CP98" s="59">
        <f t="shared" si="88"/>
        <v>1</v>
      </c>
      <c r="CQ98" s="234"/>
      <c r="CS98" s="48"/>
      <c r="CT98" s="49" t="str">
        <f t="shared" si="89"/>
        <v>PNYPTF5004BKOMM</v>
      </c>
      <c r="CU98" s="50" t="str">
        <f t="shared" si="90"/>
        <v>PLAY NEWYORK</v>
      </c>
      <c r="CV98" s="50" t="str">
        <f t="shared" si="70"/>
        <v>PANTS_004</v>
      </c>
      <c r="CW98" s="50" t="str">
        <f t="shared" si="91"/>
        <v>BLACK_OMM</v>
      </c>
      <c r="CX98" s="51" t="str">
        <f t="shared" si="92"/>
        <v>PNY</v>
      </c>
      <c r="CY98" s="51" t="str">
        <f t="shared" si="93"/>
        <v>004</v>
      </c>
      <c r="CZ98" s="52">
        <f t="shared" si="107"/>
        <v>450</v>
      </c>
      <c r="DA98" s="52">
        <f t="shared" si="94"/>
        <v>79000</v>
      </c>
      <c r="DB98" s="51" t="str">
        <f t="shared" si="95"/>
        <v>BLACK</v>
      </c>
      <c r="DC98" s="51" t="str">
        <f t="shared" si="96"/>
        <v>OMM</v>
      </c>
      <c r="DD98" s="60"/>
      <c r="DE98" s="164"/>
      <c r="DG98" s="270">
        <v>41789</v>
      </c>
      <c r="DH98" s="276">
        <f t="shared" si="67"/>
        <v>41758</v>
      </c>
      <c r="DI98" s="269">
        <v>41772</v>
      </c>
      <c r="DJ98" s="269">
        <v>41772</v>
      </c>
      <c r="DK98" s="270"/>
      <c r="DL98" s="1167"/>
      <c r="DM98" s="1167"/>
      <c r="DN98" s="270"/>
      <c r="DO98" s="270"/>
      <c r="DP98" s="277">
        <f t="shared" si="68"/>
        <v>41788</v>
      </c>
      <c r="DQ98" s="270"/>
      <c r="DR98" s="270"/>
      <c r="DS98" s="271"/>
      <c r="DT98" s="270"/>
      <c r="DU98" s="271"/>
      <c r="DV98" s="270">
        <v>41820</v>
      </c>
      <c r="DW98" s="270"/>
      <c r="DX98" s="271"/>
      <c r="DY98" s="271"/>
      <c r="DZ98" s="60"/>
      <c r="EA98" s="61"/>
      <c r="EB98" s="61"/>
      <c r="EC98" s="26" t="str">
        <f t="shared" si="116"/>
        <v/>
      </c>
      <c r="ED98" s="26" t="str">
        <f t="shared" si="117"/>
        <v>PNYPTF5004BKOMM</v>
      </c>
      <c r="EE98" s="27">
        <f>IF($ED98="",0,IF(COUNTIF(ED$12:ED97,ED98)=0,0,COUNTIF(ED$12:ED97,ED98)))</f>
        <v>0</v>
      </c>
      <c r="EF98" s="26">
        <f t="shared" si="118"/>
        <v>0</v>
      </c>
      <c r="EG98" s="27" t="str">
        <f t="shared" si="119"/>
        <v/>
      </c>
      <c r="EI98" s="26" t="str">
        <f t="shared" si="120"/>
        <v>PNYPTF5004</v>
      </c>
      <c r="EJ98" s="26" t="str">
        <f t="shared" si="121"/>
        <v>PNYPTF5004BK</v>
      </c>
    </row>
    <row r="99" spans="1:140" s="26" customFormat="1" ht="52.5" customHeight="1">
      <c r="A99" s="168" t="str">
        <f>IF(OR($I99="TTL",$I99=""),"",IF(ISERROR(VLOOKUP($B99,CODE!$D:$G,CODE!$F$1-2,FALSE))=TRUE,"전략",VLOOKUP($B99,CODE!$D:$G,CODE!$F$1-2,FALSE)))</f>
        <v>전략</v>
      </c>
      <c r="B99" s="217" t="str">
        <f>IF(OR($I99="TTL",$I99=""),"",IF(VLOOKUP($P99,CODE!$K:$O,CODE!$O$1,FALSE)="",$I99,$I99&amp;"-"&amp;VLOOKUP($P99,CODE!$K:$O,CODE!$O$1,FALSE)))</f>
        <v>PNY-의류</v>
      </c>
      <c r="C99" s="71" t="str">
        <f t="shared" si="108"/>
        <v>PNY-EVERGREEN-01</v>
      </c>
      <c r="D99" s="300" t="str">
        <f t="shared" si="109"/>
        <v>PNY-EVERGREEN-01PNYPTF5004BK</v>
      </c>
      <c r="E99" s="71">
        <f t="shared" si="110"/>
        <v>3</v>
      </c>
      <c r="F99" s="193" t="str">
        <f t="shared" si="111"/>
        <v>PNY-EVERGREEN-013</v>
      </c>
      <c r="G99" s="71" t="str">
        <f t="shared" si="112"/>
        <v>PNY-EVERGREEN-013-PNYPTF5004BLACKOLL</v>
      </c>
      <c r="H99" s="71" t="str">
        <f>IF(ISERROR(I99&amp;VLOOKUP(P99,CODE!$K:$N,CODE!$N$1,FALSE)&amp;S99)=TRUE,0,I99&amp;VLOOKUP(P99,CODE!$K:$N,CODE!$N$1,FALSE)&amp;S99)</f>
        <v>PNY의류4</v>
      </c>
      <c r="I99" s="71" t="str">
        <f>IF(ISERROR(SEARCH("TTL",$K99))=TRUE,IF($L99="","",VLOOKUP($L99,CODE!$B:$G,CODE!$D$1,FALSE)),"TTL")</f>
        <v>PNY</v>
      </c>
      <c r="J99" s="237" t="str">
        <f t="shared" si="113"/>
        <v>14FW P</v>
      </c>
      <c r="K99" s="878"/>
      <c r="L99" s="1296" t="s">
        <v>2840</v>
      </c>
      <c r="M99" s="41" t="str">
        <f>IF(OR($I99="TTL",$L99=""),"",VLOOKUP($L99,CODE!$B:$D,CODE!$C$1,FALSE))</f>
        <v>PLAY NEWYORK</v>
      </c>
      <c r="N99" s="42" t="str">
        <f>IF(OR($I99="TTL",$L99=""),"",VLOOKUP($K$2,CODE!$S:$T,CODE!$T$1-1,FALSE))</f>
        <v>F</v>
      </c>
      <c r="O99" s="1281">
        <v>5</v>
      </c>
      <c r="P99" s="40" t="s">
        <v>2144</v>
      </c>
      <c r="Q99" s="41" t="str">
        <f>IF(OR($I99="TTL",$P99=""),"",VLOOKUP($P99,CODE!$K:$M,CODE!$L$1,FALSE))</f>
        <v>PANTS</v>
      </c>
      <c r="R99" s="1282" t="s">
        <v>2419</v>
      </c>
      <c r="S99" s="1283">
        <v>4</v>
      </c>
      <c r="T99" s="43" t="str">
        <f t="shared" si="2"/>
        <v>004</v>
      </c>
      <c r="U99" s="39" t="str">
        <f t="shared" si="3"/>
        <v>PNYPTF5004</v>
      </c>
      <c r="V99" s="36">
        <f t="shared" si="99"/>
        <v>0.16666666666666666</v>
      </c>
      <c r="W99" s="1284" t="s">
        <v>2420</v>
      </c>
      <c r="X99" s="39" t="str">
        <f>IF($Y99="","",VLOOKUP($Y99,CODE!$AE:$AF,CODE!$AF$1-1,FALSE))</f>
        <v>BK</v>
      </c>
      <c r="Y99" s="37" t="s">
        <v>2421</v>
      </c>
      <c r="Z99" s="35" t="str">
        <f t="shared" si="5"/>
        <v>PNYPTF5004BK</v>
      </c>
      <c r="AA99" s="592" t="str">
        <f t="shared" si="100"/>
        <v/>
      </c>
      <c r="AB99" s="44">
        <f t="shared" si="101"/>
        <v>0.33333333333333331</v>
      </c>
      <c r="AC99" s="598" t="s">
        <v>3017</v>
      </c>
      <c r="AD99" s="184">
        <v>1</v>
      </c>
      <c r="AE99" s="1285" t="s">
        <v>2422</v>
      </c>
      <c r="AF99" s="1295">
        <v>450</v>
      </c>
      <c r="AG99" s="1287" t="s">
        <v>2423</v>
      </c>
      <c r="AH99" s="1288">
        <v>1</v>
      </c>
      <c r="AI99" s="224" t="str">
        <f t="shared" si="8"/>
        <v>01</v>
      </c>
      <c r="AJ99" s="1289" t="s">
        <v>2424</v>
      </c>
      <c r="AK99" s="1289" t="s">
        <v>2425</v>
      </c>
      <c r="AL99" s="212">
        <f t="shared" si="9"/>
        <v>1</v>
      </c>
      <c r="AM99" s="247">
        <f>IF(ISERROR(VLOOKUP($F99,[1]기획현황취합!$A$1:$E$65440,[1]기획현황취합!$B$1,FALSE))=TRUE,0,VLOOKUP($F99,[1]기획현황취합!$A$1:$E$65440,[1]기획현황취합!$B$1,FALSE))</f>
        <v>79000</v>
      </c>
      <c r="AN99" s="1099">
        <f>IF(ISERROR(VLOOKUP($F99,[1]기획현황취합!$A$1:$E$65440,[1]기획현황취합!$C$1,FALSE))=TRUE,0,VLOOKUP($F99,[1]기획현황취합!$A$1:$E$65440,[1]기획현황취합!$C$1,FALSE))</f>
        <v>41803</v>
      </c>
      <c r="AO99" s="45">
        <f>IF(ISERROR(($AM99/1.1)/VLOOKUP($AG99,'TARGET MU'!$A:$D,'TARGET MU'!$D$1,FALSE))=TRUE,0,($AM99/1.1)/VLOOKUP($AG99,'TARGET MU'!$A:$D,'TARGET MU'!$D$1,FALSE))</f>
        <v>14363.636363636362</v>
      </c>
      <c r="AP99" s="1110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16364.374999999998</v>
      </c>
      <c r="AQ99" s="38">
        <f t="shared" si="122"/>
        <v>2000.738636363636</v>
      </c>
      <c r="AR99" s="754">
        <v>0</v>
      </c>
      <c r="AS99" s="754">
        <v>50</v>
      </c>
      <c r="AT99" s="244" t="s">
        <v>1724</v>
      </c>
      <c r="AU99" s="219">
        <f t="shared" si="123"/>
        <v>50</v>
      </c>
      <c r="AV99" s="245">
        <v>12.5</v>
      </c>
      <c r="AW99" s="246">
        <v>0</v>
      </c>
      <c r="AX99" s="250">
        <f>IF(ISERROR(VLOOKUP($F99,[1]기획현황취합!$A$1:$E$65440,[1]기획현황취합!$D$1,FALSE))=TRUE,0,VLOOKUP($F99,[1]기획현황취합!$A$1:$E$65440,[1]기획현황취합!$D$1,FALSE))</f>
        <v>41744</v>
      </c>
      <c r="AY99" s="248">
        <v>41853</v>
      </c>
      <c r="AZ99" s="208">
        <f>IF(ISERROR(VLOOKUP($F99,[1]기획현황취합!$A$1:$E$65440,[1]기획현황취합!$E$1,FALSE))=TRUE,0,VLOOKUP($F99,[1]기획현황취합!$A$1:$E$65440,[1]기획현황취합!$E$1,FALSE))</f>
        <v>41848</v>
      </c>
      <c r="BA99" s="243">
        <v>41859</v>
      </c>
      <c r="BB99" s="243">
        <v>41877</v>
      </c>
      <c r="BC99" s="243">
        <v>0</v>
      </c>
      <c r="BD99" s="243">
        <v>0</v>
      </c>
      <c r="BE99" s="243">
        <v>0</v>
      </c>
      <c r="BF99" s="243">
        <v>0</v>
      </c>
      <c r="BG99" s="249" t="s">
        <v>2773</v>
      </c>
      <c r="BH99" s="249">
        <v>0</v>
      </c>
      <c r="BI99" s="83">
        <f>IF($I99="TTL",SUMIF($C:$C,MID($K99,1,SEARCH("TTL",$K99)-2),$BI:$BI),SUMIF(실입고현황!$A:$A,BB99&amp;VLOOKUP($AG99,'TARGET MU'!$A:$D,'TARGET MU'!$B$1,FALSE)&amp;$Z99&amp;" "&amp;$AE99,실입고현황!$C:$C))</f>
        <v>454</v>
      </c>
      <c r="BJ99" s="102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3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3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3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4">
        <f t="shared" si="102"/>
        <v>0</v>
      </c>
      <c r="BO99" s="46">
        <f t="shared" si="103"/>
        <v>450</v>
      </c>
      <c r="BP99" s="94">
        <f t="shared" si="104"/>
        <v>7363968.7499999991</v>
      </c>
      <c r="BQ99" s="94">
        <f t="shared" si="105"/>
        <v>35550000</v>
      </c>
      <c r="BR99" s="47">
        <f t="shared" si="97"/>
        <v>4.3886907882630295</v>
      </c>
      <c r="BT99" s="26" t="str">
        <f>IF(ISERROR(Z99&amp;VLOOKUP($AG99,'TARGET MU'!$A:$D,'TARGET MU'!$B$1,FALSE))=TRUE,"",Z99&amp;VLOOKUP($AG99,'TARGET MU'!$A:$D,'TARGET MU'!$B$1,FALSE))</f>
        <v>PNYPTF5004BK에버그린</v>
      </c>
      <c r="BU99" s="31">
        <f t="shared" si="114"/>
        <v>16364.374999999998</v>
      </c>
      <c r="BV99" s="31" t="str">
        <f t="shared" si="115"/>
        <v>PNYPTF5004BKOLL45079000EVERGREEN01CN</v>
      </c>
      <c r="BX99" s="54" t="str">
        <f t="shared" si="71"/>
        <v>PNY</v>
      </c>
      <c r="BY99" s="55">
        <f t="shared" si="72"/>
        <v>5</v>
      </c>
      <c r="BZ99" s="55" t="str">
        <f t="shared" si="73"/>
        <v>M</v>
      </c>
      <c r="CA99" s="55" t="str">
        <f t="shared" si="74"/>
        <v>PT</v>
      </c>
      <c r="CB99" s="55" t="str">
        <f t="shared" si="75"/>
        <v>U</v>
      </c>
      <c r="CC99" s="55" t="str">
        <f t="shared" si="76"/>
        <v>CN</v>
      </c>
      <c r="CD99" s="56" t="str">
        <f t="shared" si="77"/>
        <v>14FW PLAYBOY_PANTS_01_BK</v>
      </c>
      <c r="CE99" s="55" t="str">
        <f t="shared" si="78"/>
        <v>PNYPTF5004</v>
      </c>
      <c r="CF99" s="55" t="str">
        <f t="shared" si="79"/>
        <v>004</v>
      </c>
      <c r="CG99" s="56" t="str">
        <f t="shared" si="80"/>
        <v>14FW PLAYBOY_PANTS_01_BK</v>
      </c>
      <c r="CH99" s="55" t="str">
        <f t="shared" si="81"/>
        <v>BK</v>
      </c>
      <c r="CI99" s="55">
        <f t="shared" si="82"/>
        <v>1</v>
      </c>
      <c r="CJ99" s="55" t="str">
        <f t="shared" si="83"/>
        <v>OLL</v>
      </c>
      <c r="CK99" s="57">
        <f t="shared" si="106"/>
        <v>450</v>
      </c>
      <c r="CL99" s="58">
        <f t="shared" si="84"/>
        <v>12.5</v>
      </c>
      <c r="CM99" s="57">
        <f t="shared" si="85"/>
        <v>79000</v>
      </c>
      <c r="CN99" s="57">
        <f t="shared" si="86"/>
        <v>16314.374999999998</v>
      </c>
      <c r="CO99" s="57">
        <f t="shared" si="87"/>
        <v>50</v>
      </c>
      <c r="CP99" s="59">
        <f t="shared" si="88"/>
        <v>1</v>
      </c>
      <c r="CQ99" s="234"/>
      <c r="CS99" s="48"/>
      <c r="CT99" s="49" t="str">
        <f t="shared" si="89"/>
        <v>PNYPTF5004BKOLL</v>
      </c>
      <c r="CU99" s="50" t="str">
        <f t="shared" si="90"/>
        <v>PLAY NEWYORK</v>
      </c>
      <c r="CV99" s="50" t="str">
        <f t="shared" si="70"/>
        <v>PANTS_004</v>
      </c>
      <c r="CW99" s="50" t="str">
        <f t="shared" si="91"/>
        <v>BLACK_OLL</v>
      </c>
      <c r="CX99" s="51" t="str">
        <f t="shared" si="92"/>
        <v>PNY</v>
      </c>
      <c r="CY99" s="51" t="str">
        <f t="shared" si="93"/>
        <v>004</v>
      </c>
      <c r="CZ99" s="52">
        <f t="shared" si="107"/>
        <v>450</v>
      </c>
      <c r="DA99" s="52">
        <f t="shared" si="94"/>
        <v>79000</v>
      </c>
      <c r="DB99" s="51" t="str">
        <f t="shared" si="95"/>
        <v>BLACK</v>
      </c>
      <c r="DC99" s="51" t="str">
        <f t="shared" si="96"/>
        <v>OLL</v>
      </c>
      <c r="DD99" s="60"/>
      <c r="DE99" s="164"/>
      <c r="DG99" s="270">
        <v>41789</v>
      </c>
      <c r="DH99" s="276">
        <f t="shared" si="67"/>
        <v>41758</v>
      </c>
      <c r="DI99" s="269">
        <v>41772</v>
      </c>
      <c r="DJ99" s="269">
        <v>41772</v>
      </c>
      <c r="DK99" s="270"/>
      <c r="DL99" s="1167"/>
      <c r="DM99" s="1167"/>
      <c r="DN99" s="270"/>
      <c r="DO99" s="270"/>
      <c r="DP99" s="277">
        <f t="shared" si="68"/>
        <v>41788</v>
      </c>
      <c r="DQ99" s="270"/>
      <c r="DR99" s="270"/>
      <c r="DS99" s="271"/>
      <c r="DT99" s="270"/>
      <c r="DU99" s="271"/>
      <c r="DV99" s="270">
        <v>41820</v>
      </c>
      <c r="DW99" s="270"/>
      <c r="DX99" s="271"/>
      <c r="DY99" s="271"/>
      <c r="DZ99" s="60"/>
      <c r="EA99" s="61"/>
      <c r="EB99" s="61"/>
      <c r="EC99" s="26" t="str">
        <f t="shared" si="116"/>
        <v/>
      </c>
      <c r="ED99" s="26" t="str">
        <f t="shared" si="117"/>
        <v>PNYPTF5004BKOLL</v>
      </c>
      <c r="EE99" s="27">
        <f>IF($ED99="",0,IF(COUNTIF(ED$12:ED98,ED99)=0,0,COUNTIF(ED$12:ED98,ED99)))</f>
        <v>0</v>
      </c>
      <c r="EF99" s="26">
        <f t="shared" si="118"/>
        <v>0</v>
      </c>
      <c r="EG99" s="27" t="str">
        <f t="shared" si="119"/>
        <v/>
      </c>
      <c r="EI99" s="26" t="str">
        <f t="shared" si="120"/>
        <v>PNYPTF5004</v>
      </c>
      <c r="EJ99" s="26" t="str">
        <f t="shared" si="121"/>
        <v>PNYPTF5004BK</v>
      </c>
    </row>
    <row r="100" spans="1:140" s="26" customFormat="1" ht="52.5" customHeight="1">
      <c r="A100" s="168" t="str">
        <f>IF(OR($I100="TTL",$I100=""),"",IF(ISERROR(VLOOKUP($B100,CODE!$D:$G,CODE!$F$1-2,FALSE))=TRUE,"전략",VLOOKUP($B100,CODE!$D:$G,CODE!$F$1-2,FALSE)))</f>
        <v>전략</v>
      </c>
      <c r="B100" s="217" t="str">
        <f>IF(OR($I100="TTL",$I100=""),"",IF(VLOOKUP($P100,CODE!$K:$O,CODE!$O$1,FALSE)="",$I100,$I100&amp;"-"&amp;VLOOKUP($P100,CODE!$K:$O,CODE!$O$1,FALSE)))</f>
        <v>PNY-의류</v>
      </c>
      <c r="C100" s="71" t="str">
        <f t="shared" si="108"/>
        <v>PNY-EVERGREEN-01</v>
      </c>
      <c r="D100" s="300" t="str">
        <f t="shared" si="109"/>
        <v>PNY-EVERGREEN-01PNYPTF5004GY</v>
      </c>
      <c r="E100" s="71">
        <f t="shared" si="110"/>
        <v>4</v>
      </c>
      <c r="F100" s="193" t="str">
        <f t="shared" si="111"/>
        <v>PNY-EVERGREEN-014</v>
      </c>
      <c r="G100" s="71" t="str">
        <f t="shared" si="112"/>
        <v>PNY-EVERGREEN-014-PNYPTF5004GREYOSS</v>
      </c>
      <c r="H100" s="71" t="str">
        <f>IF(ISERROR(I100&amp;VLOOKUP(P100,CODE!$K:$N,CODE!$N$1,FALSE)&amp;S100)=TRUE,0,I100&amp;VLOOKUP(P100,CODE!$K:$N,CODE!$N$1,FALSE)&amp;S100)</f>
        <v>PNY의류4</v>
      </c>
      <c r="I100" s="71" t="str">
        <f>IF(ISERROR(SEARCH("TTL",$K100))=TRUE,IF($L100="","",VLOOKUP($L100,CODE!$B:$G,CODE!$D$1,FALSE)),"TTL")</f>
        <v>PNY</v>
      </c>
      <c r="J100" s="237" t="str">
        <f t="shared" si="113"/>
        <v>14FW P</v>
      </c>
      <c r="K100" s="1292"/>
      <c r="L100" s="1296" t="s">
        <v>2840</v>
      </c>
      <c r="M100" s="41" t="str">
        <f>IF(OR($I100="TTL",$L100=""),"",VLOOKUP($L100,CODE!$B:$D,CODE!$C$1,FALSE))</f>
        <v>PLAY NEWYORK</v>
      </c>
      <c r="N100" s="42" t="str">
        <f>IF(OR($I100="TTL",$L100=""),"",VLOOKUP($K$2,CODE!$S:$T,CODE!$T$1-1,FALSE))</f>
        <v>F</v>
      </c>
      <c r="O100" s="1281">
        <v>5</v>
      </c>
      <c r="P100" s="40" t="s">
        <v>2426</v>
      </c>
      <c r="Q100" s="41" t="str">
        <f>IF(OR($I100="TTL",$P100=""),"",VLOOKUP($P100,CODE!$K:$M,CODE!$L$1,FALSE))</f>
        <v>PANTS</v>
      </c>
      <c r="R100" s="1282" t="s">
        <v>2427</v>
      </c>
      <c r="S100" s="1283">
        <v>4</v>
      </c>
      <c r="T100" s="43" t="str">
        <f t="shared" si="2"/>
        <v>004</v>
      </c>
      <c r="U100" s="39" t="str">
        <f t="shared" si="3"/>
        <v>PNYPTF5004</v>
      </c>
      <c r="V100" s="36">
        <f t="shared" si="99"/>
        <v>0.16666666666666666</v>
      </c>
      <c r="W100" s="1284" t="s">
        <v>2428</v>
      </c>
      <c r="X100" s="39" t="str">
        <f>IF($Y100="","",VLOOKUP($Y100,CODE!$AE:$AF,CODE!$AF$1-1,FALSE))</f>
        <v>GY</v>
      </c>
      <c r="Y100" s="37" t="s">
        <v>2429</v>
      </c>
      <c r="Z100" s="35" t="str">
        <f t="shared" si="5"/>
        <v>PNYPTF5004GY</v>
      </c>
      <c r="AA100" s="592" t="str">
        <f t="shared" si="100"/>
        <v/>
      </c>
      <c r="AB100" s="44">
        <f t="shared" si="101"/>
        <v>0.33333333333333331</v>
      </c>
      <c r="AC100" s="598" t="s">
        <v>3017</v>
      </c>
      <c r="AD100" s="184">
        <v>1</v>
      </c>
      <c r="AE100" s="1285" t="s">
        <v>2430</v>
      </c>
      <c r="AF100" s="1295">
        <v>400</v>
      </c>
      <c r="AG100" s="1287" t="s">
        <v>2431</v>
      </c>
      <c r="AH100" s="1288">
        <v>1</v>
      </c>
      <c r="AI100" s="224" t="str">
        <f t="shared" si="8"/>
        <v>01</v>
      </c>
      <c r="AJ100" s="1289" t="s">
        <v>2432</v>
      </c>
      <c r="AK100" s="1289" t="s">
        <v>2433</v>
      </c>
      <c r="AL100" s="212">
        <f t="shared" si="9"/>
        <v>1</v>
      </c>
      <c r="AM100" s="247">
        <f>IF(ISERROR(VLOOKUP($F100,[1]기획현황취합!$A$1:$E$65440,[1]기획현황취합!$B$1,FALSE))=TRUE,0,VLOOKUP($F100,[1]기획현황취합!$A$1:$E$65440,[1]기획현황취합!$B$1,FALSE))</f>
        <v>79000</v>
      </c>
      <c r="AN100" s="1099">
        <f>IF(ISERROR(VLOOKUP($F100,[1]기획현황취합!$A$1:$E$65440,[1]기획현황취합!$C$1,FALSE))=TRUE,0,VLOOKUP($F100,[1]기획현황취합!$A$1:$E$65440,[1]기획현황취합!$C$1,FALSE))</f>
        <v>41803</v>
      </c>
      <c r="AO100" s="45">
        <f>IF(ISERROR(($AM100/1.1)/VLOOKUP($AG100,'TARGET MU'!$A:$D,'TARGET MU'!$D$1,FALSE))=TRUE,0,($AM100/1.1)/VLOOKUP($AG100,'TARGET MU'!$A:$D,'TARGET MU'!$D$1,FALSE))</f>
        <v>14363.636363636362</v>
      </c>
      <c r="AP100" s="1110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16364.374999999998</v>
      </c>
      <c r="AQ100" s="38">
        <f t="shared" si="122"/>
        <v>2000.738636363636</v>
      </c>
      <c r="AR100" s="754">
        <v>0</v>
      </c>
      <c r="AS100" s="754">
        <v>50</v>
      </c>
      <c r="AT100" s="244" t="s">
        <v>1724</v>
      </c>
      <c r="AU100" s="219">
        <f t="shared" si="123"/>
        <v>50</v>
      </c>
      <c r="AV100" s="245">
        <v>12.5</v>
      </c>
      <c r="AW100" s="246">
        <v>0</v>
      </c>
      <c r="AX100" s="250">
        <f>IF(ISERROR(VLOOKUP($F100,[1]기획현황취합!$A$1:$E$65440,[1]기획현황취합!$D$1,FALSE))=TRUE,0,VLOOKUP($F100,[1]기획현황취합!$A$1:$E$65440,[1]기획현황취합!$D$1,FALSE))</f>
        <v>41744</v>
      </c>
      <c r="AY100" s="248">
        <v>41853</v>
      </c>
      <c r="AZ100" s="208">
        <f>IF(ISERROR(VLOOKUP($F100,[1]기획현황취합!$A$1:$E$65440,[1]기획현황취합!$E$1,FALSE))=TRUE,0,VLOOKUP($F100,[1]기획현황취합!$A$1:$E$65440,[1]기획현황취합!$E$1,FALSE))</f>
        <v>41848</v>
      </c>
      <c r="BA100" s="243">
        <v>41859</v>
      </c>
      <c r="BB100" s="243">
        <v>41877</v>
      </c>
      <c r="BC100" s="243">
        <v>0</v>
      </c>
      <c r="BD100" s="243">
        <v>0</v>
      </c>
      <c r="BE100" s="243">
        <v>0</v>
      </c>
      <c r="BF100" s="243">
        <v>0</v>
      </c>
      <c r="BG100" s="249" t="s">
        <v>2773</v>
      </c>
      <c r="BH100" s="249">
        <v>0</v>
      </c>
      <c r="BI100" s="83">
        <f>IF($I100="TTL",SUMIF($C:$C,MID($K100,1,SEARCH("TTL",$K100)-2),$BI:$BI),SUMIF(실입고현황!$A:$A,BB100&amp;VLOOKUP($AG100,'TARGET MU'!$A:$D,'TARGET MU'!$B$1,FALSE)&amp;$Z100&amp;" "&amp;$AE100,실입고현황!$C:$C))</f>
        <v>398</v>
      </c>
      <c r="BJ100" s="102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3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3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3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4">
        <f t="shared" si="102"/>
        <v>0</v>
      </c>
      <c r="BO100" s="46">
        <f t="shared" si="103"/>
        <v>400</v>
      </c>
      <c r="BP100" s="94">
        <f t="shared" si="104"/>
        <v>6545749.9999999991</v>
      </c>
      <c r="BQ100" s="94">
        <f t="shared" si="105"/>
        <v>31600000</v>
      </c>
      <c r="BR100" s="47">
        <f t="shared" si="97"/>
        <v>4.3886907882630295</v>
      </c>
      <c r="BT100" s="26" t="str">
        <f>IF(ISERROR(Z100&amp;VLOOKUP($AG100,'TARGET MU'!$A:$D,'TARGET MU'!$B$1,FALSE))=TRUE,"",Z100&amp;VLOOKUP($AG100,'TARGET MU'!$A:$D,'TARGET MU'!$B$1,FALSE))</f>
        <v>PNYPTF5004GY에버그린</v>
      </c>
      <c r="BU100" s="31">
        <f t="shared" si="114"/>
        <v>16364.374999999998</v>
      </c>
      <c r="BV100" s="31" t="str">
        <f t="shared" si="115"/>
        <v>PNYPTF5004GYOSS40079000EVERGREEN01CN</v>
      </c>
      <c r="BX100" s="54" t="str">
        <f t="shared" si="71"/>
        <v>PNY</v>
      </c>
      <c r="BY100" s="55">
        <f t="shared" si="72"/>
        <v>5</v>
      </c>
      <c r="BZ100" s="55" t="str">
        <f t="shared" si="73"/>
        <v>M</v>
      </c>
      <c r="CA100" s="55" t="str">
        <f t="shared" si="74"/>
        <v>PT</v>
      </c>
      <c r="CB100" s="55" t="str">
        <f t="shared" si="75"/>
        <v>U</v>
      </c>
      <c r="CC100" s="55" t="str">
        <f t="shared" si="76"/>
        <v>CN</v>
      </c>
      <c r="CD100" s="56" t="str">
        <f t="shared" si="77"/>
        <v>14FW PLAYBOY_PANTS_01_GY</v>
      </c>
      <c r="CE100" s="55" t="str">
        <f t="shared" si="78"/>
        <v>PNYPTF5004</v>
      </c>
      <c r="CF100" s="55" t="str">
        <f t="shared" si="79"/>
        <v>004</v>
      </c>
      <c r="CG100" s="56" t="str">
        <f t="shared" si="80"/>
        <v>14FW PLAYBOY_PANTS_01_GY</v>
      </c>
      <c r="CH100" s="55" t="str">
        <f t="shared" si="81"/>
        <v>GY</v>
      </c>
      <c r="CI100" s="55">
        <f t="shared" si="82"/>
        <v>1</v>
      </c>
      <c r="CJ100" s="55" t="str">
        <f t="shared" si="83"/>
        <v>OSS</v>
      </c>
      <c r="CK100" s="57">
        <f t="shared" si="106"/>
        <v>400</v>
      </c>
      <c r="CL100" s="58">
        <f t="shared" si="84"/>
        <v>12.5</v>
      </c>
      <c r="CM100" s="57">
        <f t="shared" si="85"/>
        <v>79000</v>
      </c>
      <c r="CN100" s="57">
        <f t="shared" si="86"/>
        <v>16314.374999999998</v>
      </c>
      <c r="CO100" s="57">
        <f t="shared" si="87"/>
        <v>50</v>
      </c>
      <c r="CP100" s="59">
        <f t="shared" si="88"/>
        <v>1</v>
      </c>
      <c r="CQ100" s="234"/>
      <c r="CS100" s="48"/>
      <c r="CT100" s="49" t="str">
        <f t="shared" si="89"/>
        <v>PNYPTF5004GYOSS</v>
      </c>
      <c r="CU100" s="50" t="str">
        <f t="shared" si="90"/>
        <v>PLAY NEWYORK</v>
      </c>
      <c r="CV100" s="50" t="str">
        <f t="shared" si="70"/>
        <v>PANTS_004</v>
      </c>
      <c r="CW100" s="50" t="str">
        <f t="shared" si="91"/>
        <v>GREY_OSS</v>
      </c>
      <c r="CX100" s="51" t="str">
        <f t="shared" si="92"/>
        <v>PNY</v>
      </c>
      <c r="CY100" s="51" t="str">
        <f t="shared" si="93"/>
        <v>004</v>
      </c>
      <c r="CZ100" s="52">
        <f t="shared" si="107"/>
        <v>400</v>
      </c>
      <c r="DA100" s="52">
        <f t="shared" si="94"/>
        <v>79000</v>
      </c>
      <c r="DB100" s="51" t="str">
        <f t="shared" si="95"/>
        <v>GREY</v>
      </c>
      <c r="DC100" s="51" t="str">
        <f t="shared" si="96"/>
        <v>OSS</v>
      </c>
      <c r="DD100" s="60"/>
      <c r="DE100" s="164"/>
      <c r="DG100" s="270">
        <v>41789</v>
      </c>
      <c r="DH100" s="276">
        <f t="shared" si="67"/>
        <v>41758</v>
      </c>
      <c r="DI100" s="269">
        <v>41772</v>
      </c>
      <c r="DJ100" s="269">
        <v>41772</v>
      </c>
      <c r="DK100" s="270"/>
      <c r="DL100" s="1167"/>
      <c r="DM100" s="1167"/>
      <c r="DN100" s="270"/>
      <c r="DO100" s="270"/>
      <c r="DP100" s="277">
        <f t="shared" si="68"/>
        <v>41788</v>
      </c>
      <c r="DQ100" s="270"/>
      <c r="DR100" s="270"/>
      <c r="DS100" s="271"/>
      <c r="DT100" s="270"/>
      <c r="DU100" s="271"/>
      <c r="DV100" s="270">
        <v>41820</v>
      </c>
      <c r="DW100" s="270"/>
      <c r="DX100" s="271"/>
      <c r="DY100" s="271"/>
      <c r="DZ100" s="60"/>
      <c r="EA100" s="61"/>
      <c r="EB100" s="61"/>
      <c r="EC100" s="26" t="str">
        <f t="shared" si="116"/>
        <v>PNYPTF5004GY41744</v>
      </c>
      <c r="ED100" s="26" t="str">
        <f t="shared" si="117"/>
        <v>PNYPTF5004GYOSS</v>
      </c>
      <c r="EE100" s="27">
        <f>IF($ED100="",0,IF(COUNTIF(ED$12:ED99,ED100)=0,0,COUNTIF(ED$12:ED99,ED100)))</f>
        <v>0</v>
      </c>
      <c r="EF100" s="26">
        <f t="shared" si="118"/>
        <v>0</v>
      </c>
      <c r="EG100" s="27" t="str">
        <f t="shared" si="119"/>
        <v/>
      </c>
      <c r="EI100" s="26" t="str">
        <f t="shared" si="120"/>
        <v>PNYPTF5004</v>
      </c>
      <c r="EJ100" s="26" t="str">
        <f t="shared" si="121"/>
        <v>PNYPTF5004GY</v>
      </c>
    </row>
    <row r="101" spans="1:140" s="26" customFormat="1" ht="52.5" customHeight="1">
      <c r="A101" s="168" t="str">
        <f>IF(OR($I101="TTL",$I101=""),"",IF(ISERROR(VLOOKUP($B101,CODE!$D:$G,CODE!$F$1-2,FALSE))=TRUE,"전략",VLOOKUP($B101,CODE!$D:$G,CODE!$F$1-2,FALSE)))</f>
        <v>전략</v>
      </c>
      <c r="B101" s="217" t="str">
        <f>IF(OR($I101="TTL",$I101=""),"",IF(VLOOKUP($P101,CODE!$K:$O,CODE!$O$1,FALSE)="",$I101,$I101&amp;"-"&amp;VLOOKUP($P101,CODE!$K:$O,CODE!$O$1,FALSE)))</f>
        <v>PNY-의류</v>
      </c>
      <c r="C101" s="71" t="str">
        <f t="shared" si="108"/>
        <v>PNY-EVERGREEN-01</v>
      </c>
      <c r="D101" s="300" t="str">
        <f t="shared" si="109"/>
        <v>PNY-EVERGREEN-01PNYPTF5004GY</v>
      </c>
      <c r="E101" s="71">
        <f t="shared" si="110"/>
        <v>4</v>
      </c>
      <c r="F101" s="193" t="str">
        <f t="shared" si="111"/>
        <v>PNY-EVERGREEN-014</v>
      </c>
      <c r="G101" s="71" t="str">
        <f t="shared" si="112"/>
        <v>PNY-EVERGREEN-014-PNYPTF5004GREYOMM</v>
      </c>
      <c r="H101" s="71" t="str">
        <f>IF(ISERROR(I101&amp;VLOOKUP(P101,CODE!$K:$N,CODE!$N$1,FALSE)&amp;S101)=TRUE,0,I101&amp;VLOOKUP(P101,CODE!$K:$N,CODE!$N$1,FALSE)&amp;S101)</f>
        <v>PNY의류4</v>
      </c>
      <c r="I101" s="71" t="str">
        <f>IF(ISERROR(SEARCH("TTL",$K101))=TRUE,IF($L101="","",VLOOKUP($L101,CODE!$B:$G,CODE!$D$1,FALSE)),"TTL")</f>
        <v>PNY</v>
      </c>
      <c r="J101" s="237" t="str">
        <f t="shared" si="113"/>
        <v>14FW P</v>
      </c>
      <c r="K101" s="1292"/>
      <c r="L101" s="1296" t="s">
        <v>2840</v>
      </c>
      <c r="M101" s="41" t="str">
        <f>IF(OR($I101="TTL",$L101=""),"",VLOOKUP($L101,CODE!$B:$D,CODE!$C$1,FALSE))</f>
        <v>PLAY NEWYORK</v>
      </c>
      <c r="N101" s="42" t="str">
        <f>IF(OR($I101="TTL",$L101=""),"",VLOOKUP($K$2,CODE!$S:$T,CODE!$T$1-1,FALSE))</f>
        <v>F</v>
      </c>
      <c r="O101" s="1281">
        <v>5</v>
      </c>
      <c r="P101" s="40" t="s">
        <v>2144</v>
      </c>
      <c r="Q101" s="41" t="str">
        <f>IF(OR($I101="TTL",$P101=""),"",VLOOKUP($P101,CODE!$K:$M,CODE!$L$1,FALSE))</f>
        <v>PANTS</v>
      </c>
      <c r="R101" s="1282" t="s">
        <v>1957</v>
      </c>
      <c r="S101" s="1283">
        <v>4</v>
      </c>
      <c r="T101" s="43" t="str">
        <f t="shared" ref="T101:T119" si="124">IF(OR($I101="TTL",$S101=""),"",IF($S101&lt;10,"00"&amp;$S101,IF($S101&lt;100,"0"&amp;$S101,$S101)))</f>
        <v>004</v>
      </c>
      <c r="U101" s="39" t="str">
        <f t="shared" ref="U101:U119" si="125">IF($I101="TTL","",$L101&amp;$P101&amp;$N101&amp;$O101&amp;$T101)</f>
        <v>PNYPTF5004</v>
      </c>
      <c r="V101" s="36">
        <f t="shared" si="99"/>
        <v>0.16666666666666666</v>
      </c>
      <c r="W101" s="1284" t="s">
        <v>2434</v>
      </c>
      <c r="X101" s="39" t="str">
        <f>IF($Y101="","",VLOOKUP($Y101,CODE!$AE:$AF,CODE!$AF$1-1,FALSE))</f>
        <v>GY</v>
      </c>
      <c r="Y101" s="37" t="s">
        <v>1977</v>
      </c>
      <c r="Z101" s="35" t="str">
        <f t="shared" ref="Z101:Z119" si="126">$U101&amp;$X101</f>
        <v>PNYPTF5004GY</v>
      </c>
      <c r="AA101" s="592" t="str">
        <f t="shared" si="100"/>
        <v/>
      </c>
      <c r="AB101" s="44">
        <f t="shared" si="101"/>
        <v>0.33333333333333331</v>
      </c>
      <c r="AC101" s="598" t="s">
        <v>3017</v>
      </c>
      <c r="AD101" s="184">
        <v>1</v>
      </c>
      <c r="AE101" s="1285" t="s">
        <v>1951</v>
      </c>
      <c r="AF101" s="1295">
        <v>300</v>
      </c>
      <c r="AG101" s="1287" t="s">
        <v>2169</v>
      </c>
      <c r="AH101" s="1288">
        <v>1</v>
      </c>
      <c r="AI101" s="224" t="str">
        <f t="shared" ref="AI101:AI119" si="127">IF($AH101=0,"",IF($AH101&lt;10,"0"&amp;$AH101,$AH101))</f>
        <v>01</v>
      </c>
      <c r="AJ101" s="1289" t="s">
        <v>1944</v>
      </c>
      <c r="AK101" s="1289" t="s">
        <v>2167</v>
      </c>
      <c r="AL101" s="212">
        <f t="shared" ref="AL101:AL119" si="128">IF($AK101=0,"",IF($AK101="KR",2,1))</f>
        <v>1</v>
      </c>
      <c r="AM101" s="247">
        <f>IF(ISERROR(VLOOKUP($F101,[1]기획현황취합!$A$1:$E$65440,[1]기획현황취합!$B$1,FALSE))=TRUE,0,VLOOKUP($F101,[1]기획현황취합!$A$1:$E$65440,[1]기획현황취합!$B$1,FALSE))</f>
        <v>79000</v>
      </c>
      <c r="AN101" s="1099">
        <f>IF(ISERROR(VLOOKUP($F101,[1]기획현황취합!$A$1:$E$65440,[1]기획현황취합!$C$1,FALSE))=TRUE,0,VLOOKUP($F101,[1]기획현황취합!$A$1:$E$65440,[1]기획현황취합!$C$1,FALSE))</f>
        <v>41803</v>
      </c>
      <c r="AO101" s="45">
        <f>IF(ISERROR(($AM101/1.1)/VLOOKUP($AG101,'TARGET MU'!$A:$D,'TARGET MU'!$D$1,FALSE))=TRUE,0,($AM101/1.1)/VLOOKUP($AG101,'TARGET MU'!$A:$D,'TARGET MU'!$D$1,FALSE))</f>
        <v>14363.636363636362</v>
      </c>
      <c r="AP101" s="1110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16364.374999999998</v>
      </c>
      <c r="AQ101" s="38">
        <f t="shared" si="122"/>
        <v>2000.738636363636</v>
      </c>
      <c r="AR101" s="754">
        <v>0</v>
      </c>
      <c r="AS101" s="754">
        <v>50</v>
      </c>
      <c r="AT101" s="244" t="s">
        <v>1724</v>
      </c>
      <c r="AU101" s="219">
        <f t="shared" si="123"/>
        <v>50</v>
      </c>
      <c r="AV101" s="245">
        <v>12.5</v>
      </c>
      <c r="AW101" s="246">
        <v>0</v>
      </c>
      <c r="AX101" s="250">
        <f>IF(ISERROR(VLOOKUP($F101,[1]기획현황취합!$A$1:$E$65440,[1]기획현황취합!$D$1,FALSE))=TRUE,0,VLOOKUP($F101,[1]기획현황취합!$A$1:$E$65440,[1]기획현황취합!$D$1,FALSE))</f>
        <v>41744</v>
      </c>
      <c r="AY101" s="248">
        <v>41853</v>
      </c>
      <c r="AZ101" s="208">
        <f>IF(ISERROR(VLOOKUP($F101,[1]기획현황취합!$A$1:$E$65440,[1]기획현황취합!$E$1,FALSE))=TRUE,0,VLOOKUP($F101,[1]기획현황취합!$A$1:$E$65440,[1]기획현황취합!$E$1,FALSE))</f>
        <v>41848</v>
      </c>
      <c r="BA101" s="243">
        <v>41859</v>
      </c>
      <c r="BB101" s="243">
        <v>41877</v>
      </c>
      <c r="BC101" s="243">
        <v>0</v>
      </c>
      <c r="BD101" s="243">
        <v>0</v>
      </c>
      <c r="BE101" s="243">
        <v>0</v>
      </c>
      <c r="BF101" s="243">
        <v>0</v>
      </c>
      <c r="BG101" s="249" t="s">
        <v>2773</v>
      </c>
      <c r="BH101" s="249">
        <v>0</v>
      </c>
      <c r="BI101" s="83">
        <f>IF($I101="TTL",SUMIF($C:$C,MID($K101,1,SEARCH("TTL",$K101)-2),$BI:$BI),SUMIF(실입고현황!$A:$A,BB101&amp;VLOOKUP($AG101,'TARGET MU'!$A:$D,'TARGET MU'!$B$1,FALSE)&amp;$Z101&amp;" "&amp;$AE101,실입고현황!$C:$C))</f>
        <v>324</v>
      </c>
      <c r="BJ101" s="102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3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3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3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4">
        <f t="shared" si="102"/>
        <v>0</v>
      </c>
      <c r="BO101" s="46">
        <f t="shared" si="103"/>
        <v>300</v>
      </c>
      <c r="BP101" s="94">
        <f t="shared" si="104"/>
        <v>4909312.4999999991</v>
      </c>
      <c r="BQ101" s="94">
        <f t="shared" si="105"/>
        <v>23700000</v>
      </c>
      <c r="BR101" s="47">
        <f t="shared" si="97"/>
        <v>4.3886907882630304</v>
      </c>
      <c r="BT101" s="26" t="str">
        <f>IF(ISERROR(Z101&amp;VLOOKUP($AG101,'TARGET MU'!$A:$D,'TARGET MU'!$B$1,FALSE))=TRUE,"",Z101&amp;VLOOKUP($AG101,'TARGET MU'!$A:$D,'TARGET MU'!$B$1,FALSE))</f>
        <v>PNYPTF5004GY에버그린</v>
      </c>
      <c r="BU101" s="31">
        <f t="shared" si="114"/>
        <v>16364.374999999998</v>
      </c>
      <c r="BV101" s="31" t="str">
        <f t="shared" si="115"/>
        <v>PNYPTF5004GYOMM30079000EVERGREEN01CN</v>
      </c>
      <c r="BX101" s="54" t="str">
        <f t="shared" si="71"/>
        <v>PNY</v>
      </c>
      <c r="BY101" s="55">
        <f t="shared" si="72"/>
        <v>5</v>
      </c>
      <c r="BZ101" s="55" t="str">
        <f t="shared" si="73"/>
        <v>M</v>
      </c>
      <c r="CA101" s="55" t="str">
        <f t="shared" si="74"/>
        <v>PT</v>
      </c>
      <c r="CB101" s="55" t="str">
        <f t="shared" si="75"/>
        <v>U</v>
      </c>
      <c r="CC101" s="55" t="str">
        <f t="shared" si="76"/>
        <v>CN</v>
      </c>
      <c r="CD101" s="56" t="str">
        <f t="shared" si="77"/>
        <v>14FW PLAYBOY_PANTS_01_GY</v>
      </c>
      <c r="CE101" s="55" t="str">
        <f t="shared" si="78"/>
        <v>PNYPTF5004</v>
      </c>
      <c r="CF101" s="55" t="str">
        <f t="shared" si="79"/>
        <v>004</v>
      </c>
      <c r="CG101" s="56" t="str">
        <f t="shared" si="80"/>
        <v>14FW PLAYBOY_PANTS_01_GY</v>
      </c>
      <c r="CH101" s="55" t="str">
        <f t="shared" si="81"/>
        <v>GY</v>
      </c>
      <c r="CI101" s="55">
        <f t="shared" si="82"/>
        <v>1</v>
      </c>
      <c r="CJ101" s="55" t="str">
        <f t="shared" si="83"/>
        <v>OMM</v>
      </c>
      <c r="CK101" s="57">
        <f t="shared" si="106"/>
        <v>300</v>
      </c>
      <c r="CL101" s="58">
        <f t="shared" si="84"/>
        <v>12.5</v>
      </c>
      <c r="CM101" s="57">
        <f t="shared" si="85"/>
        <v>79000</v>
      </c>
      <c r="CN101" s="57">
        <f t="shared" si="86"/>
        <v>16314.374999999998</v>
      </c>
      <c r="CO101" s="57">
        <f t="shared" si="87"/>
        <v>50</v>
      </c>
      <c r="CP101" s="59">
        <f t="shared" si="88"/>
        <v>1</v>
      </c>
      <c r="CQ101" s="234"/>
      <c r="CS101" s="48"/>
      <c r="CT101" s="49" t="str">
        <f t="shared" si="89"/>
        <v>PNYPTF5004GYOMM</v>
      </c>
      <c r="CU101" s="50" t="str">
        <f t="shared" si="90"/>
        <v>PLAY NEWYORK</v>
      </c>
      <c r="CV101" s="50" t="str">
        <f t="shared" si="70"/>
        <v>PANTS_004</v>
      </c>
      <c r="CW101" s="50" t="str">
        <f t="shared" si="91"/>
        <v>GREY_OMM</v>
      </c>
      <c r="CX101" s="51" t="str">
        <f t="shared" si="92"/>
        <v>PNY</v>
      </c>
      <c r="CY101" s="51" t="str">
        <f t="shared" si="93"/>
        <v>004</v>
      </c>
      <c r="CZ101" s="52">
        <f t="shared" si="107"/>
        <v>300</v>
      </c>
      <c r="DA101" s="52">
        <f t="shared" si="94"/>
        <v>79000</v>
      </c>
      <c r="DB101" s="51" t="str">
        <f t="shared" si="95"/>
        <v>GREY</v>
      </c>
      <c r="DC101" s="51" t="str">
        <f t="shared" si="96"/>
        <v>OMM</v>
      </c>
      <c r="DD101" s="60"/>
      <c r="DE101" s="164"/>
      <c r="DG101" s="270">
        <v>41789</v>
      </c>
      <c r="DH101" s="276">
        <f t="shared" si="67"/>
        <v>41758</v>
      </c>
      <c r="DI101" s="269">
        <v>41772</v>
      </c>
      <c r="DJ101" s="269">
        <v>41772</v>
      </c>
      <c r="DK101" s="270"/>
      <c r="DL101" s="1167"/>
      <c r="DM101" s="1167"/>
      <c r="DN101" s="270"/>
      <c r="DO101" s="270"/>
      <c r="DP101" s="277">
        <f t="shared" si="68"/>
        <v>41788</v>
      </c>
      <c r="DQ101" s="270"/>
      <c r="DR101" s="270"/>
      <c r="DS101" s="271"/>
      <c r="DT101" s="270"/>
      <c r="DU101" s="271"/>
      <c r="DV101" s="270">
        <v>41820</v>
      </c>
      <c r="DW101" s="270"/>
      <c r="DX101" s="271"/>
      <c r="DY101" s="271"/>
      <c r="DZ101" s="60"/>
      <c r="EA101" s="61"/>
      <c r="EB101" s="61"/>
      <c r="EC101" s="26" t="str">
        <f t="shared" si="116"/>
        <v/>
      </c>
      <c r="ED101" s="26" t="str">
        <f t="shared" si="117"/>
        <v>PNYPTF5004GYOMM</v>
      </c>
      <c r="EE101" s="27">
        <f>IF($ED101="",0,IF(COUNTIF(ED$12:ED100,ED101)=0,0,COUNTIF(ED$12:ED100,ED101)))</f>
        <v>0</v>
      </c>
      <c r="EF101" s="26">
        <f t="shared" si="118"/>
        <v>0</v>
      </c>
      <c r="EG101" s="27" t="str">
        <f t="shared" si="119"/>
        <v/>
      </c>
      <c r="EI101" s="26" t="str">
        <f t="shared" si="120"/>
        <v>PNYPTF5004</v>
      </c>
      <c r="EJ101" s="26" t="str">
        <f t="shared" si="121"/>
        <v>PNYPTF5004GY</v>
      </c>
    </row>
    <row r="102" spans="1:140" s="26" customFormat="1" ht="52.5" customHeight="1">
      <c r="A102" s="168" t="str">
        <f>IF(OR($I102="TTL",$I102=""),"",IF(ISERROR(VLOOKUP($B102,CODE!$D:$G,CODE!$F$1-2,FALSE))=TRUE,"전략",VLOOKUP($B102,CODE!$D:$G,CODE!$F$1-2,FALSE)))</f>
        <v>전략</v>
      </c>
      <c r="B102" s="217" t="str">
        <f>IF(OR($I102="TTL",$I102=""),"",IF(VLOOKUP($P102,CODE!$K:$O,CODE!$O$1,FALSE)="",$I102,$I102&amp;"-"&amp;VLOOKUP($P102,CODE!$K:$O,CODE!$O$1,FALSE)))</f>
        <v>PNY-의류</v>
      </c>
      <c r="C102" s="71" t="str">
        <f t="shared" si="108"/>
        <v>PNY-EVERGREEN-01</v>
      </c>
      <c r="D102" s="300" t="str">
        <f t="shared" si="109"/>
        <v>PNY-EVERGREEN-01PNYPTF5004GY</v>
      </c>
      <c r="E102" s="71">
        <f t="shared" si="110"/>
        <v>4</v>
      </c>
      <c r="F102" s="193" t="str">
        <f t="shared" si="111"/>
        <v>PNY-EVERGREEN-014</v>
      </c>
      <c r="G102" s="71" t="str">
        <f t="shared" si="112"/>
        <v>PNY-EVERGREEN-014-PNYPTF5004GREYOLL</v>
      </c>
      <c r="H102" s="71" t="str">
        <f>IF(ISERROR(I102&amp;VLOOKUP(P102,CODE!$K:$N,CODE!$N$1,FALSE)&amp;S102)=TRUE,0,I102&amp;VLOOKUP(P102,CODE!$K:$N,CODE!$N$1,FALSE)&amp;S102)</f>
        <v>PNY의류4</v>
      </c>
      <c r="I102" s="71" t="str">
        <f>IF(ISERROR(SEARCH("TTL",$K102))=TRUE,IF($L102="","",VLOOKUP($L102,CODE!$B:$G,CODE!$D$1,FALSE)),"TTL")</f>
        <v>PNY</v>
      </c>
      <c r="J102" s="237" t="str">
        <f t="shared" si="113"/>
        <v>14FW P</v>
      </c>
      <c r="K102" s="1292"/>
      <c r="L102" s="1296" t="s">
        <v>2840</v>
      </c>
      <c r="M102" s="41" t="str">
        <f>IF(OR($I102="TTL",$L102=""),"",VLOOKUP($L102,CODE!$B:$D,CODE!$C$1,FALSE))</f>
        <v>PLAY NEWYORK</v>
      </c>
      <c r="N102" s="42" t="str">
        <f>IF(OR($I102="TTL",$L102=""),"",VLOOKUP($K$2,CODE!$S:$T,CODE!$T$1-1,FALSE))</f>
        <v>F</v>
      </c>
      <c r="O102" s="1281">
        <v>5</v>
      </c>
      <c r="P102" s="40" t="s">
        <v>2144</v>
      </c>
      <c r="Q102" s="41" t="str">
        <f>IF(OR($I102="TTL",$P102=""),"",VLOOKUP($P102,CODE!$K:$M,CODE!$L$1,FALSE))</f>
        <v>PANTS</v>
      </c>
      <c r="R102" s="1282" t="s">
        <v>2435</v>
      </c>
      <c r="S102" s="1283">
        <v>4</v>
      </c>
      <c r="T102" s="43" t="str">
        <f t="shared" si="124"/>
        <v>004</v>
      </c>
      <c r="U102" s="39" t="str">
        <f t="shared" si="125"/>
        <v>PNYPTF5004</v>
      </c>
      <c r="V102" s="36">
        <f t="shared" si="99"/>
        <v>0.16666666666666666</v>
      </c>
      <c r="W102" s="1284" t="s">
        <v>2436</v>
      </c>
      <c r="X102" s="39" t="str">
        <f>IF($Y102="","",VLOOKUP($Y102,CODE!$AE:$AF,CODE!$AF$1-1,FALSE))</f>
        <v>GY</v>
      </c>
      <c r="Y102" s="37" t="s">
        <v>2437</v>
      </c>
      <c r="Z102" s="35" t="str">
        <f t="shared" si="126"/>
        <v>PNYPTF5004GY</v>
      </c>
      <c r="AA102" s="592" t="str">
        <f t="shared" si="100"/>
        <v/>
      </c>
      <c r="AB102" s="44">
        <f t="shared" si="101"/>
        <v>0.33333333333333331</v>
      </c>
      <c r="AC102" s="598" t="s">
        <v>3017</v>
      </c>
      <c r="AD102" s="184">
        <v>1</v>
      </c>
      <c r="AE102" s="1285" t="s">
        <v>2438</v>
      </c>
      <c r="AF102" s="1295">
        <v>300</v>
      </c>
      <c r="AG102" s="1287" t="s">
        <v>2439</v>
      </c>
      <c r="AH102" s="1288">
        <v>1</v>
      </c>
      <c r="AI102" s="224" t="str">
        <f t="shared" si="127"/>
        <v>01</v>
      </c>
      <c r="AJ102" s="1289" t="s">
        <v>2440</v>
      </c>
      <c r="AK102" s="1289" t="s">
        <v>2441</v>
      </c>
      <c r="AL102" s="212">
        <f t="shared" si="128"/>
        <v>1</v>
      </c>
      <c r="AM102" s="247">
        <f>IF(ISERROR(VLOOKUP($F102,[1]기획현황취합!$A$1:$E$65440,[1]기획현황취합!$B$1,FALSE))=TRUE,0,VLOOKUP($F102,[1]기획현황취합!$A$1:$E$65440,[1]기획현황취합!$B$1,FALSE))</f>
        <v>79000</v>
      </c>
      <c r="AN102" s="1099">
        <f>IF(ISERROR(VLOOKUP($F102,[1]기획현황취합!$A$1:$E$65440,[1]기획현황취합!$C$1,FALSE))=TRUE,0,VLOOKUP($F102,[1]기획현황취합!$A$1:$E$65440,[1]기획현황취합!$C$1,FALSE))</f>
        <v>41803</v>
      </c>
      <c r="AO102" s="45">
        <f>IF(ISERROR(($AM102/1.1)/VLOOKUP($AG102,'TARGET MU'!$A:$D,'TARGET MU'!$D$1,FALSE))=TRUE,0,($AM102/1.1)/VLOOKUP($AG102,'TARGET MU'!$A:$D,'TARGET MU'!$D$1,FALSE))</f>
        <v>14363.636363636362</v>
      </c>
      <c r="AP102" s="1110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16364.374999999998</v>
      </c>
      <c r="AQ102" s="38">
        <f t="shared" si="122"/>
        <v>2000.738636363636</v>
      </c>
      <c r="AR102" s="754">
        <v>0</v>
      </c>
      <c r="AS102" s="754">
        <v>50</v>
      </c>
      <c r="AT102" s="244" t="s">
        <v>1724</v>
      </c>
      <c r="AU102" s="219">
        <f t="shared" si="123"/>
        <v>50</v>
      </c>
      <c r="AV102" s="245">
        <v>12.5</v>
      </c>
      <c r="AW102" s="246">
        <v>0</v>
      </c>
      <c r="AX102" s="250">
        <f>IF(ISERROR(VLOOKUP($F102,[1]기획현황취합!$A$1:$E$65440,[1]기획현황취합!$D$1,FALSE))=TRUE,0,VLOOKUP($F102,[1]기획현황취합!$A$1:$E$65440,[1]기획현황취합!$D$1,FALSE))</f>
        <v>41744</v>
      </c>
      <c r="AY102" s="248">
        <v>41853</v>
      </c>
      <c r="AZ102" s="208">
        <f>IF(ISERROR(VLOOKUP($F102,[1]기획현황취합!$A$1:$E$65440,[1]기획현황취합!$E$1,FALSE))=TRUE,0,VLOOKUP($F102,[1]기획현황취합!$A$1:$E$65440,[1]기획현황취합!$E$1,FALSE))</f>
        <v>41848</v>
      </c>
      <c r="BA102" s="243">
        <v>41859</v>
      </c>
      <c r="BB102" s="243">
        <v>41877</v>
      </c>
      <c r="BC102" s="243">
        <v>0</v>
      </c>
      <c r="BD102" s="243">
        <v>0</v>
      </c>
      <c r="BE102" s="243">
        <v>0</v>
      </c>
      <c r="BF102" s="243">
        <v>0</v>
      </c>
      <c r="BG102" s="249" t="s">
        <v>2773</v>
      </c>
      <c r="BH102" s="249">
        <v>0</v>
      </c>
      <c r="BI102" s="83">
        <f>IF($I102="TTL",SUMIF($C:$C,MID($K102,1,SEARCH("TTL",$K102)-2),$BI:$BI),SUMIF(실입고현황!$A:$A,BB102&amp;VLOOKUP($AG102,'TARGET MU'!$A:$D,'TARGET MU'!$B$1,FALSE)&amp;$Z102&amp;" "&amp;$AE102,실입고현황!$C:$C))</f>
        <v>275</v>
      </c>
      <c r="BJ102" s="102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3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3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3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4">
        <f t="shared" si="102"/>
        <v>0</v>
      </c>
      <c r="BO102" s="46">
        <f t="shared" si="103"/>
        <v>300</v>
      </c>
      <c r="BP102" s="94">
        <f t="shared" si="104"/>
        <v>4909312.4999999991</v>
      </c>
      <c r="BQ102" s="94">
        <f t="shared" si="105"/>
        <v>23700000</v>
      </c>
      <c r="BR102" s="47">
        <f t="shared" si="97"/>
        <v>4.3886907882630304</v>
      </c>
      <c r="BT102" s="26" t="str">
        <f>IF(ISERROR(Z102&amp;VLOOKUP($AG102,'TARGET MU'!$A:$D,'TARGET MU'!$B$1,FALSE))=TRUE,"",Z102&amp;VLOOKUP($AG102,'TARGET MU'!$A:$D,'TARGET MU'!$B$1,FALSE))</f>
        <v>PNYPTF5004GY에버그린</v>
      </c>
      <c r="BU102" s="31">
        <f t="shared" si="114"/>
        <v>16364.374999999998</v>
      </c>
      <c r="BV102" s="31" t="str">
        <f t="shared" si="115"/>
        <v>PNYPTF5004GYOLL30079000EVERGREEN01CN</v>
      </c>
      <c r="BX102" s="54" t="str">
        <f t="shared" si="71"/>
        <v>PNY</v>
      </c>
      <c r="BY102" s="55">
        <f t="shared" si="72"/>
        <v>5</v>
      </c>
      <c r="BZ102" s="55" t="str">
        <f t="shared" si="73"/>
        <v>M</v>
      </c>
      <c r="CA102" s="55" t="str">
        <f t="shared" si="74"/>
        <v>PT</v>
      </c>
      <c r="CB102" s="55" t="str">
        <f t="shared" si="75"/>
        <v>U</v>
      </c>
      <c r="CC102" s="55" t="str">
        <f t="shared" si="76"/>
        <v>CN</v>
      </c>
      <c r="CD102" s="56" t="str">
        <f t="shared" si="77"/>
        <v>14FW PLAYBOY_PANTS_01_GY</v>
      </c>
      <c r="CE102" s="55" t="str">
        <f t="shared" si="78"/>
        <v>PNYPTF5004</v>
      </c>
      <c r="CF102" s="55" t="str">
        <f t="shared" si="79"/>
        <v>004</v>
      </c>
      <c r="CG102" s="56" t="str">
        <f t="shared" si="80"/>
        <v>14FW PLAYBOY_PANTS_01_GY</v>
      </c>
      <c r="CH102" s="55" t="str">
        <f t="shared" si="81"/>
        <v>GY</v>
      </c>
      <c r="CI102" s="55">
        <f t="shared" si="82"/>
        <v>1</v>
      </c>
      <c r="CJ102" s="55" t="str">
        <f t="shared" si="83"/>
        <v>OLL</v>
      </c>
      <c r="CK102" s="57">
        <f t="shared" si="106"/>
        <v>300</v>
      </c>
      <c r="CL102" s="58">
        <f t="shared" si="84"/>
        <v>12.5</v>
      </c>
      <c r="CM102" s="57">
        <f t="shared" si="85"/>
        <v>79000</v>
      </c>
      <c r="CN102" s="57">
        <f t="shared" si="86"/>
        <v>16314.374999999998</v>
      </c>
      <c r="CO102" s="57">
        <f t="shared" si="87"/>
        <v>50</v>
      </c>
      <c r="CP102" s="59">
        <f t="shared" si="88"/>
        <v>1</v>
      </c>
      <c r="CQ102" s="234"/>
      <c r="CS102" s="48"/>
      <c r="CT102" s="49" t="str">
        <f t="shared" si="89"/>
        <v>PNYPTF5004GYOLL</v>
      </c>
      <c r="CU102" s="50" t="str">
        <f t="shared" si="90"/>
        <v>PLAY NEWYORK</v>
      </c>
      <c r="CV102" s="50" t="str">
        <f t="shared" si="70"/>
        <v>PANTS_004</v>
      </c>
      <c r="CW102" s="50" t="str">
        <f t="shared" si="91"/>
        <v>GREY_OLL</v>
      </c>
      <c r="CX102" s="51" t="str">
        <f t="shared" si="92"/>
        <v>PNY</v>
      </c>
      <c r="CY102" s="51" t="str">
        <f t="shared" si="93"/>
        <v>004</v>
      </c>
      <c r="CZ102" s="52">
        <f t="shared" si="107"/>
        <v>300</v>
      </c>
      <c r="DA102" s="52">
        <f t="shared" si="94"/>
        <v>79000</v>
      </c>
      <c r="DB102" s="51" t="str">
        <f t="shared" si="95"/>
        <v>GREY</v>
      </c>
      <c r="DC102" s="51" t="str">
        <f t="shared" si="96"/>
        <v>OLL</v>
      </c>
      <c r="DD102" s="60"/>
      <c r="DE102" s="164"/>
      <c r="DG102" s="270">
        <v>41789</v>
      </c>
      <c r="DH102" s="276">
        <f t="shared" si="67"/>
        <v>41758</v>
      </c>
      <c r="DI102" s="269">
        <v>41772</v>
      </c>
      <c r="DJ102" s="269">
        <v>41772</v>
      </c>
      <c r="DK102" s="270"/>
      <c r="DL102" s="1167"/>
      <c r="DM102" s="1167"/>
      <c r="DN102" s="270"/>
      <c r="DO102" s="270"/>
      <c r="DP102" s="277">
        <f t="shared" si="68"/>
        <v>41788</v>
      </c>
      <c r="DQ102" s="270"/>
      <c r="DR102" s="270"/>
      <c r="DS102" s="271"/>
      <c r="DT102" s="270"/>
      <c r="DU102" s="271"/>
      <c r="DV102" s="270">
        <v>41820</v>
      </c>
      <c r="DW102" s="270"/>
      <c r="DX102" s="271"/>
      <c r="DY102" s="271"/>
      <c r="DZ102" s="60"/>
      <c r="EA102" s="61"/>
      <c r="EB102" s="61"/>
      <c r="EC102" s="26" t="str">
        <f t="shared" si="116"/>
        <v/>
      </c>
      <c r="ED102" s="26" t="str">
        <f t="shared" si="117"/>
        <v>PNYPTF5004GYOLL</v>
      </c>
      <c r="EE102" s="27">
        <f>IF($ED102="",0,IF(COUNTIF(ED$12:ED101,ED102)=0,0,COUNTIF(ED$12:ED101,ED102)))</f>
        <v>0</v>
      </c>
      <c r="EF102" s="26">
        <f t="shared" si="118"/>
        <v>0</v>
      </c>
      <c r="EG102" s="27" t="str">
        <f t="shared" si="119"/>
        <v/>
      </c>
      <c r="EI102" s="26" t="str">
        <f t="shared" si="120"/>
        <v>PNYPTF5004</v>
      </c>
      <c r="EJ102" s="26" t="str">
        <f t="shared" si="121"/>
        <v>PNYPTF5004GY</v>
      </c>
    </row>
    <row r="103" spans="1:140" s="26" customFormat="1" ht="52.5" customHeight="1">
      <c r="A103" s="168" t="str">
        <f>IF(OR($I103="TTL",$I103=""),"",IF(ISERROR(VLOOKUP($B103,CODE!$D:$G,CODE!$F$1-2,FALSE))=TRUE,"전략",VLOOKUP($B103,CODE!$D:$G,CODE!$F$1-2,FALSE)))</f>
        <v>전략</v>
      </c>
      <c r="B103" s="217" t="str">
        <f>IF(OR($I103="TTL",$I103=""),"",IF(VLOOKUP($P103,CODE!$K:$O,CODE!$O$1,FALSE)="",$I103,$I103&amp;"-"&amp;VLOOKUP($P103,CODE!$K:$O,CODE!$O$1,FALSE)))</f>
        <v>PNY-의류</v>
      </c>
      <c r="C103" s="71" t="str">
        <f t="shared" si="108"/>
        <v>PNY-EVERGREEN-01</v>
      </c>
      <c r="D103" s="300" t="str">
        <f t="shared" si="109"/>
        <v>PNY-EVERGREEN-01PNYTLF5008GY</v>
      </c>
      <c r="E103" s="71">
        <f t="shared" si="110"/>
        <v>5</v>
      </c>
      <c r="F103" s="193" t="str">
        <f t="shared" si="111"/>
        <v>PNY-EVERGREEN-015</v>
      </c>
      <c r="G103" s="71" t="str">
        <f t="shared" si="112"/>
        <v>PNY-EVERGREEN-015-PNYTLF5008GREYOSS</v>
      </c>
      <c r="H103" s="71" t="str">
        <f>IF(ISERROR(I103&amp;VLOOKUP(P103,CODE!$K:$N,CODE!$N$1,FALSE)&amp;S103)=TRUE,0,I103&amp;VLOOKUP(P103,CODE!$K:$N,CODE!$N$1,FALSE)&amp;S103)</f>
        <v>PNY의류8</v>
      </c>
      <c r="I103" s="71" t="str">
        <f>IF(ISERROR(SEARCH("TTL",$K103))=TRUE,IF($L103="","",VLOOKUP($L103,CODE!$B:$G,CODE!$D$1,FALSE)),"TTL")</f>
        <v>PNY</v>
      </c>
      <c r="J103" s="237" t="str">
        <f t="shared" si="113"/>
        <v>14FW_P</v>
      </c>
      <c r="K103" s="878"/>
      <c r="L103" s="1296" t="s">
        <v>2840</v>
      </c>
      <c r="M103" s="41" t="str">
        <f>IF(OR($I103="TTL",$L103=""),"",VLOOKUP($L103,CODE!$B:$D,CODE!$C$1,FALSE))</f>
        <v>PLAY NEWYORK</v>
      </c>
      <c r="N103" s="42" t="str">
        <f>IF(OR($I103="TTL",$L103=""),"",VLOOKUP($K$2,CODE!$S:$T,CODE!$T$1-1,FALSE))</f>
        <v>F</v>
      </c>
      <c r="O103" s="1281">
        <v>5</v>
      </c>
      <c r="P103" s="40" t="s">
        <v>2442</v>
      </c>
      <c r="Q103" s="41" t="str">
        <f>IF(OR($I103="TTL",$P103=""),"",VLOOKUP($P103,CODE!$K:$M,CODE!$L$1,FALSE))</f>
        <v>LONG SLEEVES</v>
      </c>
      <c r="R103" s="1282" t="s">
        <v>1957</v>
      </c>
      <c r="S103" s="1283">
        <v>8</v>
      </c>
      <c r="T103" s="43" t="str">
        <f>IF(OR($I103="TTL",$S103=""),"",IF($S103&lt;10,"00"&amp;$S103,IF($S103&lt;100,"0"&amp;$S103,$S103)))</f>
        <v>008</v>
      </c>
      <c r="U103" s="39" t="str">
        <f>IF($I103="TTL","",$L103&amp;$P103&amp;$N103&amp;$O103&amp;$T103)</f>
        <v>PNYTLF5008</v>
      </c>
      <c r="V103" s="36">
        <f t="shared" si="99"/>
        <v>0.125</v>
      </c>
      <c r="W103" s="1284" t="s">
        <v>2443</v>
      </c>
      <c r="X103" s="39" t="str">
        <f>IF($Y103="","",VLOOKUP($Y103,CODE!$AE:$AF,CODE!$AF$1-1,FALSE))</f>
        <v>GY</v>
      </c>
      <c r="Y103" s="37" t="s">
        <v>1977</v>
      </c>
      <c r="Z103" s="35" t="str">
        <f>$U103&amp;$X103</f>
        <v>PNYTLF5008GY</v>
      </c>
      <c r="AA103" s="592" t="str">
        <f t="shared" si="100"/>
        <v/>
      </c>
      <c r="AB103" s="44">
        <f t="shared" si="101"/>
        <v>0.25</v>
      </c>
      <c r="AC103" s="598" t="s">
        <v>3017</v>
      </c>
      <c r="AD103" s="184">
        <v>1</v>
      </c>
      <c r="AE103" s="1285" t="s">
        <v>1942</v>
      </c>
      <c r="AF103" s="1286">
        <v>350</v>
      </c>
      <c r="AG103" s="1287" t="s">
        <v>2169</v>
      </c>
      <c r="AH103" s="1288">
        <v>1</v>
      </c>
      <c r="AI103" s="224" t="str">
        <f>IF($AH103=0,"",IF($AH103&lt;10,"0"&amp;$AH103,$AH103))</f>
        <v>01</v>
      </c>
      <c r="AJ103" s="1289" t="s">
        <v>1944</v>
      </c>
      <c r="AK103" s="1289" t="s">
        <v>2167</v>
      </c>
      <c r="AL103" s="212">
        <f>IF($AK103=0,"",IF($AK103="KR",2,1))</f>
        <v>1</v>
      </c>
      <c r="AM103" s="247">
        <f>IF(ISERROR(VLOOKUP($F103,[1]기획현황취합!$A$1:$E$65440,[1]기획현황취합!$B$1,FALSE))=TRUE,0,VLOOKUP($F103,[1]기획현황취합!$A$1:$E$65440,[1]기획현황취합!$B$1,FALSE))</f>
        <v>79000</v>
      </c>
      <c r="AN103" s="1099">
        <f>IF(ISERROR(VLOOKUP($F103,[1]기획현황취합!$A$1:$E$65440,[1]기획현황취합!$C$1,FALSE))=TRUE,0,VLOOKUP($F103,[1]기획현황취합!$A$1:$E$65440,[1]기획현황취합!$C$1,FALSE))</f>
        <v>41803</v>
      </c>
      <c r="AO103" s="45">
        <f>IF(ISERROR(($AM103/1.1)/VLOOKUP($AG103,'TARGET MU'!$A:$D,'TARGET MU'!$D$1,FALSE))=TRUE,0,($AM103/1.1)/VLOOKUP($AG103,'TARGET MU'!$A:$D,'TARGET MU'!$D$1,FALSE))</f>
        <v>14363.636363636362</v>
      </c>
      <c r="AP103" s="1110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15711.8</v>
      </c>
      <c r="AQ103" s="38">
        <f t="shared" si="122"/>
        <v>1348.1636363636371</v>
      </c>
      <c r="AR103" s="754">
        <v>0</v>
      </c>
      <c r="AS103" s="754">
        <v>50</v>
      </c>
      <c r="AT103" s="244" t="s">
        <v>1724</v>
      </c>
      <c r="AU103" s="219">
        <f t="shared" si="123"/>
        <v>50</v>
      </c>
      <c r="AV103" s="245">
        <v>12</v>
      </c>
      <c r="AW103" s="246">
        <v>0</v>
      </c>
      <c r="AX103" s="250">
        <f>IF(ISERROR(VLOOKUP($F103,[1]기획현황취합!$A$1:$E$65440,[1]기획현황취합!$D$1,FALSE))=TRUE,0,VLOOKUP($F103,[1]기획현황취합!$A$1:$E$65440,[1]기획현황취합!$D$1,FALSE))</f>
        <v>41744</v>
      </c>
      <c r="AY103" s="248">
        <v>41853</v>
      </c>
      <c r="AZ103" s="208">
        <f>IF(ISERROR(VLOOKUP($F103,[1]기획현황취합!$A$1:$E$65440,[1]기획현황취합!$E$1,FALSE))=TRUE,0,VLOOKUP($F103,[1]기획현황취합!$A$1:$E$65440,[1]기획현황취합!$E$1,FALSE))</f>
        <v>41848</v>
      </c>
      <c r="BA103" s="243">
        <v>41859</v>
      </c>
      <c r="BB103" s="243">
        <v>41876</v>
      </c>
      <c r="BC103" s="243">
        <v>0</v>
      </c>
      <c r="BD103" s="243">
        <v>0</v>
      </c>
      <c r="BE103" s="243">
        <v>0</v>
      </c>
      <c r="BF103" s="243">
        <v>0</v>
      </c>
      <c r="BG103" s="249" t="s">
        <v>2773</v>
      </c>
      <c r="BH103" s="249">
        <v>0</v>
      </c>
      <c r="BI103" s="83">
        <f>IF($I103="TTL",SUMIF($C:$C,MID($K103,1,SEARCH("TTL",$K103)-2),$BI:$BI),SUMIF(실입고현황!$A:$A,BB103&amp;VLOOKUP($AG103,'TARGET MU'!$A:$D,'TARGET MU'!$B$1,FALSE)&amp;$Z103&amp;" "&amp;$AE103,실입고현황!$C:$C))</f>
        <v>362</v>
      </c>
      <c r="BJ103" s="102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3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3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3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4">
        <f t="shared" si="102"/>
        <v>0</v>
      </c>
      <c r="BO103" s="46">
        <f t="shared" si="103"/>
        <v>350</v>
      </c>
      <c r="BP103" s="94">
        <f t="shared" si="104"/>
        <v>5499130</v>
      </c>
      <c r="BQ103" s="94">
        <f t="shared" si="105"/>
        <v>27650000</v>
      </c>
      <c r="BR103" s="47">
        <f t="shared" si="97"/>
        <v>4.5709709783845138</v>
      </c>
      <c r="BT103" s="26" t="str">
        <f>IF(ISERROR(Z103&amp;VLOOKUP($AG103,'TARGET MU'!$A:$D,'TARGET MU'!$B$1,FALSE))=TRUE,"",Z103&amp;VLOOKUP($AG103,'TARGET MU'!$A:$D,'TARGET MU'!$B$1,FALSE))</f>
        <v>PNYTLF5008GY에버그린</v>
      </c>
      <c r="BU103" s="31">
        <f t="shared" si="114"/>
        <v>15711.8</v>
      </c>
      <c r="BV103" s="31" t="str">
        <f t="shared" si="115"/>
        <v>PNYTLF5008GYOSS35079000EVERGREEN01CN</v>
      </c>
      <c r="BX103" s="54" t="str">
        <f t="shared" si="71"/>
        <v>PNY</v>
      </c>
      <c r="BY103" s="55">
        <f t="shared" si="72"/>
        <v>5</v>
      </c>
      <c r="BZ103" s="55" t="str">
        <f t="shared" si="73"/>
        <v>M</v>
      </c>
      <c r="CA103" s="55" t="str">
        <f t="shared" si="74"/>
        <v>TL</v>
      </c>
      <c r="CB103" s="55" t="str">
        <f t="shared" si="75"/>
        <v>U</v>
      </c>
      <c r="CC103" s="55" t="str">
        <f t="shared" si="76"/>
        <v>CN</v>
      </c>
      <c r="CD103" s="56" t="str">
        <f t="shared" si="77"/>
        <v>14FW_PLAYBOY_MTM_05_GY</v>
      </c>
      <c r="CE103" s="55" t="str">
        <f t="shared" si="78"/>
        <v>PNYTLF5008</v>
      </c>
      <c r="CF103" s="55" t="str">
        <f t="shared" si="79"/>
        <v>008</v>
      </c>
      <c r="CG103" s="56" t="str">
        <f t="shared" si="80"/>
        <v>14FW_PLAYBOY_MTM_05_GY</v>
      </c>
      <c r="CH103" s="55" t="str">
        <f t="shared" si="81"/>
        <v>GY</v>
      </c>
      <c r="CI103" s="55">
        <f t="shared" si="82"/>
        <v>1</v>
      </c>
      <c r="CJ103" s="55" t="str">
        <f t="shared" si="83"/>
        <v>OSS</v>
      </c>
      <c r="CK103" s="57">
        <f t="shared" si="106"/>
        <v>350</v>
      </c>
      <c r="CL103" s="58">
        <f t="shared" si="84"/>
        <v>12</v>
      </c>
      <c r="CM103" s="57">
        <f t="shared" si="85"/>
        <v>79000</v>
      </c>
      <c r="CN103" s="57">
        <f t="shared" si="86"/>
        <v>15661.8</v>
      </c>
      <c r="CO103" s="57">
        <f t="shared" si="87"/>
        <v>50</v>
      </c>
      <c r="CP103" s="59">
        <f t="shared" si="88"/>
        <v>1</v>
      </c>
      <c r="CQ103" s="234"/>
      <c r="CS103" s="48"/>
      <c r="CT103" s="49" t="str">
        <f t="shared" si="89"/>
        <v>PNYTLF5008GYOSS</v>
      </c>
      <c r="CU103" s="50" t="str">
        <f t="shared" si="90"/>
        <v>PLAY NEWYORK</v>
      </c>
      <c r="CV103" s="50" t="str">
        <f t="shared" si="70"/>
        <v>LONG SLEEVES_008</v>
      </c>
      <c r="CW103" s="50" t="str">
        <f t="shared" si="91"/>
        <v>GREY_OSS</v>
      </c>
      <c r="CX103" s="51" t="str">
        <f t="shared" si="92"/>
        <v>PNY</v>
      </c>
      <c r="CY103" s="51" t="str">
        <f t="shared" si="93"/>
        <v>008</v>
      </c>
      <c r="CZ103" s="52">
        <f t="shared" si="107"/>
        <v>350</v>
      </c>
      <c r="DA103" s="52">
        <f t="shared" si="94"/>
        <v>79000</v>
      </c>
      <c r="DB103" s="51" t="str">
        <f t="shared" si="95"/>
        <v>GREY</v>
      </c>
      <c r="DC103" s="51" t="str">
        <f t="shared" si="96"/>
        <v>OSS</v>
      </c>
      <c r="DD103" s="60"/>
      <c r="DE103" s="164"/>
      <c r="DG103" s="270">
        <v>41789</v>
      </c>
      <c r="DH103" s="276">
        <f t="shared" si="67"/>
        <v>41758</v>
      </c>
      <c r="DI103" s="269">
        <v>41772</v>
      </c>
      <c r="DJ103" s="269">
        <v>41801</v>
      </c>
      <c r="DK103" s="270"/>
      <c r="DL103" s="1167"/>
      <c r="DM103" s="1167"/>
      <c r="DN103" s="270"/>
      <c r="DO103" s="270"/>
      <c r="DP103" s="277">
        <f t="shared" si="68"/>
        <v>41788</v>
      </c>
      <c r="DQ103" s="270"/>
      <c r="DR103" s="270"/>
      <c r="DS103" s="271"/>
      <c r="DT103" s="270"/>
      <c r="DU103" s="271"/>
      <c r="DV103" s="270">
        <v>41820</v>
      </c>
      <c r="DW103" s="270"/>
      <c r="DX103" s="271"/>
      <c r="DY103" s="271"/>
      <c r="DZ103" s="60"/>
      <c r="EA103" s="61"/>
      <c r="EB103" s="61"/>
      <c r="EC103" s="26" t="str">
        <f t="shared" si="116"/>
        <v>PNYTLF5008GY41744</v>
      </c>
      <c r="ED103" s="26" t="str">
        <f t="shared" si="117"/>
        <v>PNYTLF5008GYOSS</v>
      </c>
      <c r="EE103" s="27">
        <f>IF($ED103="",0,IF(COUNTIF(ED$12:ED102,ED103)=0,0,COUNTIF(ED$12:ED102,ED103)))</f>
        <v>0</v>
      </c>
      <c r="EF103" s="26">
        <f t="shared" si="118"/>
        <v>0</v>
      </c>
      <c r="EG103" s="27" t="str">
        <f t="shared" si="119"/>
        <v/>
      </c>
      <c r="EI103" s="26" t="str">
        <f t="shared" si="120"/>
        <v>PNYTLF5008</v>
      </c>
      <c r="EJ103" s="26" t="str">
        <f t="shared" si="121"/>
        <v>PNYTLF5008GY</v>
      </c>
    </row>
    <row r="104" spans="1:140" s="26" customFormat="1" ht="52.5" customHeight="1">
      <c r="A104" s="168" t="str">
        <f>IF(OR($I104="TTL",$I104=""),"",IF(ISERROR(VLOOKUP($B104,CODE!$D:$G,CODE!$F$1-2,FALSE))=TRUE,"전략",VLOOKUP($B104,CODE!$D:$G,CODE!$F$1-2,FALSE)))</f>
        <v>전략</v>
      </c>
      <c r="B104" s="217" t="str">
        <f>IF(OR($I104="TTL",$I104=""),"",IF(VLOOKUP($P104,CODE!$K:$O,CODE!$O$1,FALSE)="",$I104,$I104&amp;"-"&amp;VLOOKUP($P104,CODE!$K:$O,CODE!$O$1,FALSE)))</f>
        <v>PNY-의류</v>
      </c>
      <c r="C104" s="71" t="str">
        <f t="shared" si="108"/>
        <v>PNY-EVERGREEN-01</v>
      </c>
      <c r="D104" s="300" t="str">
        <f t="shared" si="109"/>
        <v>PNY-EVERGREEN-01PNYTLF5008GY</v>
      </c>
      <c r="E104" s="71">
        <f t="shared" si="110"/>
        <v>5</v>
      </c>
      <c r="F104" s="193" t="str">
        <f t="shared" si="111"/>
        <v>PNY-EVERGREEN-015</v>
      </c>
      <c r="G104" s="71" t="str">
        <f t="shared" si="112"/>
        <v>PNY-EVERGREEN-015-PNYTLF5008GREYOMM</v>
      </c>
      <c r="H104" s="71" t="str">
        <f>IF(ISERROR(I104&amp;VLOOKUP(P104,CODE!$K:$N,CODE!$N$1,FALSE)&amp;S104)=TRUE,0,I104&amp;VLOOKUP(P104,CODE!$K:$N,CODE!$N$1,FALSE)&amp;S104)</f>
        <v>PNY의류8</v>
      </c>
      <c r="I104" s="71" t="str">
        <f>IF(ISERROR(SEARCH("TTL",$K104))=TRUE,IF($L104="","",VLOOKUP($L104,CODE!$B:$G,CODE!$D$1,FALSE)),"TTL")</f>
        <v>PNY</v>
      </c>
      <c r="J104" s="237" t="str">
        <f t="shared" si="113"/>
        <v>14FW_P</v>
      </c>
      <c r="K104" s="878"/>
      <c r="L104" s="1296" t="s">
        <v>2840</v>
      </c>
      <c r="M104" s="41" t="str">
        <f>IF(OR($I104="TTL",$L104=""),"",VLOOKUP($L104,CODE!$B:$D,CODE!$C$1,FALSE))</f>
        <v>PLAY NEWYORK</v>
      </c>
      <c r="N104" s="42" t="str">
        <f>IF(OR($I104="TTL",$L104=""),"",VLOOKUP($K$2,CODE!$S:$T,CODE!$T$1-1,FALSE))</f>
        <v>F</v>
      </c>
      <c r="O104" s="1281">
        <v>5</v>
      </c>
      <c r="P104" s="40" t="s">
        <v>2442</v>
      </c>
      <c r="Q104" s="41" t="str">
        <f>IF(OR($I104="TTL",$P104=""),"",VLOOKUP($P104,CODE!$K:$M,CODE!$L$1,FALSE))</f>
        <v>LONG SLEEVES</v>
      </c>
      <c r="R104" s="1282" t="s">
        <v>1957</v>
      </c>
      <c r="S104" s="1283">
        <v>8</v>
      </c>
      <c r="T104" s="43" t="str">
        <f>IF(OR($I104="TTL",$S104=""),"",IF($S104&lt;10,"00"&amp;$S104,IF($S104&lt;100,"0"&amp;$S104,$S104)))</f>
        <v>008</v>
      </c>
      <c r="U104" s="39" t="str">
        <f>IF($I104="TTL","",$L104&amp;$P104&amp;$N104&amp;$O104&amp;$T104)</f>
        <v>PNYTLF5008</v>
      </c>
      <c r="V104" s="36">
        <f t="shared" si="99"/>
        <v>0.125</v>
      </c>
      <c r="W104" s="1284" t="s">
        <v>2443</v>
      </c>
      <c r="X104" s="39" t="str">
        <f>IF($Y104="","",VLOOKUP($Y104,CODE!$AE:$AF,CODE!$AF$1-1,FALSE))</f>
        <v>GY</v>
      </c>
      <c r="Y104" s="37" t="s">
        <v>1977</v>
      </c>
      <c r="Z104" s="35" t="str">
        <f>$U104&amp;$X104</f>
        <v>PNYTLF5008GY</v>
      </c>
      <c r="AA104" s="592" t="str">
        <f t="shared" si="100"/>
        <v/>
      </c>
      <c r="AB104" s="44">
        <f t="shared" si="101"/>
        <v>0.25</v>
      </c>
      <c r="AC104" s="598" t="s">
        <v>3017</v>
      </c>
      <c r="AD104" s="184">
        <v>1</v>
      </c>
      <c r="AE104" s="1285" t="s">
        <v>1951</v>
      </c>
      <c r="AF104" s="1286">
        <v>450</v>
      </c>
      <c r="AG104" s="1287" t="s">
        <v>2169</v>
      </c>
      <c r="AH104" s="1288">
        <v>1</v>
      </c>
      <c r="AI104" s="224" t="str">
        <f>IF($AH104=0,"",IF($AH104&lt;10,"0"&amp;$AH104,$AH104))</f>
        <v>01</v>
      </c>
      <c r="AJ104" s="1289" t="s">
        <v>1944</v>
      </c>
      <c r="AK104" s="1289" t="s">
        <v>2167</v>
      </c>
      <c r="AL104" s="212">
        <f>IF($AK104=0,"",IF($AK104="KR",2,1))</f>
        <v>1</v>
      </c>
      <c r="AM104" s="247">
        <f>IF(ISERROR(VLOOKUP($F104,[1]기획현황취합!$A$1:$E$65440,[1]기획현황취합!$B$1,FALSE))=TRUE,0,VLOOKUP($F104,[1]기획현황취합!$A$1:$E$65440,[1]기획현황취합!$B$1,FALSE))</f>
        <v>79000</v>
      </c>
      <c r="AN104" s="1099">
        <f>IF(ISERROR(VLOOKUP($F104,[1]기획현황취합!$A$1:$E$65440,[1]기획현황취합!$C$1,FALSE))=TRUE,0,VLOOKUP($F104,[1]기획현황취합!$A$1:$E$65440,[1]기획현황취합!$C$1,FALSE))</f>
        <v>41803</v>
      </c>
      <c r="AO104" s="45">
        <f>IF(ISERROR(($AM104/1.1)/VLOOKUP($AG104,'TARGET MU'!$A:$D,'TARGET MU'!$D$1,FALSE))=TRUE,0,($AM104/1.1)/VLOOKUP($AG104,'TARGET MU'!$A:$D,'TARGET MU'!$D$1,FALSE))</f>
        <v>14363.636363636362</v>
      </c>
      <c r="AP104" s="1110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15711.8</v>
      </c>
      <c r="AQ104" s="38">
        <f t="shared" si="122"/>
        <v>1348.1636363636371</v>
      </c>
      <c r="AR104" s="754">
        <v>0</v>
      </c>
      <c r="AS104" s="754">
        <v>50</v>
      </c>
      <c r="AT104" s="244" t="s">
        <v>1724</v>
      </c>
      <c r="AU104" s="219">
        <f t="shared" si="123"/>
        <v>50</v>
      </c>
      <c r="AV104" s="245">
        <v>12</v>
      </c>
      <c r="AW104" s="246">
        <v>0</v>
      </c>
      <c r="AX104" s="250">
        <f>IF(ISERROR(VLOOKUP($F104,[1]기획현황취합!$A$1:$E$65440,[1]기획현황취합!$D$1,FALSE))=TRUE,0,VLOOKUP($F104,[1]기획현황취합!$A$1:$E$65440,[1]기획현황취합!$D$1,FALSE))</f>
        <v>41744</v>
      </c>
      <c r="AY104" s="248">
        <v>41853</v>
      </c>
      <c r="AZ104" s="208">
        <f>IF(ISERROR(VLOOKUP($F104,[1]기획현황취합!$A$1:$E$65440,[1]기획현황취합!$E$1,FALSE))=TRUE,0,VLOOKUP($F104,[1]기획현황취합!$A$1:$E$65440,[1]기획현황취합!$E$1,FALSE))</f>
        <v>41848</v>
      </c>
      <c r="BA104" s="243">
        <v>41859</v>
      </c>
      <c r="BB104" s="243">
        <v>41876</v>
      </c>
      <c r="BC104" s="243">
        <v>0</v>
      </c>
      <c r="BD104" s="243">
        <v>0</v>
      </c>
      <c r="BE104" s="243">
        <v>0</v>
      </c>
      <c r="BF104" s="243">
        <v>0</v>
      </c>
      <c r="BG104" s="249" t="s">
        <v>2773</v>
      </c>
      <c r="BH104" s="249">
        <v>0</v>
      </c>
      <c r="BI104" s="83">
        <f>IF($I104="TTL",SUMIF($C:$C,MID($K104,1,SEARCH("TTL",$K104)-2),$BI:$BI),SUMIF(실입고현황!$A:$A,BB104&amp;VLOOKUP($AG104,'TARGET MU'!$A:$D,'TARGET MU'!$B$1,FALSE)&amp;$Z104&amp;" "&amp;$AE104,실입고현황!$C:$C))</f>
        <v>470</v>
      </c>
      <c r="BJ104" s="102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3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3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3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4">
        <f t="shared" si="102"/>
        <v>0</v>
      </c>
      <c r="BO104" s="46">
        <f t="shared" si="103"/>
        <v>450</v>
      </c>
      <c r="BP104" s="94">
        <f t="shared" si="104"/>
        <v>7070310</v>
      </c>
      <c r="BQ104" s="94">
        <f t="shared" si="105"/>
        <v>35550000</v>
      </c>
      <c r="BR104" s="47">
        <f t="shared" si="97"/>
        <v>4.5709709783845138</v>
      </c>
      <c r="BT104" s="26" t="str">
        <f>IF(ISERROR(Z104&amp;VLOOKUP($AG104,'TARGET MU'!$A:$D,'TARGET MU'!$B$1,FALSE))=TRUE,"",Z104&amp;VLOOKUP($AG104,'TARGET MU'!$A:$D,'TARGET MU'!$B$1,FALSE))</f>
        <v>PNYTLF5008GY에버그린</v>
      </c>
      <c r="BU104" s="31">
        <f t="shared" si="114"/>
        <v>15711.8</v>
      </c>
      <c r="BV104" s="31" t="str">
        <f t="shared" si="115"/>
        <v>PNYTLF5008GYOMM45079000EVERGREEN01CN</v>
      </c>
      <c r="BX104" s="54" t="str">
        <f t="shared" si="71"/>
        <v>PNY</v>
      </c>
      <c r="BY104" s="55">
        <f t="shared" si="72"/>
        <v>5</v>
      </c>
      <c r="BZ104" s="55" t="str">
        <f t="shared" si="73"/>
        <v>M</v>
      </c>
      <c r="CA104" s="55" t="str">
        <f t="shared" si="74"/>
        <v>TL</v>
      </c>
      <c r="CB104" s="55" t="str">
        <f t="shared" si="75"/>
        <v>U</v>
      </c>
      <c r="CC104" s="55" t="str">
        <f t="shared" si="76"/>
        <v>CN</v>
      </c>
      <c r="CD104" s="56" t="str">
        <f t="shared" si="77"/>
        <v>14FW_PLAYBOY_MTM_05_GY</v>
      </c>
      <c r="CE104" s="55" t="str">
        <f t="shared" si="78"/>
        <v>PNYTLF5008</v>
      </c>
      <c r="CF104" s="55" t="str">
        <f t="shared" si="79"/>
        <v>008</v>
      </c>
      <c r="CG104" s="56" t="str">
        <f t="shared" si="80"/>
        <v>14FW_PLAYBOY_MTM_05_GY</v>
      </c>
      <c r="CH104" s="55" t="str">
        <f t="shared" si="81"/>
        <v>GY</v>
      </c>
      <c r="CI104" s="55">
        <f t="shared" si="82"/>
        <v>1</v>
      </c>
      <c r="CJ104" s="55" t="str">
        <f t="shared" si="83"/>
        <v>OMM</v>
      </c>
      <c r="CK104" s="57">
        <f t="shared" si="106"/>
        <v>450</v>
      </c>
      <c r="CL104" s="58">
        <f t="shared" si="84"/>
        <v>12</v>
      </c>
      <c r="CM104" s="57">
        <f t="shared" si="85"/>
        <v>79000</v>
      </c>
      <c r="CN104" s="57">
        <f t="shared" si="86"/>
        <v>15661.8</v>
      </c>
      <c r="CO104" s="57">
        <f t="shared" si="87"/>
        <v>50</v>
      </c>
      <c r="CP104" s="59">
        <f t="shared" si="88"/>
        <v>1</v>
      </c>
      <c r="CQ104" s="234"/>
      <c r="CS104" s="48"/>
      <c r="CT104" s="49" t="str">
        <f t="shared" si="89"/>
        <v>PNYTLF5008GYOMM</v>
      </c>
      <c r="CU104" s="50" t="str">
        <f t="shared" si="90"/>
        <v>PLAY NEWYORK</v>
      </c>
      <c r="CV104" s="50" t="str">
        <f t="shared" si="70"/>
        <v>LONG SLEEVES_008</v>
      </c>
      <c r="CW104" s="50" t="str">
        <f t="shared" si="91"/>
        <v>GREY_OMM</v>
      </c>
      <c r="CX104" s="51" t="str">
        <f t="shared" si="92"/>
        <v>PNY</v>
      </c>
      <c r="CY104" s="51" t="str">
        <f t="shared" si="93"/>
        <v>008</v>
      </c>
      <c r="CZ104" s="52">
        <f t="shared" si="107"/>
        <v>450</v>
      </c>
      <c r="DA104" s="52">
        <f t="shared" si="94"/>
        <v>79000</v>
      </c>
      <c r="DB104" s="51" t="str">
        <f t="shared" si="95"/>
        <v>GREY</v>
      </c>
      <c r="DC104" s="51" t="str">
        <f t="shared" si="96"/>
        <v>OMM</v>
      </c>
      <c r="DD104" s="60"/>
      <c r="DE104" s="164"/>
      <c r="DG104" s="270">
        <v>41789</v>
      </c>
      <c r="DH104" s="276">
        <f t="shared" si="67"/>
        <v>41758</v>
      </c>
      <c r="DI104" s="269">
        <v>41772</v>
      </c>
      <c r="DJ104" s="269">
        <v>41801</v>
      </c>
      <c r="DK104" s="270"/>
      <c r="DL104" s="1167"/>
      <c r="DM104" s="1167"/>
      <c r="DN104" s="270"/>
      <c r="DO104" s="270"/>
      <c r="DP104" s="277">
        <f t="shared" si="68"/>
        <v>41788</v>
      </c>
      <c r="DQ104" s="270"/>
      <c r="DR104" s="270"/>
      <c r="DS104" s="271"/>
      <c r="DT104" s="270"/>
      <c r="DU104" s="271"/>
      <c r="DV104" s="270">
        <v>41820</v>
      </c>
      <c r="DW104" s="270"/>
      <c r="DX104" s="271"/>
      <c r="DY104" s="271"/>
      <c r="DZ104" s="60"/>
      <c r="EA104" s="61"/>
      <c r="EB104" s="61"/>
      <c r="EC104" s="26" t="str">
        <f t="shared" si="116"/>
        <v/>
      </c>
      <c r="ED104" s="26" t="str">
        <f t="shared" si="117"/>
        <v>PNYTLF5008GYOMM</v>
      </c>
      <c r="EE104" s="27">
        <f>IF($ED104="",0,IF(COUNTIF(ED$12:ED103,ED104)=0,0,COUNTIF(ED$12:ED103,ED104)))</f>
        <v>0</v>
      </c>
      <c r="EF104" s="26">
        <f t="shared" si="118"/>
        <v>0</v>
      </c>
      <c r="EG104" s="27" t="str">
        <f t="shared" si="119"/>
        <v/>
      </c>
      <c r="EI104" s="26" t="str">
        <f t="shared" si="120"/>
        <v>PNYTLF5008</v>
      </c>
      <c r="EJ104" s="26" t="str">
        <f t="shared" si="121"/>
        <v>PNYTLF5008GY</v>
      </c>
    </row>
    <row r="105" spans="1:140" s="26" customFormat="1" ht="52.5" customHeight="1">
      <c r="A105" s="168" t="str">
        <f>IF(OR($I105="TTL",$I105=""),"",IF(ISERROR(VLOOKUP($B105,CODE!$D:$G,CODE!$F$1-2,FALSE))=TRUE,"전략",VLOOKUP($B105,CODE!$D:$G,CODE!$F$1-2,FALSE)))</f>
        <v>전략</v>
      </c>
      <c r="B105" s="217" t="str">
        <f>IF(OR($I105="TTL",$I105=""),"",IF(VLOOKUP($P105,CODE!$K:$O,CODE!$O$1,FALSE)="",$I105,$I105&amp;"-"&amp;VLOOKUP($P105,CODE!$K:$O,CODE!$O$1,FALSE)))</f>
        <v>PNY-의류</v>
      </c>
      <c r="C105" s="71" t="str">
        <f t="shared" si="108"/>
        <v>PNY-EVERGREEN-01</v>
      </c>
      <c r="D105" s="300" t="str">
        <f t="shared" si="109"/>
        <v>PNY-EVERGREEN-01PNYTLF5008GY</v>
      </c>
      <c r="E105" s="71">
        <f t="shared" si="110"/>
        <v>5</v>
      </c>
      <c r="F105" s="193" t="str">
        <f t="shared" si="111"/>
        <v>PNY-EVERGREEN-015</v>
      </c>
      <c r="G105" s="71" t="str">
        <f t="shared" si="112"/>
        <v>PNY-EVERGREEN-015-PNYTLF5008GREYOLL</v>
      </c>
      <c r="H105" s="71" t="str">
        <f>IF(ISERROR(I105&amp;VLOOKUP(P105,CODE!$K:$N,CODE!$N$1,FALSE)&amp;S105)=TRUE,0,I105&amp;VLOOKUP(P105,CODE!$K:$N,CODE!$N$1,FALSE)&amp;S105)</f>
        <v>PNY의류8</v>
      </c>
      <c r="I105" s="71" t="str">
        <f>IF(ISERROR(SEARCH("TTL",$K105))=TRUE,IF($L105="","",VLOOKUP($L105,CODE!$B:$G,CODE!$D$1,FALSE)),"TTL")</f>
        <v>PNY</v>
      </c>
      <c r="J105" s="237" t="str">
        <f t="shared" si="113"/>
        <v>14FW_P</v>
      </c>
      <c r="K105" s="878"/>
      <c r="L105" s="1296" t="s">
        <v>2840</v>
      </c>
      <c r="M105" s="41" t="str">
        <f>IF(OR($I105="TTL",$L105=""),"",VLOOKUP($L105,CODE!$B:$D,CODE!$C$1,FALSE))</f>
        <v>PLAY NEWYORK</v>
      </c>
      <c r="N105" s="42" t="str">
        <f>IF(OR($I105="TTL",$L105=""),"",VLOOKUP($K$2,CODE!$S:$T,CODE!$T$1-1,FALSE))</f>
        <v>F</v>
      </c>
      <c r="O105" s="1281">
        <v>5</v>
      </c>
      <c r="P105" s="40" t="s">
        <v>2442</v>
      </c>
      <c r="Q105" s="41" t="str">
        <f>IF(OR($I105="TTL",$P105=""),"",VLOOKUP($P105,CODE!$K:$M,CODE!$L$1,FALSE))</f>
        <v>LONG SLEEVES</v>
      </c>
      <c r="R105" s="1282" t="s">
        <v>1957</v>
      </c>
      <c r="S105" s="1283">
        <v>8</v>
      </c>
      <c r="T105" s="43" t="str">
        <f t="shared" si="124"/>
        <v>008</v>
      </c>
      <c r="U105" s="39" t="str">
        <f t="shared" si="125"/>
        <v>PNYTLF5008</v>
      </c>
      <c r="V105" s="36">
        <f t="shared" si="99"/>
        <v>0.125</v>
      </c>
      <c r="W105" s="1284" t="s">
        <v>2443</v>
      </c>
      <c r="X105" s="39" t="str">
        <f>IF($Y105="","",VLOOKUP($Y105,CODE!$AE:$AF,CODE!$AF$1-1,FALSE))</f>
        <v>GY</v>
      </c>
      <c r="Y105" s="37" t="s">
        <v>1977</v>
      </c>
      <c r="Z105" s="35" t="str">
        <f t="shared" si="126"/>
        <v>PNYTLF5008GY</v>
      </c>
      <c r="AA105" s="592" t="str">
        <f t="shared" si="100"/>
        <v/>
      </c>
      <c r="AB105" s="44">
        <f t="shared" si="101"/>
        <v>0.25</v>
      </c>
      <c r="AC105" s="598" t="s">
        <v>3017</v>
      </c>
      <c r="AD105" s="184">
        <v>1</v>
      </c>
      <c r="AE105" s="1285" t="s">
        <v>1960</v>
      </c>
      <c r="AF105" s="1286">
        <v>400</v>
      </c>
      <c r="AG105" s="1287" t="s">
        <v>2169</v>
      </c>
      <c r="AH105" s="1288">
        <v>1</v>
      </c>
      <c r="AI105" s="224" t="str">
        <f t="shared" si="127"/>
        <v>01</v>
      </c>
      <c r="AJ105" s="1289" t="s">
        <v>1944</v>
      </c>
      <c r="AK105" s="1289" t="s">
        <v>2167</v>
      </c>
      <c r="AL105" s="212">
        <f t="shared" si="128"/>
        <v>1</v>
      </c>
      <c r="AM105" s="247">
        <f>IF(ISERROR(VLOOKUP($F105,[1]기획현황취합!$A$1:$E$65440,[1]기획현황취합!$B$1,FALSE))=TRUE,0,VLOOKUP($F105,[1]기획현황취합!$A$1:$E$65440,[1]기획현황취합!$B$1,FALSE))</f>
        <v>79000</v>
      </c>
      <c r="AN105" s="1099">
        <f>IF(ISERROR(VLOOKUP($F105,[1]기획현황취합!$A$1:$E$65440,[1]기획현황취합!$C$1,FALSE))=TRUE,0,VLOOKUP($F105,[1]기획현황취합!$A$1:$E$65440,[1]기획현황취합!$C$1,FALSE))</f>
        <v>41803</v>
      </c>
      <c r="AO105" s="45">
        <f>IF(ISERROR(($AM105/1.1)/VLOOKUP($AG105,'TARGET MU'!$A:$D,'TARGET MU'!$D$1,FALSE))=TRUE,0,($AM105/1.1)/VLOOKUP($AG105,'TARGET MU'!$A:$D,'TARGET MU'!$D$1,FALSE))</f>
        <v>14363.636363636362</v>
      </c>
      <c r="AP105" s="1110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15711.8</v>
      </c>
      <c r="AQ105" s="38">
        <f t="shared" si="122"/>
        <v>1348.1636363636371</v>
      </c>
      <c r="AR105" s="754">
        <v>0</v>
      </c>
      <c r="AS105" s="754">
        <v>50</v>
      </c>
      <c r="AT105" s="244" t="s">
        <v>1724</v>
      </c>
      <c r="AU105" s="219">
        <f t="shared" si="123"/>
        <v>50</v>
      </c>
      <c r="AV105" s="245">
        <v>12</v>
      </c>
      <c r="AW105" s="246">
        <v>0</v>
      </c>
      <c r="AX105" s="250">
        <f>IF(ISERROR(VLOOKUP($F105,[1]기획현황취합!$A$1:$E$65440,[1]기획현황취합!$D$1,FALSE))=TRUE,0,VLOOKUP($F105,[1]기획현황취합!$A$1:$E$65440,[1]기획현황취합!$D$1,FALSE))</f>
        <v>41744</v>
      </c>
      <c r="AY105" s="248">
        <v>41853</v>
      </c>
      <c r="AZ105" s="208">
        <f>IF(ISERROR(VLOOKUP($F105,[1]기획현황취합!$A$1:$E$65440,[1]기획현황취합!$E$1,FALSE))=TRUE,0,VLOOKUP($F105,[1]기획현황취합!$A$1:$E$65440,[1]기획현황취합!$E$1,FALSE))</f>
        <v>41848</v>
      </c>
      <c r="BA105" s="243">
        <v>41859</v>
      </c>
      <c r="BB105" s="243">
        <v>41876</v>
      </c>
      <c r="BC105" s="243">
        <v>0</v>
      </c>
      <c r="BD105" s="243">
        <v>0</v>
      </c>
      <c r="BE105" s="243">
        <v>0</v>
      </c>
      <c r="BF105" s="243">
        <v>0</v>
      </c>
      <c r="BG105" s="249" t="s">
        <v>2773</v>
      </c>
      <c r="BH105" s="249">
        <v>0</v>
      </c>
      <c r="BI105" s="83">
        <f>IF($I105="TTL",SUMIF($C:$C,MID($K105,1,SEARCH("TTL",$K105)-2),$BI:$BI),SUMIF(실입고현황!$A:$A,BB105&amp;VLOOKUP($AG105,'TARGET MU'!$A:$D,'TARGET MU'!$B$1,FALSE)&amp;$Z105&amp;" "&amp;$AE105,실입고현황!$C:$C))</f>
        <v>421</v>
      </c>
      <c r="BJ105" s="102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3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3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3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4">
        <f t="shared" si="102"/>
        <v>0</v>
      </c>
      <c r="BO105" s="46">
        <f t="shared" si="103"/>
        <v>400</v>
      </c>
      <c r="BP105" s="94">
        <f t="shared" si="104"/>
        <v>6284720</v>
      </c>
      <c r="BQ105" s="94">
        <f t="shared" si="105"/>
        <v>31600000</v>
      </c>
      <c r="BR105" s="47">
        <f t="shared" si="97"/>
        <v>4.5709709783845138</v>
      </c>
      <c r="BT105" s="26" t="str">
        <f>IF(ISERROR(Z105&amp;VLOOKUP($AG105,'TARGET MU'!$A:$D,'TARGET MU'!$B$1,FALSE))=TRUE,"",Z105&amp;VLOOKUP($AG105,'TARGET MU'!$A:$D,'TARGET MU'!$B$1,FALSE))</f>
        <v>PNYTLF5008GY에버그린</v>
      </c>
      <c r="BU105" s="31">
        <f t="shared" si="114"/>
        <v>15711.8</v>
      </c>
      <c r="BV105" s="31" t="str">
        <f t="shared" si="115"/>
        <v>PNYTLF5008GYOLL40079000EVERGREEN01CN</v>
      </c>
      <c r="BX105" s="54" t="str">
        <f t="shared" si="71"/>
        <v>PNY</v>
      </c>
      <c r="BY105" s="55">
        <f t="shared" si="72"/>
        <v>5</v>
      </c>
      <c r="BZ105" s="55" t="str">
        <f t="shared" si="73"/>
        <v>M</v>
      </c>
      <c r="CA105" s="55" t="str">
        <f t="shared" si="74"/>
        <v>TL</v>
      </c>
      <c r="CB105" s="55" t="str">
        <f t="shared" si="75"/>
        <v>U</v>
      </c>
      <c r="CC105" s="55" t="str">
        <f t="shared" si="76"/>
        <v>CN</v>
      </c>
      <c r="CD105" s="56" t="str">
        <f t="shared" si="77"/>
        <v>14FW_PLAYBOY_MTM_05_GY</v>
      </c>
      <c r="CE105" s="55" t="str">
        <f t="shared" si="78"/>
        <v>PNYTLF5008</v>
      </c>
      <c r="CF105" s="55" t="str">
        <f t="shared" si="79"/>
        <v>008</v>
      </c>
      <c r="CG105" s="56" t="str">
        <f t="shared" si="80"/>
        <v>14FW_PLAYBOY_MTM_05_GY</v>
      </c>
      <c r="CH105" s="55" t="str">
        <f t="shared" si="81"/>
        <v>GY</v>
      </c>
      <c r="CI105" s="55">
        <f t="shared" si="82"/>
        <v>1</v>
      </c>
      <c r="CJ105" s="55" t="str">
        <f t="shared" si="83"/>
        <v>OLL</v>
      </c>
      <c r="CK105" s="57">
        <f t="shared" si="106"/>
        <v>400</v>
      </c>
      <c r="CL105" s="58">
        <f t="shared" si="84"/>
        <v>12</v>
      </c>
      <c r="CM105" s="57">
        <f t="shared" si="85"/>
        <v>79000</v>
      </c>
      <c r="CN105" s="57">
        <f t="shared" si="86"/>
        <v>15661.8</v>
      </c>
      <c r="CO105" s="57">
        <f t="shared" si="87"/>
        <v>50</v>
      </c>
      <c r="CP105" s="59">
        <f t="shared" si="88"/>
        <v>1</v>
      </c>
      <c r="CQ105" s="234"/>
      <c r="CS105" s="48"/>
      <c r="CT105" s="49" t="str">
        <f t="shared" si="89"/>
        <v>PNYTLF5008GYOLL</v>
      </c>
      <c r="CU105" s="50" t="str">
        <f t="shared" si="90"/>
        <v>PLAY NEWYORK</v>
      </c>
      <c r="CV105" s="50" t="str">
        <f t="shared" si="70"/>
        <v>LONG SLEEVES_008</v>
      </c>
      <c r="CW105" s="50" t="str">
        <f t="shared" si="91"/>
        <v>GREY_OLL</v>
      </c>
      <c r="CX105" s="51" t="str">
        <f t="shared" si="92"/>
        <v>PNY</v>
      </c>
      <c r="CY105" s="51" t="str">
        <f t="shared" si="93"/>
        <v>008</v>
      </c>
      <c r="CZ105" s="52">
        <f t="shared" si="107"/>
        <v>400</v>
      </c>
      <c r="DA105" s="52">
        <f t="shared" si="94"/>
        <v>79000</v>
      </c>
      <c r="DB105" s="51" t="str">
        <f t="shared" si="95"/>
        <v>GREY</v>
      </c>
      <c r="DC105" s="51" t="str">
        <f t="shared" si="96"/>
        <v>OLL</v>
      </c>
      <c r="DD105" s="60"/>
      <c r="DE105" s="164"/>
      <c r="DG105" s="270">
        <v>41789</v>
      </c>
      <c r="DH105" s="276">
        <f t="shared" si="67"/>
        <v>41758</v>
      </c>
      <c r="DI105" s="269">
        <v>41772</v>
      </c>
      <c r="DJ105" s="269">
        <v>41801</v>
      </c>
      <c r="DK105" s="270"/>
      <c r="DL105" s="1167"/>
      <c r="DM105" s="1167"/>
      <c r="DN105" s="270"/>
      <c r="DO105" s="270"/>
      <c r="DP105" s="277">
        <f t="shared" si="68"/>
        <v>41788</v>
      </c>
      <c r="DQ105" s="270"/>
      <c r="DR105" s="270"/>
      <c r="DS105" s="271"/>
      <c r="DT105" s="270"/>
      <c r="DU105" s="271"/>
      <c r="DV105" s="270">
        <v>41820</v>
      </c>
      <c r="DW105" s="270"/>
      <c r="DX105" s="271"/>
      <c r="DY105" s="271"/>
      <c r="DZ105" s="60"/>
      <c r="EA105" s="61"/>
      <c r="EB105" s="61"/>
      <c r="EC105" s="26" t="str">
        <f t="shared" si="116"/>
        <v/>
      </c>
      <c r="ED105" s="26" t="str">
        <f t="shared" si="117"/>
        <v>PNYTLF5008GYOLL</v>
      </c>
      <c r="EE105" s="27">
        <f>IF($ED105="",0,IF(COUNTIF(ED$12:ED104,ED105)=0,0,COUNTIF(ED$12:ED104,ED105)))</f>
        <v>0</v>
      </c>
      <c r="EF105" s="26">
        <f t="shared" si="118"/>
        <v>0</v>
      </c>
      <c r="EG105" s="27" t="str">
        <f t="shared" si="119"/>
        <v/>
      </c>
      <c r="EI105" s="26" t="str">
        <f t="shared" si="120"/>
        <v>PNYTLF5008</v>
      </c>
      <c r="EJ105" s="26" t="str">
        <f t="shared" si="121"/>
        <v>PNYTLF5008GY</v>
      </c>
    </row>
    <row r="106" spans="1:140" s="26" customFormat="1" ht="52.5" customHeight="1">
      <c r="A106" s="168" t="str">
        <f>IF(OR($I106="TTL",$I106=""),"",IF(ISERROR(VLOOKUP($B106,CODE!$D:$G,CODE!$F$1-2,FALSE))=TRUE,"전략",VLOOKUP($B106,CODE!$D:$G,CODE!$F$1-2,FALSE)))</f>
        <v>전략</v>
      </c>
      <c r="B106" s="217" t="str">
        <f>IF(OR($I106="TTL",$I106=""),"",IF(VLOOKUP($P106,CODE!$K:$O,CODE!$O$1,FALSE)="",$I106,$I106&amp;"-"&amp;VLOOKUP($P106,CODE!$K:$O,CODE!$O$1,FALSE)))</f>
        <v>PNY-의류</v>
      </c>
      <c r="C106" s="71" t="str">
        <f t="shared" si="108"/>
        <v>PNY-EVERGREEN-01</v>
      </c>
      <c r="D106" s="300" t="str">
        <f t="shared" si="109"/>
        <v>PNY-EVERGREEN-01PNYTLF5008GY</v>
      </c>
      <c r="E106" s="71">
        <f t="shared" si="110"/>
        <v>5</v>
      </c>
      <c r="F106" s="193" t="str">
        <f t="shared" si="111"/>
        <v>PNY-EVERGREEN-015</v>
      </c>
      <c r="G106" s="71" t="str">
        <f t="shared" si="112"/>
        <v>PNY-EVERGREEN-015-PNYTLF5008GREYOXL</v>
      </c>
      <c r="H106" s="71" t="str">
        <f>IF(ISERROR(I106&amp;VLOOKUP(P106,CODE!$K:$N,CODE!$N$1,FALSE)&amp;S106)=TRUE,0,I106&amp;VLOOKUP(P106,CODE!$K:$N,CODE!$N$1,FALSE)&amp;S106)</f>
        <v>PNY의류8</v>
      </c>
      <c r="I106" s="71" t="str">
        <f>IF(ISERROR(SEARCH("TTL",$K106))=TRUE,IF($L106="","",VLOOKUP($L106,CODE!$B:$G,CODE!$D$1,FALSE)),"TTL")</f>
        <v>PNY</v>
      </c>
      <c r="J106" s="237" t="str">
        <f t="shared" si="113"/>
        <v>14FW_P</v>
      </c>
      <c r="K106" s="878"/>
      <c r="L106" s="1296" t="s">
        <v>2840</v>
      </c>
      <c r="M106" s="41" t="str">
        <f>IF(OR($I106="TTL",$L106=""),"",VLOOKUP($L106,CODE!$B:$D,CODE!$C$1,FALSE))</f>
        <v>PLAY NEWYORK</v>
      </c>
      <c r="N106" s="42" t="str">
        <f>IF(OR($I106="TTL",$L106=""),"",VLOOKUP($K$2,CODE!$S:$T,CODE!$T$1-1,FALSE))</f>
        <v>F</v>
      </c>
      <c r="O106" s="1281">
        <v>5</v>
      </c>
      <c r="P106" s="40" t="s">
        <v>2444</v>
      </c>
      <c r="Q106" s="41" t="str">
        <f>IF(OR($I106="TTL",$P106=""),"",VLOOKUP($P106,CODE!$K:$M,CODE!$L$1,FALSE))</f>
        <v>LONG SLEEVES</v>
      </c>
      <c r="R106" s="1282" t="s">
        <v>2404</v>
      </c>
      <c r="S106" s="1283">
        <v>8</v>
      </c>
      <c r="T106" s="43" t="str">
        <f t="shared" si="124"/>
        <v>008</v>
      </c>
      <c r="U106" s="39" t="str">
        <f t="shared" si="125"/>
        <v>PNYTLF5008</v>
      </c>
      <c r="V106" s="36">
        <f t="shared" si="99"/>
        <v>0.125</v>
      </c>
      <c r="W106" s="1284" t="s">
        <v>2445</v>
      </c>
      <c r="X106" s="39" t="str">
        <f>IF($Y106="","",VLOOKUP($Y106,CODE!$AE:$AF,CODE!$AF$1-1,FALSE))</f>
        <v>GY</v>
      </c>
      <c r="Y106" s="37" t="s">
        <v>2446</v>
      </c>
      <c r="Z106" s="35" t="str">
        <f t="shared" si="126"/>
        <v>PNYTLF5008GY</v>
      </c>
      <c r="AA106" s="592" t="str">
        <f t="shared" si="100"/>
        <v/>
      </c>
      <c r="AB106" s="44">
        <f t="shared" si="101"/>
        <v>0.25</v>
      </c>
      <c r="AC106" s="598" t="s">
        <v>3017</v>
      </c>
      <c r="AD106" s="184">
        <v>1</v>
      </c>
      <c r="AE106" s="1285" t="s">
        <v>2447</v>
      </c>
      <c r="AF106" s="1286">
        <v>300</v>
      </c>
      <c r="AG106" s="1287" t="s">
        <v>2448</v>
      </c>
      <c r="AH106" s="1288">
        <v>1</v>
      </c>
      <c r="AI106" s="224" t="str">
        <f t="shared" si="127"/>
        <v>01</v>
      </c>
      <c r="AJ106" s="1289" t="s">
        <v>2409</v>
      </c>
      <c r="AK106" s="1289" t="s">
        <v>2449</v>
      </c>
      <c r="AL106" s="212">
        <f t="shared" si="128"/>
        <v>1</v>
      </c>
      <c r="AM106" s="247">
        <f>IF(ISERROR(VLOOKUP($F106,[1]기획현황취합!$A$1:$E$65440,[1]기획현황취합!$B$1,FALSE))=TRUE,0,VLOOKUP($F106,[1]기획현황취합!$A$1:$E$65440,[1]기획현황취합!$B$1,FALSE))</f>
        <v>79000</v>
      </c>
      <c r="AN106" s="1099">
        <f>IF(ISERROR(VLOOKUP($F106,[1]기획현황취합!$A$1:$E$65440,[1]기획현황취합!$C$1,FALSE))=TRUE,0,VLOOKUP($F106,[1]기획현황취합!$A$1:$E$65440,[1]기획현황취합!$C$1,FALSE))</f>
        <v>41803</v>
      </c>
      <c r="AO106" s="45">
        <f>IF(ISERROR(($AM106/1.1)/VLOOKUP($AG106,'TARGET MU'!$A:$D,'TARGET MU'!$D$1,FALSE))=TRUE,0,($AM106/1.1)/VLOOKUP($AG106,'TARGET MU'!$A:$D,'TARGET MU'!$D$1,FALSE))</f>
        <v>14363.636363636362</v>
      </c>
      <c r="AP106" s="1110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15711.8</v>
      </c>
      <c r="AQ106" s="38">
        <f t="shared" si="122"/>
        <v>1348.1636363636371</v>
      </c>
      <c r="AR106" s="754">
        <v>0</v>
      </c>
      <c r="AS106" s="754">
        <v>50</v>
      </c>
      <c r="AT106" s="244" t="s">
        <v>1724</v>
      </c>
      <c r="AU106" s="219">
        <f t="shared" si="123"/>
        <v>50</v>
      </c>
      <c r="AV106" s="245">
        <v>12</v>
      </c>
      <c r="AW106" s="246">
        <v>0</v>
      </c>
      <c r="AX106" s="250">
        <f>IF(ISERROR(VLOOKUP($F106,[1]기획현황취합!$A$1:$E$65440,[1]기획현황취합!$D$1,FALSE))=TRUE,0,VLOOKUP($F106,[1]기획현황취합!$A$1:$E$65440,[1]기획현황취합!$D$1,FALSE))</f>
        <v>41744</v>
      </c>
      <c r="AY106" s="248">
        <v>41853</v>
      </c>
      <c r="AZ106" s="208">
        <f>IF(ISERROR(VLOOKUP($F106,[1]기획현황취합!$A$1:$E$65440,[1]기획현황취합!$E$1,FALSE))=TRUE,0,VLOOKUP($F106,[1]기획현황취합!$A$1:$E$65440,[1]기획현황취합!$E$1,FALSE))</f>
        <v>41848</v>
      </c>
      <c r="BA106" s="243">
        <v>41859</v>
      </c>
      <c r="BB106" s="243">
        <v>41876</v>
      </c>
      <c r="BC106" s="243">
        <v>0</v>
      </c>
      <c r="BD106" s="243">
        <v>0</v>
      </c>
      <c r="BE106" s="243">
        <v>0</v>
      </c>
      <c r="BF106" s="243">
        <v>0</v>
      </c>
      <c r="BG106" s="249" t="s">
        <v>2773</v>
      </c>
      <c r="BH106" s="249">
        <v>0</v>
      </c>
      <c r="BI106" s="83">
        <f>IF($I106="TTL",SUMIF($C:$C,MID($K106,1,SEARCH("TTL",$K106)-2),$BI:$BI),SUMIF(실입고현황!$A:$A,BB106&amp;VLOOKUP($AG106,'TARGET MU'!$A:$D,'TARGET MU'!$B$1,FALSE)&amp;$Z106&amp;" "&amp;$AE106,실입고현황!$C:$C))</f>
        <v>300</v>
      </c>
      <c r="BJ106" s="102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3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3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3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4">
        <f t="shared" si="102"/>
        <v>0</v>
      </c>
      <c r="BO106" s="46">
        <f t="shared" si="103"/>
        <v>300</v>
      </c>
      <c r="BP106" s="94">
        <f t="shared" si="104"/>
        <v>4713540</v>
      </c>
      <c r="BQ106" s="94">
        <f t="shared" si="105"/>
        <v>23700000</v>
      </c>
      <c r="BR106" s="47">
        <f t="shared" si="97"/>
        <v>4.5709709783845147</v>
      </c>
      <c r="BT106" s="26" t="str">
        <f>IF(ISERROR(Z106&amp;VLOOKUP($AG106,'TARGET MU'!$A:$D,'TARGET MU'!$B$1,FALSE))=TRUE,"",Z106&amp;VLOOKUP($AG106,'TARGET MU'!$A:$D,'TARGET MU'!$B$1,FALSE))</f>
        <v>PNYTLF5008GY에버그린</v>
      </c>
      <c r="BU106" s="31">
        <f t="shared" si="114"/>
        <v>15711.8</v>
      </c>
      <c r="BV106" s="31" t="str">
        <f t="shared" si="115"/>
        <v>PNYTLF5008GYOXL30079000EVERGREEN01CN</v>
      </c>
      <c r="BX106" s="54" t="str">
        <f t="shared" si="71"/>
        <v>PNY</v>
      </c>
      <c r="BY106" s="55">
        <f t="shared" si="72"/>
        <v>5</v>
      </c>
      <c r="BZ106" s="55" t="str">
        <f t="shared" si="73"/>
        <v>M</v>
      </c>
      <c r="CA106" s="55" t="str">
        <f t="shared" si="74"/>
        <v>TL</v>
      </c>
      <c r="CB106" s="55" t="str">
        <f t="shared" si="75"/>
        <v>U</v>
      </c>
      <c r="CC106" s="55" t="str">
        <f t="shared" si="76"/>
        <v>CN</v>
      </c>
      <c r="CD106" s="56" t="str">
        <f t="shared" si="77"/>
        <v>14FW_PLAYBOY_MTM_05_GY</v>
      </c>
      <c r="CE106" s="55" t="str">
        <f t="shared" si="78"/>
        <v>PNYTLF5008</v>
      </c>
      <c r="CF106" s="55" t="str">
        <f t="shared" si="79"/>
        <v>008</v>
      </c>
      <c r="CG106" s="56" t="str">
        <f t="shared" si="80"/>
        <v>14FW_PLAYBOY_MTM_05_GY</v>
      </c>
      <c r="CH106" s="55" t="str">
        <f t="shared" si="81"/>
        <v>GY</v>
      </c>
      <c r="CI106" s="55">
        <f t="shared" si="82"/>
        <v>1</v>
      </c>
      <c r="CJ106" s="55" t="str">
        <f t="shared" si="83"/>
        <v>OXL</v>
      </c>
      <c r="CK106" s="57">
        <f t="shared" si="106"/>
        <v>300</v>
      </c>
      <c r="CL106" s="58">
        <f t="shared" si="84"/>
        <v>12</v>
      </c>
      <c r="CM106" s="57">
        <f t="shared" si="85"/>
        <v>79000</v>
      </c>
      <c r="CN106" s="57">
        <f t="shared" si="86"/>
        <v>15661.8</v>
      </c>
      <c r="CO106" s="57">
        <f t="shared" si="87"/>
        <v>50</v>
      </c>
      <c r="CP106" s="59">
        <f t="shared" si="88"/>
        <v>1</v>
      </c>
      <c r="CQ106" s="234"/>
      <c r="CS106" s="48"/>
      <c r="CT106" s="49" t="str">
        <f t="shared" si="89"/>
        <v>PNYTLF5008GYOXL</v>
      </c>
      <c r="CU106" s="50" t="str">
        <f t="shared" si="90"/>
        <v>PLAY NEWYORK</v>
      </c>
      <c r="CV106" s="50" t="str">
        <f t="shared" si="70"/>
        <v>LONG SLEEVES_008</v>
      </c>
      <c r="CW106" s="50" t="str">
        <f t="shared" si="91"/>
        <v>GREY_OXL</v>
      </c>
      <c r="CX106" s="51" t="str">
        <f t="shared" si="92"/>
        <v>PNY</v>
      </c>
      <c r="CY106" s="51" t="str">
        <f t="shared" si="93"/>
        <v>008</v>
      </c>
      <c r="CZ106" s="52">
        <f t="shared" si="107"/>
        <v>300</v>
      </c>
      <c r="DA106" s="52">
        <f t="shared" si="94"/>
        <v>79000</v>
      </c>
      <c r="DB106" s="51" t="str">
        <f t="shared" si="95"/>
        <v>GREY</v>
      </c>
      <c r="DC106" s="51" t="str">
        <f t="shared" si="96"/>
        <v>OXL</v>
      </c>
      <c r="DD106" s="60"/>
      <c r="DE106" s="164"/>
      <c r="DG106" s="270">
        <v>41789</v>
      </c>
      <c r="DH106" s="276">
        <f t="shared" si="67"/>
        <v>41758</v>
      </c>
      <c r="DI106" s="269">
        <v>41772</v>
      </c>
      <c r="DJ106" s="269">
        <v>41801</v>
      </c>
      <c r="DK106" s="270"/>
      <c r="DL106" s="1167"/>
      <c r="DM106" s="1167"/>
      <c r="DN106" s="270"/>
      <c r="DO106" s="270"/>
      <c r="DP106" s="277">
        <f t="shared" si="68"/>
        <v>41788</v>
      </c>
      <c r="DQ106" s="270"/>
      <c r="DR106" s="270"/>
      <c r="DS106" s="271"/>
      <c r="DT106" s="270"/>
      <c r="DU106" s="271"/>
      <c r="DV106" s="270">
        <v>41820</v>
      </c>
      <c r="DW106" s="270"/>
      <c r="DX106" s="271"/>
      <c r="DY106" s="271"/>
      <c r="DZ106" s="60"/>
      <c r="EA106" s="61"/>
      <c r="EB106" s="61"/>
      <c r="EC106" s="26" t="str">
        <f t="shared" si="116"/>
        <v/>
      </c>
      <c r="ED106" s="26" t="str">
        <f t="shared" si="117"/>
        <v>PNYTLF5008GYOXL</v>
      </c>
      <c r="EE106" s="27">
        <f>IF($ED106="",0,IF(COUNTIF(ED$12:ED105,ED106)=0,0,COUNTIF(ED$12:ED105,ED106)))</f>
        <v>0</v>
      </c>
      <c r="EF106" s="26">
        <f t="shared" si="118"/>
        <v>0</v>
      </c>
      <c r="EG106" s="27" t="str">
        <f t="shared" si="119"/>
        <v/>
      </c>
      <c r="EI106" s="26" t="str">
        <f t="shared" si="120"/>
        <v>PNYTLF5008</v>
      </c>
      <c r="EJ106" s="26" t="str">
        <f t="shared" si="121"/>
        <v>PNYTLF5008GY</v>
      </c>
    </row>
    <row r="107" spans="1:140" s="26" customFormat="1" ht="52.5" customHeight="1">
      <c r="A107" s="168" t="str">
        <f>IF(OR($I107="TTL",$I107=""),"",IF(ISERROR(VLOOKUP($B107,CODE!$D:$G,CODE!$F$1-2,FALSE))=TRUE,"전략",VLOOKUP($B107,CODE!$D:$G,CODE!$F$1-2,FALSE)))</f>
        <v>전략</v>
      </c>
      <c r="B107" s="217" t="str">
        <f>IF(OR($I107="TTL",$I107=""),"",IF(VLOOKUP($P107,CODE!$K:$O,CODE!$O$1,FALSE)="",$I107,$I107&amp;"-"&amp;VLOOKUP($P107,CODE!$K:$O,CODE!$O$1,FALSE)))</f>
        <v>PNY-의류</v>
      </c>
      <c r="C107" s="71" t="str">
        <f t="shared" si="108"/>
        <v>PNY-EVERGREEN-01</v>
      </c>
      <c r="D107" s="300" t="str">
        <f t="shared" si="109"/>
        <v>PNY-EVERGREEN-01PNYTLF5008BK</v>
      </c>
      <c r="E107" s="71">
        <f t="shared" si="110"/>
        <v>6</v>
      </c>
      <c r="F107" s="193" t="str">
        <f t="shared" si="111"/>
        <v>PNY-EVERGREEN-016</v>
      </c>
      <c r="G107" s="71" t="str">
        <f t="shared" si="112"/>
        <v>PNY-EVERGREEN-016-PNYTLF5008BLACKOSS</v>
      </c>
      <c r="H107" s="71" t="str">
        <f>IF(ISERROR(I107&amp;VLOOKUP(P107,CODE!$K:$N,CODE!$N$1,FALSE)&amp;S107)=TRUE,0,I107&amp;VLOOKUP(P107,CODE!$K:$N,CODE!$N$1,FALSE)&amp;S107)</f>
        <v>PNY의류8</v>
      </c>
      <c r="I107" s="71" t="str">
        <f>IF(ISERROR(SEARCH("TTL",$K107))=TRUE,IF($L107="","",VLOOKUP($L107,CODE!$B:$G,CODE!$D$1,FALSE)),"TTL")</f>
        <v>PNY</v>
      </c>
      <c r="J107" s="237" t="str">
        <f t="shared" si="113"/>
        <v xml:space="preserve"> 14FW_</v>
      </c>
      <c r="K107" s="878"/>
      <c r="L107" s="1296" t="s">
        <v>2840</v>
      </c>
      <c r="M107" s="41" t="str">
        <f>IF(OR($I107="TTL",$L107=""),"",VLOOKUP($L107,CODE!$B:$D,CODE!$C$1,FALSE))</f>
        <v>PLAY NEWYORK</v>
      </c>
      <c r="N107" s="42" t="str">
        <f>IF(OR($I107="TTL",$L107=""),"",VLOOKUP($K$2,CODE!$S:$T,CODE!$T$1-1,FALSE))</f>
        <v>F</v>
      </c>
      <c r="O107" s="1281">
        <v>5</v>
      </c>
      <c r="P107" s="40" t="s">
        <v>2442</v>
      </c>
      <c r="Q107" s="41" t="str">
        <f>IF(OR($I107="TTL",$P107=""),"",VLOOKUP($P107,CODE!$K:$M,CODE!$L$1,FALSE))</f>
        <v>LONG SLEEVES</v>
      </c>
      <c r="R107" s="1282" t="s">
        <v>1957</v>
      </c>
      <c r="S107" s="1283">
        <v>8</v>
      </c>
      <c r="T107" s="43" t="str">
        <f t="shared" si="124"/>
        <v>008</v>
      </c>
      <c r="U107" s="39" t="str">
        <f t="shared" si="125"/>
        <v>PNYTLF5008</v>
      </c>
      <c r="V107" s="36">
        <f t="shared" si="99"/>
        <v>0.125</v>
      </c>
      <c r="W107" s="1284" t="s">
        <v>2450</v>
      </c>
      <c r="X107" s="39" t="str">
        <f>IF($Y107="","",VLOOKUP($Y107,CODE!$AE:$AF,CODE!$AF$1-1,FALSE))</f>
        <v>BK</v>
      </c>
      <c r="Y107" s="37" t="s">
        <v>2451</v>
      </c>
      <c r="Z107" s="35" t="str">
        <f t="shared" si="126"/>
        <v>PNYTLF5008BK</v>
      </c>
      <c r="AA107" s="592" t="str">
        <f t="shared" si="100"/>
        <v/>
      </c>
      <c r="AB107" s="44">
        <f t="shared" si="101"/>
        <v>0.25</v>
      </c>
      <c r="AC107" s="598" t="s">
        <v>3017</v>
      </c>
      <c r="AD107" s="184">
        <v>1</v>
      </c>
      <c r="AE107" s="1285" t="s">
        <v>1942</v>
      </c>
      <c r="AF107" s="1286">
        <v>350</v>
      </c>
      <c r="AG107" s="1287" t="s">
        <v>2169</v>
      </c>
      <c r="AH107" s="1288">
        <v>1</v>
      </c>
      <c r="AI107" s="224" t="str">
        <f t="shared" si="127"/>
        <v>01</v>
      </c>
      <c r="AJ107" s="1289" t="s">
        <v>1944</v>
      </c>
      <c r="AK107" s="1289" t="s">
        <v>2167</v>
      </c>
      <c r="AL107" s="212">
        <f t="shared" si="128"/>
        <v>1</v>
      </c>
      <c r="AM107" s="247">
        <f>IF(ISERROR(VLOOKUP($F107,[1]기획현황취합!$A$1:$E$65440,[1]기획현황취합!$B$1,FALSE))=TRUE,0,VLOOKUP($F107,[1]기획현황취합!$A$1:$E$65440,[1]기획현황취합!$B$1,FALSE))</f>
        <v>79000</v>
      </c>
      <c r="AN107" s="1099">
        <f>IF(ISERROR(VLOOKUP($F107,[1]기획현황취합!$A$1:$E$65440,[1]기획현황취합!$C$1,FALSE))=TRUE,0,VLOOKUP($F107,[1]기획현황취합!$A$1:$E$65440,[1]기획현황취합!$C$1,FALSE))</f>
        <v>41803</v>
      </c>
      <c r="AO107" s="45">
        <f>IF(ISERROR(($AM107/1.1)/VLOOKUP($AG107,'TARGET MU'!$A:$D,'TARGET MU'!$D$1,FALSE))=TRUE,0,($AM107/1.1)/VLOOKUP($AG107,'TARGET MU'!$A:$D,'TARGET MU'!$D$1,FALSE))</f>
        <v>14363.636363636362</v>
      </c>
      <c r="AP107" s="1110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15059.225</v>
      </c>
      <c r="AQ107" s="38">
        <f t="shared" si="122"/>
        <v>695.58863636363822</v>
      </c>
      <c r="AR107" s="754">
        <v>0</v>
      </c>
      <c r="AS107" s="754">
        <v>50</v>
      </c>
      <c r="AT107" s="244" t="s">
        <v>1724</v>
      </c>
      <c r="AU107" s="219">
        <f t="shared" si="123"/>
        <v>50</v>
      </c>
      <c r="AV107" s="245">
        <v>11.5</v>
      </c>
      <c r="AW107" s="246">
        <v>0</v>
      </c>
      <c r="AX107" s="250">
        <f>IF(ISERROR(VLOOKUP($F107,[1]기획현황취합!$A$1:$E$65440,[1]기획현황취합!$D$1,FALSE))=TRUE,0,VLOOKUP($F107,[1]기획현황취합!$A$1:$E$65440,[1]기획현황취합!$D$1,FALSE))</f>
        <v>41744</v>
      </c>
      <c r="AY107" s="248">
        <v>41853</v>
      </c>
      <c r="AZ107" s="208">
        <f>IF(ISERROR(VLOOKUP($F107,[1]기획현황취합!$A$1:$E$65440,[1]기획현황취합!$E$1,FALSE))=TRUE,0,VLOOKUP($F107,[1]기획현황취합!$A$1:$E$65440,[1]기획현황취합!$E$1,FALSE))</f>
        <v>41848</v>
      </c>
      <c r="BA107" s="243">
        <v>41859</v>
      </c>
      <c r="BB107" s="243">
        <v>41899</v>
      </c>
      <c r="BC107" s="243">
        <v>0</v>
      </c>
      <c r="BD107" s="243">
        <v>0</v>
      </c>
      <c r="BE107" s="243">
        <v>0</v>
      </c>
      <c r="BF107" s="243">
        <v>0</v>
      </c>
      <c r="BG107" s="249" t="s">
        <v>2773</v>
      </c>
      <c r="BH107" s="249">
        <v>0</v>
      </c>
      <c r="BI107" s="83">
        <f>IF($I107="TTL",SUMIF($C:$C,MID($K107,1,SEARCH("TTL",$K107)-2),$BI:$BI),SUMIF(실입고현황!$A:$A,BB107&amp;VLOOKUP($AG107,'TARGET MU'!$A:$D,'TARGET MU'!$B$1,FALSE)&amp;$Z107&amp;" "&amp;$AE107,실입고현황!$C:$C))</f>
        <v>351</v>
      </c>
      <c r="BJ107" s="102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3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3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3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4">
        <f t="shared" si="102"/>
        <v>0</v>
      </c>
      <c r="BO107" s="46">
        <f t="shared" si="103"/>
        <v>350</v>
      </c>
      <c r="BP107" s="94">
        <f t="shared" si="104"/>
        <v>5270728.75</v>
      </c>
      <c r="BQ107" s="94">
        <f t="shared" si="105"/>
        <v>27650000</v>
      </c>
      <c r="BR107" s="47">
        <f t="shared" si="97"/>
        <v>4.7690489927723245</v>
      </c>
      <c r="BT107" s="26" t="str">
        <f>IF(ISERROR(Z107&amp;VLOOKUP($AG107,'TARGET MU'!$A:$D,'TARGET MU'!$B$1,FALSE))=TRUE,"",Z107&amp;VLOOKUP($AG107,'TARGET MU'!$A:$D,'TARGET MU'!$B$1,FALSE))</f>
        <v>PNYTLF5008BK에버그린</v>
      </c>
      <c r="BU107" s="31">
        <f t="shared" si="114"/>
        <v>15059.225</v>
      </c>
      <c r="BV107" s="31" t="str">
        <f t="shared" si="115"/>
        <v>PNYTLF5008BKOSS35079000EVERGREEN01CN</v>
      </c>
      <c r="BX107" s="54" t="str">
        <f t="shared" si="71"/>
        <v>PNY</v>
      </c>
      <c r="BY107" s="55">
        <f t="shared" si="72"/>
        <v>5</v>
      </c>
      <c r="BZ107" s="55" t="str">
        <f t="shared" si="73"/>
        <v>M</v>
      </c>
      <c r="CA107" s="55" t="str">
        <f t="shared" si="74"/>
        <v>TL</v>
      </c>
      <c r="CB107" s="55" t="str">
        <f t="shared" si="75"/>
        <v>U</v>
      </c>
      <c r="CC107" s="55" t="str">
        <f t="shared" si="76"/>
        <v>CN</v>
      </c>
      <c r="CD107" s="56" t="str">
        <f t="shared" si="77"/>
        <v xml:space="preserve"> 14FW_PLAYBOY_MTM_05_BK</v>
      </c>
      <c r="CE107" s="55" t="str">
        <f t="shared" si="78"/>
        <v>PNYTLF5008</v>
      </c>
      <c r="CF107" s="55" t="str">
        <f t="shared" si="79"/>
        <v>008</v>
      </c>
      <c r="CG107" s="56" t="str">
        <f t="shared" si="80"/>
        <v xml:space="preserve"> 14FW_PLAYBOY_MTM_05_BK</v>
      </c>
      <c r="CH107" s="55" t="str">
        <f t="shared" si="81"/>
        <v>BK</v>
      </c>
      <c r="CI107" s="55">
        <f t="shared" si="82"/>
        <v>1</v>
      </c>
      <c r="CJ107" s="55" t="str">
        <f t="shared" si="83"/>
        <v>OSS</v>
      </c>
      <c r="CK107" s="57">
        <f t="shared" si="106"/>
        <v>350</v>
      </c>
      <c r="CL107" s="58">
        <f t="shared" si="84"/>
        <v>11.5</v>
      </c>
      <c r="CM107" s="57">
        <f t="shared" si="85"/>
        <v>79000</v>
      </c>
      <c r="CN107" s="57">
        <f t="shared" si="86"/>
        <v>15009.225</v>
      </c>
      <c r="CO107" s="57">
        <f t="shared" si="87"/>
        <v>50</v>
      </c>
      <c r="CP107" s="59">
        <f t="shared" si="88"/>
        <v>1</v>
      </c>
      <c r="CQ107" s="234"/>
      <c r="CS107" s="48"/>
      <c r="CT107" s="49" t="str">
        <f t="shared" si="89"/>
        <v>PNYTLF5008BKOSS</v>
      </c>
      <c r="CU107" s="50" t="str">
        <f t="shared" si="90"/>
        <v>PLAY NEWYORK</v>
      </c>
      <c r="CV107" s="50" t="str">
        <f t="shared" si="70"/>
        <v>LONG SLEEVES_008</v>
      </c>
      <c r="CW107" s="50" t="str">
        <f t="shared" si="91"/>
        <v>BLACK_OSS</v>
      </c>
      <c r="CX107" s="51" t="str">
        <f t="shared" si="92"/>
        <v>PNY</v>
      </c>
      <c r="CY107" s="51" t="str">
        <f t="shared" si="93"/>
        <v>008</v>
      </c>
      <c r="CZ107" s="52">
        <f t="shared" si="107"/>
        <v>350</v>
      </c>
      <c r="DA107" s="52">
        <f t="shared" si="94"/>
        <v>79000</v>
      </c>
      <c r="DB107" s="51" t="str">
        <f t="shared" si="95"/>
        <v>BLACK</v>
      </c>
      <c r="DC107" s="51" t="str">
        <f t="shared" si="96"/>
        <v>OSS</v>
      </c>
      <c r="DD107" s="60"/>
      <c r="DE107" s="164"/>
      <c r="DG107" s="270">
        <v>41789</v>
      </c>
      <c r="DH107" s="276">
        <f t="shared" si="67"/>
        <v>41758</v>
      </c>
      <c r="DI107" s="269">
        <v>41772</v>
      </c>
      <c r="DJ107" s="269">
        <v>41801</v>
      </c>
      <c r="DK107" s="270"/>
      <c r="DL107" s="1167"/>
      <c r="DM107" s="1167"/>
      <c r="DN107" s="270"/>
      <c r="DO107" s="270"/>
      <c r="DP107" s="277">
        <f t="shared" si="68"/>
        <v>41788</v>
      </c>
      <c r="DQ107" s="270"/>
      <c r="DR107" s="270"/>
      <c r="DS107" s="271"/>
      <c r="DT107" s="270"/>
      <c r="DU107" s="271"/>
      <c r="DV107" s="270">
        <v>41820</v>
      </c>
      <c r="DW107" s="270"/>
      <c r="DX107" s="271"/>
      <c r="DY107" s="271"/>
      <c r="DZ107" s="60"/>
      <c r="EA107" s="61"/>
      <c r="EB107" s="61"/>
      <c r="EC107" s="26" t="str">
        <f t="shared" si="116"/>
        <v>PNYTLF5008BK41744</v>
      </c>
      <c r="ED107" s="26" t="str">
        <f t="shared" si="117"/>
        <v>PNYTLF5008BKOSS</v>
      </c>
      <c r="EE107" s="27">
        <f>IF($ED107="",0,IF(COUNTIF(ED$12:ED106,ED107)=0,0,COUNTIF(ED$12:ED106,ED107)))</f>
        <v>0</v>
      </c>
      <c r="EF107" s="26">
        <f t="shared" si="118"/>
        <v>0</v>
      </c>
      <c r="EG107" s="27" t="str">
        <f t="shared" si="119"/>
        <v/>
      </c>
      <c r="EI107" s="26" t="str">
        <f t="shared" si="120"/>
        <v>PNYTLF5008</v>
      </c>
      <c r="EJ107" s="26" t="str">
        <f t="shared" si="121"/>
        <v>PNYTLF5008BK</v>
      </c>
    </row>
    <row r="108" spans="1:140" s="26" customFormat="1" ht="52.5" customHeight="1">
      <c r="A108" s="168" t="str">
        <f>IF(OR($I108="TTL",$I108=""),"",IF(ISERROR(VLOOKUP($B108,CODE!$D:$G,CODE!$F$1-2,FALSE))=TRUE,"전략",VLOOKUP($B108,CODE!$D:$G,CODE!$F$1-2,FALSE)))</f>
        <v>전략</v>
      </c>
      <c r="B108" s="217" t="str">
        <f>IF(OR($I108="TTL",$I108=""),"",IF(VLOOKUP($P108,CODE!$K:$O,CODE!$O$1,FALSE)="",$I108,$I108&amp;"-"&amp;VLOOKUP($P108,CODE!$K:$O,CODE!$O$1,FALSE)))</f>
        <v>PNY-의류</v>
      </c>
      <c r="C108" s="71" t="str">
        <f t="shared" si="108"/>
        <v>PNY-EVERGREEN-01</v>
      </c>
      <c r="D108" s="300" t="str">
        <f t="shared" si="109"/>
        <v>PNY-EVERGREEN-01PNYTLF5008BK</v>
      </c>
      <c r="E108" s="71">
        <f t="shared" si="110"/>
        <v>6</v>
      </c>
      <c r="F108" s="193" t="str">
        <f t="shared" si="111"/>
        <v>PNY-EVERGREEN-016</v>
      </c>
      <c r="G108" s="71" t="str">
        <f t="shared" si="112"/>
        <v>PNY-EVERGREEN-016-PNYTLF5008BLACKOMM</v>
      </c>
      <c r="H108" s="71" t="str">
        <f>IF(ISERROR(I108&amp;VLOOKUP(P108,CODE!$K:$N,CODE!$N$1,FALSE)&amp;S108)=TRUE,0,I108&amp;VLOOKUP(P108,CODE!$K:$N,CODE!$N$1,FALSE)&amp;S108)</f>
        <v>PNY의류8</v>
      </c>
      <c r="I108" s="71" t="str">
        <f>IF(ISERROR(SEARCH("TTL",$K108))=TRUE,IF($L108="","",VLOOKUP($L108,CODE!$B:$G,CODE!$D$1,FALSE)),"TTL")</f>
        <v>PNY</v>
      </c>
      <c r="J108" s="237" t="str">
        <f t="shared" si="113"/>
        <v xml:space="preserve"> 14FW_</v>
      </c>
      <c r="K108" s="878"/>
      <c r="L108" s="1296" t="s">
        <v>2840</v>
      </c>
      <c r="M108" s="41" t="str">
        <f>IF(OR($I108="TTL",$L108=""),"",VLOOKUP($L108,CODE!$B:$D,CODE!$C$1,FALSE))</f>
        <v>PLAY NEWYORK</v>
      </c>
      <c r="N108" s="42" t="str">
        <f>IF(OR($I108="TTL",$L108=""),"",VLOOKUP($K$2,CODE!$S:$T,CODE!$T$1-1,FALSE))</f>
        <v>F</v>
      </c>
      <c r="O108" s="1281">
        <v>5</v>
      </c>
      <c r="P108" s="40" t="s">
        <v>2442</v>
      </c>
      <c r="Q108" s="41" t="str">
        <f>IF(OR($I108="TTL",$P108=""),"",VLOOKUP($P108,CODE!$K:$M,CODE!$L$1,FALSE))</f>
        <v>LONG SLEEVES</v>
      </c>
      <c r="R108" s="1282" t="s">
        <v>1957</v>
      </c>
      <c r="S108" s="1283">
        <v>8</v>
      </c>
      <c r="T108" s="43" t="str">
        <f t="shared" si="124"/>
        <v>008</v>
      </c>
      <c r="U108" s="39" t="str">
        <f t="shared" si="125"/>
        <v>PNYTLF5008</v>
      </c>
      <c r="V108" s="36">
        <f t="shared" si="99"/>
        <v>0.125</v>
      </c>
      <c r="W108" s="1284" t="s">
        <v>2450</v>
      </c>
      <c r="X108" s="39" t="str">
        <f>IF($Y108="","",VLOOKUP($Y108,CODE!$AE:$AF,CODE!$AF$1-1,FALSE))</f>
        <v>BK</v>
      </c>
      <c r="Y108" s="37" t="s">
        <v>2451</v>
      </c>
      <c r="Z108" s="35" t="str">
        <f t="shared" si="126"/>
        <v>PNYTLF5008BK</v>
      </c>
      <c r="AA108" s="592" t="str">
        <f t="shared" si="100"/>
        <v/>
      </c>
      <c r="AB108" s="44">
        <f t="shared" si="101"/>
        <v>0.25</v>
      </c>
      <c r="AC108" s="598" t="s">
        <v>3017</v>
      </c>
      <c r="AD108" s="184">
        <v>1</v>
      </c>
      <c r="AE108" s="1285" t="s">
        <v>1951</v>
      </c>
      <c r="AF108" s="1286">
        <v>450</v>
      </c>
      <c r="AG108" s="1287" t="s">
        <v>2169</v>
      </c>
      <c r="AH108" s="1288">
        <v>1</v>
      </c>
      <c r="AI108" s="224" t="str">
        <f t="shared" si="127"/>
        <v>01</v>
      </c>
      <c r="AJ108" s="1289" t="s">
        <v>1944</v>
      </c>
      <c r="AK108" s="1289" t="s">
        <v>2167</v>
      </c>
      <c r="AL108" s="212">
        <f t="shared" si="128"/>
        <v>1</v>
      </c>
      <c r="AM108" s="247">
        <f>IF(ISERROR(VLOOKUP($F108,[1]기획현황취합!$A$1:$E$65440,[1]기획현황취합!$B$1,FALSE))=TRUE,0,VLOOKUP($F108,[1]기획현황취합!$A$1:$E$65440,[1]기획현황취합!$B$1,FALSE))</f>
        <v>79000</v>
      </c>
      <c r="AN108" s="1099">
        <f>IF(ISERROR(VLOOKUP($F108,[1]기획현황취합!$A$1:$E$65440,[1]기획현황취합!$C$1,FALSE))=TRUE,0,VLOOKUP($F108,[1]기획현황취합!$A$1:$E$65440,[1]기획현황취합!$C$1,FALSE))</f>
        <v>41803</v>
      </c>
      <c r="AO108" s="45">
        <f>IF(ISERROR(($AM108/1.1)/VLOOKUP($AG108,'TARGET MU'!$A:$D,'TARGET MU'!$D$1,FALSE))=TRUE,0,($AM108/1.1)/VLOOKUP($AG108,'TARGET MU'!$A:$D,'TARGET MU'!$D$1,FALSE))</f>
        <v>14363.636363636362</v>
      </c>
      <c r="AP108" s="1110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15059.225</v>
      </c>
      <c r="AQ108" s="38">
        <f t="shared" si="122"/>
        <v>695.58863636363822</v>
      </c>
      <c r="AR108" s="754">
        <v>0</v>
      </c>
      <c r="AS108" s="754">
        <v>50</v>
      </c>
      <c r="AT108" s="244" t="s">
        <v>1724</v>
      </c>
      <c r="AU108" s="219">
        <f t="shared" si="123"/>
        <v>50</v>
      </c>
      <c r="AV108" s="245">
        <v>11.5</v>
      </c>
      <c r="AW108" s="246">
        <v>0</v>
      </c>
      <c r="AX108" s="250">
        <f>IF(ISERROR(VLOOKUP($F108,[1]기획현황취합!$A$1:$E$65440,[1]기획현황취합!$D$1,FALSE))=TRUE,0,VLOOKUP($F108,[1]기획현황취합!$A$1:$E$65440,[1]기획현황취합!$D$1,FALSE))</f>
        <v>41744</v>
      </c>
      <c r="AY108" s="248">
        <v>41853</v>
      </c>
      <c r="AZ108" s="208">
        <f>IF(ISERROR(VLOOKUP($F108,[1]기획현황취합!$A$1:$E$65440,[1]기획현황취합!$E$1,FALSE))=TRUE,0,VLOOKUP($F108,[1]기획현황취합!$A$1:$E$65440,[1]기획현황취합!$E$1,FALSE))</f>
        <v>41848</v>
      </c>
      <c r="BA108" s="243">
        <v>41859</v>
      </c>
      <c r="BB108" s="243">
        <v>41899</v>
      </c>
      <c r="BC108" s="243">
        <v>0</v>
      </c>
      <c r="BD108" s="243">
        <v>0</v>
      </c>
      <c r="BE108" s="243">
        <v>0</v>
      </c>
      <c r="BF108" s="243">
        <v>0</v>
      </c>
      <c r="BG108" s="249" t="s">
        <v>2773</v>
      </c>
      <c r="BH108" s="249">
        <v>0</v>
      </c>
      <c r="BI108" s="83">
        <f>IF($I108="TTL",SUMIF($C:$C,MID($K108,1,SEARCH("TTL",$K108)-2),$BI:$BI),SUMIF(실입고현황!$A:$A,BB108&amp;VLOOKUP($AG108,'TARGET MU'!$A:$D,'TARGET MU'!$B$1,FALSE)&amp;$Z108&amp;" "&amp;$AE108,실입고현황!$C:$C))</f>
        <v>462</v>
      </c>
      <c r="BJ108" s="102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3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3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3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4">
        <f t="shared" si="102"/>
        <v>0</v>
      </c>
      <c r="BO108" s="46">
        <f t="shared" si="103"/>
        <v>450</v>
      </c>
      <c r="BP108" s="94">
        <f t="shared" si="104"/>
        <v>6776651.25</v>
      </c>
      <c r="BQ108" s="94">
        <f t="shared" si="105"/>
        <v>35550000</v>
      </c>
      <c r="BR108" s="47">
        <f t="shared" si="97"/>
        <v>4.7690489927723245</v>
      </c>
      <c r="BT108" s="26" t="str">
        <f>IF(ISERROR(Z108&amp;VLOOKUP($AG108,'TARGET MU'!$A:$D,'TARGET MU'!$B$1,FALSE))=TRUE,"",Z108&amp;VLOOKUP($AG108,'TARGET MU'!$A:$D,'TARGET MU'!$B$1,FALSE))</f>
        <v>PNYTLF5008BK에버그린</v>
      </c>
      <c r="BU108" s="31">
        <f t="shared" si="114"/>
        <v>15059.225</v>
      </c>
      <c r="BV108" s="31" t="str">
        <f t="shared" si="115"/>
        <v>PNYTLF5008BKOMM45079000EVERGREEN01CN</v>
      </c>
      <c r="BX108" s="54" t="str">
        <f t="shared" si="71"/>
        <v>PNY</v>
      </c>
      <c r="BY108" s="55">
        <f t="shared" si="72"/>
        <v>5</v>
      </c>
      <c r="BZ108" s="55" t="str">
        <f t="shared" si="73"/>
        <v>M</v>
      </c>
      <c r="CA108" s="55" t="str">
        <f t="shared" si="74"/>
        <v>TL</v>
      </c>
      <c r="CB108" s="55" t="str">
        <f t="shared" si="75"/>
        <v>U</v>
      </c>
      <c r="CC108" s="55" t="str">
        <f t="shared" si="76"/>
        <v>CN</v>
      </c>
      <c r="CD108" s="56" t="str">
        <f t="shared" si="77"/>
        <v xml:space="preserve"> 14FW_PLAYBOY_MTM_05_BK</v>
      </c>
      <c r="CE108" s="55" t="str">
        <f t="shared" si="78"/>
        <v>PNYTLF5008</v>
      </c>
      <c r="CF108" s="55" t="str">
        <f t="shared" si="79"/>
        <v>008</v>
      </c>
      <c r="CG108" s="56" t="str">
        <f t="shared" si="80"/>
        <v xml:space="preserve"> 14FW_PLAYBOY_MTM_05_BK</v>
      </c>
      <c r="CH108" s="55" t="str">
        <f t="shared" si="81"/>
        <v>BK</v>
      </c>
      <c r="CI108" s="55">
        <f t="shared" si="82"/>
        <v>1</v>
      </c>
      <c r="CJ108" s="55" t="str">
        <f t="shared" si="83"/>
        <v>OMM</v>
      </c>
      <c r="CK108" s="57">
        <f t="shared" si="106"/>
        <v>450</v>
      </c>
      <c r="CL108" s="58">
        <f t="shared" si="84"/>
        <v>11.5</v>
      </c>
      <c r="CM108" s="57">
        <f t="shared" si="85"/>
        <v>79000</v>
      </c>
      <c r="CN108" s="57">
        <f t="shared" si="86"/>
        <v>15009.225</v>
      </c>
      <c r="CO108" s="57">
        <f t="shared" si="87"/>
        <v>50</v>
      </c>
      <c r="CP108" s="59">
        <f t="shared" si="88"/>
        <v>1</v>
      </c>
      <c r="CQ108" s="234"/>
      <c r="CS108" s="48"/>
      <c r="CT108" s="49" t="str">
        <f t="shared" si="89"/>
        <v>PNYTLF5008BKOMM</v>
      </c>
      <c r="CU108" s="50" t="str">
        <f t="shared" si="90"/>
        <v>PLAY NEWYORK</v>
      </c>
      <c r="CV108" s="50" t="str">
        <f t="shared" si="70"/>
        <v>LONG SLEEVES_008</v>
      </c>
      <c r="CW108" s="50" t="str">
        <f t="shared" si="91"/>
        <v>BLACK_OMM</v>
      </c>
      <c r="CX108" s="51" t="str">
        <f t="shared" si="92"/>
        <v>PNY</v>
      </c>
      <c r="CY108" s="51" t="str">
        <f t="shared" si="93"/>
        <v>008</v>
      </c>
      <c r="CZ108" s="52">
        <f t="shared" si="107"/>
        <v>450</v>
      </c>
      <c r="DA108" s="52">
        <f t="shared" si="94"/>
        <v>79000</v>
      </c>
      <c r="DB108" s="51" t="str">
        <f t="shared" si="95"/>
        <v>BLACK</v>
      </c>
      <c r="DC108" s="51" t="str">
        <f t="shared" si="96"/>
        <v>OMM</v>
      </c>
      <c r="DD108" s="60"/>
      <c r="DE108" s="164"/>
      <c r="DG108" s="270">
        <v>41789</v>
      </c>
      <c r="DH108" s="276">
        <f t="shared" si="67"/>
        <v>41758</v>
      </c>
      <c r="DI108" s="269">
        <v>41772</v>
      </c>
      <c r="DJ108" s="269">
        <v>41801</v>
      </c>
      <c r="DK108" s="270"/>
      <c r="DL108" s="1167"/>
      <c r="DM108" s="1167"/>
      <c r="DN108" s="270"/>
      <c r="DO108" s="270"/>
      <c r="DP108" s="277">
        <f t="shared" si="68"/>
        <v>41788</v>
      </c>
      <c r="DQ108" s="270"/>
      <c r="DR108" s="270"/>
      <c r="DS108" s="271"/>
      <c r="DT108" s="270"/>
      <c r="DU108" s="271"/>
      <c r="DV108" s="270">
        <v>41820</v>
      </c>
      <c r="DW108" s="270"/>
      <c r="DX108" s="271"/>
      <c r="DY108" s="271"/>
      <c r="DZ108" s="60"/>
      <c r="EA108" s="61"/>
      <c r="EB108" s="61"/>
      <c r="EC108" s="26" t="str">
        <f t="shared" si="116"/>
        <v/>
      </c>
      <c r="ED108" s="26" t="str">
        <f t="shared" si="117"/>
        <v>PNYTLF5008BKOMM</v>
      </c>
      <c r="EE108" s="27">
        <f>IF($ED108="",0,IF(COUNTIF(ED$12:ED107,ED108)=0,0,COUNTIF(ED$12:ED107,ED108)))</f>
        <v>0</v>
      </c>
      <c r="EF108" s="26">
        <f t="shared" si="118"/>
        <v>0</v>
      </c>
      <c r="EG108" s="27" t="str">
        <f t="shared" si="119"/>
        <v/>
      </c>
      <c r="EI108" s="26" t="str">
        <f t="shared" si="120"/>
        <v>PNYTLF5008</v>
      </c>
      <c r="EJ108" s="26" t="str">
        <f t="shared" si="121"/>
        <v>PNYTLF5008BK</v>
      </c>
    </row>
    <row r="109" spans="1:140" s="26" customFormat="1" ht="52.5" customHeight="1">
      <c r="A109" s="168" t="str">
        <f>IF(OR($I109="TTL",$I109=""),"",IF(ISERROR(VLOOKUP($B109,CODE!$D:$G,CODE!$F$1-2,FALSE))=TRUE,"전략",VLOOKUP($B109,CODE!$D:$G,CODE!$F$1-2,FALSE)))</f>
        <v>전략</v>
      </c>
      <c r="B109" s="217" t="str">
        <f>IF(OR($I109="TTL",$I109=""),"",IF(VLOOKUP($P109,CODE!$K:$O,CODE!$O$1,FALSE)="",$I109,$I109&amp;"-"&amp;VLOOKUP($P109,CODE!$K:$O,CODE!$O$1,FALSE)))</f>
        <v>PNY-의류</v>
      </c>
      <c r="C109" s="71" t="str">
        <f t="shared" si="108"/>
        <v>PNY-EVERGREEN-01</v>
      </c>
      <c r="D109" s="300" t="str">
        <f t="shared" si="109"/>
        <v>PNY-EVERGREEN-01PNYTLF5008BK</v>
      </c>
      <c r="E109" s="71">
        <f t="shared" si="110"/>
        <v>6</v>
      </c>
      <c r="F109" s="193" t="str">
        <f t="shared" si="111"/>
        <v>PNY-EVERGREEN-016</v>
      </c>
      <c r="G109" s="71" t="str">
        <f t="shared" si="112"/>
        <v>PNY-EVERGREEN-016-PNYTLF5008BLACKOLL</v>
      </c>
      <c r="H109" s="71" t="str">
        <f>IF(ISERROR(I109&amp;VLOOKUP(P109,CODE!$K:$N,CODE!$N$1,FALSE)&amp;S109)=TRUE,0,I109&amp;VLOOKUP(P109,CODE!$K:$N,CODE!$N$1,FALSE)&amp;S109)</f>
        <v>PNY의류8</v>
      </c>
      <c r="I109" s="71" t="str">
        <f>IF(ISERROR(SEARCH("TTL",$K109))=TRUE,IF($L109="","",VLOOKUP($L109,CODE!$B:$G,CODE!$D$1,FALSE)),"TTL")</f>
        <v>PNY</v>
      </c>
      <c r="J109" s="237" t="str">
        <f t="shared" si="113"/>
        <v xml:space="preserve"> 14FW_</v>
      </c>
      <c r="K109" s="878"/>
      <c r="L109" s="1296" t="s">
        <v>2840</v>
      </c>
      <c r="M109" s="41" t="str">
        <f>IF(OR($I109="TTL",$L109=""),"",VLOOKUP($L109,CODE!$B:$D,CODE!$C$1,FALSE))</f>
        <v>PLAY NEWYORK</v>
      </c>
      <c r="N109" s="42" t="str">
        <f>IF(OR($I109="TTL",$L109=""),"",VLOOKUP($K$2,CODE!$S:$T,CODE!$T$1-1,FALSE))</f>
        <v>F</v>
      </c>
      <c r="O109" s="1281">
        <v>5</v>
      </c>
      <c r="P109" s="40" t="s">
        <v>2442</v>
      </c>
      <c r="Q109" s="41" t="str">
        <f>IF(OR($I109="TTL",$P109=""),"",VLOOKUP($P109,CODE!$K:$M,CODE!$L$1,FALSE))</f>
        <v>LONG SLEEVES</v>
      </c>
      <c r="R109" s="1282" t="s">
        <v>1957</v>
      </c>
      <c r="S109" s="1283">
        <v>8</v>
      </c>
      <c r="T109" s="43" t="str">
        <f t="shared" si="124"/>
        <v>008</v>
      </c>
      <c r="U109" s="39" t="str">
        <f t="shared" si="125"/>
        <v>PNYTLF5008</v>
      </c>
      <c r="V109" s="36">
        <f t="shared" si="99"/>
        <v>0.125</v>
      </c>
      <c r="W109" s="1284" t="s">
        <v>2450</v>
      </c>
      <c r="X109" s="39" t="str">
        <f>IF($Y109="","",VLOOKUP($Y109,CODE!$AE:$AF,CODE!$AF$1-1,FALSE))</f>
        <v>BK</v>
      </c>
      <c r="Y109" s="37" t="s">
        <v>2451</v>
      </c>
      <c r="Z109" s="35" t="str">
        <f t="shared" si="126"/>
        <v>PNYTLF5008BK</v>
      </c>
      <c r="AA109" s="592" t="str">
        <f t="shared" si="100"/>
        <v/>
      </c>
      <c r="AB109" s="44">
        <f t="shared" si="101"/>
        <v>0.25</v>
      </c>
      <c r="AC109" s="598" t="s">
        <v>3017</v>
      </c>
      <c r="AD109" s="184">
        <v>1</v>
      </c>
      <c r="AE109" s="1285" t="s">
        <v>1960</v>
      </c>
      <c r="AF109" s="1286">
        <v>400</v>
      </c>
      <c r="AG109" s="1287" t="s">
        <v>2169</v>
      </c>
      <c r="AH109" s="1288">
        <v>1</v>
      </c>
      <c r="AI109" s="224" t="str">
        <f t="shared" si="127"/>
        <v>01</v>
      </c>
      <c r="AJ109" s="1289" t="s">
        <v>1944</v>
      </c>
      <c r="AK109" s="1289" t="s">
        <v>2167</v>
      </c>
      <c r="AL109" s="212">
        <f t="shared" si="128"/>
        <v>1</v>
      </c>
      <c r="AM109" s="247">
        <f>IF(ISERROR(VLOOKUP($F109,[1]기획현황취합!$A$1:$E$65440,[1]기획현황취합!$B$1,FALSE))=TRUE,0,VLOOKUP($F109,[1]기획현황취합!$A$1:$E$65440,[1]기획현황취합!$B$1,FALSE))</f>
        <v>79000</v>
      </c>
      <c r="AN109" s="1099">
        <f>IF(ISERROR(VLOOKUP($F109,[1]기획현황취합!$A$1:$E$65440,[1]기획현황취합!$C$1,FALSE))=TRUE,0,VLOOKUP($F109,[1]기획현황취합!$A$1:$E$65440,[1]기획현황취합!$C$1,FALSE))</f>
        <v>41803</v>
      </c>
      <c r="AO109" s="45">
        <f>IF(ISERROR(($AM109/1.1)/VLOOKUP($AG109,'TARGET MU'!$A:$D,'TARGET MU'!$D$1,FALSE))=TRUE,0,($AM109/1.1)/VLOOKUP($AG109,'TARGET MU'!$A:$D,'TARGET MU'!$D$1,FALSE))</f>
        <v>14363.636363636362</v>
      </c>
      <c r="AP109" s="1110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15059.225</v>
      </c>
      <c r="AQ109" s="38">
        <f t="shared" si="122"/>
        <v>695.58863636363822</v>
      </c>
      <c r="AR109" s="754">
        <v>0</v>
      </c>
      <c r="AS109" s="754">
        <v>50</v>
      </c>
      <c r="AT109" s="244" t="s">
        <v>1724</v>
      </c>
      <c r="AU109" s="219">
        <f t="shared" si="123"/>
        <v>50</v>
      </c>
      <c r="AV109" s="245">
        <v>11.5</v>
      </c>
      <c r="AW109" s="246">
        <v>0</v>
      </c>
      <c r="AX109" s="250">
        <f>IF(ISERROR(VLOOKUP($F109,[1]기획현황취합!$A$1:$E$65440,[1]기획현황취합!$D$1,FALSE))=TRUE,0,VLOOKUP($F109,[1]기획현황취합!$A$1:$E$65440,[1]기획현황취합!$D$1,FALSE))</f>
        <v>41744</v>
      </c>
      <c r="AY109" s="248">
        <v>41853</v>
      </c>
      <c r="AZ109" s="208">
        <f>IF(ISERROR(VLOOKUP($F109,[1]기획현황취합!$A$1:$E$65440,[1]기획현황취합!$E$1,FALSE))=TRUE,0,VLOOKUP($F109,[1]기획현황취합!$A$1:$E$65440,[1]기획현황취합!$E$1,FALSE))</f>
        <v>41848</v>
      </c>
      <c r="BA109" s="243">
        <v>41859</v>
      </c>
      <c r="BB109" s="243">
        <v>41899</v>
      </c>
      <c r="BC109" s="243">
        <v>0</v>
      </c>
      <c r="BD109" s="243">
        <v>0</v>
      </c>
      <c r="BE109" s="243">
        <v>0</v>
      </c>
      <c r="BF109" s="243">
        <v>0</v>
      </c>
      <c r="BG109" s="249" t="s">
        <v>2773</v>
      </c>
      <c r="BH109" s="249">
        <v>0</v>
      </c>
      <c r="BI109" s="83">
        <f>IF($I109="TTL",SUMIF($C:$C,MID($K109,1,SEARCH("TTL",$K109)-2),$BI:$BI),SUMIF(실입고현황!$A:$A,BB109&amp;VLOOKUP($AG109,'TARGET MU'!$A:$D,'TARGET MU'!$B$1,FALSE)&amp;$Z109&amp;" "&amp;$AE109,실입고현황!$C:$C))</f>
        <v>414</v>
      </c>
      <c r="BJ109" s="102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3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3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3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4">
        <f t="shared" si="102"/>
        <v>0</v>
      </c>
      <c r="BO109" s="46">
        <f t="shared" si="103"/>
        <v>400</v>
      </c>
      <c r="BP109" s="94">
        <f t="shared" si="104"/>
        <v>6023690</v>
      </c>
      <c r="BQ109" s="94">
        <f t="shared" si="105"/>
        <v>31600000</v>
      </c>
      <c r="BR109" s="47">
        <f t="shared" si="97"/>
        <v>4.7690489927723245</v>
      </c>
      <c r="BT109" s="26" t="str">
        <f>IF(ISERROR(Z109&amp;VLOOKUP($AG109,'TARGET MU'!$A:$D,'TARGET MU'!$B$1,FALSE))=TRUE,"",Z109&amp;VLOOKUP($AG109,'TARGET MU'!$A:$D,'TARGET MU'!$B$1,FALSE))</f>
        <v>PNYTLF5008BK에버그린</v>
      </c>
      <c r="BU109" s="31">
        <f t="shared" si="114"/>
        <v>15059.225</v>
      </c>
      <c r="BV109" s="31" t="str">
        <f t="shared" si="115"/>
        <v>PNYTLF5008BKOLL40079000EVERGREEN01CN</v>
      </c>
      <c r="BX109" s="54" t="str">
        <f t="shared" si="71"/>
        <v>PNY</v>
      </c>
      <c r="BY109" s="55">
        <f t="shared" si="72"/>
        <v>5</v>
      </c>
      <c r="BZ109" s="55" t="str">
        <f t="shared" si="73"/>
        <v>M</v>
      </c>
      <c r="CA109" s="55" t="str">
        <f t="shared" si="74"/>
        <v>TL</v>
      </c>
      <c r="CB109" s="55" t="str">
        <f t="shared" si="75"/>
        <v>U</v>
      </c>
      <c r="CC109" s="55" t="str">
        <f t="shared" si="76"/>
        <v>CN</v>
      </c>
      <c r="CD109" s="56" t="str">
        <f t="shared" si="77"/>
        <v xml:space="preserve"> 14FW_PLAYBOY_MTM_05_BK</v>
      </c>
      <c r="CE109" s="55" t="str">
        <f t="shared" si="78"/>
        <v>PNYTLF5008</v>
      </c>
      <c r="CF109" s="55" t="str">
        <f t="shared" si="79"/>
        <v>008</v>
      </c>
      <c r="CG109" s="56" t="str">
        <f t="shared" si="80"/>
        <v xml:space="preserve"> 14FW_PLAYBOY_MTM_05_BK</v>
      </c>
      <c r="CH109" s="55" t="str">
        <f t="shared" si="81"/>
        <v>BK</v>
      </c>
      <c r="CI109" s="55">
        <f t="shared" si="82"/>
        <v>1</v>
      </c>
      <c r="CJ109" s="55" t="str">
        <f t="shared" si="83"/>
        <v>OLL</v>
      </c>
      <c r="CK109" s="57">
        <f t="shared" si="106"/>
        <v>400</v>
      </c>
      <c r="CL109" s="58">
        <f t="shared" si="84"/>
        <v>11.5</v>
      </c>
      <c r="CM109" s="57">
        <f t="shared" si="85"/>
        <v>79000</v>
      </c>
      <c r="CN109" s="57">
        <f t="shared" si="86"/>
        <v>15009.225</v>
      </c>
      <c r="CO109" s="57">
        <f t="shared" si="87"/>
        <v>50</v>
      </c>
      <c r="CP109" s="59">
        <f t="shared" si="88"/>
        <v>1</v>
      </c>
      <c r="CQ109" s="234"/>
      <c r="CS109" s="48"/>
      <c r="CT109" s="49" t="str">
        <f t="shared" si="89"/>
        <v>PNYTLF5008BKOLL</v>
      </c>
      <c r="CU109" s="50" t="str">
        <f t="shared" si="90"/>
        <v>PLAY NEWYORK</v>
      </c>
      <c r="CV109" s="50" t="str">
        <f t="shared" si="70"/>
        <v>LONG SLEEVES_008</v>
      </c>
      <c r="CW109" s="50" t="str">
        <f t="shared" si="91"/>
        <v>BLACK_OLL</v>
      </c>
      <c r="CX109" s="51" t="str">
        <f t="shared" si="92"/>
        <v>PNY</v>
      </c>
      <c r="CY109" s="51" t="str">
        <f t="shared" si="93"/>
        <v>008</v>
      </c>
      <c r="CZ109" s="52">
        <f t="shared" si="107"/>
        <v>400</v>
      </c>
      <c r="DA109" s="52">
        <f t="shared" si="94"/>
        <v>79000</v>
      </c>
      <c r="DB109" s="51" t="str">
        <f t="shared" si="95"/>
        <v>BLACK</v>
      </c>
      <c r="DC109" s="51" t="str">
        <f t="shared" si="96"/>
        <v>OLL</v>
      </c>
      <c r="DD109" s="60"/>
      <c r="DE109" s="164"/>
      <c r="DG109" s="270">
        <v>41789</v>
      </c>
      <c r="DH109" s="276">
        <f t="shared" si="67"/>
        <v>41758</v>
      </c>
      <c r="DI109" s="269">
        <v>41772</v>
      </c>
      <c r="DJ109" s="269">
        <v>41801</v>
      </c>
      <c r="DK109" s="270"/>
      <c r="DL109" s="1167"/>
      <c r="DM109" s="1167"/>
      <c r="DN109" s="270"/>
      <c r="DO109" s="270"/>
      <c r="DP109" s="277">
        <f t="shared" si="68"/>
        <v>41788</v>
      </c>
      <c r="DQ109" s="270"/>
      <c r="DR109" s="270"/>
      <c r="DS109" s="271"/>
      <c r="DT109" s="270"/>
      <c r="DU109" s="271"/>
      <c r="DV109" s="270">
        <v>41820</v>
      </c>
      <c r="DW109" s="270"/>
      <c r="DX109" s="271"/>
      <c r="DY109" s="271"/>
      <c r="DZ109" s="60"/>
      <c r="EA109" s="61"/>
      <c r="EB109" s="61"/>
      <c r="EC109" s="26" t="str">
        <f t="shared" si="116"/>
        <v/>
      </c>
      <c r="ED109" s="26" t="str">
        <f t="shared" si="117"/>
        <v>PNYTLF5008BKOLL</v>
      </c>
      <c r="EE109" s="27">
        <f>IF($ED109="",0,IF(COUNTIF(ED$12:ED108,ED109)=0,0,COUNTIF(ED$12:ED108,ED109)))</f>
        <v>0</v>
      </c>
      <c r="EF109" s="26">
        <f t="shared" si="118"/>
        <v>0</v>
      </c>
      <c r="EG109" s="27" t="str">
        <f t="shared" si="119"/>
        <v/>
      </c>
      <c r="EI109" s="26" t="str">
        <f t="shared" si="120"/>
        <v>PNYTLF5008</v>
      </c>
      <c r="EJ109" s="26" t="str">
        <f t="shared" si="121"/>
        <v>PNYTLF5008BK</v>
      </c>
    </row>
    <row r="110" spans="1:140" s="26" customFormat="1" ht="52.5" customHeight="1">
      <c r="A110" s="168" t="str">
        <f>IF(OR($I110="TTL",$I110=""),"",IF(ISERROR(VLOOKUP($B110,CODE!$D:$G,CODE!$F$1-2,FALSE))=TRUE,"전략",VLOOKUP($B110,CODE!$D:$G,CODE!$F$1-2,FALSE)))</f>
        <v>전략</v>
      </c>
      <c r="B110" s="217" t="str">
        <f>IF(OR($I110="TTL",$I110=""),"",IF(VLOOKUP($P110,CODE!$K:$O,CODE!$O$1,FALSE)="",$I110,$I110&amp;"-"&amp;VLOOKUP($P110,CODE!$K:$O,CODE!$O$1,FALSE)))</f>
        <v>PNY-의류</v>
      </c>
      <c r="C110" s="71" t="str">
        <f t="shared" si="108"/>
        <v>PNY-EVERGREEN-01</v>
      </c>
      <c r="D110" s="300" t="str">
        <f t="shared" si="109"/>
        <v>PNY-EVERGREEN-01PNYTLF5008BK</v>
      </c>
      <c r="E110" s="71">
        <f t="shared" si="110"/>
        <v>6</v>
      </c>
      <c r="F110" s="193" t="str">
        <f t="shared" si="111"/>
        <v>PNY-EVERGREEN-016</v>
      </c>
      <c r="G110" s="71" t="str">
        <f t="shared" si="112"/>
        <v>PNY-EVERGREEN-016-PNYTLF5008BLACKOXL</v>
      </c>
      <c r="H110" s="71" t="str">
        <f>IF(ISERROR(I110&amp;VLOOKUP(P110,CODE!$K:$N,CODE!$N$1,FALSE)&amp;S110)=TRUE,0,I110&amp;VLOOKUP(P110,CODE!$K:$N,CODE!$N$1,FALSE)&amp;S110)</f>
        <v>PNY의류8</v>
      </c>
      <c r="I110" s="71" t="str">
        <f>IF(ISERROR(SEARCH("TTL",$K110))=TRUE,IF($L110="","",VLOOKUP($L110,CODE!$B:$G,CODE!$D$1,FALSE)),"TTL")</f>
        <v>PNY</v>
      </c>
      <c r="J110" s="237" t="str">
        <f t="shared" si="113"/>
        <v xml:space="preserve"> 14FW_</v>
      </c>
      <c r="K110" s="878"/>
      <c r="L110" s="1296" t="s">
        <v>2840</v>
      </c>
      <c r="M110" s="41" t="str">
        <f>IF(OR($I110="TTL",$L110=""),"",VLOOKUP($L110,CODE!$B:$D,CODE!$C$1,FALSE))</f>
        <v>PLAY NEWYORK</v>
      </c>
      <c r="N110" s="42" t="str">
        <f>IF(OR($I110="TTL",$L110=""),"",VLOOKUP($K$2,CODE!$S:$T,CODE!$T$1-1,FALSE))</f>
        <v>F</v>
      </c>
      <c r="O110" s="1281">
        <v>5</v>
      </c>
      <c r="P110" s="40" t="s">
        <v>2442</v>
      </c>
      <c r="Q110" s="41" t="str">
        <f>IF(OR($I110="TTL",$P110=""),"",VLOOKUP($P110,CODE!$K:$M,CODE!$L$1,FALSE))</f>
        <v>LONG SLEEVES</v>
      </c>
      <c r="R110" s="1282" t="s">
        <v>1957</v>
      </c>
      <c r="S110" s="1283">
        <v>8</v>
      </c>
      <c r="T110" s="43" t="str">
        <f t="shared" si="124"/>
        <v>008</v>
      </c>
      <c r="U110" s="39" t="str">
        <f t="shared" si="125"/>
        <v>PNYTLF5008</v>
      </c>
      <c r="V110" s="36">
        <f t="shared" si="99"/>
        <v>0.125</v>
      </c>
      <c r="W110" s="1284" t="s">
        <v>2450</v>
      </c>
      <c r="X110" s="39" t="str">
        <f>IF($Y110="","",VLOOKUP($Y110,CODE!$AE:$AF,CODE!$AF$1-1,FALSE))</f>
        <v>BK</v>
      </c>
      <c r="Y110" s="37" t="s">
        <v>2451</v>
      </c>
      <c r="Z110" s="35" t="str">
        <f t="shared" si="126"/>
        <v>PNYTLF5008BK</v>
      </c>
      <c r="AA110" s="592" t="str">
        <f t="shared" si="100"/>
        <v/>
      </c>
      <c r="AB110" s="44">
        <f t="shared" si="101"/>
        <v>0.25</v>
      </c>
      <c r="AC110" s="598" t="s">
        <v>3017</v>
      </c>
      <c r="AD110" s="184">
        <v>1</v>
      </c>
      <c r="AE110" s="1285" t="s">
        <v>2172</v>
      </c>
      <c r="AF110" s="1286">
        <v>300</v>
      </c>
      <c r="AG110" s="1287" t="s">
        <v>2169</v>
      </c>
      <c r="AH110" s="1288">
        <v>1</v>
      </c>
      <c r="AI110" s="224" t="str">
        <f t="shared" si="127"/>
        <v>01</v>
      </c>
      <c r="AJ110" s="1289" t="s">
        <v>1944</v>
      </c>
      <c r="AK110" s="1289" t="s">
        <v>2167</v>
      </c>
      <c r="AL110" s="212">
        <f t="shared" si="128"/>
        <v>1</v>
      </c>
      <c r="AM110" s="247">
        <f>IF(ISERROR(VLOOKUP($F110,[1]기획현황취합!$A$1:$E$65440,[1]기획현황취합!$B$1,FALSE))=TRUE,0,VLOOKUP($F110,[1]기획현황취합!$A$1:$E$65440,[1]기획현황취합!$B$1,FALSE))</f>
        <v>79000</v>
      </c>
      <c r="AN110" s="1099">
        <f>IF(ISERROR(VLOOKUP($F110,[1]기획현황취합!$A$1:$E$65440,[1]기획현황취합!$C$1,FALSE))=TRUE,0,VLOOKUP($F110,[1]기획현황취합!$A$1:$E$65440,[1]기획현황취합!$C$1,FALSE))</f>
        <v>41803</v>
      </c>
      <c r="AO110" s="45">
        <f>IF(ISERROR(($AM110/1.1)/VLOOKUP($AG110,'TARGET MU'!$A:$D,'TARGET MU'!$D$1,FALSE))=TRUE,0,($AM110/1.1)/VLOOKUP($AG110,'TARGET MU'!$A:$D,'TARGET MU'!$D$1,FALSE))</f>
        <v>14363.636363636362</v>
      </c>
      <c r="AP110" s="1110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15059.225</v>
      </c>
      <c r="AQ110" s="38">
        <f t="shared" si="122"/>
        <v>695.58863636363822</v>
      </c>
      <c r="AR110" s="754">
        <v>0</v>
      </c>
      <c r="AS110" s="754">
        <v>50</v>
      </c>
      <c r="AT110" s="244" t="s">
        <v>1724</v>
      </c>
      <c r="AU110" s="219">
        <f t="shared" si="123"/>
        <v>50</v>
      </c>
      <c r="AV110" s="245">
        <v>11.5</v>
      </c>
      <c r="AW110" s="246">
        <v>0</v>
      </c>
      <c r="AX110" s="250">
        <f>IF(ISERROR(VLOOKUP($F110,[1]기획현황취합!$A$1:$E$65440,[1]기획현황취합!$D$1,FALSE))=TRUE,0,VLOOKUP($F110,[1]기획현황취합!$A$1:$E$65440,[1]기획현황취합!$D$1,FALSE))</f>
        <v>41744</v>
      </c>
      <c r="AY110" s="248">
        <v>41853</v>
      </c>
      <c r="AZ110" s="208">
        <f>IF(ISERROR(VLOOKUP($F110,[1]기획현황취합!$A$1:$E$65440,[1]기획현황취합!$E$1,FALSE))=TRUE,0,VLOOKUP($F110,[1]기획현황취합!$A$1:$E$65440,[1]기획현황취합!$E$1,FALSE))</f>
        <v>41848</v>
      </c>
      <c r="BA110" s="243">
        <v>41859</v>
      </c>
      <c r="BB110" s="243">
        <v>41899</v>
      </c>
      <c r="BC110" s="243">
        <v>0</v>
      </c>
      <c r="BD110" s="243">
        <v>0</v>
      </c>
      <c r="BE110" s="243">
        <v>0</v>
      </c>
      <c r="BF110" s="243">
        <v>0</v>
      </c>
      <c r="BG110" s="249" t="s">
        <v>2773</v>
      </c>
      <c r="BH110" s="249">
        <v>0</v>
      </c>
      <c r="BI110" s="83">
        <f>IF($I110="TTL",SUMIF($C:$C,MID($K110,1,SEARCH("TTL",$K110)-2),$BI:$BI),SUMIF(실입고현황!$A:$A,BB110&amp;VLOOKUP($AG110,'TARGET MU'!$A:$D,'TARGET MU'!$B$1,FALSE)&amp;$Z110&amp;" "&amp;$AE110,실입고현황!$C:$C))</f>
        <v>300</v>
      </c>
      <c r="BJ110" s="102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3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3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3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4">
        <f t="shared" si="102"/>
        <v>0</v>
      </c>
      <c r="BO110" s="46">
        <f t="shared" si="103"/>
        <v>300</v>
      </c>
      <c r="BP110" s="94">
        <f t="shared" si="104"/>
        <v>4517767.5</v>
      </c>
      <c r="BQ110" s="94">
        <f t="shared" si="105"/>
        <v>23700000</v>
      </c>
      <c r="BR110" s="47">
        <f t="shared" si="97"/>
        <v>4.7690489927723254</v>
      </c>
      <c r="BT110" s="26" t="str">
        <f>IF(ISERROR(Z110&amp;VLOOKUP($AG110,'TARGET MU'!$A:$D,'TARGET MU'!$B$1,FALSE))=TRUE,"",Z110&amp;VLOOKUP($AG110,'TARGET MU'!$A:$D,'TARGET MU'!$B$1,FALSE))</f>
        <v>PNYTLF5008BK에버그린</v>
      </c>
      <c r="BU110" s="31">
        <f t="shared" si="114"/>
        <v>15059.225</v>
      </c>
      <c r="BV110" s="31" t="str">
        <f t="shared" si="115"/>
        <v>PNYTLF5008BKOXL30079000EVERGREEN01CN</v>
      </c>
      <c r="BX110" s="54" t="str">
        <f t="shared" si="71"/>
        <v>PNY</v>
      </c>
      <c r="BY110" s="55">
        <f t="shared" si="72"/>
        <v>5</v>
      </c>
      <c r="BZ110" s="55" t="str">
        <f t="shared" si="73"/>
        <v>M</v>
      </c>
      <c r="CA110" s="55" t="str">
        <f t="shared" si="74"/>
        <v>TL</v>
      </c>
      <c r="CB110" s="55" t="str">
        <f t="shared" si="75"/>
        <v>U</v>
      </c>
      <c r="CC110" s="55" t="str">
        <f t="shared" si="76"/>
        <v>CN</v>
      </c>
      <c r="CD110" s="56" t="str">
        <f t="shared" si="77"/>
        <v xml:space="preserve"> 14FW_PLAYBOY_MTM_05_BK</v>
      </c>
      <c r="CE110" s="55" t="str">
        <f t="shared" si="78"/>
        <v>PNYTLF5008</v>
      </c>
      <c r="CF110" s="55" t="str">
        <f t="shared" si="79"/>
        <v>008</v>
      </c>
      <c r="CG110" s="56" t="str">
        <f t="shared" si="80"/>
        <v xml:space="preserve"> 14FW_PLAYBOY_MTM_05_BK</v>
      </c>
      <c r="CH110" s="55" t="str">
        <f t="shared" si="81"/>
        <v>BK</v>
      </c>
      <c r="CI110" s="55">
        <f t="shared" si="82"/>
        <v>1</v>
      </c>
      <c r="CJ110" s="55" t="str">
        <f t="shared" si="83"/>
        <v>OXL</v>
      </c>
      <c r="CK110" s="57">
        <f t="shared" si="106"/>
        <v>300</v>
      </c>
      <c r="CL110" s="58">
        <f t="shared" si="84"/>
        <v>11.5</v>
      </c>
      <c r="CM110" s="57">
        <f t="shared" si="85"/>
        <v>79000</v>
      </c>
      <c r="CN110" s="57">
        <f t="shared" si="86"/>
        <v>15009.225</v>
      </c>
      <c r="CO110" s="57">
        <f t="shared" si="87"/>
        <v>50</v>
      </c>
      <c r="CP110" s="59">
        <f t="shared" si="88"/>
        <v>1</v>
      </c>
      <c r="CQ110" s="234"/>
      <c r="CS110" s="48"/>
      <c r="CT110" s="49" t="str">
        <f t="shared" si="89"/>
        <v>PNYTLF5008BKOXL</v>
      </c>
      <c r="CU110" s="50" t="str">
        <f t="shared" si="90"/>
        <v>PLAY NEWYORK</v>
      </c>
      <c r="CV110" s="50" t="str">
        <f t="shared" si="70"/>
        <v>LONG SLEEVES_008</v>
      </c>
      <c r="CW110" s="50" t="str">
        <f t="shared" si="91"/>
        <v>BLACK_OXL</v>
      </c>
      <c r="CX110" s="51" t="str">
        <f t="shared" si="92"/>
        <v>PNY</v>
      </c>
      <c r="CY110" s="51" t="str">
        <f t="shared" si="93"/>
        <v>008</v>
      </c>
      <c r="CZ110" s="52">
        <f t="shared" si="107"/>
        <v>300</v>
      </c>
      <c r="DA110" s="52">
        <f t="shared" si="94"/>
        <v>79000</v>
      </c>
      <c r="DB110" s="51" t="str">
        <f t="shared" si="95"/>
        <v>BLACK</v>
      </c>
      <c r="DC110" s="51" t="str">
        <f t="shared" si="96"/>
        <v>OXL</v>
      </c>
      <c r="DD110" s="60"/>
      <c r="DE110" s="164"/>
      <c r="DG110" s="270">
        <v>41789</v>
      </c>
      <c r="DH110" s="276">
        <f t="shared" si="67"/>
        <v>41758</v>
      </c>
      <c r="DI110" s="269">
        <v>41772</v>
      </c>
      <c r="DJ110" s="269">
        <v>41801</v>
      </c>
      <c r="DK110" s="270"/>
      <c r="DL110" s="1167"/>
      <c r="DM110" s="1167"/>
      <c r="DN110" s="270"/>
      <c r="DO110" s="270"/>
      <c r="DP110" s="277">
        <f t="shared" si="68"/>
        <v>41788</v>
      </c>
      <c r="DQ110" s="270"/>
      <c r="DR110" s="270"/>
      <c r="DS110" s="271"/>
      <c r="DT110" s="270"/>
      <c r="DU110" s="271"/>
      <c r="DV110" s="270">
        <v>41820</v>
      </c>
      <c r="DW110" s="270"/>
      <c r="DX110" s="271"/>
      <c r="DY110" s="271"/>
      <c r="DZ110" s="60"/>
      <c r="EA110" s="61"/>
      <c r="EB110" s="61"/>
      <c r="EC110" s="26" t="str">
        <f t="shared" si="116"/>
        <v/>
      </c>
      <c r="ED110" s="26" t="str">
        <f t="shared" si="117"/>
        <v>PNYTLF5008BKOXL</v>
      </c>
      <c r="EE110" s="27">
        <f>IF($ED110="",0,IF(COUNTIF(ED$12:ED109,ED110)=0,0,COUNTIF(ED$12:ED109,ED110)))</f>
        <v>0</v>
      </c>
      <c r="EF110" s="26">
        <f t="shared" si="118"/>
        <v>0</v>
      </c>
      <c r="EG110" s="27" t="str">
        <f t="shared" si="119"/>
        <v/>
      </c>
      <c r="EI110" s="26" t="str">
        <f t="shared" si="120"/>
        <v>PNYTLF5008</v>
      </c>
      <c r="EJ110" s="26" t="str">
        <f t="shared" si="121"/>
        <v>PNYTLF5008BK</v>
      </c>
    </row>
    <row r="111" spans="1:140" s="26" customFormat="1" ht="52.5" customHeight="1">
      <c r="A111" s="168" t="str">
        <f>IF(OR($I111="TTL",$I111=""),"",IF(ISERROR(VLOOKUP($B111,CODE!$D:$G,CODE!$F$1-2,FALSE))=TRUE,"전략",VLOOKUP($B111,CODE!$D:$G,CODE!$F$1-2,FALSE)))</f>
        <v/>
      </c>
      <c r="B111" s="217" t="str">
        <f>IF(OR($I111="TTL",$I111=""),"",IF(VLOOKUP($P111,CODE!$K:$O,CODE!$O$1,FALSE)="",$I111,$I111&amp;"-"&amp;VLOOKUP($P111,CODE!$K:$O,CODE!$O$1,FALSE)))</f>
        <v/>
      </c>
      <c r="C111" s="71" t="str">
        <f t="shared" si="108"/>
        <v/>
      </c>
      <c r="D111" s="300" t="str">
        <f t="shared" si="109"/>
        <v/>
      </c>
      <c r="E111" s="71">
        <f t="shared" si="110"/>
        <v>0</v>
      </c>
      <c r="F111" s="193" t="str">
        <f t="shared" si="111"/>
        <v>0</v>
      </c>
      <c r="G111" s="71" t="str">
        <f t="shared" si="112"/>
        <v>0-</v>
      </c>
      <c r="H111" s="71">
        <f>IF(ISERROR(I111&amp;VLOOKUP(P111,CODE!$K:$N,CODE!$N$1,FALSE)&amp;S111)=TRUE,0,I111&amp;VLOOKUP(P111,CODE!$K:$N,CODE!$N$1,FALSE)&amp;S111)</f>
        <v>0</v>
      </c>
      <c r="I111" s="71" t="str">
        <f>IF(ISERROR(SEARCH("TTL",$K111))=TRUE,IF($L111="","",VLOOKUP($L111,CODE!$B:$G,CODE!$D$1,FALSE)),"TTL")</f>
        <v>TTL</v>
      </c>
      <c r="J111" s="237" t="str">
        <f t="shared" si="113"/>
        <v/>
      </c>
      <c r="K111" s="878" t="str">
        <f>C99&amp;" TTL"</f>
        <v>PNY-EVERGREEN-01 TTL</v>
      </c>
      <c r="L111" s="40"/>
      <c r="M111" s="41" t="str">
        <f>IF(OR($I111="TTL",$L111=""),"",VLOOKUP($L111,CODE!$B:$D,CODE!$C$1,FALSE))</f>
        <v/>
      </c>
      <c r="N111" s="42" t="str">
        <f>IF(OR($I111="TTL",$L111=""),"",VLOOKUP($K$2,CODE!$S:$T,CODE!$T$1-1,FALSE))</f>
        <v/>
      </c>
      <c r="O111" s="43" t="str">
        <f>IF(OR($I111="TTL",$L111=""),"",VLOOKUP($L$2,CODE!$X:$Y,CODE!$Y$1-1,FALSE))</f>
        <v/>
      </c>
      <c r="P111" s="40"/>
      <c r="Q111" s="41" t="str">
        <f>IF(OR($I111="TTL",$P111=""),"",VLOOKUP($P111,CODE!$K:$M,CODE!$L$1,FALSE))</f>
        <v/>
      </c>
      <c r="R111" s="1282"/>
      <c r="S111" s="1283"/>
      <c r="T111" s="43" t="str">
        <f t="shared" si="124"/>
        <v/>
      </c>
      <c r="U111" s="39" t="str">
        <f t="shared" si="125"/>
        <v/>
      </c>
      <c r="V111" s="36">
        <f t="shared" si="99"/>
        <v>3.9999999999999991</v>
      </c>
      <c r="W111" s="1284"/>
      <c r="X111" s="39" t="str">
        <f>IF($Y111="","",VLOOKUP($Y111,CODE!$AE:$AF,CODE!$AF$1-1,FALSE))</f>
        <v/>
      </c>
      <c r="Y111" s="37"/>
      <c r="Z111" s="35" t="str">
        <f t="shared" si="126"/>
        <v/>
      </c>
      <c r="AA111" s="592" t="str">
        <f t="shared" si="100"/>
        <v/>
      </c>
      <c r="AB111" s="44">
        <f t="shared" si="101"/>
        <v>6.0000000000000009</v>
      </c>
      <c r="AC111" s="598">
        <v>0</v>
      </c>
      <c r="AD111" s="184">
        <v>1</v>
      </c>
      <c r="AE111" s="1285"/>
      <c r="AF111" s="1286"/>
      <c r="AG111" s="1287"/>
      <c r="AH111" s="1288"/>
      <c r="AI111" s="224" t="str">
        <f t="shared" si="127"/>
        <v/>
      </c>
      <c r="AJ111" s="1289"/>
      <c r="AK111" s="1289"/>
      <c r="AL111" s="212" t="str">
        <f t="shared" si="128"/>
        <v/>
      </c>
      <c r="AM111" s="247">
        <f>IF(ISERROR(VLOOKUP($F111,[1]기획현황취합!$A$1:$E$65440,[1]기획현황취합!$B$1,FALSE))=TRUE,0,VLOOKUP($F111,[1]기획현황취합!$A$1:$E$65440,[1]기획현황취합!$B$1,FALSE))</f>
        <v>0</v>
      </c>
      <c r="AN111" s="1099">
        <f>IF(ISERROR(VLOOKUP($F111,[1]기획현황취합!$A$1:$E$65440,[1]기획현황취합!$C$1,FALSE))=TRUE,0,VLOOKUP($F111,[1]기획현황취합!$A$1:$E$65440,[1]기획현황취합!$C$1,FALSE))</f>
        <v>0</v>
      </c>
      <c r="AO111" s="45">
        <f>IF(ISERROR(($AM111/1.1)/VLOOKUP($AG111,'TARGET MU'!$A:$D,'TARGET MU'!$D$1,FALSE))=TRUE,0,($AM111/1.1)/VLOOKUP($AG111,'TARGET MU'!$A:$D,'TARGET MU'!$D$1,FALSE))</f>
        <v>0</v>
      </c>
      <c r="AP111" s="1110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0</v>
      </c>
      <c r="AQ111" s="38">
        <f t="shared" si="122"/>
        <v>0</v>
      </c>
      <c r="AR111" s="754">
        <v>0</v>
      </c>
      <c r="AS111" s="754">
        <v>0</v>
      </c>
      <c r="AT111" s="244" t="s">
        <v>1724</v>
      </c>
      <c r="AU111" s="219">
        <f t="shared" si="123"/>
        <v>0</v>
      </c>
      <c r="AV111" s="245">
        <v>0</v>
      </c>
      <c r="AW111" s="246">
        <v>0</v>
      </c>
      <c r="AX111" s="250">
        <f>IF(ISERROR(VLOOKUP($F111,[1]기획현황취합!$A$1:$E$65440,[1]기획현황취합!$D$1,FALSE))=TRUE,0,VLOOKUP($F111,[1]기획현황취합!$A$1:$E$65440,[1]기획현황취합!$D$1,FALSE))</f>
        <v>0</v>
      </c>
      <c r="AY111" s="248">
        <v>0</v>
      </c>
      <c r="AZ111" s="208">
        <f>IF(ISERROR(VLOOKUP($F111,[1]기획현황취합!$A$1:$E$65440,[1]기획현황취합!$E$1,FALSE))=TRUE,0,VLOOKUP($F111,[1]기획현황취합!$A$1:$E$65440,[1]기획현황취합!$E$1,FALSE))</f>
        <v>0</v>
      </c>
      <c r="BA111" s="243">
        <v>0</v>
      </c>
      <c r="BB111" s="243">
        <v>0</v>
      </c>
      <c r="BC111" s="243">
        <v>0</v>
      </c>
      <c r="BD111" s="243">
        <v>0</v>
      </c>
      <c r="BE111" s="243">
        <v>0</v>
      </c>
      <c r="BF111" s="243">
        <v>0</v>
      </c>
      <c r="BG111" s="249">
        <v>0</v>
      </c>
      <c r="BH111" s="249">
        <v>0</v>
      </c>
      <c r="BI111" s="83">
        <f>IF($I111="TTL",SUMIF($C:$C,MID($K111,1,SEARCH("TTL",$K111)-2),$BI:$BI),SUMIF(실입고현황!$A:$A,BB111&amp;VLOOKUP($AG111,'TARGET MU'!$A:$D,'TARGET MU'!$B$1,FALSE)&amp;$Z111&amp;" "&amp;$AE111,실입고현황!$C:$C))</f>
        <v>7526</v>
      </c>
      <c r="BJ111" s="102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3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3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3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4">
        <f t="shared" si="102"/>
        <v>28</v>
      </c>
      <c r="BO111" s="46">
        <f t="shared" si="103"/>
        <v>7500</v>
      </c>
      <c r="BP111" s="94">
        <f t="shared" si="104"/>
        <v>121231890</v>
      </c>
      <c r="BQ111" s="94">
        <f t="shared" si="105"/>
        <v>602500000</v>
      </c>
      <c r="BR111" s="47">
        <f t="shared" si="97"/>
        <v>4.5180131459409951</v>
      </c>
      <c r="BT111" s="26" t="str">
        <f>IF(ISERROR(Z111&amp;VLOOKUP($AG111,'TARGET MU'!$A:$D,'TARGET MU'!$B$1,FALSE))=TRUE,"",Z111&amp;VLOOKUP($AG111,'TARGET MU'!$A:$D,'TARGET MU'!$B$1,FALSE))</f>
        <v/>
      </c>
      <c r="BU111" s="31">
        <f t="shared" si="114"/>
        <v>0</v>
      </c>
      <c r="BV111" s="31" t="str">
        <f t="shared" si="115"/>
        <v>0</v>
      </c>
      <c r="BX111" s="54" t="str">
        <f t="shared" si="71"/>
        <v/>
      </c>
      <c r="BY111" s="55" t="str">
        <f t="shared" si="72"/>
        <v/>
      </c>
      <c r="BZ111" s="55">
        <f t="shared" si="73"/>
        <v>0</v>
      </c>
      <c r="CA111" s="55">
        <f t="shared" si="74"/>
        <v>0</v>
      </c>
      <c r="CB111" s="55">
        <f t="shared" si="75"/>
        <v>0</v>
      </c>
      <c r="CC111" s="55">
        <f t="shared" si="76"/>
        <v>0</v>
      </c>
      <c r="CD111" s="56">
        <f t="shared" si="77"/>
        <v>0</v>
      </c>
      <c r="CE111" s="55" t="str">
        <f t="shared" si="78"/>
        <v/>
      </c>
      <c r="CF111" s="55" t="str">
        <f t="shared" si="79"/>
        <v/>
      </c>
      <c r="CG111" s="56">
        <f t="shared" si="80"/>
        <v>0</v>
      </c>
      <c r="CH111" s="55" t="str">
        <f t="shared" si="81"/>
        <v/>
      </c>
      <c r="CI111" s="55">
        <f t="shared" si="82"/>
        <v>1</v>
      </c>
      <c r="CJ111" s="55">
        <f t="shared" si="83"/>
        <v>0</v>
      </c>
      <c r="CK111" s="57">
        <f t="shared" si="106"/>
        <v>7500</v>
      </c>
      <c r="CL111" s="58">
        <f t="shared" si="84"/>
        <v>0</v>
      </c>
      <c r="CM111" s="57">
        <f t="shared" si="85"/>
        <v>0</v>
      </c>
      <c r="CN111" s="57">
        <f t="shared" si="86"/>
        <v>0</v>
      </c>
      <c r="CO111" s="57">
        <f t="shared" si="87"/>
        <v>0</v>
      </c>
      <c r="CP111" s="59" t="str">
        <f t="shared" si="88"/>
        <v/>
      </c>
      <c r="CQ111" s="234"/>
      <c r="CS111" s="48"/>
      <c r="CT111" s="49" t="str">
        <f t="shared" si="89"/>
        <v>PNY-EVERGREEN-01 TTL</v>
      </c>
      <c r="CU111" s="50" t="str">
        <f t="shared" si="90"/>
        <v/>
      </c>
      <c r="CV111" s="50" t="str">
        <f t="shared" si="70"/>
        <v/>
      </c>
      <c r="CW111" s="50" t="str">
        <f t="shared" si="91"/>
        <v/>
      </c>
      <c r="CX111" s="51">
        <f t="shared" si="92"/>
        <v>0</v>
      </c>
      <c r="CY111" s="51" t="str">
        <f t="shared" si="93"/>
        <v/>
      </c>
      <c r="CZ111" s="52">
        <f t="shared" si="107"/>
        <v>7500</v>
      </c>
      <c r="DA111" s="52">
        <f t="shared" si="94"/>
        <v>0</v>
      </c>
      <c r="DB111" s="51">
        <f t="shared" si="95"/>
        <v>0</v>
      </c>
      <c r="DC111" s="51">
        <f t="shared" si="96"/>
        <v>0</v>
      </c>
      <c r="DD111" s="60"/>
      <c r="DE111" s="164"/>
      <c r="DG111" s="270"/>
      <c r="DH111" s="276" t="str">
        <f t="shared" si="67"/>
        <v/>
      </c>
      <c r="DI111" s="269">
        <v>41772</v>
      </c>
      <c r="DJ111" s="269"/>
      <c r="DK111" s="270"/>
      <c r="DL111" s="1167"/>
      <c r="DM111" s="1167"/>
      <c r="DN111" s="270"/>
      <c r="DO111" s="270"/>
      <c r="DP111" s="277" t="str">
        <f t="shared" si="68"/>
        <v/>
      </c>
      <c r="DQ111" s="270"/>
      <c r="DR111" s="270"/>
      <c r="DS111" s="271"/>
      <c r="DT111" s="270"/>
      <c r="DU111" s="271"/>
      <c r="DV111" s="270"/>
      <c r="DW111" s="270"/>
      <c r="DX111" s="271"/>
      <c r="DY111" s="271"/>
      <c r="DZ111" s="60"/>
      <c r="EA111" s="61"/>
      <c r="EB111" s="61"/>
      <c r="EC111" s="26" t="str">
        <f t="shared" si="116"/>
        <v>0</v>
      </c>
      <c r="ED111" s="26" t="str">
        <f t="shared" si="117"/>
        <v/>
      </c>
      <c r="EE111" s="27">
        <f>IF($ED111="",0,IF(COUNTIF(ED$12:ED110,ED111)=0,0,COUNTIF(ED$12:ED110,ED111)))</f>
        <v>0</v>
      </c>
      <c r="EF111" s="26">
        <f t="shared" si="118"/>
        <v>0</v>
      </c>
      <c r="EG111" s="27" t="str">
        <f t="shared" si="119"/>
        <v/>
      </c>
      <c r="EI111" s="26" t="str">
        <f t="shared" si="120"/>
        <v/>
      </c>
      <c r="EJ111" s="26" t="str">
        <f t="shared" si="121"/>
        <v/>
      </c>
    </row>
    <row r="112" spans="1:140" s="26" customFormat="1" ht="52.5" customHeight="1">
      <c r="A112" s="168" t="str">
        <f>IF(OR($I112="TTL",$I112=""),"",IF(ISERROR(VLOOKUP($B112,CODE!$D:$G,CODE!$F$1-2,FALSE))=TRUE,"전략",VLOOKUP($B112,CODE!$D:$G,CODE!$F$1-2,FALSE)))</f>
        <v>전략</v>
      </c>
      <c r="B112" s="217" t="str">
        <f>IF(OR($I112="TTL",$I112=""),"",IF(VLOOKUP($P112,CODE!$K:$O,CODE!$O$1,FALSE)="",$I112,$I112&amp;"-"&amp;VLOOKUP($P112,CODE!$K:$O,CODE!$O$1,FALSE)))</f>
        <v>PNY-의류</v>
      </c>
      <c r="C112" s="71" t="str">
        <f t="shared" si="108"/>
        <v>PNY-아트인드림-02</v>
      </c>
      <c r="D112" s="300" t="str">
        <f t="shared" si="109"/>
        <v>PNY-아트인드림-02PNYTHF5005BK</v>
      </c>
      <c r="E112" s="71">
        <f t="shared" si="110"/>
        <v>1</v>
      </c>
      <c r="F112" s="193" t="str">
        <f t="shared" si="111"/>
        <v>PNY-아트인드림-021</v>
      </c>
      <c r="G112" s="71" t="str">
        <f t="shared" si="112"/>
        <v>PNY-아트인드림-021-PNYTHF5005BLACKOSS</v>
      </c>
      <c r="H112" s="71" t="str">
        <f>IF(ISERROR(I112&amp;VLOOKUP(P112,CODE!$K:$N,CODE!$N$1,FALSE)&amp;S112)=TRUE,0,I112&amp;VLOOKUP(P112,CODE!$K:$N,CODE!$N$1,FALSE)&amp;S112)</f>
        <v>PNY의류5</v>
      </c>
      <c r="I112" s="71" t="str">
        <f>IF(ISERROR(SEARCH("TTL",$K112))=TRUE,IF($L112="","",VLOOKUP($L112,CODE!$B:$G,CODE!$D$1,FALSE)),"TTL")</f>
        <v>PNY</v>
      </c>
      <c r="J112" s="237" t="str">
        <f t="shared" si="113"/>
        <v>14FW P</v>
      </c>
      <c r="K112" s="878"/>
      <c r="L112" s="1296" t="s">
        <v>2840</v>
      </c>
      <c r="M112" s="41" t="str">
        <f>IF(OR($I112="TTL",$L112=""),"",VLOOKUP($L112,CODE!$B:$D,CODE!$C$1,FALSE))</f>
        <v>PLAY NEWYORK</v>
      </c>
      <c r="N112" s="42" t="str">
        <f>IF(OR($I112="TTL",$L112=""),"",VLOOKUP($K$2,CODE!$S:$T,CODE!$T$1-1,FALSE))</f>
        <v>F</v>
      </c>
      <c r="O112" s="1281">
        <v>5</v>
      </c>
      <c r="P112" s="40" t="s">
        <v>2170</v>
      </c>
      <c r="Q112" s="41" t="str">
        <f>IF(OR($I112="TTL",$P112=""),"",VLOOKUP($P112,CODE!$K:$M,CODE!$L$1,FALSE))</f>
        <v>HOODED T-SHIRTS</v>
      </c>
      <c r="R112" s="1282" t="s">
        <v>1957</v>
      </c>
      <c r="S112" s="1283">
        <v>5</v>
      </c>
      <c r="T112" s="43" t="str">
        <f t="shared" si="124"/>
        <v>005</v>
      </c>
      <c r="U112" s="39" t="str">
        <f t="shared" si="125"/>
        <v>PNYTHF5005</v>
      </c>
      <c r="V112" s="36">
        <f t="shared" si="99"/>
        <v>0.25</v>
      </c>
      <c r="W112" s="1284" t="s">
        <v>2452</v>
      </c>
      <c r="X112" s="39" t="str">
        <f>IF($Y112="","",VLOOKUP($Y112,CODE!$AE:$AF,CODE!$AF$1-1,FALSE))</f>
        <v>BK</v>
      </c>
      <c r="Y112" s="37" t="s">
        <v>1968</v>
      </c>
      <c r="Z112" s="35" t="str">
        <f t="shared" si="126"/>
        <v>PNYTHF5005BK</v>
      </c>
      <c r="AA112" s="592" t="str">
        <f t="shared" si="100"/>
        <v/>
      </c>
      <c r="AB112" s="44">
        <f t="shared" si="101"/>
        <v>0.25</v>
      </c>
      <c r="AC112" s="598" t="s">
        <v>3017</v>
      </c>
      <c r="AD112" s="184">
        <v>1</v>
      </c>
      <c r="AE112" s="1285" t="s">
        <v>1942</v>
      </c>
      <c r="AF112" s="1295">
        <v>250</v>
      </c>
      <c r="AG112" s="1287" t="s">
        <v>1961</v>
      </c>
      <c r="AH112" s="1288">
        <v>2</v>
      </c>
      <c r="AI112" s="224" t="str">
        <f t="shared" si="127"/>
        <v>02</v>
      </c>
      <c r="AJ112" s="1289" t="s">
        <v>1944</v>
      </c>
      <c r="AK112" s="1289" t="s">
        <v>1945</v>
      </c>
      <c r="AL112" s="212">
        <f t="shared" si="128"/>
        <v>2</v>
      </c>
      <c r="AM112" s="247">
        <f>IF(ISERROR(VLOOKUP($F112,[1]기획현황취합!$A$1:$E$65440,[1]기획현황취합!$B$1,FALSE))=TRUE,0,VLOOKUP($F112,[1]기획현황취합!$A$1:$E$65440,[1]기획현황취합!$B$1,FALSE))</f>
        <v>109000</v>
      </c>
      <c r="AN112" s="1099">
        <f>IF(ISERROR(VLOOKUP($F112,[1]기획현황취합!$A$1:$E$65440,[1]기획현황취합!$C$1,FALSE))=TRUE,0,VLOOKUP($F112,[1]기획현황취합!$A$1:$E$65440,[1]기획현황취합!$C$1,FALSE))</f>
        <v>41803</v>
      </c>
      <c r="AO112" s="45">
        <f>IF(ISERROR(($AM112/1.1)/VLOOKUP($AG112,'TARGET MU'!$A:$D,'TARGET MU'!$D$1,FALSE))=TRUE,0,($AM112/1.1)/VLOOKUP($AG112,'TARGET MU'!$A:$D,'TARGET MU'!$D$1,FALSE))</f>
        <v>27525.252525252523</v>
      </c>
      <c r="AP112" s="1110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24700</v>
      </c>
      <c r="AQ112" s="38">
        <f t="shared" si="122"/>
        <v>-2825.2525252525229</v>
      </c>
      <c r="AR112" s="754">
        <v>0</v>
      </c>
      <c r="AS112" s="754">
        <v>20</v>
      </c>
      <c r="AT112" s="244" t="s">
        <v>1724</v>
      </c>
      <c r="AU112" s="219">
        <f t="shared" si="123"/>
        <v>20</v>
      </c>
      <c r="AV112" s="245">
        <v>0</v>
      </c>
      <c r="AW112" s="246">
        <v>24680</v>
      </c>
      <c r="AX112" s="250">
        <f>IF(ISERROR(VLOOKUP($F112,[1]기획현황취합!$A$1:$E$65440,[1]기획현황취합!$D$1,FALSE))=TRUE,0,VLOOKUP($F112,[1]기획현황취합!$A$1:$E$65440,[1]기획현황취합!$D$1,FALSE))</f>
        <v>41737</v>
      </c>
      <c r="AY112" s="248">
        <v>0</v>
      </c>
      <c r="AZ112" s="208">
        <f>IF(ISERROR(VLOOKUP($F112,[1]기획현황취합!$A$1:$E$65440,[1]기획현황취합!$E$1,FALSE))=TRUE,0,VLOOKUP($F112,[1]기획현황취합!$A$1:$E$65440,[1]기획현황취합!$E$1,FALSE))</f>
        <v>41848</v>
      </c>
      <c r="BA112" s="243">
        <v>41864</v>
      </c>
      <c r="BB112" s="243">
        <v>41908</v>
      </c>
      <c r="BC112" s="243">
        <v>41912</v>
      </c>
      <c r="BD112" s="243">
        <v>0</v>
      </c>
      <c r="BE112" s="243">
        <v>0</v>
      </c>
      <c r="BF112" s="243">
        <v>0</v>
      </c>
      <c r="BG112" s="249" t="s">
        <v>3359</v>
      </c>
      <c r="BH112" s="249">
        <v>0</v>
      </c>
      <c r="BI112" s="83">
        <f>IF($I112="TTL",SUMIF($C:$C,MID($K112,1,SEARCH("TTL",$K112)-2),$BI:$BI),SUMIF(실입고현황!$A:$A,BB112&amp;VLOOKUP($AG112,'TARGET MU'!$A:$D,'TARGET MU'!$B$1,FALSE)&amp;$Z112&amp;" "&amp;$AE112,실입고현황!$C:$C))</f>
        <v>0</v>
      </c>
      <c r="BJ112" s="102">
        <f>IF($I112="TTL",SUMIF($C:$C,MID($K112,1,SEARCH("TTL",$K112)-2),$BJ:$BJ),SUMIF(실입고현황!$A:$A,BC112&amp;VLOOKUP($AG112,'TARGET MU'!$A:$D,'TARGET MU'!$B$1,FALSE)&amp;$Z112&amp;" "&amp;$AE112,실입고현황!$C:$C))</f>
        <v>251</v>
      </c>
      <c r="BK112" s="103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3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3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4">
        <f t="shared" si="102"/>
        <v>0</v>
      </c>
      <c r="BO112" s="46">
        <f t="shared" si="103"/>
        <v>250</v>
      </c>
      <c r="BP112" s="94">
        <f t="shared" si="104"/>
        <v>6175000</v>
      </c>
      <c r="BQ112" s="94">
        <f t="shared" si="105"/>
        <v>27250000</v>
      </c>
      <c r="BR112" s="47">
        <f t="shared" si="97"/>
        <v>4.0117776959882221</v>
      </c>
      <c r="BT112" s="26" t="str">
        <f>IF(ISERROR(Z112&amp;VLOOKUP($AG112,'TARGET MU'!$A:$D,'TARGET MU'!$B$1,FALSE))=TRUE,"",Z112&amp;VLOOKUP($AG112,'TARGET MU'!$A:$D,'TARGET MU'!$B$1,FALSE))</f>
        <v>PNYTHF5005BK아트인드림</v>
      </c>
      <c r="BU112" s="31">
        <f t="shared" si="114"/>
        <v>24700</v>
      </c>
      <c r="BV112" s="31" t="str">
        <f t="shared" si="115"/>
        <v>PNYTHF5005BKOSS250109000아트인드림02KR</v>
      </c>
      <c r="BX112" s="54" t="str">
        <f t="shared" si="71"/>
        <v>PNY</v>
      </c>
      <c r="BY112" s="55">
        <f t="shared" si="72"/>
        <v>5</v>
      </c>
      <c r="BZ112" s="55" t="str">
        <f t="shared" si="73"/>
        <v>M</v>
      </c>
      <c r="CA112" s="55" t="str">
        <f t="shared" si="74"/>
        <v>TH</v>
      </c>
      <c r="CB112" s="55" t="str">
        <f t="shared" si="75"/>
        <v>U</v>
      </c>
      <c r="CC112" s="55" t="str">
        <f t="shared" si="76"/>
        <v>KR</v>
      </c>
      <c r="CD112" s="56" t="str">
        <f t="shared" si="77"/>
        <v>14FW PLAYBOY_HOOD_02_BK</v>
      </c>
      <c r="CE112" s="55" t="str">
        <f t="shared" si="78"/>
        <v>PNYTHF5005</v>
      </c>
      <c r="CF112" s="55" t="str">
        <f t="shared" si="79"/>
        <v>005</v>
      </c>
      <c r="CG112" s="56" t="str">
        <f t="shared" si="80"/>
        <v>14FW PLAYBOY_HOOD_02_BK</v>
      </c>
      <c r="CH112" s="55" t="str">
        <f t="shared" si="81"/>
        <v>BK</v>
      </c>
      <c r="CI112" s="55">
        <f t="shared" si="82"/>
        <v>1</v>
      </c>
      <c r="CJ112" s="55" t="str">
        <f t="shared" si="83"/>
        <v>OSS</v>
      </c>
      <c r="CK112" s="57">
        <f t="shared" si="106"/>
        <v>250</v>
      </c>
      <c r="CL112" s="58">
        <f t="shared" si="84"/>
        <v>0</v>
      </c>
      <c r="CM112" s="57">
        <f t="shared" si="85"/>
        <v>109000</v>
      </c>
      <c r="CN112" s="57">
        <f t="shared" si="86"/>
        <v>24680</v>
      </c>
      <c r="CO112" s="57">
        <f t="shared" si="87"/>
        <v>20</v>
      </c>
      <c r="CP112" s="59">
        <f t="shared" si="88"/>
        <v>2</v>
      </c>
      <c r="CQ112" s="234"/>
      <c r="CS112" s="48"/>
      <c r="CT112" s="49" t="str">
        <f t="shared" si="89"/>
        <v>PNYTHF5005BKOSS</v>
      </c>
      <c r="CU112" s="50" t="str">
        <f t="shared" si="90"/>
        <v>PLAY NEWYORK</v>
      </c>
      <c r="CV112" s="50" t="str">
        <f t="shared" si="70"/>
        <v>HOODED T-SHIRTS_005</v>
      </c>
      <c r="CW112" s="50" t="str">
        <f t="shared" si="91"/>
        <v>BLACK_OSS</v>
      </c>
      <c r="CX112" s="51" t="str">
        <f t="shared" si="92"/>
        <v>PNY</v>
      </c>
      <c r="CY112" s="51" t="str">
        <f t="shared" si="93"/>
        <v>005</v>
      </c>
      <c r="CZ112" s="52">
        <f t="shared" si="107"/>
        <v>250</v>
      </c>
      <c r="DA112" s="52">
        <f t="shared" si="94"/>
        <v>109000</v>
      </c>
      <c r="DB112" s="51" t="str">
        <f t="shared" si="95"/>
        <v>BLACK</v>
      </c>
      <c r="DC112" s="51" t="str">
        <f t="shared" si="96"/>
        <v>OSS</v>
      </c>
      <c r="DD112" s="60"/>
      <c r="DE112" s="164"/>
      <c r="DG112" s="270">
        <v>41789</v>
      </c>
      <c r="DH112" s="276">
        <f t="shared" si="67"/>
        <v>41758</v>
      </c>
      <c r="DI112" s="269">
        <v>41772</v>
      </c>
      <c r="DJ112" s="269">
        <v>41801</v>
      </c>
      <c r="DK112" s="270"/>
      <c r="DL112" s="1167"/>
      <c r="DM112" s="1167"/>
      <c r="DN112" s="270"/>
      <c r="DO112" s="270"/>
      <c r="DP112" s="277">
        <f t="shared" si="68"/>
        <v>41788</v>
      </c>
      <c r="DQ112" s="270"/>
      <c r="DR112" s="270"/>
      <c r="DS112" s="271"/>
      <c r="DT112" s="270"/>
      <c r="DU112" s="271"/>
      <c r="DV112" s="270">
        <v>41838</v>
      </c>
      <c r="DW112" s="270"/>
      <c r="DX112" s="271"/>
      <c r="DY112" s="271"/>
      <c r="DZ112" s="60"/>
      <c r="EA112" s="61"/>
      <c r="EB112" s="61"/>
      <c r="EC112" s="26" t="str">
        <f t="shared" si="116"/>
        <v>PNYTHF5005BK41737</v>
      </c>
      <c r="ED112" s="26" t="str">
        <f t="shared" si="117"/>
        <v>PNYTHF5005BKOSS</v>
      </c>
      <c r="EE112" s="27">
        <f>IF($ED112="",0,IF(COUNTIF(ED$12:ED111,ED112)=0,0,COUNTIF(ED$12:ED111,ED112)))</f>
        <v>0</v>
      </c>
      <c r="EF112" s="26">
        <f t="shared" si="118"/>
        <v>0</v>
      </c>
      <c r="EG112" s="27" t="str">
        <f t="shared" si="119"/>
        <v/>
      </c>
      <c r="EI112" s="26" t="str">
        <f t="shared" si="120"/>
        <v>PNYTHF5005</v>
      </c>
      <c r="EJ112" s="26" t="str">
        <f t="shared" si="121"/>
        <v>PNYTHF5005BK</v>
      </c>
    </row>
    <row r="113" spans="1:140" s="26" customFormat="1" ht="52.5" customHeight="1">
      <c r="A113" s="168" t="str">
        <f>IF(OR($I113="TTL",$I113=""),"",IF(ISERROR(VLOOKUP($B113,CODE!$D:$G,CODE!$F$1-2,FALSE))=TRUE,"전략",VLOOKUP($B113,CODE!$D:$G,CODE!$F$1-2,FALSE)))</f>
        <v>전략</v>
      </c>
      <c r="B113" s="217" t="str">
        <f>IF(OR($I113="TTL",$I113=""),"",IF(VLOOKUP($P113,CODE!$K:$O,CODE!$O$1,FALSE)="",$I113,$I113&amp;"-"&amp;VLOOKUP($P113,CODE!$K:$O,CODE!$O$1,FALSE)))</f>
        <v>PNY-의류</v>
      </c>
      <c r="C113" s="71" t="str">
        <f t="shared" si="108"/>
        <v>PNY-아트인드림-02</v>
      </c>
      <c r="D113" s="300" t="str">
        <f t="shared" si="109"/>
        <v>PNY-아트인드림-02PNYTHF5005BK</v>
      </c>
      <c r="E113" s="71">
        <f t="shared" si="110"/>
        <v>1</v>
      </c>
      <c r="F113" s="193" t="str">
        <f t="shared" si="111"/>
        <v>PNY-아트인드림-021</v>
      </c>
      <c r="G113" s="71" t="str">
        <f t="shared" si="112"/>
        <v>PNY-아트인드림-021-PNYTHF5005BLACKOMM</v>
      </c>
      <c r="H113" s="71" t="str">
        <f>IF(ISERROR(I113&amp;VLOOKUP(P113,CODE!$K:$N,CODE!$N$1,FALSE)&amp;S113)=TRUE,0,I113&amp;VLOOKUP(P113,CODE!$K:$N,CODE!$N$1,FALSE)&amp;S113)</f>
        <v>PNY의류5</v>
      </c>
      <c r="I113" s="71" t="str">
        <f>IF(ISERROR(SEARCH("TTL",$K113))=TRUE,IF($L113="","",VLOOKUP($L113,CODE!$B:$G,CODE!$D$1,FALSE)),"TTL")</f>
        <v>PNY</v>
      </c>
      <c r="J113" s="237" t="str">
        <f t="shared" si="113"/>
        <v>14FW P</v>
      </c>
      <c r="K113" s="878"/>
      <c r="L113" s="1296" t="s">
        <v>2840</v>
      </c>
      <c r="M113" s="41" t="str">
        <f>IF(OR($I113="TTL",$L113=""),"",VLOOKUP($L113,CODE!$B:$D,CODE!$C$1,FALSE))</f>
        <v>PLAY NEWYORK</v>
      </c>
      <c r="N113" s="42" t="str">
        <f>IF(OR($I113="TTL",$L113=""),"",VLOOKUP($K$2,CODE!$S:$T,CODE!$T$1-1,FALSE))</f>
        <v>F</v>
      </c>
      <c r="O113" s="1281">
        <v>5</v>
      </c>
      <c r="P113" s="40" t="s">
        <v>2170</v>
      </c>
      <c r="Q113" s="41" t="str">
        <f>IF(OR($I113="TTL",$P113=""),"",VLOOKUP($P113,CODE!$K:$M,CODE!$L$1,FALSE))</f>
        <v>HOODED T-SHIRTS</v>
      </c>
      <c r="R113" s="1282" t="s">
        <v>1957</v>
      </c>
      <c r="S113" s="1283">
        <v>5</v>
      </c>
      <c r="T113" s="43" t="str">
        <f t="shared" si="124"/>
        <v>005</v>
      </c>
      <c r="U113" s="39" t="str">
        <f t="shared" si="125"/>
        <v>PNYTHF5005</v>
      </c>
      <c r="V113" s="36">
        <f t="shared" si="99"/>
        <v>0.25</v>
      </c>
      <c r="W113" s="1284" t="s">
        <v>2452</v>
      </c>
      <c r="X113" s="39" t="str">
        <f>IF($Y113="","",VLOOKUP($Y113,CODE!$AE:$AF,CODE!$AF$1-1,FALSE))</f>
        <v>BK</v>
      </c>
      <c r="Y113" s="37" t="s">
        <v>1968</v>
      </c>
      <c r="Z113" s="35" t="str">
        <f t="shared" si="126"/>
        <v>PNYTHF5005BK</v>
      </c>
      <c r="AA113" s="592" t="str">
        <f t="shared" si="100"/>
        <v/>
      </c>
      <c r="AB113" s="44">
        <f t="shared" si="101"/>
        <v>0.25</v>
      </c>
      <c r="AC113" s="598" t="s">
        <v>3017</v>
      </c>
      <c r="AD113" s="184">
        <v>1</v>
      </c>
      <c r="AE113" s="1285" t="s">
        <v>1951</v>
      </c>
      <c r="AF113" s="1295">
        <v>350</v>
      </c>
      <c r="AG113" s="1287" t="s">
        <v>1961</v>
      </c>
      <c r="AH113" s="1288">
        <v>2</v>
      </c>
      <c r="AI113" s="224" t="str">
        <f t="shared" si="127"/>
        <v>02</v>
      </c>
      <c r="AJ113" s="1289" t="s">
        <v>1944</v>
      </c>
      <c r="AK113" s="1289" t="s">
        <v>1945</v>
      </c>
      <c r="AL113" s="212">
        <f t="shared" si="128"/>
        <v>2</v>
      </c>
      <c r="AM113" s="247">
        <f>IF(ISERROR(VLOOKUP($F113,[1]기획현황취합!$A$1:$E$65440,[1]기획현황취합!$B$1,FALSE))=TRUE,0,VLOOKUP($F113,[1]기획현황취합!$A$1:$E$65440,[1]기획현황취합!$B$1,FALSE))</f>
        <v>109000</v>
      </c>
      <c r="AN113" s="1099">
        <f>IF(ISERROR(VLOOKUP($F113,[1]기획현황취합!$A$1:$E$65440,[1]기획현황취합!$C$1,FALSE))=TRUE,0,VLOOKUP($F113,[1]기획현황취합!$A$1:$E$65440,[1]기획현황취합!$C$1,FALSE))</f>
        <v>41803</v>
      </c>
      <c r="AO113" s="45">
        <f>IF(ISERROR(($AM113/1.1)/VLOOKUP($AG113,'TARGET MU'!$A:$D,'TARGET MU'!$D$1,FALSE))=TRUE,0,($AM113/1.1)/VLOOKUP($AG113,'TARGET MU'!$A:$D,'TARGET MU'!$D$1,FALSE))</f>
        <v>27525.252525252523</v>
      </c>
      <c r="AP113" s="1110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24700</v>
      </c>
      <c r="AQ113" s="38">
        <f t="shared" si="122"/>
        <v>-2825.2525252525229</v>
      </c>
      <c r="AR113" s="754">
        <v>0</v>
      </c>
      <c r="AS113" s="754">
        <v>20</v>
      </c>
      <c r="AT113" s="244" t="s">
        <v>1724</v>
      </c>
      <c r="AU113" s="219">
        <f t="shared" si="123"/>
        <v>20</v>
      </c>
      <c r="AV113" s="245">
        <v>0</v>
      </c>
      <c r="AW113" s="246">
        <v>24680</v>
      </c>
      <c r="AX113" s="250">
        <f>IF(ISERROR(VLOOKUP($F113,[1]기획현황취합!$A$1:$E$65440,[1]기획현황취합!$D$1,FALSE))=TRUE,0,VLOOKUP($F113,[1]기획현황취합!$A$1:$E$65440,[1]기획현황취합!$D$1,FALSE))</f>
        <v>41737</v>
      </c>
      <c r="AY113" s="248">
        <v>0</v>
      </c>
      <c r="AZ113" s="208">
        <f>IF(ISERROR(VLOOKUP($F113,[1]기획현황취합!$A$1:$E$65440,[1]기획현황취합!$E$1,FALSE))=TRUE,0,VLOOKUP($F113,[1]기획현황취합!$A$1:$E$65440,[1]기획현황취합!$E$1,FALSE))</f>
        <v>41848</v>
      </c>
      <c r="BA113" s="243">
        <v>41864</v>
      </c>
      <c r="BB113" s="243">
        <v>41908</v>
      </c>
      <c r="BC113" s="243">
        <v>41912</v>
      </c>
      <c r="BD113" s="243">
        <v>0</v>
      </c>
      <c r="BE113" s="243">
        <v>0</v>
      </c>
      <c r="BF113" s="243">
        <v>0</v>
      </c>
      <c r="BG113" s="249" t="s">
        <v>3359</v>
      </c>
      <c r="BH113" s="249">
        <v>0</v>
      </c>
      <c r="BI113" s="83">
        <f>IF($I113="TTL",SUMIF($C:$C,MID($K113,1,SEARCH("TTL",$K113)-2),$BI:$BI),SUMIF(실입고현황!$A:$A,BB113&amp;VLOOKUP($AG113,'TARGET MU'!$A:$D,'TARGET MU'!$B$1,FALSE)&amp;$Z113&amp;" "&amp;$AE113,실입고현황!$C:$C))</f>
        <v>324</v>
      </c>
      <c r="BJ113" s="102">
        <f>IF($I113="TTL",SUMIF($C:$C,MID($K113,1,SEARCH("TTL",$K113)-2),$BJ:$BJ),SUMIF(실입고현황!$A:$A,BC113&amp;VLOOKUP($AG113,'TARGET MU'!$A:$D,'TARGET MU'!$B$1,FALSE)&amp;$Z113&amp;" "&amp;$AE113,실입고현황!$C:$C))</f>
        <v>33</v>
      </c>
      <c r="BK113" s="103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3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3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4">
        <f t="shared" si="102"/>
        <v>0</v>
      </c>
      <c r="BO113" s="46">
        <f t="shared" si="103"/>
        <v>350</v>
      </c>
      <c r="BP113" s="94">
        <f t="shared" si="104"/>
        <v>8645000</v>
      </c>
      <c r="BQ113" s="94">
        <f t="shared" si="105"/>
        <v>38150000</v>
      </c>
      <c r="BR113" s="47">
        <f t="shared" si="97"/>
        <v>4.0117776959882221</v>
      </c>
      <c r="BT113" s="26" t="str">
        <f>IF(ISERROR(Z113&amp;VLOOKUP($AG113,'TARGET MU'!$A:$D,'TARGET MU'!$B$1,FALSE))=TRUE,"",Z113&amp;VLOOKUP($AG113,'TARGET MU'!$A:$D,'TARGET MU'!$B$1,FALSE))</f>
        <v>PNYTHF5005BK아트인드림</v>
      </c>
      <c r="BU113" s="31">
        <f t="shared" si="114"/>
        <v>24700</v>
      </c>
      <c r="BV113" s="31" t="str">
        <f t="shared" si="115"/>
        <v>PNYTHF5005BKOMM350109000아트인드림02KR</v>
      </c>
      <c r="BX113" s="54" t="str">
        <f t="shared" si="71"/>
        <v>PNY</v>
      </c>
      <c r="BY113" s="55">
        <f t="shared" si="72"/>
        <v>5</v>
      </c>
      <c r="BZ113" s="55" t="str">
        <f t="shared" si="73"/>
        <v>M</v>
      </c>
      <c r="CA113" s="55" t="str">
        <f t="shared" si="74"/>
        <v>TH</v>
      </c>
      <c r="CB113" s="55" t="str">
        <f t="shared" si="75"/>
        <v>U</v>
      </c>
      <c r="CC113" s="55" t="str">
        <f t="shared" si="76"/>
        <v>KR</v>
      </c>
      <c r="CD113" s="56" t="str">
        <f t="shared" si="77"/>
        <v>14FW PLAYBOY_HOOD_02_BK</v>
      </c>
      <c r="CE113" s="55" t="str">
        <f t="shared" si="78"/>
        <v>PNYTHF5005</v>
      </c>
      <c r="CF113" s="55" t="str">
        <f t="shared" si="79"/>
        <v>005</v>
      </c>
      <c r="CG113" s="56" t="str">
        <f t="shared" si="80"/>
        <v>14FW PLAYBOY_HOOD_02_BK</v>
      </c>
      <c r="CH113" s="55" t="str">
        <f t="shared" si="81"/>
        <v>BK</v>
      </c>
      <c r="CI113" s="55">
        <f t="shared" si="82"/>
        <v>1</v>
      </c>
      <c r="CJ113" s="55" t="str">
        <f t="shared" si="83"/>
        <v>OMM</v>
      </c>
      <c r="CK113" s="57">
        <f t="shared" si="106"/>
        <v>350</v>
      </c>
      <c r="CL113" s="58">
        <f t="shared" si="84"/>
        <v>0</v>
      </c>
      <c r="CM113" s="57">
        <f t="shared" si="85"/>
        <v>109000</v>
      </c>
      <c r="CN113" s="57">
        <f t="shared" si="86"/>
        <v>24680</v>
      </c>
      <c r="CO113" s="57">
        <f t="shared" si="87"/>
        <v>20</v>
      </c>
      <c r="CP113" s="59">
        <f t="shared" si="88"/>
        <v>2</v>
      </c>
      <c r="CQ113" s="234"/>
      <c r="CS113" s="48"/>
      <c r="CT113" s="49" t="str">
        <f t="shared" si="89"/>
        <v>PNYTHF5005BKOMM</v>
      </c>
      <c r="CU113" s="50" t="str">
        <f t="shared" si="90"/>
        <v>PLAY NEWYORK</v>
      </c>
      <c r="CV113" s="50" t="str">
        <f t="shared" si="70"/>
        <v>HOODED T-SHIRTS_005</v>
      </c>
      <c r="CW113" s="50" t="str">
        <f t="shared" si="91"/>
        <v>BLACK_OMM</v>
      </c>
      <c r="CX113" s="51" t="str">
        <f t="shared" si="92"/>
        <v>PNY</v>
      </c>
      <c r="CY113" s="51" t="str">
        <f t="shared" si="93"/>
        <v>005</v>
      </c>
      <c r="CZ113" s="52">
        <f t="shared" si="107"/>
        <v>350</v>
      </c>
      <c r="DA113" s="52">
        <f t="shared" si="94"/>
        <v>109000</v>
      </c>
      <c r="DB113" s="51" t="str">
        <f t="shared" si="95"/>
        <v>BLACK</v>
      </c>
      <c r="DC113" s="51" t="str">
        <f t="shared" si="96"/>
        <v>OMM</v>
      </c>
      <c r="DD113" s="60"/>
      <c r="DE113" s="164"/>
      <c r="DG113" s="270">
        <v>41789</v>
      </c>
      <c r="DH113" s="276">
        <f t="shared" si="67"/>
        <v>41758</v>
      </c>
      <c r="DI113" s="269">
        <v>41772</v>
      </c>
      <c r="DJ113" s="269">
        <v>41801</v>
      </c>
      <c r="DK113" s="270"/>
      <c r="DL113" s="1167"/>
      <c r="DM113" s="1167"/>
      <c r="DN113" s="270"/>
      <c r="DO113" s="270"/>
      <c r="DP113" s="277">
        <f t="shared" si="68"/>
        <v>41788</v>
      </c>
      <c r="DQ113" s="270"/>
      <c r="DR113" s="270"/>
      <c r="DS113" s="271"/>
      <c r="DT113" s="270"/>
      <c r="DU113" s="271"/>
      <c r="DV113" s="270">
        <v>41838</v>
      </c>
      <c r="DW113" s="270"/>
      <c r="DX113" s="271"/>
      <c r="DY113" s="271"/>
      <c r="DZ113" s="60"/>
      <c r="EA113" s="61"/>
      <c r="EB113" s="61"/>
      <c r="EC113" s="26" t="str">
        <f t="shared" si="116"/>
        <v/>
      </c>
      <c r="ED113" s="26" t="str">
        <f t="shared" si="117"/>
        <v>PNYTHF5005BKOMM</v>
      </c>
      <c r="EE113" s="27">
        <f>IF($ED113="",0,IF(COUNTIF(ED$12:ED112,ED113)=0,0,COUNTIF(ED$12:ED112,ED113)))</f>
        <v>0</v>
      </c>
      <c r="EF113" s="26">
        <f t="shared" si="118"/>
        <v>0</v>
      </c>
      <c r="EG113" s="27" t="str">
        <f t="shared" si="119"/>
        <v/>
      </c>
      <c r="EI113" s="26" t="str">
        <f t="shared" si="120"/>
        <v>PNYTHF5005</v>
      </c>
      <c r="EJ113" s="26" t="str">
        <f t="shared" si="121"/>
        <v>PNYTHF5005BK</v>
      </c>
    </row>
    <row r="114" spans="1:140" s="26" customFormat="1" ht="52.5" customHeight="1">
      <c r="A114" s="168" t="str">
        <f>IF(OR($I114="TTL",$I114=""),"",IF(ISERROR(VLOOKUP($B114,CODE!$D:$G,CODE!$F$1-2,FALSE))=TRUE,"전략",VLOOKUP($B114,CODE!$D:$G,CODE!$F$1-2,FALSE)))</f>
        <v>전략</v>
      </c>
      <c r="B114" s="217" t="str">
        <f>IF(OR($I114="TTL",$I114=""),"",IF(VLOOKUP($P114,CODE!$K:$O,CODE!$O$1,FALSE)="",$I114,$I114&amp;"-"&amp;VLOOKUP($P114,CODE!$K:$O,CODE!$O$1,FALSE)))</f>
        <v>PNY-의류</v>
      </c>
      <c r="C114" s="71" t="str">
        <f t="shared" si="108"/>
        <v>PNY-아트인드림-02</v>
      </c>
      <c r="D114" s="300" t="str">
        <f t="shared" si="109"/>
        <v>PNY-아트인드림-02PNYTHF5005BK</v>
      </c>
      <c r="E114" s="71">
        <f t="shared" si="110"/>
        <v>1</v>
      </c>
      <c r="F114" s="193" t="str">
        <f t="shared" si="111"/>
        <v>PNY-아트인드림-021</v>
      </c>
      <c r="G114" s="71" t="str">
        <f t="shared" si="112"/>
        <v>PNY-아트인드림-021-PNYTHF5005BLACKOLL</v>
      </c>
      <c r="H114" s="71" t="str">
        <f>IF(ISERROR(I114&amp;VLOOKUP(P114,CODE!$K:$N,CODE!$N$1,FALSE)&amp;S114)=TRUE,0,I114&amp;VLOOKUP(P114,CODE!$K:$N,CODE!$N$1,FALSE)&amp;S114)</f>
        <v>PNY의류5</v>
      </c>
      <c r="I114" s="71" t="str">
        <f>IF(ISERROR(SEARCH("TTL",$K114))=TRUE,IF($L114="","",VLOOKUP($L114,CODE!$B:$G,CODE!$D$1,FALSE)),"TTL")</f>
        <v>PNY</v>
      </c>
      <c r="J114" s="237" t="str">
        <f t="shared" si="113"/>
        <v>14FW P</v>
      </c>
      <c r="K114" s="878"/>
      <c r="L114" s="1296" t="s">
        <v>2840</v>
      </c>
      <c r="M114" s="41" t="str">
        <f>IF(OR($I114="TTL",$L114=""),"",VLOOKUP($L114,CODE!$B:$D,CODE!$C$1,FALSE))</f>
        <v>PLAY NEWYORK</v>
      </c>
      <c r="N114" s="42" t="str">
        <f>IF(OR($I114="TTL",$L114=""),"",VLOOKUP($K$2,CODE!$S:$T,CODE!$T$1-1,FALSE))</f>
        <v>F</v>
      </c>
      <c r="O114" s="1281">
        <v>5</v>
      </c>
      <c r="P114" s="40" t="s">
        <v>2170</v>
      </c>
      <c r="Q114" s="41" t="str">
        <f>IF(OR($I114="TTL",$P114=""),"",VLOOKUP($P114,CODE!$K:$M,CODE!$L$1,FALSE))</f>
        <v>HOODED T-SHIRTS</v>
      </c>
      <c r="R114" s="1282" t="s">
        <v>1957</v>
      </c>
      <c r="S114" s="1283">
        <v>5</v>
      </c>
      <c r="T114" s="43" t="str">
        <f t="shared" si="124"/>
        <v>005</v>
      </c>
      <c r="U114" s="39" t="str">
        <f t="shared" si="125"/>
        <v>PNYTHF5005</v>
      </c>
      <c r="V114" s="36">
        <f t="shared" si="99"/>
        <v>0.25</v>
      </c>
      <c r="W114" s="1284" t="s">
        <v>2452</v>
      </c>
      <c r="X114" s="39" t="str">
        <f>IF($Y114="","",VLOOKUP($Y114,CODE!$AE:$AF,CODE!$AF$1-1,FALSE))</f>
        <v>BK</v>
      </c>
      <c r="Y114" s="37" t="s">
        <v>1968</v>
      </c>
      <c r="Z114" s="35" t="str">
        <f t="shared" si="126"/>
        <v>PNYTHF5005BK</v>
      </c>
      <c r="AA114" s="592" t="str">
        <f t="shared" si="100"/>
        <v/>
      </c>
      <c r="AB114" s="44">
        <f t="shared" si="101"/>
        <v>0.25</v>
      </c>
      <c r="AC114" s="598" t="s">
        <v>3017</v>
      </c>
      <c r="AD114" s="184">
        <v>1</v>
      </c>
      <c r="AE114" s="1285" t="s">
        <v>1960</v>
      </c>
      <c r="AF114" s="1295">
        <v>250</v>
      </c>
      <c r="AG114" s="1287" t="s">
        <v>1961</v>
      </c>
      <c r="AH114" s="1288">
        <v>2</v>
      </c>
      <c r="AI114" s="224" t="str">
        <f t="shared" si="127"/>
        <v>02</v>
      </c>
      <c r="AJ114" s="1289" t="s">
        <v>1944</v>
      </c>
      <c r="AK114" s="1289" t="s">
        <v>1945</v>
      </c>
      <c r="AL114" s="212">
        <f t="shared" si="128"/>
        <v>2</v>
      </c>
      <c r="AM114" s="247">
        <f>IF(ISERROR(VLOOKUP($F114,[1]기획현황취합!$A$1:$E$65440,[1]기획현황취합!$B$1,FALSE))=TRUE,0,VLOOKUP($F114,[1]기획현황취합!$A$1:$E$65440,[1]기획현황취합!$B$1,FALSE))</f>
        <v>109000</v>
      </c>
      <c r="AN114" s="1099">
        <f>IF(ISERROR(VLOOKUP($F114,[1]기획현황취합!$A$1:$E$65440,[1]기획현황취합!$C$1,FALSE))=TRUE,0,VLOOKUP($F114,[1]기획현황취합!$A$1:$E$65440,[1]기획현황취합!$C$1,FALSE))</f>
        <v>41803</v>
      </c>
      <c r="AO114" s="45">
        <f>IF(ISERROR(($AM114/1.1)/VLOOKUP($AG114,'TARGET MU'!$A:$D,'TARGET MU'!$D$1,FALSE))=TRUE,0,($AM114/1.1)/VLOOKUP($AG114,'TARGET MU'!$A:$D,'TARGET MU'!$D$1,FALSE))</f>
        <v>27525.252525252523</v>
      </c>
      <c r="AP114" s="1110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24700</v>
      </c>
      <c r="AQ114" s="38">
        <f t="shared" si="122"/>
        <v>-2825.2525252525229</v>
      </c>
      <c r="AR114" s="754">
        <v>0</v>
      </c>
      <c r="AS114" s="754">
        <v>20</v>
      </c>
      <c r="AT114" s="244" t="s">
        <v>1724</v>
      </c>
      <c r="AU114" s="219">
        <f t="shared" si="123"/>
        <v>20</v>
      </c>
      <c r="AV114" s="245">
        <v>0</v>
      </c>
      <c r="AW114" s="246">
        <v>24680</v>
      </c>
      <c r="AX114" s="250">
        <f>IF(ISERROR(VLOOKUP($F114,[1]기획현황취합!$A$1:$E$65440,[1]기획현황취합!$D$1,FALSE))=TRUE,0,VLOOKUP($F114,[1]기획현황취합!$A$1:$E$65440,[1]기획현황취합!$D$1,FALSE))</f>
        <v>41737</v>
      </c>
      <c r="AY114" s="248">
        <v>0</v>
      </c>
      <c r="AZ114" s="208">
        <f>IF(ISERROR(VLOOKUP($F114,[1]기획현황취합!$A$1:$E$65440,[1]기획현황취합!$E$1,FALSE))=TRUE,0,VLOOKUP($F114,[1]기획현황취합!$A$1:$E$65440,[1]기획현황취합!$E$1,FALSE))</f>
        <v>41848</v>
      </c>
      <c r="BA114" s="243">
        <v>41864</v>
      </c>
      <c r="BB114" s="243">
        <v>41908</v>
      </c>
      <c r="BC114" s="243">
        <v>41912</v>
      </c>
      <c r="BD114" s="243">
        <v>0</v>
      </c>
      <c r="BE114" s="243">
        <v>0</v>
      </c>
      <c r="BF114" s="243">
        <v>0</v>
      </c>
      <c r="BG114" s="249" t="s">
        <v>3360</v>
      </c>
      <c r="BH114" s="249">
        <v>0</v>
      </c>
      <c r="BI114" s="83">
        <f>IF($I114="TTL",SUMIF($C:$C,MID($K114,1,SEARCH("TTL",$K114)-2),$BI:$BI),SUMIF(실입고현황!$A:$A,BB114&amp;VLOOKUP($AG114,'TARGET MU'!$A:$D,'TARGET MU'!$B$1,FALSE)&amp;$Z114&amp;" "&amp;$AE114,실입고현황!$C:$C))</f>
        <v>0</v>
      </c>
      <c r="BJ114" s="102">
        <f>IF($I114="TTL",SUMIF($C:$C,MID($K114,1,SEARCH("TTL",$K114)-2),$BJ:$BJ),SUMIF(실입고현황!$A:$A,BC114&amp;VLOOKUP($AG114,'TARGET MU'!$A:$D,'TARGET MU'!$B$1,FALSE)&amp;$Z114&amp;" "&amp;$AE114,실입고현황!$C:$C))</f>
        <v>253</v>
      </c>
      <c r="BK114" s="103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3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3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4">
        <f t="shared" si="102"/>
        <v>0</v>
      </c>
      <c r="BO114" s="46">
        <f t="shared" si="103"/>
        <v>250</v>
      </c>
      <c r="BP114" s="94">
        <f t="shared" si="104"/>
        <v>6175000</v>
      </c>
      <c r="BQ114" s="94">
        <f t="shared" si="105"/>
        <v>27250000</v>
      </c>
      <c r="BR114" s="47">
        <f t="shared" si="97"/>
        <v>4.0117776959882221</v>
      </c>
      <c r="BT114" s="26" t="str">
        <f>IF(ISERROR(Z114&amp;VLOOKUP($AG114,'TARGET MU'!$A:$D,'TARGET MU'!$B$1,FALSE))=TRUE,"",Z114&amp;VLOOKUP($AG114,'TARGET MU'!$A:$D,'TARGET MU'!$B$1,FALSE))</f>
        <v>PNYTHF5005BK아트인드림</v>
      </c>
      <c r="BU114" s="31">
        <f t="shared" si="114"/>
        <v>24700</v>
      </c>
      <c r="BV114" s="31" t="str">
        <f t="shared" si="115"/>
        <v>PNYTHF5005BKOLL250109000아트인드림02KR</v>
      </c>
      <c r="BX114" s="54" t="str">
        <f t="shared" si="71"/>
        <v>PNY</v>
      </c>
      <c r="BY114" s="55">
        <f t="shared" si="72"/>
        <v>5</v>
      </c>
      <c r="BZ114" s="55" t="str">
        <f t="shared" si="73"/>
        <v>M</v>
      </c>
      <c r="CA114" s="55" t="str">
        <f t="shared" si="74"/>
        <v>TH</v>
      </c>
      <c r="CB114" s="55" t="str">
        <f t="shared" si="75"/>
        <v>U</v>
      </c>
      <c r="CC114" s="55" t="str">
        <f t="shared" si="76"/>
        <v>KR</v>
      </c>
      <c r="CD114" s="56" t="str">
        <f t="shared" si="77"/>
        <v>14FW PLAYBOY_HOOD_02_BK</v>
      </c>
      <c r="CE114" s="55" t="str">
        <f t="shared" si="78"/>
        <v>PNYTHF5005</v>
      </c>
      <c r="CF114" s="55" t="str">
        <f t="shared" si="79"/>
        <v>005</v>
      </c>
      <c r="CG114" s="56" t="str">
        <f t="shared" si="80"/>
        <v>14FW PLAYBOY_HOOD_02_BK</v>
      </c>
      <c r="CH114" s="55" t="str">
        <f t="shared" si="81"/>
        <v>BK</v>
      </c>
      <c r="CI114" s="55">
        <f t="shared" si="82"/>
        <v>1</v>
      </c>
      <c r="CJ114" s="55" t="str">
        <f t="shared" si="83"/>
        <v>OLL</v>
      </c>
      <c r="CK114" s="57">
        <f t="shared" si="106"/>
        <v>250</v>
      </c>
      <c r="CL114" s="58">
        <f t="shared" si="84"/>
        <v>0</v>
      </c>
      <c r="CM114" s="57">
        <f t="shared" si="85"/>
        <v>109000</v>
      </c>
      <c r="CN114" s="57">
        <f t="shared" si="86"/>
        <v>24680</v>
      </c>
      <c r="CO114" s="57">
        <f t="shared" si="87"/>
        <v>20</v>
      </c>
      <c r="CP114" s="59">
        <f t="shared" si="88"/>
        <v>2</v>
      </c>
      <c r="CQ114" s="234"/>
      <c r="CS114" s="48"/>
      <c r="CT114" s="49" t="str">
        <f t="shared" si="89"/>
        <v>PNYTHF5005BKOLL</v>
      </c>
      <c r="CU114" s="50" t="str">
        <f t="shared" si="90"/>
        <v>PLAY NEWYORK</v>
      </c>
      <c r="CV114" s="50" t="str">
        <f t="shared" si="70"/>
        <v>HOODED T-SHIRTS_005</v>
      </c>
      <c r="CW114" s="50" t="str">
        <f t="shared" si="91"/>
        <v>BLACK_OLL</v>
      </c>
      <c r="CX114" s="51" t="str">
        <f t="shared" si="92"/>
        <v>PNY</v>
      </c>
      <c r="CY114" s="51" t="str">
        <f t="shared" si="93"/>
        <v>005</v>
      </c>
      <c r="CZ114" s="52">
        <f t="shared" si="107"/>
        <v>250</v>
      </c>
      <c r="DA114" s="52">
        <f t="shared" si="94"/>
        <v>109000</v>
      </c>
      <c r="DB114" s="51" t="str">
        <f t="shared" si="95"/>
        <v>BLACK</v>
      </c>
      <c r="DC114" s="51" t="str">
        <f t="shared" si="96"/>
        <v>OLL</v>
      </c>
      <c r="DD114" s="60"/>
      <c r="DE114" s="164"/>
      <c r="DG114" s="270">
        <v>41789</v>
      </c>
      <c r="DH114" s="276">
        <f t="shared" si="67"/>
        <v>41758</v>
      </c>
      <c r="DI114" s="269">
        <v>41772</v>
      </c>
      <c r="DJ114" s="269">
        <v>41801</v>
      </c>
      <c r="DK114" s="270"/>
      <c r="DL114" s="1167"/>
      <c r="DM114" s="1167"/>
      <c r="DN114" s="270"/>
      <c r="DO114" s="270"/>
      <c r="DP114" s="277">
        <f t="shared" si="68"/>
        <v>41788</v>
      </c>
      <c r="DQ114" s="270"/>
      <c r="DR114" s="270"/>
      <c r="DS114" s="271"/>
      <c r="DT114" s="270"/>
      <c r="DU114" s="271"/>
      <c r="DV114" s="270">
        <v>41838</v>
      </c>
      <c r="DW114" s="270"/>
      <c r="DX114" s="271"/>
      <c r="DY114" s="271"/>
      <c r="DZ114" s="60"/>
      <c r="EA114" s="61"/>
      <c r="EB114" s="61"/>
      <c r="EC114" s="26" t="str">
        <f t="shared" si="116"/>
        <v/>
      </c>
      <c r="ED114" s="26" t="str">
        <f t="shared" si="117"/>
        <v>PNYTHF5005BKOLL</v>
      </c>
      <c r="EE114" s="27">
        <f>IF($ED114="",0,IF(COUNTIF(ED$12:ED113,ED114)=0,0,COUNTIF(ED$12:ED113,ED114)))</f>
        <v>0</v>
      </c>
      <c r="EF114" s="26">
        <f t="shared" si="118"/>
        <v>0</v>
      </c>
      <c r="EG114" s="27" t="str">
        <f t="shared" si="119"/>
        <v/>
      </c>
      <c r="EI114" s="26" t="str">
        <f t="shared" si="120"/>
        <v>PNYTHF5005</v>
      </c>
      <c r="EJ114" s="26" t="str">
        <f t="shared" si="121"/>
        <v>PNYTHF5005BK</v>
      </c>
    </row>
    <row r="115" spans="1:140" s="26" customFormat="1" ht="52.5" customHeight="1">
      <c r="A115" s="168" t="str">
        <f>IF(OR($I115="TTL",$I115=""),"",IF(ISERROR(VLOOKUP($B115,CODE!$D:$G,CODE!$F$1-2,FALSE))=TRUE,"전략",VLOOKUP($B115,CODE!$D:$G,CODE!$F$1-2,FALSE)))</f>
        <v>전략</v>
      </c>
      <c r="B115" s="217" t="str">
        <f>IF(OR($I115="TTL",$I115=""),"",IF(VLOOKUP($P115,CODE!$K:$O,CODE!$O$1,FALSE)="",$I115,$I115&amp;"-"&amp;VLOOKUP($P115,CODE!$K:$O,CODE!$O$1,FALSE)))</f>
        <v>PNY-의류</v>
      </c>
      <c r="C115" s="71" t="str">
        <f t="shared" si="108"/>
        <v>PNY-아트인드림-02</v>
      </c>
      <c r="D115" s="300" t="str">
        <f t="shared" si="109"/>
        <v>PNY-아트인드림-02PNYTHF5005BK</v>
      </c>
      <c r="E115" s="71">
        <f t="shared" si="110"/>
        <v>1</v>
      </c>
      <c r="F115" s="193" t="str">
        <f t="shared" si="111"/>
        <v>PNY-아트인드림-021</v>
      </c>
      <c r="G115" s="71" t="str">
        <f t="shared" si="112"/>
        <v>PNY-아트인드림-021-PNYTHF5005BLACKOXL</v>
      </c>
      <c r="H115" s="71" t="str">
        <f>IF(ISERROR(I115&amp;VLOOKUP(P115,CODE!$K:$N,CODE!$N$1,FALSE)&amp;S115)=TRUE,0,I115&amp;VLOOKUP(P115,CODE!$K:$N,CODE!$N$1,FALSE)&amp;S115)</f>
        <v>PNY의류5</v>
      </c>
      <c r="I115" s="71" t="str">
        <f>IF(ISERROR(SEARCH("TTL",$K115))=TRUE,IF($L115="","",VLOOKUP($L115,CODE!$B:$G,CODE!$D$1,FALSE)),"TTL")</f>
        <v>PNY</v>
      </c>
      <c r="J115" s="237" t="str">
        <f t="shared" si="113"/>
        <v>14FW P</v>
      </c>
      <c r="K115" s="878"/>
      <c r="L115" s="1296" t="s">
        <v>2840</v>
      </c>
      <c r="M115" s="41" t="str">
        <f>IF(OR($I115="TTL",$L115=""),"",VLOOKUP($L115,CODE!$B:$D,CODE!$C$1,FALSE))</f>
        <v>PLAY NEWYORK</v>
      </c>
      <c r="N115" s="42" t="str">
        <f>IF(OR($I115="TTL",$L115=""),"",VLOOKUP($K$2,CODE!$S:$T,CODE!$T$1-1,FALSE))</f>
        <v>F</v>
      </c>
      <c r="O115" s="1281">
        <v>5</v>
      </c>
      <c r="P115" s="40" t="s">
        <v>2170</v>
      </c>
      <c r="Q115" s="41" t="str">
        <f>IF(OR($I115="TTL",$P115=""),"",VLOOKUP($P115,CODE!$K:$M,CODE!$L$1,FALSE))</f>
        <v>HOODED T-SHIRTS</v>
      </c>
      <c r="R115" s="1282" t="s">
        <v>1957</v>
      </c>
      <c r="S115" s="1283">
        <v>5</v>
      </c>
      <c r="T115" s="43" t="str">
        <f t="shared" si="124"/>
        <v>005</v>
      </c>
      <c r="U115" s="39" t="str">
        <f t="shared" si="125"/>
        <v>PNYTHF5005</v>
      </c>
      <c r="V115" s="36">
        <f t="shared" si="99"/>
        <v>0.25</v>
      </c>
      <c r="W115" s="1284" t="s">
        <v>2452</v>
      </c>
      <c r="X115" s="39" t="str">
        <f>IF($Y115="","",VLOOKUP($Y115,CODE!$AE:$AF,CODE!$AF$1-1,FALSE))</f>
        <v>BK</v>
      </c>
      <c r="Y115" s="37" t="s">
        <v>1968</v>
      </c>
      <c r="Z115" s="35" t="str">
        <f t="shared" si="126"/>
        <v>PNYTHF5005BK</v>
      </c>
      <c r="AA115" s="592" t="str">
        <f t="shared" si="100"/>
        <v/>
      </c>
      <c r="AB115" s="44">
        <f t="shared" si="101"/>
        <v>0.25</v>
      </c>
      <c r="AC115" s="598" t="s">
        <v>3017</v>
      </c>
      <c r="AD115" s="184">
        <v>1</v>
      </c>
      <c r="AE115" s="1285" t="s">
        <v>2172</v>
      </c>
      <c r="AF115" s="1295">
        <v>150</v>
      </c>
      <c r="AG115" s="1287" t="s">
        <v>1961</v>
      </c>
      <c r="AH115" s="1288">
        <v>2</v>
      </c>
      <c r="AI115" s="224" t="str">
        <f t="shared" si="127"/>
        <v>02</v>
      </c>
      <c r="AJ115" s="1289" t="s">
        <v>1944</v>
      </c>
      <c r="AK115" s="1289" t="s">
        <v>1945</v>
      </c>
      <c r="AL115" s="212">
        <f t="shared" si="128"/>
        <v>2</v>
      </c>
      <c r="AM115" s="247">
        <f>IF(ISERROR(VLOOKUP($F115,[1]기획현황취합!$A$1:$E$65440,[1]기획현황취합!$B$1,FALSE))=TRUE,0,VLOOKUP($F115,[1]기획현황취합!$A$1:$E$65440,[1]기획현황취합!$B$1,FALSE))</f>
        <v>109000</v>
      </c>
      <c r="AN115" s="1099">
        <f>IF(ISERROR(VLOOKUP($F115,[1]기획현황취합!$A$1:$E$65440,[1]기획현황취합!$C$1,FALSE))=TRUE,0,VLOOKUP($F115,[1]기획현황취합!$A$1:$E$65440,[1]기획현황취합!$C$1,FALSE))</f>
        <v>41803</v>
      </c>
      <c r="AO115" s="45">
        <f>IF(ISERROR(($AM115/1.1)/VLOOKUP($AG115,'TARGET MU'!$A:$D,'TARGET MU'!$D$1,FALSE))=TRUE,0,($AM115/1.1)/VLOOKUP($AG115,'TARGET MU'!$A:$D,'TARGET MU'!$D$1,FALSE))</f>
        <v>27525.252525252523</v>
      </c>
      <c r="AP115" s="1110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24700</v>
      </c>
      <c r="AQ115" s="38">
        <f t="shared" si="122"/>
        <v>-2825.2525252525229</v>
      </c>
      <c r="AR115" s="754">
        <v>0</v>
      </c>
      <c r="AS115" s="754">
        <v>20</v>
      </c>
      <c r="AT115" s="244" t="s">
        <v>1724</v>
      </c>
      <c r="AU115" s="219">
        <f t="shared" si="123"/>
        <v>20</v>
      </c>
      <c r="AV115" s="245">
        <v>0</v>
      </c>
      <c r="AW115" s="246">
        <v>24680</v>
      </c>
      <c r="AX115" s="250">
        <f>IF(ISERROR(VLOOKUP($F115,[1]기획현황취합!$A$1:$E$65440,[1]기획현황취합!$D$1,FALSE))=TRUE,0,VLOOKUP($F115,[1]기획현황취합!$A$1:$E$65440,[1]기획현황취합!$D$1,FALSE))</f>
        <v>41737</v>
      </c>
      <c r="AY115" s="248">
        <v>0</v>
      </c>
      <c r="AZ115" s="208">
        <f>IF(ISERROR(VLOOKUP($F115,[1]기획현황취합!$A$1:$E$65440,[1]기획현황취합!$E$1,FALSE))=TRUE,0,VLOOKUP($F115,[1]기획현황취합!$A$1:$E$65440,[1]기획현황취합!$E$1,FALSE))</f>
        <v>41848</v>
      </c>
      <c r="BA115" s="243">
        <v>41864</v>
      </c>
      <c r="BB115" s="243">
        <v>41908</v>
      </c>
      <c r="BC115" s="243">
        <v>41912</v>
      </c>
      <c r="BD115" s="243">
        <v>0</v>
      </c>
      <c r="BE115" s="243">
        <v>0</v>
      </c>
      <c r="BF115" s="243">
        <v>0</v>
      </c>
      <c r="BG115" s="249" t="s">
        <v>3360</v>
      </c>
      <c r="BH115" s="249">
        <v>0</v>
      </c>
      <c r="BI115" s="83">
        <f>IF($I115="TTL",SUMIF($C:$C,MID($K115,1,SEARCH("TTL",$K115)-2),$BI:$BI),SUMIF(실입고현황!$A:$A,BB115&amp;VLOOKUP($AG115,'TARGET MU'!$A:$D,'TARGET MU'!$B$1,FALSE)&amp;$Z115&amp;" "&amp;$AE115,실입고현황!$C:$C))</f>
        <v>0</v>
      </c>
      <c r="BJ115" s="102">
        <f>IF($I115="TTL",SUMIF($C:$C,MID($K115,1,SEARCH("TTL",$K115)-2),$BJ:$BJ),SUMIF(실입고현황!$A:$A,BC115&amp;VLOOKUP($AG115,'TARGET MU'!$A:$D,'TARGET MU'!$B$1,FALSE)&amp;$Z115&amp;" "&amp;$AE115,실입고현황!$C:$C))</f>
        <v>158</v>
      </c>
      <c r="BK115" s="103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3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3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4">
        <f t="shared" si="102"/>
        <v>0</v>
      </c>
      <c r="BO115" s="46">
        <f t="shared" si="103"/>
        <v>150</v>
      </c>
      <c r="BP115" s="94">
        <f t="shared" si="104"/>
        <v>3705000</v>
      </c>
      <c r="BQ115" s="94">
        <f t="shared" si="105"/>
        <v>16350000</v>
      </c>
      <c r="BR115" s="47">
        <f t="shared" si="97"/>
        <v>4.0117776959882221</v>
      </c>
      <c r="BT115" s="26" t="str">
        <f>IF(ISERROR(Z115&amp;VLOOKUP($AG115,'TARGET MU'!$A:$D,'TARGET MU'!$B$1,FALSE))=TRUE,"",Z115&amp;VLOOKUP($AG115,'TARGET MU'!$A:$D,'TARGET MU'!$B$1,FALSE))</f>
        <v>PNYTHF5005BK아트인드림</v>
      </c>
      <c r="BU115" s="31">
        <f t="shared" si="114"/>
        <v>24700</v>
      </c>
      <c r="BV115" s="31" t="str">
        <f t="shared" si="115"/>
        <v>PNYTHF5005BKOXL150109000아트인드림02KR</v>
      </c>
      <c r="BX115" s="54" t="str">
        <f t="shared" si="71"/>
        <v>PNY</v>
      </c>
      <c r="BY115" s="55">
        <f t="shared" si="72"/>
        <v>5</v>
      </c>
      <c r="BZ115" s="55" t="str">
        <f t="shared" si="73"/>
        <v>M</v>
      </c>
      <c r="CA115" s="55" t="str">
        <f t="shared" si="74"/>
        <v>TH</v>
      </c>
      <c r="CB115" s="55" t="str">
        <f t="shared" si="75"/>
        <v>U</v>
      </c>
      <c r="CC115" s="55" t="str">
        <f t="shared" si="76"/>
        <v>KR</v>
      </c>
      <c r="CD115" s="56" t="str">
        <f t="shared" si="77"/>
        <v>14FW PLAYBOY_HOOD_02_BK</v>
      </c>
      <c r="CE115" s="55" t="str">
        <f t="shared" si="78"/>
        <v>PNYTHF5005</v>
      </c>
      <c r="CF115" s="55" t="str">
        <f t="shared" si="79"/>
        <v>005</v>
      </c>
      <c r="CG115" s="56" t="str">
        <f t="shared" si="80"/>
        <v>14FW PLAYBOY_HOOD_02_BK</v>
      </c>
      <c r="CH115" s="55" t="str">
        <f t="shared" si="81"/>
        <v>BK</v>
      </c>
      <c r="CI115" s="55">
        <f t="shared" si="82"/>
        <v>1</v>
      </c>
      <c r="CJ115" s="55" t="str">
        <f t="shared" si="83"/>
        <v>OXL</v>
      </c>
      <c r="CK115" s="57">
        <f t="shared" si="106"/>
        <v>150</v>
      </c>
      <c r="CL115" s="58">
        <f t="shared" si="84"/>
        <v>0</v>
      </c>
      <c r="CM115" s="57">
        <f t="shared" si="85"/>
        <v>109000</v>
      </c>
      <c r="CN115" s="57">
        <f t="shared" si="86"/>
        <v>24680</v>
      </c>
      <c r="CO115" s="57">
        <f t="shared" si="87"/>
        <v>20</v>
      </c>
      <c r="CP115" s="59">
        <f t="shared" si="88"/>
        <v>2</v>
      </c>
      <c r="CQ115" s="234"/>
      <c r="CS115" s="48"/>
      <c r="CT115" s="49" t="str">
        <f t="shared" si="89"/>
        <v>PNYTHF5005BKOXL</v>
      </c>
      <c r="CU115" s="50" t="str">
        <f t="shared" si="90"/>
        <v>PLAY NEWYORK</v>
      </c>
      <c r="CV115" s="50" t="str">
        <f t="shared" si="70"/>
        <v>HOODED T-SHIRTS_005</v>
      </c>
      <c r="CW115" s="50" t="str">
        <f t="shared" si="91"/>
        <v>BLACK_OXL</v>
      </c>
      <c r="CX115" s="51" t="str">
        <f t="shared" si="92"/>
        <v>PNY</v>
      </c>
      <c r="CY115" s="51" t="str">
        <f t="shared" si="93"/>
        <v>005</v>
      </c>
      <c r="CZ115" s="52">
        <f t="shared" si="107"/>
        <v>150</v>
      </c>
      <c r="DA115" s="52">
        <f t="shared" si="94"/>
        <v>109000</v>
      </c>
      <c r="DB115" s="51" t="str">
        <f t="shared" si="95"/>
        <v>BLACK</v>
      </c>
      <c r="DC115" s="51" t="str">
        <f t="shared" si="96"/>
        <v>OXL</v>
      </c>
      <c r="DD115" s="60"/>
      <c r="DE115" s="164"/>
      <c r="DG115" s="270">
        <v>41789</v>
      </c>
      <c r="DH115" s="276">
        <f t="shared" si="67"/>
        <v>41758</v>
      </c>
      <c r="DI115" s="269">
        <v>41772</v>
      </c>
      <c r="DJ115" s="269">
        <v>41801</v>
      </c>
      <c r="DK115" s="270"/>
      <c r="DL115" s="1167"/>
      <c r="DM115" s="1167"/>
      <c r="DN115" s="270"/>
      <c r="DO115" s="270"/>
      <c r="DP115" s="277">
        <f t="shared" si="68"/>
        <v>41788</v>
      </c>
      <c r="DQ115" s="270"/>
      <c r="DR115" s="270"/>
      <c r="DS115" s="271"/>
      <c r="DT115" s="270"/>
      <c r="DU115" s="271"/>
      <c r="DV115" s="270">
        <v>41838</v>
      </c>
      <c r="DW115" s="270"/>
      <c r="DX115" s="271"/>
      <c r="DY115" s="271"/>
      <c r="DZ115" s="60"/>
      <c r="EA115" s="61"/>
      <c r="EB115" s="61"/>
      <c r="EC115" s="26" t="str">
        <f t="shared" si="116"/>
        <v/>
      </c>
      <c r="ED115" s="26" t="str">
        <f t="shared" si="117"/>
        <v>PNYTHF5005BKOXL</v>
      </c>
      <c r="EE115" s="27">
        <f>IF($ED115="",0,IF(COUNTIF(ED$12:ED114,ED115)=0,0,COUNTIF(ED$12:ED114,ED115)))</f>
        <v>0</v>
      </c>
      <c r="EF115" s="26">
        <f t="shared" si="118"/>
        <v>0</v>
      </c>
      <c r="EG115" s="27" t="str">
        <f t="shared" si="119"/>
        <v/>
      </c>
      <c r="EI115" s="26" t="str">
        <f t="shared" si="120"/>
        <v>PNYTHF5005</v>
      </c>
      <c r="EJ115" s="26" t="str">
        <f t="shared" si="121"/>
        <v>PNYTHF5005BK</v>
      </c>
    </row>
    <row r="116" spans="1:140" s="26" customFormat="1" ht="52.5" customHeight="1">
      <c r="A116" s="168" t="str">
        <f>IF(OR($I116="TTL",$I116=""),"",IF(ISERROR(VLOOKUP($B116,CODE!$D:$G,CODE!$F$1-2,FALSE))=TRUE,"전략",VLOOKUP($B116,CODE!$D:$G,CODE!$F$1-2,FALSE)))</f>
        <v/>
      </c>
      <c r="B116" s="217" t="str">
        <f>IF(OR($I116="TTL",$I116=""),"",IF(VLOOKUP($P116,CODE!$K:$O,CODE!$O$1,FALSE)="",$I116,$I116&amp;"-"&amp;VLOOKUP($P116,CODE!$K:$O,CODE!$O$1,FALSE)))</f>
        <v/>
      </c>
      <c r="C116" s="71" t="str">
        <f t="shared" si="108"/>
        <v/>
      </c>
      <c r="D116" s="300" t="str">
        <f t="shared" si="109"/>
        <v/>
      </c>
      <c r="E116" s="71">
        <f t="shared" si="110"/>
        <v>0</v>
      </c>
      <c r="F116" s="193" t="str">
        <f t="shared" si="111"/>
        <v>0</v>
      </c>
      <c r="G116" s="71" t="str">
        <f t="shared" si="112"/>
        <v>0-</v>
      </c>
      <c r="H116" s="71">
        <f>IF(ISERROR(I116&amp;VLOOKUP(P116,CODE!$K:$N,CODE!$N$1,FALSE)&amp;S116)=TRUE,0,I116&amp;VLOOKUP(P116,CODE!$K:$N,CODE!$N$1,FALSE)&amp;S116)</f>
        <v>0</v>
      </c>
      <c r="I116" s="71" t="str">
        <f>IF(ISERROR(SEARCH("TTL",$K116))=TRUE,IF($L116="","",VLOOKUP($L116,CODE!$B:$G,CODE!$D$1,FALSE)),"TTL")</f>
        <v>TTL</v>
      </c>
      <c r="J116" s="237" t="str">
        <f t="shared" si="113"/>
        <v/>
      </c>
      <c r="K116" s="878" t="str">
        <f>C115&amp;" TTL"</f>
        <v>PNY-아트인드림-02 TTL</v>
      </c>
      <c r="L116" s="40"/>
      <c r="M116" s="41" t="str">
        <f>IF(OR($I116="TTL",$L116=""),"",VLOOKUP($L116,CODE!$B:$D,CODE!$C$1,FALSE))</f>
        <v/>
      </c>
      <c r="N116" s="42" t="str">
        <f>IF(OR($I116="TTL",$L116=""),"",VLOOKUP($K$2,CODE!$S:$T,CODE!$T$1-1,FALSE))</f>
        <v/>
      </c>
      <c r="O116" s="43" t="str">
        <f>IF(OR($I116="TTL",$L116=""),"",VLOOKUP($L$2,CODE!$X:$Y,CODE!$Y$1-1,FALSE))</f>
        <v/>
      </c>
      <c r="P116" s="40"/>
      <c r="Q116" s="41" t="str">
        <f>IF(OR($I116="TTL",$P116=""),"",VLOOKUP($P116,CODE!$K:$M,CODE!$L$1,FALSE))</f>
        <v/>
      </c>
      <c r="R116" s="1282"/>
      <c r="S116" s="1283"/>
      <c r="T116" s="43" t="str">
        <f t="shared" si="124"/>
        <v/>
      </c>
      <c r="U116" s="39" t="str">
        <f t="shared" si="125"/>
        <v/>
      </c>
      <c r="V116" s="36">
        <f t="shared" si="99"/>
        <v>1</v>
      </c>
      <c r="W116" s="1284"/>
      <c r="X116" s="39" t="str">
        <f>IF($Y116="","",VLOOKUP($Y116,CODE!$AE:$AF,CODE!$AF$1-1,FALSE))</f>
        <v/>
      </c>
      <c r="Y116" s="37"/>
      <c r="Z116" s="35" t="str">
        <f t="shared" si="126"/>
        <v/>
      </c>
      <c r="AA116" s="592" t="str">
        <f t="shared" si="100"/>
        <v/>
      </c>
      <c r="AB116" s="44">
        <f t="shared" si="101"/>
        <v>1</v>
      </c>
      <c r="AC116" s="598">
        <v>0</v>
      </c>
      <c r="AD116" s="184">
        <v>1</v>
      </c>
      <c r="AE116" s="1285"/>
      <c r="AF116" s="1286"/>
      <c r="AG116" s="1287"/>
      <c r="AH116" s="1288"/>
      <c r="AI116" s="224" t="str">
        <f t="shared" si="127"/>
        <v/>
      </c>
      <c r="AJ116" s="1289"/>
      <c r="AK116" s="1289"/>
      <c r="AL116" s="212" t="str">
        <f t="shared" si="128"/>
        <v/>
      </c>
      <c r="AM116" s="247">
        <f>IF(ISERROR(VLOOKUP($F116,[1]기획현황취합!$A$1:$E$65440,[1]기획현황취합!$B$1,FALSE))=TRUE,0,VLOOKUP($F116,[1]기획현황취합!$A$1:$E$65440,[1]기획현황취합!$B$1,FALSE))</f>
        <v>0</v>
      </c>
      <c r="AN116" s="1099">
        <f>IF(ISERROR(VLOOKUP($F116,[1]기획현황취합!$A$1:$E$65440,[1]기획현황취합!$C$1,FALSE))=TRUE,0,VLOOKUP($F116,[1]기획현황취합!$A$1:$E$65440,[1]기획현황취합!$C$1,FALSE))</f>
        <v>0</v>
      </c>
      <c r="AO116" s="45">
        <f>IF(ISERROR(($AM116/1.1)/VLOOKUP($AG116,'TARGET MU'!$A:$D,'TARGET MU'!$D$1,FALSE))=TRUE,0,($AM116/1.1)/VLOOKUP($AG116,'TARGET MU'!$A:$D,'TARGET MU'!$D$1,FALSE))</f>
        <v>0</v>
      </c>
      <c r="AP116" s="1110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0</v>
      </c>
      <c r="AQ116" s="38">
        <f t="shared" si="122"/>
        <v>0</v>
      </c>
      <c r="AR116" s="754">
        <v>0</v>
      </c>
      <c r="AS116" s="754">
        <v>0</v>
      </c>
      <c r="AT116" s="244" t="s">
        <v>1724</v>
      </c>
      <c r="AU116" s="219">
        <f t="shared" si="123"/>
        <v>0</v>
      </c>
      <c r="AV116" s="245">
        <v>0</v>
      </c>
      <c r="AW116" s="246">
        <v>0</v>
      </c>
      <c r="AX116" s="250">
        <f>IF(ISERROR(VLOOKUP($F116,[1]기획현황취합!$A$1:$E$65440,[1]기획현황취합!$D$1,FALSE))=TRUE,0,VLOOKUP($F116,[1]기획현황취합!$A$1:$E$65440,[1]기획현황취합!$D$1,FALSE))</f>
        <v>0</v>
      </c>
      <c r="AY116" s="248">
        <v>0</v>
      </c>
      <c r="AZ116" s="208">
        <f>IF(ISERROR(VLOOKUP($F116,[1]기획현황취합!$A$1:$E$65440,[1]기획현황취합!$E$1,FALSE))=TRUE,0,VLOOKUP($F116,[1]기획현황취합!$A$1:$E$65440,[1]기획현황취합!$E$1,FALSE))</f>
        <v>0</v>
      </c>
      <c r="BA116" s="243">
        <v>0</v>
      </c>
      <c r="BB116" s="243">
        <v>0</v>
      </c>
      <c r="BC116" s="243">
        <v>0</v>
      </c>
      <c r="BD116" s="243">
        <v>0</v>
      </c>
      <c r="BE116" s="243">
        <v>0</v>
      </c>
      <c r="BF116" s="243">
        <v>0</v>
      </c>
      <c r="BG116" s="249">
        <v>0</v>
      </c>
      <c r="BH116" s="249">
        <v>0</v>
      </c>
      <c r="BI116" s="83">
        <f>IF($I116="TTL",SUMIF($C:$C,MID($K116,1,SEARCH("TTL",$K116)-2),$BI:$BI),SUMIF(실입고현황!$A:$A,BB116&amp;VLOOKUP($AG116,'TARGET MU'!$A:$D,'TARGET MU'!$B$1,FALSE)&amp;$Z116&amp;" "&amp;$AE116,실입고현황!$C:$C))</f>
        <v>324</v>
      </c>
      <c r="BJ116" s="102">
        <f>IF($I116="TTL",SUMIF($C:$C,MID($K116,1,SEARCH("TTL",$K116)-2),$BJ:$BJ),SUMIF(실입고현황!$A:$A,BC116&amp;VLOOKUP($AG116,'TARGET MU'!$A:$D,'TARGET MU'!$B$1,FALSE)&amp;$Z116&amp;" "&amp;$AE116,실입고현황!$C:$C))</f>
        <v>695</v>
      </c>
      <c r="BK116" s="103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3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3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4">
        <f t="shared" si="102"/>
        <v>0</v>
      </c>
      <c r="BO116" s="46">
        <f t="shared" si="103"/>
        <v>1000</v>
      </c>
      <c r="BP116" s="94">
        <f t="shared" si="104"/>
        <v>24700000</v>
      </c>
      <c r="BQ116" s="94">
        <f t="shared" si="105"/>
        <v>109000000</v>
      </c>
      <c r="BR116" s="47">
        <f t="shared" si="97"/>
        <v>4.0117776959882221</v>
      </c>
      <c r="BT116" s="26" t="str">
        <f>IF(ISERROR(Z116&amp;VLOOKUP($AG116,'TARGET MU'!$A:$D,'TARGET MU'!$B$1,FALSE))=TRUE,"",Z116&amp;VLOOKUP($AG116,'TARGET MU'!$A:$D,'TARGET MU'!$B$1,FALSE))</f>
        <v/>
      </c>
      <c r="BU116" s="31">
        <f t="shared" si="114"/>
        <v>0</v>
      </c>
      <c r="BV116" s="31" t="str">
        <f t="shared" si="115"/>
        <v>0</v>
      </c>
      <c r="BX116" s="54" t="str">
        <f t="shared" si="71"/>
        <v/>
      </c>
      <c r="BY116" s="55" t="str">
        <f t="shared" si="72"/>
        <v/>
      </c>
      <c r="BZ116" s="55">
        <f t="shared" si="73"/>
        <v>0</v>
      </c>
      <c r="CA116" s="55">
        <f t="shared" si="74"/>
        <v>0</v>
      </c>
      <c r="CB116" s="55">
        <f t="shared" si="75"/>
        <v>0</v>
      </c>
      <c r="CC116" s="55">
        <f t="shared" si="76"/>
        <v>0</v>
      </c>
      <c r="CD116" s="56">
        <f t="shared" si="77"/>
        <v>0</v>
      </c>
      <c r="CE116" s="55" t="str">
        <f t="shared" si="78"/>
        <v/>
      </c>
      <c r="CF116" s="55" t="str">
        <f t="shared" si="79"/>
        <v/>
      </c>
      <c r="CG116" s="56">
        <f t="shared" si="80"/>
        <v>0</v>
      </c>
      <c r="CH116" s="55" t="str">
        <f t="shared" si="81"/>
        <v/>
      </c>
      <c r="CI116" s="55">
        <f t="shared" si="82"/>
        <v>1</v>
      </c>
      <c r="CJ116" s="55">
        <f t="shared" si="83"/>
        <v>0</v>
      </c>
      <c r="CK116" s="57">
        <f t="shared" si="106"/>
        <v>1000</v>
      </c>
      <c r="CL116" s="58">
        <f t="shared" si="84"/>
        <v>0</v>
      </c>
      <c r="CM116" s="57">
        <f t="shared" si="85"/>
        <v>0</v>
      </c>
      <c r="CN116" s="57">
        <f t="shared" si="86"/>
        <v>0</v>
      </c>
      <c r="CO116" s="57">
        <f t="shared" si="87"/>
        <v>0</v>
      </c>
      <c r="CP116" s="59" t="str">
        <f t="shared" si="88"/>
        <v/>
      </c>
      <c r="CQ116" s="234"/>
      <c r="CS116" s="48"/>
      <c r="CT116" s="49" t="str">
        <f t="shared" si="89"/>
        <v>PNY-아트인드림-02 TTL</v>
      </c>
      <c r="CU116" s="50" t="str">
        <f t="shared" si="90"/>
        <v/>
      </c>
      <c r="CV116" s="50" t="str">
        <f t="shared" si="70"/>
        <v/>
      </c>
      <c r="CW116" s="50" t="str">
        <f t="shared" si="91"/>
        <v/>
      </c>
      <c r="CX116" s="51">
        <f t="shared" si="92"/>
        <v>0</v>
      </c>
      <c r="CY116" s="51" t="str">
        <f t="shared" si="93"/>
        <v/>
      </c>
      <c r="CZ116" s="52">
        <f t="shared" si="107"/>
        <v>1000</v>
      </c>
      <c r="DA116" s="52">
        <f t="shared" si="94"/>
        <v>0</v>
      </c>
      <c r="DB116" s="51">
        <f t="shared" si="95"/>
        <v>0</v>
      </c>
      <c r="DC116" s="51">
        <f t="shared" si="96"/>
        <v>0</v>
      </c>
      <c r="DD116" s="60"/>
      <c r="DE116" s="164"/>
      <c r="DG116" s="270"/>
      <c r="DH116" s="276" t="str">
        <f t="shared" si="67"/>
        <v/>
      </c>
      <c r="DI116" s="269"/>
      <c r="DJ116" s="269"/>
      <c r="DK116" s="270"/>
      <c r="DL116" s="1167"/>
      <c r="DM116" s="1167"/>
      <c r="DN116" s="270"/>
      <c r="DO116" s="270"/>
      <c r="DP116" s="277" t="str">
        <f t="shared" si="68"/>
        <v/>
      </c>
      <c r="DQ116" s="270"/>
      <c r="DR116" s="270"/>
      <c r="DS116" s="271"/>
      <c r="DT116" s="270"/>
      <c r="DU116" s="271"/>
      <c r="DV116" s="270"/>
      <c r="DW116" s="270"/>
      <c r="DX116" s="271"/>
      <c r="DY116" s="271"/>
      <c r="DZ116" s="60"/>
      <c r="EA116" s="61"/>
      <c r="EB116" s="61"/>
      <c r="EC116" s="26" t="str">
        <f t="shared" si="116"/>
        <v>0</v>
      </c>
      <c r="ED116" s="26" t="str">
        <f t="shared" si="117"/>
        <v/>
      </c>
      <c r="EE116" s="27">
        <f>IF($ED116="",0,IF(COUNTIF(ED$12:ED115,ED116)=0,0,COUNTIF(ED$12:ED115,ED116)))</f>
        <v>0</v>
      </c>
      <c r="EF116" s="26">
        <f t="shared" si="118"/>
        <v>0</v>
      </c>
      <c r="EG116" s="27" t="str">
        <f t="shared" si="119"/>
        <v/>
      </c>
      <c r="EI116" s="26" t="str">
        <f t="shared" si="120"/>
        <v/>
      </c>
      <c r="EJ116" s="26" t="str">
        <f t="shared" si="121"/>
        <v/>
      </c>
    </row>
    <row r="117" spans="1:140" s="26" customFormat="1" ht="52.5" customHeight="1">
      <c r="A117" s="168" t="str">
        <f>IF(OR($I117="TTL",$I117=""),"",IF(ISERROR(VLOOKUP($B117,CODE!$D:$G,CODE!$F$1-2,FALSE))=TRUE,"전략",VLOOKUP($B117,CODE!$D:$G,CODE!$F$1-2,FALSE)))</f>
        <v>전략</v>
      </c>
      <c r="B117" s="217" t="str">
        <f>IF(OR($I117="TTL",$I117=""),"",IF(VLOOKUP($P117,CODE!$K:$O,CODE!$O$1,FALSE)="",$I117,$I117&amp;"-"&amp;VLOOKUP($P117,CODE!$K:$O,CODE!$O$1,FALSE)))</f>
        <v>PNY-의류</v>
      </c>
      <c r="C117" s="71" t="str">
        <f t="shared" si="108"/>
        <v>PNY-유건-01</v>
      </c>
      <c r="D117" s="300" t="str">
        <f t="shared" si="109"/>
        <v>PNY-유건-01PNYJPF5007BK</v>
      </c>
      <c r="E117" s="71">
        <f t="shared" si="110"/>
        <v>1</v>
      </c>
      <c r="F117" s="193" t="str">
        <f t="shared" si="111"/>
        <v>PNY-유건-011</v>
      </c>
      <c r="G117" s="71" t="str">
        <f t="shared" si="112"/>
        <v>PNY-유건-011-PNYJPF5007BLACKOMM</v>
      </c>
      <c r="H117" s="71" t="str">
        <f>IF(ISERROR(I117&amp;VLOOKUP(P117,CODE!$K:$N,CODE!$N$1,FALSE)&amp;S117)=TRUE,0,I117&amp;VLOOKUP(P117,CODE!$K:$N,CODE!$N$1,FALSE)&amp;S117)</f>
        <v>PNY의류7</v>
      </c>
      <c r="I117" s="71" t="str">
        <f>IF(ISERROR(SEARCH("TTL",$K117))=TRUE,IF($L117="","",VLOOKUP($L117,CODE!$B:$G,CODE!$D$1,FALSE)),"TTL")</f>
        <v>PNY</v>
      </c>
      <c r="J117" s="237" t="str">
        <f t="shared" si="113"/>
        <v>14FW P</v>
      </c>
      <c r="K117" s="878"/>
      <c r="L117" s="1296" t="s">
        <v>2840</v>
      </c>
      <c r="M117" s="41" t="str">
        <f>IF(OR($I117="TTL",$L117=""),"",VLOOKUP($L117,CODE!$B:$D,CODE!$C$1,FALSE))</f>
        <v>PLAY NEWYORK</v>
      </c>
      <c r="N117" s="42" t="str">
        <f>IF(OR($I117="TTL",$L117=""),"",VLOOKUP($K$2,CODE!$S:$T,CODE!$T$1-1,FALSE))</f>
        <v>F</v>
      </c>
      <c r="O117" s="1281">
        <v>5</v>
      </c>
      <c r="P117" s="40" t="s">
        <v>2020</v>
      </c>
      <c r="Q117" s="41" t="str">
        <f>IF(OR($I117="TTL",$P117=""),"",VLOOKUP($P117,CODE!$K:$M,CODE!$L$1,FALSE))</f>
        <v>JUMPER</v>
      </c>
      <c r="R117" s="1282" t="s">
        <v>2453</v>
      </c>
      <c r="S117" s="1283">
        <v>7</v>
      </c>
      <c r="T117" s="43" t="str">
        <f t="shared" si="124"/>
        <v>007</v>
      </c>
      <c r="U117" s="39" t="str">
        <f t="shared" si="125"/>
        <v>PNYJPF5007</v>
      </c>
      <c r="V117" s="36">
        <f t="shared" si="99"/>
        <v>0.5</v>
      </c>
      <c r="W117" s="1284" t="s">
        <v>2454</v>
      </c>
      <c r="X117" s="39" t="str">
        <f>IF($Y117="","",VLOOKUP($Y117,CODE!$AE:$AF,CODE!$AF$1-1,FALSE))</f>
        <v>BK</v>
      </c>
      <c r="Y117" s="37" t="s">
        <v>1959</v>
      </c>
      <c r="Z117" s="35" t="str">
        <f t="shared" si="126"/>
        <v>PNYJPF5007BK</v>
      </c>
      <c r="AA117" s="592" t="str">
        <f t="shared" si="100"/>
        <v/>
      </c>
      <c r="AB117" s="44">
        <f t="shared" si="101"/>
        <v>0.5</v>
      </c>
      <c r="AC117" s="598">
        <v>0</v>
      </c>
      <c r="AD117" s="184">
        <v>1</v>
      </c>
      <c r="AE117" s="1285" t="s">
        <v>2455</v>
      </c>
      <c r="AF117" s="1286">
        <v>400</v>
      </c>
      <c r="AG117" s="1287" t="s">
        <v>2456</v>
      </c>
      <c r="AH117" s="1288">
        <v>1</v>
      </c>
      <c r="AI117" s="224" t="str">
        <f t="shared" si="127"/>
        <v>01</v>
      </c>
      <c r="AJ117" s="1289" t="s">
        <v>2457</v>
      </c>
      <c r="AK117" s="1289" t="s">
        <v>1981</v>
      </c>
      <c r="AL117" s="212">
        <f t="shared" si="128"/>
        <v>2</v>
      </c>
      <c r="AM117" s="247">
        <f>IF(ISERROR(VLOOKUP($F117,[1]기획현황취합!$A$1:$E$65440,[1]기획현황취합!$B$1,FALSE))=TRUE,0,VLOOKUP($F117,[1]기획현황취합!$A$1:$E$65440,[1]기획현황취합!$B$1,FALSE))</f>
        <v>298000</v>
      </c>
      <c r="AN117" s="1099">
        <f>IF(ISERROR(VLOOKUP($F117,[1]기획현황취합!$A$1:$E$65440,[1]기획현황취합!$C$1,FALSE))=TRUE,0,VLOOKUP($F117,[1]기획현황취합!$A$1:$E$65440,[1]기획현황취합!$C$1,FALSE))</f>
        <v>41803</v>
      </c>
      <c r="AO117" s="45">
        <f>IF(ISERROR(($AM117/1.1)/VLOOKUP($AG117,'TARGET MU'!$A:$D,'TARGET MU'!$D$1,FALSE))=TRUE,0,($AM117/1.1)/VLOOKUP($AG117,'TARGET MU'!$A:$D,'TARGET MU'!$D$1,FALSE))</f>
        <v>75252.525252525244</v>
      </c>
      <c r="AP117" s="1110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72020</v>
      </c>
      <c r="AQ117" s="38">
        <f t="shared" si="122"/>
        <v>-3232.5252525252436</v>
      </c>
      <c r="AR117" s="754">
        <v>0</v>
      </c>
      <c r="AS117" s="754">
        <v>20</v>
      </c>
      <c r="AT117" s="244" t="s">
        <v>1724</v>
      </c>
      <c r="AU117" s="219">
        <f t="shared" si="123"/>
        <v>20</v>
      </c>
      <c r="AV117" s="245">
        <v>0</v>
      </c>
      <c r="AW117" s="246">
        <v>72000</v>
      </c>
      <c r="AX117" s="250">
        <f>IF(ISERROR(VLOOKUP($F117,[1]기획현황취합!$A$1:$E$65440,[1]기획현황취합!$D$1,FALSE))=TRUE,0,VLOOKUP($F117,[1]기획현황취합!$A$1:$E$65440,[1]기획현황취합!$D$1,FALSE))</f>
        <v>41737</v>
      </c>
      <c r="AY117" s="248">
        <v>41876</v>
      </c>
      <c r="AZ117" s="208">
        <f>IF(ISERROR(VLOOKUP($F117,[1]기획현황취합!$A$1:$E$65440,[1]기획현황취합!$E$1,FALSE))=TRUE,0,VLOOKUP($F117,[1]기획현황취합!$A$1:$E$65440,[1]기획현황취합!$E$1,FALSE))</f>
        <v>41879</v>
      </c>
      <c r="BA117" s="243">
        <v>41879</v>
      </c>
      <c r="BB117" s="243">
        <v>41906</v>
      </c>
      <c r="BC117" s="243">
        <v>0</v>
      </c>
      <c r="BD117" s="243">
        <v>0</v>
      </c>
      <c r="BE117" s="243">
        <v>0</v>
      </c>
      <c r="BF117" s="243">
        <v>0</v>
      </c>
      <c r="BG117" s="249" t="s">
        <v>2774</v>
      </c>
      <c r="BH117" s="249">
        <v>0</v>
      </c>
      <c r="BI117" s="83">
        <f>IF($I117="TTL",SUMIF($C:$C,MID($K117,1,SEARCH("TTL",$K117)-2),$BI:$BI),SUMIF(실입고현황!$A:$A,BB117&amp;VLOOKUP($AG117,'TARGET MU'!$A:$D,'TARGET MU'!$B$1,FALSE)&amp;$Z117&amp;" "&amp;$AE117,실입고현황!$C:$C))</f>
        <v>401</v>
      </c>
      <c r="BJ117" s="102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3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3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3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4">
        <f t="shared" si="102"/>
        <v>0</v>
      </c>
      <c r="BO117" s="46">
        <f t="shared" si="103"/>
        <v>400</v>
      </c>
      <c r="BP117" s="94">
        <f t="shared" si="104"/>
        <v>28808000</v>
      </c>
      <c r="BQ117" s="94">
        <f t="shared" si="105"/>
        <v>119200000</v>
      </c>
      <c r="BR117" s="47">
        <f t="shared" si="97"/>
        <v>3.7615813789098982</v>
      </c>
      <c r="BT117" s="26" t="str">
        <f>IF(ISERROR(Z117&amp;VLOOKUP($AG117,'TARGET MU'!$A:$D,'TARGET MU'!$B$1,FALSE))=TRUE,"",Z117&amp;VLOOKUP($AG117,'TARGET MU'!$A:$D,'TARGET MU'!$B$1,FALSE))</f>
        <v>PNYJPF5007BK유건엔터프라이즈</v>
      </c>
      <c r="BU117" s="31">
        <f t="shared" si="114"/>
        <v>72020</v>
      </c>
      <c r="BV117" s="31" t="str">
        <f t="shared" si="115"/>
        <v>PNYJPF5007BKOMM400298000유건01KR</v>
      </c>
      <c r="BX117" s="54" t="str">
        <f t="shared" si="71"/>
        <v>PNY</v>
      </c>
      <c r="BY117" s="55">
        <f t="shared" si="72"/>
        <v>5</v>
      </c>
      <c r="BZ117" s="55" t="str">
        <f t="shared" si="73"/>
        <v>M</v>
      </c>
      <c r="CA117" s="55" t="str">
        <f t="shared" si="74"/>
        <v>JP</v>
      </c>
      <c r="CB117" s="55" t="str">
        <f t="shared" si="75"/>
        <v>U</v>
      </c>
      <c r="CC117" s="55" t="str">
        <f t="shared" si="76"/>
        <v>KR</v>
      </c>
      <c r="CD117" s="56" t="str">
        <f t="shared" si="77"/>
        <v>14FW PLAYBOY_MUSTANG_01_BK</v>
      </c>
      <c r="CE117" s="55" t="str">
        <f t="shared" si="78"/>
        <v>PNYJPF5007</v>
      </c>
      <c r="CF117" s="55" t="str">
        <f t="shared" si="79"/>
        <v>007</v>
      </c>
      <c r="CG117" s="56" t="str">
        <f t="shared" si="80"/>
        <v>14FW PLAYBOY_MUSTANG_01_BK</v>
      </c>
      <c r="CH117" s="55" t="str">
        <f t="shared" si="81"/>
        <v>BK</v>
      </c>
      <c r="CI117" s="55">
        <f t="shared" si="82"/>
        <v>1</v>
      </c>
      <c r="CJ117" s="55" t="str">
        <f t="shared" si="83"/>
        <v>OMM</v>
      </c>
      <c r="CK117" s="57">
        <f t="shared" si="106"/>
        <v>400</v>
      </c>
      <c r="CL117" s="58">
        <f t="shared" si="84"/>
        <v>0</v>
      </c>
      <c r="CM117" s="57">
        <f t="shared" si="85"/>
        <v>298000</v>
      </c>
      <c r="CN117" s="57">
        <f t="shared" si="86"/>
        <v>72000</v>
      </c>
      <c r="CO117" s="57">
        <f t="shared" si="87"/>
        <v>20</v>
      </c>
      <c r="CP117" s="59">
        <f t="shared" si="88"/>
        <v>2</v>
      </c>
      <c r="CQ117" s="234"/>
      <c r="CS117" s="48"/>
      <c r="CT117" s="49" t="str">
        <f t="shared" si="89"/>
        <v>PNYJPF5007BKOMM</v>
      </c>
      <c r="CU117" s="50" t="str">
        <f t="shared" si="90"/>
        <v>PLAY NEWYORK</v>
      </c>
      <c r="CV117" s="50" t="str">
        <f t="shared" si="70"/>
        <v>JUMPER_007</v>
      </c>
      <c r="CW117" s="50" t="str">
        <f t="shared" si="91"/>
        <v>BLACK_OMM</v>
      </c>
      <c r="CX117" s="51" t="str">
        <f t="shared" si="92"/>
        <v>PNY</v>
      </c>
      <c r="CY117" s="51" t="str">
        <f t="shared" si="93"/>
        <v>007</v>
      </c>
      <c r="CZ117" s="52">
        <f t="shared" si="107"/>
        <v>400</v>
      </c>
      <c r="DA117" s="52">
        <f t="shared" si="94"/>
        <v>298000</v>
      </c>
      <c r="DB117" s="51" t="str">
        <f t="shared" si="95"/>
        <v>BLACK</v>
      </c>
      <c r="DC117" s="51" t="str">
        <f t="shared" si="96"/>
        <v>OMM</v>
      </c>
      <c r="DD117" s="60"/>
      <c r="DE117" s="164"/>
      <c r="DG117" s="270">
        <v>41789</v>
      </c>
      <c r="DH117" s="276">
        <f t="shared" si="67"/>
        <v>41789</v>
      </c>
      <c r="DI117" s="269">
        <v>41772</v>
      </c>
      <c r="DJ117" s="269">
        <v>41772</v>
      </c>
      <c r="DK117" s="270"/>
      <c r="DL117" s="1167"/>
      <c r="DM117" s="1167"/>
      <c r="DN117" s="270"/>
      <c r="DO117" s="270"/>
      <c r="DP117" s="277">
        <f t="shared" si="68"/>
        <v>41819</v>
      </c>
      <c r="DQ117" s="270"/>
      <c r="DR117" s="270"/>
      <c r="DS117" s="271"/>
      <c r="DT117" s="270">
        <v>41795</v>
      </c>
      <c r="DU117" s="271">
        <v>41799</v>
      </c>
      <c r="DV117" s="270">
        <v>41830</v>
      </c>
      <c r="DW117" s="270"/>
      <c r="DX117" s="271"/>
      <c r="DY117" s="271"/>
      <c r="DZ117" s="60"/>
      <c r="EA117" s="61"/>
      <c r="EB117" s="61"/>
      <c r="EC117" s="26" t="str">
        <f t="shared" si="116"/>
        <v>PNYJPF5007BK41737</v>
      </c>
      <c r="ED117" s="26" t="str">
        <f t="shared" si="117"/>
        <v>PNYJPF5007BKOMM</v>
      </c>
      <c r="EE117" s="27">
        <f>IF($ED117="",0,IF(COUNTIF(ED$12:ED116,ED117)=0,0,COUNTIF(ED$12:ED116,ED117)))</f>
        <v>0</v>
      </c>
      <c r="EF117" s="26">
        <f t="shared" si="118"/>
        <v>0</v>
      </c>
      <c r="EG117" s="27" t="str">
        <f t="shared" si="119"/>
        <v/>
      </c>
      <c r="EI117" s="26" t="str">
        <f t="shared" si="120"/>
        <v>PNYJPF5007</v>
      </c>
      <c r="EJ117" s="26" t="str">
        <f t="shared" si="121"/>
        <v>PNYJPF5007BK</v>
      </c>
    </row>
    <row r="118" spans="1:140" s="26" customFormat="1" ht="52.5" customHeight="1">
      <c r="A118" s="168" t="str">
        <f>IF(OR($I118="TTL",$I118=""),"",IF(ISERROR(VLOOKUP($B118,CODE!$D:$G,CODE!$F$1-2,FALSE))=TRUE,"전략",VLOOKUP($B118,CODE!$D:$G,CODE!$F$1-2,FALSE)))</f>
        <v>전략</v>
      </c>
      <c r="B118" s="217" t="str">
        <f>IF(OR($I118="TTL",$I118=""),"",IF(VLOOKUP($P118,CODE!$K:$O,CODE!$O$1,FALSE)="",$I118,$I118&amp;"-"&amp;VLOOKUP($P118,CODE!$K:$O,CODE!$O$1,FALSE)))</f>
        <v>PNY-의류</v>
      </c>
      <c r="C118" s="71" t="str">
        <f t="shared" si="108"/>
        <v>PNY-유건-01</v>
      </c>
      <c r="D118" s="300" t="str">
        <f t="shared" si="109"/>
        <v>PNY-유건-01PNYJPF5007BK</v>
      </c>
      <c r="E118" s="71">
        <f t="shared" si="110"/>
        <v>1</v>
      </c>
      <c r="F118" s="193" t="str">
        <f t="shared" si="111"/>
        <v>PNY-유건-011</v>
      </c>
      <c r="G118" s="71" t="str">
        <f t="shared" si="112"/>
        <v>PNY-유건-011-PNYJPF5007BLACKOLL</v>
      </c>
      <c r="H118" s="71" t="str">
        <f>IF(ISERROR(I118&amp;VLOOKUP(P118,CODE!$K:$N,CODE!$N$1,FALSE)&amp;S118)=TRUE,0,I118&amp;VLOOKUP(P118,CODE!$K:$N,CODE!$N$1,FALSE)&amp;S118)</f>
        <v>PNY의류7</v>
      </c>
      <c r="I118" s="71" t="str">
        <f>IF(ISERROR(SEARCH("TTL",$K118))=TRUE,IF($L118="","",VLOOKUP($L118,CODE!$B:$G,CODE!$D$1,FALSE)),"TTL")</f>
        <v>PNY</v>
      </c>
      <c r="J118" s="237" t="str">
        <f t="shared" si="113"/>
        <v>14FW P</v>
      </c>
      <c r="K118" s="878"/>
      <c r="L118" s="1296" t="s">
        <v>2840</v>
      </c>
      <c r="M118" s="41" t="str">
        <f>IF(OR($I118="TTL",$L118=""),"",VLOOKUP($L118,CODE!$B:$D,CODE!$C$1,FALSE))</f>
        <v>PLAY NEWYORK</v>
      </c>
      <c r="N118" s="42" t="str">
        <f>IF(OR($I118="TTL",$L118=""),"",VLOOKUP($K$2,CODE!$S:$T,CODE!$T$1-1,FALSE))</f>
        <v>F</v>
      </c>
      <c r="O118" s="1281">
        <v>5</v>
      </c>
      <c r="P118" s="40" t="s">
        <v>2020</v>
      </c>
      <c r="Q118" s="41" t="str">
        <f>IF(OR($I118="TTL",$P118=""),"",VLOOKUP($P118,CODE!$K:$M,CODE!$L$1,FALSE))</f>
        <v>JUMPER</v>
      </c>
      <c r="R118" s="1282" t="s">
        <v>2458</v>
      </c>
      <c r="S118" s="1283">
        <v>7</v>
      </c>
      <c r="T118" s="43" t="str">
        <f t="shared" si="124"/>
        <v>007</v>
      </c>
      <c r="U118" s="39" t="str">
        <f t="shared" si="125"/>
        <v>PNYJPF5007</v>
      </c>
      <c r="V118" s="36">
        <f t="shared" si="99"/>
        <v>0.5</v>
      </c>
      <c r="W118" s="1284" t="s">
        <v>2459</v>
      </c>
      <c r="X118" s="39" t="str">
        <f>IF($Y118="","",VLOOKUP($Y118,CODE!$AE:$AF,CODE!$AF$1-1,FALSE))</f>
        <v>BK</v>
      </c>
      <c r="Y118" s="37" t="s">
        <v>2460</v>
      </c>
      <c r="Z118" s="35" t="str">
        <f t="shared" si="126"/>
        <v>PNYJPF5007BK</v>
      </c>
      <c r="AA118" s="592" t="str">
        <f t="shared" si="100"/>
        <v/>
      </c>
      <c r="AB118" s="44">
        <f t="shared" si="101"/>
        <v>0.5</v>
      </c>
      <c r="AC118" s="598">
        <v>0</v>
      </c>
      <c r="AD118" s="184">
        <v>1</v>
      </c>
      <c r="AE118" s="1285" t="s">
        <v>2461</v>
      </c>
      <c r="AF118" s="1286">
        <v>200</v>
      </c>
      <c r="AG118" s="1287" t="s">
        <v>2462</v>
      </c>
      <c r="AH118" s="1288">
        <v>1</v>
      </c>
      <c r="AI118" s="224" t="str">
        <f t="shared" si="127"/>
        <v>01</v>
      </c>
      <c r="AJ118" s="1289" t="s">
        <v>2463</v>
      </c>
      <c r="AK118" s="1289" t="s">
        <v>2464</v>
      </c>
      <c r="AL118" s="212">
        <f t="shared" si="128"/>
        <v>2</v>
      </c>
      <c r="AM118" s="247">
        <f>IF(ISERROR(VLOOKUP($F118,[1]기획현황취합!$A$1:$E$65440,[1]기획현황취합!$B$1,FALSE))=TRUE,0,VLOOKUP($F118,[1]기획현황취합!$A$1:$E$65440,[1]기획현황취합!$B$1,FALSE))</f>
        <v>298000</v>
      </c>
      <c r="AN118" s="1099">
        <f>IF(ISERROR(VLOOKUP($F118,[1]기획현황취합!$A$1:$E$65440,[1]기획현황취합!$C$1,FALSE))=TRUE,0,VLOOKUP($F118,[1]기획현황취합!$A$1:$E$65440,[1]기획현황취합!$C$1,FALSE))</f>
        <v>41803</v>
      </c>
      <c r="AO118" s="45">
        <f>IF(ISERROR(($AM118/1.1)/VLOOKUP($AG118,'TARGET MU'!$A:$D,'TARGET MU'!$D$1,FALSE))=TRUE,0,($AM118/1.1)/VLOOKUP($AG118,'TARGET MU'!$A:$D,'TARGET MU'!$D$1,FALSE))</f>
        <v>75252.525252525244</v>
      </c>
      <c r="AP118" s="1110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72020</v>
      </c>
      <c r="AQ118" s="38">
        <f t="shared" si="122"/>
        <v>-3232.5252525252436</v>
      </c>
      <c r="AR118" s="754">
        <v>0</v>
      </c>
      <c r="AS118" s="754">
        <v>20</v>
      </c>
      <c r="AT118" s="244" t="s">
        <v>1724</v>
      </c>
      <c r="AU118" s="219">
        <f t="shared" si="123"/>
        <v>20</v>
      </c>
      <c r="AV118" s="245">
        <v>0</v>
      </c>
      <c r="AW118" s="246">
        <v>72000</v>
      </c>
      <c r="AX118" s="250">
        <f>IF(ISERROR(VLOOKUP($F118,[1]기획현황취합!$A$1:$E$65440,[1]기획현황취합!$D$1,FALSE))=TRUE,0,VLOOKUP($F118,[1]기획현황취합!$A$1:$E$65440,[1]기획현황취합!$D$1,FALSE))</f>
        <v>41737</v>
      </c>
      <c r="AY118" s="248">
        <v>41876</v>
      </c>
      <c r="AZ118" s="208">
        <f>IF(ISERROR(VLOOKUP($F118,[1]기획현황취합!$A$1:$E$65440,[1]기획현황취합!$E$1,FALSE))=TRUE,0,VLOOKUP($F118,[1]기획현황취합!$A$1:$E$65440,[1]기획현황취합!$E$1,FALSE))</f>
        <v>41879</v>
      </c>
      <c r="BA118" s="243">
        <v>41879</v>
      </c>
      <c r="BB118" s="243">
        <v>41906</v>
      </c>
      <c r="BC118" s="243">
        <v>0</v>
      </c>
      <c r="BD118" s="243">
        <v>0</v>
      </c>
      <c r="BE118" s="243">
        <v>0</v>
      </c>
      <c r="BF118" s="243">
        <v>0</v>
      </c>
      <c r="BG118" s="249" t="s">
        <v>2774</v>
      </c>
      <c r="BH118" s="249">
        <v>0</v>
      </c>
      <c r="BI118" s="83">
        <f>IF($I118="TTL",SUMIF($C:$C,MID($K118,1,SEARCH("TTL",$K118)-2),$BI:$BI),SUMIF(실입고현황!$A:$A,BB118&amp;VLOOKUP($AG118,'TARGET MU'!$A:$D,'TARGET MU'!$B$1,FALSE)&amp;$Z118&amp;" "&amp;$AE118,실입고현황!$C:$C))</f>
        <v>197</v>
      </c>
      <c r="BJ118" s="102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3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3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3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4">
        <f t="shared" si="102"/>
        <v>0</v>
      </c>
      <c r="BO118" s="46">
        <f t="shared" si="103"/>
        <v>200</v>
      </c>
      <c r="BP118" s="94">
        <f t="shared" si="104"/>
        <v>14404000</v>
      </c>
      <c r="BQ118" s="94">
        <f t="shared" si="105"/>
        <v>59600000</v>
      </c>
      <c r="BR118" s="47">
        <f t="shared" si="97"/>
        <v>3.7615813789098982</v>
      </c>
      <c r="BT118" s="26" t="str">
        <f>IF(ISERROR(Z118&amp;VLOOKUP($AG118,'TARGET MU'!$A:$D,'TARGET MU'!$B$1,FALSE))=TRUE,"",Z118&amp;VLOOKUP($AG118,'TARGET MU'!$A:$D,'TARGET MU'!$B$1,FALSE))</f>
        <v>PNYJPF5007BK유건엔터프라이즈</v>
      </c>
      <c r="BU118" s="31">
        <f t="shared" si="114"/>
        <v>72020</v>
      </c>
      <c r="BV118" s="31" t="str">
        <f t="shared" si="115"/>
        <v>PNYJPF5007BKOLL200298000유건01KR</v>
      </c>
      <c r="BX118" s="54" t="str">
        <f t="shared" si="71"/>
        <v>PNY</v>
      </c>
      <c r="BY118" s="55">
        <f t="shared" si="72"/>
        <v>5</v>
      </c>
      <c r="BZ118" s="55" t="str">
        <f t="shared" si="73"/>
        <v>M</v>
      </c>
      <c r="CA118" s="55" t="str">
        <f t="shared" si="74"/>
        <v>JP</v>
      </c>
      <c r="CB118" s="55" t="str">
        <f t="shared" si="75"/>
        <v>U</v>
      </c>
      <c r="CC118" s="55" t="str">
        <f t="shared" si="76"/>
        <v>KR</v>
      </c>
      <c r="CD118" s="56" t="str">
        <f t="shared" si="77"/>
        <v>14FW PLAYBOY_MUSTANG_01_BK</v>
      </c>
      <c r="CE118" s="55" t="str">
        <f t="shared" si="78"/>
        <v>PNYJPF5007</v>
      </c>
      <c r="CF118" s="55" t="str">
        <f t="shared" si="79"/>
        <v>007</v>
      </c>
      <c r="CG118" s="56" t="str">
        <f t="shared" si="80"/>
        <v>14FW PLAYBOY_MUSTANG_01_BK</v>
      </c>
      <c r="CH118" s="55" t="str">
        <f t="shared" si="81"/>
        <v>BK</v>
      </c>
      <c r="CI118" s="55">
        <f t="shared" si="82"/>
        <v>1</v>
      </c>
      <c r="CJ118" s="55" t="str">
        <f t="shared" si="83"/>
        <v>OLL</v>
      </c>
      <c r="CK118" s="57">
        <f t="shared" si="106"/>
        <v>200</v>
      </c>
      <c r="CL118" s="58">
        <f t="shared" si="84"/>
        <v>0</v>
      </c>
      <c r="CM118" s="57">
        <f t="shared" si="85"/>
        <v>298000</v>
      </c>
      <c r="CN118" s="57">
        <f t="shared" si="86"/>
        <v>72000</v>
      </c>
      <c r="CO118" s="57">
        <f t="shared" si="87"/>
        <v>20</v>
      </c>
      <c r="CP118" s="59">
        <f t="shared" si="88"/>
        <v>2</v>
      </c>
      <c r="CQ118" s="234"/>
      <c r="CS118" s="48"/>
      <c r="CT118" s="49" t="str">
        <f t="shared" si="89"/>
        <v>PNYJPF5007BKOLL</v>
      </c>
      <c r="CU118" s="50" t="str">
        <f t="shared" si="90"/>
        <v>PLAY NEWYORK</v>
      </c>
      <c r="CV118" s="50" t="str">
        <f t="shared" si="70"/>
        <v>JUMPER_007</v>
      </c>
      <c r="CW118" s="50" t="str">
        <f t="shared" si="91"/>
        <v>BLACK_OLL</v>
      </c>
      <c r="CX118" s="51" t="str">
        <f t="shared" si="92"/>
        <v>PNY</v>
      </c>
      <c r="CY118" s="51" t="str">
        <f t="shared" si="93"/>
        <v>007</v>
      </c>
      <c r="CZ118" s="52">
        <f t="shared" si="107"/>
        <v>200</v>
      </c>
      <c r="DA118" s="52">
        <f t="shared" si="94"/>
        <v>298000</v>
      </c>
      <c r="DB118" s="51" t="str">
        <f t="shared" si="95"/>
        <v>BLACK</v>
      </c>
      <c r="DC118" s="51" t="str">
        <f t="shared" si="96"/>
        <v>OLL</v>
      </c>
      <c r="DD118" s="60"/>
      <c r="DE118" s="164"/>
      <c r="DG118" s="270">
        <v>41789</v>
      </c>
      <c r="DH118" s="276">
        <f t="shared" si="67"/>
        <v>41789</v>
      </c>
      <c r="DI118" s="269">
        <v>41772</v>
      </c>
      <c r="DJ118" s="269">
        <v>41772</v>
      </c>
      <c r="DK118" s="270"/>
      <c r="DL118" s="1167"/>
      <c r="DM118" s="1167"/>
      <c r="DN118" s="270"/>
      <c r="DO118" s="270"/>
      <c r="DP118" s="277">
        <f t="shared" si="68"/>
        <v>41819</v>
      </c>
      <c r="DQ118" s="270"/>
      <c r="DR118" s="270"/>
      <c r="DS118" s="271"/>
      <c r="DT118" s="270">
        <v>41795</v>
      </c>
      <c r="DU118" s="271">
        <v>41799</v>
      </c>
      <c r="DV118" s="270">
        <v>41830</v>
      </c>
      <c r="DW118" s="270"/>
      <c r="DX118" s="271"/>
      <c r="DY118" s="271"/>
      <c r="DZ118" s="60"/>
      <c r="EA118" s="61"/>
      <c r="EB118" s="61"/>
      <c r="EC118" s="26" t="str">
        <f t="shared" si="116"/>
        <v/>
      </c>
      <c r="ED118" s="26" t="str">
        <f t="shared" si="117"/>
        <v>PNYJPF5007BKOLL</v>
      </c>
      <c r="EE118" s="27">
        <f>IF($ED118="",0,IF(COUNTIF(ED$12:ED117,ED118)=0,0,COUNTIF(ED$12:ED117,ED118)))</f>
        <v>0</v>
      </c>
      <c r="EF118" s="26">
        <f t="shared" si="118"/>
        <v>0</v>
      </c>
      <c r="EG118" s="27" t="str">
        <f t="shared" si="119"/>
        <v/>
      </c>
      <c r="EI118" s="26" t="str">
        <f t="shared" si="120"/>
        <v>PNYJPF5007</v>
      </c>
      <c r="EJ118" s="26" t="str">
        <f t="shared" si="121"/>
        <v>PNYJPF5007BK</v>
      </c>
    </row>
    <row r="119" spans="1:140" s="26" customFormat="1" ht="52.5" customHeight="1">
      <c r="A119" s="168" t="str">
        <f>IF(OR($I119="TTL",$I119=""),"",IF(ISERROR(VLOOKUP($B119,CODE!$D:$G,CODE!$F$1-2,FALSE))=TRUE,"전략",VLOOKUP($B119,CODE!$D:$G,CODE!$F$1-2,FALSE)))</f>
        <v/>
      </c>
      <c r="B119" s="217" t="str">
        <f>IF(OR($I119="TTL",$I119=""),"",IF(VLOOKUP($P119,CODE!$K:$O,CODE!$O$1,FALSE)="",$I119,$I119&amp;"-"&amp;VLOOKUP($P119,CODE!$K:$O,CODE!$O$1,FALSE)))</f>
        <v/>
      </c>
      <c r="C119" s="71" t="str">
        <f t="shared" si="108"/>
        <v/>
      </c>
      <c r="D119" s="300" t="str">
        <f t="shared" si="109"/>
        <v/>
      </c>
      <c r="E119" s="71">
        <f t="shared" si="110"/>
        <v>0</v>
      </c>
      <c r="F119" s="193" t="str">
        <f t="shared" si="111"/>
        <v>0</v>
      </c>
      <c r="G119" s="71" t="str">
        <f t="shared" si="112"/>
        <v>0-</v>
      </c>
      <c r="H119" s="71">
        <f>IF(ISERROR(I119&amp;VLOOKUP(P119,CODE!$K:$N,CODE!$N$1,FALSE)&amp;S119)=TRUE,0,I119&amp;VLOOKUP(P119,CODE!$K:$N,CODE!$N$1,FALSE)&amp;S119)</f>
        <v>0</v>
      </c>
      <c r="I119" s="71" t="str">
        <f>IF(ISERROR(SEARCH("TTL",$K119))=TRUE,IF($L119="","",VLOOKUP($L119,CODE!$B:$G,CODE!$D$1,FALSE)),"TTL")</f>
        <v>TTL</v>
      </c>
      <c r="J119" s="237" t="str">
        <f t="shared" si="113"/>
        <v/>
      </c>
      <c r="K119" s="878" t="str">
        <f>C118&amp;" TTL"</f>
        <v>PNY-유건-01 TTL</v>
      </c>
      <c r="L119" s="40"/>
      <c r="M119" s="41" t="str">
        <f>IF(OR($I119="TTL",$L119=""),"",VLOOKUP($L119,CODE!$B:$D,CODE!$C$1,FALSE))</f>
        <v/>
      </c>
      <c r="N119" s="42" t="str">
        <f>IF(OR($I119="TTL",$L119=""),"",VLOOKUP($K$2,CODE!$S:$T,CODE!$T$1-1,FALSE))</f>
        <v/>
      </c>
      <c r="O119" s="43" t="str">
        <f>IF(OR($I119="TTL",$L119=""),"",VLOOKUP($L$2,CODE!$X:$Y,CODE!$Y$1-1,FALSE))</f>
        <v/>
      </c>
      <c r="P119" s="40"/>
      <c r="Q119" s="41" t="str">
        <f>IF(OR($I119="TTL",$P119=""),"",VLOOKUP($P119,CODE!$K:$M,CODE!$L$1,FALSE))</f>
        <v/>
      </c>
      <c r="R119" s="1282"/>
      <c r="S119" s="1283"/>
      <c r="T119" s="43" t="str">
        <f t="shared" si="124"/>
        <v/>
      </c>
      <c r="U119" s="39" t="str">
        <f t="shared" si="125"/>
        <v/>
      </c>
      <c r="V119" s="36">
        <f t="shared" si="99"/>
        <v>1</v>
      </c>
      <c r="W119" s="1284"/>
      <c r="X119" s="39" t="str">
        <f>IF($Y119="","",VLOOKUP($Y119,CODE!$AE:$AF,CODE!$AF$1-1,FALSE))</f>
        <v/>
      </c>
      <c r="Y119" s="37"/>
      <c r="Z119" s="35" t="str">
        <f t="shared" si="126"/>
        <v/>
      </c>
      <c r="AA119" s="592" t="str">
        <f t="shared" si="100"/>
        <v/>
      </c>
      <c r="AB119" s="44">
        <f t="shared" si="101"/>
        <v>1</v>
      </c>
      <c r="AC119" s="598">
        <v>0</v>
      </c>
      <c r="AD119" s="184">
        <v>1</v>
      </c>
      <c r="AE119" s="1285"/>
      <c r="AF119" s="1286"/>
      <c r="AG119" s="1287"/>
      <c r="AH119" s="1288"/>
      <c r="AI119" s="224" t="str">
        <f t="shared" si="127"/>
        <v/>
      </c>
      <c r="AJ119" s="1289"/>
      <c r="AK119" s="1289"/>
      <c r="AL119" s="212" t="str">
        <f t="shared" si="128"/>
        <v/>
      </c>
      <c r="AM119" s="247">
        <f>IF(ISERROR(VLOOKUP($F119,[1]기획현황취합!$A$1:$E$65440,[1]기획현황취합!$B$1,FALSE))=TRUE,0,VLOOKUP($F119,[1]기획현황취합!$A$1:$E$65440,[1]기획현황취합!$B$1,FALSE))</f>
        <v>0</v>
      </c>
      <c r="AN119" s="1099">
        <f>IF(ISERROR(VLOOKUP($F119,[1]기획현황취합!$A$1:$E$65440,[1]기획현황취합!$C$1,FALSE))=TRUE,0,VLOOKUP($F119,[1]기획현황취합!$A$1:$E$65440,[1]기획현황취합!$C$1,FALSE))</f>
        <v>0</v>
      </c>
      <c r="AO119" s="45">
        <f>IF(ISERROR(($AM119/1.1)/VLOOKUP($AG119,'TARGET MU'!$A:$D,'TARGET MU'!$D$1,FALSE))=TRUE,0,($AM119/1.1)/VLOOKUP($AG119,'TARGET MU'!$A:$D,'TARGET MU'!$D$1,FALSE))</f>
        <v>0</v>
      </c>
      <c r="AP119" s="1110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0</v>
      </c>
      <c r="AQ119" s="38">
        <f t="shared" si="122"/>
        <v>0</v>
      </c>
      <c r="AR119" s="754">
        <v>0</v>
      </c>
      <c r="AS119" s="754">
        <v>0</v>
      </c>
      <c r="AT119" s="244" t="s">
        <v>1724</v>
      </c>
      <c r="AU119" s="219">
        <f t="shared" si="123"/>
        <v>0</v>
      </c>
      <c r="AV119" s="245">
        <v>0</v>
      </c>
      <c r="AW119" s="246">
        <v>0</v>
      </c>
      <c r="AX119" s="250">
        <f>IF(ISERROR(VLOOKUP($F119,[1]기획현황취합!$A$1:$E$65440,[1]기획현황취합!$D$1,FALSE))=TRUE,0,VLOOKUP($F119,[1]기획현황취합!$A$1:$E$65440,[1]기획현황취합!$D$1,FALSE))</f>
        <v>0</v>
      </c>
      <c r="AY119" s="248">
        <v>0</v>
      </c>
      <c r="AZ119" s="208">
        <f>IF(ISERROR(VLOOKUP($F119,[1]기획현황취합!$A$1:$E$65440,[1]기획현황취합!$E$1,FALSE))=TRUE,0,VLOOKUP($F119,[1]기획현황취합!$A$1:$E$65440,[1]기획현황취합!$E$1,FALSE))</f>
        <v>0</v>
      </c>
      <c r="BA119" s="243">
        <v>0</v>
      </c>
      <c r="BB119" s="243">
        <v>0</v>
      </c>
      <c r="BC119" s="243">
        <v>0</v>
      </c>
      <c r="BD119" s="243">
        <v>0</v>
      </c>
      <c r="BE119" s="243">
        <v>0</v>
      </c>
      <c r="BF119" s="243">
        <v>0</v>
      </c>
      <c r="BG119" s="249">
        <v>0</v>
      </c>
      <c r="BH119" s="249">
        <v>0</v>
      </c>
      <c r="BI119" s="83">
        <f>IF($I119="TTL",SUMIF($C:$C,MID($K119,1,SEARCH("TTL",$K119)-2),$BI:$BI),SUMIF(실입고현황!$A:$A,BB119&amp;VLOOKUP($AG119,'TARGET MU'!$A:$D,'TARGET MU'!$B$1,FALSE)&amp;$Z119&amp;" "&amp;$AE119,실입고현황!$C:$C))</f>
        <v>598</v>
      </c>
      <c r="BJ119" s="102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3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3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3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4">
        <f t="shared" si="102"/>
        <v>0</v>
      </c>
      <c r="BO119" s="46">
        <f t="shared" si="103"/>
        <v>600</v>
      </c>
      <c r="BP119" s="94">
        <f t="shared" si="104"/>
        <v>43212000</v>
      </c>
      <c r="BQ119" s="94">
        <f t="shared" si="105"/>
        <v>178800000</v>
      </c>
      <c r="BR119" s="47">
        <f t="shared" si="97"/>
        <v>3.7615813789098982</v>
      </c>
      <c r="BT119" s="26" t="str">
        <f>IF(ISERROR(Z119&amp;VLOOKUP($AG119,'TARGET MU'!$A:$D,'TARGET MU'!$B$1,FALSE))=TRUE,"",Z119&amp;VLOOKUP($AG119,'TARGET MU'!$A:$D,'TARGET MU'!$B$1,FALSE))</f>
        <v/>
      </c>
      <c r="BU119" s="31">
        <f t="shared" si="114"/>
        <v>0</v>
      </c>
      <c r="BV119" s="31" t="str">
        <f t="shared" si="115"/>
        <v>0</v>
      </c>
      <c r="BX119" s="54" t="str">
        <f t="shared" si="71"/>
        <v/>
      </c>
      <c r="BY119" s="55" t="str">
        <f t="shared" si="72"/>
        <v/>
      </c>
      <c r="BZ119" s="55">
        <f t="shared" si="73"/>
        <v>0</v>
      </c>
      <c r="CA119" s="55">
        <f t="shared" si="74"/>
        <v>0</v>
      </c>
      <c r="CB119" s="55">
        <f t="shared" si="75"/>
        <v>0</v>
      </c>
      <c r="CC119" s="55">
        <f t="shared" si="76"/>
        <v>0</v>
      </c>
      <c r="CD119" s="56">
        <f t="shared" si="77"/>
        <v>0</v>
      </c>
      <c r="CE119" s="55" t="str">
        <f t="shared" si="78"/>
        <v/>
      </c>
      <c r="CF119" s="55" t="str">
        <f t="shared" si="79"/>
        <v/>
      </c>
      <c r="CG119" s="56">
        <f t="shared" si="80"/>
        <v>0</v>
      </c>
      <c r="CH119" s="55" t="str">
        <f t="shared" si="81"/>
        <v/>
      </c>
      <c r="CI119" s="55">
        <f t="shared" si="82"/>
        <v>1</v>
      </c>
      <c r="CJ119" s="55">
        <f t="shared" si="83"/>
        <v>0</v>
      </c>
      <c r="CK119" s="57">
        <f t="shared" si="106"/>
        <v>600</v>
      </c>
      <c r="CL119" s="58">
        <f t="shared" si="84"/>
        <v>0</v>
      </c>
      <c r="CM119" s="57">
        <f t="shared" si="85"/>
        <v>0</v>
      </c>
      <c r="CN119" s="57">
        <f t="shared" si="86"/>
        <v>0</v>
      </c>
      <c r="CO119" s="57">
        <f t="shared" si="87"/>
        <v>0</v>
      </c>
      <c r="CP119" s="59" t="str">
        <f t="shared" si="88"/>
        <v/>
      </c>
      <c r="CQ119" s="234"/>
      <c r="CS119" s="48"/>
      <c r="CT119" s="49" t="str">
        <f t="shared" si="89"/>
        <v>PNY-유건-01 TTL</v>
      </c>
      <c r="CU119" s="50" t="str">
        <f t="shared" si="90"/>
        <v/>
      </c>
      <c r="CV119" s="50" t="str">
        <f t="shared" si="70"/>
        <v/>
      </c>
      <c r="CW119" s="50" t="str">
        <f t="shared" si="91"/>
        <v/>
      </c>
      <c r="CX119" s="51">
        <f t="shared" si="92"/>
        <v>0</v>
      </c>
      <c r="CY119" s="51" t="str">
        <f t="shared" si="93"/>
        <v/>
      </c>
      <c r="CZ119" s="52">
        <f t="shared" si="107"/>
        <v>600</v>
      </c>
      <c r="DA119" s="52">
        <f t="shared" si="94"/>
        <v>0</v>
      </c>
      <c r="DB119" s="51">
        <f t="shared" si="95"/>
        <v>0</v>
      </c>
      <c r="DC119" s="51">
        <f t="shared" si="96"/>
        <v>0</v>
      </c>
      <c r="DD119" s="60"/>
      <c r="DE119" s="164"/>
      <c r="DG119" s="270"/>
      <c r="DH119" s="276" t="str">
        <f t="shared" si="67"/>
        <v/>
      </c>
      <c r="DI119" s="269"/>
      <c r="DJ119" s="269"/>
      <c r="DK119" s="270"/>
      <c r="DL119" s="1167"/>
      <c r="DM119" s="1167"/>
      <c r="DN119" s="270"/>
      <c r="DO119" s="270"/>
      <c r="DP119" s="277" t="str">
        <f t="shared" si="68"/>
        <v/>
      </c>
      <c r="DQ119" s="270"/>
      <c r="DR119" s="270"/>
      <c r="DS119" s="271"/>
      <c r="DT119" s="270"/>
      <c r="DU119" s="271"/>
      <c r="DV119" s="270"/>
      <c r="DW119" s="270"/>
      <c r="DX119" s="271"/>
      <c r="DY119" s="271"/>
      <c r="DZ119" s="60"/>
      <c r="EA119" s="61"/>
      <c r="EB119" s="61"/>
      <c r="EC119" s="26" t="str">
        <f t="shared" si="116"/>
        <v>0</v>
      </c>
      <c r="ED119" s="26" t="str">
        <f t="shared" si="117"/>
        <v/>
      </c>
      <c r="EE119" s="27">
        <f>IF($ED119="",0,IF(COUNTIF(ED$12:ED118,ED119)=0,0,COUNTIF(ED$12:ED118,ED119)))</f>
        <v>0</v>
      </c>
      <c r="EF119" s="26">
        <f t="shared" si="118"/>
        <v>0</v>
      </c>
      <c r="EG119" s="27" t="str">
        <f t="shared" si="119"/>
        <v/>
      </c>
      <c r="EI119" s="26" t="str">
        <f t="shared" si="120"/>
        <v/>
      </c>
      <c r="EJ119" s="26" t="str">
        <f t="shared" si="121"/>
        <v/>
      </c>
    </row>
    <row r="120" spans="1:140" s="26" customFormat="1" ht="52.5" customHeight="1">
      <c r="A120" s="168" t="str">
        <f>IF(OR($I120="TTL",$I120=""),"",IF(ISERROR(VLOOKUP($B120,CODE!$D:$G,CODE!$F$1-2,FALSE))=TRUE,"전략",VLOOKUP($B120,CODE!$D:$G,CODE!$F$1-2,FALSE)))</f>
        <v>전략</v>
      </c>
      <c r="B120" s="217" t="str">
        <f>IF(OR($I120="TTL",$I120=""),"",IF(VLOOKUP($P120,CODE!$K:$O,CODE!$O$1,FALSE)="",$I120,$I120&amp;"-"&amp;VLOOKUP($P120,CODE!$K:$O,CODE!$O$1,FALSE)))</f>
        <v>ELS-의류</v>
      </c>
      <c r="C120" s="71" t="str">
        <f t="shared" si="108"/>
        <v>ELS-EVERGREEN-03</v>
      </c>
      <c r="D120" s="300" t="str">
        <f t="shared" si="109"/>
        <v>ELS-EVERGREEN-03ELSTLF4004BK</v>
      </c>
      <c r="E120" s="71">
        <f t="shared" si="110"/>
        <v>1</v>
      </c>
      <c r="F120" s="193" t="str">
        <f t="shared" si="111"/>
        <v>ELS-EVERGREEN-031</v>
      </c>
      <c r="G120" s="71" t="str">
        <f t="shared" si="112"/>
        <v>ELS-EVERGREEN-031-ELSTLF4004BLACKOXS</v>
      </c>
      <c r="H120" s="71" t="str">
        <f>IF(ISERROR(I120&amp;VLOOKUP(P120,CODE!$K:$N,CODE!$N$1,FALSE)&amp;S120)=TRUE,0,I120&amp;VLOOKUP(P120,CODE!$K:$N,CODE!$N$1,FALSE)&amp;S120)</f>
        <v>ELS의류4</v>
      </c>
      <c r="I120" s="71" t="str">
        <f>IF(ISERROR(SEARCH("TTL",$K120))=TRUE,IF($L120="","",VLOOKUP($L120,CODE!$B:$G,CODE!$D$1,FALSE)),"TTL")</f>
        <v>ELS</v>
      </c>
      <c r="J120" s="237" t="str">
        <f t="shared" si="113"/>
        <v>14FW_E</v>
      </c>
      <c r="K120" s="878"/>
      <c r="L120" s="40" t="s">
        <v>2176</v>
      </c>
      <c r="M120" s="41" t="str">
        <f>IF(OR($I120="TTL",$L120=""),"",VLOOKUP($L120,CODE!$B:$D,CODE!$C$1,FALSE))</f>
        <v>ELSTINKO</v>
      </c>
      <c r="N120" s="42" t="str">
        <f>IF(OR($I120="TTL",$L120=""),"",VLOOKUP($K$2,CODE!$S:$T,CODE!$T$1-1,FALSE))</f>
        <v>F</v>
      </c>
      <c r="O120" s="1281">
        <v>4</v>
      </c>
      <c r="P120" s="40" t="s">
        <v>2177</v>
      </c>
      <c r="Q120" s="41" t="str">
        <f>IF(OR($I120="TTL",$P120=""),"",VLOOKUP($P120,CODE!$K:$M,CODE!$L$1,FALSE))</f>
        <v>LONG SLEEVES</v>
      </c>
      <c r="R120" s="1282" t="s">
        <v>2178</v>
      </c>
      <c r="S120" s="1283">
        <v>4</v>
      </c>
      <c r="T120" s="43" t="str">
        <f t="shared" ref="T120:T161" si="129">IF(OR($I120="TTL",$S120=""),"",IF($S120&lt;10,"00"&amp;$S120,IF($S120&lt;100,"0"&amp;$S120,$S120)))</f>
        <v>004</v>
      </c>
      <c r="U120" s="39" t="str">
        <f t="shared" ref="U120:U161" si="130">IF($I120="TTL","",$L120&amp;$P120&amp;$N120&amp;$O120&amp;$T120)</f>
        <v>ELSTLF4004</v>
      </c>
      <c r="V120" s="36">
        <f t="shared" si="99"/>
        <v>0.2</v>
      </c>
      <c r="W120" s="1284" t="s">
        <v>2179</v>
      </c>
      <c r="X120" s="39" t="str">
        <f>IF($Y120="","",VLOOKUP($Y120,CODE!$AE:$AF,CODE!$AF$1-1,FALSE))</f>
        <v>BK</v>
      </c>
      <c r="Y120" s="37" t="s">
        <v>2180</v>
      </c>
      <c r="Z120" s="35" t="str">
        <f t="shared" ref="Z120:Z161" si="131">$U120&amp;$X120</f>
        <v>ELSTLF4004BK</v>
      </c>
      <c r="AA120" s="592" t="str">
        <f t="shared" si="100"/>
        <v/>
      </c>
      <c r="AB120" s="44">
        <f t="shared" si="101"/>
        <v>0.2</v>
      </c>
      <c r="AC120" s="598" t="s">
        <v>3004</v>
      </c>
      <c r="AD120" s="184">
        <v>1</v>
      </c>
      <c r="AE120" s="1285" t="s">
        <v>2024</v>
      </c>
      <c r="AF120" s="1295">
        <v>200</v>
      </c>
      <c r="AG120" s="1287" t="s">
        <v>2329</v>
      </c>
      <c r="AH120" s="1288">
        <v>3</v>
      </c>
      <c r="AI120" s="224" t="str">
        <f t="shared" ref="AI120:AI161" si="132">IF($AH120=0,"",IF($AH120&lt;10,"0"&amp;$AH120,$AH120))</f>
        <v>03</v>
      </c>
      <c r="AJ120" s="1289" t="s">
        <v>2330</v>
      </c>
      <c r="AK120" s="1289" t="s">
        <v>2331</v>
      </c>
      <c r="AL120" s="212">
        <f t="shared" ref="AL120:AL161" si="133">IF($AK120=0,"",IF($AK120="KR",2,1))</f>
        <v>1</v>
      </c>
      <c r="AM120" s="247">
        <f>IF(ISERROR(VLOOKUP($F120,[1]기획현황취합!$A$1:$E$65440,[1]기획현황취합!$B$1,FALSE))=TRUE,0,VLOOKUP($F120,[1]기획현황취합!$A$1:$E$65440,[1]기획현황취합!$B$1,FALSE))</f>
        <v>75000</v>
      </c>
      <c r="AN120" s="1099">
        <f>IF(ISERROR(VLOOKUP($F120,[1]기획현황취합!$A$1:$E$65440,[1]기획현황취합!$C$1,FALSE))=TRUE,0,VLOOKUP($F120,[1]기획현황취합!$A$1:$E$65440,[1]기획현황취합!$C$1,FALSE))</f>
        <v>41803</v>
      </c>
      <c r="AO120" s="45">
        <f>IF(ISERROR(($AM120/1.1)/VLOOKUP($AG120,'TARGET MU'!$A:$D,'TARGET MU'!$D$1,FALSE))=TRUE,0,($AM120/1.1)/VLOOKUP($AG120,'TARGET MU'!$A:$D,'TARGET MU'!$D$1,FALSE))</f>
        <v>13636.363636363636</v>
      </c>
      <c r="AP120" s="1110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15059.225</v>
      </c>
      <c r="AQ120" s="38">
        <f t="shared" si="122"/>
        <v>1422.8613636363643</v>
      </c>
      <c r="AR120" s="754">
        <v>0</v>
      </c>
      <c r="AS120" s="754">
        <v>50</v>
      </c>
      <c r="AT120" s="244" t="s">
        <v>1724</v>
      </c>
      <c r="AU120" s="219">
        <f t="shared" si="123"/>
        <v>50</v>
      </c>
      <c r="AV120" s="245">
        <v>11.5</v>
      </c>
      <c r="AW120" s="246">
        <v>0</v>
      </c>
      <c r="AX120" s="250">
        <f>IF(ISERROR(VLOOKUP($F120,[1]기획현황취합!$A$1:$E$65440,[1]기획현황취합!$D$1,FALSE))=TRUE,0,VLOOKUP($F120,[1]기획현황취합!$A$1:$E$65440,[1]기획현황취합!$D$1,FALSE))</f>
        <v>41744</v>
      </c>
      <c r="AY120" s="248">
        <v>41839</v>
      </c>
      <c r="AZ120" s="208">
        <f>IF(ISERROR(VLOOKUP($F120,[1]기획현황취합!$A$1:$E$65440,[1]기획현황취합!$E$1,FALSE))=TRUE,0,VLOOKUP($F120,[1]기획현황취합!$A$1:$E$65440,[1]기획현황취합!$E$1,FALSE))</f>
        <v>41823</v>
      </c>
      <c r="BA120" s="243">
        <v>41845</v>
      </c>
      <c r="BB120" s="243">
        <v>41885</v>
      </c>
      <c r="BC120" s="243">
        <v>0</v>
      </c>
      <c r="BD120" s="243">
        <v>0</v>
      </c>
      <c r="BE120" s="243">
        <v>0</v>
      </c>
      <c r="BF120" s="243">
        <v>0</v>
      </c>
      <c r="BG120" s="249" t="s">
        <v>2773</v>
      </c>
      <c r="BH120" s="249">
        <v>0</v>
      </c>
      <c r="BI120" s="83">
        <f>IF($I120="TTL",SUMIF($C:$C,MID($K120,1,SEARCH("TTL",$K120)-2),$BI:$BI),SUMIF(실입고현황!$A:$A,BB120&amp;VLOOKUP($AG120,'TARGET MU'!$A:$D,'TARGET MU'!$B$1,FALSE)&amp;$Z120&amp;" "&amp;$AE120,실입고현황!$C:$C))</f>
        <v>173</v>
      </c>
      <c r="BJ120" s="102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3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3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3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4">
        <f t="shared" si="102"/>
        <v>27</v>
      </c>
      <c r="BO120" s="46">
        <f t="shared" si="103"/>
        <v>200</v>
      </c>
      <c r="BP120" s="94">
        <f t="shared" si="104"/>
        <v>3011845</v>
      </c>
      <c r="BQ120" s="94">
        <f t="shared" si="105"/>
        <v>15000000</v>
      </c>
      <c r="BR120" s="47">
        <f t="shared" si="97"/>
        <v>4.5275781576952445</v>
      </c>
      <c r="BT120" s="26" t="str">
        <f>IF(ISERROR(Z120&amp;VLOOKUP($AG120,'TARGET MU'!$A:$D,'TARGET MU'!$B$1,FALSE))=TRUE,"",Z120&amp;VLOOKUP($AG120,'TARGET MU'!$A:$D,'TARGET MU'!$B$1,FALSE))</f>
        <v>ELSTLF4004BK에버그린</v>
      </c>
      <c r="BU120" s="31">
        <f t="shared" si="114"/>
        <v>15059.225</v>
      </c>
      <c r="BV120" s="31" t="str">
        <f t="shared" si="115"/>
        <v>ELSTLF4004BKOXS20075000EVERGREEN03CN</v>
      </c>
      <c r="BX120" s="54" t="str">
        <f t="shared" si="71"/>
        <v>ELS</v>
      </c>
      <c r="BY120" s="55">
        <f t="shared" si="72"/>
        <v>4</v>
      </c>
      <c r="BZ120" s="55" t="str">
        <f t="shared" si="73"/>
        <v>M</v>
      </c>
      <c r="CA120" s="55" t="str">
        <f t="shared" si="74"/>
        <v>TL</v>
      </c>
      <c r="CB120" s="55" t="str">
        <f t="shared" si="75"/>
        <v>U</v>
      </c>
      <c r="CC120" s="55" t="str">
        <f t="shared" si="76"/>
        <v>CN</v>
      </c>
      <c r="CD120" s="56" t="str">
        <f t="shared" si="77"/>
        <v>14FW_ELSTINKO_MTM_05_BK</v>
      </c>
      <c r="CE120" s="55" t="str">
        <f t="shared" si="78"/>
        <v>ELSTLF4004</v>
      </c>
      <c r="CF120" s="55" t="str">
        <f t="shared" si="79"/>
        <v>004</v>
      </c>
      <c r="CG120" s="56" t="str">
        <f t="shared" si="80"/>
        <v>14FW_ELSTINKO_MTM_05_BK</v>
      </c>
      <c r="CH120" s="55" t="str">
        <f t="shared" si="81"/>
        <v>BK</v>
      </c>
      <c r="CI120" s="55">
        <f t="shared" si="82"/>
        <v>1</v>
      </c>
      <c r="CJ120" s="55" t="str">
        <f t="shared" si="83"/>
        <v>OXS</v>
      </c>
      <c r="CK120" s="57">
        <f t="shared" si="106"/>
        <v>200</v>
      </c>
      <c r="CL120" s="58">
        <f t="shared" si="84"/>
        <v>11.5</v>
      </c>
      <c r="CM120" s="57">
        <f t="shared" si="85"/>
        <v>75000</v>
      </c>
      <c r="CN120" s="57">
        <f t="shared" si="86"/>
        <v>15009.225</v>
      </c>
      <c r="CO120" s="57">
        <f t="shared" si="87"/>
        <v>50</v>
      </c>
      <c r="CP120" s="59">
        <f t="shared" si="88"/>
        <v>1</v>
      </c>
      <c r="CQ120" s="234"/>
      <c r="CS120" s="48"/>
      <c r="CT120" s="49" t="str">
        <f t="shared" si="89"/>
        <v>ELSTLF4004BKOXS</v>
      </c>
      <c r="CU120" s="50" t="str">
        <f t="shared" si="90"/>
        <v>ELSTINKO</v>
      </c>
      <c r="CV120" s="50" t="str">
        <f t="shared" si="70"/>
        <v>LONG SLEEVES_004</v>
      </c>
      <c r="CW120" s="50" t="str">
        <f t="shared" si="91"/>
        <v>BLACK_OXS</v>
      </c>
      <c r="CX120" s="51" t="str">
        <f t="shared" si="92"/>
        <v>ELS</v>
      </c>
      <c r="CY120" s="51" t="str">
        <f t="shared" si="93"/>
        <v>004</v>
      </c>
      <c r="CZ120" s="52">
        <f t="shared" si="107"/>
        <v>200</v>
      </c>
      <c r="DA120" s="52">
        <f t="shared" si="94"/>
        <v>75000</v>
      </c>
      <c r="DB120" s="51" t="str">
        <f t="shared" si="95"/>
        <v>BLACK</v>
      </c>
      <c r="DC120" s="51" t="str">
        <f t="shared" si="96"/>
        <v>OXS</v>
      </c>
      <c r="DD120" s="60"/>
      <c r="DE120" s="164"/>
      <c r="DG120" s="270">
        <v>41778</v>
      </c>
      <c r="DH120" s="276">
        <f t="shared" si="67"/>
        <v>41733</v>
      </c>
      <c r="DI120" s="269">
        <v>41746</v>
      </c>
      <c r="DJ120" s="269">
        <v>41746</v>
      </c>
      <c r="DK120" s="270"/>
      <c r="DL120" s="1167"/>
      <c r="DM120" s="1167"/>
      <c r="DN120" s="270"/>
      <c r="DO120" s="270"/>
      <c r="DP120" s="277">
        <f t="shared" si="68"/>
        <v>41763</v>
      </c>
      <c r="DQ120" s="270"/>
      <c r="DR120" s="270"/>
      <c r="DS120" s="271"/>
      <c r="DT120" s="270"/>
      <c r="DU120" s="271"/>
      <c r="DV120" s="270">
        <v>41820</v>
      </c>
      <c r="DW120" s="270"/>
      <c r="DX120" s="271"/>
      <c r="DY120" s="271"/>
      <c r="DZ120" s="60"/>
      <c r="EA120" s="61"/>
      <c r="EB120" s="61"/>
      <c r="EC120" s="26" t="str">
        <f t="shared" si="116"/>
        <v>ELSTLF4004BK41744</v>
      </c>
      <c r="ED120" s="26" t="str">
        <f t="shared" si="117"/>
        <v>ELSTLF4004BKOXS</v>
      </c>
      <c r="EE120" s="27">
        <f>IF($ED120="",0,IF(COUNTIF(ED$12:ED119,ED120)=0,0,COUNTIF(ED$12:ED119,ED120)))</f>
        <v>0</v>
      </c>
      <c r="EF120" s="26">
        <f t="shared" si="118"/>
        <v>0</v>
      </c>
      <c r="EG120" s="27" t="str">
        <f t="shared" si="119"/>
        <v/>
      </c>
      <c r="EI120" s="26" t="str">
        <f t="shared" si="120"/>
        <v>ELSTLF4004</v>
      </c>
      <c r="EJ120" s="26" t="str">
        <f t="shared" si="121"/>
        <v>ELSTLF4004BK</v>
      </c>
    </row>
    <row r="121" spans="1:140" s="26" customFormat="1" ht="52.5" customHeight="1">
      <c r="A121" s="168" t="str">
        <f>IF(OR($I121="TTL",$I121=""),"",IF(ISERROR(VLOOKUP($B121,CODE!$D:$G,CODE!$F$1-2,FALSE))=TRUE,"전략",VLOOKUP($B121,CODE!$D:$G,CODE!$F$1-2,FALSE)))</f>
        <v>전략</v>
      </c>
      <c r="B121" s="217" t="str">
        <f>IF(OR($I121="TTL",$I121=""),"",IF(VLOOKUP($P121,CODE!$K:$O,CODE!$O$1,FALSE)="",$I121,$I121&amp;"-"&amp;VLOOKUP($P121,CODE!$K:$O,CODE!$O$1,FALSE)))</f>
        <v>ELS-의류</v>
      </c>
      <c r="C121" s="71" t="str">
        <f t="shared" si="108"/>
        <v>ELS-EVERGREEN-03</v>
      </c>
      <c r="D121" s="300" t="str">
        <f t="shared" si="109"/>
        <v>ELS-EVERGREEN-03ELSTLF4004BK</v>
      </c>
      <c r="E121" s="71">
        <f t="shared" si="110"/>
        <v>1</v>
      </c>
      <c r="F121" s="193" t="str">
        <f t="shared" si="111"/>
        <v>ELS-EVERGREEN-031</v>
      </c>
      <c r="G121" s="71" t="str">
        <f t="shared" si="112"/>
        <v>ELS-EVERGREEN-031-ELSTLF4004BLACKOSS</v>
      </c>
      <c r="H121" s="71" t="str">
        <f>IF(ISERROR(I121&amp;VLOOKUP(P121,CODE!$K:$N,CODE!$N$1,FALSE)&amp;S121)=TRUE,0,I121&amp;VLOOKUP(P121,CODE!$K:$N,CODE!$N$1,FALSE)&amp;S121)</f>
        <v>ELS의류4</v>
      </c>
      <c r="I121" s="71" t="str">
        <f>IF(ISERROR(SEARCH("TTL",$K121))=TRUE,IF($L121="","",VLOOKUP($L121,CODE!$B:$G,CODE!$D$1,FALSE)),"TTL")</f>
        <v>ELS</v>
      </c>
      <c r="J121" s="237" t="str">
        <f t="shared" si="113"/>
        <v>14FW_E</v>
      </c>
      <c r="K121" s="878"/>
      <c r="L121" s="40" t="s">
        <v>2176</v>
      </c>
      <c r="M121" s="41" t="str">
        <f>IF(OR($I121="TTL",$L121=""),"",VLOOKUP($L121,CODE!$B:$D,CODE!$C$1,FALSE))</f>
        <v>ELSTINKO</v>
      </c>
      <c r="N121" s="42" t="str">
        <f>IF(OR($I121="TTL",$L121=""),"",VLOOKUP($K$2,CODE!$S:$T,CODE!$T$1-1,FALSE))</f>
        <v>F</v>
      </c>
      <c r="O121" s="1281">
        <v>4</v>
      </c>
      <c r="P121" s="40" t="s">
        <v>2177</v>
      </c>
      <c r="Q121" s="41" t="str">
        <f>IF(OR($I121="TTL",$P121=""),"",VLOOKUP($P121,CODE!$K:$M,CODE!$L$1,FALSE))</f>
        <v>LONG SLEEVES</v>
      </c>
      <c r="R121" s="1282" t="s">
        <v>2178</v>
      </c>
      <c r="S121" s="1283">
        <v>4</v>
      </c>
      <c r="T121" s="43" t="str">
        <f t="shared" si="129"/>
        <v>004</v>
      </c>
      <c r="U121" s="39" t="str">
        <f t="shared" si="130"/>
        <v>ELSTLF4004</v>
      </c>
      <c r="V121" s="36">
        <f t="shared" si="99"/>
        <v>0.2</v>
      </c>
      <c r="W121" s="1284" t="s">
        <v>2179</v>
      </c>
      <c r="X121" s="39" t="str">
        <f>IF($Y121="","",VLOOKUP($Y121,CODE!$AE:$AF,CODE!$AF$1-1,FALSE))</f>
        <v>BK</v>
      </c>
      <c r="Y121" s="37" t="s">
        <v>2180</v>
      </c>
      <c r="Z121" s="35" t="str">
        <f t="shared" si="131"/>
        <v>ELSTLF4004BK</v>
      </c>
      <c r="AA121" s="592" t="str">
        <f t="shared" si="100"/>
        <v/>
      </c>
      <c r="AB121" s="44">
        <f t="shared" si="101"/>
        <v>0.2</v>
      </c>
      <c r="AC121" s="598" t="s">
        <v>3004</v>
      </c>
      <c r="AD121" s="184">
        <v>1</v>
      </c>
      <c r="AE121" s="1285" t="s">
        <v>1942</v>
      </c>
      <c r="AF121" s="1295">
        <v>250</v>
      </c>
      <c r="AG121" s="1287" t="s">
        <v>2329</v>
      </c>
      <c r="AH121" s="1288">
        <v>3</v>
      </c>
      <c r="AI121" s="224" t="str">
        <f t="shared" si="132"/>
        <v>03</v>
      </c>
      <c r="AJ121" s="1289" t="s">
        <v>2330</v>
      </c>
      <c r="AK121" s="1289" t="s">
        <v>2331</v>
      </c>
      <c r="AL121" s="212">
        <f t="shared" si="133"/>
        <v>1</v>
      </c>
      <c r="AM121" s="247">
        <f>IF(ISERROR(VLOOKUP($F121,[1]기획현황취합!$A$1:$E$65440,[1]기획현황취합!$B$1,FALSE))=TRUE,0,VLOOKUP($F121,[1]기획현황취합!$A$1:$E$65440,[1]기획현황취합!$B$1,FALSE))</f>
        <v>75000</v>
      </c>
      <c r="AN121" s="1099">
        <f>IF(ISERROR(VLOOKUP($F121,[1]기획현황취합!$A$1:$E$65440,[1]기획현황취합!$C$1,FALSE))=TRUE,0,VLOOKUP($F121,[1]기획현황취합!$A$1:$E$65440,[1]기획현황취합!$C$1,FALSE))</f>
        <v>41803</v>
      </c>
      <c r="AO121" s="45">
        <f>IF(ISERROR(($AM121/1.1)/VLOOKUP($AG121,'TARGET MU'!$A:$D,'TARGET MU'!$D$1,FALSE))=TRUE,0,($AM121/1.1)/VLOOKUP($AG121,'TARGET MU'!$A:$D,'TARGET MU'!$D$1,FALSE))</f>
        <v>13636.363636363636</v>
      </c>
      <c r="AP121" s="1110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15059.225</v>
      </c>
      <c r="AQ121" s="38">
        <f t="shared" si="122"/>
        <v>1422.8613636363643</v>
      </c>
      <c r="AR121" s="754">
        <v>0</v>
      </c>
      <c r="AS121" s="754">
        <v>50</v>
      </c>
      <c r="AT121" s="244" t="s">
        <v>1724</v>
      </c>
      <c r="AU121" s="219">
        <f t="shared" si="123"/>
        <v>50</v>
      </c>
      <c r="AV121" s="245">
        <v>11.5</v>
      </c>
      <c r="AW121" s="246">
        <v>0</v>
      </c>
      <c r="AX121" s="250">
        <f>IF(ISERROR(VLOOKUP($F121,[1]기획현황취합!$A$1:$E$65440,[1]기획현황취합!$D$1,FALSE))=TRUE,0,VLOOKUP($F121,[1]기획현황취합!$A$1:$E$65440,[1]기획현황취합!$D$1,FALSE))</f>
        <v>41744</v>
      </c>
      <c r="AY121" s="248">
        <v>41839</v>
      </c>
      <c r="AZ121" s="208">
        <f>IF(ISERROR(VLOOKUP($F121,[1]기획현황취합!$A$1:$E$65440,[1]기획현황취합!$E$1,FALSE))=TRUE,0,VLOOKUP($F121,[1]기획현황취합!$A$1:$E$65440,[1]기획현황취합!$E$1,FALSE))</f>
        <v>41823</v>
      </c>
      <c r="BA121" s="243">
        <v>41845</v>
      </c>
      <c r="BB121" s="243">
        <v>41885</v>
      </c>
      <c r="BC121" s="243">
        <v>0</v>
      </c>
      <c r="BD121" s="243">
        <v>0</v>
      </c>
      <c r="BE121" s="243">
        <v>0</v>
      </c>
      <c r="BF121" s="243">
        <v>0</v>
      </c>
      <c r="BG121" s="249" t="s">
        <v>2773</v>
      </c>
      <c r="BH121" s="249">
        <v>0</v>
      </c>
      <c r="BI121" s="83">
        <f>IF($I121="TTL",SUMIF($C:$C,MID($K121,1,SEARCH("TTL",$K121)-2),$BI:$BI),SUMIF(실입고현황!$A:$A,BB121&amp;VLOOKUP($AG121,'TARGET MU'!$A:$D,'TARGET MU'!$B$1,FALSE)&amp;$Z121&amp;" "&amp;$AE121,실입고현황!$C:$C))</f>
        <v>191</v>
      </c>
      <c r="BJ121" s="102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3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3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3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4">
        <f t="shared" si="102"/>
        <v>59</v>
      </c>
      <c r="BO121" s="46">
        <f t="shared" si="103"/>
        <v>250</v>
      </c>
      <c r="BP121" s="94">
        <f t="shared" si="104"/>
        <v>3764806.25</v>
      </c>
      <c r="BQ121" s="94">
        <f t="shared" si="105"/>
        <v>18750000</v>
      </c>
      <c r="BR121" s="47">
        <f t="shared" si="97"/>
        <v>4.5275781576952445</v>
      </c>
      <c r="BT121" s="26" t="str">
        <f>IF(ISERROR(Z121&amp;VLOOKUP($AG121,'TARGET MU'!$A:$D,'TARGET MU'!$B$1,FALSE))=TRUE,"",Z121&amp;VLOOKUP($AG121,'TARGET MU'!$A:$D,'TARGET MU'!$B$1,FALSE))</f>
        <v>ELSTLF4004BK에버그린</v>
      </c>
      <c r="BU121" s="31">
        <f t="shared" si="114"/>
        <v>15059.225</v>
      </c>
      <c r="BV121" s="31" t="str">
        <f t="shared" si="115"/>
        <v>ELSTLF4004BKOSS25075000EVERGREEN03CN</v>
      </c>
      <c r="BX121" s="54" t="str">
        <f t="shared" si="71"/>
        <v>ELS</v>
      </c>
      <c r="BY121" s="55">
        <f t="shared" si="72"/>
        <v>4</v>
      </c>
      <c r="BZ121" s="55" t="str">
        <f t="shared" si="73"/>
        <v>M</v>
      </c>
      <c r="CA121" s="55" t="str">
        <f t="shared" si="74"/>
        <v>TL</v>
      </c>
      <c r="CB121" s="55" t="str">
        <f t="shared" si="75"/>
        <v>U</v>
      </c>
      <c r="CC121" s="55" t="str">
        <f t="shared" si="76"/>
        <v>CN</v>
      </c>
      <c r="CD121" s="56" t="str">
        <f t="shared" si="77"/>
        <v>14FW_ELSTINKO_MTM_05_BK</v>
      </c>
      <c r="CE121" s="55" t="str">
        <f t="shared" si="78"/>
        <v>ELSTLF4004</v>
      </c>
      <c r="CF121" s="55" t="str">
        <f t="shared" si="79"/>
        <v>004</v>
      </c>
      <c r="CG121" s="56" t="str">
        <f t="shared" si="80"/>
        <v>14FW_ELSTINKO_MTM_05_BK</v>
      </c>
      <c r="CH121" s="55" t="str">
        <f t="shared" si="81"/>
        <v>BK</v>
      </c>
      <c r="CI121" s="55">
        <f t="shared" si="82"/>
        <v>1</v>
      </c>
      <c r="CJ121" s="55" t="str">
        <f t="shared" si="83"/>
        <v>OSS</v>
      </c>
      <c r="CK121" s="57">
        <f t="shared" si="106"/>
        <v>250</v>
      </c>
      <c r="CL121" s="58">
        <f t="shared" si="84"/>
        <v>11.5</v>
      </c>
      <c r="CM121" s="57">
        <f t="shared" si="85"/>
        <v>75000</v>
      </c>
      <c r="CN121" s="57">
        <f t="shared" si="86"/>
        <v>15009.225</v>
      </c>
      <c r="CO121" s="57">
        <f t="shared" si="87"/>
        <v>50</v>
      </c>
      <c r="CP121" s="59">
        <f t="shared" si="88"/>
        <v>1</v>
      </c>
      <c r="CQ121" s="234"/>
      <c r="CS121" s="48"/>
      <c r="CT121" s="49" t="str">
        <f t="shared" si="89"/>
        <v>ELSTLF4004BKOSS</v>
      </c>
      <c r="CU121" s="50" t="str">
        <f t="shared" si="90"/>
        <v>ELSTINKO</v>
      </c>
      <c r="CV121" s="50" t="str">
        <f t="shared" si="70"/>
        <v>LONG SLEEVES_004</v>
      </c>
      <c r="CW121" s="50" t="str">
        <f t="shared" si="91"/>
        <v>BLACK_OSS</v>
      </c>
      <c r="CX121" s="51" t="str">
        <f t="shared" si="92"/>
        <v>ELS</v>
      </c>
      <c r="CY121" s="51" t="str">
        <f t="shared" si="93"/>
        <v>004</v>
      </c>
      <c r="CZ121" s="52">
        <f t="shared" si="107"/>
        <v>250</v>
      </c>
      <c r="DA121" s="52">
        <f t="shared" si="94"/>
        <v>75000</v>
      </c>
      <c r="DB121" s="51" t="str">
        <f t="shared" si="95"/>
        <v>BLACK</v>
      </c>
      <c r="DC121" s="51" t="str">
        <f t="shared" si="96"/>
        <v>OSS</v>
      </c>
      <c r="DD121" s="60"/>
      <c r="DE121" s="164"/>
      <c r="DG121" s="270">
        <v>41778</v>
      </c>
      <c r="DH121" s="276">
        <f t="shared" si="67"/>
        <v>41733</v>
      </c>
      <c r="DI121" s="269">
        <v>41746</v>
      </c>
      <c r="DJ121" s="269">
        <v>41746</v>
      </c>
      <c r="DK121" s="270"/>
      <c r="DL121" s="1167"/>
      <c r="DM121" s="1167"/>
      <c r="DN121" s="270"/>
      <c r="DO121" s="270"/>
      <c r="DP121" s="277">
        <f t="shared" si="68"/>
        <v>41763</v>
      </c>
      <c r="DQ121" s="270"/>
      <c r="DR121" s="270"/>
      <c r="DS121" s="271"/>
      <c r="DT121" s="270"/>
      <c r="DU121" s="271"/>
      <c r="DV121" s="270">
        <v>41820</v>
      </c>
      <c r="DW121" s="270"/>
      <c r="DX121" s="271"/>
      <c r="DY121" s="271"/>
      <c r="DZ121" s="60"/>
      <c r="EA121" s="61"/>
      <c r="EB121" s="61"/>
      <c r="EC121" s="26" t="str">
        <f t="shared" si="116"/>
        <v/>
      </c>
      <c r="ED121" s="26" t="str">
        <f t="shared" si="117"/>
        <v>ELSTLF4004BKOSS</v>
      </c>
      <c r="EE121" s="27">
        <f>IF($ED121="",0,IF(COUNTIF(ED$12:ED120,ED121)=0,0,COUNTIF(ED$12:ED120,ED121)))</f>
        <v>0</v>
      </c>
      <c r="EF121" s="26">
        <f t="shared" si="118"/>
        <v>0</v>
      </c>
      <c r="EG121" s="27" t="str">
        <f t="shared" si="119"/>
        <v/>
      </c>
      <c r="EI121" s="26" t="str">
        <f t="shared" si="120"/>
        <v>ELSTLF4004</v>
      </c>
      <c r="EJ121" s="26" t="str">
        <f t="shared" si="121"/>
        <v>ELSTLF4004BK</v>
      </c>
    </row>
    <row r="122" spans="1:140" s="26" customFormat="1" ht="52.5" customHeight="1">
      <c r="A122" s="168" t="str">
        <f>IF(OR($I122="TTL",$I122=""),"",IF(ISERROR(VLOOKUP($B122,CODE!$D:$G,CODE!$F$1-2,FALSE))=TRUE,"전략",VLOOKUP($B122,CODE!$D:$G,CODE!$F$1-2,FALSE)))</f>
        <v>전략</v>
      </c>
      <c r="B122" s="217" t="str">
        <f>IF(OR($I122="TTL",$I122=""),"",IF(VLOOKUP($P122,CODE!$K:$O,CODE!$O$1,FALSE)="",$I122,$I122&amp;"-"&amp;VLOOKUP($P122,CODE!$K:$O,CODE!$O$1,FALSE)))</f>
        <v>ELS-의류</v>
      </c>
      <c r="C122" s="71" t="str">
        <f t="shared" si="108"/>
        <v>ELS-EVERGREEN-03</v>
      </c>
      <c r="D122" s="300" t="str">
        <f t="shared" si="109"/>
        <v>ELS-EVERGREEN-03ELSTLF4004BK</v>
      </c>
      <c r="E122" s="71">
        <f t="shared" si="110"/>
        <v>1</v>
      </c>
      <c r="F122" s="193" t="str">
        <f t="shared" si="111"/>
        <v>ELS-EVERGREEN-031</v>
      </c>
      <c r="G122" s="71" t="str">
        <f t="shared" si="112"/>
        <v>ELS-EVERGREEN-031-ELSTLF4004BLACKOMM</v>
      </c>
      <c r="H122" s="71" t="str">
        <f>IF(ISERROR(I122&amp;VLOOKUP(P122,CODE!$K:$N,CODE!$N$1,FALSE)&amp;S122)=TRUE,0,I122&amp;VLOOKUP(P122,CODE!$K:$N,CODE!$N$1,FALSE)&amp;S122)</f>
        <v>ELS의류4</v>
      </c>
      <c r="I122" s="71" t="str">
        <f>IF(ISERROR(SEARCH("TTL",$K122))=TRUE,IF($L122="","",VLOOKUP($L122,CODE!$B:$G,CODE!$D$1,FALSE)),"TTL")</f>
        <v>ELS</v>
      </c>
      <c r="J122" s="237" t="str">
        <f t="shared" si="113"/>
        <v>14FW_E</v>
      </c>
      <c r="K122" s="878"/>
      <c r="L122" s="40" t="s">
        <v>2176</v>
      </c>
      <c r="M122" s="41" t="str">
        <f>IF(OR($I122="TTL",$L122=""),"",VLOOKUP($L122,CODE!$B:$D,CODE!$C$1,FALSE))</f>
        <v>ELSTINKO</v>
      </c>
      <c r="N122" s="42" t="str">
        <f>IF(OR($I122="TTL",$L122=""),"",VLOOKUP($K$2,CODE!$S:$T,CODE!$T$1-1,FALSE))</f>
        <v>F</v>
      </c>
      <c r="O122" s="1281">
        <v>4</v>
      </c>
      <c r="P122" s="40" t="s">
        <v>2177</v>
      </c>
      <c r="Q122" s="41" t="str">
        <f>IF(OR($I122="TTL",$P122=""),"",VLOOKUP($P122,CODE!$K:$M,CODE!$L$1,FALSE))</f>
        <v>LONG SLEEVES</v>
      </c>
      <c r="R122" s="1282" t="s">
        <v>2178</v>
      </c>
      <c r="S122" s="1283">
        <v>4</v>
      </c>
      <c r="T122" s="43" t="str">
        <f t="shared" si="129"/>
        <v>004</v>
      </c>
      <c r="U122" s="39" t="str">
        <f t="shared" si="130"/>
        <v>ELSTLF4004</v>
      </c>
      <c r="V122" s="36">
        <f t="shared" si="99"/>
        <v>0.2</v>
      </c>
      <c r="W122" s="1284" t="s">
        <v>2179</v>
      </c>
      <c r="X122" s="39" t="str">
        <f>IF($Y122="","",VLOOKUP($Y122,CODE!$AE:$AF,CODE!$AF$1-1,FALSE))</f>
        <v>BK</v>
      </c>
      <c r="Y122" s="37" t="s">
        <v>2180</v>
      </c>
      <c r="Z122" s="35" t="str">
        <f t="shared" si="131"/>
        <v>ELSTLF4004BK</v>
      </c>
      <c r="AA122" s="592" t="str">
        <f t="shared" si="100"/>
        <v/>
      </c>
      <c r="AB122" s="44">
        <f t="shared" si="101"/>
        <v>0.2</v>
      </c>
      <c r="AC122" s="598" t="s">
        <v>3003</v>
      </c>
      <c r="AD122" s="184">
        <v>1</v>
      </c>
      <c r="AE122" s="1285" t="s">
        <v>1951</v>
      </c>
      <c r="AF122" s="1295">
        <v>250</v>
      </c>
      <c r="AG122" s="1287" t="s">
        <v>2329</v>
      </c>
      <c r="AH122" s="1288">
        <v>3</v>
      </c>
      <c r="AI122" s="224" t="str">
        <f t="shared" si="132"/>
        <v>03</v>
      </c>
      <c r="AJ122" s="1289" t="s">
        <v>2330</v>
      </c>
      <c r="AK122" s="1289" t="s">
        <v>2331</v>
      </c>
      <c r="AL122" s="212">
        <f t="shared" si="133"/>
        <v>1</v>
      </c>
      <c r="AM122" s="247">
        <f>IF(ISERROR(VLOOKUP($F122,[1]기획현황취합!$A$1:$E$65440,[1]기획현황취합!$B$1,FALSE))=TRUE,0,VLOOKUP($F122,[1]기획현황취합!$A$1:$E$65440,[1]기획현황취합!$B$1,FALSE))</f>
        <v>75000</v>
      </c>
      <c r="AN122" s="1099">
        <f>IF(ISERROR(VLOOKUP($F122,[1]기획현황취합!$A$1:$E$65440,[1]기획현황취합!$C$1,FALSE))=TRUE,0,VLOOKUP($F122,[1]기획현황취합!$A$1:$E$65440,[1]기획현황취합!$C$1,FALSE))</f>
        <v>41803</v>
      </c>
      <c r="AO122" s="45">
        <f>IF(ISERROR(($AM122/1.1)/VLOOKUP($AG122,'TARGET MU'!$A:$D,'TARGET MU'!$D$1,FALSE))=TRUE,0,($AM122/1.1)/VLOOKUP($AG122,'TARGET MU'!$A:$D,'TARGET MU'!$D$1,FALSE))</f>
        <v>13636.363636363636</v>
      </c>
      <c r="AP122" s="1110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15059.225</v>
      </c>
      <c r="AQ122" s="38">
        <f t="shared" si="122"/>
        <v>1422.8613636363643</v>
      </c>
      <c r="AR122" s="754">
        <v>0</v>
      </c>
      <c r="AS122" s="754">
        <v>50</v>
      </c>
      <c r="AT122" s="244" t="s">
        <v>1724</v>
      </c>
      <c r="AU122" s="219">
        <f t="shared" si="123"/>
        <v>50</v>
      </c>
      <c r="AV122" s="245">
        <v>11.5</v>
      </c>
      <c r="AW122" s="246">
        <v>0</v>
      </c>
      <c r="AX122" s="250">
        <f>IF(ISERROR(VLOOKUP($F122,[1]기획현황취합!$A$1:$E$65440,[1]기획현황취합!$D$1,FALSE))=TRUE,0,VLOOKUP($F122,[1]기획현황취합!$A$1:$E$65440,[1]기획현황취합!$D$1,FALSE))</f>
        <v>41744</v>
      </c>
      <c r="AY122" s="248">
        <v>41839</v>
      </c>
      <c r="AZ122" s="208">
        <f>IF(ISERROR(VLOOKUP($F122,[1]기획현황취합!$A$1:$E$65440,[1]기획현황취합!$E$1,FALSE))=TRUE,0,VLOOKUP($F122,[1]기획현황취합!$A$1:$E$65440,[1]기획현황취합!$E$1,FALSE))</f>
        <v>41823</v>
      </c>
      <c r="BA122" s="243">
        <v>41845</v>
      </c>
      <c r="BB122" s="243">
        <v>41885</v>
      </c>
      <c r="BC122" s="243">
        <v>0</v>
      </c>
      <c r="BD122" s="243">
        <v>0</v>
      </c>
      <c r="BE122" s="243">
        <v>0</v>
      </c>
      <c r="BF122" s="243">
        <v>0</v>
      </c>
      <c r="BG122" s="249" t="s">
        <v>2773</v>
      </c>
      <c r="BH122" s="249">
        <v>0</v>
      </c>
      <c r="BI122" s="83">
        <f>IF($I122="TTL",SUMIF($C:$C,MID($K122,1,SEARCH("TTL",$K122)-2),$BI:$BI),SUMIF(실입고현황!$A:$A,BB122&amp;VLOOKUP($AG122,'TARGET MU'!$A:$D,'TARGET MU'!$B$1,FALSE)&amp;$Z122&amp;" "&amp;$AE122,실입고현황!$C:$C))</f>
        <v>225</v>
      </c>
      <c r="BJ122" s="102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3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3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3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4">
        <f t="shared" si="102"/>
        <v>25</v>
      </c>
      <c r="BO122" s="46">
        <f t="shared" si="103"/>
        <v>250</v>
      </c>
      <c r="BP122" s="94">
        <f t="shared" si="104"/>
        <v>3764806.25</v>
      </c>
      <c r="BQ122" s="94">
        <f t="shared" si="105"/>
        <v>18750000</v>
      </c>
      <c r="BR122" s="47">
        <f t="shared" si="97"/>
        <v>4.5275781576952445</v>
      </c>
      <c r="BT122" s="26" t="str">
        <f>IF(ISERROR(Z122&amp;VLOOKUP($AG122,'TARGET MU'!$A:$D,'TARGET MU'!$B$1,FALSE))=TRUE,"",Z122&amp;VLOOKUP($AG122,'TARGET MU'!$A:$D,'TARGET MU'!$B$1,FALSE))</f>
        <v>ELSTLF4004BK에버그린</v>
      </c>
      <c r="BU122" s="31">
        <f t="shared" si="114"/>
        <v>15059.225</v>
      </c>
      <c r="BV122" s="31" t="str">
        <f t="shared" si="115"/>
        <v>ELSTLF4004BKOMM25075000EVERGREEN03CN</v>
      </c>
      <c r="BX122" s="54" t="str">
        <f t="shared" si="71"/>
        <v>ELS</v>
      </c>
      <c r="BY122" s="55">
        <f t="shared" si="72"/>
        <v>4</v>
      </c>
      <c r="BZ122" s="55" t="str">
        <f t="shared" si="73"/>
        <v>M</v>
      </c>
      <c r="CA122" s="55" t="str">
        <f t="shared" si="74"/>
        <v>TL</v>
      </c>
      <c r="CB122" s="55" t="str">
        <f t="shared" si="75"/>
        <v>U</v>
      </c>
      <c r="CC122" s="55" t="str">
        <f t="shared" si="76"/>
        <v>CN</v>
      </c>
      <c r="CD122" s="56" t="str">
        <f t="shared" si="77"/>
        <v>14FW_ELSTINKO_MTM_05_BK</v>
      </c>
      <c r="CE122" s="55" t="str">
        <f t="shared" si="78"/>
        <v>ELSTLF4004</v>
      </c>
      <c r="CF122" s="55" t="str">
        <f t="shared" si="79"/>
        <v>004</v>
      </c>
      <c r="CG122" s="56" t="str">
        <f t="shared" si="80"/>
        <v>14FW_ELSTINKO_MTM_05_BK</v>
      </c>
      <c r="CH122" s="55" t="str">
        <f t="shared" si="81"/>
        <v>BK</v>
      </c>
      <c r="CI122" s="55">
        <f t="shared" si="82"/>
        <v>1</v>
      </c>
      <c r="CJ122" s="55" t="str">
        <f t="shared" si="83"/>
        <v>OMM</v>
      </c>
      <c r="CK122" s="57">
        <f t="shared" si="106"/>
        <v>250</v>
      </c>
      <c r="CL122" s="58">
        <f t="shared" si="84"/>
        <v>11.5</v>
      </c>
      <c r="CM122" s="57">
        <f t="shared" si="85"/>
        <v>75000</v>
      </c>
      <c r="CN122" s="57">
        <f t="shared" si="86"/>
        <v>15009.225</v>
      </c>
      <c r="CO122" s="57">
        <f t="shared" si="87"/>
        <v>50</v>
      </c>
      <c r="CP122" s="59">
        <f t="shared" si="88"/>
        <v>1</v>
      </c>
      <c r="CQ122" s="234"/>
      <c r="CS122" s="48"/>
      <c r="CT122" s="49" t="str">
        <f t="shared" si="89"/>
        <v>ELSTLF4004BKOMM</v>
      </c>
      <c r="CU122" s="50" t="str">
        <f t="shared" si="90"/>
        <v>ELSTINKO</v>
      </c>
      <c r="CV122" s="50" t="str">
        <f t="shared" si="70"/>
        <v>LONG SLEEVES_004</v>
      </c>
      <c r="CW122" s="50" t="str">
        <f t="shared" si="91"/>
        <v>BLACK_OMM</v>
      </c>
      <c r="CX122" s="51" t="str">
        <f t="shared" si="92"/>
        <v>ELS</v>
      </c>
      <c r="CY122" s="51" t="str">
        <f t="shared" si="93"/>
        <v>004</v>
      </c>
      <c r="CZ122" s="52">
        <f t="shared" si="107"/>
        <v>250</v>
      </c>
      <c r="DA122" s="52">
        <f t="shared" si="94"/>
        <v>75000</v>
      </c>
      <c r="DB122" s="51" t="str">
        <f t="shared" si="95"/>
        <v>BLACK</v>
      </c>
      <c r="DC122" s="51" t="str">
        <f t="shared" si="96"/>
        <v>OMM</v>
      </c>
      <c r="DD122" s="60"/>
      <c r="DE122" s="164"/>
      <c r="DG122" s="270">
        <v>41778</v>
      </c>
      <c r="DH122" s="276">
        <f t="shared" si="67"/>
        <v>41733</v>
      </c>
      <c r="DI122" s="269">
        <v>41746</v>
      </c>
      <c r="DJ122" s="269">
        <v>41746</v>
      </c>
      <c r="DK122" s="270"/>
      <c r="DL122" s="1167"/>
      <c r="DM122" s="1167"/>
      <c r="DN122" s="270"/>
      <c r="DO122" s="270"/>
      <c r="DP122" s="277">
        <f t="shared" si="68"/>
        <v>41763</v>
      </c>
      <c r="DQ122" s="270"/>
      <c r="DR122" s="270"/>
      <c r="DS122" s="271"/>
      <c r="DT122" s="270"/>
      <c r="DU122" s="271"/>
      <c r="DV122" s="270">
        <v>41820</v>
      </c>
      <c r="DW122" s="270"/>
      <c r="DX122" s="271"/>
      <c r="DY122" s="271"/>
      <c r="DZ122" s="60"/>
      <c r="EA122" s="61"/>
      <c r="EB122" s="61"/>
      <c r="EC122" s="26" t="str">
        <f t="shared" si="116"/>
        <v/>
      </c>
      <c r="ED122" s="26" t="str">
        <f t="shared" si="117"/>
        <v>ELSTLF4004BKOMM</v>
      </c>
      <c r="EE122" s="27">
        <f>IF($ED122="",0,IF(COUNTIF(ED$12:ED121,ED122)=0,0,COUNTIF(ED$12:ED121,ED122)))</f>
        <v>0</v>
      </c>
      <c r="EF122" s="26">
        <f t="shared" si="118"/>
        <v>0</v>
      </c>
      <c r="EG122" s="27" t="str">
        <f t="shared" si="119"/>
        <v/>
      </c>
      <c r="EI122" s="26" t="str">
        <f t="shared" si="120"/>
        <v>ELSTLF4004</v>
      </c>
      <c r="EJ122" s="26" t="str">
        <f t="shared" si="121"/>
        <v>ELSTLF4004BK</v>
      </c>
    </row>
    <row r="123" spans="1:140" s="26" customFormat="1" ht="52.5" customHeight="1">
      <c r="A123" s="168" t="str">
        <f>IF(OR($I123="TTL",$I123=""),"",IF(ISERROR(VLOOKUP($B123,CODE!$D:$G,CODE!$F$1-2,FALSE))=TRUE,"전략",VLOOKUP($B123,CODE!$D:$G,CODE!$F$1-2,FALSE)))</f>
        <v>전략</v>
      </c>
      <c r="B123" s="217" t="str">
        <f>IF(OR($I123="TTL",$I123=""),"",IF(VLOOKUP($P123,CODE!$K:$O,CODE!$O$1,FALSE)="",$I123,$I123&amp;"-"&amp;VLOOKUP($P123,CODE!$K:$O,CODE!$O$1,FALSE)))</f>
        <v>ELS-의류</v>
      </c>
      <c r="C123" s="71" t="str">
        <f t="shared" si="108"/>
        <v>ELS-EVERGREEN-03</v>
      </c>
      <c r="D123" s="300" t="str">
        <f t="shared" si="109"/>
        <v>ELS-EVERGREEN-03ELSTLF4004BK</v>
      </c>
      <c r="E123" s="71">
        <f t="shared" si="110"/>
        <v>1</v>
      </c>
      <c r="F123" s="193" t="str">
        <f t="shared" si="111"/>
        <v>ELS-EVERGREEN-031</v>
      </c>
      <c r="G123" s="71" t="str">
        <f t="shared" si="112"/>
        <v>ELS-EVERGREEN-031-ELSTLF4004BLACKOLL</v>
      </c>
      <c r="H123" s="71" t="str">
        <f>IF(ISERROR(I123&amp;VLOOKUP(P123,CODE!$K:$N,CODE!$N$1,FALSE)&amp;S123)=TRUE,0,I123&amp;VLOOKUP(P123,CODE!$K:$N,CODE!$N$1,FALSE)&amp;S123)</f>
        <v>ELS의류4</v>
      </c>
      <c r="I123" s="71" t="str">
        <f>IF(ISERROR(SEARCH("TTL",$K123))=TRUE,IF($L123="","",VLOOKUP($L123,CODE!$B:$G,CODE!$D$1,FALSE)),"TTL")</f>
        <v>ELS</v>
      </c>
      <c r="J123" s="237" t="str">
        <f t="shared" si="113"/>
        <v>14FW_E</v>
      </c>
      <c r="K123" s="878"/>
      <c r="L123" s="40" t="s">
        <v>2176</v>
      </c>
      <c r="M123" s="41" t="str">
        <f>IF(OR($I123="TTL",$L123=""),"",VLOOKUP($L123,CODE!$B:$D,CODE!$C$1,FALSE))</f>
        <v>ELSTINKO</v>
      </c>
      <c r="N123" s="42" t="str">
        <f>IF(OR($I123="TTL",$L123=""),"",VLOOKUP($K$2,CODE!$S:$T,CODE!$T$1-1,FALSE))</f>
        <v>F</v>
      </c>
      <c r="O123" s="1281">
        <v>4</v>
      </c>
      <c r="P123" s="40" t="s">
        <v>2177</v>
      </c>
      <c r="Q123" s="41" t="str">
        <f>IF(OR($I123="TTL",$P123=""),"",VLOOKUP($P123,CODE!$K:$M,CODE!$L$1,FALSE))</f>
        <v>LONG SLEEVES</v>
      </c>
      <c r="R123" s="1282" t="s">
        <v>2178</v>
      </c>
      <c r="S123" s="1283">
        <v>4</v>
      </c>
      <c r="T123" s="43" t="str">
        <f t="shared" si="129"/>
        <v>004</v>
      </c>
      <c r="U123" s="39" t="str">
        <f t="shared" si="130"/>
        <v>ELSTLF4004</v>
      </c>
      <c r="V123" s="36">
        <f t="shared" si="99"/>
        <v>0.2</v>
      </c>
      <c r="W123" s="1284" t="s">
        <v>2179</v>
      </c>
      <c r="X123" s="39" t="str">
        <f>IF($Y123="","",VLOOKUP($Y123,CODE!$AE:$AF,CODE!$AF$1-1,FALSE))</f>
        <v>BK</v>
      </c>
      <c r="Y123" s="37" t="s">
        <v>2180</v>
      </c>
      <c r="Z123" s="35" t="str">
        <f t="shared" si="131"/>
        <v>ELSTLF4004BK</v>
      </c>
      <c r="AA123" s="592" t="str">
        <f t="shared" si="100"/>
        <v/>
      </c>
      <c r="AB123" s="44">
        <f t="shared" si="101"/>
        <v>0.2</v>
      </c>
      <c r="AC123" s="598" t="s">
        <v>3003</v>
      </c>
      <c r="AD123" s="184">
        <v>1</v>
      </c>
      <c r="AE123" s="1285" t="s">
        <v>1960</v>
      </c>
      <c r="AF123" s="1295">
        <v>200</v>
      </c>
      <c r="AG123" s="1287" t="s">
        <v>2329</v>
      </c>
      <c r="AH123" s="1288">
        <v>3</v>
      </c>
      <c r="AI123" s="224" t="str">
        <f t="shared" si="132"/>
        <v>03</v>
      </c>
      <c r="AJ123" s="1289" t="s">
        <v>2330</v>
      </c>
      <c r="AK123" s="1289" t="s">
        <v>2331</v>
      </c>
      <c r="AL123" s="212">
        <f t="shared" si="133"/>
        <v>1</v>
      </c>
      <c r="AM123" s="247">
        <f>IF(ISERROR(VLOOKUP($F123,[1]기획현황취합!$A$1:$E$65440,[1]기획현황취합!$B$1,FALSE))=TRUE,0,VLOOKUP($F123,[1]기획현황취합!$A$1:$E$65440,[1]기획현황취합!$B$1,FALSE))</f>
        <v>75000</v>
      </c>
      <c r="AN123" s="1099">
        <f>IF(ISERROR(VLOOKUP($F123,[1]기획현황취합!$A$1:$E$65440,[1]기획현황취합!$C$1,FALSE))=TRUE,0,VLOOKUP($F123,[1]기획현황취합!$A$1:$E$65440,[1]기획현황취합!$C$1,FALSE))</f>
        <v>41803</v>
      </c>
      <c r="AO123" s="45">
        <f>IF(ISERROR(($AM123/1.1)/VLOOKUP($AG123,'TARGET MU'!$A:$D,'TARGET MU'!$D$1,FALSE))=TRUE,0,($AM123/1.1)/VLOOKUP($AG123,'TARGET MU'!$A:$D,'TARGET MU'!$D$1,FALSE))</f>
        <v>13636.363636363636</v>
      </c>
      <c r="AP123" s="1110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15059.225</v>
      </c>
      <c r="AQ123" s="38">
        <f t="shared" si="122"/>
        <v>1422.8613636363643</v>
      </c>
      <c r="AR123" s="754">
        <v>0</v>
      </c>
      <c r="AS123" s="754">
        <v>50</v>
      </c>
      <c r="AT123" s="244" t="s">
        <v>1724</v>
      </c>
      <c r="AU123" s="219">
        <f t="shared" si="123"/>
        <v>50</v>
      </c>
      <c r="AV123" s="245">
        <v>11.5</v>
      </c>
      <c r="AW123" s="246">
        <v>0</v>
      </c>
      <c r="AX123" s="250">
        <f>IF(ISERROR(VLOOKUP($F123,[1]기획현황취합!$A$1:$E$65440,[1]기획현황취합!$D$1,FALSE))=TRUE,0,VLOOKUP($F123,[1]기획현황취합!$A$1:$E$65440,[1]기획현황취합!$D$1,FALSE))</f>
        <v>41744</v>
      </c>
      <c r="AY123" s="248">
        <v>41839</v>
      </c>
      <c r="AZ123" s="208">
        <f>IF(ISERROR(VLOOKUP($F123,[1]기획현황취합!$A$1:$E$65440,[1]기획현황취합!$E$1,FALSE))=TRUE,0,VLOOKUP($F123,[1]기획현황취합!$A$1:$E$65440,[1]기획현황취합!$E$1,FALSE))</f>
        <v>41823</v>
      </c>
      <c r="BA123" s="243">
        <v>41845</v>
      </c>
      <c r="BB123" s="243">
        <v>41885</v>
      </c>
      <c r="BC123" s="243">
        <v>0</v>
      </c>
      <c r="BD123" s="243">
        <v>0</v>
      </c>
      <c r="BE123" s="243">
        <v>0</v>
      </c>
      <c r="BF123" s="243">
        <v>0</v>
      </c>
      <c r="BG123" s="249" t="s">
        <v>2773</v>
      </c>
      <c r="BH123" s="249">
        <v>0</v>
      </c>
      <c r="BI123" s="83">
        <f>IF($I123="TTL",SUMIF($C:$C,MID($K123,1,SEARCH("TTL",$K123)-2),$BI:$BI),SUMIF(실입고현황!$A:$A,BB123&amp;VLOOKUP($AG123,'TARGET MU'!$A:$D,'TARGET MU'!$B$1,FALSE)&amp;$Z123&amp;" "&amp;$AE123,실입고현황!$C:$C))</f>
        <v>161</v>
      </c>
      <c r="BJ123" s="102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3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3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3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4">
        <f t="shared" si="102"/>
        <v>39</v>
      </c>
      <c r="BO123" s="46">
        <f t="shared" si="103"/>
        <v>200</v>
      </c>
      <c r="BP123" s="94">
        <f t="shared" si="104"/>
        <v>3011845</v>
      </c>
      <c r="BQ123" s="94">
        <f t="shared" si="105"/>
        <v>15000000</v>
      </c>
      <c r="BR123" s="47">
        <f t="shared" si="97"/>
        <v>4.5275781576952445</v>
      </c>
      <c r="BT123" s="26" t="str">
        <f>IF(ISERROR(Z123&amp;VLOOKUP($AG123,'TARGET MU'!$A:$D,'TARGET MU'!$B$1,FALSE))=TRUE,"",Z123&amp;VLOOKUP($AG123,'TARGET MU'!$A:$D,'TARGET MU'!$B$1,FALSE))</f>
        <v>ELSTLF4004BK에버그린</v>
      </c>
      <c r="BU123" s="31">
        <f t="shared" si="114"/>
        <v>15059.225</v>
      </c>
      <c r="BV123" s="31" t="str">
        <f t="shared" si="115"/>
        <v>ELSTLF4004BKOLL20075000EVERGREEN03CN</v>
      </c>
      <c r="BX123" s="54" t="str">
        <f t="shared" si="71"/>
        <v>ELS</v>
      </c>
      <c r="BY123" s="55">
        <f t="shared" si="72"/>
        <v>4</v>
      </c>
      <c r="BZ123" s="55" t="str">
        <f t="shared" si="73"/>
        <v>M</v>
      </c>
      <c r="CA123" s="55" t="str">
        <f t="shared" si="74"/>
        <v>TL</v>
      </c>
      <c r="CB123" s="55" t="str">
        <f t="shared" si="75"/>
        <v>U</v>
      </c>
      <c r="CC123" s="55" t="str">
        <f t="shared" si="76"/>
        <v>CN</v>
      </c>
      <c r="CD123" s="56" t="str">
        <f t="shared" si="77"/>
        <v>14FW_ELSTINKO_MTM_05_BK</v>
      </c>
      <c r="CE123" s="55" t="str">
        <f t="shared" si="78"/>
        <v>ELSTLF4004</v>
      </c>
      <c r="CF123" s="55" t="str">
        <f t="shared" si="79"/>
        <v>004</v>
      </c>
      <c r="CG123" s="56" t="str">
        <f t="shared" si="80"/>
        <v>14FW_ELSTINKO_MTM_05_BK</v>
      </c>
      <c r="CH123" s="55" t="str">
        <f t="shared" si="81"/>
        <v>BK</v>
      </c>
      <c r="CI123" s="55">
        <f t="shared" si="82"/>
        <v>1</v>
      </c>
      <c r="CJ123" s="55" t="str">
        <f t="shared" si="83"/>
        <v>OLL</v>
      </c>
      <c r="CK123" s="57">
        <f t="shared" si="106"/>
        <v>200</v>
      </c>
      <c r="CL123" s="58">
        <f t="shared" si="84"/>
        <v>11.5</v>
      </c>
      <c r="CM123" s="57">
        <f t="shared" si="85"/>
        <v>75000</v>
      </c>
      <c r="CN123" s="57">
        <f t="shared" si="86"/>
        <v>15009.225</v>
      </c>
      <c r="CO123" s="57">
        <f t="shared" si="87"/>
        <v>50</v>
      </c>
      <c r="CP123" s="59">
        <f t="shared" si="88"/>
        <v>1</v>
      </c>
      <c r="CQ123" s="234"/>
      <c r="CS123" s="48"/>
      <c r="CT123" s="49" t="str">
        <f t="shared" si="89"/>
        <v>ELSTLF4004BKOLL</v>
      </c>
      <c r="CU123" s="50" t="str">
        <f t="shared" si="90"/>
        <v>ELSTINKO</v>
      </c>
      <c r="CV123" s="50" t="str">
        <f t="shared" si="70"/>
        <v>LONG SLEEVES_004</v>
      </c>
      <c r="CW123" s="50" t="str">
        <f t="shared" si="91"/>
        <v>BLACK_OLL</v>
      </c>
      <c r="CX123" s="51" t="str">
        <f t="shared" si="92"/>
        <v>ELS</v>
      </c>
      <c r="CY123" s="51" t="str">
        <f t="shared" si="93"/>
        <v>004</v>
      </c>
      <c r="CZ123" s="52">
        <f t="shared" si="107"/>
        <v>200</v>
      </c>
      <c r="DA123" s="52">
        <f t="shared" si="94"/>
        <v>75000</v>
      </c>
      <c r="DB123" s="51" t="str">
        <f t="shared" si="95"/>
        <v>BLACK</v>
      </c>
      <c r="DC123" s="51" t="str">
        <f t="shared" si="96"/>
        <v>OLL</v>
      </c>
      <c r="DD123" s="60"/>
      <c r="DE123" s="164"/>
      <c r="DG123" s="270">
        <v>41778</v>
      </c>
      <c r="DH123" s="276">
        <f t="shared" ref="DH123:DH180" si="134">IF(OR($I123="TTL",$I123=""),"",AZ123-$DH$11)</f>
        <v>41733</v>
      </c>
      <c r="DI123" s="269">
        <v>41746</v>
      </c>
      <c r="DJ123" s="269">
        <v>41746</v>
      </c>
      <c r="DK123" s="270"/>
      <c r="DL123" s="1167"/>
      <c r="DM123" s="1167"/>
      <c r="DN123" s="270"/>
      <c r="DO123" s="270"/>
      <c r="DP123" s="277">
        <f t="shared" ref="DP123:DP180" si="135">IF(OR($DN123="없음",$I123="TTL",$I123=""),"",AZ123-$DP$11)</f>
        <v>41763</v>
      </c>
      <c r="DQ123" s="270"/>
      <c r="DR123" s="270"/>
      <c r="DS123" s="271"/>
      <c r="DT123" s="270"/>
      <c r="DU123" s="271"/>
      <c r="DV123" s="270">
        <v>41820</v>
      </c>
      <c r="DW123" s="270"/>
      <c r="DX123" s="271"/>
      <c r="DY123" s="271"/>
      <c r="DZ123" s="60"/>
      <c r="EA123" s="61"/>
      <c r="EB123" s="61"/>
      <c r="EC123" s="26" t="str">
        <f t="shared" si="116"/>
        <v/>
      </c>
      <c r="ED123" s="26" t="str">
        <f t="shared" si="117"/>
        <v>ELSTLF4004BKOLL</v>
      </c>
      <c r="EE123" s="27">
        <f>IF($ED123="",0,IF(COUNTIF(ED$12:ED122,ED123)=0,0,COUNTIF(ED$12:ED122,ED123)))</f>
        <v>0</v>
      </c>
      <c r="EF123" s="26">
        <f t="shared" si="118"/>
        <v>0</v>
      </c>
      <c r="EG123" s="27" t="str">
        <f t="shared" si="119"/>
        <v/>
      </c>
      <c r="EI123" s="26" t="str">
        <f t="shared" si="120"/>
        <v>ELSTLF4004</v>
      </c>
      <c r="EJ123" s="26" t="str">
        <f t="shared" si="121"/>
        <v>ELSTLF4004BK</v>
      </c>
    </row>
    <row r="124" spans="1:140" s="26" customFormat="1" ht="52.5" customHeight="1">
      <c r="A124" s="168" t="str">
        <f>IF(OR($I124="TTL",$I124=""),"",IF(ISERROR(VLOOKUP($B124,CODE!$D:$G,CODE!$F$1-2,FALSE))=TRUE,"전략",VLOOKUP($B124,CODE!$D:$G,CODE!$F$1-2,FALSE)))</f>
        <v>전략</v>
      </c>
      <c r="B124" s="217" t="str">
        <f>IF(OR($I124="TTL",$I124=""),"",IF(VLOOKUP($P124,CODE!$K:$O,CODE!$O$1,FALSE)="",$I124,$I124&amp;"-"&amp;VLOOKUP($P124,CODE!$K:$O,CODE!$O$1,FALSE)))</f>
        <v>ELS-의류</v>
      </c>
      <c r="C124" s="71" t="str">
        <f t="shared" si="108"/>
        <v>ELS-EVERGREEN-03</v>
      </c>
      <c r="D124" s="300" t="str">
        <f t="shared" si="109"/>
        <v>ELS-EVERGREEN-03ELSTLF4004BK</v>
      </c>
      <c r="E124" s="71">
        <f t="shared" si="110"/>
        <v>1</v>
      </c>
      <c r="F124" s="193" t="str">
        <f t="shared" si="111"/>
        <v>ELS-EVERGREEN-031</v>
      </c>
      <c r="G124" s="71" t="str">
        <f t="shared" si="112"/>
        <v>ELS-EVERGREEN-031-ELSTLF4004BLACKOXL</v>
      </c>
      <c r="H124" s="71" t="str">
        <f>IF(ISERROR(I124&amp;VLOOKUP(P124,CODE!$K:$N,CODE!$N$1,FALSE)&amp;S124)=TRUE,0,I124&amp;VLOOKUP(P124,CODE!$K:$N,CODE!$N$1,FALSE)&amp;S124)</f>
        <v>ELS의류4</v>
      </c>
      <c r="I124" s="71" t="str">
        <f>IF(ISERROR(SEARCH("TTL",$K124))=TRUE,IF($L124="","",VLOOKUP($L124,CODE!$B:$G,CODE!$D$1,FALSE)),"TTL")</f>
        <v>ELS</v>
      </c>
      <c r="J124" s="237" t="str">
        <f t="shared" si="113"/>
        <v>14FW_E</v>
      </c>
      <c r="K124" s="878"/>
      <c r="L124" s="40" t="s">
        <v>2176</v>
      </c>
      <c r="M124" s="41" t="str">
        <f>IF(OR($I124="TTL",$L124=""),"",VLOOKUP($L124,CODE!$B:$D,CODE!$C$1,FALSE))</f>
        <v>ELSTINKO</v>
      </c>
      <c r="N124" s="42" t="str">
        <f>IF(OR($I124="TTL",$L124=""),"",VLOOKUP($K$2,CODE!$S:$T,CODE!$T$1-1,FALSE))</f>
        <v>F</v>
      </c>
      <c r="O124" s="1281">
        <v>4</v>
      </c>
      <c r="P124" s="40" t="s">
        <v>2177</v>
      </c>
      <c r="Q124" s="41" t="str">
        <f>IF(OR($I124="TTL",$P124=""),"",VLOOKUP($P124,CODE!$K:$M,CODE!$L$1,FALSE))</f>
        <v>LONG SLEEVES</v>
      </c>
      <c r="R124" s="1282" t="s">
        <v>2178</v>
      </c>
      <c r="S124" s="1283">
        <v>4</v>
      </c>
      <c r="T124" s="43" t="str">
        <f t="shared" si="129"/>
        <v>004</v>
      </c>
      <c r="U124" s="39" t="str">
        <f t="shared" si="130"/>
        <v>ELSTLF4004</v>
      </c>
      <c r="V124" s="36">
        <f t="shared" si="99"/>
        <v>0.2</v>
      </c>
      <c r="W124" s="1284" t="s">
        <v>2179</v>
      </c>
      <c r="X124" s="39" t="str">
        <f>IF($Y124="","",VLOOKUP($Y124,CODE!$AE:$AF,CODE!$AF$1-1,FALSE))</f>
        <v>BK</v>
      </c>
      <c r="Y124" s="37" t="s">
        <v>2180</v>
      </c>
      <c r="Z124" s="35" t="str">
        <f t="shared" si="131"/>
        <v>ELSTLF4004BK</v>
      </c>
      <c r="AA124" s="592" t="str">
        <f t="shared" si="100"/>
        <v/>
      </c>
      <c r="AB124" s="44">
        <f t="shared" si="101"/>
        <v>0.2</v>
      </c>
      <c r="AC124" s="598" t="s">
        <v>3003</v>
      </c>
      <c r="AD124" s="184">
        <v>1</v>
      </c>
      <c r="AE124" s="1285" t="s">
        <v>2172</v>
      </c>
      <c r="AF124" s="1295">
        <v>100</v>
      </c>
      <c r="AG124" s="1287" t="s">
        <v>2329</v>
      </c>
      <c r="AH124" s="1288">
        <v>3</v>
      </c>
      <c r="AI124" s="224" t="str">
        <f t="shared" si="132"/>
        <v>03</v>
      </c>
      <c r="AJ124" s="1289" t="s">
        <v>2330</v>
      </c>
      <c r="AK124" s="1289" t="s">
        <v>2331</v>
      </c>
      <c r="AL124" s="212">
        <f t="shared" si="133"/>
        <v>1</v>
      </c>
      <c r="AM124" s="247">
        <f>IF(ISERROR(VLOOKUP($F124,[1]기획현황취합!$A$1:$E$65440,[1]기획현황취합!$B$1,FALSE))=TRUE,0,VLOOKUP($F124,[1]기획현황취합!$A$1:$E$65440,[1]기획현황취합!$B$1,FALSE))</f>
        <v>75000</v>
      </c>
      <c r="AN124" s="1099">
        <f>IF(ISERROR(VLOOKUP($F124,[1]기획현황취합!$A$1:$E$65440,[1]기획현황취합!$C$1,FALSE))=TRUE,0,VLOOKUP($F124,[1]기획현황취합!$A$1:$E$65440,[1]기획현황취합!$C$1,FALSE))</f>
        <v>41803</v>
      </c>
      <c r="AO124" s="45">
        <f>IF(ISERROR(($AM124/1.1)/VLOOKUP($AG124,'TARGET MU'!$A:$D,'TARGET MU'!$D$1,FALSE))=TRUE,0,($AM124/1.1)/VLOOKUP($AG124,'TARGET MU'!$A:$D,'TARGET MU'!$D$1,FALSE))</f>
        <v>13636.363636363636</v>
      </c>
      <c r="AP124" s="1110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15059.225</v>
      </c>
      <c r="AQ124" s="38">
        <f t="shared" si="122"/>
        <v>1422.8613636363643</v>
      </c>
      <c r="AR124" s="754">
        <v>0</v>
      </c>
      <c r="AS124" s="754">
        <v>50</v>
      </c>
      <c r="AT124" s="244" t="s">
        <v>1724</v>
      </c>
      <c r="AU124" s="219">
        <f t="shared" si="123"/>
        <v>50</v>
      </c>
      <c r="AV124" s="245">
        <v>11.5</v>
      </c>
      <c r="AW124" s="246">
        <v>0</v>
      </c>
      <c r="AX124" s="250">
        <f>IF(ISERROR(VLOOKUP($F124,[1]기획현황취합!$A$1:$E$65440,[1]기획현황취합!$D$1,FALSE))=TRUE,0,VLOOKUP($F124,[1]기획현황취합!$A$1:$E$65440,[1]기획현황취합!$D$1,FALSE))</f>
        <v>41744</v>
      </c>
      <c r="AY124" s="248">
        <v>41839</v>
      </c>
      <c r="AZ124" s="208">
        <f>IF(ISERROR(VLOOKUP($F124,[1]기획현황취합!$A$1:$E$65440,[1]기획현황취합!$E$1,FALSE))=TRUE,0,VLOOKUP($F124,[1]기획현황취합!$A$1:$E$65440,[1]기획현황취합!$E$1,FALSE))</f>
        <v>41823</v>
      </c>
      <c r="BA124" s="243">
        <v>41845</v>
      </c>
      <c r="BB124" s="243">
        <v>41885</v>
      </c>
      <c r="BC124" s="243">
        <v>0</v>
      </c>
      <c r="BD124" s="243">
        <v>0</v>
      </c>
      <c r="BE124" s="243">
        <v>0</v>
      </c>
      <c r="BF124" s="243">
        <v>0</v>
      </c>
      <c r="BG124" s="249" t="s">
        <v>2773</v>
      </c>
      <c r="BH124" s="249">
        <v>0</v>
      </c>
      <c r="BI124" s="83">
        <f>IF($I124="TTL",SUMIF($C:$C,MID($K124,1,SEARCH("TTL",$K124)-2),$BI:$BI),SUMIF(실입고현황!$A:$A,BB124&amp;VLOOKUP($AG124,'TARGET MU'!$A:$D,'TARGET MU'!$B$1,FALSE)&amp;$Z124&amp;" "&amp;$AE124,실입고현황!$C:$C))</f>
        <v>80</v>
      </c>
      <c r="BJ124" s="102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3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3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3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4">
        <f t="shared" si="102"/>
        <v>20</v>
      </c>
      <c r="BO124" s="46">
        <f t="shared" si="103"/>
        <v>100</v>
      </c>
      <c r="BP124" s="94">
        <f t="shared" si="104"/>
        <v>1505922.5</v>
      </c>
      <c r="BQ124" s="94">
        <f t="shared" si="105"/>
        <v>7500000</v>
      </c>
      <c r="BR124" s="47">
        <f t="shared" si="97"/>
        <v>4.5275781576952445</v>
      </c>
      <c r="BT124" s="26" t="str">
        <f>IF(ISERROR(Z124&amp;VLOOKUP($AG124,'TARGET MU'!$A:$D,'TARGET MU'!$B$1,FALSE))=TRUE,"",Z124&amp;VLOOKUP($AG124,'TARGET MU'!$A:$D,'TARGET MU'!$B$1,FALSE))</f>
        <v>ELSTLF4004BK에버그린</v>
      </c>
      <c r="BU124" s="31">
        <f t="shared" si="114"/>
        <v>15059.225</v>
      </c>
      <c r="BV124" s="31" t="str">
        <f t="shared" si="115"/>
        <v>ELSTLF4004BKOXL10075000EVERGREEN03CN</v>
      </c>
      <c r="BX124" s="54" t="str">
        <f t="shared" si="71"/>
        <v>ELS</v>
      </c>
      <c r="BY124" s="55">
        <f t="shared" si="72"/>
        <v>4</v>
      </c>
      <c r="BZ124" s="55" t="str">
        <f t="shared" si="73"/>
        <v>M</v>
      </c>
      <c r="CA124" s="55" t="str">
        <f t="shared" si="74"/>
        <v>TL</v>
      </c>
      <c r="CB124" s="55" t="str">
        <f t="shared" si="75"/>
        <v>U</v>
      </c>
      <c r="CC124" s="55" t="str">
        <f t="shared" si="76"/>
        <v>CN</v>
      </c>
      <c r="CD124" s="56" t="str">
        <f t="shared" si="77"/>
        <v>14FW_ELSTINKO_MTM_05_BK</v>
      </c>
      <c r="CE124" s="55" t="str">
        <f t="shared" si="78"/>
        <v>ELSTLF4004</v>
      </c>
      <c r="CF124" s="55" t="str">
        <f t="shared" si="79"/>
        <v>004</v>
      </c>
      <c r="CG124" s="56" t="str">
        <f t="shared" si="80"/>
        <v>14FW_ELSTINKO_MTM_05_BK</v>
      </c>
      <c r="CH124" s="55" t="str">
        <f t="shared" si="81"/>
        <v>BK</v>
      </c>
      <c r="CI124" s="55">
        <f t="shared" si="82"/>
        <v>1</v>
      </c>
      <c r="CJ124" s="55" t="str">
        <f t="shared" si="83"/>
        <v>OXL</v>
      </c>
      <c r="CK124" s="57">
        <f t="shared" si="106"/>
        <v>100</v>
      </c>
      <c r="CL124" s="58">
        <f t="shared" si="84"/>
        <v>11.5</v>
      </c>
      <c r="CM124" s="57">
        <f t="shared" si="85"/>
        <v>75000</v>
      </c>
      <c r="CN124" s="57">
        <f t="shared" si="86"/>
        <v>15009.225</v>
      </c>
      <c r="CO124" s="57">
        <f t="shared" si="87"/>
        <v>50</v>
      </c>
      <c r="CP124" s="59">
        <f t="shared" si="88"/>
        <v>1</v>
      </c>
      <c r="CQ124" s="234"/>
      <c r="CS124" s="48"/>
      <c r="CT124" s="49" t="str">
        <f t="shared" si="89"/>
        <v>ELSTLF4004BKOXL</v>
      </c>
      <c r="CU124" s="50" t="str">
        <f t="shared" si="90"/>
        <v>ELSTINKO</v>
      </c>
      <c r="CV124" s="50" t="str">
        <f t="shared" si="70"/>
        <v>LONG SLEEVES_004</v>
      </c>
      <c r="CW124" s="50" t="str">
        <f t="shared" si="91"/>
        <v>BLACK_OXL</v>
      </c>
      <c r="CX124" s="51" t="str">
        <f t="shared" si="92"/>
        <v>ELS</v>
      </c>
      <c r="CY124" s="51" t="str">
        <f t="shared" si="93"/>
        <v>004</v>
      </c>
      <c r="CZ124" s="52">
        <f t="shared" si="107"/>
        <v>100</v>
      </c>
      <c r="DA124" s="52">
        <f t="shared" si="94"/>
        <v>75000</v>
      </c>
      <c r="DB124" s="51" t="str">
        <f t="shared" si="95"/>
        <v>BLACK</v>
      </c>
      <c r="DC124" s="51" t="str">
        <f t="shared" si="96"/>
        <v>OXL</v>
      </c>
      <c r="DD124" s="60"/>
      <c r="DE124" s="164"/>
      <c r="DG124" s="270">
        <v>41778</v>
      </c>
      <c r="DH124" s="276">
        <f t="shared" si="134"/>
        <v>41733</v>
      </c>
      <c r="DI124" s="269">
        <v>41746</v>
      </c>
      <c r="DJ124" s="269">
        <v>41746</v>
      </c>
      <c r="DK124" s="270"/>
      <c r="DL124" s="1167"/>
      <c r="DM124" s="1167"/>
      <c r="DN124" s="270"/>
      <c r="DO124" s="270"/>
      <c r="DP124" s="277">
        <f t="shared" si="135"/>
        <v>41763</v>
      </c>
      <c r="DQ124" s="270"/>
      <c r="DR124" s="270"/>
      <c r="DS124" s="271"/>
      <c r="DT124" s="270"/>
      <c r="DU124" s="271"/>
      <c r="DV124" s="270">
        <v>41820</v>
      </c>
      <c r="DW124" s="270"/>
      <c r="DX124" s="271"/>
      <c r="DY124" s="271"/>
      <c r="DZ124" s="60"/>
      <c r="EA124" s="61"/>
      <c r="EB124" s="61"/>
      <c r="EC124" s="26" t="str">
        <f t="shared" si="116"/>
        <v/>
      </c>
      <c r="ED124" s="26" t="str">
        <f t="shared" si="117"/>
        <v>ELSTLF4004BKOXL</v>
      </c>
      <c r="EE124" s="27">
        <f>IF($ED124="",0,IF(COUNTIF(ED$12:ED123,ED124)=0,0,COUNTIF(ED$12:ED123,ED124)))</f>
        <v>0</v>
      </c>
      <c r="EF124" s="26">
        <f t="shared" si="118"/>
        <v>0</v>
      </c>
      <c r="EG124" s="27" t="str">
        <f t="shared" si="119"/>
        <v/>
      </c>
      <c r="EI124" s="26" t="str">
        <f t="shared" si="120"/>
        <v>ELSTLF4004</v>
      </c>
      <c r="EJ124" s="26" t="str">
        <f t="shared" si="121"/>
        <v>ELSTLF4004BK</v>
      </c>
    </row>
    <row r="125" spans="1:140" s="26" customFormat="1" ht="52.5" customHeight="1">
      <c r="A125" s="168" t="str">
        <f>IF(OR($I125="TTL",$I125=""),"",IF(ISERROR(VLOOKUP($B125,CODE!$D:$G,CODE!$F$1-2,FALSE))=TRUE,"전략",VLOOKUP($B125,CODE!$D:$G,CODE!$F$1-2,FALSE)))</f>
        <v>전략</v>
      </c>
      <c r="B125" s="217" t="str">
        <f>IF(OR($I125="TTL",$I125=""),"",IF(VLOOKUP($P125,CODE!$K:$O,CODE!$O$1,FALSE)="",$I125,$I125&amp;"-"&amp;VLOOKUP($P125,CODE!$K:$O,CODE!$O$1,FALSE)))</f>
        <v>ELS-의류</v>
      </c>
      <c r="C125" s="71" t="str">
        <f t="shared" si="108"/>
        <v>ELS-EVERGREEN-03</v>
      </c>
      <c r="D125" s="300" t="str">
        <f t="shared" si="109"/>
        <v>ELS-EVERGREEN-03ELSPTF4005BK</v>
      </c>
      <c r="E125" s="71">
        <f t="shared" si="110"/>
        <v>2</v>
      </c>
      <c r="F125" s="193" t="str">
        <f t="shared" si="111"/>
        <v>ELS-EVERGREEN-032</v>
      </c>
      <c r="G125" s="71" t="str">
        <f t="shared" si="112"/>
        <v>ELS-EVERGREEN-032-ELSPTF4005BLACKOSS</v>
      </c>
      <c r="H125" s="71" t="str">
        <f>IF(ISERROR(I125&amp;VLOOKUP(P125,CODE!$K:$N,CODE!$N$1,FALSE)&amp;S125)=TRUE,0,I125&amp;VLOOKUP(P125,CODE!$K:$N,CODE!$N$1,FALSE)&amp;S125)</f>
        <v>ELS의류5</v>
      </c>
      <c r="I125" s="71" t="str">
        <f>IF(ISERROR(SEARCH("TTL",$K125))=TRUE,IF($L125="","",VLOOKUP($L125,CODE!$B:$G,CODE!$D$1,FALSE)),"TTL")</f>
        <v>ELS</v>
      </c>
      <c r="J125" s="237" t="str">
        <f t="shared" si="113"/>
        <v>14FW E</v>
      </c>
      <c r="K125" s="878"/>
      <c r="L125" s="40" t="s">
        <v>2176</v>
      </c>
      <c r="M125" s="41" t="str">
        <f>IF(OR($I125="TTL",$L125=""),"",VLOOKUP($L125,CODE!$B:$D,CODE!$C$1,FALSE))</f>
        <v>ELSTINKO</v>
      </c>
      <c r="N125" s="42" t="str">
        <f>IF(OR($I125="TTL",$L125=""),"",VLOOKUP($K$2,CODE!$S:$T,CODE!$T$1-1,FALSE))</f>
        <v>F</v>
      </c>
      <c r="O125" s="1281">
        <v>4</v>
      </c>
      <c r="P125" s="40" t="s">
        <v>2181</v>
      </c>
      <c r="Q125" s="41" t="str">
        <f>IF(OR($I125="TTL",$P125=""),"",VLOOKUP($P125,CODE!$K:$M,CODE!$L$1,FALSE))</f>
        <v>PANTS</v>
      </c>
      <c r="R125" s="1282" t="s">
        <v>2178</v>
      </c>
      <c r="S125" s="1283">
        <v>5</v>
      </c>
      <c r="T125" s="43" t="str">
        <f t="shared" si="129"/>
        <v>005</v>
      </c>
      <c r="U125" s="39" t="str">
        <f t="shared" si="130"/>
        <v>ELSPTF4005</v>
      </c>
      <c r="V125" s="36">
        <f t="shared" si="99"/>
        <v>0.33333333333333331</v>
      </c>
      <c r="W125" s="1284" t="s">
        <v>2182</v>
      </c>
      <c r="X125" s="39" t="str">
        <f>IF($Y125="","",VLOOKUP($Y125,CODE!$AE:$AF,CODE!$AF$1-1,FALSE))</f>
        <v>BK</v>
      </c>
      <c r="Y125" s="37" t="s">
        <v>2180</v>
      </c>
      <c r="Z125" s="35" t="str">
        <f t="shared" si="131"/>
        <v>ELSPTF4005BK</v>
      </c>
      <c r="AA125" s="592" t="str">
        <f t="shared" si="100"/>
        <v/>
      </c>
      <c r="AB125" s="44">
        <f t="shared" si="101"/>
        <v>0.33333333333333331</v>
      </c>
      <c r="AC125" s="598" t="s">
        <v>3003</v>
      </c>
      <c r="AD125" s="184">
        <v>1</v>
      </c>
      <c r="AE125" s="1285" t="s">
        <v>1942</v>
      </c>
      <c r="AF125" s="1295">
        <v>700</v>
      </c>
      <c r="AG125" s="1287" t="s">
        <v>2329</v>
      </c>
      <c r="AH125" s="1288">
        <v>3</v>
      </c>
      <c r="AI125" s="224" t="str">
        <f t="shared" si="132"/>
        <v>03</v>
      </c>
      <c r="AJ125" s="1289" t="s">
        <v>2330</v>
      </c>
      <c r="AK125" s="1289" t="s">
        <v>2331</v>
      </c>
      <c r="AL125" s="212">
        <f t="shared" si="133"/>
        <v>1</v>
      </c>
      <c r="AM125" s="247">
        <f>IF(ISERROR(VLOOKUP($F125,[1]기획현황취합!$A$1:$E$65440,[1]기획현황취합!$B$1,FALSE))=TRUE,0,VLOOKUP($F125,[1]기획현황취합!$A$1:$E$65440,[1]기획현황취합!$B$1,FALSE))</f>
        <v>75000</v>
      </c>
      <c r="AN125" s="1099">
        <f>IF(ISERROR(VLOOKUP($F125,[1]기획현황취합!$A$1:$E$65440,[1]기획현황취합!$C$1,FALSE))=TRUE,0,VLOOKUP($F125,[1]기획현황취합!$A$1:$E$65440,[1]기획현황취합!$C$1,FALSE))</f>
        <v>41803</v>
      </c>
      <c r="AO125" s="45">
        <f>IF(ISERROR(($AM125/1.1)/VLOOKUP($AG125,'TARGET MU'!$A:$D,'TARGET MU'!$D$1,FALSE))=TRUE,0,($AM125/1.1)/VLOOKUP($AG125,'TARGET MU'!$A:$D,'TARGET MU'!$D$1,FALSE))</f>
        <v>13636.363636363636</v>
      </c>
      <c r="AP125" s="1110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15711.8</v>
      </c>
      <c r="AQ125" s="38">
        <f t="shared" si="122"/>
        <v>2075.4363636363632</v>
      </c>
      <c r="AR125" s="754">
        <v>0</v>
      </c>
      <c r="AS125" s="754">
        <v>50</v>
      </c>
      <c r="AT125" s="244" t="s">
        <v>1724</v>
      </c>
      <c r="AU125" s="219">
        <f t="shared" si="123"/>
        <v>50</v>
      </c>
      <c r="AV125" s="245">
        <v>12</v>
      </c>
      <c r="AW125" s="246">
        <v>0</v>
      </c>
      <c r="AX125" s="250">
        <f>IF(ISERROR(VLOOKUP($F125,[1]기획현황취합!$A$1:$E$65440,[1]기획현황취합!$D$1,FALSE))=TRUE,0,VLOOKUP($F125,[1]기획현황취합!$A$1:$E$65440,[1]기획현황취합!$D$1,FALSE))</f>
        <v>41744</v>
      </c>
      <c r="AY125" s="248">
        <v>41839</v>
      </c>
      <c r="AZ125" s="208">
        <f>IF(ISERROR(VLOOKUP($F125,[1]기획현황취합!$A$1:$E$65440,[1]기획현황취합!$E$1,FALSE))=TRUE,0,VLOOKUP($F125,[1]기획현황취합!$A$1:$E$65440,[1]기획현황취합!$E$1,FALSE))</f>
        <v>41823</v>
      </c>
      <c r="BA125" s="243">
        <v>41845</v>
      </c>
      <c r="BB125" s="243">
        <v>41885</v>
      </c>
      <c r="BC125" s="243">
        <v>0</v>
      </c>
      <c r="BD125" s="243">
        <v>0</v>
      </c>
      <c r="BE125" s="243">
        <v>0</v>
      </c>
      <c r="BF125" s="243">
        <v>0</v>
      </c>
      <c r="BG125" s="249" t="s">
        <v>2773</v>
      </c>
      <c r="BH125" s="249">
        <v>0</v>
      </c>
      <c r="BI125" s="83">
        <f>IF($I125="TTL",SUMIF($C:$C,MID($K125,1,SEARCH("TTL",$K125)-2),$BI:$BI),SUMIF(실입고현황!$A:$A,BB125&amp;VLOOKUP($AG125,'TARGET MU'!$A:$D,'TARGET MU'!$B$1,FALSE)&amp;$Z125&amp;" "&amp;$AE125,실입고현황!$C:$C))</f>
        <v>682</v>
      </c>
      <c r="BJ125" s="102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3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3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3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4">
        <f t="shared" si="102"/>
        <v>0</v>
      </c>
      <c r="BO125" s="46">
        <f t="shared" si="103"/>
        <v>700</v>
      </c>
      <c r="BP125" s="94">
        <f t="shared" si="104"/>
        <v>10998260</v>
      </c>
      <c r="BQ125" s="94">
        <f t="shared" si="105"/>
        <v>52500000</v>
      </c>
      <c r="BR125" s="47">
        <f t="shared" si="97"/>
        <v>4.3395294098587156</v>
      </c>
      <c r="BT125" s="26" t="str">
        <f>IF(ISERROR(Z125&amp;VLOOKUP($AG125,'TARGET MU'!$A:$D,'TARGET MU'!$B$1,FALSE))=TRUE,"",Z125&amp;VLOOKUP($AG125,'TARGET MU'!$A:$D,'TARGET MU'!$B$1,FALSE))</f>
        <v>ELSPTF4005BK에버그린</v>
      </c>
      <c r="BU125" s="31">
        <f t="shared" si="114"/>
        <v>15711.8</v>
      </c>
      <c r="BV125" s="31" t="str">
        <f t="shared" si="115"/>
        <v>ELSPTF4005BKOSS70075000EVERGREEN03CN</v>
      </c>
      <c r="BX125" s="54" t="str">
        <f t="shared" si="71"/>
        <v>ELS</v>
      </c>
      <c r="BY125" s="55">
        <f t="shared" si="72"/>
        <v>4</v>
      </c>
      <c r="BZ125" s="55" t="str">
        <f t="shared" si="73"/>
        <v>M</v>
      </c>
      <c r="CA125" s="55" t="str">
        <f t="shared" si="74"/>
        <v>PT</v>
      </c>
      <c r="CB125" s="55" t="str">
        <f t="shared" si="75"/>
        <v>U</v>
      </c>
      <c r="CC125" s="55" t="str">
        <f t="shared" si="76"/>
        <v>CN</v>
      </c>
      <c r="CD125" s="56" t="str">
        <f t="shared" si="77"/>
        <v>14FW ELSTINKO_PANTS_02_BK</v>
      </c>
      <c r="CE125" s="55" t="str">
        <f t="shared" si="78"/>
        <v>ELSPTF4005</v>
      </c>
      <c r="CF125" s="55" t="str">
        <f t="shared" si="79"/>
        <v>005</v>
      </c>
      <c r="CG125" s="56" t="str">
        <f t="shared" si="80"/>
        <v>14FW ELSTINKO_PANTS_02_BK</v>
      </c>
      <c r="CH125" s="55" t="str">
        <f t="shared" si="81"/>
        <v>BK</v>
      </c>
      <c r="CI125" s="55">
        <f t="shared" si="82"/>
        <v>1</v>
      </c>
      <c r="CJ125" s="55" t="str">
        <f t="shared" si="83"/>
        <v>OSS</v>
      </c>
      <c r="CK125" s="57">
        <f t="shared" si="106"/>
        <v>700</v>
      </c>
      <c r="CL125" s="58">
        <f t="shared" si="84"/>
        <v>12</v>
      </c>
      <c r="CM125" s="57">
        <f t="shared" si="85"/>
        <v>75000</v>
      </c>
      <c r="CN125" s="57">
        <f t="shared" si="86"/>
        <v>15661.8</v>
      </c>
      <c r="CO125" s="57">
        <f t="shared" si="87"/>
        <v>50</v>
      </c>
      <c r="CP125" s="59">
        <f t="shared" si="88"/>
        <v>1</v>
      </c>
      <c r="CQ125" s="234"/>
      <c r="CS125" s="48"/>
      <c r="CT125" s="49" t="str">
        <f t="shared" si="89"/>
        <v>ELSPTF4005BKOSS</v>
      </c>
      <c r="CU125" s="50" t="str">
        <f t="shared" si="90"/>
        <v>ELSTINKO</v>
      </c>
      <c r="CV125" s="50" t="str">
        <f t="shared" si="70"/>
        <v>PANTS_005</v>
      </c>
      <c r="CW125" s="50" t="str">
        <f t="shared" si="91"/>
        <v>BLACK_OSS</v>
      </c>
      <c r="CX125" s="51" t="str">
        <f t="shared" si="92"/>
        <v>ELS</v>
      </c>
      <c r="CY125" s="51" t="str">
        <f t="shared" si="93"/>
        <v>005</v>
      </c>
      <c r="CZ125" s="52">
        <f t="shared" si="107"/>
        <v>700</v>
      </c>
      <c r="DA125" s="52">
        <f t="shared" si="94"/>
        <v>75000</v>
      </c>
      <c r="DB125" s="51" t="str">
        <f t="shared" si="95"/>
        <v>BLACK</v>
      </c>
      <c r="DC125" s="51" t="str">
        <f t="shared" si="96"/>
        <v>OSS</v>
      </c>
      <c r="DD125" s="60"/>
      <c r="DE125" s="164"/>
      <c r="DG125" s="270">
        <v>41778</v>
      </c>
      <c r="DH125" s="276">
        <f t="shared" si="134"/>
        <v>41733</v>
      </c>
      <c r="DI125" s="269">
        <v>41746</v>
      </c>
      <c r="DJ125" s="269">
        <v>41746</v>
      </c>
      <c r="DK125" s="270"/>
      <c r="DL125" s="1167"/>
      <c r="DM125" s="1167"/>
      <c r="DN125" s="270"/>
      <c r="DO125" s="270"/>
      <c r="DP125" s="277">
        <f t="shared" si="135"/>
        <v>41763</v>
      </c>
      <c r="DQ125" s="270"/>
      <c r="DR125" s="270"/>
      <c r="DS125" s="271"/>
      <c r="DT125" s="270"/>
      <c r="DU125" s="271"/>
      <c r="DV125" s="270">
        <v>41820</v>
      </c>
      <c r="DW125" s="270"/>
      <c r="DX125" s="271"/>
      <c r="DY125" s="271"/>
      <c r="DZ125" s="60"/>
      <c r="EA125" s="61"/>
      <c r="EB125" s="61"/>
      <c r="EC125" s="26" t="str">
        <f t="shared" si="116"/>
        <v>ELSPTF4005BK41744</v>
      </c>
      <c r="ED125" s="26" t="str">
        <f t="shared" si="117"/>
        <v>ELSPTF4005BKOSS</v>
      </c>
      <c r="EE125" s="27">
        <f>IF($ED125="",0,IF(COUNTIF(ED$12:ED124,ED125)=0,0,COUNTIF(ED$12:ED124,ED125)))</f>
        <v>0</v>
      </c>
      <c r="EF125" s="26">
        <f t="shared" si="118"/>
        <v>0</v>
      </c>
      <c r="EG125" s="27" t="str">
        <f t="shared" si="119"/>
        <v/>
      </c>
      <c r="EI125" s="26" t="str">
        <f t="shared" si="120"/>
        <v>ELSPTF4005</v>
      </c>
      <c r="EJ125" s="26" t="str">
        <f t="shared" si="121"/>
        <v>ELSPTF4005BK</v>
      </c>
    </row>
    <row r="126" spans="1:140" s="26" customFormat="1" ht="52.5" customHeight="1">
      <c r="A126" s="168" t="str">
        <f>IF(OR($I126="TTL",$I126=""),"",IF(ISERROR(VLOOKUP($B126,CODE!$D:$G,CODE!$F$1-2,FALSE))=TRUE,"전략",VLOOKUP($B126,CODE!$D:$G,CODE!$F$1-2,FALSE)))</f>
        <v>전략</v>
      </c>
      <c r="B126" s="217" t="str">
        <f>IF(OR($I126="TTL",$I126=""),"",IF(VLOOKUP($P126,CODE!$K:$O,CODE!$O$1,FALSE)="",$I126,$I126&amp;"-"&amp;VLOOKUP($P126,CODE!$K:$O,CODE!$O$1,FALSE)))</f>
        <v>ELS-의류</v>
      </c>
      <c r="C126" s="71" t="str">
        <f t="shared" si="108"/>
        <v>ELS-EVERGREEN-03</v>
      </c>
      <c r="D126" s="300" t="str">
        <f t="shared" si="109"/>
        <v>ELS-EVERGREEN-03ELSPTF4005BK</v>
      </c>
      <c r="E126" s="71">
        <f t="shared" si="110"/>
        <v>2</v>
      </c>
      <c r="F126" s="193" t="str">
        <f t="shared" si="111"/>
        <v>ELS-EVERGREEN-032</v>
      </c>
      <c r="G126" s="71" t="str">
        <f t="shared" si="112"/>
        <v>ELS-EVERGREEN-032-ELSPTF4005BLACKOMM</v>
      </c>
      <c r="H126" s="71" t="str">
        <f>IF(ISERROR(I126&amp;VLOOKUP(P126,CODE!$K:$N,CODE!$N$1,FALSE)&amp;S126)=TRUE,0,I126&amp;VLOOKUP(P126,CODE!$K:$N,CODE!$N$1,FALSE)&amp;S126)</f>
        <v>ELS의류5</v>
      </c>
      <c r="I126" s="71" t="str">
        <f>IF(ISERROR(SEARCH("TTL",$K126))=TRUE,IF($L126="","",VLOOKUP($L126,CODE!$B:$G,CODE!$D$1,FALSE)),"TTL")</f>
        <v>ELS</v>
      </c>
      <c r="J126" s="237" t="str">
        <f t="shared" si="113"/>
        <v>14FW E</v>
      </c>
      <c r="K126" s="878"/>
      <c r="L126" s="40" t="s">
        <v>2176</v>
      </c>
      <c r="M126" s="41" t="str">
        <f>IF(OR($I126="TTL",$L126=""),"",VLOOKUP($L126,CODE!$B:$D,CODE!$C$1,FALSE))</f>
        <v>ELSTINKO</v>
      </c>
      <c r="N126" s="42" t="str">
        <f>IF(OR($I126="TTL",$L126=""),"",VLOOKUP($K$2,CODE!$S:$T,CODE!$T$1-1,FALSE))</f>
        <v>F</v>
      </c>
      <c r="O126" s="1281">
        <v>4</v>
      </c>
      <c r="P126" s="40" t="s">
        <v>2181</v>
      </c>
      <c r="Q126" s="41" t="str">
        <f>IF(OR($I126="TTL",$P126=""),"",VLOOKUP($P126,CODE!$K:$M,CODE!$L$1,FALSE))</f>
        <v>PANTS</v>
      </c>
      <c r="R126" s="1282" t="s">
        <v>2183</v>
      </c>
      <c r="S126" s="1283">
        <v>5</v>
      </c>
      <c r="T126" s="43" t="str">
        <f t="shared" si="129"/>
        <v>005</v>
      </c>
      <c r="U126" s="39" t="str">
        <f t="shared" si="130"/>
        <v>ELSPTF4005</v>
      </c>
      <c r="V126" s="36">
        <f t="shared" si="99"/>
        <v>0.33333333333333331</v>
      </c>
      <c r="W126" s="1284" t="s">
        <v>2184</v>
      </c>
      <c r="X126" s="39" t="str">
        <f>IF($Y126="","",VLOOKUP($Y126,CODE!$AE:$AF,CODE!$AF$1-1,FALSE))</f>
        <v>BK</v>
      </c>
      <c r="Y126" s="37" t="s">
        <v>2185</v>
      </c>
      <c r="Z126" s="35" t="str">
        <f t="shared" si="131"/>
        <v>ELSPTF4005BK</v>
      </c>
      <c r="AA126" s="592" t="str">
        <f t="shared" si="100"/>
        <v/>
      </c>
      <c r="AB126" s="44">
        <f t="shared" si="101"/>
        <v>0.33333333333333331</v>
      </c>
      <c r="AC126" s="598" t="s">
        <v>3003</v>
      </c>
      <c r="AD126" s="184">
        <v>1</v>
      </c>
      <c r="AE126" s="1285" t="s">
        <v>1951</v>
      </c>
      <c r="AF126" s="1295">
        <v>500</v>
      </c>
      <c r="AG126" s="1287" t="s">
        <v>2329</v>
      </c>
      <c r="AH126" s="1288">
        <v>3</v>
      </c>
      <c r="AI126" s="224" t="str">
        <f t="shared" si="132"/>
        <v>03</v>
      </c>
      <c r="AJ126" s="1289" t="s">
        <v>2330</v>
      </c>
      <c r="AK126" s="1289" t="s">
        <v>2331</v>
      </c>
      <c r="AL126" s="212">
        <f t="shared" si="133"/>
        <v>1</v>
      </c>
      <c r="AM126" s="247">
        <f>IF(ISERROR(VLOOKUP($F126,[1]기획현황취합!$A$1:$E$65440,[1]기획현황취합!$B$1,FALSE))=TRUE,0,VLOOKUP($F126,[1]기획현황취합!$A$1:$E$65440,[1]기획현황취합!$B$1,FALSE))</f>
        <v>75000</v>
      </c>
      <c r="AN126" s="1099">
        <f>IF(ISERROR(VLOOKUP($F126,[1]기획현황취합!$A$1:$E$65440,[1]기획현황취합!$C$1,FALSE))=TRUE,0,VLOOKUP($F126,[1]기획현황취합!$A$1:$E$65440,[1]기획현황취합!$C$1,FALSE))</f>
        <v>41803</v>
      </c>
      <c r="AO126" s="45">
        <f>IF(ISERROR(($AM126/1.1)/VLOOKUP($AG126,'TARGET MU'!$A:$D,'TARGET MU'!$D$1,FALSE))=TRUE,0,($AM126/1.1)/VLOOKUP($AG126,'TARGET MU'!$A:$D,'TARGET MU'!$D$1,FALSE))</f>
        <v>13636.363636363636</v>
      </c>
      <c r="AP126" s="1110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15711.8</v>
      </c>
      <c r="AQ126" s="38">
        <f t="shared" si="122"/>
        <v>2075.4363636363632</v>
      </c>
      <c r="AR126" s="754">
        <v>0</v>
      </c>
      <c r="AS126" s="754">
        <v>50</v>
      </c>
      <c r="AT126" s="244" t="s">
        <v>1724</v>
      </c>
      <c r="AU126" s="219">
        <f t="shared" si="123"/>
        <v>50</v>
      </c>
      <c r="AV126" s="245">
        <v>12</v>
      </c>
      <c r="AW126" s="246">
        <v>0</v>
      </c>
      <c r="AX126" s="250">
        <f>IF(ISERROR(VLOOKUP($F126,[1]기획현황취합!$A$1:$E$65440,[1]기획현황취합!$D$1,FALSE))=TRUE,0,VLOOKUP($F126,[1]기획현황취합!$A$1:$E$65440,[1]기획현황취합!$D$1,FALSE))</f>
        <v>41744</v>
      </c>
      <c r="AY126" s="248">
        <v>41839</v>
      </c>
      <c r="AZ126" s="208">
        <f>IF(ISERROR(VLOOKUP($F126,[1]기획현황취합!$A$1:$E$65440,[1]기획현황취합!$E$1,FALSE))=TRUE,0,VLOOKUP($F126,[1]기획현황취합!$A$1:$E$65440,[1]기획현황취합!$E$1,FALSE))</f>
        <v>41823</v>
      </c>
      <c r="BA126" s="243">
        <v>41845</v>
      </c>
      <c r="BB126" s="243">
        <v>41885</v>
      </c>
      <c r="BC126" s="243">
        <v>0</v>
      </c>
      <c r="BD126" s="243">
        <v>0</v>
      </c>
      <c r="BE126" s="243">
        <v>0</v>
      </c>
      <c r="BF126" s="243">
        <v>0</v>
      </c>
      <c r="BG126" s="249" t="s">
        <v>2773</v>
      </c>
      <c r="BH126" s="249">
        <v>0</v>
      </c>
      <c r="BI126" s="83">
        <f>IF($I126="TTL",SUMIF($C:$C,MID($K126,1,SEARCH("TTL",$K126)-2),$BI:$BI),SUMIF(실입고현황!$A:$A,BB126&amp;VLOOKUP($AG126,'TARGET MU'!$A:$D,'TARGET MU'!$B$1,FALSE)&amp;$Z126&amp;" "&amp;$AE126,실입고현황!$C:$C))</f>
        <v>426</v>
      </c>
      <c r="BJ126" s="102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3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3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3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4">
        <f t="shared" si="102"/>
        <v>74</v>
      </c>
      <c r="BO126" s="46">
        <f t="shared" si="103"/>
        <v>500</v>
      </c>
      <c r="BP126" s="94">
        <f t="shared" si="104"/>
        <v>7855900</v>
      </c>
      <c r="BQ126" s="94">
        <f t="shared" si="105"/>
        <v>37500000</v>
      </c>
      <c r="BR126" s="47">
        <f t="shared" si="97"/>
        <v>4.3395294098587165</v>
      </c>
      <c r="BT126" s="26" t="str">
        <f>IF(ISERROR(Z126&amp;VLOOKUP($AG126,'TARGET MU'!$A:$D,'TARGET MU'!$B$1,FALSE))=TRUE,"",Z126&amp;VLOOKUP($AG126,'TARGET MU'!$A:$D,'TARGET MU'!$B$1,FALSE))</f>
        <v>ELSPTF4005BK에버그린</v>
      </c>
      <c r="BU126" s="31">
        <f t="shared" si="114"/>
        <v>15711.8</v>
      </c>
      <c r="BV126" s="31" t="str">
        <f t="shared" si="115"/>
        <v>ELSPTF4005BKOMM50075000EVERGREEN03CN</v>
      </c>
      <c r="BX126" s="54" t="str">
        <f t="shared" si="71"/>
        <v>ELS</v>
      </c>
      <c r="BY126" s="55">
        <f t="shared" si="72"/>
        <v>4</v>
      </c>
      <c r="BZ126" s="55" t="str">
        <f t="shared" si="73"/>
        <v>M</v>
      </c>
      <c r="CA126" s="55" t="str">
        <f t="shared" si="74"/>
        <v>PT</v>
      </c>
      <c r="CB126" s="55" t="str">
        <f t="shared" si="75"/>
        <v>U</v>
      </c>
      <c r="CC126" s="55" t="str">
        <f t="shared" si="76"/>
        <v>CN</v>
      </c>
      <c r="CD126" s="56" t="str">
        <f t="shared" si="77"/>
        <v>14FW ELSTINKO_PANTS_02_BK</v>
      </c>
      <c r="CE126" s="55" t="str">
        <f t="shared" si="78"/>
        <v>ELSPTF4005</v>
      </c>
      <c r="CF126" s="55" t="str">
        <f t="shared" si="79"/>
        <v>005</v>
      </c>
      <c r="CG126" s="56" t="str">
        <f t="shared" si="80"/>
        <v>14FW ELSTINKO_PANTS_02_BK</v>
      </c>
      <c r="CH126" s="55" t="str">
        <f t="shared" si="81"/>
        <v>BK</v>
      </c>
      <c r="CI126" s="55">
        <f t="shared" si="82"/>
        <v>1</v>
      </c>
      <c r="CJ126" s="55" t="str">
        <f t="shared" si="83"/>
        <v>OMM</v>
      </c>
      <c r="CK126" s="57">
        <f t="shared" si="106"/>
        <v>500</v>
      </c>
      <c r="CL126" s="58">
        <f t="shared" si="84"/>
        <v>12</v>
      </c>
      <c r="CM126" s="57">
        <f t="shared" si="85"/>
        <v>75000</v>
      </c>
      <c r="CN126" s="57">
        <f t="shared" si="86"/>
        <v>15661.8</v>
      </c>
      <c r="CO126" s="57">
        <f t="shared" si="87"/>
        <v>50</v>
      </c>
      <c r="CP126" s="59">
        <f t="shared" si="88"/>
        <v>1</v>
      </c>
      <c r="CQ126" s="234"/>
      <c r="CS126" s="48"/>
      <c r="CT126" s="49" t="str">
        <f t="shared" si="89"/>
        <v>ELSPTF4005BKOMM</v>
      </c>
      <c r="CU126" s="50" t="str">
        <f t="shared" si="90"/>
        <v>ELSTINKO</v>
      </c>
      <c r="CV126" s="50" t="str">
        <f t="shared" si="70"/>
        <v>PANTS_005</v>
      </c>
      <c r="CW126" s="50" t="str">
        <f t="shared" si="91"/>
        <v>BLACK_OMM</v>
      </c>
      <c r="CX126" s="51" t="str">
        <f t="shared" si="92"/>
        <v>ELS</v>
      </c>
      <c r="CY126" s="51" t="str">
        <f t="shared" si="93"/>
        <v>005</v>
      </c>
      <c r="CZ126" s="52">
        <f t="shared" si="107"/>
        <v>500</v>
      </c>
      <c r="DA126" s="52">
        <f t="shared" si="94"/>
        <v>75000</v>
      </c>
      <c r="DB126" s="51" t="str">
        <f t="shared" si="95"/>
        <v>BLACK</v>
      </c>
      <c r="DC126" s="51" t="str">
        <f t="shared" si="96"/>
        <v>OMM</v>
      </c>
      <c r="DD126" s="60"/>
      <c r="DE126" s="164"/>
      <c r="DG126" s="270">
        <v>41778</v>
      </c>
      <c r="DH126" s="276">
        <f t="shared" si="134"/>
        <v>41733</v>
      </c>
      <c r="DI126" s="269">
        <v>41746</v>
      </c>
      <c r="DJ126" s="269">
        <v>41746</v>
      </c>
      <c r="DK126" s="270"/>
      <c r="DL126" s="1167"/>
      <c r="DM126" s="1167"/>
      <c r="DN126" s="270"/>
      <c r="DO126" s="270"/>
      <c r="DP126" s="277">
        <f t="shared" si="135"/>
        <v>41763</v>
      </c>
      <c r="DQ126" s="270"/>
      <c r="DR126" s="270"/>
      <c r="DS126" s="271"/>
      <c r="DT126" s="270"/>
      <c r="DU126" s="271"/>
      <c r="DV126" s="270">
        <v>41820</v>
      </c>
      <c r="DW126" s="270"/>
      <c r="DX126" s="271"/>
      <c r="DY126" s="271"/>
      <c r="DZ126" s="60"/>
      <c r="EA126" s="61"/>
      <c r="EB126" s="61"/>
      <c r="EC126" s="26" t="str">
        <f t="shared" si="116"/>
        <v/>
      </c>
      <c r="ED126" s="26" t="str">
        <f t="shared" si="117"/>
        <v>ELSPTF4005BKOMM</v>
      </c>
      <c r="EE126" s="27">
        <f>IF($ED126="",0,IF(COUNTIF(ED$12:ED125,ED126)=0,0,COUNTIF(ED$12:ED125,ED126)))</f>
        <v>0</v>
      </c>
      <c r="EF126" s="26">
        <f t="shared" si="118"/>
        <v>0</v>
      </c>
      <c r="EG126" s="27" t="str">
        <f t="shared" si="119"/>
        <v/>
      </c>
      <c r="EI126" s="26" t="str">
        <f t="shared" si="120"/>
        <v>ELSPTF4005</v>
      </c>
      <c r="EJ126" s="26" t="str">
        <f t="shared" si="121"/>
        <v>ELSPTF4005BK</v>
      </c>
    </row>
    <row r="127" spans="1:140" s="26" customFormat="1" ht="52.5" customHeight="1">
      <c r="A127" s="168" t="str">
        <f>IF(OR($I127="TTL",$I127=""),"",IF(ISERROR(VLOOKUP($B127,CODE!$D:$G,CODE!$F$1-2,FALSE))=TRUE,"전략",VLOOKUP($B127,CODE!$D:$G,CODE!$F$1-2,FALSE)))</f>
        <v>전략</v>
      </c>
      <c r="B127" s="217" t="str">
        <f>IF(OR($I127="TTL",$I127=""),"",IF(VLOOKUP($P127,CODE!$K:$O,CODE!$O$1,FALSE)="",$I127,$I127&amp;"-"&amp;VLOOKUP($P127,CODE!$K:$O,CODE!$O$1,FALSE)))</f>
        <v>ELS-의류</v>
      </c>
      <c r="C127" s="71" t="str">
        <f t="shared" si="108"/>
        <v>ELS-EVERGREEN-03</v>
      </c>
      <c r="D127" s="300" t="str">
        <f t="shared" si="109"/>
        <v>ELS-EVERGREEN-03ELSPTF4005BK</v>
      </c>
      <c r="E127" s="71">
        <f t="shared" si="110"/>
        <v>2</v>
      </c>
      <c r="F127" s="193" t="str">
        <f t="shared" si="111"/>
        <v>ELS-EVERGREEN-032</v>
      </c>
      <c r="G127" s="71" t="str">
        <f t="shared" si="112"/>
        <v>ELS-EVERGREEN-032-ELSPTF4005BLACKOLL</v>
      </c>
      <c r="H127" s="71" t="str">
        <f>IF(ISERROR(I127&amp;VLOOKUP(P127,CODE!$K:$N,CODE!$N$1,FALSE)&amp;S127)=TRUE,0,I127&amp;VLOOKUP(P127,CODE!$K:$N,CODE!$N$1,FALSE)&amp;S127)</f>
        <v>ELS의류5</v>
      </c>
      <c r="I127" s="71" t="str">
        <f>IF(ISERROR(SEARCH("TTL",$K127))=TRUE,IF($L127="","",VLOOKUP($L127,CODE!$B:$G,CODE!$D$1,FALSE)),"TTL")</f>
        <v>ELS</v>
      </c>
      <c r="J127" s="237" t="str">
        <f t="shared" si="113"/>
        <v>14FW E</v>
      </c>
      <c r="K127" s="878"/>
      <c r="L127" s="40" t="s">
        <v>2186</v>
      </c>
      <c r="M127" s="41" t="str">
        <f>IF(OR($I127="TTL",$L127=""),"",VLOOKUP($L127,CODE!$B:$D,CODE!$C$1,FALSE))</f>
        <v>ELSTINKO</v>
      </c>
      <c r="N127" s="42" t="str">
        <f>IF(OR($I127="TTL",$L127=""),"",VLOOKUP($K$2,CODE!$S:$T,CODE!$T$1-1,FALSE))</f>
        <v>F</v>
      </c>
      <c r="O127" s="1281">
        <v>4</v>
      </c>
      <c r="P127" s="40" t="s">
        <v>2187</v>
      </c>
      <c r="Q127" s="41" t="str">
        <f>IF(OR($I127="TTL",$P127=""),"",VLOOKUP($P127,CODE!$K:$M,CODE!$L$1,FALSE))</f>
        <v>PANTS</v>
      </c>
      <c r="R127" s="1282" t="s">
        <v>2188</v>
      </c>
      <c r="S127" s="1283">
        <v>5</v>
      </c>
      <c r="T127" s="43" t="str">
        <f t="shared" si="129"/>
        <v>005</v>
      </c>
      <c r="U127" s="39" t="str">
        <f t="shared" si="130"/>
        <v>ELSPTF4005</v>
      </c>
      <c r="V127" s="36">
        <f t="shared" si="99"/>
        <v>0.33333333333333331</v>
      </c>
      <c r="W127" s="1284" t="s">
        <v>2189</v>
      </c>
      <c r="X127" s="39" t="str">
        <f>IF($Y127="","",VLOOKUP($Y127,CODE!$AE:$AF,CODE!$AF$1-1,FALSE))</f>
        <v>BK</v>
      </c>
      <c r="Y127" s="37" t="s">
        <v>2190</v>
      </c>
      <c r="Z127" s="35" t="str">
        <f t="shared" si="131"/>
        <v>ELSPTF4005BK</v>
      </c>
      <c r="AA127" s="592" t="str">
        <f t="shared" si="100"/>
        <v/>
      </c>
      <c r="AB127" s="44">
        <f t="shared" si="101"/>
        <v>0.33333333333333331</v>
      </c>
      <c r="AC127" s="598" t="s">
        <v>3003</v>
      </c>
      <c r="AD127" s="184">
        <v>1</v>
      </c>
      <c r="AE127" s="1285" t="s">
        <v>1960</v>
      </c>
      <c r="AF127" s="1295">
        <v>300</v>
      </c>
      <c r="AG127" s="1287" t="s">
        <v>2329</v>
      </c>
      <c r="AH127" s="1288">
        <v>3</v>
      </c>
      <c r="AI127" s="224" t="str">
        <f t="shared" si="132"/>
        <v>03</v>
      </c>
      <c r="AJ127" s="1289" t="s">
        <v>2330</v>
      </c>
      <c r="AK127" s="1289" t="s">
        <v>2331</v>
      </c>
      <c r="AL127" s="212">
        <f t="shared" si="133"/>
        <v>1</v>
      </c>
      <c r="AM127" s="247">
        <f>IF(ISERROR(VLOOKUP($F127,[1]기획현황취합!$A$1:$E$65440,[1]기획현황취합!$B$1,FALSE))=TRUE,0,VLOOKUP($F127,[1]기획현황취합!$A$1:$E$65440,[1]기획현황취합!$B$1,FALSE))</f>
        <v>75000</v>
      </c>
      <c r="AN127" s="1099">
        <f>IF(ISERROR(VLOOKUP($F127,[1]기획현황취합!$A$1:$E$65440,[1]기획현황취합!$C$1,FALSE))=TRUE,0,VLOOKUP($F127,[1]기획현황취합!$A$1:$E$65440,[1]기획현황취합!$C$1,FALSE))</f>
        <v>41803</v>
      </c>
      <c r="AO127" s="45">
        <f>IF(ISERROR(($AM127/1.1)/VLOOKUP($AG127,'TARGET MU'!$A:$D,'TARGET MU'!$D$1,FALSE))=TRUE,0,($AM127/1.1)/VLOOKUP($AG127,'TARGET MU'!$A:$D,'TARGET MU'!$D$1,FALSE))</f>
        <v>13636.363636363636</v>
      </c>
      <c r="AP127" s="1110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15711.8</v>
      </c>
      <c r="AQ127" s="38">
        <f t="shared" si="122"/>
        <v>2075.4363636363632</v>
      </c>
      <c r="AR127" s="754">
        <v>0</v>
      </c>
      <c r="AS127" s="754">
        <v>50</v>
      </c>
      <c r="AT127" s="244" t="s">
        <v>1724</v>
      </c>
      <c r="AU127" s="219">
        <f t="shared" si="123"/>
        <v>50</v>
      </c>
      <c r="AV127" s="245">
        <v>12</v>
      </c>
      <c r="AW127" s="246">
        <v>0</v>
      </c>
      <c r="AX127" s="250">
        <f>IF(ISERROR(VLOOKUP($F127,[1]기획현황취합!$A$1:$E$65440,[1]기획현황취합!$D$1,FALSE))=TRUE,0,VLOOKUP($F127,[1]기획현황취합!$A$1:$E$65440,[1]기획현황취합!$D$1,FALSE))</f>
        <v>41744</v>
      </c>
      <c r="AY127" s="248">
        <v>41839</v>
      </c>
      <c r="AZ127" s="208">
        <f>IF(ISERROR(VLOOKUP($F127,[1]기획현황취합!$A$1:$E$65440,[1]기획현황취합!$E$1,FALSE))=TRUE,0,VLOOKUP($F127,[1]기획현황취합!$A$1:$E$65440,[1]기획현황취합!$E$1,FALSE))</f>
        <v>41823</v>
      </c>
      <c r="BA127" s="243">
        <v>41845</v>
      </c>
      <c r="BB127" s="243">
        <v>41885</v>
      </c>
      <c r="BC127" s="243">
        <v>0</v>
      </c>
      <c r="BD127" s="243">
        <v>0</v>
      </c>
      <c r="BE127" s="243">
        <v>0</v>
      </c>
      <c r="BF127" s="243">
        <v>0</v>
      </c>
      <c r="BG127" s="249" t="s">
        <v>2773</v>
      </c>
      <c r="BH127" s="249">
        <v>0</v>
      </c>
      <c r="BI127" s="83">
        <f>IF($I127="TTL",SUMIF($C:$C,MID($K127,1,SEARCH("TTL",$K127)-2),$BI:$BI),SUMIF(실입고현황!$A:$A,BB127&amp;VLOOKUP($AG127,'TARGET MU'!$A:$D,'TARGET MU'!$B$1,FALSE)&amp;$Z127&amp;" "&amp;$AE127,실입고현황!$C:$C))</f>
        <v>280</v>
      </c>
      <c r="BJ127" s="102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3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3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3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4">
        <f t="shared" si="102"/>
        <v>0</v>
      </c>
      <c r="BO127" s="46">
        <f t="shared" si="103"/>
        <v>300</v>
      </c>
      <c r="BP127" s="94">
        <f t="shared" si="104"/>
        <v>4713540</v>
      </c>
      <c r="BQ127" s="94">
        <f t="shared" si="105"/>
        <v>22500000</v>
      </c>
      <c r="BR127" s="47">
        <f t="shared" si="97"/>
        <v>4.3395294098587165</v>
      </c>
      <c r="BT127" s="26" t="str">
        <f>IF(ISERROR(Z127&amp;VLOOKUP($AG127,'TARGET MU'!$A:$D,'TARGET MU'!$B$1,FALSE))=TRUE,"",Z127&amp;VLOOKUP($AG127,'TARGET MU'!$A:$D,'TARGET MU'!$B$1,FALSE))</f>
        <v>ELSPTF4005BK에버그린</v>
      </c>
      <c r="BU127" s="31">
        <f t="shared" si="114"/>
        <v>15711.8</v>
      </c>
      <c r="BV127" s="31" t="str">
        <f t="shared" si="115"/>
        <v>ELSPTF4005BKOLL30075000EVERGREEN03CN</v>
      </c>
      <c r="BX127" s="54" t="str">
        <f t="shared" si="71"/>
        <v>ELS</v>
      </c>
      <c r="BY127" s="55">
        <f t="shared" si="72"/>
        <v>4</v>
      </c>
      <c r="BZ127" s="55" t="str">
        <f t="shared" si="73"/>
        <v>M</v>
      </c>
      <c r="CA127" s="55" t="str">
        <f t="shared" si="74"/>
        <v>PT</v>
      </c>
      <c r="CB127" s="55" t="str">
        <f t="shared" si="75"/>
        <v>U</v>
      </c>
      <c r="CC127" s="55" t="str">
        <f t="shared" si="76"/>
        <v>CN</v>
      </c>
      <c r="CD127" s="56" t="str">
        <f t="shared" si="77"/>
        <v>14FW ELSTINKO_PANTS_02_BK</v>
      </c>
      <c r="CE127" s="55" t="str">
        <f t="shared" si="78"/>
        <v>ELSPTF4005</v>
      </c>
      <c r="CF127" s="55" t="str">
        <f t="shared" si="79"/>
        <v>005</v>
      </c>
      <c r="CG127" s="56" t="str">
        <f t="shared" si="80"/>
        <v>14FW ELSTINKO_PANTS_02_BK</v>
      </c>
      <c r="CH127" s="55" t="str">
        <f t="shared" si="81"/>
        <v>BK</v>
      </c>
      <c r="CI127" s="55">
        <f t="shared" si="82"/>
        <v>1</v>
      </c>
      <c r="CJ127" s="55" t="str">
        <f t="shared" si="83"/>
        <v>OLL</v>
      </c>
      <c r="CK127" s="57">
        <f t="shared" si="106"/>
        <v>300</v>
      </c>
      <c r="CL127" s="58">
        <f t="shared" si="84"/>
        <v>12</v>
      </c>
      <c r="CM127" s="57">
        <f t="shared" si="85"/>
        <v>75000</v>
      </c>
      <c r="CN127" s="57">
        <f t="shared" si="86"/>
        <v>15661.8</v>
      </c>
      <c r="CO127" s="57">
        <f t="shared" si="87"/>
        <v>50</v>
      </c>
      <c r="CP127" s="59">
        <f t="shared" si="88"/>
        <v>1</v>
      </c>
      <c r="CQ127" s="234"/>
      <c r="CS127" s="48"/>
      <c r="CT127" s="49" t="str">
        <f t="shared" si="89"/>
        <v>ELSPTF4005BKOLL</v>
      </c>
      <c r="CU127" s="50" t="str">
        <f t="shared" si="90"/>
        <v>ELSTINKO</v>
      </c>
      <c r="CV127" s="50" t="str">
        <f t="shared" si="70"/>
        <v>PANTS_005</v>
      </c>
      <c r="CW127" s="50" t="str">
        <f t="shared" si="91"/>
        <v>BLACK_OLL</v>
      </c>
      <c r="CX127" s="51" t="str">
        <f t="shared" si="92"/>
        <v>ELS</v>
      </c>
      <c r="CY127" s="51" t="str">
        <f t="shared" si="93"/>
        <v>005</v>
      </c>
      <c r="CZ127" s="52">
        <f t="shared" si="107"/>
        <v>300</v>
      </c>
      <c r="DA127" s="52">
        <f t="shared" si="94"/>
        <v>75000</v>
      </c>
      <c r="DB127" s="51" t="str">
        <f t="shared" si="95"/>
        <v>BLACK</v>
      </c>
      <c r="DC127" s="51" t="str">
        <f t="shared" si="96"/>
        <v>OLL</v>
      </c>
      <c r="DD127" s="60"/>
      <c r="DE127" s="164"/>
      <c r="DG127" s="270">
        <v>41778</v>
      </c>
      <c r="DH127" s="276">
        <f t="shared" si="134"/>
        <v>41733</v>
      </c>
      <c r="DI127" s="269">
        <v>41746</v>
      </c>
      <c r="DJ127" s="269">
        <v>41746</v>
      </c>
      <c r="DK127" s="270"/>
      <c r="DL127" s="1167"/>
      <c r="DM127" s="1167"/>
      <c r="DN127" s="270"/>
      <c r="DO127" s="270"/>
      <c r="DP127" s="277">
        <f t="shared" si="135"/>
        <v>41763</v>
      </c>
      <c r="DQ127" s="270"/>
      <c r="DR127" s="270"/>
      <c r="DS127" s="271"/>
      <c r="DT127" s="270"/>
      <c r="DU127" s="271"/>
      <c r="DV127" s="270">
        <v>41820</v>
      </c>
      <c r="DW127" s="270"/>
      <c r="DX127" s="271"/>
      <c r="DY127" s="271"/>
      <c r="DZ127" s="60"/>
      <c r="EA127" s="61"/>
      <c r="EB127" s="61"/>
      <c r="EC127" s="26" t="str">
        <f t="shared" si="116"/>
        <v/>
      </c>
      <c r="ED127" s="26" t="str">
        <f t="shared" si="117"/>
        <v>ELSPTF4005BKOLL</v>
      </c>
      <c r="EE127" s="27">
        <f>IF($ED127="",0,IF(COUNTIF(ED$12:ED126,ED127)=0,0,COUNTIF(ED$12:ED126,ED127)))</f>
        <v>0</v>
      </c>
      <c r="EF127" s="26">
        <f t="shared" si="118"/>
        <v>0</v>
      </c>
      <c r="EG127" s="27" t="str">
        <f t="shared" si="119"/>
        <v/>
      </c>
      <c r="EI127" s="26" t="str">
        <f t="shared" si="120"/>
        <v>ELSPTF4005</v>
      </c>
      <c r="EJ127" s="26" t="str">
        <f t="shared" si="121"/>
        <v>ELSPTF4005BK</v>
      </c>
    </row>
    <row r="128" spans="1:140" s="26" customFormat="1" ht="52.5" customHeight="1">
      <c r="A128" s="168" t="str">
        <f>IF(OR($I128="TTL",$I128=""),"",IF(ISERROR(VLOOKUP($B128,CODE!$D:$G,CODE!$F$1-2,FALSE))=TRUE,"전략",VLOOKUP($B128,CODE!$D:$G,CODE!$F$1-2,FALSE)))</f>
        <v>전략</v>
      </c>
      <c r="B128" s="217" t="str">
        <f>IF(OR($I128="TTL",$I128=""),"",IF(VLOOKUP($P128,CODE!$K:$O,CODE!$O$1,FALSE)="",$I128,$I128&amp;"-"&amp;VLOOKUP($P128,CODE!$K:$O,CODE!$O$1,FALSE)))</f>
        <v>ELS-의류</v>
      </c>
      <c r="C128" s="71" t="str">
        <f t="shared" si="108"/>
        <v>ELS-EVERGREEN-03</v>
      </c>
      <c r="D128" s="300" t="str">
        <f t="shared" si="109"/>
        <v>ELS-EVERGREEN-03ELSTLF4506BL</v>
      </c>
      <c r="E128" s="71">
        <f t="shared" si="110"/>
        <v>3</v>
      </c>
      <c r="F128" s="193" t="str">
        <f t="shared" si="111"/>
        <v>ELS-EVERGREEN-033</v>
      </c>
      <c r="G128" s="71" t="str">
        <f t="shared" si="112"/>
        <v>ELS-EVERGREEN-033-ELSTLF4506BLUEOXS</v>
      </c>
      <c r="H128" s="71" t="str">
        <f>IF(ISERROR(I128&amp;VLOOKUP(P128,CODE!$K:$N,CODE!$N$1,FALSE)&amp;S128)=TRUE,0,I128&amp;VLOOKUP(P128,CODE!$K:$N,CODE!$N$1,FALSE)&amp;S128)</f>
        <v>ELS의류506</v>
      </c>
      <c r="I128" s="71" t="str">
        <f>IF(ISERROR(SEARCH("TTL",$K128))=TRUE,IF($L128="","",VLOOKUP($L128,CODE!$B:$G,CODE!$D$1,FALSE)),"TTL")</f>
        <v>ELS</v>
      </c>
      <c r="J128" s="237" t="str">
        <f t="shared" si="113"/>
        <v>14FW_E</v>
      </c>
      <c r="K128" s="1290"/>
      <c r="L128" s="40" t="s">
        <v>2191</v>
      </c>
      <c r="M128" s="41" t="str">
        <f>IF(OR($I128="TTL",$L128=""),"",VLOOKUP($L128,CODE!$B:$D,CODE!$C$1,FALSE))</f>
        <v>ELSTINKO</v>
      </c>
      <c r="N128" s="42" t="str">
        <f>IF(OR($I128="TTL",$L128=""),"",VLOOKUP($K$2,CODE!$S:$T,CODE!$T$1-1,FALSE))</f>
        <v>F</v>
      </c>
      <c r="O128" s="1281">
        <v>4</v>
      </c>
      <c r="P128" s="40" t="s">
        <v>2192</v>
      </c>
      <c r="Q128" s="41" t="str">
        <f>IF(OR($I128="TTL",$P128=""),"",VLOOKUP($P128,CODE!$K:$M,CODE!$L$1,FALSE))</f>
        <v>LONG SLEEVES</v>
      </c>
      <c r="R128" s="1282" t="s">
        <v>2193</v>
      </c>
      <c r="S128" s="1283">
        <v>506</v>
      </c>
      <c r="T128" s="43">
        <f t="shared" si="129"/>
        <v>506</v>
      </c>
      <c r="U128" s="39" t="str">
        <f t="shared" si="130"/>
        <v>ELSTLF4506</v>
      </c>
      <c r="V128" s="36">
        <f t="shared" si="99"/>
        <v>0.1</v>
      </c>
      <c r="W128" s="1284" t="s">
        <v>2194</v>
      </c>
      <c r="X128" s="39" t="str">
        <f>IF($Y128="","",VLOOKUP($Y128,CODE!$AE:$AF,CODE!$AF$1-1,FALSE))</f>
        <v>BL</v>
      </c>
      <c r="Y128" s="37" t="s">
        <v>2195</v>
      </c>
      <c r="Z128" s="35" t="str">
        <f t="shared" si="131"/>
        <v>ELSTLF4506BL</v>
      </c>
      <c r="AA128" s="592" t="str">
        <f t="shared" si="100"/>
        <v/>
      </c>
      <c r="AB128" s="44">
        <f t="shared" si="101"/>
        <v>0.2</v>
      </c>
      <c r="AC128" s="598" t="s">
        <v>3003</v>
      </c>
      <c r="AD128" s="184">
        <v>1</v>
      </c>
      <c r="AE128" s="1285" t="s">
        <v>2024</v>
      </c>
      <c r="AF128" s="1295">
        <v>200</v>
      </c>
      <c r="AG128" s="1287" t="s">
        <v>2329</v>
      </c>
      <c r="AH128" s="1288">
        <v>3</v>
      </c>
      <c r="AI128" s="224" t="str">
        <f t="shared" si="132"/>
        <v>03</v>
      </c>
      <c r="AJ128" s="1289" t="s">
        <v>2330</v>
      </c>
      <c r="AK128" s="1289" t="s">
        <v>2331</v>
      </c>
      <c r="AL128" s="212">
        <f t="shared" si="133"/>
        <v>1</v>
      </c>
      <c r="AM128" s="247">
        <f>IF(ISERROR(VLOOKUP($F128,[1]기획현황취합!$A$1:$E$65440,[1]기획현황취합!$B$1,FALSE))=TRUE,0,VLOOKUP($F128,[1]기획현황취합!$A$1:$E$65440,[1]기획현황취합!$B$1,FALSE))</f>
        <v>65000</v>
      </c>
      <c r="AN128" s="1099">
        <f>IF(ISERROR(VLOOKUP($F128,[1]기획현황취합!$A$1:$E$65440,[1]기획현황취합!$C$1,FALSE))=TRUE,0,VLOOKUP($F128,[1]기획현황취합!$A$1:$E$65440,[1]기획현황취합!$C$1,FALSE))</f>
        <v>41803</v>
      </c>
      <c r="AO128" s="45">
        <f>IF(ISERROR(($AM128/1.1)/VLOOKUP($AG128,'TARGET MU'!$A:$D,'TARGET MU'!$D$1,FALSE))=TRUE,0,($AM128/1.1)/VLOOKUP($AG128,'TARGET MU'!$A:$D,'TARGET MU'!$D$1,FALSE))</f>
        <v>11818.181818181818</v>
      </c>
      <c r="AP128" s="1110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13101.499999999998</v>
      </c>
      <c r="AQ128" s="38">
        <f t="shared" si="122"/>
        <v>1283.3181818181802</v>
      </c>
      <c r="AR128" s="754">
        <v>0</v>
      </c>
      <c r="AS128" s="754">
        <v>50</v>
      </c>
      <c r="AT128" s="244" t="s">
        <v>1724</v>
      </c>
      <c r="AU128" s="219">
        <f t="shared" si="123"/>
        <v>50</v>
      </c>
      <c r="AV128" s="245">
        <v>10</v>
      </c>
      <c r="AW128" s="246">
        <v>0</v>
      </c>
      <c r="AX128" s="250">
        <f>IF(ISERROR(VLOOKUP($F128,[1]기획현황취합!$A$1:$E$65440,[1]기획현황취합!$D$1,FALSE))=TRUE,0,VLOOKUP($F128,[1]기획현황취합!$A$1:$E$65440,[1]기획현황취합!$D$1,FALSE))</f>
        <v>41744</v>
      </c>
      <c r="AY128" s="248">
        <v>41839</v>
      </c>
      <c r="AZ128" s="208">
        <f>IF(ISERROR(VLOOKUP($F128,[1]기획현황취합!$A$1:$E$65440,[1]기획현황취합!$E$1,FALSE))=TRUE,0,VLOOKUP($F128,[1]기획현황취합!$A$1:$E$65440,[1]기획현황취합!$E$1,FALSE))</f>
        <v>41823</v>
      </c>
      <c r="BA128" s="243">
        <v>41845</v>
      </c>
      <c r="BB128" s="243">
        <v>41876</v>
      </c>
      <c r="BC128" s="243">
        <v>0</v>
      </c>
      <c r="BD128" s="243">
        <v>0</v>
      </c>
      <c r="BE128" s="243">
        <v>0</v>
      </c>
      <c r="BF128" s="243">
        <v>0</v>
      </c>
      <c r="BG128" s="249" t="s">
        <v>2773</v>
      </c>
      <c r="BH128" s="249">
        <v>0</v>
      </c>
      <c r="BI128" s="83">
        <f>IF($I128="TTL",SUMIF($C:$C,MID($K128,1,SEARCH("TTL",$K128)-2),$BI:$BI),SUMIF(실입고현황!$A:$A,BB128&amp;VLOOKUP($AG128,'TARGET MU'!$A:$D,'TARGET MU'!$B$1,FALSE)&amp;$Z128&amp;" "&amp;$AE128,실입고현황!$C:$C))</f>
        <v>198</v>
      </c>
      <c r="BJ128" s="102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3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3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3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4">
        <f t="shared" si="102"/>
        <v>0</v>
      </c>
      <c r="BO128" s="46">
        <f t="shared" si="103"/>
        <v>200</v>
      </c>
      <c r="BP128" s="94">
        <f t="shared" si="104"/>
        <v>2620299.9999999995</v>
      </c>
      <c r="BQ128" s="94">
        <f t="shared" si="105"/>
        <v>13000000</v>
      </c>
      <c r="BR128" s="47">
        <f t="shared" si="97"/>
        <v>4.5102399794610619</v>
      </c>
      <c r="BT128" s="26" t="str">
        <f>IF(ISERROR(Z128&amp;VLOOKUP($AG128,'TARGET MU'!$A:$D,'TARGET MU'!$B$1,FALSE))=TRUE,"",Z128&amp;VLOOKUP($AG128,'TARGET MU'!$A:$D,'TARGET MU'!$B$1,FALSE))</f>
        <v>ELSTLF4506BL에버그린</v>
      </c>
      <c r="BU128" s="31">
        <f t="shared" si="114"/>
        <v>13101.499999999998</v>
      </c>
      <c r="BV128" s="31" t="str">
        <f t="shared" si="115"/>
        <v>ELSTLF4506BLOXS20065000EVERGREEN03CN</v>
      </c>
      <c r="BX128" s="54" t="str">
        <f t="shared" si="71"/>
        <v>ELS</v>
      </c>
      <c r="BY128" s="55">
        <f t="shared" si="72"/>
        <v>4</v>
      </c>
      <c r="BZ128" s="55" t="str">
        <f t="shared" si="73"/>
        <v>M</v>
      </c>
      <c r="CA128" s="55" t="str">
        <f t="shared" si="74"/>
        <v>TL</v>
      </c>
      <c r="CB128" s="55" t="str">
        <f t="shared" si="75"/>
        <v>K</v>
      </c>
      <c r="CC128" s="55" t="str">
        <f t="shared" si="76"/>
        <v>CN</v>
      </c>
      <c r="CD128" s="56" t="str">
        <f t="shared" si="77"/>
        <v>14FW_ELSTINKO_MTM_05_BL_KIDS</v>
      </c>
      <c r="CE128" s="55" t="str">
        <f t="shared" si="78"/>
        <v>ELSTLF4506</v>
      </c>
      <c r="CF128" s="55">
        <f t="shared" si="79"/>
        <v>506</v>
      </c>
      <c r="CG128" s="56" t="str">
        <f t="shared" si="80"/>
        <v>14FW_ELSTINKO_MTM_05_BL_KIDS</v>
      </c>
      <c r="CH128" s="55" t="str">
        <f t="shared" si="81"/>
        <v>BL</v>
      </c>
      <c r="CI128" s="55">
        <f t="shared" si="82"/>
        <v>1</v>
      </c>
      <c r="CJ128" s="55" t="str">
        <f t="shared" si="83"/>
        <v>OXS</v>
      </c>
      <c r="CK128" s="57">
        <f t="shared" si="106"/>
        <v>200</v>
      </c>
      <c r="CL128" s="58">
        <f t="shared" si="84"/>
        <v>10</v>
      </c>
      <c r="CM128" s="57">
        <f t="shared" si="85"/>
        <v>65000</v>
      </c>
      <c r="CN128" s="57">
        <f t="shared" si="86"/>
        <v>13051.499999999998</v>
      </c>
      <c r="CO128" s="57">
        <f t="shared" si="87"/>
        <v>50</v>
      </c>
      <c r="CP128" s="59">
        <f t="shared" si="88"/>
        <v>1</v>
      </c>
      <c r="CQ128" s="234"/>
      <c r="CS128" s="48"/>
      <c r="CT128" s="49" t="str">
        <f t="shared" si="89"/>
        <v>ELSTLF4506BLOXS</v>
      </c>
      <c r="CU128" s="50" t="str">
        <f t="shared" si="90"/>
        <v>ELSTINKO</v>
      </c>
      <c r="CV128" s="50" t="str">
        <f t="shared" si="70"/>
        <v>LONG SLEEVES_506_KIDS</v>
      </c>
      <c r="CW128" s="50" t="str">
        <f t="shared" si="91"/>
        <v>BLUE_OXS</v>
      </c>
      <c r="CX128" s="51" t="str">
        <f t="shared" si="92"/>
        <v>ELS</v>
      </c>
      <c r="CY128" s="51">
        <f t="shared" si="93"/>
        <v>506</v>
      </c>
      <c r="CZ128" s="52">
        <f t="shared" si="107"/>
        <v>200</v>
      </c>
      <c r="DA128" s="52">
        <f t="shared" si="94"/>
        <v>65000</v>
      </c>
      <c r="DB128" s="51" t="str">
        <f t="shared" si="95"/>
        <v>BLUE</v>
      </c>
      <c r="DC128" s="51" t="str">
        <f t="shared" si="96"/>
        <v>OXS</v>
      </c>
      <c r="DD128" s="60"/>
      <c r="DE128" s="164"/>
      <c r="DG128" s="270">
        <v>41778</v>
      </c>
      <c r="DH128" s="276">
        <f t="shared" si="134"/>
        <v>41733</v>
      </c>
      <c r="DI128" s="269">
        <v>41746</v>
      </c>
      <c r="DJ128" s="269">
        <v>41746</v>
      </c>
      <c r="DK128" s="270"/>
      <c r="DL128" s="1167"/>
      <c r="DM128" s="1167"/>
      <c r="DN128" s="270"/>
      <c r="DO128" s="270"/>
      <c r="DP128" s="277">
        <f t="shared" si="135"/>
        <v>41763</v>
      </c>
      <c r="DQ128" s="270"/>
      <c r="DR128" s="270"/>
      <c r="DS128" s="271"/>
      <c r="DT128" s="270"/>
      <c r="DU128" s="271"/>
      <c r="DV128" s="270">
        <v>41820</v>
      </c>
      <c r="DW128" s="270"/>
      <c r="DX128" s="271"/>
      <c r="DY128" s="271"/>
      <c r="DZ128" s="60"/>
      <c r="EA128" s="61"/>
      <c r="EB128" s="61"/>
      <c r="EC128" s="26" t="str">
        <f t="shared" si="116"/>
        <v>ELSTLF4506BL41744</v>
      </c>
      <c r="ED128" s="26" t="str">
        <f t="shared" si="117"/>
        <v>ELSTLF4506BLOXS</v>
      </c>
      <c r="EE128" s="27">
        <f>IF($ED128="",0,IF(COUNTIF(ED$12:ED127,ED128)=0,0,COUNTIF(ED$12:ED127,ED128)))</f>
        <v>0</v>
      </c>
      <c r="EF128" s="26">
        <f t="shared" si="118"/>
        <v>0</v>
      </c>
      <c r="EG128" s="27" t="str">
        <f t="shared" si="119"/>
        <v/>
      </c>
      <c r="EI128" s="26" t="str">
        <f t="shared" si="120"/>
        <v>ELSTLF4506</v>
      </c>
      <c r="EJ128" s="26" t="str">
        <f t="shared" si="121"/>
        <v>ELSTLF4506BL</v>
      </c>
    </row>
    <row r="129" spans="1:140" s="26" customFormat="1" ht="52.5" customHeight="1">
      <c r="A129" s="168" t="str">
        <f>IF(OR($I129="TTL",$I129=""),"",IF(ISERROR(VLOOKUP($B129,CODE!$D:$G,CODE!$F$1-2,FALSE))=TRUE,"전략",VLOOKUP($B129,CODE!$D:$G,CODE!$F$1-2,FALSE)))</f>
        <v>전략</v>
      </c>
      <c r="B129" s="217" t="str">
        <f>IF(OR($I129="TTL",$I129=""),"",IF(VLOOKUP($P129,CODE!$K:$O,CODE!$O$1,FALSE)="",$I129,$I129&amp;"-"&amp;VLOOKUP($P129,CODE!$K:$O,CODE!$O$1,FALSE)))</f>
        <v>ELS-의류</v>
      </c>
      <c r="C129" s="71" t="str">
        <f t="shared" si="108"/>
        <v>ELS-EVERGREEN-03</v>
      </c>
      <c r="D129" s="300" t="str">
        <f t="shared" si="109"/>
        <v>ELS-EVERGREEN-03ELSTLF4506BL</v>
      </c>
      <c r="E129" s="71">
        <f t="shared" si="110"/>
        <v>3</v>
      </c>
      <c r="F129" s="193" t="str">
        <f t="shared" si="111"/>
        <v>ELS-EVERGREEN-033</v>
      </c>
      <c r="G129" s="71" t="str">
        <f t="shared" si="112"/>
        <v>ELS-EVERGREEN-033-ELSTLF4506BLUEOSS</v>
      </c>
      <c r="H129" s="71" t="str">
        <f>IF(ISERROR(I129&amp;VLOOKUP(P129,CODE!$K:$N,CODE!$N$1,FALSE)&amp;S129)=TRUE,0,I129&amp;VLOOKUP(P129,CODE!$K:$N,CODE!$N$1,FALSE)&amp;S129)</f>
        <v>ELS의류506</v>
      </c>
      <c r="I129" s="71" t="str">
        <f>IF(ISERROR(SEARCH("TTL",$K129))=TRUE,IF($L129="","",VLOOKUP($L129,CODE!$B:$G,CODE!$D$1,FALSE)),"TTL")</f>
        <v>ELS</v>
      </c>
      <c r="J129" s="237" t="str">
        <f t="shared" si="113"/>
        <v>14FW_E</v>
      </c>
      <c r="K129" s="1290"/>
      <c r="L129" s="40" t="s">
        <v>2191</v>
      </c>
      <c r="M129" s="41" t="str">
        <f>IF(OR($I129="TTL",$L129=""),"",VLOOKUP($L129,CODE!$B:$D,CODE!$C$1,FALSE))</f>
        <v>ELSTINKO</v>
      </c>
      <c r="N129" s="42" t="str">
        <f>IF(OR($I129="TTL",$L129=""),"",VLOOKUP($K$2,CODE!$S:$T,CODE!$T$1-1,FALSE))</f>
        <v>F</v>
      </c>
      <c r="O129" s="1281">
        <v>4</v>
      </c>
      <c r="P129" s="40" t="s">
        <v>2192</v>
      </c>
      <c r="Q129" s="41" t="str">
        <f>IF(OR($I129="TTL",$P129=""),"",VLOOKUP($P129,CODE!$K:$M,CODE!$L$1,FALSE))</f>
        <v>LONG SLEEVES</v>
      </c>
      <c r="R129" s="1282" t="s">
        <v>2193</v>
      </c>
      <c r="S129" s="1283">
        <v>506</v>
      </c>
      <c r="T129" s="43">
        <f t="shared" si="129"/>
        <v>506</v>
      </c>
      <c r="U129" s="39" t="str">
        <f t="shared" si="130"/>
        <v>ELSTLF4506</v>
      </c>
      <c r="V129" s="36">
        <f t="shared" si="99"/>
        <v>0.1</v>
      </c>
      <c r="W129" s="1284" t="s">
        <v>2194</v>
      </c>
      <c r="X129" s="39" t="str">
        <f>IF($Y129="","",VLOOKUP($Y129,CODE!$AE:$AF,CODE!$AF$1-1,FALSE))</f>
        <v>BL</v>
      </c>
      <c r="Y129" s="37" t="s">
        <v>2195</v>
      </c>
      <c r="Z129" s="35" t="str">
        <f t="shared" si="131"/>
        <v>ELSTLF4506BL</v>
      </c>
      <c r="AA129" s="592" t="str">
        <f t="shared" si="100"/>
        <v/>
      </c>
      <c r="AB129" s="44">
        <f t="shared" si="101"/>
        <v>0.2</v>
      </c>
      <c r="AC129" s="598" t="s">
        <v>3003</v>
      </c>
      <c r="AD129" s="184">
        <v>1</v>
      </c>
      <c r="AE129" s="1285" t="s">
        <v>1942</v>
      </c>
      <c r="AF129" s="1295">
        <v>300</v>
      </c>
      <c r="AG129" s="1287" t="s">
        <v>2329</v>
      </c>
      <c r="AH129" s="1288">
        <v>3</v>
      </c>
      <c r="AI129" s="224" t="str">
        <f t="shared" si="132"/>
        <v>03</v>
      </c>
      <c r="AJ129" s="1289" t="s">
        <v>2330</v>
      </c>
      <c r="AK129" s="1289" t="s">
        <v>2331</v>
      </c>
      <c r="AL129" s="212">
        <f t="shared" si="133"/>
        <v>1</v>
      </c>
      <c r="AM129" s="247">
        <f>IF(ISERROR(VLOOKUP($F129,[1]기획현황취합!$A$1:$E$65440,[1]기획현황취합!$B$1,FALSE))=TRUE,0,VLOOKUP($F129,[1]기획현황취합!$A$1:$E$65440,[1]기획현황취합!$B$1,FALSE))</f>
        <v>65000</v>
      </c>
      <c r="AN129" s="1099">
        <f>IF(ISERROR(VLOOKUP($F129,[1]기획현황취합!$A$1:$E$65440,[1]기획현황취합!$C$1,FALSE))=TRUE,0,VLOOKUP($F129,[1]기획현황취합!$A$1:$E$65440,[1]기획현황취합!$C$1,FALSE))</f>
        <v>41803</v>
      </c>
      <c r="AO129" s="45">
        <f>IF(ISERROR(($AM129/1.1)/VLOOKUP($AG129,'TARGET MU'!$A:$D,'TARGET MU'!$D$1,FALSE))=TRUE,0,($AM129/1.1)/VLOOKUP($AG129,'TARGET MU'!$A:$D,'TARGET MU'!$D$1,FALSE))</f>
        <v>11818.181818181818</v>
      </c>
      <c r="AP129" s="1110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13101.499999999998</v>
      </c>
      <c r="AQ129" s="38">
        <f t="shared" si="122"/>
        <v>1283.3181818181802</v>
      </c>
      <c r="AR129" s="754">
        <v>0</v>
      </c>
      <c r="AS129" s="754">
        <v>50</v>
      </c>
      <c r="AT129" s="244" t="s">
        <v>1724</v>
      </c>
      <c r="AU129" s="219">
        <f t="shared" si="123"/>
        <v>50</v>
      </c>
      <c r="AV129" s="245">
        <v>10</v>
      </c>
      <c r="AW129" s="246">
        <v>0</v>
      </c>
      <c r="AX129" s="250">
        <f>IF(ISERROR(VLOOKUP($F129,[1]기획현황취합!$A$1:$E$65440,[1]기획현황취합!$D$1,FALSE))=TRUE,0,VLOOKUP($F129,[1]기획현황취합!$A$1:$E$65440,[1]기획현황취합!$D$1,FALSE))</f>
        <v>41744</v>
      </c>
      <c r="AY129" s="248">
        <v>41839</v>
      </c>
      <c r="AZ129" s="208">
        <f>IF(ISERROR(VLOOKUP($F129,[1]기획현황취합!$A$1:$E$65440,[1]기획현황취합!$E$1,FALSE))=TRUE,0,VLOOKUP($F129,[1]기획현황취합!$A$1:$E$65440,[1]기획현황취합!$E$1,FALSE))</f>
        <v>41823</v>
      </c>
      <c r="BA129" s="243">
        <v>41845</v>
      </c>
      <c r="BB129" s="243">
        <v>41876</v>
      </c>
      <c r="BC129" s="243">
        <v>0</v>
      </c>
      <c r="BD129" s="243">
        <v>0</v>
      </c>
      <c r="BE129" s="243">
        <v>0</v>
      </c>
      <c r="BF129" s="243">
        <v>0</v>
      </c>
      <c r="BG129" s="249" t="s">
        <v>2773</v>
      </c>
      <c r="BH129" s="249">
        <v>0</v>
      </c>
      <c r="BI129" s="83">
        <f>IF($I129="TTL",SUMIF($C:$C,MID($K129,1,SEARCH("TTL",$K129)-2),$BI:$BI),SUMIF(실입고현황!$A:$A,BB129&amp;VLOOKUP($AG129,'TARGET MU'!$A:$D,'TARGET MU'!$B$1,FALSE)&amp;$Z129&amp;" "&amp;$AE129,실입고현황!$C:$C))</f>
        <v>306</v>
      </c>
      <c r="BJ129" s="102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3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3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3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4">
        <f t="shared" si="102"/>
        <v>0</v>
      </c>
      <c r="BO129" s="46">
        <f t="shared" si="103"/>
        <v>300</v>
      </c>
      <c r="BP129" s="94">
        <f t="shared" si="104"/>
        <v>3930449.9999999995</v>
      </c>
      <c r="BQ129" s="94">
        <f t="shared" si="105"/>
        <v>19500000</v>
      </c>
      <c r="BR129" s="47">
        <f t="shared" si="97"/>
        <v>4.510239979461061</v>
      </c>
      <c r="BT129" s="26" t="str">
        <f>IF(ISERROR(Z129&amp;VLOOKUP($AG129,'TARGET MU'!$A:$D,'TARGET MU'!$B$1,FALSE))=TRUE,"",Z129&amp;VLOOKUP($AG129,'TARGET MU'!$A:$D,'TARGET MU'!$B$1,FALSE))</f>
        <v>ELSTLF4506BL에버그린</v>
      </c>
      <c r="BU129" s="31">
        <f t="shared" si="114"/>
        <v>13101.499999999998</v>
      </c>
      <c r="BV129" s="31" t="str">
        <f t="shared" si="115"/>
        <v>ELSTLF4506BLOSS30065000EVERGREEN03CN</v>
      </c>
      <c r="BX129" s="54" t="str">
        <f t="shared" si="71"/>
        <v>ELS</v>
      </c>
      <c r="BY129" s="55">
        <f t="shared" si="72"/>
        <v>4</v>
      </c>
      <c r="BZ129" s="55" t="str">
        <f t="shared" si="73"/>
        <v>M</v>
      </c>
      <c r="CA129" s="55" t="str">
        <f t="shared" si="74"/>
        <v>TL</v>
      </c>
      <c r="CB129" s="55" t="str">
        <f t="shared" si="75"/>
        <v>K</v>
      </c>
      <c r="CC129" s="55" t="str">
        <f t="shared" si="76"/>
        <v>CN</v>
      </c>
      <c r="CD129" s="56" t="str">
        <f t="shared" si="77"/>
        <v>14FW_ELSTINKO_MTM_05_BL_KIDS</v>
      </c>
      <c r="CE129" s="55" t="str">
        <f t="shared" si="78"/>
        <v>ELSTLF4506</v>
      </c>
      <c r="CF129" s="55">
        <f t="shared" si="79"/>
        <v>506</v>
      </c>
      <c r="CG129" s="56" t="str">
        <f t="shared" si="80"/>
        <v>14FW_ELSTINKO_MTM_05_BL_KIDS</v>
      </c>
      <c r="CH129" s="55" t="str">
        <f t="shared" si="81"/>
        <v>BL</v>
      </c>
      <c r="CI129" s="55">
        <f t="shared" si="82"/>
        <v>1</v>
      </c>
      <c r="CJ129" s="55" t="str">
        <f t="shared" si="83"/>
        <v>OSS</v>
      </c>
      <c r="CK129" s="57">
        <f t="shared" si="106"/>
        <v>300</v>
      </c>
      <c r="CL129" s="58">
        <f t="shared" si="84"/>
        <v>10</v>
      </c>
      <c r="CM129" s="57">
        <f t="shared" si="85"/>
        <v>65000</v>
      </c>
      <c r="CN129" s="57">
        <f t="shared" si="86"/>
        <v>13051.499999999998</v>
      </c>
      <c r="CO129" s="57">
        <f t="shared" si="87"/>
        <v>50</v>
      </c>
      <c r="CP129" s="59">
        <f t="shared" si="88"/>
        <v>1</v>
      </c>
      <c r="CQ129" s="234"/>
      <c r="CS129" s="48"/>
      <c r="CT129" s="49" t="str">
        <f t="shared" si="89"/>
        <v>ELSTLF4506BLOSS</v>
      </c>
      <c r="CU129" s="50" t="str">
        <f t="shared" si="90"/>
        <v>ELSTINKO</v>
      </c>
      <c r="CV129" s="50" t="str">
        <f t="shared" si="70"/>
        <v>LONG SLEEVES_506_KIDS</v>
      </c>
      <c r="CW129" s="50" t="str">
        <f t="shared" si="91"/>
        <v>BLUE_OSS</v>
      </c>
      <c r="CX129" s="51" t="str">
        <f t="shared" si="92"/>
        <v>ELS</v>
      </c>
      <c r="CY129" s="51">
        <f t="shared" si="93"/>
        <v>506</v>
      </c>
      <c r="CZ129" s="52">
        <f t="shared" si="107"/>
        <v>300</v>
      </c>
      <c r="DA129" s="52">
        <f t="shared" si="94"/>
        <v>65000</v>
      </c>
      <c r="DB129" s="51" t="str">
        <f t="shared" si="95"/>
        <v>BLUE</v>
      </c>
      <c r="DC129" s="51" t="str">
        <f t="shared" si="96"/>
        <v>OSS</v>
      </c>
      <c r="DD129" s="60"/>
      <c r="DE129" s="164"/>
      <c r="DG129" s="270">
        <v>41778</v>
      </c>
      <c r="DH129" s="276">
        <f t="shared" si="134"/>
        <v>41733</v>
      </c>
      <c r="DI129" s="269">
        <v>41746</v>
      </c>
      <c r="DJ129" s="269">
        <v>41746</v>
      </c>
      <c r="DK129" s="270"/>
      <c r="DL129" s="1167"/>
      <c r="DM129" s="1167"/>
      <c r="DN129" s="270"/>
      <c r="DO129" s="270"/>
      <c r="DP129" s="277">
        <f t="shared" si="135"/>
        <v>41763</v>
      </c>
      <c r="DQ129" s="270"/>
      <c r="DR129" s="270"/>
      <c r="DS129" s="271"/>
      <c r="DT129" s="270"/>
      <c r="DU129" s="271"/>
      <c r="DV129" s="270">
        <v>41820</v>
      </c>
      <c r="DW129" s="270"/>
      <c r="DX129" s="271"/>
      <c r="DY129" s="271"/>
      <c r="DZ129" s="60"/>
      <c r="EA129" s="61"/>
      <c r="EB129" s="61"/>
      <c r="EC129" s="26" t="str">
        <f t="shared" si="116"/>
        <v/>
      </c>
      <c r="ED129" s="26" t="str">
        <f t="shared" si="117"/>
        <v>ELSTLF4506BLOSS</v>
      </c>
      <c r="EE129" s="27">
        <f>IF($ED129="",0,IF(COUNTIF(ED$12:ED128,ED129)=0,0,COUNTIF(ED$12:ED128,ED129)))</f>
        <v>0</v>
      </c>
      <c r="EF129" s="26">
        <f t="shared" si="118"/>
        <v>0</v>
      </c>
      <c r="EG129" s="27" t="str">
        <f t="shared" si="119"/>
        <v/>
      </c>
      <c r="EI129" s="26" t="str">
        <f t="shared" si="120"/>
        <v>ELSTLF4506</v>
      </c>
      <c r="EJ129" s="26" t="str">
        <f t="shared" si="121"/>
        <v>ELSTLF4506BL</v>
      </c>
    </row>
    <row r="130" spans="1:140" s="26" customFormat="1" ht="52.5" customHeight="1">
      <c r="A130" s="168" t="str">
        <f>IF(OR($I130="TTL",$I130=""),"",IF(ISERROR(VLOOKUP($B130,CODE!$D:$G,CODE!$F$1-2,FALSE))=TRUE,"전략",VLOOKUP($B130,CODE!$D:$G,CODE!$F$1-2,FALSE)))</f>
        <v>전략</v>
      </c>
      <c r="B130" s="217" t="str">
        <f>IF(OR($I130="TTL",$I130=""),"",IF(VLOOKUP($P130,CODE!$K:$O,CODE!$O$1,FALSE)="",$I130,$I130&amp;"-"&amp;VLOOKUP($P130,CODE!$K:$O,CODE!$O$1,FALSE)))</f>
        <v>ELS-의류</v>
      </c>
      <c r="C130" s="71" t="str">
        <f t="shared" si="108"/>
        <v>ELS-EVERGREEN-03</v>
      </c>
      <c r="D130" s="300" t="str">
        <f t="shared" si="109"/>
        <v>ELS-EVERGREEN-03ELSTLF4506BL</v>
      </c>
      <c r="E130" s="71">
        <f t="shared" si="110"/>
        <v>3</v>
      </c>
      <c r="F130" s="193" t="str">
        <f t="shared" si="111"/>
        <v>ELS-EVERGREEN-033</v>
      </c>
      <c r="G130" s="71" t="str">
        <f t="shared" si="112"/>
        <v>ELS-EVERGREEN-033-ELSTLF4506BLUEOMM</v>
      </c>
      <c r="H130" s="71" t="str">
        <f>IF(ISERROR(I130&amp;VLOOKUP(P130,CODE!$K:$N,CODE!$N$1,FALSE)&amp;S130)=TRUE,0,I130&amp;VLOOKUP(P130,CODE!$K:$N,CODE!$N$1,FALSE)&amp;S130)</f>
        <v>ELS의류506</v>
      </c>
      <c r="I130" s="71" t="str">
        <f>IF(ISERROR(SEARCH("TTL",$K130))=TRUE,IF($L130="","",VLOOKUP($L130,CODE!$B:$G,CODE!$D$1,FALSE)),"TTL")</f>
        <v>ELS</v>
      </c>
      <c r="J130" s="237" t="str">
        <f t="shared" si="113"/>
        <v>14FW_E</v>
      </c>
      <c r="K130" s="1290"/>
      <c r="L130" s="40" t="s">
        <v>2191</v>
      </c>
      <c r="M130" s="41" t="str">
        <f>IF(OR($I130="TTL",$L130=""),"",VLOOKUP($L130,CODE!$B:$D,CODE!$C$1,FALSE))</f>
        <v>ELSTINKO</v>
      </c>
      <c r="N130" s="42" t="str">
        <f>IF(OR($I130="TTL",$L130=""),"",VLOOKUP($K$2,CODE!$S:$T,CODE!$T$1-1,FALSE))</f>
        <v>F</v>
      </c>
      <c r="O130" s="1281">
        <v>4</v>
      </c>
      <c r="P130" s="40" t="s">
        <v>2192</v>
      </c>
      <c r="Q130" s="41" t="str">
        <f>IF(OR($I130="TTL",$P130=""),"",VLOOKUP($P130,CODE!$K:$M,CODE!$L$1,FALSE))</f>
        <v>LONG SLEEVES</v>
      </c>
      <c r="R130" s="1282" t="s">
        <v>2193</v>
      </c>
      <c r="S130" s="1283">
        <v>506</v>
      </c>
      <c r="T130" s="43">
        <f t="shared" si="129"/>
        <v>506</v>
      </c>
      <c r="U130" s="39" t="str">
        <f t="shared" si="130"/>
        <v>ELSTLF4506</v>
      </c>
      <c r="V130" s="36">
        <f t="shared" si="99"/>
        <v>0.1</v>
      </c>
      <c r="W130" s="1284" t="s">
        <v>2194</v>
      </c>
      <c r="X130" s="39" t="str">
        <f>IF($Y130="","",VLOOKUP($Y130,CODE!$AE:$AF,CODE!$AF$1-1,FALSE))</f>
        <v>BL</v>
      </c>
      <c r="Y130" s="37" t="s">
        <v>2195</v>
      </c>
      <c r="Z130" s="35" t="str">
        <f t="shared" si="131"/>
        <v>ELSTLF4506BL</v>
      </c>
      <c r="AA130" s="592" t="str">
        <f t="shared" si="100"/>
        <v/>
      </c>
      <c r="AB130" s="44">
        <f t="shared" si="101"/>
        <v>0.2</v>
      </c>
      <c r="AC130" s="598" t="s">
        <v>3003</v>
      </c>
      <c r="AD130" s="184">
        <v>1</v>
      </c>
      <c r="AE130" s="1285" t="s">
        <v>1951</v>
      </c>
      <c r="AF130" s="1295">
        <v>300</v>
      </c>
      <c r="AG130" s="1287" t="s">
        <v>2329</v>
      </c>
      <c r="AH130" s="1288">
        <v>3</v>
      </c>
      <c r="AI130" s="224" t="str">
        <f t="shared" si="132"/>
        <v>03</v>
      </c>
      <c r="AJ130" s="1289" t="s">
        <v>2330</v>
      </c>
      <c r="AK130" s="1289" t="s">
        <v>2331</v>
      </c>
      <c r="AL130" s="212">
        <f t="shared" si="133"/>
        <v>1</v>
      </c>
      <c r="AM130" s="247">
        <f>IF(ISERROR(VLOOKUP($F130,[1]기획현황취합!$A$1:$E$65440,[1]기획현황취합!$B$1,FALSE))=TRUE,0,VLOOKUP($F130,[1]기획현황취합!$A$1:$E$65440,[1]기획현황취합!$B$1,FALSE))</f>
        <v>65000</v>
      </c>
      <c r="AN130" s="1099">
        <f>IF(ISERROR(VLOOKUP($F130,[1]기획현황취합!$A$1:$E$65440,[1]기획현황취합!$C$1,FALSE))=TRUE,0,VLOOKUP($F130,[1]기획현황취합!$A$1:$E$65440,[1]기획현황취합!$C$1,FALSE))</f>
        <v>41803</v>
      </c>
      <c r="AO130" s="45">
        <f>IF(ISERROR(($AM130/1.1)/VLOOKUP($AG130,'TARGET MU'!$A:$D,'TARGET MU'!$D$1,FALSE))=TRUE,0,($AM130/1.1)/VLOOKUP($AG130,'TARGET MU'!$A:$D,'TARGET MU'!$D$1,FALSE))</f>
        <v>11818.181818181818</v>
      </c>
      <c r="AP130" s="1110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13101.499999999998</v>
      </c>
      <c r="AQ130" s="38">
        <f t="shared" si="122"/>
        <v>1283.3181818181802</v>
      </c>
      <c r="AR130" s="754">
        <v>0</v>
      </c>
      <c r="AS130" s="754">
        <v>50</v>
      </c>
      <c r="AT130" s="244" t="s">
        <v>1724</v>
      </c>
      <c r="AU130" s="219">
        <f t="shared" si="123"/>
        <v>50</v>
      </c>
      <c r="AV130" s="245">
        <v>10</v>
      </c>
      <c r="AW130" s="246">
        <v>0</v>
      </c>
      <c r="AX130" s="250">
        <f>IF(ISERROR(VLOOKUP($F130,[1]기획현황취합!$A$1:$E$65440,[1]기획현황취합!$D$1,FALSE))=TRUE,0,VLOOKUP($F130,[1]기획현황취합!$A$1:$E$65440,[1]기획현황취합!$D$1,FALSE))</f>
        <v>41744</v>
      </c>
      <c r="AY130" s="248">
        <v>41839</v>
      </c>
      <c r="AZ130" s="208">
        <f>IF(ISERROR(VLOOKUP($F130,[1]기획현황취합!$A$1:$E$65440,[1]기획현황취합!$E$1,FALSE))=TRUE,0,VLOOKUP($F130,[1]기획현황취합!$A$1:$E$65440,[1]기획현황취합!$E$1,FALSE))</f>
        <v>41823</v>
      </c>
      <c r="BA130" s="243">
        <v>41845</v>
      </c>
      <c r="BB130" s="243">
        <v>41876</v>
      </c>
      <c r="BC130" s="243">
        <v>0</v>
      </c>
      <c r="BD130" s="243">
        <v>0</v>
      </c>
      <c r="BE130" s="243">
        <v>0</v>
      </c>
      <c r="BF130" s="243">
        <v>0</v>
      </c>
      <c r="BG130" s="249" t="s">
        <v>2773</v>
      </c>
      <c r="BH130" s="249">
        <v>0</v>
      </c>
      <c r="BI130" s="83">
        <f>IF($I130="TTL",SUMIF($C:$C,MID($K130,1,SEARCH("TTL",$K130)-2),$BI:$BI),SUMIF(실입고현황!$A:$A,BB130&amp;VLOOKUP($AG130,'TARGET MU'!$A:$D,'TARGET MU'!$B$1,FALSE)&amp;$Z130&amp;" "&amp;$AE130,실입고현황!$C:$C))</f>
        <v>328</v>
      </c>
      <c r="BJ130" s="102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3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3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3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4">
        <f t="shared" si="102"/>
        <v>0</v>
      </c>
      <c r="BO130" s="46">
        <f t="shared" si="103"/>
        <v>300</v>
      </c>
      <c r="BP130" s="94">
        <f t="shared" si="104"/>
        <v>3930449.9999999995</v>
      </c>
      <c r="BQ130" s="94">
        <f t="shared" si="105"/>
        <v>19500000</v>
      </c>
      <c r="BR130" s="47">
        <f t="shared" si="97"/>
        <v>4.510239979461061</v>
      </c>
      <c r="BT130" s="26" t="str">
        <f>IF(ISERROR(Z130&amp;VLOOKUP($AG130,'TARGET MU'!$A:$D,'TARGET MU'!$B$1,FALSE))=TRUE,"",Z130&amp;VLOOKUP($AG130,'TARGET MU'!$A:$D,'TARGET MU'!$B$1,FALSE))</f>
        <v>ELSTLF4506BL에버그린</v>
      </c>
      <c r="BU130" s="31">
        <f t="shared" si="114"/>
        <v>13101.499999999998</v>
      </c>
      <c r="BV130" s="31" t="str">
        <f t="shared" si="115"/>
        <v>ELSTLF4506BLOMM30065000EVERGREEN03CN</v>
      </c>
      <c r="BX130" s="54" t="str">
        <f t="shared" si="71"/>
        <v>ELS</v>
      </c>
      <c r="BY130" s="55">
        <f t="shared" si="72"/>
        <v>4</v>
      </c>
      <c r="BZ130" s="55" t="str">
        <f t="shared" si="73"/>
        <v>M</v>
      </c>
      <c r="CA130" s="55" t="str">
        <f t="shared" si="74"/>
        <v>TL</v>
      </c>
      <c r="CB130" s="55" t="str">
        <f t="shared" si="75"/>
        <v>K</v>
      </c>
      <c r="CC130" s="55" t="str">
        <f t="shared" si="76"/>
        <v>CN</v>
      </c>
      <c r="CD130" s="56" t="str">
        <f t="shared" si="77"/>
        <v>14FW_ELSTINKO_MTM_05_BL_KIDS</v>
      </c>
      <c r="CE130" s="55" t="str">
        <f t="shared" si="78"/>
        <v>ELSTLF4506</v>
      </c>
      <c r="CF130" s="55">
        <f t="shared" si="79"/>
        <v>506</v>
      </c>
      <c r="CG130" s="56" t="str">
        <f t="shared" si="80"/>
        <v>14FW_ELSTINKO_MTM_05_BL_KIDS</v>
      </c>
      <c r="CH130" s="55" t="str">
        <f t="shared" si="81"/>
        <v>BL</v>
      </c>
      <c r="CI130" s="55">
        <f t="shared" si="82"/>
        <v>1</v>
      </c>
      <c r="CJ130" s="55" t="str">
        <f t="shared" si="83"/>
        <v>OMM</v>
      </c>
      <c r="CK130" s="57">
        <f t="shared" si="106"/>
        <v>300</v>
      </c>
      <c r="CL130" s="58">
        <f t="shared" si="84"/>
        <v>10</v>
      </c>
      <c r="CM130" s="57">
        <f t="shared" si="85"/>
        <v>65000</v>
      </c>
      <c r="CN130" s="57">
        <f t="shared" si="86"/>
        <v>13051.499999999998</v>
      </c>
      <c r="CO130" s="57">
        <f t="shared" si="87"/>
        <v>50</v>
      </c>
      <c r="CP130" s="59">
        <f t="shared" si="88"/>
        <v>1</v>
      </c>
      <c r="CQ130" s="234"/>
      <c r="CS130" s="48"/>
      <c r="CT130" s="49" t="str">
        <f t="shared" si="89"/>
        <v>ELSTLF4506BLOMM</v>
      </c>
      <c r="CU130" s="50" t="str">
        <f t="shared" si="90"/>
        <v>ELSTINKO</v>
      </c>
      <c r="CV130" s="50" t="str">
        <f t="shared" ref="CV130:CV184" si="136">IF($I130="TTL","",IF($CT130="","",$Q130&amp;"_"&amp;$T130&amp;IF(R130="K","_KIDS","")))</f>
        <v>LONG SLEEVES_506_KIDS</v>
      </c>
      <c r="CW130" s="50" t="str">
        <f t="shared" si="91"/>
        <v>BLUE_OMM</v>
      </c>
      <c r="CX130" s="51" t="str">
        <f t="shared" si="92"/>
        <v>ELS</v>
      </c>
      <c r="CY130" s="51">
        <f t="shared" si="93"/>
        <v>506</v>
      </c>
      <c r="CZ130" s="52">
        <f t="shared" si="107"/>
        <v>300</v>
      </c>
      <c r="DA130" s="52">
        <f t="shared" si="94"/>
        <v>65000</v>
      </c>
      <c r="DB130" s="51" t="str">
        <f t="shared" si="95"/>
        <v>BLUE</v>
      </c>
      <c r="DC130" s="51" t="str">
        <f t="shared" si="96"/>
        <v>OMM</v>
      </c>
      <c r="DD130" s="60"/>
      <c r="DE130" s="164"/>
      <c r="DG130" s="270">
        <v>41778</v>
      </c>
      <c r="DH130" s="276">
        <f t="shared" si="134"/>
        <v>41733</v>
      </c>
      <c r="DI130" s="269">
        <v>41746</v>
      </c>
      <c r="DJ130" s="269">
        <v>41746</v>
      </c>
      <c r="DK130" s="270"/>
      <c r="DL130" s="1167"/>
      <c r="DM130" s="1167"/>
      <c r="DN130" s="270"/>
      <c r="DO130" s="270"/>
      <c r="DP130" s="277">
        <f t="shared" si="135"/>
        <v>41763</v>
      </c>
      <c r="DQ130" s="270"/>
      <c r="DR130" s="270"/>
      <c r="DS130" s="271"/>
      <c r="DT130" s="270"/>
      <c r="DU130" s="271"/>
      <c r="DV130" s="270">
        <v>41820</v>
      </c>
      <c r="DW130" s="270"/>
      <c r="DX130" s="271"/>
      <c r="DY130" s="271"/>
      <c r="DZ130" s="60"/>
      <c r="EA130" s="61"/>
      <c r="EB130" s="61"/>
      <c r="EC130" s="26" t="str">
        <f t="shared" si="116"/>
        <v/>
      </c>
      <c r="ED130" s="26" t="str">
        <f t="shared" si="117"/>
        <v>ELSTLF4506BLOMM</v>
      </c>
      <c r="EE130" s="27">
        <f>IF($ED130="",0,IF(COUNTIF(ED$12:ED129,ED130)=0,0,COUNTIF(ED$12:ED129,ED130)))</f>
        <v>0</v>
      </c>
      <c r="EF130" s="26">
        <f t="shared" si="118"/>
        <v>0</v>
      </c>
      <c r="EG130" s="27" t="str">
        <f t="shared" si="119"/>
        <v/>
      </c>
      <c r="EI130" s="26" t="str">
        <f t="shared" si="120"/>
        <v>ELSTLF4506</v>
      </c>
      <c r="EJ130" s="26" t="str">
        <f t="shared" si="121"/>
        <v>ELSTLF4506BL</v>
      </c>
    </row>
    <row r="131" spans="1:140" s="26" customFormat="1" ht="52.5" customHeight="1">
      <c r="A131" s="168" t="str">
        <f>IF(OR($I131="TTL",$I131=""),"",IF(ISERROR(VLOOKUP($B131,CODE!$D:$G,CODE!$F$1-2,FALSE))=TRUE,"전략",VLOOKUP($B131,CODE!$D:$G,CODE!$F$1-2,FALSE)))</f>
        <v>전략</v>
      </c>
      <c r="B131" s="217" t="str">
        <f>IF(OR($I131="TTL",$I131=""),"",IF(VLOOKUP($P131,CODE!$K:$O,CODE!$O$1,FALSE)="",$I131,$I131&amp;"-"&amp;VLOOKUP($P131,CODE!$K:$O,CODE!$O$1,FALSE)))</f>
        <v>ELS-의류</v>
      </c>
      <c r="C131" s="71" t="str">
        <f t="shared" si="108"/>
        <v>ELS-EVERGREEN-03</v>
      </c>
      <c r="D131" s="300" t="str">
        <f t="shared" si="109"/>
        <v>ELS-EVERGREEN-03ELSTLF4506BL</v>
      </c>
      <c r="E131" s="71">
        <f t="shared" si="110"/>
        <v>3</v>
      </c>
      <c r="F131" s="193" t="str">
        <f t="shared" si="111"/>
        <v>ELS-EVERGREEN-033</v>
      </c>
      <c r="G131" s="71" t="str">
        <f t="shared" si="112"/>
        <v>ELS-EVERGREEN-033-ELSTLF4506BLUEOLL</v>
      </c>
      <c r="H131" s="71" t="str">
        <f>IF(ISERROR(I131&amp;VLOOKUP(P131,CODE!$K:$N,CODE!$N$1,FALSE)&amp;S131)=TRUE,0,I131&amp;VLOOKUP(P131,CODE!$K:$N,CODE!$N$1,FALSE)&amp;S131)</f>
        <v>ELS의류506</v>
      </c>
      <c r="I131" s="71" t="str">
        <f>IF(ISERROR(SEARCH("TTL",$K131))=TRUE,IF($L131="","",VLOOKUP($L131,CODE!$B:$G,CODE!$D$1,FALSE)),"TTL")</f>
        <v>ELS</v>
      </c>
      <c r="J131" s="237" t="str">
        <f t="shared" si="113"/>
        <v>14FW_E</v>
      </c>
      <c r="K131" s="1290"/>
      <c r="L131" s="40" t="s">
        <v>2191</v>
      </c>
      <c r="M131" s="41" t="str">
        <f>IF(OR($I131="TTL",$L131=""),"",VLOOKUP($L131,CODE!$B:$D,CODE!$C$1,FALSE))</f>
        <v>ELSTINKO</v>
      </c>
      <c r="N131" s="42" t="str">
        <f>IF(OR($I131="TTL",$L131=""),"",VLOOKUP($K$2,CODE!$S:$T,CODE!$T$1-1,FALSE))</f>
        <v>F</v>
      </c>
      <c r="O131" s="1281">
        <v>4</v>
      </c>
      <c r="P131" s="40" t="s">
        <v>2192</v>
      </c>
      <c r="Q131" s="41" t="str">
        <f>IF(OR($I131="TTL",$P131=""),"",VLOOKUP($P131,CODE!$K:$M,CODE!$L$1,FALSE))</f>
        <v>LONG SLEEVES</v>
      </c>
      <c r="R131" s="1282" t="s">
        <v>2193</v>
      </c>
      <c r="S131" s="1283">
        <v>506</v>
      </c>
      <c r="T131" s="43">
        <f t="shared" si="129"/>
        <v>506</v>
      </c>
      <c r="U131" s="39" t="str">
        <f t="shared" si="130"/>
        <v>ELSTLF4506</v>
      </c>
      <c r="V131" s="36">
        <f t="shared" si="99"/>
        <v>0.1</v>
      </c>
      <c r="W131" s="1284" t="s">
        <v>2194</v>
      </c>
      <c r="X131" s="39" t="str">
        <f>IF($Y131="","",VLOOKUP($Y131,CODE!$AE:$AF,CODE!$AF$1-1,FALSE))</f>
        <v>BL</v>
      </c>
      <c r="Y131" s="37" t="s">
        <v>2195</v>
      </c>
      <c r="Z131" s="35" t="str">
        <f t="shared" si="131"/>
        <v>ELSTLF4506BL</v>
      </c>
      <c r="AA131" s="592" t="str">
        <f t="shared" si="100"/>
        <v/>
      </c>
      <c r="AB131" s="44">
        <f t="shared" si="101"/>
        <v>0.2</v>
      </c>
      <c r="AC131" s="598" t="s">
        <v>3003</v>
      </c>
      <c r="AD131" s="184">
        <v>1</v>
      </c>
      <c r="AE131" s="1285" t="s">
        <v>1960</v>
      </c>
      <c r="AF131" s="1295">
        <v>200</v>
      </c>
      <c r="AG131" s="1287" t="s">
        <v>2329</v>
      </c>
      <c r="AH131" s="1288">
        <v>3</v>
      </c>
      <c r="AI131" s="224" t="str">
        <f t="shared" si="132"/>
        <v>03</v>
      </c>
      <c r="AJ131" s="1289" t="s">
        <v>2330</v>
      </c>
      <c r="AK131" s="1289" t="s">
        <v>2331</v>
      </c>
      <c r="AL131" s="212">
        <f t="shared" si="133"/>
        <v>1</v>
      </c>
      <c r="AM131" s="247">
        <f>IF(ISERROR(VLOOKUP($F131,[1]기획현황취합!$A$1:$E$65440,[1]기획현황취합!$B$1,FALSE))=TRUE,0,VLOOKUP($F131,[1]기획현황취합!$A$1:$E$65440,[1]기획현황취합!$B$1,FALSE))</f>
        <v>65000</v>
      </c>
      <c r="AN131" s="1099">
        <f>IF(ISERROR(VLOOKUP($F131,[1]기획현황취합!$A$1:$E$65440,[1]기획현황취합!$C$1,FALSE))=TRUE,0,VLOOKUP($F131,[1]기획현황취합!$A$1:$E$65440,[1]기획현황취합!$C$1,FALSE))</f>
        <v>41803</v>
      </c>
      <c r="AO131" s="45">
        <f>IF(ISERROR(($AM131/1.1)/VLOOKUP($AG131,'TARGET MU'!$A:$D,'TARGET MU'!$D$1,FALSE))=TRUE,0,($AM131/1.1)/VLOOKUP($AG131,'TARGET MU'!$A:$D,'TARGET MU'!$D$1,FALSE))</f>
        <v>11818.181818181818</v>
      </c>
      <c r="AP131" s="1110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13101.499999999998</v>
      </c>
      <c r="AQ131" s="38">
        <f t="shared" si="122"/>
        <v>1283.3181818181802</v>
      </c>
      <c r="AR131" s="754">
        <v>0</v>
      </c>
      <c r="AS131" s="754">
        <v>50</v>
      </c>
      <c r="AT131" s="244" t="s">
        <v>1724</v>
      </c>
      <c r="AU131" s="219">
        <f t="shared" si="123"/>
        <v>50</v>
      </c>
      <c r="AV131" s="245">
        <v>10</v>
      </c>
      <c r="AW131" s="246">
        <v>0</v>
      </c>
      <c r="AX131" s="250">
        <f>IF(ISERROR(VLOOKUP($F131,[1]기획현황취합!$A$1:$E$65440,[1]기획현황취합!$D$1,FALSE))=TRUE,0,VLOOKUP($F131,[1]기획현황취합!$A$1:$E$65440,[1]기획현황취합!$D$1,FALSE))</f>
        <v>41744</v>
      </c>
      <c r="AY131" s="248">
        <v>41839</v>
      </c>
      <c r="AZ131" s="208">
        <f>IF(ISERROR(VLOOKUP($F131,[1]기획현황취합!$A$1:$E$65440,[1]기획현황취합!$E$1,FALSE))=TRUE,0,VLOOKUP($F131,[1]기획현황취합!$A$1:$E$65440,[1]기획현황취합!$E$1,FALSE))</f>
        <v>41823</v>
      </c>
      <c r="BA131" s="243">
        <v>41845</v>
      </c>
      <c r="BB131" s="243">
        <v>41876</v>
      </c>
      <c r="BC131" s="243">
        <v>0</v>
      </c>
      <c r="BD131" s="243">
        <v>0</v>
      </c>
      <c r="BE131" s="243">
        <v>0</v>
      </c>
      <c r="BF131" s="243">
        <v>0</v>
      </c>
      <c r="BG131" s="249" t="s">
        <v>2773</v>
      </c>
      <c r="BH131" s="249">
        <v>0</v>
      </c>
      <c r="BI131" s="83">
        <f>IF($I131="TTL",SUMIF($C:$C,MID($K131,1,SEARCH("TTL",$K131)-2),$BI:$BI),SUMIF(실입고현황!$A:$A,BB131&amp;VLOOKUP($AG131,'TARGET MU'!$A:$D,'TARGET MU'!$B$1,FALSE)&amp;$Z131&amp;" "&amp;$AE131,실입고현황!$C:$C))</f>
        <v>218</v>
      </c>
      <c r="BJ131" s="102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3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3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3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4">
        <f t="shared" si="102"/>
        <v>0</v>
      </c>
      <c r="BO131" s="46">
        <f t="shared" si="103"/>
        <v>200</v>
      </c>
      <c r="BP131" s="94">
        <f t="shared" si="104"/>
        <v>2620299.9999999995</v>
      </c>
      <c r="BQ131" s="94">
        <f t="shared" si="105"/>
        <v>13000000</v>
      </c>
      <c r="BR131" s="47">
        <f t="shared" si="97"/>
        <v>4.5102399794610619</v>
      </c>
      <c r="BT131" s="26" t="str">
        <f>IF(ISERROR(Z131&amp;VLOOKUP($AG131,'TARGET MU'!$A:$D,'TARGET MU'!$B$1,FALSE))=TRUE,"",Z131&amp;VLOOKUP($AG131,'TARGET MU'!$A:$D,'TARGET MU'!$B$1,FALSE))</f>
        <v>ELSTLF4506BL에버그린</v>
      </c>
      <c r="BU131" s="31">
        <f t="shared" si="114"/>
        <v>13101.499999999998</v>
      </c>
      <c r="BV131" s="31" t="str">
        <f t="shared" si="115"/>
        <v>ELSTLF4506BLOLL20065000EVERGREEN03CN</v>
      </c>
      <c r="BX131" s="54" t="str">
        <f t="shared" si="71"/>
        <v>ELS</v>
      </c>
      <c r="BY131" s="55">
        <f t="shared" si="72"/>
        <v>4</v>
      </c>
      <c r="BZ131" s="55" t="str">
        <f t="shared" si="73"/>
        <v>M</v>
      </c>
      <c r="CA131" s="55" t="str">
        <f t="shared" si="74"/>
        <v>TL</v>
      </c>
      <c r="CB131" s="55" t="str">
        <f t="shared" si="75"/>
        <v>K</v>
      </c>
      <c r="CC131" s="55" t="str">
        <f t="shared" si="76"/>
        <v>CN</v>
      </c>
      <c r="CD131" s="56" t="str">
        <f t="shared" si="77"/>
        <v>14FW_ELSTINKO_MTM_05_BL_KIDS</v>
      </c>
      <c r="CE131" s="55" t="str">
        <f t="shared" si="78"/>
        <v>ELSTLF4506</v>
      </c>
      <c r="CF131" s="55">
        <f t="shared" si="79"/>
        <v>506</v>
      </c>
      <c r="CG131" s="56" t="str">
        <f t="shared" si="80"/>
        <v>14FW_ELSTINKO_MTM_05_BL_KIDS</v>
      </c>
      <c r="CH131" s="55" t="str">
        <f t="shared" si="81"/>
        <v>BL</v>
      </c>
      <c r="CI131" s="55">
        <f t="shared" si="82"/>
        <v>1</v>
      </c>
      <c r="CJ131" s="55" t="str">
        <f t="shared" si="83"/>
        <v>OLL</v>
      </c>
      <c r="CK131" s="57">
        <f t="shared" si="106"/>
        <v>200</v>
      </c>
      <c r="CL131" s="58">
        <f t="shared" si="84"/>
        <v>10</v>
      </c>
      <c r="CM131" s="57">
        <f t="shared" si="85"/>
        <v>65000</v>
      </c>
      <c r="CN131" s="57">
        <f t="shared" si="86"/>
        <v>13051.499999999998</v>
      </c>
      <c r="CO131" s="57">
        <f t="shared" si="87"/>
        <v>50</v>
      </c>
      <c r="CP131" s="59">
        <f t="shared" si="88"/>
        <v>1</v>
      </c>
      <c r="CQ131" s="234"/>
      <c r="CS131" s="48"/>
      <c r="CT131" s="49" t="str">
        <f t="shared" si="89"/>
        <v>ELSTLF4506BLOLL</v>
      </c>
      <c r="CU131" s="50" t="str">
        <f t="shared" si="90"/>
        <v>ELSTINKO</v>
      </c>
      <c r="CV131" s="50" t="str">
        <f t="shared" si="136"/>
        <v>LONG SLEEVES_506_KIDS</v>
      </c>
      <c r="CW131" s="50" t="str">
        <f t="shared" si="91"/>
        <v>BLUE_OLL</v>
      </c>
      <c r="CX131" s="51" t="str">
        <f t="shared" si="92"/>
        <v>ELS</v>
      </c>
      <c r="CY131" s="51">
        <f t="shared" si="93"/>
        <v>506</v>
      </c>
      <c r="CZ131" s="52">
        <f t="shared" si="107"/>
        <v>200</v>
      </c>
      <c r="DA131" s="52">
        <f t="shared" si="94"/>
        <v>65000</v>
      </c>
      <c r="DB131" s="51" t="str">
        <f t="shared" si="95"/>
        <v>BLUE</v>
      </c>
      <c r="DC131" s="51" t="str">
        <f t="shared" si="96"/>
        <v>OLL</v>
      </c>
      <c r="DD131" s="60"/>
      <c r="DE131" s="164"/>
      <c r="DG131" s="270">
        <v>41778</v>
      </c>
      <c r="DH131" s="276">
        <f t="shared" si="134"/>
        <v>41733</v>
      </c>
      <c r="DI131" s="269">
        <v>41746</v>
      </c>
      <c r="DJ131" s="269">
        <v>41746</v>
      </c>
      <c r="DK131" s="270"/>
      <c r="DL131" s="1167"/>
      <c r="DM131" s="1167"/>
      <c r="DN131" s="270"/>
      <c r="DO131" s="270"/>
      <c r="DP131" s="277">
        <f t="shared" si="135"/>
        <v>41763</v>
      </c>
      <c r="DQ131" s="270"/>
      <c r="DR131" s="270"/>
      <c r="DS131" s="271"/>
      <c r="DT131" s="270"/>
      <c r="DU131" s="271"/>
      <c r="DV131" s="270">
        <v>41820</v>
      </c>
      <c r="DW131" s="270"/>
      <c r="DX131" s="271"/>
      <c r="DY131" s="271"/>
      <c r="DZ131" s="60"/>
      <c r="EA131" s="61"/>
      <c r="EB131" s="61"/>
      <c r="EC131" s="26" t="str">
        <f t="shared" si="116"/>
        <v/>
      </c>
      <c r="ED131" s="26" t="str">
        <f t="shared" si="117"/>
        <v>ELSTLF4506BLOLL</v>
      </c>
      <c r="EE131" s="27">
        <f>IF($ED131="",0,IF(COUNTIF(ED$12:ED130,ED131)=0,0,COUNTIF(ED$12:ED130,ED131)))</f>
        <v>0</v>
      </c>
      <c r="EF131" s="26">
        <f t="shared" si="118"/>
        <v>0</v>
      </c>
      <c r="EG131" s="27" t="str">
        <f t="shared" si="119"/>
        <v/>
      </c>
      <c r="EI131" s="26" t="str">
        <f t="shared" si="120"/>
        <v>ELSTLF4506</v>
      </c>
      <c r="EJ131" s="26" t="str">
        <f t="shared" si="121"/>
        <v>ELSTLF4506BL</v>
      </c>
    </row>
    <row r="132" spans="1:140" s="26" customFormat="1" ht="52.5" customHeight="1">
      <c r="A132" s="168" t="str">
        <f>IF(OR($I132="TTL",$I132=""),"",IF(ISERROR(VLOOKUP($B132,CODE!$D:$G,CODE!$F$1-2,FALSE))=TRUE,"전략",VLOOKUP($B132,CODE!$D:$G,CODE!$F$1-2,FALSE)))</f>
        <v>전략</v>
      </c>
      <c r="B132" s="217" t="str">
        <f>IF(OR($I132="TTL",$I132=""),"",IF(VLOOKUP($P132,CODE!$K:$O,CODE!$O$1,FALSE)="",$I132,$I132&amp;"-"&amp;VLOOKUP($P132,CODE!$K:$O,CODE!$O$1,FALSE)))</f>
        <v>ELS-의류</v>
      </c>
      <c r="C132" s="71" t="str">
        <f t="shared" si="108"/>
        <v>ELS-EVERGREEN-03</v>
      </c>
      <c r="D132" s="300" t="str">
        <f t="shared" si="109"/>
        <v>ELS-EVERGREEN-03ELSTLF4506BL</v>
      </c>
      <c r="E132" s="71">
        <f t="shared" si="110"/>
        <v>3</v>
      </c>
      <c r="F132" s="193" t="str">
        <f t="shared" si="111"/>
        <v>ELS-EVERGREEN-033</v>
      </c>
      <c r="G132" s="71" t="str">
        <f t="shared" si="112"/>
        <v>ELS-EVERGREEN-033-ELSTLF4506BLUEOXL</v>
      </c>
      <c r="H132" s="71" t="str">
        <f>IF(ISERROR(I132&amp;VLOOKUP(P132,CODE!$K:$N,CODE!$N$1,FALSE)&amp;S132)=TRUE,0,I132&amp;VLOOKUP(P132,CODE!$K:$N,CODE!$N$1,FALSE)&amp;S132)</f>
        <v>ELS의류506</v>
      </c>
      <c r="I132" s="71" t="str">
        <f>IF(ISERROR(SEARCH("TTL",$K132))=TRUE,IF($L132="","",VLOOKUP($L132,CODE!$B:$G,CODE!$D$1,FALSE)),"TTL")</f>
        <v>ELS</v>
      </c>
      <c r="J132" s="237" t="str">
        <f t="shared" si="113"/>
        <v>14FW_E</v>
      </c>
      <c r="K132" s="1290"/>
      <c r="L132" s="40" t="s">
        <v>2191</v>
      </c>
      <c r="M132" s="41" t="str">
        <f>IF(OR($I132="TTL",$L132=""),"",VLOOKUP($L132,CODE!$B:$D,CODE!$C$1,FALSE))</f>
        <v>ELSTINKO</v>
      </c>
      <c r="N132" s="42" t="str">
        <f>IF(OR($I132="TTL",$L132=""),"",VLOOKUP($K$2,CODE!$S:$T,CODE!$T$1-1,FALSE))</f>
        <v>F</v>
      </c>
      <c r="O132" s="1281">
        <v>4</v>
      </c>
      <c r="P132" s="40" t="s">
        <v>2192</v>
      </c>
      <c r="Q132" s="41" t="str">
        <f>IF(OR($I132="TTL",$P132=""),"",VLOOKUP($P132,CODE!$K:$M,CODE!$L$1,FALSE))</f>
        <v>LONG SLEEVES</v>
      </c>
      <c r="R132" s="1282" t="s">
        <v>2193</v>
      </c>
      <c r="S132" s="1283">
        <v>506</v>
      </c>
      <c r="T132" s="43">
        <f t="shared" si="129"/>
        <v>506</v>
      </c>
      <c r="U132" s="39" t="str">
        <f t="shared" si="130"/>
        <v>ELSTLF4506</v>
      </c>
      <c r="V132" s="36">
        <f t="shared" si="99"/>
        <v>0.1</v>
      </c>
      <c r="W132" s="1284" t="s">
        <v>2194</v>
      </c>
      <c r="X132" s="39" t="str">
        <f>IF($Y132="","",VLOOKUP($Y132,CODE!$AE:$AF,CODE!$AF$1-1,FALSE))</f>
        <v>BL</v>
      </c>
      <c r="Y132" s="37" t="s">
        <v>2195</v>
      </c>
      <c r="Z132" s="35" t="str">
        <f t="shared" si="131"/>
        <v>ELSTLF4506BL</v>
      </c>
      <c r="AA132" s="592" t="str">
        <f t="shared" si="100"/>
        <v/>
      </c>
      <c r="AB132" s="44">
        <f t="shared" si="101"/>
        <v>0.2</v>
      </c>
      <c r="AC132" s="598" t="s">
        <v>3003</v>
      </c>
      <c r="AD132" s="184">
        <v>1</v>
      </c>
      <c r="AE132" s="1285" t="s">
        <v>2172</v>
      </c>
      <c r="AF132" s="1295">
        <v>200</v>
      </c>
      <c r="AG132" s="1287" t="s">
        <v>2329</v>
      </c>
      <c r="AH132" s="1288">
        <v>3</v>
      </c>
      <c r="AI132" s="224" t="str">
        <f t="shared" si="132"/>
        <v>03</v>
      </c>
      <c r="AJ132" s="1289" t="s">
        <v>2330</v>
      </c>
      <c r="AK132" s="1289" t="s">
        <v>2331</v>
      </c>
      <c r="AL132" s="212">
        <f t="shared" si="133"/>
        <v>1</v>
      </c>
      <c r="AM132" s="247">
        <f>IF(ISERROR(VLOOKUP($F132,[1]기획현황취합!$A$1:$E$65440,[1]기획현황취합!$B$1,FALSE))=TRUE,0,VLOOKUP($F132,[1]기획현황취합!$A$1:$E$65440,[1]기획현황취합!$B$1,FALSE))</f>
        <v>65000</v>
      </c>
      <c r="AN132" s="1099">
        <f>IF(ISERROR(VLOOKUP($F132,[1]기획현황취합!$A$1:$E$65440,[1]기획현황취합!$C$1,FALSE))=TRUE,0,VLOOKUP($F132,[1]기획현황취합!$A$1:$E$65440,[1]기획현황취합!$C$1,FALSE))</f>
        <v>41803</v>
      </c>
      <c r="AO132" s="45">
        <f>IF(ISERROR(($AM132/1.1)/VLOOKUP($AG132,'TARGET MU'!$A:$D,'TARGET MU'!$D$1,FALSE))=TRUE,0,($AM132/1.1)/VLOOKUP($AG132,'TARGET MU'!$A:$D,'TARGET MU'!$D$1,FALSE))</f>
        <v>11818.181818181818</v>
      </c>
      <c r="AP132" s="1110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13101.499999999998</v>
      </c>
      <c r="AQ132" s="38">
        <f t="shared" si="122"/>
        <v>1283.3181818181802</v>
      </c>
      <c r="AR132" s="754">
        <v>0</v>
      </c>
      <c r="AS132" s="754">
        <v>50</v>
      </c>
      <c r="AT132" s="244" t="s">
        <v>1724</v>
      </c>
      <c r="AU132" s="219">
        <f t="shared" si="123"/>
        <v>50</v>
      </c>
      <c r="AV132" s="245">
        <v>10</v>
      </c>
      <c r="AW132" s="246">
        <v>0</v>
      </c>
      <c r="AX132" s="250">
        <f>IF(ISERROR(VLOOKUP($F132,[1]기획현황취합!$A$1:$E$65440,[1]기획현황취합!$D$1,FALSE))=TRUE,0,VLOOKUP($F132,[1]기획현황취합!$A$1:$E$65440,[1]기획현황취합!$D$1,FALSE))</f>
        <v>41744</v>
      </c>
      <c r="AY132" s="248">
        <v>41839</v>
      </c>
      <c r="AZ132" s="208">
        <f>IF(ISERROR(VLOOKUP($F132,[1]기획현황취합!$A$1:$E$65440,[1]기획현황취합!$E$1,FALSE))=TRUE,0,VLOOKUP($F132,[1]기획현황취합!$A$1:$E$65440,[1]기획현황취합!$E$1,FALSE))</f>
        <v>41823</v>
      </c>
      <c r="BA132" s="243">
        <v>41845</v>
      </c>
      <c r="BB132" s="243">
        <v>41876</v>
      </c>
      <c r="BC132" s="243">
        <v>0</v>
      </c>
      <c r="BD132" s="243">
        <v>0</v>
      </c>
      <c r="BE132" s="243">
        <v>0</v>
      </c>
      <c r="BF132" s="243">
        <v>0</v>
      </c>
      <c r="BG132" s="249" t="s">
        <v>2773</v>
      </c>
      <c r="BH132" s="249">
        <v>0</v>
      </c>
      <c r="BI132" s="83">
        <f>IF($I132="TTL",SUMIF($C:$C,MID($K132,1,SEARCH("TTL",$K132)-2),$BI:$BI),SUMIF(실입고현황!$A:$A,BB132&amp;VLOOKUP($AG132,'TARGET MU'!$A:$D,'TARGET MU'!$B$1,FALSE)&amp;$Z132&amp;" "&amp;$AE132,실입고현황!$C:$C))</f>
        <v>204</v>
      </c>
      <c r="BJ132" s="102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3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3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3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4">
        <f t="shared" si="102"/>
        <v>0</v>
      </c>
      <c r="BO132" s="46">
        <f t="shared" si="103"/>
        <v>200</v>
      </c>
      <c r="BP132" s="94">
        <f t="shared" si="104"/>
        <v>2620299.9999999995</v>
      </c>
      <c r="BQ132" s="94">
        <f t="shared" si="105"/>
        <v>13000000</v>
      </c>
      <c r="BR132" s="47">
        <f t="shared" si="97"/>
        <v>4.5102399794610619</v>
      </c>
      <c r="BT132" s="26" t="str">
        <f>IF(ISERROR(Z132&amp;VLOOKUP($AG132,'TARGET MU'!$A:$D,'TARGET MU'!$B$1,FALSE))=TRUE,"",Z132&amp;VLOOKUP($AG132,'TARGET MU'!$A:$D,'TARGET MU'!$B$1,FALSE))</f>
        <v>ELSTLF4506BL에버그린</v>
      </c>
      <c r="BU132" s="31">
        <f t="shared" si="114"/>
        <v>13101.499999999998</v>
      </c>
      <c r="BV132" s="31" t="str">
        <f t="shared" si="115"/>
        <v>ELSTLF4506BLOXL20065000EVERGREEN03CN</v>
      </c>
      <c r="BX132" s="54" t="str">
        <f t="shared" si="71"/>
        <v>ELS</v>
      </c>
      <c r="BY132" s="55">
        <f t="shared" si="72"/>
        <v>4</v>
      </c>
      <c r="BZ132" s="55" t="str">
        <f t="shared" si="73"/>
        <v>M</v>
      </c>
      <c r="CA132" s="55" t="str">
        <f t="shared" si="74"/>
        <v>TL</v>
      </c>
      <c r="CB132" s="55" t="str">
        <f t="shared" si="75"/>
        <v>K</v>
      </c>
      <c r="CC132" s="55" t="str">
        <f t="shared" si="76"/>
        <v>CN</v>
      </c>
      <c r="CD132" s="56" t="str">
        <f t="shared" si="77"/>
        <v>14FW_ELSTINKO_MTM_05_BL_KIDS</v>
      </c>
      <c r="CE132" s="55" t="str">
        <f t="shared" si="78"/>
        <v>ELSTLF4506</v>
      </c>
      <c r="CF132" s="55">
        <f t="shared" si="79"/>
        <v>506</v>
      </c>
      <c r="CG132" s="56" t="str">
        <f t="shared" si="80"/>
        <v>14FW_ELSTINKO_MTM_05_BL_KIDS</v>
      </c>
      <c r="CH132" s="55" t="str">
        <f t="shared" si="81"/>
        <v>BL</v>
      </c>
      <c r="CI132" s="55">
        <f t="shared" si="82"/>
        <v>1</v>
      </c>
      <c r="CJ132" s="55" t="str">
        <f t="shared" si="83"/>
        <v>OXL</v>
      </c>
      <c r="CK132" s="57">
        <f t="shared" si="106"/>
        <v>200</v>
      </c>
      <c r="CL132" s="58">
        <f t="shared" si="84"/>
        <v>10</v>
      </c>
      <c r="CM132" s="57">
        <f t="shared" si="85"/>
        <v>65000</v>
      </c>
      <c r="CN132" s="57">
        <f t="shared" si="86"/>
        <v>13051.499999999998</v>
      </c>
      <c r="CO132" s="57">
        <f t="shared" si="87"/>
        <v>50</v>
      </c>
      <c r="CP132" s="59">
        <f t="shared" si="88"/>
        <v>1</v>
      </c>
      <c r="CQ132" s="234"/>
      <c r="CS132" s="48"/>
      <c r="CT132" s="49" t="str">
        <f t="shared" si="89"/>
        <v>ELSTLF4506BLOXL</v>
      </c>
      <c r="CU132" s="50" t="str">
        <f t="shared" si="90"/>
        <v>ELSTINKO</v>
      </c>
      <c r="CV132" s="50" t="str">
        <f t="shared" si="136"/>
        <v>LONG SLEEVES_506_KIDS</v>
      </c>
      <c r="CW132" s="50" t="str">
        <f t="shared" si="91"/>
        <v>BLUE_OXL</v>
      </c>
      <c r="CX132" s="51" t="str">
        <f t="shared" si="92"/>
        <v>ELS</v>
      </c>
      <c r="CY132" s="51">
        <f t="shared" si="93"/>
        <v>506</v>
      </c>
      <c r="CZ132" s="52">
        <f t="shared" si="107"/>
        <v>200</v>
      </c>
      <c r="DA132" s="52">
        <f t="shared" si="94"/>
        <v>65000</v>
      </c>
      <c r="DB132" s="51" t="str">
        <f t="shared" si="95"/>
        <v>BLUE</v>
      </c>
      <c r="DC132" s="51" t="str">
        <f t="shared" si="96"/>
        <v>OXL</v>
      </c>
      <c r="DD132" s="60"/>
      <c r="DE132" s="164"/>
      <c r="DG132" s="270">
        <v>41778</v>
      </c>
      <c r="DH132" s="276">
        <f t="shared" si="134"/>
        <v>41733</v>
      </c>
      <c r="DI132" s="269">
        <v>41746</v>
      </c>
      <c r="DJ132" s="269">
        <v>41746</v>
      </c>
      <c r="DK132" s="270"/>
      <c r="DL132" s="1167"/>
      <c r="DM132" s="1167"/>
      <c r="DN132" s="270"/>
      <c r="DO132" s="270"/>
      <c r="DP132" s="277">
        <f t="shared" si="135"/>
        <v>41763</v>
      </c>
      <c r="DQ132" s="270"/>
      <c r="DR132" s="270"/>
      <c r="DS132" s="271"/>
      <c r="DT132" s="270"/>
      <c r="DU132" s="271"/>
      <c r="DV132" s="270">
        <v>41820</v>
      </c>
      <c r="DW132" s="270"/>
      <c r="DX132" s="271"/>
      <c r="DY132" s="271"/>
      <c r="DZ132" s="60"/>
      <c r="EA132" s="61"/>
      <c r="EB132" s="61"/>
      <c r="EC132" s="26" t="str">
        <f t="shared" si="116"/>
        <v/>
      </c>
      <c r="ED132" s="26" t="str">
        <f t="shared" si="117"/>
        <v>ELSTLF4506BLOXL</v>
      </c>
      <c r="EE132" s="27">
        <f>IF($ED132="",0,IF(COUNTIF(ED$12:ED131,ED132)=0,0,COUNTIF(ED$12:ED131,ED132)))</f>
        <v>0</v>
      </c>
      <c r="EF132" s="26">
        <f t="shared" si="118"/>
        <v>0</v>
      </c>
      <c r="EG132" s="27" t="str">
        <f t="shared" si="119"/>
        <v/>
      </c>
      <c r="EI132" s="26" t="str">
        <f t="shared" si="120"/>
        <v>ELSTLF4506</v>
      </c>
      <c r="EJ132" s="26" t="str">
        <f t="shared" si="121"/>
        <v>ELSTLF4506BL</v>
      </c>
    </row>
    <row r="133" spans="1:140" s="26" customFormat="1" ht="52.5" customHeight="1">
      <c r="A133" s="168" t="str">
        <f>IF(OR($I133="TTL",$I133=""),"",IF(ISERROR(VLOOKUP($B133,CODE!$D:$G,CODE!$F$1-2,FALSE))=TRUE,"전략",VLOOKUP($B133,CODE!$D:$G,CODE!$F$1-2,FALSE)))</f>
        <v>전략</v>
      </c>
      <c r="B133" s="217" t="str">
        <f>IF(OR($I133="TTL",$I133=""),"",IF(VLOOKUP($P133,CODE!$K:$O,CODE!$O$1,FALSE)="",$I133,$I133&amp;"-"&amp;VLOOKUP($P133,CODE!$K:$O,CODE!$O$1,FALSE)))</f>
        <v>ELS-의류</v>
      </c>
      <c r="C133" s="71" t="str">
        <f t="shared" si="108"/>
        <v>ELS-EVERGREEN-03</v>
      </c>
      <c r="D133" s="300" t="str">
        <f t="shared" si="109"/>
        <v>ELS-EVERGREEN-03ELSTLF4506YE</v>
      </c>
      <c r="E133" s="71">
        <f t="shared" si="110"/>
        <v>4</v>
      </c>
      <c r="F133" s="193" t="str">
        <f t="shared" si="111"/>
        <v>ELS-EVERGREEN-034</v>
      </c>
      <c r="G133" s="71" t="str">
        <f t="shared" si="112"/>
        <v>ELS-EVERGREEN-034-ELSTLF4506YELLOWOXS</v>
      </c>
      <c r="H133" s="71" t="str">
        <f>IF(ISERROR(I133&amp;VLOOKUP(P133,CODE!$K:$N,CODE!$N$1,FALSE)&amp;S133)=TRUE,0,I133&amp;VLOOKUP(P133,CODE!$K:$N,CODE!$N$1,FALSE)&amp;S133)</f>
        <v>ELS의류506</v>
      </c>
      <c r="I133" s="71" t="str">
        <f>IF(ISERROR(SEARCH("TTL",$K133))=TRUE,IF($L133="","",VLOOKUP($L133,CODE!$B:$G,CODE!$D$1,FALSE)),"TTL")</f>
        <v>ELS</v>
      </c>
      <c r="J133" s="237" t="str">
        <f t="shared" si="113"/>
        <v>14FW_E</v>
      </c>
      <c r="K133" s="878"/>
      <c r="L133" s="40" t="s">
        <v>2191</v>
      </c>
      <c r="M133" s="41" t="str">
        <f>IF(OR($I133="TTL",$L133=""),"",VLOOKUP($L133,CODE!$B:$D,CODE!$C$1,FALSE))</f>
        <v>ELSTINKO</v>
      </c>
      <c r="N133" s="42" t="str">
        <f>IF(OR($I133="TTL",$L133=""),"",VLOOKUP($K$2,CODE!$S:$T,CODE!$T$1-1,FALSE))</f>
        <v>F</v>
      </c>
      <c r="O133" s="1281">
        <v>4</v>
      </c>
      <c r="P133" s="40" t="s">
        <v>2192</v>
      </c>
      <c r="Q133" s="41" t="str">
        <f>IF(OR($I133="TTL",$P133=""),"",VLOOKUP($P133,CODE!$K:$M,CODE!$L$1,FALSE))</f>
        <v>LONG SLEEVES</v>
      </c>
      <c r="R133" s="1282" t="s">
        <v>2193</v>
      </c>
      <c r="S133" s="1283">
        <v>506</v>
      </c>
      <c r="T133" s="43">
        <f t="shared" si="129"/>
        <v>506</v>
      </c>
      <c r="U133" s="39" t="str">
        <f t="shared" si="130"/>
        <v>ELSTLF4506</v>
      </c>
      <c r="V133" s="36">
        <f t="shared" si="99"/>
        <v>0.1</v>
      </c>
      <c r="W133" s="1284" t="s">
        <v>2196</v>
      </c>
      <c r="X133" s="39" t="str">
        <f>IF($Y133="","",VLOOKUP($Y133,CODE!$AE:$AF,CODE!$AF$1-1,FALSE))</f>
        <v>YE</v>
      </c>
      <c r="Y133" s="37" t="s">
        <v>2197</v>
      </c>
      <c r="Z133" s="35" t="str">
        <f t="shared" si="131"/>
        <v>ELSTLF4506YE</v>
      </c>
      <c r="AA133" s="592" t="str">
        <f t="shared" si="100"/>
        <v/>
      </c>
      <c r="AB133" s="44">
        <f t="shared" si="101"/>
        <v>0.2</v>
      </c>
      <c r="AC133" s="598" t="s">
        <v>3003</v>
      </c>
      <c r="AD133" s="184">
        <v>1</v>
      </c>
      <c r="AE133" s="1285" t="s">
        <v>2024</v>
      </c>
      <c r="AF133" s="1295">
        <v>200</v>
      </c>
      <c r="AG133" s="1287" t="s">
        <v>2329</v>
      </c>
      <c r="AH133" s="1288">
        <v>3</v>
      </c>
      <c r="AI133" s="224" t="str">
        <f t="shared" si="132"/>
        <v>03</v>
      </c>
      <c r="AJ133" s="1289" t="s">
        <v>2330</v>
      </c>
      <c r="AK133" s="1289" t="s">
        <v>2331</v>
      </c>
      <c r="AL133" s="212">
        <f t="shared" si="133"/>
        <v>1</v>
      </c>
      <c r="AM133" s="247">
        <f>IF(ISERROR(VLOOKUP($F133,[1]기획현황취합!$A$1:$E$65440,[1]기획현황취합!$B$1,FALSE))=TRUE,0,VLOOKUP($F133,[1]기획현황취합!$A$1:$E$65440,[1]기획현황취합!$B$1,FALSE))</f>
        <v>65000</v>
      </c>
      <c r="AN133" s="1099">
        <f>IF(ISERROR(VLOOKUP($F133,[1]기획현황취합!$A$1:$E$65440,[1]기획현황취합!$C$1,FALSE))=TRUE,0,VLOOKUP($F133,[1]기획현황취합!$A$1:$E$65440,[1]기획현황취합!$C$1,FALSE))</f>
        <v>41803</v>
      </c>
      <c r="AO133" s="45">
        <f>IF(ISERROR(($AM133/1.1)/VLOOKUP($AG133,'TARGET MU'!$A:$D,'TARGET MU'!$D$1,FALSE))=TRUE,0,($AM133/1.1)/VLOOKUP($AG133,'TARGET MU'!$A:$D,'TARGET MU'!$D$1,FALSE))</f>
        <v>11818.181818181818</v>
      </c>
      <c r="AP133" s="1110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13101.499999999998</v>
      </c>
      <c r="AQ133" s="38">
        <f t="shared" si="122"/>
        <v>1283.3181818181802</v>
      </c>
      <c r="AR133" s="754">
        <v>0</v>
      </c>
      <c r="AS133" s="754">
        <v>50</v>
      </c>
      <c r="AT133" s="244" t="s">
        <v>1724</v>
      </c>
      <c r="AU133" s="219">
        <f t="shared" si="123"/>
        <v>50</v>
      </c>
      <c r="AV133" s="245">
        <v>10</v>
      </c>
      <c r="AW133" s="246">
        <v>0</v>
      </c>
      <c r="AX133" s="250">
        <f>IF(ISERROR(VLOOKUP($F133,[1]기획현황취합!$A$1:$E$65440,[1]기획현황취합!$D$1,FALSE))=TRUE,0,VLOOKUP($F133,[1]기획현황취합!$A$1:$E$65440,[1]기획현황취합!$D$1,FALSE))</f>
        <v>41744</v>
      </c>
      <c r="AY133" s="248">
        <v>41839</v>
      </c>
      <c r="AZ133" s="208">
        <f>IF(ISERROR(VLOOKUP($F133,[1]기획현황취합!$A$1:$E$65440,[1]기획현황취합!$E$1,FALSE))=TRUE,0,VLOOKUP($F133,[1]기획현황취합!$A$1:$E$65440,[1]기획현황취합!$E$1,FALSE))</f>
        <v>41823</v>
      </c>
      <c r="BA133" s="243">
        <v>41845</v>
      </c>
      <c r="BB133" s="243">
        <v>41877</v>
      </c>
      <c r="BC133" s="243">
        <v>0</v>
      </c>
      <c r="BD133" s="243">
        <v>0</v>
      </c>
      <c r="BE133" s="243">
        <v>0</v>
      </c>
      <c r="BF133" s="243">
        <v>0</v>
      </c>
      <c r="BG133" s="249" t="s">
        <v>2773</v>
      </c>
      <c r="BH133" s="249">
        <v>0</v>
      </c>
      <c r="BI133" s="83">
        <f>IF($I133="TTL",SUMIF($C:$C,MID($K133,1,SEARCH("TTL",$K133)-2),$BI:$BI),SUMIF(실입고현황!$A:$A,BB133&amp;VLOOKUP($AG133,'TARGET MU'!$A:$D,'TARGET MU'!$B$1,FALSE)&amp;$Z133&amp;" "&amp;$AE133,실입고현황!$C:$C))</f>
        <v>145</v>
      </c>
      <c r="BJ133" s="102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3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3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3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4">
        <f t="shared" si="102"/>
        <v>55</v>
      </c>
      <c r="BO133" s="46">
        <f t="shared" si="103"/>
        <v>200</v>
      </c>
      <c r="BP133" s="94">
        <f t="shared" si="104"/>
        <v>2620299.9999999995</v>
      </c>
      <c r="BQ133" s="94">
        <f t="shared" si="105"/>
        <v>13000000</v>
      </c>
      <c r="BR133" s="47">
        <f t="shared" si="97"/>
        <v>4.5102399794610619</v>
      </c>
      <c r="BT133" s="26" t="str">
        <f>IF(ISERROR(Z133&amp;VLOOKUP($AG133,'TARGET MU'!$A:$D,'TARGET MU'!$B$1,FALSE))=TRUE,"",Z133&amp;VLOOKUP($AG133,'TARGET MU'!$A:$D,'TARGET MU'!$B$1,FALSE))</f>
        <v>ELSTLF4506YE에버그린</v>
      </c>
      <c r="BU133" s="31">
        <f t="shared" si="114"/>
        <v>13101.499999999998</v>
      </c>
      <c r="BV133" s="31" t="str">
        <f t="shared" si="115"/>
        <v>ELSTLF4506YEOXS20065000EVERGREEN03CN</v>
      </c>
      <c r="BX133" s="54" t="str">
        <f t="shared" si="71"/>
        <v>ELS</v>
      </c>
      <c r="BY133" s="55">
        <f t="shared" si="72"/>
        <v>4</v>
      </c>
      <c r="BZ133" s="55" t="str">
        <f t="shared" si="73"/>
        <v>M</v>
      </c>
      <c r="CA133" s="55" t="str">
        <f t="shared" si="74"/>
        <v>TL</v>
      </c>
      <c r="CB133" s="55" t="str">
        <f t="shared" si="75"/>
        <v>K</v>
      </c>
      <c r="CC133" s="55" t="str">
        <f t="shared" si="76"/>
        <v>CN</v>
      </c>
      <c r="CD133" s="56" t="str">
        <f t="shared" si="77"/>
        <v>14FW_ELSTINKO_MTM_05_YE_KIDS</v>
      </c>
      <c r="CE133" s="55" t="str">
        <f t="shared" si="78"/>
        <v>ELSTLF4506</v>
      </c>
      <c r="CF133" s="55">
        <f t="shared" si="79"/>
        <v>506</v>
      </c>
      <c r="CG133" s="56" t="str">
        <f t="shared" si="80"/>
        <v>14FW_ELSTINKO_MTM_05_YE_KIDS</v>
      </c>
      <c r="CH133" s="55" t="str">
        <f t="shared" si="81"/>
        <v>YE</v>
      </c>
      <c r="CI133" s="55">
        <f t="shared" si="82"/>
        <v>1</v>
      </c>
      <c r="CJ133" s="55" t="str">
        <f t="shared" si="83"/>
        <v>OXS</v>
      </c>
      <c r="CK133" s="57">
        <f t="shared" si="106"/>
        <v>200</v>
      </c>
      <c r="CL133" s="58">
        <f t="shared" si="84"/>
        <v>10</v>
      </c>
      <c r="CM133" s="57">
        <f t="shared" si="85"/>
        <v>65000</v>
      </c>
      <c r="CN133" s="57">
        <f t="shared" si="86"/>
        <v>13051.499999999998</v>
      </c>
      <c r="CO133" s="57">
        <f t="shared" si="87"/>
        <v>50</v>
      </c>
      <c r="CP133" s="59">
        <f t="shared" si="88"/>
        <v>1</v>
      </c>
      <c r="CQ133" s="234"/>
      <c r="CS133" s="48"/>
      <c r="CT133" s="49" t="str">
        <f t="shared" si="89"/>
        <v>ELSTLF4506YEOXS</v>
      </c>
      <c r="CU133" s="50" t="str">
        <f t="shared" si="90"/>
        <v>ELSTINKO</v>
      </c>
      <c r="CV133" s="50" t="str">
        <f t="shared" si="136"/>
        <v>LONG SLEEVES_506_KIDS</v>
      </c>
      <c r="CW133" s="50" t="str">
        <f t="shared" si="91"/>
        <v>YELLOW_OXS</v>
      </c>
      <c r="CX133" s="51" t="str">
        <f t="shared" si="92"/>
        <v>ELS</v>
      </c>
      <c r="CY133" s="51">
        <f t="shared" si="93"/>
        <v>506</v>
      </c>
      <c r="CZ133" s="52">
        <f t="shared" si="107"/>
        <v>200</v>
      </c>
      <c r="DA133" s="52">
        <f t="shared" si="94"/>
        <v>65000</v>
      </c>
      <c r="DB133" s="51" t="str">
        <f t="shared" si="95"/>
        <v>YELLOW</v>
      </c>
      <c r="DC133" s="51" t="str">
        <f t="shared" si="96"/>
        <v>OXS</v>
      </c>
      <c r="DD133" s="60"/>
      <c r="DE133" s="164"/>
      <c r="DG133" s="270">
        <v>41778</v>
      </c>
      <c r="DH133" s="276">
        <f t="shared" si="134"/>
        <v>41733</v>
      </c>
      <c r="DI133" s="269">
        <v>41746</v>
      </c>
      <c r="DJ133" s="269">
        <v>41746</v>
      </c>
      <c r="DK133" s="270"/>
      <c r="DL133" s="1167"/>
      <c r="DM133" s="1167"/>
      <c r="DN133" s="270"/>
      <c r="DO133" s="270"/>
      <c r="DP133" s="277">
        <f t="shared" si="135"/>
        <v>41763</v>
      </c>
      <c r="DQ133" s="270"/>
      <c r="DR133" s="270"/>
      <c r="DS133" s="271"/>
      <c r="DT133" s="270"/>
      <c r="DU133" s="271"/>
      <c r="DV133" s="270">
        <v>41820</v>
      </c>
      <c r="DW133" s="270"/>
      <c r="DX133" s="271"/>
      <c r="DY133" s="271"/>
      <c r="DZ133" s="60"/>
      <c r="EA133" s="61"/>
      <c r="EB133" s="61"/>
      <c r="EC133" s="26" t="str">
        <f t="shared" si="116"/>
        <v>ELSTLF4506YE41744</v>
      </c>
      <c r="ED133" s="26" t="str">
        <f t="shared" si="117"/>
        <v>ELSTLF4506YEOXS</v>
      </c>
      <c r="EE133" s="27">
        <f>IF($ED133="",0,IF(COUNTIF(ED$12:ED132,ED133)=0,0,COUNTIF(ED$12:ED132,ED133)))</f>
        <v>0</v>
      </c>
      <c r="EF133" s="26">
        <f t="shared" si="118"/>
        <v>0</v>
      </c>
      <c r="EG133" s="27" t="str">
        <f t="shared" si="119"/>
        <v/>
      </c>
      <c r="EI133" s="26" t="str">
        <f t="shared" si="120"/>
        <v>ELSTLF4506</v>
      </c>
      <c r="EJ133" s="26" t="str">
        <f t="shared" si="121"/>
        <v>ELSTLF4506YE</v>
      </c>
    </row>
    <row r="134" spans="1:140" s="26" customFormat="1" ht="52.5" customHeight="1">
      <c r="A134" s="168" t="str">
        <f>IF(OR($I134="TTL",$I134=""),"",IF(ISERROR(VLOOKUP($B134,CODE!$D:$G,CODE!$F$1-2,FALSE))=TRUE,"전략",VLOOKUP($B134,CODE!$D:$G,CODE!$F$1-2,FALSE)))</f>
        <v>전략</v>
      </c>
      <c r="B134" s="217" t="str">
        <f>IF(OR($I134="TTL",$I134=""),"",IF(VLOOKUP($P134,CODE!$K:$O,CODE!$O$1,FALSE)="",$I134,$I134&amp;"-"&amp;VLOOKUP($P134,CODE!$K:$O,CODE!$O$1,FALSE)))</f>
        <v>ELS-의류</v>
      </c>
      <c r="C134" s="71" t="str">
        <f t="shared" si="108"/>
        <v>ELS-EVERGREEN-03</v>
      </c>
      <c r="D134" s="300" t="str">
        <f t="shared" si="109"/>
        <v>ELS-EVERGREEN-03ELSTLF4506YE</v>
      </c>
      <c r="E134" s="71">
        <f t="shared" si="110"/>
        <v>4</v>
      </c>
      <c r="F134" s="193" t="str">
        <f t="shared" si="111"/>
        <v>ELS-EVERGREEN-034</v>
      </c>
      <c r="G134" s="71" t="str">
        <f t="shared" si="112"/>
        <v>ELS-EVERGREEN-034-ELSTLF4506YELLOWOSS</v>
      </c>
      <c r="H134" s="71" t="str">
        <f>IF(ISERROR(I134&amp;VLOOKUP(P134,CODE!$K:$N,CODE!$N$1,FALSE)&amp;S134)=TRUE,0,I134&amp;VLOOKUP(P134,CODE!$K:$N,CODE!$N$1,FALSE)&amp;S134)</f>
        <v>ELS의류506</v>
      </c>
      <c r="I134" s="71" t="str">
        <f>IF(ISERROR(SEARCH("TTL",$K134))=TRUE,IF($L134="","",VLOOKUP($L134,CODE!$B:$G,CODE!$D$1,FALSE)),"TTL")</f>
        <v>ELS</v>
      </c>
      <c r="J134" s="237" t="str">
        <f t="shared" si="113"/>
        <v>14FW_E</v>
      </c>
      <c r="K134" s="878"/>
      <c r="L134" s="40" t="s">
        <v>2191</v>
      </c>
      <c r="M134" s="41" t="str">
        <f>IF(OR($I134="TTL",$L134=""),"",VLOOKUP($L134,CODE!$B:$D,CODE!$C$1,FALSE))</f>
        <v>ELSTINKO</v>
      </c>
      <c r="N134" s="42" t="str">
        <f>IF(OR($I134="TTL",$L134=""),"",VLOOKUP($K$2,CODE!$S:$T,CODE!$T$1-1,FALSE))</f>
        <v>F</v>
      </c>
      <c r="O134" s="1281">
        <v>4</v>
      </c>
      <c r="P134" s="40" t="s">
        <v>2192</v>
      </c>
      <c r="Q134" s="41" t="str">
        <f>IF(OR($I134="TTL",$P134=""),"",VLOOKUP($P134,CODE!$K:$M,CODE!$L$1,FALSE))</f>
        <v>LONG SLEEVES</v>
      </c>
      <c r="R134" s="1282" t="s">
        <v>2193</v>
      </c>
      <c r="S134" s="1283">
        <v>506</v>
      </c>
      <c r="T134" s="43">
        <f t="shared" si="129"/>
        <v>506</v>
      </c>
      <c r="U134" s="39" t="str">
        <f t="shared" si="130"/>
        <v>ELSTLF4506</v>
      </c>
      <c r="V134" s="36">
        <f t="shared" si="99"/>
        <v>0.1</v>
      </c>
      <c r="W134" s="1284" t="s">
        <v>2196</v>
      </c>
      <c r="X134" s="39" t="str">
        <f>IF($Y134="","",VLOOKUP($Y134,CODE!$AE:$AF,CODE!$AF$1-1,FALSE))</f>
        <v>YE</v>
      </c>
      <c r="Y134" s="37" t="s">
        <v>2197</v>
      </c>
      <c r="Z134" s="35" t="str">
        <f t="shared" si="131"/>
        <v>ELSTLF4506YE</v>
      </c>
      <c r="AA134" s="592" t="str">
        <f t="shared" si="100"/>
        <v/>
      </c>
      <c r="AB134" s="44">
        <f t="shared" si="101"/>
        <v>0.2</v>
      </c>
      <c r="AC134" s="598" t="s">
        <v>3003</v>
      </c>
      <c r="AD134" s="184">
        <v>1</v>
      </c>
      <c r="AE134" s="1285" t="s">
        <v>1942</v>
      </c>
      <c r="AF134" s="1295">
        <v>300</v>
      </c>
      <c r="AG134" s="1287" t="s">
        <v>2329</v>
      </c>
      <c r="AH134" s="1288">
        <v>3</v>
      </c>
      <c r="AI134" s="224" t="str">
        <f t="shared" si="132"/>
        <v>03</v>
      </c>
      <c r="AJ134" s="1289" t="s">
        <v>2330</v>
      </c>
      <c r="AK134" s="1289" t="s">
        <v>2331</v>
      </c>
      <c r="AL134" s="212">
        <f t="shared" si="133"/>
        <v>1</v>
      </c>
      <c r="AM134" s="247">
        <f>IF(ISERROR(VLOOKUP($F134,[1]기획현황취합!$A$1:$E$65440,[1]기획현황취합!$B$1,FALSE))=TRUE,0,VLOOKUP($F134,[1]기획현황취합!$A$1:$E$65440,[1]기획현황취합!$B$1,FALSE))</f>
        <v>65000</v>
      </c>
      <c r="AN134" s="1099">
        <f>IF(ISERROR(VLOOKUP($F134,[1]기획현황취합!$A$1:$E$65440,[1]기획현황취합!$C$1,FALSE))=TRUE,0,VLOOKUP($F134,[1]기획현황취합!$A$1:$E$65440,[1]기획현황취합!$C$1,FALSE))</f>
        <v>41803</v>
      </c>
      <c r="AO134" s="45">
        <f>IF(ISERROR(($AM134/1.1)/VLOOKUP($AG134,'TARGET MU'!$A:$D,'TARGET MU'!$D$1,FALSE))=TRUE,0,($AM134/1.1)/VLOOKUP($AG134,'TARGET MU'!$A:$D,'TARGET MU'!$D$1,FALSE))</f>
        <v>11818.181818181818</v>
      </c>
      <c r="AP134" s="1110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13101.499999999998</v>
      </c>
      <c r="AQ134" s="38">
        <f t="shared" si="122"/>
        <v>1283.3181818181802</v>
      </c>
      <c r="AR134" s="754">
        <v>0</v>
      </c>
      <c r="AS134" s="754">
        <v>50</v>
      </c>
      <c r="AT134" s="244" t="s">
        <v>1724</v>
      </c>
      <c r="AU134" s="219">
        <f t="shared" si="123"/>
        <v>50</v>
      </c>
      <c r="AV134" s="245">
        <v>10</v>
      </c>
      <c r="AW134" s="246">
        <v>0</v>
      </c>
      <c r="AX134" s="250">
        <f>IF(ISERROR(VLOOKUP($F134,[1]기획현황취합!$A$1:$E$65440,[1]기획현황취합!$D$1,FALSE))=TRUE,0,VLOOKUP($F134,[1]기획현황취합!$A$1:$E$65440,[1]기획현황취합!$D$1,FALSE))</f>
        <v>41744</v>
      </c>
      <c r="AY134" s="248">
        <v>41839</v>
      </c>
      <c r="AZ134" s="208">
        <f>IF(ISERROR(VLOOKUP($F134,[1]기획현황취합!$A$1:$E$65440,[1]기획현황취합!$E$1,FALSE))=TRUE,0,VLOOKUP($F134,[1]기획현황취합!$A$1:$E$65440,[1]기획현황취합!$E$1,FALSE))</f>
        <v>41823</v>
      </c>
      <c r="BA134" s="243">
        <v>41845</v>
      </c>
      <c r="BB134" s="243">
        <v>41877</v>
      </c>
      <c r="BC134" s="243">
        <v>0</v>
      </c>
      <c r="BD134" s="243">
        <v>0</v>
      </c>
      <c r="BE134" s="243">
        <v>0</v>
      </c>
      <c r="BF134" s="243">
        <v>0</v>
      </c>
      <c r="BG134" s="249" t="s">
        <v>2773</v>
      </c>
      <c r="BH134" s="249">
        <v>0</v>
      </c>
      <c r="BI134" s="83">
        <f>IF($I134="TTL",SUMIF($C:$C,MID($K134,1,SEARCH("TTL",$K134)-2),$BI:$BI),SUMIF(실입고현황!$A:$A,BB134&amp;VLOOKUP($AG134,'TARGET MU'!$A:$D,'TARGET MU'!$B$1,FALSE)&amp;$Z134&amp;" "&amp;$AE134,실입고현황!$C:$C))</f>
        <v>241</v>
      </c>
      <c r="BJ134" s="102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3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3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3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4">
        <f t="shared" si="102"/>
        <v>59</v>
      </c>
      <c r="BO134" s="46">
        <f t="shared" si="103"/>
        <v>300</v>
      </c>
      <c r="BP134" s="94">
        <f t="shared" si="104"/>
        <v>3930449.9999999995</v>
      </c>
      <c r="BQ134" s="94">
        <f t="shared" si="105"/>
        <v>19500000</v>
      </c>
      <c r="BR134" s="47">
        <f t="shared" si="97"/>
        <v>4.510239979461061</v>
      </c>
      <c r="BT134" s="26" t="str">
        <f>IF(ISERROR(Z134&amp;VLOOKUP($AG134,'TARGET MU'!$A:$D,'TARGET MU'!$B$1,FALSE))=TRUE,"",Z134&amp;VLOOKUP($AG134,'TARGET MU'!$A:$D,'TARGET MU'!$B$1,FALSE))</f>
        <v>ELSTLF4506YE에버그린</v>
      </c>
      <c r="BU134" s="31">
        <f t="shared" si="114"/>
        <v>13101.499999999998</v>
      </c>
      <c r="BV134" s="31" t="str">
        <f t="shared" si="115"/>
        <v>ELSTLF4506YEOSS30065000EVERGREEN03CN</v>
      </c>
      <c r="BX134" s="54" t="str">
        <f t="shared" ref="BX134:BX188" si="137">IF($I134="TTL","",$L134)</f>
        <v>ELS</v>
      </c>
      <c r="BY134" s="55">
        <f t="shared" ref="BY134:BY188" si="138">$O134</f>
        <v>4</v>
      </c>
      <c r="BZ134" s="55" t="str">
        <f t="shared" ref="BZ134:BZ188" si="139">$AJ134</f>
        <v>M</v>
      </c>
      <c r="CA134" s="55" t="str">
        <f t="shared" ref="CA134:CA188" si="140">$P134</f>
        <v>TL</v>
      </c>
      <c r="CB134" s="55" t="str">
        <f t="shared" ref="CB134:CB188" si="141">$R134</f>
        <v>K</v>
      </c>
      <c r="CC134" s="55" t="str">
        <f t="shared" ref="CC134:CC188" si="142">$AK134</f>
        <v>CN</v>
      </c>
      <c r="CD134" s="56" t="str">
        <f t="shared" ref="CD134:CD188" si="143">$W134</f>
        <v>14FW_ELSTINKO_MTM_05_YE_KIDS</v>
      </c>
      <c r="CE134" s="55" t="str">
        <f t="shared" ref="CE134:CE188" si="144">$U134</f>
        <v>ELSTLF4506</v>
      </c>
      <c r="CF134" s="55">
        <f t="shared" ref="CF134:CF188" si="145">$T134</f>
        <v>506</v>
      </c>
      <c r="CG134" s="56" t="str">
        <f t="shared" ref="CG134:CG188" si="146">$W134</f>
        <v>14FW_ELSTINKO_MTM_05_YE_KIDS</v>
      </c>
      <c r="CH134" s="55" t="str">
        <f t="shared" ref="CH134:CH188" si="147">$X134</f>
        <v>YE</v>
      </c>
      <c r="CI134" s="55">
        <f t="shared" ref="CI134:CI188" si="148">$AD134</f>
        <v>1</v>
      </c>
      <c r="CJ134" s="55" t="str">
        <f t="shared" ref="CJ134:CJ188" si="149">$AE134</f>
        <v>OSS</v>
      </c>
      <c r="CK134" s="57">
        <f t="shared" si="106"/>
        <v>300</v>
      </c>
      <c r="CL134" s="58">
        <f t="shared" ref="CL134:CL188" si="150">$AV134</f>
        <v>10</v>
      </c>
      <c r="CM134" s="57">
        <f t="shared" ref="CM134:CM188" si="151">$AM134</f>
        <v>65000</v>
      </c>
      <c r="CN134" s="57">
        <f t="shared" ref="CN134:CN188" si="152">$AP134-$AU134</f>
        <v>13051.499999999998</v>
      </c>
      <c r="CO134" s="57">
        <f t="shared" ref="CO134:CO188" si="153">$AU134</f>
        <v>50</v>
      </c>
      <c r="CP134" s="59">
        <f t="shared" ref="CP134:CP188" si="154">$AL134</f>
        <v>1</v>
      </c>
      <c r="CQ134" s="234"/>
      <c r="CS134" s="48"/>
      <c r="CT134" s="49" t="str">
        <f t="shared" ref="CT134:CT188" si="155">IF($I134="TTL",$K134,$Z134&amp;$AE134)</f>
        <v>ELSTLF4506YEOSS</v>
      </c>
      <c r="CU134" s="50" t="str">
        <f t="shared" ref="CU134:CU188" si="156">$M134</f>
        <v>ELSTINKO</v>
      </c>
      <c r="CV134" s="50" t="str">
        <f t="shared" si="136"/>
        <v>LONG SLEEVES_506_KIDS</v>
      </c>
      <c r="CW134" s="50" t="str">
        <f t="shared" ref="CW134:CW188" si="157">IF($I134="TTL","",IF($CT134="","",$Y134&amp;"_"&amp;$AE134))</f>
        <v>YELLOW_OSS</v>
      </c>
      <c r="CX134" s="51" t="str">
        <f t="shared" ref="CX134:CX188" si="158">$L134</f>
        <v>ELS</v>
      </c>
      <c r="CY134" s="51">
        <f t="shared" ref="CY134:CY188" si="159">$T134</f>
        <v>506</v>
      </c>
      <c r="CZ134" s="52">
        <f t="shared" si="107"/>
        <v>300</v>
      </c>
      <c r="DA134" s="52">
        <f t="shared" ref="DA134:DA188" si="160">$AM134</f>
        <v>65000</v>
      </c>
      <c r="DB134" s="51" t="str">
        <f t="shared" ref="DB134:DB188" si="161">$Y134</f>
        <v>YELLOW</v>
      </c>
      <c r="DC134" s="51" t="str">
        <f t="shared" ref="DC134:DC188" si="162">$AE134</f>
        <v>OSS</v>
      </c>
      <c r="DD134" s="60"/>
      <c r="DE134" s="164"/>
      <c r="DG134" s="270">
        <v>41778</v>
      </c>
      <c r="DH134" s="276">
        <f t="shared" si="134"/>
        <v>41733</v>
      </c>
      <c r="DI134" s="269">
        <v>41746</v>
      </c>
      <c r="DJ134" s="269">
        <v>41746</v>
      </c>
      <c r="DK134" s="270"/>
      <c r="DL134" s="1167"/>
      <c r="DM134" s="1167"/>
      <c r="DN134" s="270"/>
      <c r="DO134" s="270"/>
      <c r="DP134" s="277">
        <f t="shared" si="135"/>
        <v>41763</v>
      </c>
      <c r="DQ134" s="270"/>
      <c r="DR134" s="270"/>
      <c r="DS134" s="271"/>
      <c r="DT134" s="270"/>
      <c r="DU134" s="271"/>
      <c r="DV134" s="270">
        <v>41820</v>
      </c>
      <c r="DW134" s="270"/>
      <c r="DX134" s="271"/>
      <c r="DY134" s="271"/>
      <c r="DZ134" s="60"/>
      <c r="EA134" s="61"/>
      <c r="EB134" s="61"/>
      <c r="EC134" s="26" t="str">
        <f t="shared" si="116"/>
        <v/>
      </c>
      <c r="ED134" s="26" t="str">
        <f t="shared" si="117"/>
        <v>ELSTLF4506YEOSS</v>
      </c>
      <c r="EE134" s="27">
        <f>IF($ED134="",0,IF(COUNTIF(ED$12:ED133,ED134)=0,0,COUNTIF(ED$12:ED133,ED134)))</f>
        <v>0</v>
      </c>
      <c r="EF134" s="26">
        <f t="shared" si="118"/>
        <v>0</v>
      </c>
      <c r="EG134" s="27" t="str">
        <f t="shared" si="119"/>
        <v/>
      </c>
      <c r="EI134" s="26" t="str">
        <f t="shared" si="120"/>
        <v>ELSTLF4506</v>
      </c>
      <c r="EJ134" s="26" t="str">
        <f t="shared" si="121"/>
        <v>ELSTLF4506YE</v>
      </c>
    </row>
    <row r="135" spans="1:140" s="26" customFormat="1" ht="52.5" customHeight="1">
      <c r="A135" s="168" t="str">
        <f>IF(OR($I135="TTL",$I135=""),"",IF(ISERROR(VLOOKUP($B135,CODE!$D:$G,CODE!$F$1-2,FALSE))=TRUE,"전략",VLOOKUP($B135,CODE!$D:$G,CODE!$F$1-2,FALSE)))</f>
        <v>전략</v>
      </c>
      <c r="B135" s="217" t="str">
        <f>IF(OR($I135="TTL",$I135=""),"",IF(VLOOKUP($P135,CODE!$K:$O,CODE!$O$1,FALSE)="",$I135,$I135&amp;"-"&amp;VLOOKUP($P135,CODE!$K:$O,CODE!$O$1,FALSE)))</f>
        <v>ELS-의류</v>
      </c>
      <c r="C135" s="71" t="str">
        <f t="shared" si="108"/>
        <v>ELS-EVERGREEN-03</v>
      </c>
      <c r="D135" s="300" t="str">
        <f t="shared" si="109"/>
        <v>ELS-EVERGREEN-03ELSTLF4506YE</v>
      </c>
      <c r="E135" s="71">
        <f t="shared" si="110"/>
        <v>4</v>
      </c>
      <c r="F135" s="193" t="str">
        <f t="shared" si="111"/>
        <v>ELS-EVERGREEN-034</v>
      </c>
      <c r="G135" s="71" t="str">
        <f t="shared" si="112"/>
        <v>ELS-EVERGREEN-034-ELSTLF4506YELLOWOMM</v>
      </c>
      <c r="H135" s="71" t="str">
        <f>IF(ISERROR(I135&amp;VLOOKUP(P135,CODE!$K:$N,CODE!$N$1,FALSE)&amp;S135)=TRUE,0,I135&amp;VLOOKUP(P135,CODE!$K:$N,CODE!$N$1,FALSE)&amp;S135)</f>
        <v>ELS의류506</v>
      </c>
      <c r="I135" s="71" t="str">
        <f>IF(ISERROR(SEARCH("TTL",$K135))=TRUE,IF($L135="","",VLOOKUP($L135,CODE!$B:$G,CODE!$D$1,FALSE)),"TTL")</f>
        <v>ELS</v>
      </c>
      <c r="J135" s="237" t="str">
        <f t="shared" si="113"/>
        <v>14FW_E</v>
      </c>
      <c r="K135" s="878"/>
      <c r="L135" s="40" t="s">
        <v>2191</v>
      </c>
      <c r="M135" s="41" t="str">
        <f>IF(OR($I135="TTL",$L135=""),"",VLOOKUP($L135,CODE!$B:$D,CODE!$C$1,FALSE))</f>
        <v>ELSTINKO</v>
      </c>
      <c r="N135" s="42" t="str">
        <f>IF(OR($I135="TTL",$L135=""),"",VLOOKUP($K$2,CODE!$S:$T,CODE!$T$1-1,FALSE))</f>
        <v>F</v>
      </c>
      <c r="O135" s="1281">
        <v>4</v>
      </c>
      <c r="P135" s="40" t="s">
        <v>2192</v>
      </c>
      <c r="Q135" s="41" t="str">
        <f>IF(OR($I135="TTL",$P135=""),"",VLOOKUP($P135,CODE!$K:$M,CODE!$L$1,FALSE))</f>
        <v>LONG SLEEVES</v>
      </c>
      <c r="R135" s="1282" t="s">
        <v>2193</v>
      </c>
      <c r="S135" s="1283">
        <v>506</v>
      </c>
      <c r="T135" s="43">
        <f t="shared" si="129"/>
        <v>506</v>
      </c>
      <c r="U135" s="39" t="str">
        <f t="shared" si="130"/>
        <v>ELSTLF4506</v>
      </c>
      <c r="V135" s="36">
        <f t="shared" si="99"/>
        <v>0.1</v>
      </c>
      <c r="W135" s="1284" t="s">
        <v>2196</v>
      </c>
      <c r="X135" s="39" t="str">
        <f>IF($Y135="","",VLOOKUP($Y135,CODE!$AE:$AF,CODE!$AF$1-1,FALSE))</f>
        <v>YE</v>
      </c>
      <c r="Y135" s="37" t="s">
        <v>2197</v>
      </c>
      <c r="Z135" s="35" t="str">
        <f t="shared" si="131"/>
        <v>ELSTLF4506YE</v>
      </c>
      <c r="AA135" s="592" t="str">
        <f t="shared" si="100"/>
        <v/>
      </c>
      <c r="AB135" s="44">
        <f t="shared" si="101"/>
        <v>0.2</v>
      </c>
      <c r="AC135" s="598" t="s">
        <v>3003</v>
      </c>
      <c r="AD135" s="184">
        <v>1</v>
      </c>
      <c r="AE135" s="1285" t="s">
        <v>1951</v>
      </c>
      <c r="AF135" s="1295">
        <v>300</v>
      </c>
      <c r="AG135" s="1287" t="s">
        <v>2329</v>
      </c>
      <c r="AH135" s="1288">
        <v>3</v>
      </c>
      <c r="AI135" s="224" t="str">
        <f t="shared" si="132"/>
        <v>03</v>
      </c>
      <c r="AJ135" s="1289" t="s">
        <v>2330</v>
      </c>
      <c r="AK135" s="1289" t="s">
        <v>2331</v>
      </c>
      <c r="AL135" s="212">
        <f t="shared" si="133"/>
        <v>1</v>
      </c>
      <c r="AM135" s="247">
        <f>IF(ISERROR(VLOOKUP($F135,[1]기획현황취합!$A$1:$E$65440,[1]기획현황취합!$B$1,FALSE))=TRUE,0,VLOOKUP($F135,[1]기획현황취합!$A$1:$E$65440,[1]기획현황취합!$B$1,FALSE))</f>
        <v>65000</v>
      </c>
      <c r="AN135" s="1099">
        <f>IF(ISERROR(VLOOKUP($F135,[1]기획현황취합!$A$1:$E$65440,[1]기획현황취합!$C$1,FALSE))=TRUE,0,VLOOKUP($F135,[1]기획현황취합!$A$1:$E$65440,[1]기획현황취합!$C$1,FALSE))</f>
        <v>41803</v>
      </c>
      <c r="AO135" s="45">
        <f>IF(ISERROR(($AM135/1.1)/VLOOKUP($AG135,'TARGET MU'!$A:$D,'TARGET MU'!$D$1,FALSE))=TRUE,0,($AM135/1.1)/VLOOKUP($AG135,'TARGET MU'!$A:$D,'TARGET MU'!$D$1,FALSE))</f>
        <v>11818.181818181818</v>
      </c>
      <c r="AP135" s="1110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13101.499999999998</v>
      </c>
      <c r="AQ135" s="38">
        <f t="shared" si="122"/>
        <v>1283.3181818181802</v>
      </c>
      <c r="AR135" s="754">
        <v>0</v>
      </c>
      <c r="AS135" s="754">
        <v>50</v>
      </c>
      <c r="AT135" s="244" t="s">
        <v>1724</v>
      </c>
      <c r="AU135" s="219">
        <f t="shared" si="123"/>
        <v>50</v>
      </c>
      <c r="AV135" s="245">
        <v>10</v>
      </c>
      <c r="AW135" s="246">
        <v>0</v>
      </c>
      <c r="AX135" s="250">
        <f>IF(ISERROR(VLOOKUP($F135,[1]기획현황취합!$A$1:$E$65440,[1]기획현황취합!$D$1,FALSE))=TRUE,0,VLOOKUP($F135,[1]기획현황취합!$A$1:$E$65440,[1]기획현황취합!$D$1,FALSE))</f>
        <v>41744</v>
      </c>
      <c r="AY135" s="248">
        <v>41839</v>
      </c>
      <c r="AZ135" s="208">
        <f>IF(ISERROR(VLOOKUP($F135,[1]기획현황취합!$A$1:$E$65440,[1]기획현황취합!$E$1,FALSE))=TRUE,0,VLOOKUP($F135,[1]기획현황취합!$A$1:$E$65440,[1]기획현황취합!$E$1,FALSE))</f>
        <v>41823</v>
      </c>
      <c r="BA135" s="243">
        <v>41845</v>
      </c>
      <c r="BB135" s="243">
        <v>41877</v>
      </c>
      <c r="BC135" s="243">
        <v>0</v>
      </c>
      <c r="BD135" s="243">
        <v>0</v>
      </c>
      <c r="BE135" s="243">
        <v>0</v>
      </c>
      <c r="BF135" s="243">
        <v>0</v>
      </c>
      <c r="BG135" s="249" t="s">
        <v>2773</v>
      </c>
      <c r="BH135" s="249">
        <v>0</v>
      </c>
      <c r="BI135" s="83">
        <f>IF($I135="TTL",SUMIF($C:$C,MID($K135,1,SEARCH("TTL",$K135)-2),$BI:$BI),SUMIF(실입고현황!$A:$A,BB135&amp;VLOOKUP($AG135,'TARGET MU'!$A:$D,'TARGET MU'!$B$1,FALSE)&amp;$Z135&amp;" "&amp;$AE135,실입고현황!$C:$C))</f>
        <v>233</v>
      </c>
      <c r="BJ135" s="102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3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3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3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4">
        <f t="shared" si="102"/>
        <v>67</v>
      </c>
      <c r="BO135" s="46">
        <f t="shared" si="103"/>
        <v>300</v>
      </c>
      <c r="BP135" s="94">
        <f t="shared" si="104"/>
        <v>3930449.9999999995</v>
      </c>
      <c r="BQ135" s="94">
        <f t="shared" si="105"/>
        <v>19500000</v>
      </c>
      <c r="BR135" s="47">
        <f t="shared" si="97"/>
        <v>4.510239979461061</v>
      </c>
      <c r="BT135" s="26" t="str">
        <f>IF(ISERROR(Z135&amp;VLOOKUP($AG135,'TARGET MU'!$A:$D,'TARGET MU'!$B$1,FALSE))=TRUE,"",Z135&amp;VLOOKUP($AG135,'TARGET MU'!$A:$D,'TARGET MU'!$B$1,FALSE))</f>
        <v>ELSTLF4506YE에버그린</v>
      </c>
      <c r="BU135" s="31">
        <f t="shared" si="114"/>
        <v>13101.499999999998</v>
      </c>
      <c r="BV135" s="31" t="str">
        <f t="shared" si="115"/>
        <v>ELSTLF4506YEOMM30065000EVERGREEN03CN</v>
      </c>
      <c r="BX135" s="54" t="str">
        <f t="shared" si="137"/>
        <v>ELS</v>
      </c>
      <c r="BY135" s="55">
        <f t="shared" si="138"/>
        <v>4</v>
      </c>
      <c r="BZ135" s="55" t="str">
        <f t="shared" si="139"/>
        <v>M</v>
      </c>
      <c r="CA135" s="55" t="str">
        <f t="shared" si="140"/>
        <v>TL</v>
      </c>
      <c r="CB135" s="55" t="str">
        <f t="shared" si="141"/>
        <v>K</v>
      </c>
      <c r="CC135" s="55" t="str">
        <f t="shared" si="142"/>
        <v>CN</v>
      </c>
      <c r="CD135" s="56" t="str">
        <f t="shared" si="143"/>
        <v>14FW_ELSTINKO_MTM_05_YE_KIDS</v>
      </c>
      <c r="CE135" s="55" t="str">
        <f t="shared" si="144"/>
        <v>ELSTLF4506</v>
      </c>
      <c r="CF135" s="55">
        <f t="shared" si="145"/>
        <v>506</v>
      </c>
      <c r="CG135" s="56" t="str">
        <f t="shared" si="146"/>
        <v>14FW_ELSTINKO_MTM_05_YE_KIDS</v>
      </c>
      <c r="CH135" s="55" t="str">
        <f t="shared" si="147"/>
        <v>YE</v>
      </c>
      <c r="CI135" s="55">
        <f t="shared" si="148"/>
        <v>1</v>
      </c>
      <c r="CJ135" s="55" t="str">
        <f t="shared" si="149"/>
        <v>OMM</v>
      </c>
      <c r="CK135" s="57">
        <f t="shared" si="106"/>
        <v>300</v>
      </c>
      <c r="CL135" s="58">
        <f t="shared" si="150"/>
        <v>10</v>
      </c>
      <c r="CM135" s="57">
        <f t="shared" si="151"/>
        <v>65000</v>
      </c>
      <c r="CN135" s="57">
        <f t="shared" si="152"/>
        <v>13051.499999999998</v>
      </c>
      <c r="CO135" s="57">
        <f t="shared" si="153"/>
        <v>50</v>
      </c>
      <c r="CP135" s="59">
        <f t="shared" si="154"/>
        <v>1</v>
      </c>
      <c r="CQ135" s="234"/>
      <c r="CS135" s="48"/>
      <c r="CT135" s="49" t="str">
        <f t="shared" si="155"/>
        <v>ELSTLF4506YEOMM</v>
      </c>
      <c r="CU135" s="50" t="str">
        <f t="shared" si="156"/>
        <v>ELSTINKO</v>
      </c>
      <c r="CV135" s="50" t="str">
        <f t="shared" si="136"/>
        <v>LONG SLEEVES_506_KIDS</v>
      </c>
      <c r="CW135" s="50" t="str">
        <f t="shared" si="157"/>
        <v>YELLOW_OMM</v>
      </c>
      <c r="CX135" s="51" t="str">
        <f t="shared" si="158"/>
        <v>ELS</v>
      </c>
      <c r="CY135" s="51">
        <f t="shared" si="159"/>
        <v>506</v>
      </c>
      <c r="CZ135" s="52">
        <f t="shared" si="107"/>
        <v>300</v>
      </c>
      <c r="DA135" s="52">
        <f t="shared" si="160"/>
        <v>65000</v>
      </c>
      <c r="DB135" s="51" t="str">
        <f t="shared" si="161"/>
        <v>YELLOW</v>
      </c>
      <c r="DC135" s="51" t="str">
        <f t="shared" si="162"/>
        <v>OMM</v>
      </c>
      <c r="DD135" s="60"/>
      <c r="DE135" s="164"/>
      <c r="DG135" s="270">
        <v>41778</v>
      </c>
      <c r="DH135" s="276">
        <f t="shared" si="134"/>
        <v>41733</v>
      </c>
      <c r="DI135" s="269">
        <v>41746</v>
      </c>
      <c r="DJ135" s="269">
        <v>41746</v>
      </c>
      <c r="DK135" s="270"/>
      <c r="DL135" s="1167"/>
      <c r="DM135" s="1167"/>
      <c r="DN135" s="270"/>
      <c r="DO135" s="270"/>
      <c r="DP135" s="277">
        <f t="shared" si="135"/>
        <v>41763</v>
      </c>
      <c r="DQ135" s="270"/>
      <c r="DR135" s="270"/>
      <c r="DS135" s="271"/>
      <c r="DT135" s="270"/>
      <c r="DU135" s="271"/>
      <c r="DV135" s="270">
        <v>41820</v>
      </c>
      <c r="DW135" s="270"/>
      <c r="DX135" s="271"/>
      <c r="DY135" s="271"/>
      <c r="DZ135" s="60"/>
      <c r="EA135" s="61"/>
      <c r="EB135" s="61"/>
      <c r="EC135" s="26" t="str">
        <f t="shared" si="116"/>
        <v/>
      </c>
      <c r="ED135" s="26" t="str">
        <f t="shared" si="117"/>
        <v>ELSTLF4506YEOMM</v>
      </c>
      <c r="EE135" s="27">
        <f>IF($ED135="",0,IF(COUNTIF(ED$12:ED134,ED135)=0,0,COUNTIF(ED$12:ED134,ED135)))</f>
        <v>0</v>
      </c>
      <c r="EF135" s="26">
        <f t="shared" si="118"/>
        <v>0</v>
      </c>
      <c r="EG135" s="27" t="str">
        <f t="shared" si="119"/>
        <v/>
      </c>
      <c r="EI135" s="26" t="str">
        <f t="shared" si="120"/>
        <v>ELSTLF4506</v>
      </c>
      <c r="EJ135" s="26" t="str">
        <f t="shared" si="121"/>
        <v>ELSTLF4506YE</v>
      </c>
    </row>
    <row r="136" spans="1:140" s="26" customFormat="1" ht="52.5" customHeight="1">
      <c r="A136" s="168" t="str">
        <f>IF(OR($I136="TTL",$I136=""),"",IF(ISERROR(VLOOKUP($B136,CODE!$D:$G,CODE!$F$1-2,FALSE))=TRUE,"전략",VLOOKUP($B136,CODE!$D:$G,CODE!$F$1-2,FALSE)))</f>
        <v>전략</v>
      </c>
      <c r="B136" s="217" t="str">
        <f>IF(OR($I136="TTL",$I136=""),"",IF(VLOOKUP($P136,CODE!$K:$O,CODE!$O$1,FALSE)="",$I136,$I136&amp;"-"&amp;VLOOKUP($P136,CODE!$K:$O,CODE!$O$1,FALSE)))</f>
        <v>ELS-의류</v>
      </c>
      <c r="C136" s="71" t="str">
        <f t="shared" si="108"/>
        <v>ELS-EVERGREEN-03</v>
      </c>
      <c r="D136" s="300" t="str">
        <f t="shared" si="109"/>
        <v>ELS-EVERGREEN-03ELSTLF4506YE</v>
      </c>
      <c r="E136" s="71">
        <f t="shared" si="110"/>
        <v>4</v>
      </c>
      <c r="F136" s="193" t="str">
        <f t="shared" si="111"/>
        <v>ELS-EVERGREEN-034</v>
      </c>
      <c r="G136" s="71" t="str">
        <f t="shared" si="112"/>
        <v>ELS-EVERGREEN-034-ELSTLF4506YELLOWOLL</v>
      </c>
      <c r="H136" s="71" t="str">
        <f>IF(ISERROR(I136&amp;VLOOKUP(P136,CODE!$K:$N,CODE!$N$1,FALSE)&amp;S136)=TRUE,0,I136&amp;VLOOKUP(P136,CODE!$K:$N,CODE!$N$1,FALSE)&amp;S136)</f>
        <v>ELS의류506</v>
      </c>
      <c r="I136" s="71" t="str">
        <f>IF(ISERROR(SEARCH("TTL",$K136))=TRUE,IF($L136="","",VLOOKUP($L136,CODE!$B:$G,CODE!$D$1,FALSE)),"TTL")</f>
        <v>ELS</v>
      </c>
      <c r="J136" s="237" t="str">
        <f t="shared" si="113"/>
        <v>14FW_E</v>
      </c>
      <c r="K136" s="878"/>
      <c r="L136" s="40" t="s">
        <v>2191</v>
      </c>
      <c r="M136" s="41" t="str">
        <f>IF(OR($I136="TTL",$L136=""),"",VLOOKUP($L136,CODE!$B:$D,CODE!$C$1,FALSE))</f>
        <v>ELSTINKO</v>
      </c>
      <c r="N136" s="42" t="str">
        <f>IF(OR($I136="TTL",$L136=""),"",VLOOKUP($K$2,CODE!$S:$T,CODE!$T$1-1,FALSE))</f>
        <v>F</v>
      </c>
      <c r="O136" s="1281">
        <v>4</v>
      </c>
      <c r="P136" s="40" t="s">
        <v>2192</v>
      </c>
      <c r="Q136" s="41" t="str">
        <f>IF(OR($I136="TTL",$P136=""),"",VLOOKUP($P136,CODE!$K:$M,CODE!$L$1,FALSE))</f>
        <v>LONG SLEEVES</v>
      </c>
      <c r="R136" s="1282" t="s">
        <v>2193</v>
      </c>
      <c r="S136" s="1283">
        <v>506</v>
      </c>
      <c r="T136" s="43">
        <f t="shared" si="129"/>
        <v>506</v>
      </c>
      <c r="U136" s="39" t="str">
        <f t="shared" si="130"/>
        <v>ELSTLF4506</v>
      </c>
      <c r="V136" s="36">
        <f t="shared" si="99"/>
        <v>0.1</v>
      </c>
      <c r="W136" s="1284" t="s">
        <v>2196</v>
      </c>
      <c r="X136" s="39" t="str">
        <f>IF($Y136="","",VLOOKUP($Y136,CODE!$AE:$AF,CODE!$AF$1-1,FALSE))</f>
        <v>YE</v>
      </c>
      <c r="Y136" s="37" t="s">
        <v>2197</v>
      </c>
      <c r="Z136" s="35" t="str">
        <f t="shared" si="131"/>
        <v>ELSTLF4506YE</v>
      </c>
      <c r="AA136" s="592" t="str">
        <f t="shared" si="100"/>
        <v/>
      </c>
      <c r="AB136" s="44">
        <f t="shared" si="101"/>
        <v>0.2</v>
      </c>
      <c r="AC136" s="598" t="s">
        <v>3003</v>
      </c>
      <c r="AD136" s="184">
        <v>1</v>
      </c>
      <c r="AE136" s="1285" t="s">
        <v>1960</v>
      </c>
      <c r="AF136" s="1295">
        <v>200</v>
      </c>
      <c r="AG136" s="1287" t="s">
        <v>2329</v>
      </c>
      <c r="AH136" s="1288">
        <v>3</v>
      </c>
      <c r="AI136" s="224" t="str">
        <f t="shared" si="132"/>
        <v>03</v>
      </c>
      <c r="AJ136" s="1289" t="s">
        <v>2330</v>
      </c>
      <c r="AK136" s="1289" t="s">
        <v>2331</v>
      </c>
      <c r="AL136" s="212">
        <f t="shared" si="133"/>
        <v>1</v>
      </c>
      <c r="AM136" s="247">
        <f>IF(ISERROR(VLOOKUP($F136,[1]기획현황취합!$A$1:$E$65440,[1]기획현황취합!$B$1,FALSE))=TRUE,0,VLOOKUP($F136,[1]기획현황취합!$A$1:$E$65440,[1]기획현황취합!$B$1,FALSE))</f>
        <v>65000</v>
      </c>
      <c r="AN136" s="1099">
        <f>IF(ISERROR(VLOOKUP($F136,[1]기획현황취합!$A$1:$E$65440,[1]기획현황취합!$C$1,FALSE))=TRUE,0,VLOOKUP($F136,[1]기획현황취합!$A$1:$E$65440,[1]기획현황취합!$C$1,FALSE))</f>
        <v>41803</v>
      </c>
      <c r="AO136" s="45">
        <f>IF(ISERROR(($AM136/1.1)/VLOOKUP($AG136,'TARGET MU'!$A:$D,'TARGET MU'!$D$1,FALSE))=TRUE,0,($AM136/1.1)/VLOOKUP($AG136,'TARGET MU'!$A:$D,'TARGET MU'!$D$1,FALSE))</f>
        <v>11818.181818181818</v>
      </c>
      <c r="AP136" s="1110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13101.499999999998</v>
      </c>
      <c r="AQ136" s="38">
        <f t="shared" si="122"/>
        <v>1283.3181818181802</v>
      </c>
      <c r="AR136" s="754">
        <v>0</v>
      </c>
      <c r="AS136" s="754">
        <v>50</v>
      </c>
      <c r="AT136" s="244" t="s">
        <v>1724</v>
      </c>
      <c r="AU136" s="219">
        <f t="shared" si="123"/>
        <v>50</v>
      </c>
      <c r="AV136" s="245">
        <v>10</v>
      </c>
      <c r="AW136" s="246">
        <v>0</v>
      </c>
      <c r="AX136" s="250">
        <f>IF(ISERROR(VLOOKUP($F136,[1]기획현황취합!$A$1:$E$65440,[1]기획현황취합!$D$1,FALSE))=TRUE,0,VLOOKUP($F136,[1]기획현황취합!$A$1:$E$65440,[1]기획현황취합!$D$1,FALSE))</f>
        <v>41744</v>
      </c>
      <c r="AY136" s="248">
        <v>41839</v>
      </c>
      <c r="AZ136" s="208">
        <f>IF(ISERROR(VLOOKUP($F136,[1]기획현황취합!$A$1:$E$65440,[1]기획현황취합!$E$1,FALSE))=TRUE,0,VLOOKUP($F136,[1]기획현황취합!$A$1:$E$65440,[1]기획현황취합!$E$1,FALSE))</f>
        <v>41823</v>
      </c>
      <c r="BA136" s="243">
        <v>41845</v>
      </c>
      <c r="BB136" s="243">
        <v>41877</v>
      </c>
      <c r="BC136" s="243">
        <v>0</v>
      </c>
      <c r="BD136" s="243">
        <v>0</v>
      </c>
      <c r="BE136" s="243">
        <v>0</v>
      </c>
      <c r="BF136" s="243">
        <v>0</v>
      </c>
      <c r="BG136" s="249" t="s">
        <v>2773</v>
      </c>
      <c r="BH136" s="249">
        <v>0</v>
      </c>
      <c r="BI136" s="83">
        <f>IF($I136="TTL",SUMIF($C:$C,MID($K136,1,SEARCH("TTL",$K136)-2),$BI:$BI),SUMIF(실입고현황!$A:$A,BB136&amp;VLOOKUP($AG136,'TARGET MU'!$A:$D,'TARGET MU'!$B$1,FALSE)&amp;$Z136&amp;" "&amp;$AE136,실입고현황!$C:$C))</f>
        <v>170</v>
      </c>
      <c r="BJ136" s="102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3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3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3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4">
        <f t="shared" si="102"/>
        <v>30</v>
      </c>
      <c r="BO136" s="46">
        <f t="shared" si="103"/>
        <v>200</v>
      </c>
      <c r="BP136" s="94">
        <f t="shared" si="104"/>
        <v>2620299.9999999995</v>
      </c>
      <c r="BQ136" s="94">
        <f t="shared" si="105"/>
        <v>13000000</v>
      </c>
      <c r="BR136" s="47">
        <f t="shared" si="97"/>
        <v>4.5102399794610619</v>
      </c>
      <c r="BT136" s="26" t="str">
        <f>IF(ISERROR(Z136&amp;VLOOKUP($AG136,'TARGET MU'!$A:$D,'TARGET MU'!$B$1,FALSE))=TRUE,"",Z136&amp;VLOOKUP($AG136,'TARGET MU'!$A:$D,'TARGET MU'!$B$1,FALSE))</f>
        <v>ELSTLF4506YE에버그린</v>
      </c>
      <c r="BU136" s="31">
        <f t="shared" si="114"/>
        <v>13101.499999999998</v>
      </c>
      <c r="BV136" s="31" t="str">
        <f t="shared" si="115"/>
        <v>ELSTLF4506YEOLL20065000EVERGREEN03CN</v>
      </c>
      <c r="BX136" s="54" t="str">
        <f t="shared" si="137"/>
        <v>ELS</v>
      </c>
      <c r="BY136" s="55">
        <f t="shared" si="138"/>
        <v>4</v>
      </c>
      <c r="BZ136" s="55" t="str">
        <f t="shared" si="139"/>
        <v>M</v>
      </c>
      <c r="CA136" s="55" t="str">
        <f t="shared" si="140"/>
        <v>TL</v>
      </c>
      <c r="CB136" s="55" t="str">
        <f t="shared" si="141"/>
        <v>K</v>
      </c>
      <c r="CC136" s="55" t="str">
        <f t="shared" si="142"/>
        <v>CN</v>
      </c>
      <c r="CD136" s="56" t="str">
        <f t="shared" si="143"/>
        <v>14FW_ELSTINKO_MTM_05_YE_KIDS</v>
      </c>
      <c r="CE136" s="55" t="str">
        <f t="shared" si="144"/>
        <v>ELSTLF4506</v>
      </c>
      <c r="CF136" s="55">
        <f t="shared" si="145"/>
        <v>506</v>
      </c>
      <c r="CG136" s="56" t="str">
        <f t="shared" si="146"/>
        <v>14FW_ELSTINKO_MTM_05_YE_KIDS</v>
      </c>
      <c r="CH136" s="55" t="str">
        <f t="shared" si="147"/>
        <v>YE</v>
      </c>
      <c r="CI136" s="55">
        <f t="shared" si="148"/>
        <v>1</v>
      </c>
      <c r="CJ136" s="55" t="str">
        <f t="shared" si="149"/>
        <v>OLL</v>
      </c>
      <c r="CK136" s="57">
        <f t="shared" si="106"/>
        <v>200</v>
      </c>
      <c r="CL136" s="58">
        <f t="shared" si="150"/>
        <v>10</v>
      </c>
      <c r="CM136" s="57">
        <f t="shared" si="151"/>
        <v>65000</v>
      </c>
      <c r="CN136" s="57">
        <f t="shared" si="152"/>
        <v>13051.499999999998</v>
      </c>
      <c r="CO136" s="57">
        <f t="shared" si="153"/>
        <v>50</v>
      </c>
      <c r="CP136" s="59">
        <f t="shared" si="154"/>
        <v>1</v>
      </c>
      <c r="CQ136" s="234"/>
      <c r="CS136" s="48"/>
      <c r="CT136" s="49" t="str">
        <f t="shared" si="155"/>
        <v>ELSTLF4506YEOLL</v>
      </c>
      <c r="CU136" s="50" t="str">
        <f t="shared" si="156"/>
        <v>ELSTINKO</v>
      </c>
      <c r="CV136" s="50" t="str">
        <f t="shared" si="136"/>
        <v>LONG SLEEVES_506_KIDS</v>
      </c>
      <c r="CW136" s="50" t="str">
        <f t="shared" si="157"/>
        <v>YELLOW_OLL</v>
      </c>
      <c r="CX136" s="51" t="str">
        <f t="shared" si="158"/>
        <v>ELS</v>
      </c>
      <c r="CY136" s="51">
        <f t="shared" si="159"/>
        <v>506</v>
      </c>
      <c r="CZ136" s="52">
        <f t="shared" si="107"/>
        <v>200</v>
      </c>
      <c r="DA136" s="52">
        <f t="shared" si="160"/>
        <v>65000</v>
      </c>
      <c r="DB136" s="51" t="str">
        <f t="shared" si="161"/>
        <v>YELLOW</v>
      </c>
      <c r="DC136" s="51" t="str">
        <f t="shared" si="162"/>
        <v>OLL</v>
      </c>
      <c r="DD136" s="60"/>
      <c r="DE136" s="164"/>
      <c r="DG136" s="270">
        <v>41778</v>
      </c>
      <c r="DH136" s="276">
        <f t="shared" si="134"/>
        <v>41733</v>
      </c>
      <c r="DI136" s="269">
        <v>41746</v>
      </c>
      <c r="DJ136" s="269">
        <v>41746</v>
      </c>
      <c r="DK136" s="270"/>
      <c r="DL136" s="1167"/>
      <c r="DM136" s="1167"/>
      <c r="DN136" s="270"/>
      <c r="DO136" s="270"/>
      <c r="DP136" s="277">
        <f t="shared" si="135"/>
        <v>41763</v>
      </c>
      <c r="DQ136" s="270"/>
      <c r="DR136" s="270"/>
      <c r="DS136" s="271"/>
      <c r="DT136" s="270"/>
      <c r="DU136" s="271"/>
      <c r="DV136" s="270">
        <v>41820</v>
      </c>
      <c r="DW136" s="270"/>
      <c r="DX136" s="271"/>
      <c r="DY136" s="271"/>
      <c r="DZ136" s="60"/>
      <c r="EA136" s="61"/>
      <c r="EB136" s="61"/>
      <c r="EC136" s="26" t="str">
        <f t="shared" si="116"/>
        <v/>
      </c>
      <c r="ED136" s="26" t="str">
        <f t="shared" si="117"/>
        <v>ELSTLF4506YEOLL</v>
      </c>
      <c r="EE136" s="27">
        <f>IF($ED136="",0,IF(COUNTIF(ED$12:ED135,ED136)=0,0,COUNTIF(ED$12:ED135,ED136)))</f>
        <v>0</v>
      </c>
      <c r="EF136" s="26">
        <f t="shared" si="118"/>
        <v>0</v>
      </c>
      <c r="EG136" s="27" t="str">
        <f t="shared" si="119"/>
        <v/>
      </c>
      <c r="EI136" s="26" t="str">
        <f t="shared" si="120"/>
        <v>ELSTLF4506</v>
      </c>
      <c r="EJ136" s="26" t="str">
        <f t="shared" si="121"/>
        <v>ELSTLF4506YE</v>
      </c>
    </row>
    <row r="137" spans="1:140" s="26" customFormat="1" ht="52.5" customHeight="1">
      <c r="A137" s="168" t="str">
        <f>IF(OR($I137="TTL",$I137=""),"",IF(ISERROR(VLOOKUP($B137,CODE!$D:$G,CODE!$F$1-2,FALSE))=TRUE,"전략",VLOOKUP($B137,CODE!$D:$G,CODE!$F$1-2,FALSE)))</f>
        <v>전략</v>
      </c>
      <c r="B137" s="217" t="str">
        <f>IF(OR($I137="TTL",$I137=""),"",IF(VLOOKUP($P137,CODE!$K:$O,CODE!$O$1,FALSE)="",$I137,$I137&amp;"-"&amp;VLOOKUP($P137,CODE!$K:$O,CODE!$O$1,FALSE)))</f>
        <v>ELS-의류</v>
      </c>
      <c r="C137" s="71" t="str">
        <f t="shared" si="108"/>
        <v>ELS-EVERGREEN-03</v>
      </c>
      <c r="D137" s="300" t="str">
        <f t="shared" si="109"/>
        <v>ELS-EVERGREEN-03ELSTLF4506YE</v>
      </c>
      <c r="E137" s="71">
        <f t="shared" si="110"/>
        <v>4</v>
      </c>
      <c r="F137" s="193" t="str">
        <f t="shared" si="111"/>
        <v>ELS-EVERGREEN-034</v>
      </c>
      <c r="G137" s="71" t="str">
        <f t="shared" si="112"/>
        <v>ELS-EVERGREEN-034-ELSTLF4506YELLOWOXL</v>
      </c>
      <c r="H137" s="71" t="str">
        <f>IF(ISERROR(I137&amp;VLOOKUP(P137,CODE!$K:$N,CODE!$N$1,FALSE)&amp;S137)=TRUE,0,I137&amp;VLOOKUP(P137,CODE!$K:$N,CODE!$N$1,FALSE)&amp;S137)</f>
        <v>ELS의류506</v>
      </c>
      <c r="I137" s="71" t="str">
        <f>IF(ISERROR(SEARCH("TTL",$K137))=TRUE,IF($L137="","",VLOOKUP($L137,CODE!$B:$G,CODE!$D$1,FALSE)),"TTL")</f>
        <v>ELS</v>
      </c>
      <c r="J137" s="237" t="str">
        <f t="shared" si="113"/>
        <v>14FW_E</v>
      </c>
      <c r="K137" s="878"/>
      <c r="L137" s="40" t="s">
        <v>2191</v>
      </c>
      <c r="M137" s="41" t="str">
        <f>IF(OR($I137="TTL",$L137=""),"",VLOOKUP($L137,CODE!$B:$D,CODE!$C$1,FALSE))</f>
        <v>ELSTINKO</v>
      </c>
      <c r="N137" s="42" t="str">
        <f>IF(OR($I137="TTL",$L137=""),"",VLOOKUP($K$2,CODE!$S:$T,CODE!$T$1-1,FALSE))</f>
        <v>F</v>
      </c>
      <c r="O137" s="1281">
        <v>4</v>
      </c>
      <c r="P137" s="40" t="s">
        <v>2192</v>
      </c>
      <c r="Q137" s="41" t="str">
        <f>IF(OR($I137="TTL",$P137=""),"",VLOOKUP($P137,CODE!$K:$M,CODE!$L$1,FALSE))</f>
        <v>LONG SLEEVES</v>
      </c>
      <c r="R137" s="1282" t="s">
        <v>2193</v>
      </c>
      <c r="S137" s="1283">
        <v>506</v>
      </c>
      <c r="T137" s="43">
        <f t="shared" si="129"/>
        <v>506</v>
      </c>
      <c r="U137" s="39" t="str">
        <f t="shared" si="130"/>
        <v>ELSTLF4506</v>
      </c>
      <c r="V137" s="36">
        <f t="shared" si="99"/>
        <v>0.1</v>
      </c>
      <c r="W137" s="1284" t="s">
        <v>2196</v>
      </c>
      <c r="X137" s="39" t="str">
        <f>IF($Y137="","",VLOOKUP($Y137,CODE!$AE:$AF,CODE!$AF$1-1,FALSE))</f>
        <v>YE</v>
      </c>
      <c r="Y137" s="37" t="s">
        <v>2197</v>
      </c>
      <c r="Z137" s="35" t="str">
        <f t="shared" si="131"/>
        <v>ELSTLF4506YE</v>
      </c>
      <c r="AA137" s="592" t="str">
        <f t="shared" si="100"/>
        <v/>
      </c>
      <c r="AB137" s="44">
        <f t="shared" si="101"/>
        <v>0.2</v>
      </c>
      <c r="AC137" s="598" t="s">
        <v>3003</v>
      </c>
      <c r="AD137" s="184">
        <v>1</v>
      </c>
      <c r="AE137" s="1285" t="s">
        <v>2172</v>
      </c>
      <c r="AF137" s="1295">
        <v>200</v>
      </c>
      <c r="AG137" s="1287" t="s">
        <v>2329</v>
      </c>
      <c r="AH137" s="1288">
        <v>3</v>
      </c>
      <c r="AI137" s="224" t="str">
        <f t="shared" si="132"/>
        <v>03</v>
      </c>
      <c r="AJ137" s="1289" t="s">
        <v>2330</v>
      </c>
      <c r="AK137" s="1289" t="s">
        <v>2331</v>
      </c>
      <c r="AL137" s="212">
        <f t="shared" si="133"/>
        <v>1</v>
      </c>
      <c r="AM137" s="247">
        <f>IF(ISERROR(VLOOKUP($F137,[1]기획현황취합!$A$1:$E$65440,[1]기획현황취합!$B$1,FALSE))=TRUE,0,VLOOKUP($F137,[1]기획현황취합!$A$1:$E$65440,[1]기획현황취합!$B$1,FALSE))</f>
        <v>65000</v>
      </c>
      <c r="AN137" s="1099">
        <f>IF(ISERROR(VLOOKUP($F137,[1]기획현황취합!$A$1:$E$65440,[1]기획현황취합!$C$1,FALSE))=TRUE,0,VLOOKUP($F137,[1]기획현황취합!$A$1:$E$65440,[1]기획현황취합!$C$1,FALSE))</f>
        <v>41803</v>
      </c>
      <c r="AO137" s="45">
        <f>IF(ISERROR(($AM137/1.1)/VLOOKUP($AG137,'TARGET MU'!$A:$D,'TARGET MU'!$D$1,FALSE))=TRUE,0,($AM137/1.1)/VLOOKUP($AG137,'TARGET MU'!$A:$D,'TARGET MU'!$D$1,FALSE))</f>
        <v>11818.181818181818</v>
      </c>
      <c r="AP137" s="1110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13101.499999999998</v>
      </c>
      <c r="AQ137" s="38">
        <f t="shared" si="122"/>
        <v>1283.3181818181802</v>
      </c>
      <c r="AR137" s="754">
        <v>0</v>
      </c>
      <c r="AS137" s="754">
        <v>50</v>
      </c>
      <c r="AT137" s="244" t="s">
        <v>1724</v>
      </c>
      <c r="AU137" s="219">
        <f t="shared" si="123"/>
        <v>50</v>
      </c>
      <c r="AV137" s="245">
        <v>10</v>
      </c>
      <c r="AW137" s="246">
        <v>0</v>
      </c>
      <c r="AX137" s="250">
        <f>IF(ISERROR(VLOOKUP($F137,[1]기획현황취합!$A$1:$E$65440,[1]기획현황취합!$D$1,FALSE))=TRUE,0,VLOOKUP($F137,[1]기획현황취합!$A$1:$E$65440,[1]기획현황취합!$D$1,FALSE))</f>
        <v>41744</v>
      </c>
      <c r="AY137" s="248">
        <v>41839</v>
      </c>
      <c r="AZ137" s="208">
        <f>IF(ISERROR(VLOOKUP($F137,[1]기획현황취합!$A$1:$E$65440,[1]기획현황취합!$E$1,FALSE))=TRUE,0,VLOOKUP($F137,[1]기획현황취합!$A$1:$E$65440,[1]기획현황취합!$E$1,FALSE))</f>
        <v>41823</v>
      </c>
      <c r="BA137" s="243">
        <v>41845</v>
      </c>
      <c r="BB137" s="243">
        <v>41877</v>
      </c>
      <c r="BC137" s="243">
        <v>0</v>
      </c>
      <c r="BD137" s="243">
        <v>0</v>
      </c>
      <c r="BE137" s="243">
        <v>0</v>
      </c>
      <c r="BF137" s="243">
        <v>0</v>
      </c>
      <c r="BG137" s="249" t="s">
        <v>2773</v>
      </c>
      <c r="BH137" s="249">
        <v>0</v>
      </c>
      <c r="BI137" s="83">
        <f>IF($I137="TTL",SUMIF($C:$C,MID($K137,1,SEARCH("TTL",$K137)-2),$BI:$BI),SUMIF(실입고현황!$A:$A,BB137&amp;VLOOKUP($AG137,'TARGET MU'!$A:$D,'TARGET MU'!$B$1,FALSE)&amp;$Z137&amp;" "&amp;$AE137,실입고현황!$C:$C))</f>
        <v>163</v>
      </c>
      <c r="BJ137" s="102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3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3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3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4">
        <f t="shared" si="102"/>
        <v>37</v>
      </c>
      <c r="BO137" s="46">
        <f t="shared" si="103"/>
        <v>200</v>
      </c>
      <c r="BP137" s="94">
        <f t="shared" si="104"/>
        <v>2620299.9999999995</v>
      </c>
      <c r="BQ137" s="94">
        <f t="shared" si="105"/>
        <v>13000000</v>
      </c>
      <c r="BR137" s="47">
        <f t="shared" si="97"/>
        <v>4.5102399794610619</v>
      </c>
      <c r="BT137" s="26" t="str">
        <f>IF(ISERROR(Z137&amp;VLOOKUP($AG137,'TARGET MU'!$A:$D,'TARGET MU'!$B$1,FALSE))=TRUE,"",Z137&amp;VLOOKUP($AG137,'TARGET MU'!$A:$D,'TARGET MU'!$B$1,FALSE))</f>
        <v>ELSTLF4506YE에버그린</v>
      </c>
      <c r="BU137" s="31">
        <f t="shared" si="114"/>
        <v>13101.499999999998</v>
      </c>
      <c r="BV137" s="31" t="str">
        <f t="shared" si="115"/>
        <v>ELSTLF4506YEOXL20065000EVERGREEN03CN</v>
      </c>
      <c r="BX137" s="54" t="str">
        <f t="shared" si="137"/>
        <v>ELS</v>
      </c>
      <c r="BY137" s="55">
        <f t="shared" si="138"/>
        <v>4</v>
      </c>
      <c r="BZ137" s="55" t="str">
        <f t="shared" si="139"/>
        <v>M</v>
      </c>
      <c r="CA137" s="55" t="str">
        <f t="shared" si="140"/>
        <v>TL</v>
      </c>
      <c r="CB137" s="55" t="str">
        <f t="shared" si="141"/>
        <v>K</v>
      </c>
      <c r="CC137" s="55" t="str">
        <f t="shared" si="142"/>
        <v>CN</v>
      </c>
      <c r="CD137" s="56" t="str">
        <f t="shared" si="143"/>
        <v>14FW_ELSTINKO_MTM_05_YE_KIDS</v>
      </c>
      <c r="CE137" s="55" t="str">
        <f t="shared" si="144"/>
        <v>ELSTLF4506</v>
      </c>
      <c r="CF137" s="55">
        <f t="shared" si="145"/>
        <v>506</v>
      </c>
      <c r="CG137" s="56" t="str">
        <f t="shared" si="146"/>
        <v>14FW_ELSTINKO_MTM_05_YE_KIDS</v>
      </c>
      <c r="CH137" s="55" t="str">
        <f t="shared" si="147"/>
        <v>YE</v>
      </c>
      <c r="CI137" s="55">
        <f t="shared" si="148"/>
        <v>1</v>
      </c>
      <c r="CJ137" s="55" t="str">
        <f t="shared" si="149"/>
        <v>OXL</v>
      </c>
      <c r="CK137" s="57">
        <f t="shared" si="106"/>
        <v>200</v>
      </c>
      <c r="CL137" s="58">
        <f t="shared" si="150"/>
        <v>10</v>
      </c>
      <c r="CM137" s="57">
        <f t="shared" si="151"/>
        <v>65000</v>
      </c>
      <c r="CN137" s="57">
        <f t="shared" si="152"/>
        <v>13051.499999999998</v>
      </c>
      <c r="CO137" s="57">
        <f t="shared" si="153"/>
        <v>50</v>
      </c>
      <c r="CP137" s="59">
        <f t="shared" si="154"/>
        <v>1</v>
      </c>
      <c r="CQ137" s="234"/>
      <c r="CS137" s="48"/>
      <c r="CT137" s="49" t="str">
        <f t="shared" si="155"/>
        <v>ELSTLF4506YEOXL</v>
      </c>
      <c r="CU137" s="50" t="str">
        <f t="shared" si="156"/>
        <v>ELSTINKO</v>
      </c>
      <c r="CV137" s="50" t="str">
        <f t="shared" si="136"/>
        <v>LONG SLEEVES_506_KIDS</v>
      </c>
      <c r="CW137" s="50" t="str">
        <f t="shared" si="157"/>
        <v>YELLOW_OXL</v>
      </c>
      <c r="CX137" s="51" t="str">
        <f t="shared" si="158"/>
        <v>ELS</v>
      </c>
      <c r="CY137" s="51">
        <f t="shared" si="159"/>
        <v>506</v>
      </c>
      <c r="CZ137" s="52">
        <f t="shared" si="107"/>
        <v>200</v>
      </c>
      <c r="DA137" s="52">
        <f t="shared" si="160"/>
        <v>65000</v>
      </c>
      <c r="DB137" s="51" t="str">
        <f t="shared" si="161"/>
        <v>YELLOW</v>
      </c>
      <c r="DC137" s="51" t="str">
        <f t="shared" si="162"/>
        <v>OXL</v>
      </c>
      <c r="DD137" s="60"/>
      <c r="DE137" s="164"/>
      <c r="DG137" s="270">
        <v>41778</v>
      </c>
      <c r="DH137" s="276">
        <f t="shared" si="134"/>
        <v>41733</v>
      </c>
      <c r="DI137" s="269">
        <v>41746</v>
      </c>
      <c r="DJ137" s="269">
        <v>41746</v>
      </c>
      <c r="DK137" s="270"/>
      <c r="DL137" s="1167"/>
      <c r="DM137" s="1167"/>
      <c r="DN137" s="270"/>
      <c r="DO137" s="270"/>
      <c r="DP137" s="277">
        <f t="shared" si="135"/>
        <v>41763</v>
      </c>
      <c r="DQ137" s="270"/>
      <c r="DR137" s="270"/>
      <c r="DS137" s="271"/>
      <c r="DT137" s="270"/>
      <c r="DU137" s="271"/>
      <c r="DV137" s="270">
        <v>41820</v>
      </c>
      <c r="DW137" s="270"/>
      <c r="DX137" s="271"/>
      <c r="DY137" s="271"/>
      <c r="DZ137" s="60"/>
      <c r="EA137" s="61"/>
      <c r="EB137" s="61"/>
      <c r="EC137" s="26" t="str">
        <f t="shared" si="116"/>
        <v/>
      </c>
      <c r="ED137" s="26" t="str">
        <f t="shared" si="117"/>
        <v>ELSTLF4506YEOXL</v>
      </c>
      <c r="EE137" s="27">
        <f>IF($ED137="",0,IF(COUNTIF(ED$12:ED136,ED137)=0,0,COUNTIF(ED$12:ED136,ED137)))</f>
        <v>0</v>
      </c>
      <c r="EF137" s="26">
        <f t="shared" si="118"/>
        <v>0</v>
      </c>
      <c r="EG137" s="27" t="str">
        <f t="shared" si="119"/>
        <v/>
      </c>
      <c r="EI137" s="26" t="str">
        <f t="shared" si="120"/>
        <v>ELSTLF4506</v>
      </c>
      <c r="EJ137" s="26" t="str">
        <f t="shared" si="121"/>
        <v>ELSTLF4506YE</v>
      </c>
    </row>
    <row r="138" spans="1:140" s="26" customFormat="1" ht="52.5" customHeight="1">
      <c r="A138" s="168" t="str">
        <f>IF(OR($I138="TTL",$I138=""),"",IF(ISERROR(VLOOKUP($B138,CODE!$D:$G,CODE!$F$1-2,FALSE))=TRUE,"전략",VLOOKUP($B138,CODE!$D:$G,CODE!$F$1-2,FALSE)))</f>
        <v>전략</v>
      </c>
      <c r="B138" s="217" t="str">
        <f>IF(OR($I138="TTL",$I138=""),"",IF(VLOOKUP($P138,CODE!$K:$O,CODE!$O$1,FALSE)="",$I138,$I138&amp;"-"&amp;VLOOKUP($P138,CODE!$K:$O,CODE!$O$1,FALSE)))</f>
        <v>ELS-의류</v>
      </c>
      <c r="C138" s="71" t="str">
        <f t="shared" si="108"/>
        <v>ELS-EVERGREEN-03</v>
      </c>
      <c r="D138" s="300" t="str">
        <f t="shared" si="109"/>
        <v>ELS-EVERGREEN-03ELSPTF4507RE</v>
      </c>
      <c r="E138" s="71">
        <f t="shared" si="110"/>
        <v>5</v>
      </c>
      <c r="F138" s="193" t="str">
        <f t="shared" si="111"/>
        <v>ELS-EVERGREEN-035</v>
      </c>
      <c r="G138" s="71" t="str">
        <f t="shared" si="112"/>
        <v>ELS-EVERGREEN-035-ELSPTF4507REDOXS</v>
      </c>
      <c r="H138" s="71" t="str">
        <f>IF(ISERROR(I138&amp;VLOOKUP(P138,CODE!$K:$N,CODE!$N$1,FALSE)&amp;S138)=TRUE,0,I138&amp;VLOOKUP(P138,CODE!$K:$N,CODE!$N$1,FALSE)&amp;S138)</f>
        <v>ELS의류507</v>
      </c>
      <c r="I138" s="71" t="str">
        <f>IF(ISERROR(SEARCH("TTL",$K138))=TRUE,IF($L138="","",VLOOKUP($L138,CODE!$B:$G,CODE!$D$1,FALSE)),"TTL")</f>
        <v>ELS</v>
      </c>
      <c r="J138" s="237" t="str">
        <f t="shared" si="113"/>
        <v>14FW E</v>
      </c>
      <c r="K138" s="878"/>
      <c r="L138" s="40" t="s">
        <v>2191</v>
      </c>
      <c r="M138" s="41" t="str">
        <f>IF(OR($I138="TTL",$L138=""),"",VLOOKUP($L138,CODE!$B:$D,CODE!$C$1,FALSE))</f>
        <v>ELSTINKO</v>
      </c>
      <c r="N138" s="42" t="str">
        <f>IF(OR($I138="TTL",$L138=""),"",VLOOKUP($K$2,CODE!$S:$T,CODE!$T$1-1,FALSE))</f>
        <v>F</v>
      </c>
      <c r="O138" s="1281">
        <v>4</v>
      </c>
      <c r="P138" s="40" t="s">
        <v>2198</v>
      </c>
      <c r="Q138" s="41" t="str">
        <f>IF(OR($I138="TTL",$P138=""),"",VLOOKUP($P138,CODE!$K:$M,CODE!$L$1,FALSE))</f>
        <v>PANTS</v>
      </c>
      <c r="R138" s="1282" t="s">
        <v>2199</v>
      </c>
      <c r="S138" s="1283">
        <v>507</v>
      </c>
      <c r="T138" s="43">
        <f t="shared" si="129"/>
        <v>507</v>
      </c>
      <c r="U138" s="39" t="str">
        <f t="shared" si="130"/>
        <v>ELSPTF4507</v>
      </c>
      <c r="V138" s="36">
        <f t="shared" si="99"/>
        <v>0.1</v>
      </c>
      <c r="W138" s="1284" t="s">
        <v>2200</v>
      </c>
      <c r="X138" s="39" t="str">
        <f>IF($Y138="","",VLOOKUP($Y138,CODE!$AE:$AF,CODE!$AF$1-1,FALSE))</f>
        <v>RE</v>
      </c>
      <c r="Y138" s="37" t="s">
        <v>2201</v>
      </c>
      <c r="Z138" s="35" t="str">
        <f t="shared" si="131"/>
        <v>ELSPTF4507RE</v>
      </c>
      <c r="AA138" s="592" t="str">
        <f t="shared" si="100"/>
        <v/>
      </c>
      <c r="AB138" s="44">
        <f t="shared" si="101"/>
        <v>0.2</v>
      </c>
      <c r="AC138" s="598" t="s">
        <v>3003</v>
      </c>
      <c r="AD138" s="184">
        <v>1</v>
      </c>
      <c r="AE138" s="1285" t="s">
        <v>2024</v>
      </c>
      <c r="AF138" s="1295">
        <v>250</v>
      </c>
      <c r="AG138" s="1287" t="s">
        <v>2329</v>
      </c>
      <c r="AH138" s="1288">
        <v>3</v>
      </c>
      <c r="AI138" s="224" t="str">
        <f t="shared" si="132"/>
        <v>03</v>
      </c>
      <c r="AJ138" s="1289" t="s">
        <v>2330</v>
      </c>
      <c r="AK138" s="1289" t="s">
        <v>2331</v>
      </c>
      <c r="AL138" s="212">
        <f t="shared" si="133"/>
        <v>1</v>
      </c>
      <c r="AM138" s="247">
        <f>IF(ISERROR(VLOOKUP($F138,[1]기획현황취합!$A$1:$E$65440,[1]기획현황취합!$B$1,FALSE))=TRUE,0,VLOOKUP($F138,[1]기획현황취합!$A$1:$E$65440,[1]기획현황취합!$B$1,FALSE))</f>
        <v>65000</v>
      </c>
      <c r="AN138" s="1099">
        <f>IF(ISERROR(VLOOKUP($F138,[1]기획현황취합!$A$1:$E$65440,[1]기획현황취합!$C$1,FALSE))=TRUE,0,VLOOKUP($F138,[1]기획현황취합!$A$1:$E$65440,[1]기획현황취합!$C$1,FALSE))</f>
        <v>41803</v>
      </c>
      <c r="AO138" s="45">
        <f>IF(ISERROR(($AM138/1.1)/VLOOKUP($AG138,'TARGET MU'!$A:$D,'TARGET MU'!$D$1,FALSE))=TRUE,0,($AM138/1.1)/VLOOKUP($AG138,'TARGET MU'!$A:$D,'TARGET MU'!$D$1,FALSE))</f>
        <v>11818.181818181818</v>
      </c>
      <c r="AP138" s="1110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13754.074999999999</v>
      </c>
      <c r="AQ138" s="38">
        <f t="shared" si="122"/>
        <v>1935.8931818181809</v>
      </c>
      <c r="AR138" s="754">
        <v>0</v>
      </c>
      <c r="AS138" s="754">
        <v>50</v>
      </c>
      <c r="AT138" s="244" t="s">
        <v>1724</v>
      </c>
      <c r="AU138" s="219">
        <f t="shared" si="123"/>
        <v>50</v>
      </c>
      <c r="AV138" s="245">
        <v>10.5</v>
      </c>
      <c r="AW138" s="246">
        <v>0</v>
      </c>
      <c r="AX138" s="250">
        <f>IF(ISERROR(VLOOKUP($F138,[1]기획현황취합!$A$1:$E$65440,[1]기획현황취합!$D$1,FALSE))=TRUE,0,VLOOKUP($F138,[1]기획현황취합!$A$1:$E$65440,[1]기획현황취합!$D$1,FALSE))</f>
        <v>41744</v>
      </c>
      <c r="AY138" s="248">
        <v>41839</v>
      </c>
      <c r="AZ138" s="208">
        <f>IF(ISERROR(VLOOKUP($F138,[1]기획현황취합!$A$1:$E$65440,[1]기획현황취합!$E$1,FALSE))=TRUE,0,VLOOKUP($F138,[1]기획현황취합!$A$1:$E$65440,[1]기획현황취합!$E$1,FALSE))</f>
        <v>41823</v>
      </c>
      <c r="BA138" s="243">
        <v>41845</v>
      </c>
      <c r="BB138" s="243">
        <v>41876</v>
      </c>
      <c r="BC138" s="243">
        <v>0</v>
      </c>
      <c r="BD138" s="243">
        <v>0</v>
      </c>
      <c r="BE138" s="243">
        <v>0</v>
      </c>
      <c r="BF138" s="243">
        <v>0</v>
      </c>
      <c r="BG138" s="249" t="s">
        <v>2773</v>
      </c>
      <c r="BH138" s="249">
        <v>0</v>
      </c>
      <c r="BI138" s="83">
        <f>IF($I138="TTL",SUMIF($C:$C,MID($K138,1,SEARCH("TTL",$K138)-2),$BI:$BI),SUMIF(실입고현황!$A:$A,BB138&amp;VLOOKUP($AG138,'TARGET MU'!$A:$D,'TARGET MU'!$B$1,FALSE)&amp;$Z138&amp;" "&amp;$AE138,실입고현황!$C:$C))</f>
        <v>212</v>
      </c>
      <c r="BJ138" s="102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3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3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3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4">
        <f t="shared" si="102"/>
        <v>38</v>
      </c>
      <c r="BO138" s="46">
        <f t="shared" si="103"/>
        <v>250</v>
      </c>
      <c r="BP138" s="94">
        <f t="shared" si="104"/>
        <v>3438518.7499999995</v>
      </c>
      <c r="BQ138" s="94">
        <f t="shared" si="105"/>
        <v>16250000</v>
      </c>
      <c r="BR138" s="47">
        <f t="shared" si="97"/>
        <v>4.2962474096519827</v>
      </c>
      <c r="BT138" s="26" t="str">
        <f>IF(ISERROR(Z138&amp;VLOOKUP($AG138,'TARGET MU'!$A:$D,'TARGET MU'!$B$1,FALSE))=TRUE,"",Z138&amp;VLOOKUP($AG138,'TARGET MU'!$A:$D,'TARGET MU'!$B$1,FALSE))</f>
        <v>ELSPTF4507RE에버그린</v>
      </c>
      <c r="BU138" s="31">
        <f t="shared" si="114"/>
        <v>13754.074999999999</v>
      </c>
      <c r="BV138" s="31" t="str">
        <f t="shared" si="115"/>
        <v>ELSPTF4507REOXS25065000EVERGREEN03CN</v>
      </c>
      <c r="BX138" s="54" t="str">
        <f t="shared" si="137"/>
        <v>ELS</v>
      </c>
      <c r="BY138" s="55">
        <f t="shared" si="138"/>
        <v>4</v>
      </c>
      <c r="BZ138" s="55" t="str">
        <f t="shared" si="139"/>
        <v>M</v>
      </c>
      <c r="CA138" s="55" t="str">
        <f t="shared" si="140"/>
        <v>PT</v>
      </c>
      <c r="CB138" s="55" t="str">
        <f t="shared" si="141"/>
        <v>K</v>
      </c>
      <c r="CC138" s="55" t="str">
        <f t="shared" si="142"/>
        <v>CN</v>
      </c>
      <c r="CD138" s="56" t="str">
        <f t="shared" si="143"/>
        <v>14FW ELSTINKO_PANTS_02_RE_KIDS</v>
      </c>
      <c r="CE138" s="55" t="str">
        <f t="shared" si="144"/>
        <v>ELSPTF4507</v>
      </c>
      <c r="CF138" s="55">
        <f t="shared" si="145"/>
        <v>507</v>
      </c>
      <c r="CG138" s="56" t="str">
        <f t="shared" si="146"/>
        <v>14FW ELSTINKO_PANTS_02_RE_KIDS</v>
      </c>
      <c r="CH138" s="55" t="str">
        <f t="shared" si="147"/>
        <v>RE</v>
      </c>
      <c r="CI138" s="55">
        <f t="shared" si="148"/>
        <v>1</v>
      </c>
      <c r="CJ138" s="55" t="str">
        <f t="shared" si="149"/>
        <v>OXS</v>
      </c>
      <c r="CK138" s="57">
        <f t="shared" si="106"/>
        <v>250</v>
      </c>
      <c r="CL138" s="58">
        <f t="shared" si="150"/>
        <v>10.5</v>
      </c>
      <c r="CM138" s="57">
        <f t="shared" si="151"/>
        <v>65000</v>
      </c>
      <c r="CN138" s="57">
        <f t="shared" si="152"/>
        <v>13704.074999999999</v>
      </c>
      <c r="CO138" s="57">
        <f t="shared" si="153"/>
        <v>50</v>
      </c>
      <c r="CP138" s="59">
        <f t="shared" si="154"/>
        <v>1</v>
      </c>
      <c r="CQ138" s="234"/>
      <c r="CS138" s="48"/>
      <c r="CT138" s="49" t="str">
        <f t="shared" si="155"/>
        <v>ELSPTF4507REOXS</v>
      </c>
      <c r="CU138" s="50" t="str">
        <f t="shared" si="156"/>
        <v>ELSTINKO</v>
      </c>
      <c r="CV138" s="50" t="str">
        <f t="shared" si="136"/>
        <v>PANTS_507_KIDS</v>
      </c>
      <c r="CW138" s="50" t="str">
        <f t="shared" si="157"/>
        <v>RED_OXS</v>
      </c>
      <c r="CX138" s="51" t="str">
        <f t="shared" si="158"/>
        <v>ELS</v>
      </c>
      <c r="CY138" s="51">
        <f t="shared" si="159"/>
        <v>507</v>
      </c>
      <c r="CZ138" s="52">
        <f t="shared" si="107"/>
        <v>250</v>
      </c>
      <c r="DA138" s="52">
        <f t="shared" si="160"/>
        <v>65000</v>
      </c>
      <c r="DB138" s="51" t="str">
        <f t="shared" si="161"/>
        <v>RED</v>
      </c>
      <c r="DC138" s="51" t="str">
        <f t="shared" si="162"/>
        <v>OXS</v>
      </c>
      <c r="DD138" s="60"/>
      <c r="DE138" s="164"/>
      <c r="DG138" s="270">
        <v>41778</v>
      </c>
      <c r="DH138" s="276">
        <f t="shared" si="134"/>
        <v>41733</v>
      </c>
      <c r="DI138" s="269">
        <v>41746</v>
      </c>
      <c r="DJ138" s="269">
        <v>41746</v>
      </c>
      <c r="DK138" s="270"/>
      <c r="DL138" s="1167"/>
      <c r="DM138" s="1167"/>
      <c r="DN138" s="270"/>
      <c r="DO138" s="270"/>
      <c r="DP138" s="277">
        <f t="shared" si="135"/>
        <v>41763</v>
      </c>
      <c r="DQ138" s="270"/>
      <c r="DR138" s="270"/>
      <c r="DS138" s="271"/>
      <c r="DT138" s="270"/>
      <c r="DU138" s="271"/>
      <c r="DV138" s="270">
        <v>41820</v>
      </c>
      <c r="DW138" s="270"/>
      <c r="DX138" s="271"/>
      <c r="DY138" s="271"/>
      <c r="DZ138" s="60"/>
      <c r="EA138" s="61"/>
      <c r="EB138" s="61"/>
      <c r="EC138" s="26" t="str">
        <f t="shared" si="116"/>
        <v>ELSPTF4507RE41744</v>
      </c>
      <c r="ED138" s="26" t="str">
        <f t="shared" si="117"/>
        <v>ELSPTF4507REOXS</v>
      </c>
      <c r="EE138" s="27">
        <f>IF($ED138="",0,IF(COUNTIF(ED$12:ED137,ED138)=0,0,COUNTIF(ED$12:ED137,ED138)))</f>
        <v>0</v>
      </c>
      <c r="EF138" s="26">
        <f t="shared" si="118"/>
        <v>0</v>
      </c>
      <c r="EG138" s="27" t="str">
        <f t="shared" si="119"/>
        <v/>
      </c>
      <c r="EI138" s="26" t="str">
        <f t="shared" si="120"/>
        <v>ELSPTF4507</v>
      </c>
      <c r="EJ138" s="26" t="str">
        <f t="shared" si="121"/>
        <v>ELSPTF4507RE</v>
      </c>
    </row>
    <row r="139" spans="1:140" s="26" customFormat="1" ht="52.5" customHeight="1">
      <c r="A139" s="168" t="str">
        <f>IF(OR($I139="TTL",$I139=""),"",IF(ISERROR(VLOOKUP($B139,CODE!$D:$G,CODE!$F$1-2,FALSE))=TRUE,"전략",VLOOKUP($B139,CODE!$D:$G,CODE!$F$1-2,FALSE)))</f>
        <v>전략</v>
      </c>
      <c r="B139" s="217" t="str">
        <f>IF(OR($I139="TTL",$I139=""),"",IF(VLOOKUP($P139,CODE!$K:$O,CODE!$O$1,FALSE)="",$I139,$I139&amp;"-"&amp;VLOOKUP($P139,CODE!$K:$O,CODE!$O$1,FALSE)))</f>
        <v>ELS-의류</v>
      </c>
      <c r="C139" s="71" t="str">
        <f t="shared" si="108"/>
        <v>ELS-EVERGREEN-03</v>
      </c>
      <c r="D139" s="300" t="str">
        <f t="shared" si="109"/>
        <v>ELS-EVERGREEN-03ELSPTF4507RE</v>
      </c>
      <c r="E139" s="71">
        <f t="shared" si="110"/>
        <v>5</v>
      </c>
      <c r="F139" s="193" t="str">
        <f t="shared" si="111"/>
        <v>ELS-EVERGREEN-035</v>
      </c>
      <c r="G139" s="71" t="str">
        <f t="shared" si="112"/>
        <v>ELS-EVERGREEN-035-ELSPTF4507REDOSS</v>
      </c>
      <c r="H139" s="71" t="str">
        <f>IF(ISERROR(I139&amp;VLOOKUP(P139,CODE!$K:$N,CODE!$N$1,FALSE)&amp;S139)=TRUE,0,I139&amp;VLOOKUP(P139,CODE!$K:$N,CODE!$N$1,FALSE)&amp;S139)</f>
        <v>ELS의류507</v>
      </c>
      <c r="I139" s="71" t="str">
        <f>IF(ISERROR(SEARCH("TTL",$K139))=TRUE,IF($L139="","",VLOOKUP($L139,CODE!$B:$G,CODE!$D$1,FALSE)),"TTL")</f>
        <v>ELS</v>
      </c>
      <c r="J139" s="237" t="str">
        <f t="shared" si="113"/>
        <v>14FW E</v>
      </c>
      <c r="K139" s="878"/>
      <c r="L139" s="40" t="s">
        <v>2202</v>
      </c>
      <c r="M139" s="41" t="str">
        <f>IF(OR($I139="TTL",$L139=""),"",VLOOKUP($L139,CODE!$B:$D,CODE!$C$1,FALSE))</f>
        <v>ELSTINKO</v>
      </c>
      <c r="N139" s="42" t="str">
        <f>IF(OR($I139="TTL",$L139=""),"",VLOOKUP($K$2,CODE!$S:$T,CODE!$T$1-1,FALSE))</f>
        <v>F</v>
      </c>
      <c r="O139" s="1281">
        <v>4</v>
      </c>
      <c r="P139" s="40" t="s">
        <v>2203</v>
      </c>
      <c r="Q139" s="41" t="str">
        <f>IF(OR($I139="TTL",$P139=""),"",VLOOKUP($P139,CODE!$K:$M,CODE!$L$1,FALSE))</f>
        <v>PANTS</v>
      </c>
      <c r="R139" s="1282" t="s">
        <v>2204</v>
      </c>
      <c r="S139" s="1283">
        <v>507</v>
      </c>
      <c r="T139" s="43">
        <f t="shared" si="129"/>
        <v>507</v>
      </c>
      <c r="U139" s="39" t="str">
        <f t="shared" si="130"/>
        <v>ELSPTF4507</v>
      </c>
      <c r="V139" s="36">
        <f t="shared" si="99"/>
        <v>0.1</v>
      </c>
      <c r="W139" s="1284" t="s">
        <v>2205</v>
      </c>
      <c r="X139" s="39" t="str">
        <f>IF($Y139="","",VLOOKUP($Y139,CODE!$AE:$AF,CODE!$AF$1-1,FALSE))</f>
        <v>RE</v>
      </c>
      <c r="Y139" s="37" t="s">
        <v>2206</v>
      </c>
      <c r="Z139" s="35" t="str">
        <f t="shared" si="131"/>
        <v>ELSPTF4507RE</v>
      </c>
      <c r="AA139" s="592" t="str">
        <f t="shared" si="100"/>
        <v/>
      </c>
      <c r="AB139" s="44">
        <f t="shared" si="101"/>
        <v>0.2</v>
      </c>
      <c r="AC139" s="598" t="s">
        <v>3003</v>
      </c>
      <c r="AD139" s="184">
        <v>1</v>
      </c>
      <c r="AE139" s="1285" t="s">
        <v>1942</v>
      </c>
      <c r="AF139" s="1295">
        <v>250</v>
      </c>
      <c r="AG139" s="1287" t="s">
        <v>2329</v>
      </c>
      <c r="AH139" s="1288">
        <v>3</v>
      </c>
      <c r="AI139" s="224" t="str">
        <f t="shared" si="132"/>
        <v>03</v>
      </c>
      <c r="AJ139" s="1289" t="s">
        <v>2330</v>
      </c>
      <c r="AK139" s="1289" t="s">
        <v>2331</v>
      </c>
      <c r="AL139" s="212">
        <f t="shared" si="133"/>
        <v>1</v>
      </c>
      <c r="AM139" s="247">
        <f>IF(ISERROR(VLOOKUP($F139,[1]기획현황취합!$A$1:$E$65440,[1]기획현황취합!$B$1,FALSE))=TRUE,0,VLOOKUP($F139,[1]기획현황취합!$A$1:$E$65440,[1]기획현황취합!$B$1,FALSE))</f>
        <v>65000</v>
      </c>
      <c r="AN139" s="1099">
        <f>IF(ISERROR(VLOOKUP($F139,[1]기획현황취합!$A$1:$E$65440,[1]기획현황취합!$C$1,FALSE))=TRUE,0,VLOOKUP($F139,[1]기획현황취합!$A$1:$E$65440,[1]기획현황취합!$C$1,FALSE))</f>
        <v>41803</v>
      </c>
      <c r="AO139" s="45">
        <f>IF(ISERROR(($AM139/1.1)/VLOOKUP($AG139,'TARGET MU'!$A:$D,'TARGET MU'!$D$1,FALSE))=TRUE,0,($AM139/1.1)/VLOOKUP($AG139,'TARGET MU'!$A:$D,'TARGET MU'!$D$1,FALSE))</f>
        <v>11818.181818181818</v>
      </c>
      <c r="AP139" s="1110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13754.074999999999</v>
      </c>
      <c r="AQ139" s="38">
        <f t="shared" si="122"/>
        <v>1935.8931818181809</v>
      </c>
      <c r="AR139" s="754">
        <v>0</v>
      </c>
      <c r="AS139" s="754">
        <v>50</v>
      </c>
      <c r="AT139" s="244" t="s">
        <v>1724</v>
      </c>
      <c r="AU139" s="219">
        <f t="shared" si="123"/>
        <v>50</v>
      </c>
      <c r="AV139" s="245">
        <v>10.5</v>
      </c>
      <c r="AW139" s="246">
        <v>0</v>
      </c>
      <c r="AX139" s="250">
        <f>IF(ISERROR(VLOOKUP($F139,[1]기획현황취합!$A$1:$E$65440,[1]기획현황취합!$D$1,FALSE))=TRUE,0,VLOOKUP($F139,[1]기획현황취합!$A$1:$E$65440,[1]기획현황취합!$D$1,FALSE))</f>
        <v>41744</v>
      </c>
      <c r="AY139" s="248">
        <v>41839</v>
      </c>
      <c r="AZ139" s="208">
        <f>IF(ISERROR(VLOOKUP($F139,[1]기획현황취합!$A$1:$E$65440,[1]기획현황취합!$E$1,FALSE))=TRUE,0,VLOOKUP($F139,[1]기획현황취합!$A$1:$E$65440,[1]기획현황취합!$E$1,FALSE))</f>
        <v>41823</v>
      </c>
      <c r="BA139" s="243">
        <v>41845</v>
      </c>
      <c r="BB139" s="243">
        <v>41876</v>
      </c>
      <c r="BC139" s="243">
        <v>0</v>
      </c>
      <c r="BD139" s="243">
        <v>0</v>
      </c>
      <c r="BE139" s="243">
        <v>0</v>
      </c>
      <c r="BF139" s="243">
        <v>0</v>
      </c>
      <c r="BG139" s="249" t="s">
        <v>2773</v>
      </c>
      <c r="BH139" s="249">
        <v>0</v>
      </c>
      <c r="BI139" s="83">
        <f>IF($I139="TTL",SUMIF($C:$C,MID($K139,1,SEARCH("TTL",$K139)-2),$BI:$BI),SUMIF(실입고현황!$A:$A,BB139&amp;VLOOKUP($AG139,'TARGET MU'!$A:$D,'TARGET MU'!$B$1,FALSE)&amp;$Z139&amp;" "&amp;$AE139,실입고현황!$C:$C))</f>
        <v>227</v>
      </c>
      <c r="BJ139" s="102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3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3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3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4">
        <f t="shared" si="102"/>
        <v>0</v>
      </c>
      <c r="BO139" s="46">
        <f t="shared" si="103"/>
        <v>250</v>
      </c>
      <c r="BP139" s="94">
        <f t="shared" si="104"/>
        <v>3438518.7499999995</v>
      </c>
      <c r="BQ139" s="94">
        <f t="shared" si="105"/>
        <v>16250000</v>
      </c>
      <c r="BR139" s="47">
        <f t="shared" si="97"/>
        <v>4.2962474096519827</v>
      </c>
      <c r="BT139" s="26" t="str">
        <f>IF(ISERROR(Z139&amp;VLOOKUP($AG139,'TARGET MU'!$A:$D,'TARGET MU'!$B$1,FALSE))=TRUE,"",Z139&amp;VLOOKUP($AG139,'TARGET MU'!$A:$D,'TARGET MU'!$B$1,FALSE))</f>
        <v>ELSPTF4507RE에버그린</v>
      </c>
      <c r="BU139" s="31">
        <f t="shared" si="114"/>
        <v>13754.074999999999</v>
      </c>
      <c r="BV139" s="31" t="str">
        <f t="shared" si="115"/>
        <v>ELSPTF4507REOSS25065000EVERGREEN03CN</v>
      </c>
      <c r="BX139" s="54" t="str">
        <f t="shared" si="137"/>
        <v>ELS</v>
      </c>
      <c r="BY139" s="55">
        <f t="shared" si="138"/>
        <v>4</v>
      </c>
      <c r="BZ139" s="55" t="str">
        <f t="shared" si="139"/>
        <v>M</v>
      </c>
      <c r="CA139" s="55" t="str">
        <f t="shared" si="140"/>
        <v>PT</v>
      </c>
      <c r="CB139" s="55" t="str">
        <f t="shared" si="141"/>
        <v>K</v>
      </c>
      <c r="CC139" s="55" t="str">
        <f t="shared" si="142"/>
        <v>CN</v>
      </c>
      <c r="CD139" s="56" t="str">
        <f t="shared" si="143"/>
        <v>14FW ELSTINKO_PANTS_02_RE_KIDS</v>
      </c>
      <c r="CE139" s="55" t="str">
        <f t="shared" si="144"/>
        <v>ELSPTF4507</v>
      </c>
      <c r="CF139" s="55">
        <f t="shared" si="145"/>
        <v>507</v>
      </c>
      <c r="CG139" s="56" t="str">
        <f t="shared" si="146"/>
        <v>14FW ELSTINKO_PANTS_02_RE_KIDS</v>
      </c>
      <c r="CH139" s="55" t="str">
        <f t="shared" si="147"/>
        <v>RE</v>
      </c>
      <c r="CI139" s="55">
        <f t="shared" si="148"/>
        <v>1</v>
      </c>
      <c r="CJ139" s="55" t="str">
        <f t="shared" si="149"/>
        <v>OSS</v>
      </c>
      <c r="CK139" s="57">
        <f t="shared" si="106"/>
        <v>250</v>
      </c>
      <c r="CL139" s="58">
        <f t="shared" si="150"/>
        <v>10.5</v>
      </c>
      <c r="CM139" s="57">
        <f t="shared" si="151"/>
        <v>65000</v>
      </c>
      <c r="CN139" s="57">
        <f t="shared" si="152"/>
        <v>13704.074999999999</v>
      </c>
      <c r="CO139" s="57">
        <f t="shared" si="153"/>
        <v>50</v>
      </c>
      <c r="CP139" s="59">
        <f t="shared" si="154"/>
        <v>1</v>
      </c>
      <c r="CQ139" s="234"/>
      <c r="CS139" s="48"/>
      <c r="CT139" s="49" t="str">
        <f t="shared" si="155"/>
        <v>ELSPTF4507REOSS</v>
      </c>
      <c r="CU139" s="50" t="str">
        <f t="shared" si="156"/>
        <v>ELSTINKO</v>
      </c>
      <c r="CV139" s="50" t="str">
        <f t="shared" si="136"/>
        <v>PANTS_507_KIDS</v>
      </c>
      <c r="CW139" s="50" t="str">
        <f t="shared" si="157"/>
        <v>RED_OSS</v>
      </c>
      <c r="CX139" s="51" t="str">
        <f t="shared" si="158"/>
        <v>ELS</v>
      </c>
      <c r="CY139" s="51">
        <f t="shared" si="159"/>
        <v>507</v>
      </c>
      <c r="CZ139" s="52">
        <f t="shared" si="107"/>
        <v>250</v>
      </c>
      <c r="DA139" s="52">
        <f t="shared" si="160"/>
        <v>65000</v>
      </c>
      <c r="DB139" s="51" t="str">
        <f t="shared" si="161"/>
        <v>RED</v>
      </c>
      <c r="DC139" s="51" t="str">
        <f t="shared" si="162"/>
        <v>OSS</v>
      </c>
      <c r="DD139" s="60"/>
      <c r="DE139" s="164"/>
      <c r="DG139" s="270">
        <v>41778</v>
      </c>
      <c r="DH139" s="276">
        <f t="shared" si="134"/>
        <v>41733</v>
      </c>
      <c r="DI139" s="269">
        <v>41746</v>
      </c>
      <c r="DJ139" s="269">
        <v>41746</v>
      </c>
      <c r="DK139" s="270"/>
      <c r="DL139" s="1167"/>
      <c r="DM139" s="1167"/>
      <c r="DN139" s="270"/>
      <c r="DO139" s="270"/>
      <c r="DP139" s="277">
        <f t="shared" si="135"/>
        <v>41763</v>
      </c>
      <c r="DQ139" s="270"/>
      <c r="DR139" s="270"/>
      <c r="DS139" s="271"/>
      <c r="DT139" s="270"/>
      <c r="DU139" s="271"/>
      <c r="DV139" s="270">
        <v>41820</v>
      </c>
      <c r="DW139" s="270"/>
      <c r="DX139" s="271"/>
      <c r="DY139" s="271"/>
      <c r="DZ139" s="60"/>
      <c r="EA139" s="61"/>
      <c r="EB139" s="61"/>
      <c r="EC139" s="26" t="str">
        <f t="shared" si="116"/>
        <v/>
      </c>
      <c r="ED139" s="26" t="str">
        <f t="shared" si="117"/>
        <v>ELSPTF4507REOSS</v>
      </c>
      <c r="EE139" s="27">
        <f>IF($ED139="",0,IF(COUNTIF(ED$12:ED138,ED139)=0,0,COUNTIF(ED$12:ED138,ED139)))</f>
        <v>0</v>
      </c>
      <c r="EF139" s="26">
        <f t="shared" si="118"/>
        <v>0</v>
      </c>
      <c r="EG139" s="27" t="str">
        <f t="shared" si="119"/>
        <v/>
      </c>
      <c r="EI139" s="26" t="str">
        <f t="shared" si="120"/>
        <v>ELSPTF4507</v>
      </c>
      <c r="EJ139" s="26" t="str">
        <f t="shared" si="121"/>
        <v>ELSPTF4507RE</v>
      </c>
    </row>
    <row r="140" spans="1:140" s="26" customFormat="1" ht="52.5" customHeight="1">
      <c r="A140" s="168" t="str">
        <f>IF(OR($I140="TTL",$I140=""),"",IF(ISERROR(VLOOKUP($B140,CODE!$D:$G,CODE!$F$1-2,FALSE))=TRUE,"전략",VLOOKUP($B140,CODE!$D:$G,CODE!$F$1-2,FALSE)))</f>
        <v>전략</v>
      </c>
      <c r="B140" s="217" t="str">
        <f>IF(OR($I140="TTL",$I140=""),"",IF(VLOOKUP($P140,CODE!$K:$O,CODE!$O$1,FALSE)="",$I140,$I140&amp;"-"&amp;VLOOKUP($P140,CODE!$K:$O,CODE!$O$1,FALSE)))</f>
        <v>ELS-의류</v>
      </c>
      <c r="C140" s="71" t="str">
        <f t="shared" si="108"/>
        <v>ELS-EVERGREEN-03</v>
      </c>
      <c r="D140" s="300" t="str">
        <f t="shared" si="109"/>
        <v>ELS-EVERGREEN-03ELSPTF4507RE</v>
      </c>
      <c r="E140" s="71">
        <f t="shared" si="110"/>
        <v>5</v>
      </c>
      <c r="F140" s="193" t="str">
        <f t="shared" si="111"/>
        <v>ELS-EVERGREEN-035</v>
      </c>
      <c r="G140" s="71" t="str">
        <f t="shared" si="112"/>
        <v>ELS-EVERGREEN-035-ELSPTF4507REDOMM</v>
      </c>
      <c r="H140" s="71" t="str">
        <f>IF(ISERROR(I140&amp;VLOOKUP(P140,CODE!$K:$N,CODE!$N$1,FALSE)&amp;S140)=TRUE,0,I140&amp;VLOOKUP(P140,CODE!$K:$N,CODE!$N$1,FALSE)&amp;S140)</f>
        <v>ELS의류507</v>
      </c>
      <c r="I140" s="71" t="str">
        <f>IF(ISERROR(SEARCH("TTL",$K140))=TRUE,IF($L140="","",VLOOKUP($L140,CODE!$B:$G,CODE!$D$1,FALSE)),"TTL")</f>
        <v>ELS</v>
      </c>
      <c r="J140" s="237" t="str">
        <f t="shared" si="113"/>
        <v>14FW E</v>
      </c>
      <c r="K140" s="878"/>
      <c r="L140" s="40" t="s">
        <v>2186</v>
      </c>
      <c r="M140" s="41" t="str">
        <f>IF(OR($I140="TTL",$L140=""),"",VLOOKUP($L140,CODE!$B:$D,CODE!$C$1,FALSE))</f>
        <v>ELSTINKO</v>
      </c>
      <c r="N140" s="42" t="str">
        <f>IF(OR($I140="TTL",$L140=""),"",VLOOKUP($K$2,CODE!$S:$T,CODE!$T$1-1,FALSE))</f>
        <v>F</v>
      </c>
      <c r="O140" s="1281">
        <v>4</v>
      </c>
      <c r="P140" s="40" t="s">
        <v>2187</v>
      </c>
      <c r="Q140" s="41" t="str">
        <f>IF(OR($I140="TTL",$P140=""),"",VLOOKUP($P140,CODE!$K:$M,CODE!$L$1,FALSE))</f>
        <v>PANTS</v>
      </c>
      <c r="R140" s="1282" t="s">
        <v>2207</v>
      </c>
      <c r="S140" s="1283">
        <v>507</v>
      </c>
      <c r="T140" s="43">
        <f t="shared" si="129"/>
        <v>507</v>
      </c>
      <c r="U140" s="39" t="str">
        <f t="shared" si="130"/>
        <v>ELSPTF4507</v>
      </c>
      <c r="V140" s="36">
        <f t="shared" si="99"/>
        <v>0.1</v>
      </c>
      <c r="W140" s="1284" t="s">
        <v>2208</v>
      </c>
      <c r="X140" s="39" t="str">
        <f>IF($Y140="","",VLOOKUP($Y140,CODE!$AE:$AF,CODE!$AF$1-1,FALSE))</f>
        <v>RE</v>
      </c>
      <c r="Y140" s="37" t="s">
        <v>2209</v>
      </c>
      <c r="Z140" s="35" t="str">
        <f t="shared" si="131"/>
        <v>ELSPTF4507RE</v>
      </c>
      <c r="AA140" s="592" t="str">
        <f t="shared" si="100"/>
        <v/>
      </c>
      <c r="AB140" s="44">
        <f t="shared" si="101"/>
        <v>0.2</v>
      </c>
      <c r="AC140" s="598" t="s">
        <v>3003</v>
      </c>
      <c r="AD140" s="184">
        <v>1</v>
      </c>
      <c r="AE140" s="1285" t="s">
        <v>1951</v>
      </c>
      <c r="AF140" s="1295">
        <v>200</v>
      </c>
      <c r="AG140" s="1287" t="s">
        <v>2329</v>
      </c>
      <c r="AH140" s="1288">
        <v>3</v>
      </c>
      <c r="AI140" s="224" t="str">
        <f t="shared" si="132"/>
        <v>03</v>
      </c>
      <c r="AJ140" s="1289" t="s">
        <v>2330</v>
      </c>
      <c r="AK140" s="1289" t="s">
        <v>2331</v>
      </c>
      <c r="AL140" s="212">
        <f t="shared" si="133"/>
        <v>1</v>
      </c>
      <c r="AM140" s="247">
        <f>IF(ISERROR(VLOOKUP($F140,[1]기획현황취합!$A$1:$E$65440,[1]기획현황취합!$B$1,FALSE))=TRUE,0,VLOOKUP($F140,[1]기획현황취합!$A$1:$E$65440,[1]기획현황취합!$B$1,FALSE))</f>
        <v>65000</v>
      </c>
      <c r="AN140" s="1099">
        <f>IF(ISERROR(VLOOKUP($F140,[1]기획현황취합!$A$1:$E$65440,[1]기획현황취합!$C$1,FALSE))=TRUE,0,VLOOKUP($F140,[1]기획현황취합!$A$1:$E$65440,[1]기획현황취합!$C$1,FALSE))</f>
        <v>41803</v>
      </c>
      <c r="AO140" s="45">
        <f>IF(ISERROR(($AM140/1.1)/VLOOKUP($AG140,'TARGET MU'!$A:$D,'TARGET MU'!$D$1,FALSE))=TRUE,0,($AM140/1.1)/VLOOKUP($AG140,'TARGET MU'!$A:$D,'TARGET MU'!$D$1,FALSE))</f>
        <v>11818.181818181818</v>
      </c>
      <c r="AP140" s="1110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13754.074999999999</v>
      </c>
      <c r="AQ140" s="38">
        <f t="shared" si="122"/>
        <v>1935.8931818181809</v>
      </c>
      <c r="AR140" s="754">
        <v>0</v>
      </c>
      <c r="AS140" s="754">
        <v>50</v>
      </c>
      <c r="AT140" s="244" t="s">
        <v>1724</v>
      </c>
      <c r="AU140" s="219">
        <f t="shared" si="123"/>
        <v>50</v>
      </c>
      <c r="AV140" s="245">
        <v>10.5</v>
      </c>
      <c r="AW140" s="246">
        <v>0</v>
      </c>
      <c r="AX140" s="250">
        <f>IF(ISERROR(VLOOKUP($F140,[1]기획현황취합!$A$1:$E$65440,[1]기획현황취합!$D$1,FALSE))=TRUE,0,VLOOKUP($F140,[1]기획현황취합!$A$1:$E$65440,[1]기획현황취합!$D$1,FALSE))</f>
        <v>41744</v>
      </c>
      <c r="AY140" s="248">
        <v>41839</v>
      </c>
      <c r="AZ140" s="208">
        <f>IF(ISERROR(VLOOKUP($F140,[1]기획현황취합!$A$1:$E$65440,[1]기획현황취합!$E$1,FALSE))=TRUE,0,VLOOKUP($F140,[1]기획현황취합!$A$1:$E$65440,[1]기획현황취합!$E$1,FALSE))</f>
        <v>41823</v>
      </c>
      <c r="BA140" s="243">
        <v>41845</v>
      </c>
      <c r="BB140" s="243">
        <v>41876</v>
      </c>
      <c r="BC140" s="243">
        <v>0</v>
      </c>
      <c r="BD140" s="243">
        <v>0</v>
      </c>
      <c r="BE140" s="243">
        <v>0</v>
      </c>
      <c r="BF140" s="243">
        <v>0</v>
      </c>
      <c r="BG140" s="249" t="s">
        <v>2773</v>
      </c>
      <c r="BH140" s="249">
        <v>0</v>
      </c>
      <c r="BI140" s="83">
        <f>IF($I140="TTL",SUMIF($C:$C,MID($K140,1,SEARCH("TTL",$K140)-2),$BI:$BI),SUMIF(실입고현황!$A:$A,BB140&amp;VLOOKUP($AG140,'TARGET MU'!$A:$D,'TARGET MU'!$B$1,FALSE)&amp;$Z140&amp;" "&amp;$AE140,실입고현황!$C:$C))</f>
        <v>206</v>
      </c>
      <c r="BJ140" s="102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3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3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3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4">
        <f t="shared" si="102"/>
        <v>0</v>
      </c>
      <c r="BO140" s="46">
        <f t="shared" si="103"/>
        <v>200</v>
      </c>
      <c r="BP140" s="94">
        <f t="shared" si="104"/>
        <v>2750815</v>
      </c>
      <c r="BQ140" s="94">
        <f t="shared" si="105"/>
        <v>13000000</v>
      </c>
      <c r="BR140" s="47">
        <f t="shared" si="97"/>
        <v>4.2962474096519818</v>
      </c>
      <c r="BT140" s="26" t="str">
        <f>IF(ISERROR(Z140&amp;VLOOKUP($AG140,'TARGET MU'!$A:$D,'TARGET MU'!$B$1,FALSE))=TRUE,"",Z140&amp;VLOOKUP($AG140,'TARGET MU'!$A:$D,'TARGET MU'!$B$1,FALSE))</f>
        <v>ELSPTF4507RE에버그린</v>
      </c>
      <c r="BU140" s="31">
        <f t="shared" si="114"/>
        <v>13754.074999999999</v>
      </c>
      <c r="BV140" s="31" t="str">
        <f t="shared" si="115"/>
        <v>ELSPTF4507REOMM20065000EVERGREEN03CN</v>
      </c>
      <c r="BX140" s="54" t="str">
        <f t="shared" si="137"/>
        <v>ELS</v>
      </c>
      <c r="BY140" s="55">
        <f t="shared" si="138"/>
        <v>4</v>
      </c>
      <c r="BZ140" s="55" t="str">
        <f t="shared" si="139"/>
        <v>M</v>
      </c>
      <c r="CA140" s="55" t="str">
        <f t="shared" si="140"/>
        <v>PT</v>
      </c>
      <c r="CB140" s="55" t="str">
        <f t="shared" si="141"/>
        <v>K</v>
      </c>
      <c r="CC140" s="55" t="str">
        <f t="shared" si="142"/>
        <v>CN</v>
      </c>
      <c r="CD140" s="56" t="str">
        <f t="shared" si="143"/>
        <v>14FW ELSTINKO_PANTS_02_RE_KIDS</v>
      </c>
      <c r="CE140" s="55" t="str">
        <f t="shared" si="144"/>
        <v>ELSPTF4507</v>
      </c>
      <c r="CF140" s="55">
        <f t="shared" si="145"/>
        <v>507</v>
      </c>
      <c r="CG140" s="56" t="str">
        <f t="shared" si="146"/>
        <v>14FW ELSTINKO_PANTS_02_RE_KIDS</v>
      </c>
      <c r="CH140" s="55" t="str">
        <f t="shared" si="147"/>
        <v>RE</v>
      </c>
      <c r="CI140" s="55">
        <f t="shared" si="148"/>
        <v>1</v>
      </c>
      <c r="CJ140" s="55" t="str">
        <f t="shared" si="149"/>
        <v>OMM</v>
      </c>
      <c r="CK140" s="57">
        <f t="shared" si="106"/>
        <v>200</v>
      </c>
      <c r="CL140" s="58">
        <f t="shared" si="150"/>
        <v>10.5</v>
      </c>
      <c r="CM140" s="57">
        <f t="shared" si="151"/>
        <v>65000</v>
      </c>
      <c r="CN140" s="57">
        <f t="shared" si="152"/>
        <v>13704.074999999999</v>
      </c>
      <c r="CO140" s="57">
        <f t="shared" si="153"/>
        <v>50</v>
      </c>
      <c r="CP140" s="59">
        <f t="shared" si="154"/>
        <v>1</v>
      </c>
      <c r="CQ140" s="234"/>
      <c r="CS140" s="48"/>
      <c r="CT140" s="49" t="str">
        <f t="shared" si="155"/>
        <v>ELSPTF4507REOMM</v>
      </c>
      <c r="CU140" s="50" t="str">
        <f t="shared" si="156"/>
        <v>ELSTINKO</v>
      </c>
      <c r="CV140" s="50" t="str">
        <f t="shared" si="136"/>
        <v>PANTS_507_KIDS</v>
      </c>
      <c r="CW140" s="50" t="str">
        <f t="shared" si="157"/>
        <v>RED_OMM</v>
      </c>
      <c r="CX140" s="51" t="str">
        <f t="shared" si="158"/>
        <v>ELS</v>
      </c>
      <c r="CY140" s="51">
        <f t="shared" si="159"/>
        <v>507</v>
      </c>
      <c r="CZ140" s="52">
        <f t="shared" si="107"/>
        <v>200</v>
      </c>
      <c r="DA140" s="52">
        <f t="shared" si="160"/>
        <v>65000</v>
      </c>
      <c r="DB140" s="51" t="str">
        <f t="shared" si="161"/>
        <v>RED</v>
      </c>
      <c r="DC140" s="51" t="str">
        <f t="shared" si="162"/>
        <v>OMM</v>
      </c>
      <c r="DD140" s="60"/>
      <c r="DE140" s="164"/>
      <c r="DG140" s="270">
        <v>41778</v>
      </c>
      <c r="DH140" s="276">
        <f t="shared" si="134"/>
        <v>41733</v>
      </c>
      <c r="DI140" s="269">
        <v>41746</v>
      </c>
      <c r="DJ140" s="269">
        <v>41746</v>
      </c>
      <c r="DK140" s="270"/>
      <c r="DL140" s="1167"/>
      <c r="DM140" s="1167"/>
      <c r="DN140" s="270"/>
      <c r="DO140" s="270"/>
      <c r="DP140" s="277">
        <f t="shared" si="135"/>
        <v>41763</v>
      </c>
      <c r="DQ140" s="270"/>
      <c r="DR140" s="270"/>
      <c r="DS140" s="271"/>
      <c r="DT140" s="270"/>
      <c r="DU140" s="271"/>
      <c r="DV140" s="270">
        <v>41820</v>
      </c>
      <c r="DW140" s="270"/>
      <c r="DX140" s="271"/>
      <c r="DY140" s="271"/>
      <c r="DZ140" s="60"/>
      <c r="EA140" s="61"/>
      <c r="EB140" s="61"/>
      <c r="EC140" s="26" t="str">
        <f t="shared" si="116"/>
        <v/>
      </c>
      <c r="ED140" s="26" t="str">
        <f t="shared" si="117"/>
        <v>ELSPTF4507REOMM</v>
      </c>
      <c r="EE140" s="27">
        <f>IF($ED140="",0,IF(COUNTIF(ED$12:ED139,ED140)=0,0,COUNTIF(ED$12:ED139,ED140)))</f>
        <v>0</v>
      </c>
      <c r="EF140" s="26">
        <f t="shared" si="118"/>
        <v>0</v>
      </c>
      <c r="EG140" s="27" t="str">
        <f t="shared" si="119"/>
        <v/>
      </c>
      <c r="EI140" s="26" t="str">
        <f t="shared" si="120"/>
        <v>ELSPTF4507</v>
      </c>
      <c r="EJ140" s="26" t="str">
        <f t="shared" si="121"/>
        <v>ELSPTF4507RE</v>
      </c>
    </row>
    <row r="141" spans="1:140" s="26" customFormat="1" ht="52.5" customHeight="1">
      <c r="A141" s="168" t="str">
        <f>IF(OR($I141="TTL",$I141=""),"",IF(ISERROR(VLOOKUP($B141,CODE!$D:$G,CODE!$F$1-2,FALSE))=TRUE,"전략",VLOOKUP($B141,CODE!$D:$G,CODE!$F$1-2,FALSE)))</f>
        <v>전략</v>
      </c>
      <c r="B141" s="217" t="str">
        <f>IF(OR($I141="TTL",$I141=""),"",IF(VLOOKUP($P141,CODE!$K:$O,CODE!$O$1,FALSE)="",$I141,$I141&amp;"-"&amp;VLOOKUP($P141,CODE!$K:$O,CODE!$O$1,FALSE)))</f>
        <v>ELS-의류</v>
      </c>
      <c r="C141" s="71" t="str">
        <f t="shared" si="108"/>
        <v>ELS-EVERGREEN-03</v>
      </c>
      <c r="D141" s="300" t="str">
        <f t="shared" si="109"/>
        <v>ELS-EVERGREEN-03ELSPTF4507RE</v>
      </c>
      <c r="E141" s="71">
        <f t="shared" si="110"/>
        <v>5</v>
      </c>
      <c r="F141" s="193" t="str">
        <f t="shared" si="111"/>
        <v>ELS-EVERGREEN-035</v>
      </c>
      <c r="G141" s="71" t="str">
        <f t="shared" si="112"/>
        <v>ELS-EVERGREEN-035-ELSPTF4507REDOLL</v>
      </c>
      <c r="H141" s="71" t="str">
        <f>IF(ISERROR(I141&amp;VLOOKUP(P141,CODE!$K:$N,CODE!$N$1,FALSE)&amp;S141)=TRUE,0,I141&amp;VLOOKUP(P141,CODE!$K:$N,CODE!$N$1,FALSE)&amp;S141)</f>
        <v>ELS의류507</v>
      </c>
      <c r="I141" s="71" t="str">
        <f>IF(ISERROR(SEARCH("TTL",$K141))=TRUE,IF($L141="","",VLOOKUP($L141,CODE!$B:$G,CODE!$D$1,FALSE)),"TTL")</f>
        <v>ELS</v>
      </c>
      <c r="J141" s="237" t="str">
        <f t="shared" si="113"/>
        <v>14FW E</v>
      </c>
      <c r="K141" s="878"/>
      <c r="L141" s="40" t="s">
        <v>2210</v>
      </c>
      <c r="M141" s="41" t="str">
        <f>IF(OR($I141="TTL",$L141=""),"",VLOOKUP($L141,CODE!$B:$D,CODE!$C$1,FALSE))</f>
        <v>ELSTINKO</v>
      </c>
      <c r="N141" s="42" t="str">
        <f>IF(OR($I141="TTL",$L141=""),"",VLOOKUP($K$2,CODE!$S:$T,CODE!$T$1-1,FALSE))</f>
        <v>F</v>
      </c>
      <c r="O141" s="1281">
        <v>4</v>
      </c>
      <c r="P141" s="40" t="s">
        <v>2211</v>
      </c>
      <c r="Q141" s="41" t="str">
        <f>IF(OR($I141="TTL",$P141=""),"",VLOOKUP($P141,CODE!$K:$M,CODE!$L$1,FALSE))</f>
        <v>PANTS</v>
      </c>
      <c r="R141" s="1282" t="s">
        <v>2212</v>
      </c>
      <c r="S141" s="1283">
        <v>507</v>
      </c>
      <c r="T141" s="43">
        <f t="shared" si="129"/>
        <v>507</v>
      </c>
      <c r="U141" s="39" t="str">
        <f t="shared" si="130"/>
        <v>ELSPTF4507</v>
      </c>
      <c r="V141" s="36">
        <f t="shared" ref="V141:V204" si="163">IF($I141="TTL",SUMIF($C:$C,MID($K141,1,SEARCH("TTL",$K141)-2),$V:$V),IF($EI141="",0,1/COUNTIF($EI:$EI,$EI141)))</f>
        <v>0.1</v>
      </c>
      <c r="W141" s="1284" t="s">
        <v>2213</v>
      </c>
      <c r="X141" s="39" t="str">
        <f>IF($Y141="","",VLOOKUP($Y141,CODE!$AE:$AF,CODE!$AF$1-1,FALSE))</f>
        <v>RE</v>
      </c>
      <c r="Y141" s="37" t="s">
        <v>2214</v>
      </c>
      <c r="Z141" s="35" t="str">
        <f t="shared" si="131"/>
        <v>ELSPTF4507RE</v>
      </c>
      <c r="AA141" s="592" t="str">
        <f t="shared" ref="AA141:AA204" si="164">VLOOKUP($Z141&amp;$AX141,$EC:$EG,5,FALSE)</f>
        <v/>
      </c>
      <c r="AB141" s="44">
        <f t="shared" ref="AB141:AB204" si="165">IF($I141="TTL",SUMIF($C:$C,MID($K141,1,SEARCH("TTL",$K141)-2),$AB:$AB),IF($EJ141="",0,1/COUNTIF($EJ:$EJ,$EJ141)))</f>
        <v>0.2</v>
      </c>
      <c r="AC141" s="598" t="s">
        <v>3003</v>
      </c>
      <c r="AD141" s="184">
        <v>1</v>
      </c>
      <c r="AE141" s="1285" t="s">
        <v>1960</v>
      </c>
      <c r="AF141" s="1295">
        <v>150</v>
      </c>
      <c r="AG141" s="1287" t="s">
        <v>2329</v>
      </c>
      <c r="AH141" s="1288">
        <v>3</v>
      </c>
      <c r="AI141" s="224" t="str">
        <f t="shared" si="132"/>
        <v>03</v>
      </c>
      <c r="AJ141" s="1289" t="s">
        <v>2330</v>
      </c>
      <c r="AK141" s="1289" t="s">
        <v>2331</v>
      </c>
      <c r="AL141" s="212">
        <f t="shared" si="133"/>
        <v>1</v>
      </c>
      <c r="AM141" s="247">
        <f>IF(ISERROR(VLOOKUP($F141,[1]기획현황취합!$A$1:$E$65440,[1]기획현황취합!$B$1,FALSE))=TRUE,0,VLOOKUP($F141,[1]기획현황취합!$A$1:$E$65440,[1]기획현황취합!$B$1,FALSE))</f>
        <v>65000</v>
      </c>
      <c r="AN141" s="1099">
        <f>IF(ISERROR(VLOOKUP($F141,[1]기획현황취합!$A$1:$E$65440,[1]기획현황취합!$C$1,FALSE))=TRUE,0,VLOOKUP($F141,[1]기획현황취합!$A$1:$E$65440,[1]기획현황취합!$C$1,FALSE))</f>
        <v>41803</v>
      </c>
      <c r="AO141" s="45">
        <f>IF(ISERROR(($AM141/1.1)/VLOOKUP($AG141,'TARGET MU'!$A:$D,'TARGET MU'!$D$1,FALSE))=TRUE,0,($AM141/1.1)/VLOOKUP($AG141,'TARGET MU'!$A:$D,'TARGET MU'!$D$1,FALSE))</f>
        <v>11818.181818181818</v>
      </c>
      <c r="AP141" s="1110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13754.074999999999</v>
      </c>
      <c r="AQ141" s="38">
        <f t="shared" si="122"/>
        <v>1935.8931818181809</v>
      </c>
      <c r="AR141" s="754">
        <v>0</v>
      </c>
      <c r="AS141" s="754">
        <v>50</v>
      </c>
      <c r="AT141" s="244" t="s">
        <v>1724</v>
      </c>
      <c r="AU141" s="219">
        <f t="shared" si="123"/>
        <v>50</v>
      </c>
      <c r="AV141" s="245">
        <v>10.5</v>
      </c>
      <c r="AW141" s="246">
        <v>0</v>
      </c>
      <c r="AX141" s="250">
        <f>IF(ISERROR(VLOOKUP($F141,[1]기획현황취합!$A$1:$E$65440,[1]기획현황취합!$D$1,FALSE))=TRUE,0,VLOOKUP($F141,[1]기획현황취합!$A$1:$E$65440,[1]기획현황취합!$D$1,FALSE))</f>
        <v>41744</v>
      </c>
      <c r="AY141" s="248">
        <v>41839</v>
      </c>
      <c r="AZ141" s="208">
        <f>IF(ISERROR(VLOOKUP($F141,[1]기획현황취합!$A$1:$E$65440,[1]기획현황취합!$E$1,FALSE))=TRUE,0,VLOOKUP($F141,[1]기획현황취합!$A$1:$E$65440,[1]기획현황취합!$E$1,FALSE))</f>
        <v>41823</v>
      </c>
      <c r="BA141" s="243">
        <v>41845</v>
      </c>
      <c r="BB141" s="243">
        <v>41876</v>
      </c>
      <c r="BC141" s="243">
        <v>0</v>
      </c>
      <c r="BD141" s="243">
        <v>0</v>
      </c>
      <c r="BE141" s="243">
        <v>0</v>
      </c>
      <c r="BF141" s="243">
        <v>0</v>
      </c>
      <c r="BG141" s="249" t="s">
        <v>2773</v>
      </c>
      <c r="BH141" s="249">
        <v>0</v>
      </c>
      <c r="BI141" s="83">
        <f>IF($I141="TTL",SUMIF($C:$C,MID($K141,1,SEARCH("TTL",$K141)-2),$BI:$BI),SUMIF(실입고현황!$A:$A,BB141&amp;VLOOKUP($AG141,'TARGET MU'!$A:$D,'TARGET MU'!$B$1,FALSE)&amp;$Z141&amp;" "&amp;$AE141,실입고현황!$C:$C))</f>
        <v>162</v>
      </c>
      <c r="BJ141" s="102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3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3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3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4">
        <f t="shared" ref="BN141:BN204" si="166">IF($I141="TTL",SUMIF($C:$C,MID($K141,1,SEARCH("TTL",$K141)-2),$BN:$BN),IF(($BO141-SUM($BI141,$BJ141,$BK141,BL141,BM141))&lt;$BO141*$BN$6,0,$BO141-SUM($BI141,$BJ141,$BK141,BL141,BM141)))</f>
        <v>0</v>
      </c>
      <c r="BO141" s="46">
        <f t="shared" ref="BO141:BO204" si="167">IF($I141="TTL",SUMIF($C:$C,MID($K141,1,SEARCH("TTL",$K141)-2),$BO:$BO),$AF141)</f>
        <v>150</v>
      </c>
      <c r="BP141" s="94">
        <f t="shared" ref="BP141:BP204" si="168">IF($I141="TTL",SUMIF($C:$C,MID($K141,1,SEARCH("TTL",$K141)-2),$BP:$BP),IF($AP141=0,$AO141*$AF141,$AP141*$AF141))</f>
        <v>2063111.2499999998</v>
      </c>
      <c r="BQ141" s="94">
        <f t="shared" ref="BQ141:BQ204" si="169">IF($I141="TTL",SUMIF($C:$C,MID($K141,1,SEARCH("TTL",$K141)-2),$BQ:$BQ),$AM141*$AF141)</f>
        <v>9750000</v>
      </c>
      <c r="BR141" s="47">
        <f t="shared" si="97"/>
        <v>4.2962474096519827</v>
      </c>
      <c r="BT141" s="26" t="str">
        <f>IF(ISERROR(Z141&amp;VLOOKUP($AG141,'TARGET MU'!$A:$D,'TARGET MU'!$B$1,FALSE))=TRUE,"",Z141&amp;VLOOKUP($AG141,'TARGET MU'!$A:$D,'TARGET MU'!$B$1,FALSE))</f>
        <v>ELSPTF4507RE에버그린</v>
      </c>
      <c r="BU141" s="31">
        <f t="shared" si="114"/>
        <v>13754.074999999999</v>
      </c>
      <c r="BV141" s="31" t="str">
        <f t="shared" si="115"/>
        <v>ELSPTF4507REOLL15065000EVERGREEN03CN</v>
      </c>
      <c r="BX141" s="54" t="str">
        <f t="shared" si="137"/>
        <v>ELS</v>
      </c>
      <c r="BY141" s="55">
        <f t="shared" si="138"/>
        <v>4</v>
      </c>
      <c r="BZ141" s="55" t="str">
        <f t="shared" si="139"/>
        <v>M</v>
      </c>
      <c r="CA141" s="55" t="str">
        <f t="shared" si="140"/>
        <v>PT</v>
      </c>
      <c r="CB141" s="55" t="str">
        <f t="shared" si="141"/>
        <v>K</v>
      </c>
      <c r="CC141" s="55" t="str">
        <f t="shared" si="142"/>
        <v>CN</v>
      </c>
      <c r="CD141" s="56" t="str">
        <f t="shared" si="143"/>
        <v>14FW ELSTINKO_PANTS_02_RE_KIDS</v>
      </c>
      <c r="CE141" s="55" t="str">
        <f t="shared" si="144"/>
        <v>ELSPTF4507</v>
      </c>
      <c r="CF141" s="55">
        <f t="shared" si="145"/>
        <v>507</v>
      </c>
      <c r="CG141" s="56" t="str">
        <f t="shared" si="146"/>
        <v>14FW ELSTINKO_PANTS_02_RE_KIDS</v>
      </c>
      <c r="CH141" s="55" t="str">
        <f t="shared" si="147"/>
        <v>RE</v>
      </c>
      <c r="CI141" s="55">
        <f t="shared" si="148"/>
        <v>1</v>
      </c>
      <c r="CJ141" s="55" t="str">
        <f t="shared" si="149"/>
        <v>OLL</v>
      </c>
      <c r="CK141" s="57">
        <f t="shared" ref="CK141:CK204" si="170">IF($I141="TTL",SUMIF($C:$C,MID($K141,1,SEARCH("TTL",$K141)-2),$BO:$BO),$AF141)</f>
        <v>150</v>
      </c>
      <c r="CL141" s="58">
        <f t="shared" si="150"/>
        <v>10.5</v>
      </c>
      <c r="CM141" s="57">
        <f t="shared" si="151"/>
        <v>65000</v>
      </c>
      <c r="CN141" s="57">
        <f t="shared" si="152"/>
        <v>13704.074999999999</v>
      </c>
      <c r="CO141" s="57">
        <f t="shared" si="153"/>
        <v>50</v>
      </c>
      <c r="CP141" s="59">
        <f t="shared" si="154"/>
        <v>1</v>
      </c>
      <c r="CQ141" s="234"/>
      <c r="CS141" s="48"/>
      <c r="CT141" s="49" t="str">
        <f t="shared" si="155"/>
        <v>ELSPTF4507REOLL</v>
      </c>
      <c r="CU141" s="50" t="str">
        <f t="shared" si="156"/>
        <v>ELSTINKO</v>
      </c>
      <c r="CV141" s="50" t="str">
        <f t="shared" si="136"/>
        <v>PANTS_507_KIDS</v>
      </c>
      <c r="CW141" s="50" t="str">
        <f t="shared" si="157"/>
        <v>RED_OLL</v>
      </c>
      <c r="CX141" s="51" t="str">
        <f t="shared" si="158"/>
        <v>ELS</v>
      </c>
      <c r="CY141" s="51">
        <f t="shared" si="159"/>
        <v>507</v>
      </c>
      <c r="CZ141" s="52">
        <f t="shared" ref="CZ141:CZ204" si="171">IF($I141="TTL",SUMIF($C:$C,MID($K141,1,SEARCH("TTL",$K141)-2),$CZ:$CZ),$AF141)</f>
        <v>150</v>
      </c>
      <c r="DA141" s="52">
        <f t="shared" si="160"/>
        <v>65000</v>
      </c>
      <c r="DB141" s="51" t="str">
        <f t="shared" si="161"/>
        <v>RED</v>
      </c>
      <c r="DC141" s="51" t="str">
        <f t="shared" si="162"/>
        <v>OLL</v>
      </c>
      <c r="DD141" s="60"/>
      <c r="DE141" s="164"/>
      <c r="DG141" s="270">
        <v>41778</v>
      </c>
      <c r="DH141" s="276">
        <f t="shared" si="134"/>
        <v>41733</v>
      </c>
      <c r="DI141" s="269">
        <v>41746</v>
      </c>
      <c r="DJ141" s="269">
        <v>41746</v>
      </c>
      <c r="DK141" s="270"/>
      <c r="DL141" s="1167"/>
      <c r="DM141" s="1167"/>
      <c r="DN141" s="270"/>
      <c r="DO141" s="270"/>
      <c r="DP141" s="277">
        <f t="shared" si="135"/>
        <v>41763</v>
      </c>
      <c r="DQ141" s="270"/>
      <c r="DR141" s="270"/>
      <c r="DS141" s="271"/>
      <c r="DT141" s="270"/>
      <c r="DU141" s="271"/>
      <c r="DV141" s="270">
        <v>41820</v>
      </c>
      <c r="DW141" s="270"/>
      <c r="DX141" s="271"/>
      <c r="DY141" s="271"/>
      <c r="DZ141" s="60"/>
      <c r="EA141" s="61"/>
      <c r="EB141" s="61"/>
      <c r="EC141" s="26" t="str">
        <f t="shared" si="116"/>
        <v/>
      </c>
      <c r="ED141" s="26" t="str">
        <f t="shared" si="117"/>
        <v>ELSPTF4507REOLL</v>
      </c>
      <c r="EE141" s="27">
        <f>IF($ED141="",0,IF(COUNTIF(ED$12:ED140,ED141)=0,0,COUNTIF(ED$12:ED140,ED141)))</f>
        <v>0</v>
      </c>
      <c r="EF141" s="26">
        <f t="shared" si="118"/>
        <v>0</v>
      </c>
      <c r="EG141" s="27" t="str">
        <f t="shared" si="119"/>
        <v/>
      </c>
      <c r="EI141" s="26" t="str">
        <f t="shared" si="120"/>
        <v>ELSPTF4507</v>
      </c>
      <c r="EJ141" s="26" t="str">
        <f t="shared" si="121"/>
        <v>ELSPTF4507RE</v>
      </c>
    </row>
    <row r="142" spans="1:140" s="26" customFormat="1" ht="52.5" customHeight="1">
      <c r="A142" s="168" t="str">
        <f>IF(OR($I142="TTL",$I142=""),"",IF(ISERROR(VLOOKUP($B142,CODE!$D:$G,CODE!$F$1-2,FALSE))=TRUE,"전략",VLOOKUP($B142,CODE!$D:$G,CODE!$F$1-2,FALSE)))</f>
        <v>전략</v>
      </c>
      <c r="B142" s="217" t="str">
        <f>IF(OR($I142="TTL",$I142=""),"",IF(VLOOKUP($P142,CODE!$K:$O,CODE!$O$1,FALSE)="",$I142,$I142&amp;"-"&amp;VLOOKUP($P142,CODE!$K:$O,CODE!$O$1,FALSE)))</f>
        <v>ELS-의류</v>
      </c>
      <c r="C142" s="71" t="str">
        <f t="shared" ref="C142:C205" si="172">IF($I142="TTL","",I142&amp;"-"&amp;$AG142&amp;"-"&amp;$AI142)</f>
        <v>ELS-EVERGREEN-03</v>
      </c>
      <c r="D142" s="300" t="str">
        <f t="shared" ref="D142:D205" si="173">$C142&amp;$Z142</f>
        <v>ELS-EVERGREEN-03ELSPTF4507RE</v>
      </c>
      <c r="E142" s="71">
        <f t="shared" ref="E142:E205" si="174">IF($I142="TTL",0,IF(ISERROR(IF($Z141=$Z142,$E141,$E141+1))=TRUE,1,IF($Z141=$Z142,$E141,$E141+1)))</f>
        <v>5</v>
      </c>
      <c r="F142" s="193" t="str">
        <f t="shared" ref="F142:F205" si="175">$C142&amp;$E142</f>
        <v>ELS-EVERGREEN-035</v>
      </c>
      <c r="G142" s="71" t="str">
        <f t="shared" ref="G142:G205" si="176">$F142&amp;"-"&amp;$U142&amp;$Y142&amp;$AE142</f>
        <v>ELS-EVERGREEN-035-ELSPTF4507REDOXL</v>
      </c>
      <c r="H142" s="71" t="str">
        <f>IF(ISERROR(I142&amp;VLOOKUP(P142,CODE!$K:$N,CODE!$N$1,FALSE)&amp;S142)=TRUE,0,I142&amp;VLOOKUP(P142,CODE!$K:$N,CODE!$N$1,FALSE)&amp;S142)</f>
        <v>ELS의류507</v>
      </c>
      <c r="I142" s="71" t="str">
        <f>IF(ISERROR(SEARCH("TTL",$K142))=TRUE,IF($L142="","",VLOOKUP($L142,CODE!$B:$G,CODE!$D$1,FALSE)),"TTL")</f>
        <v>ELS</v>
      </c>
      <c r="J142" s="237" t="str">
        <f t="shared" ref="J142:J205" si="177">MID(W142,1,6)</f>
        <v>14FW E</v>
      </c>
      <c r="K142" s="878"/>
      <c r="L142" s="40" t="s">
        <v>2216</v>
      </c>
      <c r="M142" s="41" t="str">
        <f>IF(OR($I142="TTL",$L142=""),"",VLOOKUP($L142,CODE!$B:$D,CODE!$C$1,FALSE))</f>
        <v>ELSTINKO</v>
      </c>
      <c r="N142" s="42" t="str">
        <f>IF(OR($I142="TTL",$L142=""),"",VLOOKUP($K$2,CODE!$S:$T,CODE!$T$1-1,FALSE))</f>
        <v>F</v>
      </c>
      <c r="O142" s="1281">
        <v>4</v>
      </c>
      <c r="P142" s="40" t="s">
        <v>2217</v>
      </c>
      <c r="Q142" s="41" t="str">
        <f>IF(OR($I142="TTL",$P142=""),"",VLOOKUP($P142,CODE!$K:$M,CODE!$L$1,FALSE))</f>
        <v>PANTS</v>
      </c>
      <c r="R142" s="1282" t="s">
        <v>2212</v>
      </c>
      <c r="S142" s="1283">
        <v>507</v>
      </c>
      <c r="T142" s="43">
        <f t="shared" si="129"/>
        <v>507</v>
      </c>
      <c r="U142" s="39" t="str">
        <f t="shared" si="130"/>
        <v>ELSPTF4507</v>
      </c>
      <c r="V142" s="36">
        <f t="shared" si="163"/>
        <v>0.1</v>
      </c>
      <c r="W142" s="1284" t="s">
        <v>2213</v>
      </c>
      <c r="X142" s="39" t="str">
        <f>IF($Y142="","",VLOOKUP($Y142,CODE!$AE:$AF,CODE!$AF$1-1,FALSE))</f>
        <v>RE</v>
      </c>
      <c r="Y142" s="37" t="s">
        <v>2214</v>
      </c>
      <c r="Z142" s="35" t="str">
        <f t="shared" si="131"/>
        <v>ELSPTF4507RE</v>
      </c>
      <c r="AA142" s="592" t="str">
        <f t="shared" si="164"/>
        <v/>
      </c>
      <c r="AB142" s="44">
        <f t="shared" si="165"/>
        <v>0.2</v>
      </c>
      <c r="AC142" s="598" t="s">
        <v>3003</v>
      </c>
      <c r="AD142" s="184">
        <v>1</v>
      </c>
      <c r="AE142" s="1285" t="s">
        <v>2172</v>
      </c>
      <c r="AF142" s="1295">
        <v>150</v>
      </c>
      <c r="AG142" s="1287" t="s">
        <v>2329</v>
      </c>
      <c r="AH142" s="1288">
        <v>3</v>
      </c>
      <c r="AI142" s="224" t="str">
        <f t="shared" si="132"/>
        <v>03</v>
      </c>
      <c r="AJ142" s="1289" t="s">
        <v>2330</v>
      </c>
      <c r="AK142" s="1289" t="s">
        <v>2331</v>
      </c>
      <c r="AL142" s="212">
        <f t="shared" si="133"/>
        <v>1</v>
      </c>
      <c r="AM142" s="247">
        <f>IF(ISERROR(VLOOKUP($F142,[1]기획현황취합!$A$1:$E$65440,[1]기획현황취합!$B$1,FALSE))=TRUE,0,VLOOKUP($F142,[1]기획현황취합!$A$1:$E$65440,[1]기획현황취합!$B$1,FALSE))</f>
        <v>65000</v>
      </c>
      <c r="AN142" s="1099">
        <f>IF(ISERROR(VLOOKUP($F142,[1]기획현황취합!$A$1:$E$65440,[1]기획현황취합!$C$1,FALSE))=TRUE,0,VLOOKUP($F142,[1]기획현황취합!$A$1:$E$65440,[1]기획현황취합!$C$1,FALSE))</f>
        <v>41803</v>
      </c>
      <c r="AO142" s="45">
        <f>IF(ISERROR(($AM142/1.1)/VLOOKUP($AG142,'TARGET MU'!$A:$D,'TARGET MU'!$D$1,FALSE))=TRUE,0,($AM142/1.1)/VLOOKUP($AG142,'TARGET MU'!$A:$D,'TARGET MU'!$D$1,FALSE))</f>
        <v>11818.181818181818</v>
      </c>
      <c r="AP142" s="1110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13754.074999999999</v>
      </c>
      <c r="AQ142" s="38">
        <f t="shared" si="122"/>
        <v>1935.8931818181809</v>
      </c>
      <c r="AR142" s="754">
        <v>0</v>
      </c>
      <c r="AS142" s="754">
        <v>50</v>
      </c>
      <c r="AT142" s="244" t="s">
        <v>1724</v>
      </c>
      <c r="AU142" s="219">
        <f t="shared" si="123"/>
        <v>50</v>
      </c>
      <c r="AV142" s="245">
        <v>10.5</v>
      </c>
      <c r="AW142" s="246">
        <v>0</v>
      </c>
      <c r="AX142" s="250">
        <f>IF(ISERROR(VLOOKUP($F142,[1]기획현황취합!$A$1:$E$65440,[1]기획현황취합!$D$1,FALSE))=TRUE,0,VLOOKUP($F142,[1]기획현황취합!$A$1:$E$65440,[1]기획현황취합!$D$1,FALSE))</f>
        <v>41744</v>
      </c>
      <c r="AY142" s="248">
        <v>41839</v>
      </c>
      <c r="AZ142" s="208">
        <f>IF(ISERROR(VLOOKUP($F142,[1]기획현황취합!$A$1:$E$65440,[1]기획현황취합!$E$1,FALSE))=TRUE,0,VLOOKUP($F142,[1]기획현황취합!$A$1:$E$65440,[1]기획현황취합!$E$1,FALSE))</f>
        <v>41823</v>
      </c>
      <c r="BA142" s="243">
        <v>41845</v>
      </c>
      <c r="BB142" s="243">
        <v>41876</v>
      </c>
      <c r="BC142" s="243">
        <v>0</v>
      </c>
      <c r="BD142" s="243">
        <v>0</v>
      </c>
      <c r="BE142" s="243">
        <v>0</v>
      </c>
      <c r="BF142" s="243">
        <v>0</v>
      </c>
      <c r="BG142" s="249" t="s">
        <v>2773</v>
      </c>
      <c r="BH142" s="249">
        <v>0</v>
      </c>
      <c r="BI142" s="83">
        <f>IF($I142="TTL",SUMIF($C:$C,MID($K142,1,SEARCH("TTL",$K142)-2),$BI:$BI),SUMIF(실입고현황!$A:$A,BB142&amp;VLOOKUP($AG142,'TARGET MU'!$A:$D,'TARGET MU'!$B$1,FALSE)&amp;$Z142&amp;" "&amp;$AE142,실입고현황!$C:$C))</f>
        <v>156</v>
      </c>
      <c r="BJ142" s="102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3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3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3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4">
        <f t="shared" si="166"/>
        <v>0</v>
      </c>
      <c r="BO142" s="46">
        <f t="shared" si="167"/>
        <v>150</v>
      </c>
      <c r="BP142" s="94">
        <f t="shared" si="168"/>
        <v>2063111.2499999998</v>
      </c>
      <c r="BQ142" s="94">
        <f t="shared" si="169"/>
        <v>9750000</v>
      </c>
      <c r="BR142" s="47">
        <f t="shared" si="97"/>
        <v>4.2962474096519827</v>
      </c>
      <c r="BT142" s="26" t="str">
        <f>IF(ISERROR(Z142&amp;VLOOKUP($AG142,'TARGET MU'!$A:$D,'TARGET MU'!$B$1,FALSE))=TRUE,"",Z142&amp;VLOOKUP($AG142,'TARGET MU'!$A:$D,'TARGET MU'!$B$1,FALSE))</f>
        <v>ELSPTF4507RE에버그린</v>
      </c>
      <c r="BU142" s="31">
        <f t="shared" ref="BU142:BU205" si="178">AP142</f>
        <v>13754.074999999999</v>
      </c>
      <c r="BV142" s="31" t="str">
        <f t="shared" ref="BV142:BV205" si="179">Z142&amp;AE142&amp;AF142&amp;AM142&amp;AG142&amp;AI142&amp;AK142</f>
        <v>ELSPTF4507REOXL15065000EVERGREEN03CN</v>
      </c>
      <c r="BX142" s="54" t="str">
        <f t="shared" si="137"/>
        <v>ELS</v>
      </c>
      <c r="BY142" s="55">
        <f t="shared" si="138"/>
        <v>4</v>
      </c>
      <c r="BZ142" s="55" t="str">
        <f t="shared" si="139"/>
        <v>M</v>
      </c>
      <c r="CA142" s="55" t="str">
        <f t="shared" si="140"/>
        <v>PT</v>
      </c>
      <c r="CB142" s="55" t="str">
        <f t="shared" si="141"/>
        <v>K</v>
      </c>
      <c r="CC142" s="55" t="str">
        <f t="shared" si="142"/>
        <v>CN</v>
      </c>
      <c r="CD142" s="56" t="str">
        <f t="shared" si="143"/>
        <v>14FW ELSTINKO_PANTS_02_RE_KIDS</v>
      </c>
      <c r="CE142" s="55" t="str">
        <f t="shared" si="144"/>
        <v>ELSPTF4507</v>
      </c>
      <c r="CF142" s="55">
        <f t="shared" si="145"/>
        <v>507</v>
      </c>
      <c r="CG142" s="56" t="str">
        <f t="shared" si="146"/>
        <v>14FW ELSTINKO_PANTS_02_RE_KIDS</v>
      </c>
      <c r="CH142" s="55" t="str">
        <f t="shared" si="147"/>
        <v>RE</v>
      </c>
      <c r="CI142" s="55">
        <f t="shared" si="148"/>
        <v>1</v>
      </c>
      <c r="CJ142" s="55" t="str">
        <f t="shared" si="149"/>
        <v>OXL</v>
      </c>
      <c r="CK142" s="57">
        <f t="shared" si="170"/>
        <v>150</v>
      </c>
      <c r="CL142" s="58">
        <f t="shared" si="150"/>
        <v>10.5</v>
      </c>
      <c r="CM142" s="57">
        <f t="shared" si="151"/>
        <v>65000</v>
      </c>
      <c r="CN142" s="57">
        <f t="shared" si="152"/>
        <v>13704.074999999999</v>
      </c>
      <c r="CO142" s="57">
        <f t="shared" si="153"/>
        <v>50</v>
      </c>
      <c r="CP142" s="59">
        <f t="shared" si="154"/>
        <v>1</v>
      </c>
      <c r="CQ142" s="234"/>
      <c r="CS142" s="48"/>
      <c r="CT142" s="49" t="str">
        <f t="shared" si="155"/>
        <v>ELSPTF4507REOXL</v>
      </c>
      <c r="CU142" s="50" t="str">
        <f t="shared" si="156"/>
        <v>ELSTINKO</v>
      </c>
      <c r="CV142" s="50" t="str">
        <f t="shared" si="136"/>
        <v>PANTS_507_KIDS</v>
      </c>
      <c r="CW142" s="50" t="str">
        <f t="shared" si="157"/>
        <v>RED_OXL</v>
      </c>
      <c r="CX142" s="51" t="str">
        <f t="shared" si="158"/>
        <v>ELS</v>
      </c>
      <c r="CY142" s="51">
        <f t="shared" si="159"/>
        <v>507</v>
      </c>
      <c r="CZ142" s="52">
        <f t="shared" si="171"/>
        <v>150</v>
      </c>
      <c r="DA142" s="52">
        <f t="shared" si="160"/>
        <v>65000</v>
      </c>
      <c r="DB142" s="51" t="str">
        <f t="shared" si="161"/>
        <v>RED</v>
      </c>
      <c r="DC142" s="51" t="str">
        <f t="shared" si="162"/>
        <v>OXL</v>
      </c>
      <c r="DD142" s="60"/>
      <c r="DE142" s="164"/>
      <c r="DG142" s="270">
        <v>41778</v>
      </c>
      <c r="DH142" s="276">
        <f t="shared" si="134"/>
        <v>41733</v>
      </c>
      <c r="DI142" s="269">
        <v>41746</v>
      </c>
      <c r="DJ142" s="269">
        <v>41746</v>
      </c>
      <c r="DK142" s="270"/>
      <c r="DL142" s="1167"/>
      <c r="DM142" s="1167"/>
      <c r="DN142" s="270"/>
      <c r="DO142" s="270"/>
      <c r="DP142" s="277">
        <f t="shared" si="135"/>
        <v>41763</v>
      </c>
      <c r="DQ142" s="270"/>
      <c r="DR142" s="270"/>
      <c r="DS142" s="271"/>
      <c r="DT142" s="270"/>
      <c r="DU142" s="271"/>
      <c r="DV142" s="270">
        <v>41820</v>
      </c>
      <c r="DW142" s="270"/>
      <c r="DX142" s="271"/>
      <c r="DY142" s="271"/>
      <c r="DZ142" s="60"/>
      <c r="EA142" s="61"/>
      <c r="EB142" s="61"/>
      <c r="EC142" s="26" t="str">
        <f t="shared" ref="EC142:EC205" si="180">IF(OR($Z141&amp;$AX141=$Z142&amp;$AX141,$Z142&amp;$AX142=""),"",$Z142&amp;$AX142)</f>
        <v/>
      </c>
      <c r="ED142" s="26" t="str">
        <f t="shared" ref="ED142:ED205" si="181">IF(OR(Z141&amp;AE141=Z142&amp;AE142,Z142=""),"",Z142&amp;AE142)</f>
        <v>ELSPTF4507REOXL</v>
      </c>
      <c r="EE142" s="27">
        <f>IF($ED142="",0,IF(COUNTIF(ED$12:ED141,ED142)=0,0,COUNTIF(ED$12:ED141,ED142)))</f>
        <v>0</v>
      </c>
      <c r="EF142" s="26">
        <f t="shared" ref="EF142:EF205" si="182">IF(OR($AJ142="B",$ED142="",MID($U142,8,1)=$EF$9,MID($U142,8,1)=$EF$10),0,1)</f>
        <v>0</v>
      </c>
      <c r="EG142" s="27" t="str">
        <f t="shared" ref="EG142:EG205" si="183">IF(EE142+EF142=0,"","R"&amp;(EE142+EF142))</f>
        <v/>
      </c>
      <c r="EI142" s="26" t="str">
        <f t="shared" ref="EI142:EI205" si="184">IF($ED142="","",IF($EE142=0,U142,""))</f>
        <v>ELSPTF4507</v>
      </c>
      <c r="EJ142" s="26" t="str">
        <f t="shared" ref="EJ142:EJ205" si="185">IF($ED142="","",IF($EE142=0,Z142,""))</f>
        <v>ELSPTF4507RE</v>
      </c>
    </row>
    <row r="143" spans="1:140" s="26" customFormat="1" ht="52.5" customHeight="1">
      <c r="A143" s="168" t="str">
        <f>IF(OR($I143="TTL",$I143=""),"",IF(ISERROR(VLOOKUP($B143,CODE!$D:$G,CODE!$F$1-2,FALSE))=TRUE,"전략",VLOOKUP($B143,CODE!$D:$G,CODE!$F$1-2,FALSE)))</f>
        <v>전략</v>
      </c>
      <c r="B143" s="217" t="str">
        <f>IF(OR($I143="TTL",$I143=""),"",IF(VLOOKUP($P143,CODE!$K:$O,CODE!$O$1,FALSE)="",$I143,$I143&amp;"-"&amp;VLOOKUP($P143,CODE!$K:$O,CODE!$O$1,FALSE)))</f>
        <v>ELS-의류</v>
      </c>
      <c r="C143" s="71" t="str">
        <f t="shared" si="172"/>
        <v>ELS-EVERGREEN-03</v>
      </c>
      <c r="D143" s="300" t="str">
        <f t="shared" si="173"/>
        <v>ELS-EVERGREEN-03ELSPTF4507YE</v>
      </c>
      <c r="E143" s="71">
        <f t="shared" si="174"/>
        <v>6</v>
      </c>
      <c r="F143" s="193" t="str">
        <f t="shared" si="175"/>
        <v>ELS-EVERGREEN-036</v>
      </c>
      <c r="G143" s="71" t="str">
        <f t="shared" si="176"/>
        <v>ELS-EVERGREEN-036-ELSPTF4507YELLOWOXS</v>
      </c>
      <c r="H143" s="71" t="str">
        <f>IF(ISERROR(I143&amp;VLOOKUP(P143,CODE!$K:$N,CODE!$N$1,FALSE)&amp;S143)=TRUE,0,I143&amp;VLOOKUP(P143,CODE!$K:$N,CODE!$N$1,FALSE)&amp;S143)</f>
        <v>ELS의류507</v>
      </c>
      <c r="I143" s="71" t="str">
        <f>IF(ISERROR(SEARCH("TTL",$K143))=TRUE,IF($L143="","",VLOOKUP($L143,CODE!$B:$G,CODE!$D$1,FALSE)),"TTL")</f>
        <v>ELS</v>
      </c>
      <c r="J143" s="237" t="str">
        <f t="shared" si="177"/>
        <v>14FW E</v>
      </c>
      <c r="K143" s="878"/>
      <c r="L143" s="40" t="s">
        <v>2216</v>
      </c>
      <c r="M143" s="41" t="str">
        <f>IF(OR($I143="TTL",$L143=""),"",VLOOKUP($L143,CODE!$B:$D,CODE!$C$1,FALSE))</f>
        <v>ELSTINKO</v>
      </c>
      <c r="N143" s="42" t="str">
        <f>IF(OR($I143="TTL",$L143=""),"",VLOOKUP($K$2,CODE!$S:$T,CODE!$T$1-1,FALSE))</f>
        <v>F</v>
      </c>
      <c r="O143" s="1281">
        <v>4</v>
      </c>
      <c r="P143" s="40" t="s">
        <v>2217</v>
      </c>
      <c r="Q143" s="41" t="str">
        <f>IF(OR($I143="TTL",$P143=""),"",VLOOKUP($P143,CODE!$K:$M,CODE!$L$1,FALSE))</f>
        <v>PANTS</v>
      </c>
      <c r="R143" s="1282" t="s">
        <v>2219</v>
      </c>
      <c r="S143" s="1283">
        <v>507</v>
      </c>
      <c r="T143" s="43">
        <f t="shared" si="129"/>
        <v>507</v>
      </c>
      <c r="U143" s="39" t="str">
        <f t="shared" si="130"/>
        <v>ELSPTF4507</v>
      </c>
      <c r="V143" s="36">
        <f t="shared" si="163"/>
        <v>0.1</v>
      </c>
      <c r="W143" s="1284" t="s">
        <v>2220</v>
      </c>
      <c r="X143" s="39" t="str">
        <f>IF($Y143="","",VLOOKUP($Y143,CODE!$AE:$AF,CODE!$AF$1-1,FALSE))</f>
        <v>YE</v>
      </c>
      <c r="Y143" s="37" t="s">
        <v>2221</v>
      </c>
      <c r="Z143" s="35" t="str">
        <f t="shared" si="131"/>
        <v>ELSPTF4507YE</v>
      </c>
      <c r="AA143" s="592" t="str">
        <f t="shared" si="164"/>
        <v/>
      </c>
      <c r="AB143" s="44">
        <f t="shared" si="165"/>
        <v>0.2</v>
      </c>
      <c r="AC143" s="598" t="s">
        <v>3003</v>
      </c>
      <c r="AD143" s="184">
        <v>1</v>
      </c>
      <c r="AE143" s="1285" t="s">
        <v>2024</v>
      </c>
      <c r="AF143" s="1295">
        <v>250</v>
      </c>
      <c r="AG143" s="1287" t="s">
        <v>2329</v>
      </c>
      <c r="AH143" s="1288">
        <v>3</v>
      </c>
      <c r="AI143" s="224" t="str">
        <f t="shared" si="132"/>
        <v>03</v>
      </c>
      <c r="AJ143" s="1289" t="s">
        <v>2330</v>
      </c>
      <c r="AK143" s="1289" t="s">
        <v>2331</v>
      </c>
      <c r="AL143" s="212">
        <f t="shared" si="133"/>
        <v>1</v>
      </c>
      <c r="AM143" s="247">
        <f>IF(ISERROR(VLOOKUP($F143,[1]기획현황취합!$A$1:$E$65440,[1]기획현황취합!$B$1,FALSE))=TRUE,0,VLOOKUP($F143,[1]기획현황취합!$A$1:$E$65440,[1]기획현황취합!$B$1,FALSE))</f>
        <v>65000</v>
      </c>
      <c r="AN143" s="1099">
        <f>IF(ISERROR(VLOOKUP($F143,[1]기획현황취합!$A$1:$E$65440,[1]기획현황취합!$C$1,FALSE))=TRUE,0,VLOOKUP($F143,[1]기획현황취합!$A$1:$E$65440,[1]기획현황취합!$C$1,FALSE))</f>
        <v>41803</v>
      </c>
      <c r="AO143" s="45">
        <f>IF(ISERROR(($AM143/1.1)/VLOOKUP($AG143,'TARGET MU'!$A:$D,'TARGET MU'!$D$1,FALSE))=TRUE,0,($AM143/1.1)/VLOOKUP($AG143,'TARGET MU'!$A:$D,'TARGET MU'!$D$1,FALSE))</f>
        <v>11818.181818181818</v>
      </c>
      <c r="AP143" s="1110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13754.074999999999</v>
      </c>
      <c r="AQ143" s="38">
        <f t="shared" si="122"/>
        <v>1935.8931818181809</v>
      </c>
      <c r="AR143" s="754">
        <v>0</v>
      </c>
      <c r="AS143" s="754">
        <v>50</v>
      </c>
      <c r="AT143" s="244" t="s">
        <v>1724</v>
      </c>
      <c r="AU143" s="219">
        <f t="shared" si="123"/>
        <v>50</v>
      </c>
      <c r="AV143" s="245">
        <v>10.5</v>
      </c>
      <c r="AW143" s="246">
        <v>0</v>
      </c>
      <c r="AX143" s="250">
        <f>IF(ISERROR(VLOOKUP($F143,[1]기획현황취합!$A$1:$E$65440,[1]기획현황취합!$D$1,FALSE))=TRUE,0,VLOOKUP($F143,[1]기획현황취합!$A$1:$E$65440,[1]기획현황취합!$D$1,FALSE))</f>
        <v>41744</v>
      </c>
      <c r="AY143" s="248">
        <v>41839</v>
      </c>
      <c r="AZ143" s="208">
        <f>IF(ISERROR(VLOOKUP($F143,[1]기획현황취합!$A$1:$E$65440,[1]기획현황취합!$E$1,FALSE))=TRUE,0,VLOOKUP($F143,[1]기획현황취합!$A$1:$E$65440,[1]기획현황취합!$E$1,FALSE))</f>
        <v>41823</v>
      </c>
      <c r="BA143" s="243">
        <v>41845</v>
      </c>
      <c r="BB143" s="243">
        <v>41877</v>
      </c>
      <c r="BC143" s="243">
        <v>0</v>
      </c>
      <c r="BD143" s="243">
        <v>0</v>
      </c>
      <c r="BE143" s="243">
        <v>0</v>
      </c>
      <c r="BF143" s="243">
        <v>0</v>
      </c>
      <c r="BG143" s="249" t="s">
        <v>2773</v>
      </c>
      <c r="BH143" s="249">
        <v>0</v>
      </c>
      <c r="BI143" s="83">
        <f>IF($I143="TTL",SUMIF($C:$C,MID($K143,1,SEARCH("TTL",$K143)-2),$BI:$BI),SUMIF(실입고현황!$A:$A,BB143&amp;VLOOKUP($AG143,'TARGET MU'!$A:$D,'TARGET MU'!$B$1,FALSE)&amp;$Z143&amp;" "&amp;$AE143,실입고현황!$C:$C))</f>
        <v>236</v>
      </c>
      <c r="BJ143" s="102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3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3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3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4">
        <f t="shared" si="166"/>
        <v>0</v>
      </c>
      <c r="BO143" s="46">
        <f t="shared" si="167"/>
        <v>250</v>
      </c>
      <c r="BP143" s="94">
        <f t="shared" si="168"/>
        <v>3438518.7499999995</v>
      </c>
      <c r="BQ143" s="94">
        <f t="shared" si="169"/>
        <v>16250000</v>
      </c>
      <c r="BR143" s="47">
        <f t="shared" si="97"/>
        <v>4.2962474096519827</v>
      </c>
      <c r="BT143" s="26" t="str">
        <f>IF(ISERROR(Z143&amp;VLOOKUP($AG143,'TARGET MU'!$A:$D,'TARGET MU'!$B$1,FALSE))=TRUE,"",Z143&amp;VLOOKUP($AG143,'TARGET MU'!$A:$D,'TARGET MU'!$B$1,FALSE))</f>
        <v>ELSPTF4507YE에버그린</v>
      </c>
      <c r="BU143" s="31">
        <f t="shared" si="178"/>
        <v>13754.074999999999</v>
      </c>
      <c r="BV143" s="31" t="str">
        <f t="shared" si="179"/>
        <v>ELSPTF4507YEOXS25065000EVERGREEN03CN</v>
      </c>
      <c r="BX143" s="54" t="str">
        <f t="shared" si="137"/>
        <v>ELS</v>
      </c>
      <c r="BY143" s="55">
        <f t="shared" si="138"/>
        <v>4</v>
      </c>
      <c r="BZ143" s="55" t="str">
        <f t="shared" si="139"/>
        <v>M</v>
      </c>
      <c r="CA143" s="55" t="str">
        <f t="shared" si="140"/>
        <v>PT</v>
      </c>
      <c r="CB143" s="55" t="str">
        <f t="shared" si="141"/>
        <v>K</v>
      </c>
      <c r="CC143" s="55" t="str">
        <f t="shared" si="142"/>
        <v>CN</v>
      </c>
      <c r="CD143" s="56" t="str">
        <f t="shared" si="143"/>
        <v>14FW ELSTINKO_PANTS_02_YE_KIDS</v>
      </c>
      <c r="CE143" s="55" t="str">
        <f t="shared" si="144"/>
        <v>ELSPTF4507</v>
      </c>
      <c r="CF143" s="55">
        <f t="shared" si="145"/>
        <v>507</v>
      </c>
      <c r="CG143" s="56" t="str">
        <f t="shared" si="146"/>
        <v>14FW ELSTINKO_PANTS_02_YE_KIDS</v>
      </c>
      <c r="CH143" s="55" t="str">
        <f t="shared" si="147"/>
        <v>YE</v>
      </c>
      <c r="CI143" s="55">
        <f t="shared" si="148"/>
        <v>1</v>
      </c>
      <c r="CJ143" s="55" t="str">
        <f t="shared" si="149"/>
        <v>OXS</v>
      </c>
      <c r="CK143" s="57">
        <f t="shared" si="170"/>
        <v>250</v>
      </c>
      <c r="CL143" s="58">
        <f t="shared" si="150"/>
        <v>10.5</v>
      </c>
      <c r="CM143" s="57">
        <f t="shared" si="151"/>
        <v>65000</v>
      </c>
      <c r="CN143" s="57">
        <f t="shared" si="152"/>
        <v>13704.074999999999</v>
      </c>
      <c r="CO143" s="57">
        <f t="shared" si="153"/>
        <v>50</v>
      </c>
      <c r="CP143" s="59">
        <f t="shared" si="154"/>
        <v>1</v>
      </c>
      <c r="CQ143" s="234"/>
      <c r="CS143" s="48"/>
      <c r="CT143" s="49" t="str">
        <f t="shared" si="155"/>
        <v>ELSPTF4507YEOXS</v>
      </c>
      <c r="CU143" s="50" t="str">
        <f t="shared" si="156"/>
        <v>ELSTINKO</v>
      </c>
      <c r="CV143" s="50" t="str">
        <f t="shared" si="136"/>
        <v>PANTS_507_KIDS</v>
      </c>
      <c r="CW143" s="50" t="str">
        <f t="shared" si="157"/>
        <v>YELLOW_OXS</v>
      </c>
      <c r="CX143" s="51" t="str">
        <f t="shared" si="158"/>
        <v>ELS</v>
      </c>
      <c r="CY143" s="51">
        <f t="shared" si="159"/>
        <v>507</v>
      </c>
      <c r="CZ143" s="52">
        <f t="shared" si="171"/>
        <v>250</v>
      </c>
      <c r="DA143" s="52">
        <f t="shared" si="160"/>
        <v>65000</v>
      </c>
      <c r="DB143" s="51" t="str">
        <f t="shared" si="161"/>
        <v>YELLOW</v>
      </c>
      <c r="DC143" s="51" t="str">
        <f t="shared" si="162"/>
        <v>OXS</v>
      </c>
      <c r="DD143" s="60"/>
      <c r="DE143" s="164"/>
      <c r="DG143" s="270">
        <v>41778</v>
      </c>
      <c r="DH143" s="276">
        <f t="shared" si="134"/>
        <v>41733</v>
      </c>
      <c r="DI143" s="269">
        <v>41746</v>
      </c>
      <c r="DJ143" s="269">
        <v>41746</v>
      </c>
      <c r="DK143" s="270"/>
      <c r="DL143" s="1167"/>
      <c r="DM143" s="1167"/>
      <c r="DN143" s="270"/>
      <c r="DO143" s="270"/>
      <c r="DP143" s="277">
        <f t="shared" si="135"/>
        <v>41763</v>
      </c>
      <c r="DQ143" s="270"/>
      <c r="DR143" s="270"/>
      <c r="DS143" s="271"/>
      <c r="DT143" s="270"/>
      <c r="DU143" s="271"/>
      <c r="DV143" s="270">
        <v>41820</v>
      </c>
      <c r="DW143" s="270"/>
      <c r="DX143" s="271"/>
      <c r="DY143" s="271"/>
      <c r="DZ143" s="60"/>
      <c r="EA143" s="61"/>
      <c r="EB143" s="61"/>
      <c r="EC143" s="26" t="str">
        <f t="shared" si="180"/>
        <v>ELSPTF4507YE41744</v>
      </c>
      <c r="ED143" s="26" t="str">
        <f t="shared" si="181"/>
        <v>ELSPTF4507YEOXS</v>
      </c>
      <c r="EE143" s="27">
        <f>IF($ED143="",0,IF(COUNTIF(ED$12:ED142,ED143)=0,0,COUNTIF(ED$12:ED142,ED143)))</f>
        <v>0</v>
      </c>
      <c r="EF143" s="26">
        <f t="shared" si="182"/>
        <v>0</v>
      </c>
      <c r="EG143" s="27" t="str">
        <f t="shared" si="183"/>
        <v/>
      </c>
      <c r="EI143" s="26" t="str">
        <f t="shared" si="184"/>
        <v>ELSPTF4507</v>
      </c>
      <c r="EJ143" s="26" t="str">
        <f t="shared" si="185"/>
        <v>ELSPTF4507YE</v>
      </c>
    </row>
    <row r="144" spans="1:140" s="26" customFormat="1" ht="52.5" customHeight="1">
      <c r="A144" s="168" t="str">
        <f>IF(OR($I144="TTL",$I144=""),"",IF(ISERROR(VLOOKUP($B144,CODE!$D:$G,CODE!$F$1-2,FALSE))=TRUE,"전략",VLOOKUP($B144,CODE!$D:$G,CODE!$F$1-2,FALSE)))</f>
        <v>전략</v>
      </c>
      <c r="B144" s="217" t="str">
        <f>IF(OR($I144="TTL",$I144=""),"",IF(VLOOKUP($P144,CODE!$K:$O,CODE!$O$1,FALSE)="",$I144,$I144&amp;"-"&amp;VLOOKUP($P144,CODE!$K:$O,CODE!$O$1,FALSE)))</f>
        <v>ELS-의류</v>
      </c>
      <c r="C144" s="71" t="str">
        <f t="shared" si="172"/>
        <v>ELS-EVERGREEN-03</v>
      </c>
      <c r="D144" s="300" t="str">
        <f t="shared" si="173"/>
        <v>ELS-EVERGREEN-03ELSPTF4507YE</v>
      </c>
      <c r="E144" s="71">
        <f t="shared" si="174"/>
        <v>6</v>
      </c>
      <c r="F144" s="193" t="str">
        <f t="shared" si="175"/>
        <v>ELS-EVERGREEN-036</v>
      </c>
      <c r="G144" s="71" t="str">
        <f t="shared" si="176"/>
        <v>ELS-EVERGREEN-036-ELSPTF4507YELLOWOSS</v>
      </c>
      <c r="H144" s="71" t="str">
        <f>IF(ISERROR(I144&amp;VLOOKUP(P144,CODE!$K:$N,CODE!$N$1,FALSE)&amp;S144)=TRUE,0,I144&amp;VLOOKUP(P144,CODE!$K:$N,CODE!$N$1,FALSE)&amp;S144)</f>
        <v>ELS의류507</v>
      </c>
      <c r="I144" s="71" t="str">
        <f>IF(ISERROR(SEARCH("TTL",$K144))=TRUE,IF($L144="","",VLOOKUP($L144,CODE!$B:$G,CODE!$D$1,FALSE)),"TTL")</f>
        <v>ELS</v>
      </c>
      <c r="J144" s="237" t="str">
        <f t="shared" si="177"/>
        <v>14FW E</v>
      </c>
      <c r="K144" s="878"/>
      <c r="L144" s="40" t="s">
        <v>2222</v>
      </c>
      <c r="M144" s="41" t="str">
        <f>IF(OR($I144="TTL",$L144=""),"",VLOOKUP($L144,CODE!$B:$D,CODE!$C$1,FALSE))</f>
        <v>ELSTINKO</v>
      </c>
      <c r="N144" s="42" t="str">
        <f>IF(OR($I144="TTL",$L144=""),"",VLOOKUP($K$2,CODE!$S:$T,CODE!$T$1-1,FALSE))</f>
        <v>F</v>
      </c>
      <c r="O144" s="1281">
        <v>4</v>
      </c>
      <c r="P144" s="40" t="s">
        <v>2223</v>
      </c>
      <c r="Q144" s="41" t="str">
        <f>IF(OR($I144="TTL",$P144=""),"",VLOOKUP($P144,CODE!$K:$M,CODE!$L$1,FALSE))</f>
        <v>PANTS</v>
      </c>
      <c r="R144" s="1282" t="s">
        <v>2212</v>
      </c>
      <c r="S144" s="1283">
        <v>507</v>
      </c>
      <c r="T144" s="43">
        <f t="shared" si="129"/>
        <v>507</v>
      </c>
      <c r="U144" s="39" t="str">
        <f t="shared" si="130"/>
        <v>ELSPTF4507</v>
      </c>
      <c r="V144" s="36">
        <f t="shared" si="163"/>
        <v>0.1</v>
      </c>
      <c r="W144" s="1284" t="s">
        <v>2224</v>
      </c>
      <c r="X144" s="39" t="str">
        <f>IF($Y144="","",VLOOKUP($Y144,CODE!$AE:$AF,CODE!$AF$1-1,FALSE))</f>
        <v>YE</v>
      </c>
      <c r="Y144" s="37" t="s">
        <v>2225</v>
      </c>
      <c r="Z144" s="35" t="str">
        <f t="shared" si="131"/>
        <v>ELSPTF4507YE</v>
      </c>
      <c r="AA144" s="592" t="str">
        <f t="shared" si="164"/>
        <v/>
      </c>
      <c r="AB144" s="44">
        <f t="shared" si="165"/>
        <v>0.2</v>
      </c>
      <c r="AC144" s="598" t="s">
        <v>3003</v>
      </c>
      <c r="AD144" s="184">
        <v>1</v>
      </c>
      <c r="AE144" s="1285" t="s">
        <v>1942</v>
      </c>
      <c r="AF144" s="1295">
        <v>250</v>
      </c>
      <c r="AG144" s="1287" t="s">
        <v>2329</v>
      </c>
      <c r="AH144" s="1288">
        <v>3</v>
      </c>
      <c r="AI144" s="224" t="str">
        <f t="shared" si="132"/>
        <v>03</v>
      </c>
      <c r="AJ144" s="1289" t="s">
        <v>2330</v>
      </c>
      <c r="AK144" s="1289" t="s">
        <v>2331</v>
      </c>
      <c r="AL144" s="212">
        <f t="shared" si="133"/>
        <v>1</v>
      </c>
      <c r="AM144" s="247">
        <f>IF(ISERROR(VLOOKUP($F144,[1]기획현황취합!$A$1:$E$65440,[1]기획현황취합!$B$1,FALSE))=TRUE,0,VLOOKUP($F144,[1]기획현황취합!$A$1:$E$65440,[1]기획현황취합!$B$1,FALSE))</f>
        <v>65000</v>
      </c>
      <c r="AN144" s="1099">
        <f>IF(ISERROR(VLOOKUP($F144,[1]기획현황취합!$A$1:$E$65440,[1]기획현황취합!$C$1,FALSE))=TRUE,0,VLOOKUP($F144,[1]기획현황취합!$A$1:$E$65440,[1]기획현황취합!$C$1,FALSE))</f>
        <v>41803</v>
      </c>
      <c r="AO144" s="45">
        <f>IF(ISERROR(($AM144/1.1)/VLOOKUP($AG144,'TARGET MU'!$A:$D,'TARGET MU'!$D$1,FALSE))=TRUE,0,($AM144/1.1)/VLOOKUP($AG144,'TARGET MU'!$A:$D,'TARGET MU'!$D$1,FALSE))</f>
        <v>11818.181818181818</v>
      </c>
      <c r="AP144" s="1110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13754.074999999999</v>
      </c>
      <c r="AQ144" s="38">
        <f t="shared" si="122"/>
        <v>1935.8931818181809</v>
      </c>
      <c r="AR144" s="754">
        <v>0</v>
      </c>
      <c r="AS144" s="754">
        <v>50</v>
      </c>
      <c r="AT144" s="244" t="s">
        <v>1724</v>
      </c>
      <c r="AU144" s="219">
        <f t="shared" si="123"/>
        <v>50</v>
      </c>
      <c r="AV144" s="245">
        <v>10.5</v>
      </c>
      <c r="AW144" s="246">
        <v>0</v>
      </c>
      <c r="AX144" s="250">
        <f>IF(ISERROR(VLOOKUP($F144,[1]기획현황취합!$A$1:$E$65440,[1]기획현황취합!$D$1,FALSE))=TRUE,0,VLOOKUP($F144,[1]기획현황취합!$A$1:$E$65440,[1]기획현황취합!$D$1,FALSE))</f>
        <v>41744</v>
      </c>
      <c r="AY144" s="248">
        <v>41839</v>
      </c>
      <c r="AZ144" s="208">
        <f>IF(ISERROR(VLOOKUP($F144,[1]기획현황취합!$A$1:$E$65440,[1]기획현황취합!$E$1,FALSE))=TRUE,0,VLOOKUP($F144,[1]기획현황취합!$A$1:$E$65440,[1]기획현황취합!$E$1,FALSE))</f>
        <v>41823</v>
      </c>
      <c r="BA144" s="243">
        <v>41845</v>
      </c>
      <c r="BB144" s="243">
        <v>41877</v>
      </c>
      <c r="BC144" s="243">
        <v>0</v>
      </c>
      <c r="BD144" s="243">
        <v>0</v>
      </c>
      <c r="BE144" s="243">
        <v>0</v>
      </c>
      <c r="BF144" s="243">
        <v>0</v>
      </c>
      <c r="BG144" s="249" t="s">
        <v>2773</v>
      </c>
      <c r="BH144" s="249">
        <v>0</v>
      </c>
      <c r="BI144" s="83">
        <f>IF($I144="TTL",SUMIF($C:$C,MID($K144,1,SEARCH("TTL",$K144)-2),$BI:$BI),SUMIF(실입고현황!$A:$A,BB144&amp;VLOOKUP($AG144,'TARGET MU'!$A:$D,'TARGET MU'!$B$1,FALSE)&amp;$Z144&amp;" "&amp;$AE144,실입고현황!$C:$C))</f>
        <v>267</v>
      </c>
      <c r="BJ144" s="102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03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3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3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4">
        <f t="shared" si="166"/>
        <v>0</v>
      </c>
      <c r="BO144" s="46">
        <f t="shared" si="167"/>
        <v>250</v>
      </c>
      <c r="BP144" s="94">
        <f t="shared" si="168"/>
        <v>3438518.7499999995</v>
      </c>
      <c r="BQ144" s="94">
        <f t="shared" si="169"/>
        <v>16250000</v>
      </c>
      <c r="BR144" s="47">
        <f t="shared" si="97"/>
        <v>4.2962474096519827</v>
      </c>
      <c r="BT144" s="26" t="str">
        <f>IF(ISERROR(Z144&amp;VLOOKUP($AG144,'TARGET MU'!$A:$D,'TARGET MU'!$B$1,FALSE))=TRUE,"",Z144&amp;VLOOKUP($AG144,'TARGET MU'!$A:$D,'TARGET MU'!$B$1,FALSE))</f>
        <v>ELSPTF4507YE에버그린</v>
      </c>
      <c r="BU144" s="31">
        <f t="shared" si="178"/>
        <v>13754.074999999999</v>
      </c>
      <c r="BV144" s="31" t="str">
        <f t="shared" si="179"/>
        <v>ELSPTF4507YEOSS25065000EVERGREEN03CN</v>
      </c>
      <c r="BX144" s="54" t="str">
        <f t="shared" si="137"/>
        <v>ELS</v>
      </c>
      <c r="BY144" s="55">
        <f t="shared" si="138"/>
        <v>4</v>
      </c>
      <c r="BZ144" s="55" t="str">
        <f t="shared" si="139"/>
        <v>M</v>
      </c>
      <c r="CA144" s="55" t="str">
        <f t="shared" si="140"/>
        <v>PT</v>
      </c>
      <c r="CB144" s="55" t="str">
        <f t="shared" si="141"/>
        <v>K</v>
      </c>
      <c r="CC144" s="55" t="str">
        <f t="shared" si="142"/>
        <v>CN</v>
      </c>
      <c r="CD144" s="56" t="str">
        <f t="shared" si="143"/>
        <v>14FW ELSTINKO_PANTS_02_YE_KIDS</v>
      </c>
      <c r="CE144" s="55" t="str">
        <f t="shared" si="144"/>
        <v>ELSPTF4507</v>
      </c>
      <c r="CF144" s="55">
        <f t="shared" si="145"/>
        <v>507</v>
      </c>
      <c r="CG144" s="56" t="str">
        <f t="shared" si="146"/>
        <v>14FW ELSTINKO_PANTS_02_YE_KIDS</v>
      </c>
      <c r="CH144" s="55" t="str">
        <f t="shared" si="147"/>
        <v>YE</v>
      </c>
      <c r="CI144" s="55">
        <f t="shared" si="148"/>
        <v>1</v>
      </c>
      <c r="CJ144" s="55" t="str">
        <f t="shared" si="149"/>
        <v>OSS</v>
      </c>
      <c r="CK144" s="57">
        <f t="shared" si="170"/>
        <v>250</v>
      </c>
      <c r="CL144" s="58">
        <f t="shared" si="150"/>
        <v>10.5</v>
      </c>
      <c r="CM144" s="57">
        <f t="shared" si="151"/>
        <v>65000</v>
      </c>
      <c r="CN144" s="57">
        <f t="shared" si="152"/>
        <v>13704.074999999999</v>
      </c>
      <c r="CO144" s="57">
        <f t="shared" si="153"/>
        <v>50</v>
      </c>
      <c r="CP144" s="59">
        <f t="shared" si="154"/>
        <v>1</v>
      </c>
      <c r="CQ144" s="234"/>
      <c r="CS144" s="48"/>
      <c r="CT144" s="49" t="str">
        <f t="shared" si="155"/>
        <v>ELSPTF4507YEOSS</v>
      </c>
      <c r="CU144" s="50" t="str">
        <f t="shared" si="156"/>
        <v>ELSTINKO</v>
      </c>
      <c r="CV144" s="50" t="str">
        <f t="shared" si="136"/>
        <v>PANTS_507_KIDS</v>
      </c>
      <c r="CW144" s="50" t="str">
        <f t="shared" si="157"/>
        <v>YELLOW_OSS</v>
      </c>
      <c r="CX144" s="51" t="str">
        <f t="shared" si="158"/>
        <v>ELS</v>
      </c>
      <c r="CY144" s="51">
        <f t="shared" si="159"/>
        <v>507</v>
      </c>
      <c r="CZ144" s="52">
        <f t="shared" si="171"/>
        <v>250</v>
      </c>
      <c r="DA144" s="52">
        <f t="shared" si="160"/>
        <v>65000</v>
      </c>
      <c r="DB144" s="51" t="str">
        <f t="shared" si="161"/>
        <v>YELLOW</v>
      </c>
      <c r="DC144" s="51" t="str">
        <f t="shared" si="162"/>
        <v>OSS</v>
      </c>
      <c r="DD144" s="60"/>
      <c r="DE144" s="164"/>
      <c r="DG144" s="270">
        <v>41778</v>
      </c>
      <c r="DH144" s="276">
        <f t="shared" si="134"/>
        <v>41733</v>
      </c>
      <c r="DI144" s="269">
        <v>41746</v>
      </c>
      <c r="DJ144" s="269">
        <v>41746</v>
      </c>
      <c r="DK144" s="270"/>
      <c r="DL144" s="1167"/>
      <c r="DM144" s="1167"/>
      <c r="DN144" s="270"/>
      <c r="DO144" s="270"/>
      <c r="DP144" s="277">
        <f t="shared" si="135"/>
        <v>41763</v>
      </c>
      <c r="DQ144" s="270"/>
      <c r="DR144" s="270"/>
      <c r="DS144" s="271"/>
      <c r="DT144" s="270"/>
      <c r="DU144" s="271"/>
      <c r="DV144" s="270">
        <v>41820</v>
      </c>
      <c r="DW144" s="270"/>
      <c r="DX144" s="271"/>
      <c r="DY144" s="271"/>
      <c r="DZ144" s="60"/>
      <c r="EA144" s="61"/>
      <c r="EB144" s="61"/>
      <c r="EC144" s="26" t="str">
        <f t="shared" si="180"/>
        <v/>
      </c>
      <c r="ED144" s="26" t="str">
        <f t="shared" si="181"/>
        <v>ELSPTF4507YEOSS</v>
      </c>
      <c r="EE144" s="27">
        <f>IF($ED144="",0,IF(COUNTIF(ED$12:ED143,ED144)=0,0,COUNTIF(ED$12:ED143,ED144)))</f>
        <v>0</v>
      </c>
      <c r="EF144" s="26">
        <f t="shared" si="182"/>
        <v>0</v>
      </c>
      <c r="EG144" s="27" t="str">
        <f t="shared" si="183"/>
        <v/>
      </c>
      <c r="EI144" s="26" t="str">
        <f t="shared" si="184"/>
        <v>ELSPTF4507</v>
      </c>
      <c r="EJ144" s="26" t="str">
        <f t="shared" si="185"/>
        <v>ELSPTF4507YE</v>
      </c>
    </row>
    <row r="145" spans="1:152" s="26" customFormat="1" ht="52.5" customHeight="1">
      <c r="A145" s="168" t="str">
        <f>IF(OR($I145="TTL",$I145=""),"",IF(ISERROR(VLOOKUP($B145,CODE!$D:$G,CODE!$F$1-2,FALSE))=TRUE,"전략",VLOOKUP($B145,CODE!$D:$G,CODE!$F$1-2,FALSE)))</f>
        <v>전략</v>
      </c>
      <c r="B145" s="217" t="str">
        <f>IF(OR($I145="TTL",$I145=""),"",IF(VLOOKUP($P145,CODE!$K:$O,CODE!$O$1,FALSE)="",$I145,$I145&amp;"-"&amp;VLOOKUP($P145,CODE!$K:$O,CODE!$O$1,FALSE)))</f>
        <v>ELS-의류</v>
      </c>
      <c r="C145" s="71" t="str">
        <f t="shared" si="172"/>
        <v>ELS-EVERGREEN-03</v>
      </c>
      <c r="D145" s="300" t="str">
        <f t="shared" si="173"/>
        <v>ELS-EVERGREEN-03ELSPTF4507YE</v>
      </c>
      <c r="E145" s="71">
        <f t="shared" si="174"/>
        <v>6</v>
      </c>
      <c r="F145" s="193" t="str">
        <f t="shared" si="175"/>
        <v>ELS-EVERGREEN-036</v>
      </c>
      <c r="G145" s="71" t="str">
        <f t="shared" si="176"/>
        <v>ELS-EVERGREEN-036-ELSPTF4507YELLOWOMM</v>
      </c>
      <c r="H145" s="71" t="str">
        <f>IF(ISERROR(I145&amp;VLOOKUP(P145,CODE!$K:$N,CODE!$N$1,FALSE)&amp;S145)=TRUE,0,I145&amp;VLOOKUP(P145,CODE!$K:$N,CODE!$N$1,FALSE)&amp;S145)</f>
        <v>ELS의류507</v>
      </c>
      <c r="I145" s="71" t="str">
        <f>IF(ISERROR(SEARCH("TTL",$K145))=TRUE,IF($L145="","",VLOOKUP($L145,CODE!$B:$G,CODE!$D$1,FALSE)),"TTL")</f>
        <v>ELS</v>
      </c>
      <c r="J145" s="237" t="str">
        <f t="shared" si="177"/>
        <v>14FW E</v>
      </c>
      <c r="K145" s="878"/>
      <c r="L145" s="40" t="s">
        <v>2216</v>
      </c>
      <c r="M145" s="41" t="str">
        <f>IF(OR($I145="TTL",$L145=""),"",VLOOKUP($L145,CODE!$B:$D,CODE!$C$1,FALSE))</f>
        <v>ELSTINKO</v>
      </c>
      <c r="N145" s="42" t="str">
        <f>IF(OR($I145="TTL",$L145=""),"",VLOOKUP($K$2,CODE!$S:$T,CODE!$T$1-1,FALSE))</f>
        <v>F</v>
      </c>
      <c r="O145" s="1281">
        <v>4</v>
      </c>
      <c r="P145" s="40" t="s">
        <v>2217</v>
      </c>
      <c r="Q145" s="41" t="str">
        <f>IF(OR($I145="TTL",$P145=""),"",VLOOKUP($P145,CODE!$K:$M,CODE!$L$1,FALSE))</f>
        <v>PANTS</v>
      </c>
      <c r="R145" s="1282" t="s">
        <v>2212</v>
      </c>
      <c r="S145" s="1283">
        <v>507</v>
      </c>
      <c r="T145" s="43">
        <f t="shared" si="129"/>
        <v>507</v>
      </c>
      <c r="U145" s="39" t="str">
        <f t="shared" si="130"/>
        <v>ELSPTF4507</v>
      </c>
      <c r="V145" s="36">
        <f t="shared" si="163"/>
        <v>0.1</v>
      </c>
      <c r="W145" s="1284" t="s">
        <v>2224</v>
      </c>
      <c r="X145" s="39" t="str">
        <f>IF($Y145="","",VLOOKUP($Y145,CODE!$AE:$AF,CODE!$AF$1-1,FALSE))</f>
        <v>YE</v>
      </c>
      <c r="Y145" s="37" t="s">
        <v>2225</v>
      </c>
      <c r="Z145" s="35" t="str">
        <f t="shared" si="131"/>
        <v>ELSPTF4507YE</v>
      </c>
      <c r="AA145" s="592" t="str">
        <f t="shared" si="164"/>
        <v/>
      </c>
      <c r="AB145" s="44">
        <f t="shared" si="165"/>
        <v>0.2</v>
      </c>
      <c r="AC145" s="598" t="s">
        <v>3003</v>
      </c>
      <c r="AD145" s="184">
        <v>1</v>
      </c>
      <c r="AE145" s="1285" t="s">
        <v>1951</v>
      </c>
      <c r="AF145" s="1295">
        <v>200</v>
      </c>
      <c r="AG145" s="1287" t="s">
        <v>2329</v>
      </c>
      <c r="AH145" s="1288">
        <v>3</v>
      </c>
      <c r="AI145" s="224" t="str">
        <f t="shared" si="132"/>
        <v>03</v>
      </c>
      <c r="AJ145" s="1289" t="s">
        <v>2330</v>
      </c>
      <c r="AK145" s="1289" t="s">
        <v>2331</v>
      </c>
      <c r="AL145" s="212">
        <f t="shared" si="133"/>
        <v>1</v>
      </c>
      <c r="AM145" s="247">
        <f>IF(ISERROR(VLOOKUP($F145,[1]기획현황취합!$A$1:$E$65440,[1]기획현황취합!$B$1,FALSE))=TRUE,0,VLOOKUP($F145,[1]기획현황취합!$A$1:$E$65440,[1]기획현황취합!$B$1,FALSE))</f>
        <v>65000</v>
      </c>
      <c r="AN145" s="1099">
        <f>IF(ISERROR(VLOOKUP($F145,[1]기획현황취합!$A$1:$E$65440,[1]기획현황취합!$C$1,FALSE))=TRUE,0,VLOOKUP($F145,[1]기획현황취합!$A$1:$E$65440,[1]기획현황취합!$C$1,FALSE))</f>
        <v>41803</v>
      </c>
      <c r="AO145" s="45">
        <f>IF(ISERROR(($AM145/1.1)/VLOOKUP($AG145,'TARGET MU'!$A:$D,'TARGET MU'!$D$1,FALSE))=TRUE,0,($AM145/1.1)/VLOOKUP($AG145,'TARGET MU'!$A:$D,'TARGET MU'!$D$1,FALSE))</f>
        <v>11818.181818181818</v>
      </c>
      <c r="AP145" s="1110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13754.074999999999</v>
      </c>
      <c r="AQ145" s="38">
        <f t="shared" si="122"/>
        <v>1935.8931818181809</v>
      </c>
      <c r="AR145" s="754">
        <v>0</v>
      </c>
      <c r="AS145" s="754">
        <v>50</v>
      </c>
      <c r="AT145" s="244" t="s">
        <v>1724</v>
      </c>
      <c r="AU145" s="219">
        <f t="shared" si="123"/>
        <v>50</v>
      </c>
      <c r="AV145" s="245">
        <v>10.5</v>
      </c>
      <c r="AW145" s="246">
        <v>0</v>
      </c>
      <c r="AX145" s="250">
        <f>IF(ISERROR(VLOOKUP($F145,[1]기획현황취합!$A$1:$E$65440,[1]기획현황취합!$D$1,FALSE))=TRUE,0,VLOOKUP($F145,[1]기획현황취합!$A$1:$E$65440,[1]기획현황취합!$D$1,FALSE))</f>
        <v>41744</v>
      </c>
      <c r="AY145" s="248">
        <v>41839</v>
      </c>
      <c r="AZ145" s="208">
        <f>IF(ISERROR(VLOOKUP($F145,[1]기획현황취합!$A$1:$E$65440,[1]기획현황취합!$E$1,FALSE))=TRUE,0,VLOOKUP($F145,[1]기획현황취합!$A$1:$E$65440,[1]기획현황취합!$E$1,FALSE))</f>
        <v>41823</v>
      </c>
      <c r="BA145" s="243">
        <v>41845</v>
      </c>
      <c r="BB145" s="243">
        <v>41877</v>
      </c>
      <c r="BC145" s="243">
        <v>0</v>
      </c>
      <c r="BD145" s="243">
        <v>0</v>
      </c>
      <c r="BE145" s="243">
        <v>0</v>
      </c>
      <c r="BF145" s="243">
        <v>0</v>
      </c>
      <c r="BG145" s="249" t="s">
        <v>2773</v>
      </c>
      <c r="BH145" s="249">
        <v>0</v>
      </c>
      <c r="BI145" s="83">
        <f>IF($I145="TTL",SUMIF($C:$C,MID($K145,1,SEARCH("TTL",$K145)-2),$BI:$BI),SUMIF(실입고현황!$A:$A,BB145&amp;VLOOKUP($AG145,'TARGET MU'!$A:$D,'TARGET MU'!$B$1,FALSE)&amp;$Z145&amp;" "&amp;$AE145,실입고현황!$C:$C))</f>
        <v>211</v>
      </c>
      <c r="BJ145" s="102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3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3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3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4">
        <f t="shared" si="166"/>
        <v>0</v>
      </c>
      <c r="BO145" s="46">
        <f t="shared" si="167"/>
        <v>200</v>
      </c>
      <c r="BP145" s="94">
        <f t="shared" si="168"/>
        <v>2750815</v>
      </c>
      <c r="BQ145" s="94">
        <f t="shared" si="169"/>
        <v>13000000</v>
      </c>
      <c r="BR145" s="47">
        <f t="shared" si="97"/>
        <v>4.2962474096519818</v>
      </c>
      <c r="BT145" s="26" t="str">
        <f>IF(ISERROR(Z145&amp;VLOOKUP($AG145,'TARGET MU'!$A:$D,'TARGET MU'!$B$1,FALSE))=TRUE,"",Z145&amp;VLOOKUP($AG145,'TARGET MU'!$A:$D,'TARGET MU'!$B$1,FALSE))</f>
        <v>ELSPTF4507YE에버그린</v>
      </c>
      <c r="BU145" s="31">
        <f t="shared" si="178"/>
        <v>13754.074999999999</v>
      </c>
      <c r="BV145" s="31" t="str">
        <f t="shared" si="179"/>
        <v>ELSPTF4507YEOMM20065000EVERGREEN03CN</v>
      </c>
      <c r="BX145" s="54" t="str">
        <f t="shared" si="137"/>
        <v>ELS</v>
      </c>
      <c r="BY145" s="55">
        <f t="shared" si="138"/>
        <v>4</v>
      </c>
      <c r="BZ145" s="55" t="str">
        <f t="shared" si="139"/>
        <v>M</v>
      </c>
      <c r="CA145" s="55" t="str">
        <f t="shared" si="140"/>
        <v>PT</v>
      </c>
      <c r="CB145" s="55" t="str">
        <f t="shared" si="141"/>
        <v>K</v>
      </c>
      <c r="CC145" s="55" t="str">
        <f t="shared" si="142"/>
        <v>CN</v>
      </c>
      <c r="CD145" s="56" t="str">
        <f t="shared" si="143"/>
        <v>14FW ELSTINKO_PANTS_02_YE_KIDS</v>
      </c>
      <c r="CE145" s="55" t="str">
        <f t="shared" si="144"/>
        <v>ELSPTF4507</v>
      </c>
      <c r="CF145" s="55">
        <f t="shared" si="145"/>
        <v>507</v>
      </c>
      <c r="CG145" s="56" t="str">
        <f t="shared" si="146"/>
        <v>14FW ELSTINKO_PANTS_02_YE_KIDS</v>
      </c>
      <c r="CH145" s="55" t="str">
        <f t="shared" si="147"/>
        <v>YE</v>
      </c>
      <c r="CI145" s="55">
        <f t="shared" si="148"/>
        <v>1</v>
      </c>
      <c r="CJ145" s="55" t="str">
        <f t="shared" si="149"/>
        <v>OMM</v>
      </c>
      <c r="CK145" s="57">
        <f t="shared" si="170"/>
        <v>200</v>
      </c>
      <c r="CL145" s="58">
        <f t="shared" si="150"/>
        <v>10.5</v>
      </c>
      <c r="CM145" s="57">
        <f t="shared" si="151"/>
        <v>65000</v>
      </c>
      <c r="CN145" s="57">
        <f t="shared" si="152"/>
        <v>13704.074999999999</v>
      </c>
      <c r="CO145" s="57">
        <f t="shared" si="153"/>
        <v>50</v>
      </c>
      <c r="CP145" s="59">
        <f t="shared" si="154"/>
        <v>1</v>
      </c>
      <c r="CQ145" s="234"/>
      <c r="CS145" s="48"/>
      <c r="CT145" s="49" t="str">
        <f t="shared" si="155"/>
        <v>ELSPTF4507YEOMM</v>
      </c>
      <c r="CU145" s="50" t="str">
        <f t="shared" si="156"/>
        <v>ELSTINKO</v>
      </c>
      <c r="CV145" s="50" t="str">
        <f t="shared" si="136"/>
        <v>PANTS_507_KIDS</v>
      </c>
      <c r="CW145" s="50" t="str">
        <f t="shared" si="157"/>
        <v>YELLOW_OMM</v>
      </c>
      <c r="CX145" s="51" t="str">
        <f t="shared" si="158"/>
        <v>ELS</v>
      </c>
      <c r="CY145" s="51">
        <f t="shared" si="159"/>
        <v>507</v>
      </c>
      <c r="CZ145" s="52">
        <f t="shared" si="171"/>
        <v>200</v>
      </c>
      <c r="DA145" s="52">
        <f t="shared" si="160"/>
        <v>65000</v>
      </c>
      <c r="DB145" s="51" t="str">
        <f t="shared" si="161"/>
        <v>YELLOW</v>
      </c>
      <c r="DC145" s="51" t="str">
        <f t="shared" si="162"/>
        <v>OMM</v>
      </c>
      <c r="DD145" s="60"/>
      <c r="DE145" s="164"/>
      <c r="DG145" s="270">
        <v>41778</v>
      </c>
      <c r="DH145" s="276">
        <f t="shared" si="134"/>
        <v>41733</v>
      </c>
      <c r="DI145" s="269">
        <v>41746</v>
      </c>
      <c r="DJ145" s="269">
        <v>41746</v>
      </c>
      <c r="DK145" s="270"/>
      <c r="DL145" s="1167"/>
      <c r="DM145" s="1167"/>
      <c r="DN145" s="270"/>
      <c r="DO145" s="270"/>
      <c r="DP145" s="277">
        <f t="shared" si="135"/>
        <v>41763</v>
      </c>
      <c r="DQ145" s="270"/>
      <c r="DR145" s="270"/>
      <c r="DS145" s="271"/>
      <c r="DT145" s="270"/>
      <c r="DU145" s="271"/>
      <c r="DV145" s="270">
        <v>41820</v>
      </c>
      <c r="DW145" s="270"/>
      <c r="DX145" s="271"/>
      <c r="DY145" s="271"/>
      <c r="DZ145" s="60"/>
      <c r="EA145" s="61"/>
      <c r="EB145" s="61"/>
      <c r="EC145" s="26" t="str">
        <f t="shared" si="180"/>
        <v/>
      </c>
      <c r="ED145" s="26" t="str">
        <f t="shared" si="181"/>
        <v>ELSPTF4507YEOMM</v>
      </c>
      <c r="EE145" s="27">
        <f>IF($ED145="",0,IF(COUNTIF(ED$12:ED144,ED145)=0,0,COUNTIF(ED$12:ED144,ED145)))</f>
        <v>0</v>
      </c>
      <c r="EF145" s="26">
        <f t="shared" si="182"/>
        <v>0</v>
      </c>
      <c r="EG145" s="27" t="str">
        <f t="shared" si="183"/>
        <v/>
      </c>
      <c r="EI145" s="26" t="str">
        <f t="shared" si="184"/>
        <v>ELSPTF4507</v>
      </c>
      <c r="EJ145" s="26" t="str">
        <f t="shared" si="185"/>
        <v>ELSPTF4507YE</v>
      </c>
    </row>
    <row r="146" spans="1:152" s="26" customFormat="1" ht="52.5" customHeight="1">
      <c r="A146" s="168" t="str">
        <f>IF(OR($I146="TTL",$I146=""),"",IF(ISERROR(VLOOKUP($B146,CODE!$D:$G,CODE!$F$1-2,FALSE))=TRUE,"전략",VLOOKUP($B146,CODE!$D:$G,CODE!$F$1-2,FALSE)))</f>
        <v>전략</v>
      </c>
      <c r="B146" s="217" t="str">
        <f>IF(OR($I146="TTL",$I146=""),"",IF(VLOOKUP($P146,CODE!$K:$O,CODE!$O$1,FALSE)="",$I146,$I146&amp;"-"&amp;VLOOKUP($P146,CODE!$K:$O,CODE!$O$1,FALSE)))</f>
        <v>ELS-의류</v>
      </c>
      <c r="C146" s="71" t="str">
        <f t="shared" si="172"/>
        <v>ELS-EVERGREEN-03</v>
      </c>
      <c r="D146" s="300" t="str">
        <f t="shared" si="173"/>
        <v>ELS-EVERGREEN-03ELSPTF4507YE</v>
      </c>
      <c r="E146" s="71">
        <f t="shared" si="174"/>
        <v>6</v>
      </c>
      <c r="F146" s="193" t="str">
        <f t="shared" si="175"/>
        <v>ELS-EVERGREEN-036</v>
      </c>
      <c r="G146" s="71" t="str">
        <f t="shared" si="176"/>
        <v>ELS-EVERGREEN-036-ELSPTF4507YELLOWOLL</v>
      </c>
      <c r="H146" s="71" t="str">
        <f>IF(ISERROR(I146&amp;VLOOKUP(P146,CODE!$K:$N,CODE!$N$1,FALSE)&amp;S146)=TRUE,0,I146&amp;VLOOKUP(P146,CODE!$K:$N,CODE!$N$1,FALSE)&amp;S146)</f>
        <v>ELS의류507</v>
      </c>
      <c r="I146" s="71" t="str">
        <f>IF(ISERROR(SEARCH("TTL",$K146))=TRUE,IF($L146="","",VLOOKUP($L146,CODE!$B:$G,CODE!$D$1,FALSE)),"TTL")</f>
        <v>ELS</v>
      </c>
      <c r="J146" s="237" t="str">
        <f t="shared" si="177"/>
        <v>14FW E</v>
      </c>
      <c r="K146" s="878"/>
      <c r="L146" s="40" t="s">
        <v>2216</v>
      </c>
      <c r="M146" s="41" t="str">
        <f>IF(OR($I146="TTL",$L146=""),"",VLOOKUP($L146,CODE!$B:$D,CODE!$C$1,FALSE))</f>
        <v>ELSTINKO</v>
      </c>
      <c r="N146" s="42" t="str">
        <f>IF(OR($I146="TTL",$L146=""),"",VLOOKUP($K$2,CODE!$S:$T,CODE!$T$1-1,FALSE))</f>
        <v>F</v>
      </c>
      <c r="O146" s="1281">
        <v>4</v>
      </c>
      <c r="P146" s="40" t="s">
        <v>2217</v>
      </c>
      <c r="Q146" s="41" t="str">
        <f>IF(OR($I146="TTL",$P146=""),"",VLOOKUP($P146,CODE!$K:$M,CODE!$L$1,FALSE))</f>
        <v>PANTS</v>
      </c>
      <c r="R146" s="1282" t="s">
        <v>2212</v>
      </c>
      <c r="S146" s="1283">
        <v>507</v>
      </c>
      <c r="T146" s="43">
        <f t="shared" si="129"/>
        <v>507</v>
      </c>
      <c r="U146" s="39" t="str">
        <f t="shared" si="130"/>
        <v>ELSPTF4507</v>
      </c>
      <c r="V146" s="36">
        <f t="shared" si="163"/>
        <v>0.1</v>
      </c>
      <c r="W146" s="1284" t="s">
        <v>2224</v>
      </c>
      <c r="X146" s="39" t="str">
        <f>IF($Y146="","",VLOOKUP($Y146,CODE!$AE:$AF,CODE!$AF$1-1,FALSE))</f>
        <v>YE</v>
      </c>
      <c r="Y146" s="37" t="s">
        <v>2225</v>
      </c>
      <c r="Z146" s="35" t="str">
        <f t="shared" si="131"/>
        <v>ELSPTF4507YE</v>
      </c>
      <c r="AA146" s="592" t="str">
        <f t="shared" si="164"/>
        <v/>
      </c>
      <c r="AB146" s="44">
        <f t="shared" si="165"/>
        <v>0.2</v>
      </c>
      <c r="AC146" s="598" t="s">
        <v>3003</v>
      </c>
      <c r="AD146" s="184">
        <v>1</v>
      </c>
      <c r="AE146" s="1285" t="s">
        <v>1960</v>
      </c>
      <c r="AF146" s="1295">
        <v>150</v>
      </c>
      <c r="AG146" s="1287" t="s">
        <v>2329</v>
      </c>
      <c r="AH146" s="1288">
        <v>3</v>
      </c>
      <c r="AI146" s="224" t="str">
        <f t="shared" si="132"/>
        <v>03</v>
      </c>
      <c r="AJ146" s="1289" t="s">
        <v>2330</v>
      </c>
      <c r="AK146" s="1289" t="s">
        <v>2331</v>
      </c>
      <c r="AL146" s="212">
        <f t="shared" si="133"/>
        <v>1</v>
      </c>
      <c r="AM146" s="247">
        <f>IF(ISERROR(VLOOKUP($F146,[1]기획현황취합!$A$1:$E$65440,[1]기획현황취합!$B$1,FALSE))=TRUE,0,VLOOKUP($F146,[1]기획현황취합!$A$1:$E$65440,[1]기획현황취합!$B$1,FALSE))</f>
        <v>65000</v>
      </c>
      <c r="AN146" s="1099">
        <f>IF(ISERROR(VLOOKUP($F146,[1]기획현황취합!$A$1:$E$65440,[1]기획현황취합!$C$1,FALSE))=TRUE,0,VLOOKUP($F146,[1]기획현황취합!$A$1:$E$65440,[1]기획현황취합!$C$1,FALSE))</f>
        <v>41803</v>
      </c>
      <c r="AO146" s="45">
        <f>IF(ISERROR(($AM146/1.1)/VLOOKUP($AG146,'TARGET MU'!$A:$D,'TARGET MU'!$D$1,FALSE))=TRUE,0,($AM146/1.1)/VLOOKUP($AG146,'TARGET MU'!$A:$D,'TARGET MU'!$D$1,FALSE))</f>
        <v>11818.181818181818</v>
      </c>
      <c r="AP146" s="1110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13754.074999999999</v>
      </c>
      <c r="AQ146" s="38">
        <f t="shared" si="122"/>
        <v>1935.8931818181809</v>
      </c>
      <c r="AR146" s="754">
        <v>0</v>
      </c>
      <c r="AS146" s="754">
        <v>50</v>
      </c>
      <c r="AT146" s="244" t="s">
        <v>1724</v>
      </c>
      <c r="AU146" s="219">
        <f t="shared" si="123"/>
        <v>50</v>
      </c>
      <c r="AV146" s="245">
        <v>10.5</v>
      </c>
      <c r="AW146" s="246">
        <v>0</v>
      </c>
      <c r="AX146" s="250">
        <f>IF(ISERROR(VLOOKUP($F146,[1]기획현황취합!$A$1:$E$65440,[1]기획현황취합!$D$1,FALSE))=TRUE,0,VLOOKUP($F146,[1]기획현황취합!$A$1:$E$65440,[1]기획현황취합!$D$1,FALSE))</f>
        <v>41744</v>
      </c>
      <c r="AY146" s="248">
        <v>41839</v>
      </c>
      <c r="AZ146" s="208">
        <f>IF(ISERROR(VLOOKUP($F146,[1]기획현황취합!$A$1:$E$65440,[1]기획현황취합!$E$1,FALSE))=TRUE,0,VLOOKUP($F146,[1]기획현황취합!$A$1:$E$65440,[1]기획현황취합!$E$1,FALSE))</f>
        <v>41823</v>
      </c>
      <c r="BA146" s="243">
        <v>41845</v>
      </c>
      <c r="BB146" s="243">
        <v>41877</v>
      </c>
      <c r="BC146" s="243">
        <v>0</v>
      </c>
      <c r="BD146" s="243">
        <v>0</v>
      </c>
      <c r="BE146" s="243">
        <v>0</v>
      </c>
      <c r="BF146" s="243">
        <v>0</v>
      </c>
      <c r="BG146" s="249" t="s">
        <v>2773</v>
      </c>
      <c r="BH146" s="249">
        <v>0</v>
      </c>
      <c r="BI146" s="83">
        <f>IF($I146="TTL",SUMIF($C:$C,MID($K146,1,SEARCH("TTL",$K146)-2),$BI:$BI),SUMIF(실입고현황!$A:$A,BB146&amp;VLOOKUP($AG146,'TARGET MU'!$A:$D,'TARGET MU'!$B$1,FALSE)&amp;$Z146&amp;" "&amp;$AE146,실입고현황!$C:$C))</f>
        <v>138</v>
      </c>
      <c r="BJ146" s="102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3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3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3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4">
        <f t="shared" si="166"/>
        <v>0</v>
      </c>
      <c r="BO146" s="46">
        <f t="shared" si="167"/>
        <v>150</v>
      </c>
      <c r="BP146" s="94">
        <f t="shared" si="168"/>
        <v>2063111.2499999998</v>
      </c>
      <c r="BQ146" s="94">
        <f t="shared" si="169"/>
        <v>9750000</v>
      </c>
      <c r="BR146" s="47">
        <f t="shared" si="97"/>
        <v>4.2962474096519827</v>
      </c>
      <c r="BT146" s="26" t="str">
        <f>IF(ISERROR(Z146&amp;VLOOKUP($AG146,'TARGET MU'!$A:$D,'TARGET MU'!$B$1,FALSE))=TRUE,"",Z146&amp;VLOOKUP($AG146,'TARGET MU'!$A:$D,'TARGET MU'!$B$1,FALSE))</f>
        <v>ELSPTF4507YE에버그린</v>
      </c>
      <c r="BU146" s="31">
        <f t="shared" si="178"/>
        <v>13754.074999999999</v>
      </c>
      <c r="BV146" s="31" t="str">
        <f t="shared" si="179"/>
        <v>ELSPTF4507YEOLL15065000EVERGREEN03CN</v>
      </c>
      <c r="BX146" s="54" t="str">
        <f t="shared" si="137"/>
        <v>ELS</v>
      </c>
      <c r="BY146" s="55">
        <f t="shared" si="138"/>
        <v>4</v>
      </c>
      <c r="BZ146" s="55" t="str">
        <f t="shared" si="139"/>
        <v>M</v>
      </c>
      <c r="CA146" s="55" t="str">
        <f t="shared" si="140"/>
        <v>PT</v>
      </c>
      <c r="CB146" s="55" t="str">
        <f t="shared" si="141"/>
        <v>K</v>
      </c>
      <c r="CC146" s="55" t="str">
        <f t="shared" si="142"/>
        <v>CN</v>
      </c>
      <c r="CD146" s="56" t="str">
        <f t="shared" si="143"/>
        <v>14FW ELSTINKO_PANTS_02_YE_KIDS</v>
      </c>
      <c r="CE146" s="55" t="str">
        <f t="shared" si="144"/>
        <v>ELSPTF4507</v>
      </c>
      <c r="CF146" s="55">
        <f t="shared" si="145"/>
        <v>507</v>
      </c>
      <c r="CG146" s="56" t="str">
        <f t="shared" si="146"/>
        <v>14FW ELSTINKO_PANTS_02_YE_KIDS</v>
      </c>
      <c r="CH146" s="55" t="str">
        <f t="shared" si="147"/>
        <v>YE</v>
      </c>
      <c r="CI146" s="55">
        <f t="shared" si="148"/>
        <v>1</v>
      </c>
      <c r="CJ146" s="55" t="str">
        <f t="shared" si="149"/>
        <v>OLL</v>
      </c>
      <c r="CK146" s="57">
        <f t="shared" si="170"/>
        <v>150</v>
      </c>
      <c r="CL146" s="58">
        <f t="shared" si="150"/>
        <v>10.5</v>
      </c>
      <c r="CM146" s="57">
        <f t="shared" si="151"/>
        <v>65000</v>
      </c>
      <c r="CN146" s="57">
        <f t="shared" si="152"/>
        <v>13704.074999999999</v>
      </c>
      <c r="CO146" s="57">
        <f t="shared" si="153"/>
        <v>50</v>
      </c>
      <c r="CP146" s="59">
        <f t="shared" si="154"/>
        <v>1</v>
      </c>
      <c r="CQ146" s="234"/>
      <c r="CS146" s="48"/>
      <c r="CT146" s="49" t="str">
        <f t="shared" si="155"/>
        <v>ELSPTF4507YEOLL</v>
      </c>
      <c r="CU146" s="50" t="str">
        <f t="shared" si="156"/>
        <v>ELSTINKO</v>
      </c>
      <c r="CV146" s="50" t="str">
        <f t="shared" si="136"/>
        <v>PANTS_507_KIDS</v>
      </c>
      <c r="CW146" s="50" t="str">
        <f t="shared" si="157"/>
        <v>YELLOW_OLL</v>
      </c>
      <c r="CX146" s="51" t="str">
        <f t="shared" si="158"/>
        <v>ELS</v>
      </c>
      <c r="CY146" s="51">
        <f t="shared" si="159"/>
        <v>507</v>
      </c>
      <c r="CZ146" s="52">
        <f t="shared" si="171"/>
        <v>150</v>
      </c>
      <c r="DA146" s="52">
        <f t="shared" si="160"/>
        <v>65000</v>
      </c>
      <c r="DB146" s="51" t="str">
        <f t="shared" si="161"/>
        <v>YELLOW</v>
      </c>
      <c r="DC146" s="51" t="str">
        <f t="shared" si="162"/>
        <v>OLL</v>
      </c>
      <c r="DD146" s="60"/>
      <c r="DE146" s="164"/>
      <c r="DG146" s="270">
        <v>41778</v>
      </c>
      <c r="DH146" s="276">
        <f t="shared" si="134"/>
        <v>41733</v>
      </c>
      <c r="DI146" s="269">
        <v>41746</v>
      </c>
      <c r="DJ146" s="269">
        <v>41746</v>
      </c>
      <c r="DK146" s="270"/>
      <c r="DL146" s="1167"/>
      <c r="DM146" s="1167"/>
      <c r="DN146" s="270"/>
      <c r="DO146" s="270"/>
      <c r="DP146" s="277">
        <f t="shared" si="135"/>
        <v>41763</v>
      </c>
      <c r="DQ146" s="270"/>
      <c r="DR146" s="270"/>
      <c r="DS146" s="271"/>
      <c r="DT146" s="270"/>
      <c r="DU146" s="271"/>
      <c r="DV146" s="270">
        <v>41820</v>
      </c>
      <c r="DW146" s="270"/>
      <c r="DX146" s="271"/>
      <c r="DY146" s="271"/>
      <c r="DZ146" s="60"/>
      <c r="EA146" s="61"/>
      <c r="EB146" s="61"/>
      <c r="EC146" s="26" t="str">
        <f t="shared" si="180"/>
        <v/>
      </c>
      <c r="ED146" s="26" t="str">
        <f t="shared" si="181"/>
        <v>ELSPTF4507YEOLL</v>
      </c>
      <c r="EE146" s="27">
        <f>IF($ED146="",0,IF(COUNTIF(ED$12:ED145,ED146)=0,0,COUNTIF(ED$12:ED145,ED146)))</f>
        <v>0</v>
      </c>
      <c r="EF146" s="26">
        <f t="shared" si="182"/>
        <v>0</v>
      </c>
      <c r="EG146" s="27" t="str">
        <f t="shared" si="183"/>
        <v/>
      </c>
      <c r="EI146" s="26" t="str">
        <f t="shared" si="184"/>
        <v>ELSPTF4507</v>
      </c>
      <c r="EJ146" s="26" t="str">
        <f t="shared" si="185"/>
        <v>ELSPTF4507YE</v>
      </c>
    </row>
    <row r="147" spans="1:152" s="26" customFormat="1" ht="52.5" customHeight="1">
      <c r="A147" s="168" t="str">
        <f>IF(OR($I147="TTL",$I147=""),"",IF(ISERROR(VLOOKUP($B147,CODE!$D:$G,CODE!$F$1-2,FALSE))=TRUE,"전략",VLOOKUP($B147,CODE!$D:$G,CODE!$F$1-2,FALSE)))</f>
        <v>전략</v>
      </c>
      <c r="B147" s="217" t="str">
        <f>IF(OR($I147="TTL",$I147=""),"",IF(VLOOKUP($P147,CODE!$K:$O,CODE!$O$1,FALSE)="",$I147,$I147&amp;"-"&amp;VLOOKUP($P147,CODE!$K:$O,CODE!$O$1,FALSE)))</f>
        <v>ELS-의류</v>
      </c>
      <c r="C147" s="71" t="str">
        <f t="shared" si="172"/>
        <v>ELS-EVERGREEN-03</v>
      </c>
      <c r="D147" s="300" t="str">
        <f t="shared" si="173"/>
        <v>ELS-EVERGREEN-03ELSPTF4507YE</v>
      </c>
      <c r="E147" s="71">
        <f t="shared" si="174"/>
        <v>6</v>
      </c>
      <c r="F147" s="193" t="str">
        <f t="shared" si="175"/>
        <v>ELS-EVERGREEN-036</v>
      </c>
      <c r="G147" s="71" t="str">
        <f t="shared" si="176"/>
        <v>ELS-EVERGREEN-036-ELSPTF4507YELLOWOXL</v>
      </c>
      <c r="H147" s="71" t="str">
        <f>IF(ISERROR(I147&amp;VLOOKUP(P147,CODE!$K:$N,CODE!$N$1,FALSE)&amp;S147)=TRUE,0,I147&amp;VLOOKUP(P147,CODE!$K:$N,CODE!$N$1,FALSE)&amp;S147)</f>
        <v>ELS의류507</v>
      </c>
      <c r="I147" s="71" t="str">
        <f>IF(ISERROR(SEARCH("TTL",$K147))=TRUE,IF($L147="","",VLOOKUP($L147,CODE!$B:$G,CODE!$D$1,FALSE)),"TTL")</f>
        <v>ELS</v>
      </c>
      <c r="J147" s="237" t="str">
        <f t="shared" si="177"/>
        <v>14FW E</v>
      </c>
      <c r="K147" s="878"/>
      <c r="L147" s="40" t="s">
        <v>2216</v>
      </c>
      <c r="M147" s="41" t="str">
        <f>IF(OR($I147="TTL",$L147=""),"",VLOOKUP($L147,CODE!$B:$D,CODE!$C$1,FALSE))</f>
        <v>ELSTINKO</v>
      </c>
      <c r="N147" s="42" t="str">
        <f>IF(OR($I147="TTL",$L147=""),"",VLOOKUP($K$2,CODE!$S:$T,CODE!$T$1-1,FALSE))</f>
        <v>F</v>
      </c>
      <c r="O147" s="1281">
        <v>4</v>
      </c>
      <c r="P147" s="40" t="s">
        <v>2217</v>
      </c>
      <c r="Q147" s="41" t="str">
        <f>IF(OR($I147="TTL",$P147=""),"",VLOOKUP($P147,CODE!$K:$M,CODE!$L$1,FALSE))</f>
        <v>PANTS</v>
      </c>
      <c r="R147" s="1282" t="s">
        <v>2212</v>
      </c>
      <c r="S147" s="1283">
        <v>507</v>
      </c>
      <c r="T147" s="43">
        <f t="shared" si="129"/>
        <v>507</v>
      </c>
      <c r="U147" s="39" t="str">
        <f t="shared" si="130"/>
        <v>ELSPTF4507</v>
      </c>
      <c r="V147" s="36">
        <f t="shared" si="163"/>
        <v>0.1</v>
      </c>
      <c r="W147" s="1284" t="s">
        <v>2224</v>
      </c>
      <c r="X147" s="39" t="str">
        <f>IF($Y147="","",VLOOKUP($Y147,CODE!$AE:$AF,CODE!$AF$1-1,FALSE))</f>
        <v>YE</v>
      </c>
      <c r="Y147" s="37" t="s">
        <v>2225</v>
      </c>
      <c r="Z147" s="35" t="str">
        <f t="shared" si="131"/>
        <v>ELSPTF4507YE</v>
      </c>
      <c r="AA147" s="592" t="str">
        <f t="shared" si="164"/>
        <v/>
      </c>
      <c r="AB147" s="44">
        <f t="shared" si="165"/>
        <v>0.2</v>
      </c>
      <c r="AC147" s="598" t="s">
        <v>3003</v>
      </c>
      <c r="AD147" s="184">
        <v>1</v>
      </c>
      <c r="AE147" s="1285" t="s">
        <v>2172</v>
      </c>
      <c r="AF147" s="1295">
        <v>150</v>
      </c>
      <c r="AG147" s="1287" t="s">
        <v>2329</v>
      </c>
      <c r="AH147" s="1288">
        <v>3</v>
      </c>
      <c r="AI147" s="224" t="str">
        <f t="shared" si="132"/>
        <v>03</v>
      </c>
      <c r="AJ147" s="1289" t="s">
        <v>2330</v>
      </c>
      <c r="AK147" s="1289" t="s">
        <v>2331</v>
      </c>
      <c r="AL147" s="212">
        <f t="shared" si="133"/>
        <v>1</v>
      </c>
      <c r="AM147" s="247">
        <f>IF(ISERROR(VLOOKUP($F147,[1]기획현황취합!$A$1:$E$65440,[1]기획현황취합!$B$1,FALSE))=TRUE,0,VLOOKUP($F147,[1]기획현황취합!$A$1:$E$65440,[1]기획현황취합!$B$1,FALSE))</f>
        <v>65000</v>
      </c>
      <c r="AN147" s="1099">
        <f>IF(ISERROR(VLOOKUP($F147,[1]기획현황취합!$A$1:$E$65440,[1]기획현황취합!$C$1,FALSE))=TRUE,0,VLOOKUP($F147,[1]기획현황취합!$A$1:$E$65440,[1]기획현황취합!$C$1,FALSE))</f>
        <v>41803</v>
      </c>
      <c r="AO147" s="45">
        <f>IF(ISERROR(($AM147/1.1)/VLOOKUP($AG147,'TARGET MU'!$A:$D,'TARGET MU'!$D$1,FALSE))=TRUE,0,($AM147/1.1)/VLOOKUP($AG147,'TARGET MU'!$A:$D,'TARGET MU'!$D$1,FALSE))</f>
        <v>11818.181818181818</v>
      </c>
      <c r="AP147" s="1110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13754.074999999999</v>
      </c>
      <c r="AQ147" s="38">
        <f t="shared" si="122"/>
        <v>1935.8931818181809</v>
      </c>
      <c r="AR147" s="754">
        <v>0</v>
      </c>
      <c r="AS147" s="754">
        <v>50</v>
      </c>
      <c r="AT147" s="244" t="s">
        <v>1724</v>
      </c>
      <c r="AU147" s="219">
        <f t="shared" si="123"/>
        <v>50</v>
      </c>
      <c r="AV147" s="245">
        <v>10.5</v>
      </c>
      <c r="AW147" s="246">
        <v>0</v>
      </c>
      <c r="AX147" s="250">
        <f>IF(ISERROR(VLOOKUP($F147,[1]기획현황취합!$A$1:$E$65440,[1]기획현황취합!$D$1,FALSE))=TRUE,0,VLOOKUP($F147,[1]기획현황취합!$A$1:$E$65440,[1]기획현황취합!$D$1,FALSE))</f>
        <v>41744</v>
      </c>
      <c r="AY147" s="248">
        <v>41839</v>
      </c>
      <c r="AZ147" s="208">
        <f>IF(ISERROR(VLOOKUP($F147,[1]기획현황취합!$A$1:$E$65440,[1]기획현황취합!$E$1,FALSE))=TRUE,0,VLOOKUP($F147,[1]기획현황취합!$A$1:$E$65440,[1]기획현황취합!$E$1,FALSE))</f>
        <v>41823</v>
      </c>
      <c r="BA147" s="243">
        <v>41845</v>
      </c>
      <c r="BB147" s="243">
        <v>41877</v>
      </c>
      <c r="BC147" s="243">
        <v>0</v>
      </c>
      <c r="BD147" s="243">
        <v>0</v>
      </c>
      <c r="BE147" s="243">
        <v>0</v>
      </c>
      <c r="BF147" s="243">
        <v>0</v>
      </c>
      <c r="BG147" s="249" t="s">
        <v>2773</v>
      </c>
      <c r="BH147" s="249">
        <v>0</v>
      </c>
      <c r="BI147" s="83">
        <f>IF($I147="TTL",SUMIF($C:$C,MID($K147,1,SEARCH("TTL",$K147)-2),$BI:$BI),SUMIF(실입고현황!$A:$A,BB147&amp;VLOOKUP($AG147,'TARGET MU'!$A:$D,'TARGET MU'!$B$1,FALSE)&amp;$Z147&amp;" "&amp;$AE147,실입고현황!$C:$C))</f>
        <v>159</v>
      </c>
      <c r="BJ147" s="102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3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3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3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4">
        <f t="shared" si="166"/>
        <v>0</v>
      </c>
      <c r="BO147" s="46">
        <f t="shared" si="167"/>
        <v>150</v>
      </c>
      <c r="BP147" s="94">
        <f t="shared" si="168"/>
        <v>2063111.2499999998</v>
      </c>
      <c r="BQ147" s="94">
        <f t="shared" si="169"/>
        <v>9750000</v>
      </c>
      <c r="BR147" s="47">
        <f t="shared" si="97"/>
        <v>4.2962474096519827</v>
      </c>
      <c r="BT147" s="26" t="str">
        <f>IF(ISERROR(Z147&amp;VLOOKUP($AG147,'TARGET MU'!$A:$D,'TARGET MU'!$B$1,FALSE))=TRUE,"",Z147&amp;VLOOKUP($AG147,'TARGET MU'!$A:$D,'TARGET MU'!$B$1,FALSE))</f>
        <v>ELSPTF4507YE에버그린</v>
      </c>
      <c r="BU147" s="31">
        <f t="shared" si="178"/>
        <v>13754.074999999999</v>
      </c>
      <c r="BV147" s="31" t="str">
        <f t="shared" si="179"/>
        <v>ELSPTF4507YEOXL15065000EVERGREEN03CN</v>
      </c>
      <c r="BX147" s="54" t="str">
        <f t="shared" si="137"/>
        <v>ELS</v>
      </c>
      <c r="BY147" s="55">
        <f t="shared" si="138"/>
        <v>4</v>
      </c>
      <c r="BZ147" s="55" t="str">
        <f t="shared" si="139"/>
        <v>M</v>
      </c>
      <c r="CA147" s="55" t="str">
        <f t="shared" si="140"/>
        <v>PT</v>
      </c>
      <c r="CB147" s="55" t="str">
        <f t="shared" si="141"/>
        <v>K</v>
      </c>
      <c r="CC147" s="55" t="str">
        <f t="shared" si="142"/>
        <v>CN</v>
      </c>
      <c r="CD147" s="56" t="str">
        <f t="shared" si="143"/>
        <v>14FW ELSTINKO_PANTS_02_YE_KIDS</v>
      </c>
      <c r="CE147" s="55" t="str">
        <f t="shared" si="144"/>
        <v>ELSPTF4507</v>
      </c>
      <c r="CF147" s="55">
        <f t="shared" si="145"/>
        <v>507</v>
      </c>
      <c r="CG147" s="56" t="str">
        <f t="shared" si="146"/>
        <v>14FW ELSTINKO_PANTS_02_YE_KIDS</v>
      </c>
      <c r="CH147" s="55" t="str">
        <f t="shared" si="147"/>
        <v>YE</v>
      </c>
      <c r="CI147" s="55">
        <f t="shared" si="148"/>
        <v>1</v>
      </c>
      <c r="CJ147" s="55" t="str">
        <f t="shared" si="149"/>
        <v>OXL</v>
      </c>
      <c r="CK147" s="57">
        <f t="shared" si="170"/>
        <v>150</v>
      </c>
      <c r="CL147" s="58">
        <f t="shared" si="150"/>
        <v>10.5</v>
      </c>
      <c r="CM147" s="57">
        <f t="shared" si="151"/>
        <v>65000</v>
      </c>
      <c r="CN147" s="57">
        <f t="shared" si="152"/>
        <v>13704.074999999999</v>
      </c>
      <c r="CO147" s="57">
        <f t="shared" si="153"/>
        <v>50</v>
      </c>
      <c r="CP147" s="59">
        <f t="shared" si="154"/>
        <v>1</v>
      </c>
      <c r="CQ147" s="234"/>
      <c r="CS147" s="48"/>
      <c r="CT147" s="49" t="str">
        <f t="shared" si="155"/>
        <v>ELSPTF4507YEOXL</v>
      </c>
      <c r="CU147" s="50" t="str">
        <f t="shared" si="156"/>
        <v>ELSTINKO</v>
      </c>
      <c r="CV147" s="50" t="str">
        <f t="shared" si="136"/>
        <v>PANTS_507_KIDS</v>
      </c>
      <c r="CW147" s="50" t="str">
        <f t="shared" si="157"/>
        <v>YELLOW_OXL</v>
      </c>
      <c r="CX147" s="51" t="str">
        <f t="shared" si="158"/>
        <v>ELS</v>
      </c>
      <c r="CY147" s="51">
        <f t="shared" si="159"/>
        <v>507</v>
      </c>
      <c r="CZ147" s="52">
        <f t="shared" si="171"/>
        <v>150</v>
      </c>
      <c r="DA147" s="52">
        <f t="shared" si="160"/>
        <v>65000</v>
      </c>
      <c r="DB147" s="51" t="str">
        <f t="shared" si="161"/>
        <v>YELLOW</v>
      </c>
      <c r="DC147" s="51" t="str">
        <f t="shared" si="162"/>
        <v>OXL</v>
      </c>
      <c r="DD147" s="60"/>
      <c r="DE147" s="164"/>
      <c r="DG147" s="270">
        <v>41778</v>
      </c>
      <c r="DH147" s="276">
        <f t="shared" si="134"/>
        <v>41733</v>
      </c>
      <c r="DI147" s="269">
        <v>41746</v>
      </c>
      <c r="DJ147" s="269">
        <v>41746</v>
      </c>
      <c r="DK147" s="270"/>
      <c r="DL147" s="1167"/>
      <c r="DM147" s="1167"/>
      <c r="DN147" s="270"/>
      <c r="DO147" s="270"/>
      <c r="DP147" s="277">
        <f t="shared" si="135"/>
        <v>41763</v>
      </c>
      <c r="DQ147" s="270"/>
      <c r="DR147" s="270"/>
      <c r="DS147" s="271"/>
      <c r="DT147" s="270"/>
      <c r="DU147" s="271"/>
      <c r="DV147" s="270">
        <v>41820</v>
      </c>
      <c r="DW147" s="270"/>
      <c r="DX147" s="271"/>
      <c r="DY147" s="271"/>
      <c r="DZ147" s="60"/>
      <c r="EA147" s="61"/>
      <c r="EB147" s="61"/>
      <c r="EC147" s="26" t="str">
        <f t="shared" si="180"/>
        <v/>
      </c>
      <c r="ED147" s="26" t="str">
        <f t="shared" si="181"/>
        <v>ELSPTF4507YEOXL</v>
      </c>
      <c r="EE147" s="27">
        <f>IF($ED147="",0,IF(COUNTIF(ED$12:ED146,ED147)=0,0,COUNTIF(ED$12:ED146,ED147)))</f>
        <v>0</v>
      </c>
      <c r="EF147" s="26">
        <f t="shared" si="182"/>
        <v>0</v>
      </c>
      <c r="EG147" s="27" t="str">
        <f t="shared" si="183"/>
        <v/>
      </c>
      <c r="EI147" s="26" t="str">
        <f t="shared" si="184"/>
        <v>ELSPTF4507</v>
      </c>
      <c r="EJ147" s="26" t="str">
        <f t="shared" si="185"/>
        <v>ELSPTF4507YE</v>
      </c>
    </row>
    <row r="148" spans="1:152" s="26" customFormat="1" ht="52.5" customHeight="1">
      <c r="A148" s="168" t="str">
        <f>IF(OR($I148="TTL",$I148=""),"",IF(ISERROR(VLOOKUP($B148,CODE!$D:$G,CODE!$F$1-2,FALSE))=TRUE,"전략",VLOOKUP($B148,CODE!$D:$G,CODE!$F$1-2,FALSE)))</f>
        <v/>
      </c>
      <c r="B148" s="217" t="str">
        <f>IF(OR($I148="TTL",$I148=""),"",IF(VLOOKUP($P148,CODE!$K:$O,CODE!$O$1,FALSE)="",$I148,$I148&amp;"-"&amp;VLOOKUP($P148,CODE!$K:$O,CODE!$O$1,FALSE)))</f>
        <v/>
      </c>
      <c r="C148" s="71" t="str">
        <f t="shared" si="172"/>
        <v/>
      </c>
      <c r="D148" s="300" t="str">
        <f t="shared" si="173"/>
        <v/>
      </c>
      <c r="E148" s="71">
        <f t="shared" si="174"/>
        <v>0</v>
      </c>
      <c r="F148" s="193" t="str">
        <f t="shared" si="175"/>
        <v>0</v>
      </c>
      <c r="G148" s="71" t="str">
        <f t="shared" si="176"/>
        <v>0-</v>
      </c>
      <c r="H148" s="71">
        <f>IF(ISERROR(I148&amp;VLOOKUP(P148,CODE!$K:$N,CODE!$N$1,FALSE)&amp;S148)=TRUE,0,I148&amp;VLOOKUP(P148,CODE!$K:$N,CODE!$N$1,FALSE)&amp;S148)</f>
        <v>0</v>
      </c>
      <c r="I148" s="71" t="str">
        <f>IF(ISERROR(SEARCH("TTL",$K148))=TRUE,IF($L148="","",VLOOKUP($L148,CODE!$B:$G,CODE!$D$1,FALSE)),"TTL")</f>
        <v>TTL</v>
      </c>
      <c r="J148" s="237" t="str">
        <f t="shared" si="177"/>
        <v/>
      </c>
      <c r="K148" s="878" t="str">
        <f>C147&amp;" TTL"</f>
        <v>ELS-EVERGREEN-03 TTL</v>
      </c>
      <c r="L148" s="40"/>
      <c r="M148" s="41" t="str">
        <f>IF(OR($I148="TTL",$L148=""),"",VLOOKUP($L148,CODE!$B:$D,CODE!$C$1,FALSE))</f>
        <v/>
      </c>
      <c r="N148" s="42" t="str">
        <f>IF(OR($I148="TTL",$L148=""),"",VLOOKUP($K$2,CODE!$S:$T,CODE!$T$1-1,FALSE))</f>
        <v/>
      </c>
      <c r="O148" s="43" t="str">
        <f>IF(OR($I148="TTL",$L148=""),"",VLOOKUP($L$2,CODE!$X:$Y,CODE!$Y$1-1,FALSE))</f>
        <v/>
      </c>
      <c r="P148" s="40"/>
      <c r="Q148" s="41" t="str">
        <f>IF(OR($I148="TTL",$P148=""),"",VLOOKUP($P148,CODE!$K:$M,CODE!$L$1,FALSE))</f>
        <v/>
      </c>
      <c r="R148" s="1282"/>
      <c r="S148" s="1283"/>
      <c r="T148" s="43" t="str">
        <f t="shared" si="129"/>
        <v/>
      </c>
      <c r="U148" s="39" t="str">
        <f t="shared" si="130"/>
        <v/>
      </c>
      <c r="V148" s="36">
        <f t="shared" si="163"/>
        <v>4.0000000000000009</v>
      </c>
      <c r="W148" s="1284"/>
      <c r="X148" s="39" t="str">
        <f>IF($Y148="","",VLOOKUP($Y148,CODE!$AE:$AF,CODE!$AF$1-1,FALSE))</f>
        <v/>
      </c>
      <c r="Y148" s="37"/>
      <c r="Z148" s="35" t="str">
        <f t="shared" si="131"/>
        <v/>
      </c>
      <c r="AA148" s="592" t="str">
        <f t="shared" si="164"/>
        <v/>
      </c>
      <c r="AB148" s="44">
        <f t="shared" si="165"/>
        <v>6.0000000000000027</v>
      </c>
      <c r="AC148" s="598">
        <v>0</v>
      </c>
      <c r="AD148" s="184">
        <v>1</v>
      </c>
      <c r="AE148" s="1285"/>
      <c r="AF148" s="1286"/>
      <c r="AG148" s="1287"/>
      <c r="AH148" s="1288"/>
      <c r="AI148" s="224" t="str">
        <f t="shared" si="132"/>
        <v/>
      </c>
      <c r="AJ148" s="1289"/>
      <c r="AK148" s="1289"/>
      <c r="AL148" s="212" t="str">
        <f t="shared" si="133"/>
        <v/>
      </c>
      <c r="AM148" s="247">
        <f>IF(ISERROR(VLOOKUP($F148,[1]기획현황취합!$A$1:$E$65440,[1]기획현황취합!$B$1,FALSE))=TRUE,0,VLOOKUP($F148,[1]기획현황취합!$A$1:$E$65440,[1]기획현황취합!$B$1,FALSE))</f>
        <v>0</v>
      </c>
      <c r="AN148" s="1099">
        <f>IF(ISERROR(VLOOKUP($F148,[1]기획현황취합!$A$1:$E$65440,[1]기획현황취합!$C$1,FALSE))=TRUE,0,VLOOKUP($F148,[1]기획현황취합!$A$1:$E$65440,[1]기획현황취합!$C$1,FALSE))</f>
        <v>0</v>
      </c>
      <c r="AO148" s="45">
        <f>IF(ISERROR(($AM148/1.1)/VLOOKUP($AG148,'TARGET MU'!$A:$D,'TARGET MU'!$D$1,FALSE))=TRUE,0,($AM148/1.1)/VLOOKUP($AG148,'TARGET MU'!$A:$D,'TARGET MU'!$D$1,FALSE))</f>
        <v>0</v>
      </c>
      <c r="AP148" s="1110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0</v>
      </c>
      <c r="AQ148" s="38">
        <f t="shared" si="122"/>
        <v>0</v>
      </c>
      <c r="AR148" s="754">
        <v>0</v>
      </c>
      <c r="AS148" s="754">
        <v>0</v>
      </c>
      <c r="AT148" s="244" t="s">
        <v>1724</v>
      </c>
      <c r="AU148" s="219">
        <f t="shared" si="123"/>
        <v>0</v>
      </c>
      <c r="AV148" s="245">
        <v>0</v>
      </c>
      <c r="AW148" s="246">
        <v>0</v>
      </c>
      <c r="AX148" s="250">
        <f>IF(ISERROR(VLOOKUP($F148,[1]기획현황취합!$A$1:$E$65440,[1]기획현황취합!$D$1,FALSE))=TRUE,0,VLOOKUP($F148,[1]기획현황취합!$A$1:$E$65440,[1]기획현황취합!$D$1,FALSE))</f>
        <v>0</v>
      </c>
      <c r="AY148" s="248">
        <v>0</v>
      </c>
      <c r="AZ148" s="208">
        <f>IF(ISERROR(VLOOKUP($F148,[1]기획현황취합!$A$1:$E$65440,[1]기획현황취합!$E$1,FALSE))=TRUE,0,VLOOKUP($F148,[1]기획현황취합!$A$1:$E$65440,[1]기획현황취합!$E$1,FALSE))</f>
        <v>0</v>
      </c>
      <c r="BA148" s="243">
        <v>0</v>
      </c>
      <c r="BB148" s="243">
        <v>0</v>
      </c>
      <c r="BC148" s="243">
        <v>0</v>
      </c>
      <c r="BD148" s="243">
        <v>0</v>
      </c>
      <c r="BE148" s="243">
        <v>0</v>
      </c>
      <c r="BF148" s="243">
        <v>0</v>
      </c>
      <c r="BG148" s="249">
        <v>0</v>
      </c>
      <c r="BH148" s="249">
        <v>0</v>
      </c>
      <c r="BI148" s="83">
        <f>IF($I148="TTL",SUMIF($C:$C,MID($K148,1,SEARCH("TTL",$K148)-2),$BI:$BI),SUMIF(실입고현황!$A:$A,BB148&amp;VLOOKUP($AG148,'TARGET MU'!$A:$D,'TARGET MU'!$B$1,FALSE)&amp;$Z148&amp;" "&amp;$AE148,실입고현황!$C:$C))</f>
        <v>6398</v>
      </c>
      <c r="BJ148" s="102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03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3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3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4">
        <f t="shared" si="166"/>
        <v>530</v>
      </c>
      <c r="BO148" s="46">
        <f t="shared" si="167"/>
        <v>6900</v>
      </c>
      <c r="BP148" s="94">
        <f t="shared" si="168"/>
        <v>97578675</v>
      </c>
      <c r="BQ148" s="94">
        <f t="shared" si="169"/>
        <v>473500000</v>
      </c>
      <c r="BR148" s="47">
        <f t="shared" si="97"/>
        <v>4.4113587877120217</v>
      </c>
      <c r="BT148" s="26" t="str">
        <f>IF(ISERROR(Z148&amp;VLOOKUP($AG148,'TARGET MU'!$A:$D,'TARGET MU'!$B$1,FALSE))=TRUE,"",Z148&amp;VLOOKUP($AG148,'TARGET MU'!$A:$D,'TARGET MU'!$B$1,FALSE))</f>
        <v/>
      </c>
      <c r="BU148" s="31">
        <f t="shared" si="178"/>
        <v>0</v>
      </c>
      <c r="BV148" s="31" t="str">
        <f t="shared" si="179"/>
        <v>0</v>
      </c>
      <c r="BX148" s="54" t="str">
        <f t="shared" si="137"/>
        <v/>
      </c>
      <c r="BY148" s="55" t="str">
        <f t="shared" si="138"/>
        <v/>
      </c>
      <c r="BZ148" s="55">
        <f t="shared" si="139"/>
        <v>0</v>
      </c>
      <c r="CA148" s="55">
        <f t="shared" si="140"/>
        <v>0</v>
      </c>
      <c r="CB148" s="55">
        <f t="shared" si="141"/>
        <v>0</v>
      </c>
      <c r="CC148" s="55">
        <f t="shared" si="142"/>
        <v>0</v>
      </c>
      <c r="CD148" s="56">
        <f t="shared" si="143"/>
        <v>0</v>
      </c>
      <c r="CE148" s="55" t="str">
        <f t="shared" si="144"/>
        <v/>
      </c>
      <c r="CF148" s="55" t="str">
        <f t="shared" si="145"/>
        <v/>
      </c>
      <c r="CG148" s="56">
        <f t="shared" si="146"/>
        <v>0</v>
      </c>
      <c r="CH148" s="55" t="str">
        <f t="shared" si="147"/>
        <v/>
      </c>
      <c r="CI148" s="55">
        <f t="shared" si="148"/>
        <v>1</v>
      </c>
      <c r="CJ148" s="55">
        <f t="shared" si="149"/>
        <v>0</v>
      </c>
      <c r="CK148" s="57">
        <f t="shared" si="170"/>
        <v>6900</v>
      </c>
      <c r="CL148" s="58">
        <f t="shared" si="150"/>
        <v>0</v>
      </c>
      <c r="CM148" s="57">
        <f t="shared" si="151"/>
        <v>0</v>
      </c>
      <c r="CN148" s="57">
        <f t="shared" si="152"/>
        <v>0</v>
      </c>
      <c r="CO148" s="57">
        <f t="shared" si="153"/>
        <v>0</v>
      </c>
      <c r="CP148" s="59" t="str">
        <f t="shared" si="154"/>
        <v/>
      </c>
      <c r="CQ148" s="234"/>
      <c r="CS148" s="48"/>
      <c r="CT148" s="49" t="str">
        <f t="shared" si="155"/>
        <v>ELS-EVERGREEN-03 TTL</v>
      </c>
      <c r="CU148" s="50" t="str">
        <f t="shared" si="156"/>
        <v/>
      </c>
      <c r="CV148" s="50" t="str">
        <f t="shared" si="136"/>
        <v/>
      </c>
      <c r="CW148" s="50" t="str">
        <f t="shared" si="157"/>
        <v/>
      </c>
      <c r="CX148" s="51">
        <f t="shared" si="158"/>
        <v>0</v>
      </c>
      <c r="CY148" s="51" t="str">
        <f t="shared" si="159"/>
        <v/>
      </c>
      <c r="CZ148" s="52">
        <f t="shared" si="171"/>
        <v>6900</v>
      </c>
      <c r="DA148" s="52">
        <f t="shared" si="160"/>
        <v>0</v>
      </c>
      <c r="DB148" s="51">
        <f t="shared" si="161"/>
        <v>0</v>
      </c>
      <c r="DC148" s="51">
        <f t="shared" si="162"/>
        <v>0</v>
      </c>
      <c r="DD148" s="60"/>
      <c r="DE148" s="164"/>
      <c r="DG148" s="270"/>
      <c r="DH148" s="276" t="str">
        <f t="shared" si="134"/>
        <v/>
      </c>
      <c r="DI148" s="269"/>
      <c r="DJ148" s="269"/>
      <c r="DK148" s="270"/>
      <c r="DL148" s="1167"/>
      <c r="DM148" s="1167"/>
      <c r="DN148" s="270"/>
      <c r="DO148" s="270"/>
      <c r="DP148" s="277" t="str">
        <f t="shared" si="135"/>
        <v/>
      </c>
      <c r="DQ148" s="270"/>
      <c r="DR148" s="270"/>
      <c r="DS148" s="271"/>
      <c r="DT148" s="270"/>
      <c r="DU148" s="271"/>
      <c r="DV148" s="270"/>
      <c r="DW148" s="270"/>
      <c r="DX148" s="271"/>
      <c r="DY148" s="271"/>
      <c r="DZ148" s="60"/>
      <c r="EA148" s="61"/>
      <c r="EB148" s="61"/>
      <c r="EC148" s="26" t="str">
        <f t="shared" si="180"/>
        <v>0</v>
      </c>
      <c r="ED148" s="26" t="str">
        <f t="shared" si="181"/>
        <v/>
      </c>
      <c r="EE148" s="27">
        <f>IF($ED148="",0,IF(COUNTIF(ED$12:ED147,ED148)=0,0,COUNTIF(ED$12:ED147,ED148)))</f>
        <v>0</v>
      </c>
      <c r="EF148" s="26">
        <f t="shared" si="182"/>
        <v>0</v>
      </c>
      <c r="EG148" s="27" t="str">
        <f t="shared" si="183"/>
        <v/>
      </c>
      <c r="EI148" s="26" t="str">
        <f t="shared" si="184"/>
        <v/>
      </c>
      <c r="EJ148" s="26" t="str">
        <f t="shared" si="185"/>
        <v/>
      </c>
    </row>
    <row r="149" spans="1:152" s="26" customFormat="1" ht="52.5" customHeight="1">
      <c r="A149" s="168" t="str">
        <f>IF(OR($I149="TTL",$I149=""),"",IF(ISERROR(VLOOKUP($B149,CODE!$D:$G,CODE!$F$1-2,FALSE))=TRUE,"전략",VLOOKUP($B149,CODE!$D:$G,CODE!$F$1-2,FALSE)))</f>
        <v>전략</v>
      </c>
      <c r="B149" s="217" t="str">
        <f>IF(OR($I149="TTL",$I149=""),"",IF(VLOOKUP($P149,CODE!$K:$O,CODE!$O$1,FALSE)="",$I149,$I149&amp;"-"&amp;VLOOKUP($P149,CODE!$K:$O,CODE!$O$1,FALSE)))</f>
        <v>ELS-의류</v>
      </c>
      <c r="C149" s="71" t="str">
        <f t="shared" si="172"/>
        <v>ELS-대경-05</v>
      </c>
      <c r="D149" s="300" t="str">
        <f t="shared" si="173"/>
        <v>ELS-대경-05ELSTHF4008BK</v>
      </c>
      <c r="E149" s="71">
        <f t="shared" si="174"/>
        <v>1</v>
      </c>
      <c r="F149" s="193" t="str">
        <f t="shared" si="175"/>
        <v>ELS-대경-051</v>
      </c>
      <c r="G149" s="71" t="str">
        <f t="shared" si="176"/>
        <v>ELS-대경-051-ELSTHF4008BLACKOSS</v>
      </c>
      <c r="H149" s="71" t="str">
        <f>IF(ISERROR(I149&amp;VLOOKUP(P149,CODE!$K:$N,CODE!$N$1,FALSE)&amp;S149)=TRUE,0,I149&amp;VLOOKUP(P149,CODE!$K:$N,CODE!$N$1,FALSE)&amp;S149)</f>
        <v>ELS의류8</v>
      </c>
      <c r="I149" s="71" t="str">
        <f>IF(ISERROR(SEARCH("TTL",$K149))=TRUE,IF($L149="","",VLOOKUP($L149,CODE!$B:$G,CODE!$D$1,FALSE)),"TTL")</f>
        <v>ELS</v>
      </c>
      <c r="J149" s="237" t="str">
        <f t="shared" si="177"/>
        <v>14FW_E</v>
      </c>
      <c r="K149" s="878"/>
      <c r="L149" s="40" t="s">
        <v>2216</v>
      </c>
      <c r="M149" s="41" t="str">
        <f>IF(OR($I149="TTL",$L149=""),"",VLOOKUP($L149,CODE!$B:$D,CODE!$C$1,FALSE))</f>
        <v>ELSTINKO</v>
      </c>
      <c r="N149" s="42" t="str">
        <f>IF(OR($I149="TTL",$L149=""),"",VLOOKUP($K$2,CODE!$S:$T,CODE!$T$1-1,FALSE))</f>
        <v>F</v>
      </c>
      <c r="O149" s="1281">
        <v>4</v>
      </c>
      <c r="P149" s="40" t="s">
        <v>2228</v>
      </c>
      <c r="Q149" s="41" t="str">
        <f>IF(OR($I149="TTL",$P149=""),"",VLOOKUP($P149,CODE!$K:$M,CODE!$L$1,FALSE))</f>
        <v>HOODED T-SHIRTS</v>
      </c>
      <c r="R149" s="1282" t="s">
        <v>2229</v>
      </c>
      <c r="S149" s="1283">
        <v>8</v>
      </c>
      <c r="T149" s="43" t="str">
        <f t="shared" si="129"/>
        <v>008</v>
      </c>
      <c r="U149" s="39" t="str">
        <f t="shared" si="130"/>
        <v>ELSTHF4008</v>
      </c>
      <c r="V149" s="36">
        <f t="shared" si="163"/>
        <v>0.25</v>
      </c>
      <c r="W149" s="1284" t="s">
        <v>2230</v>
      </c>
      <c r="X149" s="39" t="str">
        <f>IF($Y149="","",VLOOKUP($Y149,CODE!$AE:$AF,CODE!$AF$1-1,FALSE))</f>
        <v>BK</v>
      </c>
      <c r="Y149" s="37" t="s">
        <v>2231</v>
      </c>
      <c r="Z149" s="35" t="str">
        <f t="shared" si="131"/>
        <v>ELSTHF4008BK</v>
      </c>
      <c r="AA149" s="592" t="str">
        <f t="shared" si="164"/>
        <v/>
      </c>
      <c r="AB149" s="44">
        <f t="shared" si="165"/>
        <v>0.25</v>
      </c>
      <c r="AC149" s="598" t="s">
        <v>3013</v>
      </c>
      <c r="AD149" s="184">
        <v>1</v>
      </c>
      <c r="AE149" s="1285" t="s">
        <v>2226</v>
      </c>
      <c r="AF149" s="1295">
        <v>200</v>
      </c>
      <c r="AG149" s="1287" t="s">
        <v>2332</v>
      </c>
      <c r="AH149" s="1288">
        <v>5</v>
      </c>
      <c r="AI149" s="224" t="str">
        <f t="shared" si="132"/>
        <v>05</v>
      </c>
      <c r="AJ149" s="1289" t="s">
        <v>2333</v>
      </c>
      <c r="AK149" s="1289" t="s">
        <v>2334</v>
      </c>
      <c r="AL149" s="212">
        <f t="shared" si="133"/>
        <v>1</v>
      </c>
      <c r="AM149" s="247">
        <f>IF(ISERROR(VLOOKUP($F149,[1]기획현황취합!$A$1:$E$65440,[1]기획현황취합!$B$1,FALSE))=TRUE,0,VLOOKUP($F149,[1]기획현황취합!$A$1:$E$65440,[1]기획현황취합!$B$1,FALSE))</f>
        <v>89000</v>
      </c>
      <c r="AN149" s="1099">
        <f>IF(ISERROR(VLOOKUP($F149,[1]기획현황취합!$A$1:$E$65440,[1]기획현황취합!$C$1,FALSE))=TRUE,0,VLOOKUP($F149,[1]기획현황취합!$A$1:$E$65440,[1]기획현황취합!$C$1,FALSE))</f>
        <v>41803</v>
      </c>
      <c r="AO149" s="45">
        <f>IF(ISERROR(($AM149/1.1)/VLOOKUP($AG149,'TARGET MU'!$A:$D,'TARGET MU'!$D$1,FALSE))=TRUE,0,($AM149/1.1)/VLOOKUP($AG149,'TARGET MU'!$A:$D,'TARGET MU'!$D$1,FALSE))</f>
        <v>17979.797979797979</v>
      </c>
      <c r="AP149" s="1110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19655</v>
      </c>
      <c r="AQ149" s="38">
        <f t="shared" si="122"/>
        <v>1675.2020202020212</v>
      </c>
      <c r="AR149" s="754">
        <v>0</v>
      </c>
      <c r="AS149" s="754">
        <v>20</v>
      </c>
      <c r="AT149" s="244" t="s">
        <v>1724</v>
      </c>
      <c r="AU149" s="219">
        <f t="shared" si="123"/>
        <v>20</v>
      </c>
      <c r="AV149" s="245">
        <v>17</v>
      </c>
      <c r="AW149" s="246">
        <v>0</v>
      </c>
      <c r="AX149" s="250">
        <f>IF(ISERROR(VLOOKUP($F149,[1]기획현황취합!$A$1:$E$65440,[1]기획현황취합!$D$1,FALSE))=TRUE,0,VLOOKUP($F149,[1]기획현황취합!$A$1:$E$65440,[1]기획현황취합!$D$1,FALSE))</f>
        <v>41744</v>
      </c>
      <c r="AY149" s="248">
        <v>0</v>
      </c>
      <c r="AZ149" s="208">
        <f>IF(ISERROR(VLOOKUP($F149,[1]기획현황취합!$A$1:$E$65440,[1]기획현황취합!$E$1,FALSE))=TRUE,0,VLOOKUP($F149,[1]기획현황취합!$A$1:$E$65440,[1]기획현황취합!$E$1,FALSE))</f>
        <v>41823</v>
      </c>
      <c r="BA149" s="243">
        <v>41848</v>
      </c>
      <c r="BB149" s="243">
        <v>41884</v>
      </c>
      <c r="BC149" s="243">
        <v>0</v>
      </c>
      <c r="BD149" s="243">
        <v>0</v>
      </c>
      <c r="BE149" s="243">
        <v>0</v>
      </c>
      <c r="BF149" s="243">
        <v>0</v>
      </c>
      <c r="BG149" s="249" t="s">
        <v>2838</v>
      </c>
      <c r="BH149" s="249">
        <v>0</v>
      </c>
      <c r="BI149" s="83">
        <f>IF($I149="TTL",SUMIF($C:$C,MID($K149,1,SEARCH("TTL",$K149)-2),$BI:$BI),SUMIF(실입고현황!$A:$A,BB149&amp;VLOOKUP($AG149,'TARGET MU'!$A:$D,'TARGET MU'!$B$1,FALSE)&amp;$Z149&amp;" "&amp;$AE149,실입고현황!$C:$C))</f>
        <v>207</v>
      </c>
      <c r="BJ149" s="102">
        <f>IF($I149="TTL",SUMIF($C:$C,MID($K149,1,SEARCH("TTL",$K149)-2),$BJ:$BJ),SUMIF(실입고현황!$A:$A,BC149&amp;VLOOKUP($AG149,'TARGET MU'!$A:$D,'TARGET MU'!$B$1,FALSE)&amp;$Z149&amp;" "&amp;$AE149,실입고현황!$C:$C))</f>
        <v>0</v>
      </c>
      <c r="BK149" s="103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03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03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04">
        <f t="shared" si="166"/>
        <v>0</v>
      </c>
      <c r="BO149" s="46">
        <f t="shared" si="167"/>
        <v>200</v>
      </c>
      <c r="BP149" s="94">
        <f t="shared" si="168"/>
        <v>3931000</v>
      </c>
      <c r="BQ149" s="94">
        <f t="shared" si="169"/>
        <v>17800000</v>
      </c>
      <c r="BR149" s="47">
        <f t="shared" si="97"/>
        <v>4.1164635415462181</v>
      </c>
      <c r="BT149" s="26" t="str">
        <f>IF(ISERROR(Z149&amp;VLOOKUP($AG149,'TARGET MU'!$A:$D,'TARGET MU'!$B$1,FALSE))=TRUE,"",Z149&amp;VLOOKUP($AG149,'TARGET MU'!$A:$D,'TARGET MU'!$B$1,FALSE))</f>
        <v>ELSTHF4008BK대경글로텍</v>
      </c>
      <c r="BU149" s="31">
        <f t="shared" si="178"/>
        <v>19655</v>
      </c>
      <c r="BV149" s="31" t="str">
        <f t="shared" si="179"/>
        <v>ELSTHF4008BKOSS20089000대경05IN</v>
      </c>
      <c r="BX149" s="54" t="str">
        <f t="shared" si="137"/>
        <v>ELS</v>
      </c>
      <c r="BY149" s="55">
        <f t="shared" si="138"/>
        <v>4</v>
      </c>
      <c r="BZ149" s="55" t="str">
        <f t="shared" si="139"/>
        <v>M</v>
      </c>
      <c r="CA149" s="55" t="str">
        <f t="shared" si="140"/>
        <v>TH</v>
      </c>
      <c r="CB149" s="55" t="str">
        <f t="shared" si="141"/>
        <v>U</v>
      </c>
      <c r="CC149" s="55" t="str">
        <f t="shared" si="142"/>
        <v>IN</v>
      </c>
      <c r="CD149" s="56" t="str">
        <f t="shared" si="143"/>
        <v>14FW_ELSTINKO_HOOD_08_BK</v>
      </c>
      <c r="CE149" s="55" t="str">
        <f t="shared" si="144"/>
        <v>ELSTHF4008</v>
      </c>
      <c r="CF149" s="55" t="str">
        <f t="shared" si="145"/>
        <v>008</v>
      </c>
      <c r="CG149" s="56" t="str">
        <f t="shared" si="146"/>
        <v>14FW_ELSTINKO_HOOD_08_BK</v>
      </c>
      <c r="CH149" s="55" t="str">
        <f t="shared" si="147"/>
        <v>BK</v>
      </c>
      <c r="CI149" s="55">
        <f t="shared" si="148"/>
        <v>1</v>
      </c>
      <c r="CJ149" s="55" t="str">
        <f t="shared" si="149"/>
        <v>OSS</v>
      </c>
      <c r="CK149" s="57">
        <f t="shared" si="170"/>
        <v>200</v>
      </c>
      <c r="CL149" s="58">
        <f t="shared" si="150"/>
        <v>17</v>
      </c>
      <c r="CM149" s="57">
        <f t="shared" si="151"/>
        <v>89000</v>
      </c>
      <c r="CN149" s="57">
        <f t="shared" si="152"/>
        <v>19635</v>
      </c>
      <c r="CO149" s="57">
        <f t="shared" si="153"/>
        <v>20</v>
      </c>
      <c r="CP149" s="59">
        <f t="shared" si="154"/>
        <v>1</v>
      </c>
      <c r="CQ149" s="234"/>
      <c r="CS149" s="48"/>
      <c r="CT149" s="49" t="str">
        <f t="shared" si="155"/>
        <v>ELSTHF4008BKOSS</v>
      </c>
      <c r="CU149" s="50" t="str">
        <f t="shared" si="156"/>
        <v>ELSTINKO</v>
      </c>
      <c r="CV149" s="50" t="str">
        <f t="shared" si="136"/>
        <v>HOODED T-SHIRTS_008</v>
      </c>
      <c r="CW149" s="50" t="str">
        <f t="shared" si="157"/>
        <v>BLACK_OSS</v>
      </c>
      <c r="CX149" s="51" t="str">
        <f t="shared" si="158"/>
        <v>ELS</v>
      </c>
      <c r="CY149" s="51" t="str">
        <f t="shared" si="159"/>
        <v>008</v>
      </c>
      <c r="CZ149" s="52">
        <f t="shared" si="171"/>
        <v>200</v>
      </c>
      <c r="DA149" s="52">
        <f t="shared" si="160"/>
        <v>89000</v>
      </c>
      <c r="DB149" s="51" t="str">
        <f t="shared" si="161"/>
        <v>BLACK</v>
      </c>
      <c r="DC149" s="51" t="str">
        <f t="shared" si="162"/>
        <v>OSS</v>
      </c>
      <c r="DD149" s="60"/>
      <c r="DE149" s="164"/>
      <c r="DG149" s="270">
        <v>41778</v>
      </c>
      <c r="DH149" s="276">
        <f t="shared" si="134"/>
        <v>41733</v>
      </c>
      <c r="DI149" s="269">
        <v>41750</v>
      </c>
      <c r="DJ149" s="269">
        <v>41750</v>
      </c>
      <c r="DK149" s="270"/>
      <c r="DL149" s="1167"/>
      <c r="DM149" s="1167"/>
      <c r="DN149" s="270"/>
      <c r="DO149" s="270"/>
      <c r="DP149" s="277">
        <f t="shared" si="135"/>
        <v>41763</v>
      </c>
      <c r="DQ149" s="270"/>
      <c r="DR149" s="270"/>
      <c r="DS149" s="271"/>
      <c r="DT149" s="270"/>
      <c r="DU149" s="271"/>
      <c r="DV149" s="270">
        <v>41820</v>
      </c>
      <c r="DW149" s="270"/>
      <c r="DX149" s="271"/>
      <c r="DY149" s="271"/>
      <c r="DZ149" s="60"/>
      <c r="EA149" s="61"/>
      <c r="EB149" s="61"/>
      <c r="EC149" s="26" t="str">
        <f t="shared" si="180"/>
        <v>ELSTHF4008BK41744</v>
      </c>
      <c r="ED149" s="26" t="str">
        <f t="shared" si="181"/>
        <v>ELSTHF4008BKOSS</v>
      </c>
      <c r="EE149" s="27">
        <f>IF($ED149="",0,IF(COUNTIF(ED$12:ED148,ED149)=0,0,COUNTIF(ED$12:ED148,ED149)))</f>
        <v>0</v>
      </c>
      <c r="EF149" s="26">
        <f t="shared" si="182"/>
        <v>0</v>
      </c>
      <c r="EG149" s="27" t="str">
        <f t="shared" si="183"/>
        <v/>
      </c>
      <c r="EI149" s="26" t="str">
        <f t="shared" si="184"/>
        <v>ELSTHF4008</v>
      </c>
      <c r="EJ149" s="26" t="str">
        <f t="shared" si="185"/>
        <v>ELSTHF4008BK</v>
      </c>
      <c r="EV149" s="26">
        <f>AV149*AF149</f>
        <v>3400</v>
      </c>
    </row>
    <row r="150" spans="1:152" s="26" customFormat="1" ht="52.5" customHeight="1">
      <c r="A150" s="168" t="str">
        <f>IF(OR($I150="TTL",$I150=""),"",IF(ISERROR(VLOOKUP($B150,CODE!$D:$G,CODE!$F$1-2,FALSE))=TRUE,"전략",VLOOKUP($B150,CODE!$D:$G,CODE!$F$1-2,FALSE)))</f>
        <v>전략</v>
      </c>
      <c r="B150" s="217" t="str">
        <f>IF(OR($I150="TTL",$I150=""),"",IF(VLOOKUP($P150,CODE!$K:$O,CODE!$O$1,FALSE)="",$I150,$I150&amp;"-"&amp;VLOOKUP($P150,CODE!$K:$O,CODE!$O$1,FALSE)))</f>
        <v>ELS-의류</v>
      </c>
      <c r="C150" s="71" t="str">
        <f t="shared" si="172"/>
        <v>ELS-대경-05</v>
      </c>
      <c r="D150" s="300" t="str">
        <f t="shared" si="173"/>
        <v>ELS-대경-05ELSTHF4008BK</v>
      </c>
      <c r="E150" s="71">
        <f t="shared" si="174"/>
        <v>1</v>
      </c>
      <c r="F150" s="193" t="str">
        <f t="shared" si="175"/>
        <v>ELS-대경-051</v>
      </c>
      <c r="G150" s="71" t="str">
        <f t="shared" si="176"/>
        <v>ELS-대경-051-ELSTHF4008BLACKOMM</v>
      </c>
      <c r="H150" s="71" t="str">
        <f>IF(ISERROR(I150&amp;VLOOKUP(P150,CODE!$K:$N,CODE!$N$1,FALSE)&amp;S150)=TRUE,0,I150&amp;VLOOKUP(P150,CODE!$K:$N,CODE!$N$1,FALSE)&amp;S150)</f>
        <v>ELS의류8</v>
      </c>
      <c r="I150" s="71" t="str">
        <f>IF(ISERROR(SEARCH("TTL",$K150))=TRUE,IF($L150="","",VLOOKUP($L150,CODE!$B:$G,CODE!$D$1,FALSE)),"TTL")</f>
        <v>ELS</v>
      </c>
      <c r="J150" s="237" t="str">
        <f t="shared" si="177"/>
        <v>14FW_E</v>
      </c>
      <c r="K150" s="878"/>
      <c r="L150" s="40" t="s">
        <v>2216</v>
      </c>
      <c r="M150" s="41" t="str">
        <f>IF(OR($I150="TTL",$L150=""),"",VLOOKUP($L150,CODE!$B:$D,CODE!$C$1,FALSE))</f>
        <v>ELSTINKO</v>
      </c>
      <c r="N150" s="42" t="str">
        <f>IF(OR($I150="TTL",$L150=""),"",VLOOKUP($K$2,CODE!$S:$T,CODE!$T$1-1,FALSE))</f>
        <v>F</v>
      </c>
      <c r="O150" s="1281">
        <v>4</v>
      </c>
      <c r="P150" s="40" t="s">
        <v>2228</v>
      </c>
      <c r="Q150" s="41" t="str">
        <f>IF(OR($I150="TTL",$P150=""),"",VLOOKUP($P150,CODE!$K:$M,CODE!$L$1,FALSE))</f>
        <v>HOODED T-SHIRTS</v>
      </c>
      <c r="R150" s="1282" t="s">
        <v>2229</v>
      </c>
      <c r="S150" s="1283">
        <v>8</v>
      </c>
      <c r="T150" s="43" t="str">
        <f t="shared" si="129"/>
        <v>008</v>
      </c>
      <c r="U150" s="39" t="str">
        <f t="shared" si="130"/>
        <v>ELSTHF4008</v>
      </c>
      <c r="V150" s="36">
        <f t="shared" si="163"/>
        <v>0.25</v>
      </c>
      <c r="W150" s="1284" t="s">
        <v>2230</v>
      </c>
      <c r="X150" s="39" t="str">
        <f>IF($Y150="","",VLOOKUP($Y150,CODE!$AE:$AF,CODE!$AF$1-1,FALSE))</f>
        <v>BK</v>
      </c>
      <c r="Y150" s="37" t="s">
        <v>2231</v>
      </c>
      <c r="Z150" s="35" t="str">
        <f t="shared" si="131"/>
        <v>ELSTHF4008BK</v>
      </c>
      <c r="AA150" s="592" t="str">
        <f t="shared" si="164"/>
        <v/>
      </c>
      <c r="AB150" s="44">
        <f t="shared" si="165"/>
        <v>0.25</v>
      </c>
      <c r="AC150" s="598" t="s">
        <v>3013</v>
      </c>
      <c r="AD150" s="184">
        <v>1</v>
      </c>
      <c r="AE150" s="1285" t="s">
        <v>2227</v>
      </c>
      <c r="AF150" s="1295">
        <v>300</v>
      </c>
      <c r="AG150" s="1287" t="s">
        <v>2332</v>
      </c>
      <c r="AH150" s="1288">
        <v>5</v>
      </c>
      <c r="AI150" s="224" t="str">
        <f t="shared" si="132"/>
        <v>05</v>
      </c>
      <c r="AJ150" s="1289" t="s">
        <v>2330</v>
      </c>
      <c r="AK150" s="1289" t="s">
        <v>2334</v>
      </c>
      <c r="AL150" s="212">
        <f t="shared" si="133"/>
        <v>1</v>
      </c>
      <c r="AM150" s="247">
        <f>IF(ISERROR(VLOOKUP($F150,[1]기획현황취합!$A$1:$E$65440,[1]기획현황취합!$B$1,FALSE))=TRUE,0,VLOOKUP($F150,[1]기획현황취합!$A$1:$E$65440,[1]기획현황취합!$B$1,FALSE))</f>
        <v>89000</v>
      </c>
      <c r="AN150" s="1099">
        <f>IF(ISERROR(VLOOKUP($F150,[1]기획현황취합!$A$1:$E$65440,[1]기획현황취합!$C$1,FALSE))=TRUE,0,VLOOKUP($F150,[1]기획현황취합!$A$1:$E$65440,[1]기획현황취합!$C$1,FALSE))</f>
        <v>41803</v>
      </c>
      <c r="AO150" s="45">
        <f>IF(ISERROR(($AM150/1.1)/VLOOKUP($AG150,'TARGET MU'!$A:$D,'TARGET MU'!$D$1,FALSE))=TRUE,0,($AM150/1.1)/VLOOKUP($AG150,'TARGET MU'!$A:$D,'TARGET MU'!$D$1,FALSE))</f>
        <v>17979.797979797979</v>
      </c>
      <c r="AP150" s="1110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19655</v>
      </c>
      <c r="AQ150" s="38">
        <f t="shared" si="122"/>
        <v>1675.2020202020212</v>
      </c>
      <c r="AR150" s="754">
        <v>0</v>
      </c>
      <c r="AS150" s="754">
        <v>20</v>
      </c>
      <c r="AT150" s="244" t="s">
        <v>1724</v>
      </c>
      <c r="AU150" s="219">
        <f t="shared" si="123"/>
        <v>20</v>
      </c>
      <c r="AV150" s="245">
        <v>17</v>
      </c>
      <c r="AW150" s="246">
        <v>0</v>
      </c>
      <c r="AX150" s="250">
        <f>IF(ISERROR(VLOOKUP($F150,[1]기획현황취합!$A$1:$E$65440,[1]기획현황취합!$D$1,FALSE))=TRUE,0,VLOOKUP($F150,[1]기획현황취합!$A$1:$E$65440,[1]기획현황취합!$D$1,FALSE))</f>
        <v>41744</v>
      </c>
      <c r="AY150" s="248">
        <v>0</v>
      </c>
      <c r="AZ150" s="208">
        <f>IF(ISERROR(VLOOKUP($F150,[1]기획현황취합!$A$1:$E$65440,[1]기획현황취합!$E$1,FALSE))=TRUE,0,VLOOKUP($F150,[1]기획현황취합!$A$1:$E$65440,[1]기획현황취합!$E$1,FALSE))</f>
        <v>41823</v>
      </c>
      <c r="BA150" s="243">
        <v>41848</v>
      </c>
      <c r="BB150" s="243">
        <v>41884</v>
      </c>
      <c r="BC150" s="243">
        <v>0</v>
      </c>
      <c r="BD150" s="243">
        <v>0</v>
      </c>
      <c r="BE150" s="243">
        <v>0</v>
      </c>
      <c r="BF150" s="243">
        <v>0</v>
      </c>
      <c r="BG150" s="249" t="s">
        <v>2838</v>
      </c>
      <c r="BH150" s="249">
        <v>0</v>
      </c>
      <c r="BI150" s="83">
        <f>IF($I150="TTL",SUMIF($C:$C,MID($K150,1,SEARCH("TTL",$K150)-2),$BI:$BI),SUMIF(실입고현황!$A:$A,BB150&amp;VLOOKUP($AG150,'TARGET MU'!$A:$D,'TARGET MU'!$B$1,FALSE)&amp;$Z150&amp;" "&amp;$AE150,실입고현황!$C:$C))</f>
        <v>320</v>
      </c>
      <c r="BJ150" s="102">
        <f>IF($I150="TTL",SUMIF($C:$C,MID($K150,1,SEARCH("TTL",$K150)-2),$BJ:$BJ),SUMIF(실입고현황!$A:$A,BC150&amp;VLOOKUP($AG150,'TARGET MU'!$A:$D,'TARGET MU'!$B$1,FALSE)&amp;$Z150&amp;" "&amp;$AE150,실입고현황!$C:$C))</f>
        <v>0</v>
      </c>
      <c r="BK150" s="103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03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03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04">
        <f t="shared" si="166"/>
        <v>0</v>
      </c>
      <c r="BO150" s="46">
        <f t="shared" si="167"/>
        <v>300</v>
      </c>
      <c r="BP150" s="94">
        <f t="shared" si="168"/>
        <v>5896500</v>
      </c>
      <c r="BQ150" s="94">
        <f t="shared" si="169"/>
        <v>26700000</v>
      </c>
      <c r="BR150" s="47">
        <f t="shared" ref="BR150:BR204" si="186">IF(ISERROR($BQ150/($BP150*1.1))=TRUE,0,$BQ150/($BP150*1.1))</f>
        <v>4.1164635415462172</v>
      </c>
      <c r="BT150" s="26" t="str">
        <f>IF(ISERROR(Z150&amp;VLOOKUP($AG150,'TARGET MU'!$A:$D,'TARGET MU'!$B$1,FALSE))=TRUE,"",Z150&amp;VLOOKUP($AG150,'TARGET MU'!$A:$D,'TARGET MU'!$B$1,FALSE))</f>
        <v>ELSTHF4008BK대경글로텍</v>
      </c>
      <c r="BU150" s="31">
        <f t="shared" si="178"/>
        <v>19655</v>
      </c>
      <c r="BV150" s="31" t="str">
        <f t="shared" si="179"/>
        <v>ELSTHF4008BKOMM30089000대경05IN</v>
      </c>
      <c r="BX150" s="54" t="str">
        <f t="shared" si="137"/>
        <v>ELS</v>
      </c>
      <c r="BY150" s="55">
        <f t="shared" si="138"/>
        <v>4</v>
      </c>
      <c r="BZ150" s="55" t="str">
        <f t="shared" si="139"/>
        <v>M</v>
      </c>
      <c r="CA150" s="55" t="str">
        <f t="shared" si="140"/>
        <v>TH</v>
      </c>
      <c r="CB150" s="55" t="str">
        <f t="shared" si="141"/>
        <v>U</v>
      </c>
      <c r="CC150" s="55" t="str">
        <f t="shared" si="142"/>
        <v>IN</v>
      </c>
      <c r="CD150" s="56" t="str">
        <f t="shared" si="143"/>
        <v>14FW_ELSTINKO_HOOD_08_BK</v>
      </c>
      <c r="CE150" s="55" t="str">
        <f t="shared" si="144"/>
        <v>ELSTHF4008</v>
      </c>
      <c r="CF150" s="55" t="str">
        <f t="shared" si="145"/>
        <v>008</v>
      </c>
      <c r="CG150" s="56" t="str">
        <f t="shared" si="146"/>
        <v>14FW_ELSTINKO_HOOD_08_BK</v>
      </c>
      <c r="CH150" s="55" t="str">
        <f t="shared" si="147"/>
        <v>BK</v>
      </c>
      <c r="CI150" s="55">
        <f t="shared" si="148"/>
        <v>1</v>
      </c>
      <c r="CJ150" s="55" t="str">
        <f t="shared" si="149"/>
        <v>OMM</v>
      </c>
      <c r="CK150" s="57">
        <f t="shared" si="170"/>
        <v>300</v>
      </c>
      <c r="CL150" s="58">
        <f t="shared" si="150"/>
        <v>17</v>
      </c>
      <c r="CM150" s="57">
        <f t="shared" si="151"/>
        <v>89000</v>
      </c>
      <c r="CN150" s="57">
        <f t="shared" si="152"/>
        <v>19635</v>
      </c>
      <c r="CO150" s="57">
        <f t="shared" si="153"/>
        <v>20</v>
      </c>
      <c r="CP150" s="59">
        <f t="shared" si="154"/>
        <v>1</v>
      </c>
      <c r="CQ150" s="234"/>
      <c r="CS150" s="48"/>
      <c r="CT150" s="49" t="str">
        <f t="shared" si="155"/>
        <v>ELSTHF4008BKOMM</v>
      </c>
      <c r="CU150" s="50" t="str">
        <f t="shared" si="156"/>
        <v>ELSTINKO</v>
      </c>
      <c r="CV150" s="50" t="str">
        <f t="shared" si="136"/>
        <v>HOODED T-SHIRTS_008</v>
      </c>
      <c r="CW150" s="50" t="str">
        <f t="shared" si="157"/>
        <v>BLACK_OMM</v>
      </c>
      <c r="CX150" s="51" t="str">
        <f t="shared" si="158"/>
        <v>ELS</v>
      </c>
      <c r="CY150" s="51" t="str">
        <f t="shared" si="159"/>
        <v>008</v>
      </c>
      <c r="CZ150" s="52">
        <f t="shared" si="171"/>
        <v>300</v>
      </c>
      <c r="DA150" s="52">
        <f t="shared" si="160"/>
        <v>89000</v>
      </c>
      <c r="DB150" s="51" t="str">
        <f t="shared" si="161"/>
        <v>BLACK</v>
      </c>
      <c r="DC150" s="51" t="str">
        <f t="shared" si="162"/>
        <v>OMM</v>
      </c>
      <c r="DD150" s="60"/>
      <c r="DE150" s="164"/>
      <c r="DG150" s="270">
        <v>41778</v>
      </c>
      <c r="DH150" s="276">
        <f t="shared" si="134"/>
        <v>41733</v>
      </c>
      <c r="DI150" s="269">
        <v>41750</v>
      </c>
      <c r="DJ150" s="269">
        <v>41750</v>
      </c>
      <c r="DK150" s="270"/>
      <c r="DL150" s="1167"/>
      <c r="DM150" s="1167"/>
      <c r="DN150" s="270"/>
      <c r="DO150" s="270"/>
      <c r="DP150" s="277">
        <f t="shared" si="135"/>
        <v>41763</v>
      </c>
      <c r="DQ150" s="270"/>
      <c r="DR150" s="270"/>
      <c r="DS150" s="271"/>
      <c r="DT150" s="270"/>
      <c r="DU150" s="271"/>
      <c r="DV150" s="270">
        <v>41820</v>
      </c>
      <c r="DW150" s="270"/>
      <c r="DX150" s="271"/>
      <c r="DY150" s="271"/>
      <c r="DZ150" s="60"/>
      <c r="EA150" s="61"/>
      <c r="EB150" s="61"/>
      <c r="EC150" s="26" t="str">
        <f t="shared" si="180"/>
        <v/>
      </c>
      <c r="ED150" s="26" t="str">
        <f t="shared" si="181"/>
        <v>ELSTHF4008BKOMM</v>
      </c>
      <c r="EE150" s="27">
        <f>IF($ED150="",0,IF(COUNTIF(ED$12:ED149,ED150)=0,0,COUNTIF(ED$12:ED149,ED150)))</f>
        <v>0</v>
      </c>
      <c r="EF150" s="26">
        <f t="shared" si="182"/>
        <v>0</v>
      </c>
      <c r="EG150" s="27" t="str">
        <f t="shared" si="183"/>
        <v/>
      </c>
      <c r="EI150" s="26" t="str">
        <f t="shared" si="184"/>
        <v>ELSTHF4008</v>
      </c>
      <c r="EJ150" s="26" t="str">
        <f t="shared" si="185"/>
        <v>ELSTHF4008BK</v>
      </c>
      <c r="EV150" s="26">
        <f>AV150*AF150</f>
        <v>5100</v>
      </c>
    </row>
    <row r="151" spans="1:152" s="26" customFormat="1" ht="52.5" customHeight="1">
      <c r="A151" s="168" t="str">
        <f>IF(OR($I151="TTL",$I151=""),"",IF(ISERROR(VLOOKUP($B151,CODE!$D:$G,CODE!$F$1-2,FALSE))=TRUE,"전략",VLOOKUP($B151,CODE!$D:$G,CODE!$F$1-2,FALSE)))</f>
        <v>전략</v>
      </c>
      <c r="B151" s="217" t="str">
        <f>IF(OR($I151="TTL",$I151=""),"",IF(VLOOKUP($P151,CODE!$K:$O,CODE!$O$1,FALSE)="",$I151,$I151&amp;"-"&amp;VLOOKUP($P151,CODE!$K:$O,CODE!$O$1,FALSE)))</f>
        <v>ELS-의류</v>
      </c>
      <c r="C151" s="71" t="str">
        <f t="shared" si="172"/>
        <v>ELS-대경-05</v>
      </c>
      <c r="D151" s="300" t="str">
        <f t="shared" si="173"/>
        <v>ELS-대경-05ELSTHF4008BK</v>
      </c>
      <c r="E151" s="71">
        <f t="shared" si="174"/>
        <v>1</v>
      </c>
      <c r="F151" s="193" t="str">
        <f t="shared" si="175"/>
        <v>ELS-대경-051</v>
      </c>
      <c r="G151" s="71" t="str">
        <f t="shared" si="176"/>
        <v>ELS-대경-051-ELSTHF4008BLACKOLL</v>
      </c>
      <c r="H151" s="71" t="str">
        <f>IF(ISERROR(I151&amp;VLOOKUP(P151,CODE!$K:$N,CODE!$N$1,FALSE)&amp;S151)=TRUE,0,I151&amp;VLOOKUP(P151,CODE!$K:$N,CODE!$N$1,FALSE)&amp;S151)</f>
        <v>ELS의류8</v>
      </c>
      <c r="I151" s="71" t="str">
        <f>IF(ISERROR(SEARCH("TTL",$K151))=TRUE,IF($L151="","",VLOOKUP($L151,CODE!$B:$G,CODE!$D$1,FALSE)),"TTL")</f>
        <v>ELS</v>
      </c>
      <c r="J151" s="237" t="str">
        <f t="shared" si="177"/>
        <v>14FW_E</v>
      </c>
      <c r="K151" s="878"/>
      <c r="L151" s="40" t="s">
        <v>2216</v>
      </c>
      <c r="M151" s="41" t="str">
        <f>IF(OR($I151="TTL",$L151=""),"",VLOOKUP($L151,CODE!$B:$D,CODE!$C$1,FALSE))</f>
        <v>ELSTINKO</v>
      </c>
      <c r="N151" s="42" t="str">
        <f>IF(OR($I151="TTL",$L151=""),"",VLOOKUP($K$2,CODE!$S:$T,CODE!$T$1-1,FALSE))</f>
        <v>F</v>
      </c>
      <c r="O151" s="1281">
        <v>4</v>
      </c>
      <c r="P151" s="40" t="s">
        <v>2228</v>
      </c>
      <c r="Q151" s="41" t="str">
        <f>IF(OR($I151="TTL",$P151=""),"",VLOOKUP($P151,CODE!$K:$M,CODE!$L$1,FALSE))</f>
        <v>HOODED T-SHIRTS</v>
      </c>
      <c r="R151" s="1282" t="s">
        <v>2229</v>
      </c>
      <c r="S151" s="1283">
        <v>8</v>
      </c>
      <c r="T151" s="43" t="str">
        <f t="shared" si="129"/>
        <v>008</v>
      </c>
      <c r="U151" s="39" t="str">
        <f t="shared" si="130"/>
        <v>ELSTHF4008</v>
      </c>
      <c r="V151" s="36">
        <f t="shared" si="163"/>
        <v>0.25</v>
      </c>
      <c r="W151" s="1284" t="s">
        <v>2230</v>
      </c>
      <c r="X151" s="39" t="str">
        <f>IF($Y151="","",VLOOKUP($Y151,CODE!$AE:$AF,CODE!$AF$1-1,FALSE))</f>
        <v>BK</v>
      </c>
      <c r="Y151" s="37" t="s">
        <v>2231</v>
      </c>
      <c r="Z151" s="35" t="str">
        <f t="shared" si="131"/>
        <v>ELSTHF4008BK</v>
      </c>
      <c r="AA151" s="592" t="str">
        <f t="shared" si="164"/>
        <v/>
      </c>
      <c r="AB151" s="44">
        <f t="shared" si="165"/>
        <v>0.25</v>
      </c>
      <c r="AC151" s="598" t="s">
        <v>3013</v>
      </c>
      <c r="AD151" s="184">
        <v>1</v>
      </c>
      <c r="AE151" s="1285" t="s">
        <v>2215</v>
      </c>
      <c r="AF151" s="1295">
        <v>300</v>
      </c>
      <c r="AG151" s="1287" t="s">
        <v>2332</v>
      </c>
      <c r="AH151" s="1288">
        <v>5</v>
      </c>
      <c r="AI151" s="224" t="str">
        <f t="shared" si="132"/>
        <v>05</v>
      </c>
      <c r="AJ151" s="1289" t="s">
        <v>2330</v>
      </c>
      <c r="AK151" s="1289" t="s">
        <v>2334</v>
      </c>
      <c r="AL151" s="212">
        <f t="shared" si="133"/>
        <v>1</v>
      </c>
      <c r="AM151" s="247">
        <f>IF(ISERROR(VLOOKUP($F151,[1]기획현황취합!$A$1:$E$65440,[1]기획현황취합!$B$1,FALSE))=TRUE,0,VLOOKUP($F151,[1]기획현황취합!$A$1:$E$65440,[1]기획현황취합!$B$1,FALSE))</f>
        <v>89000</v>
      </c>
      <c r="AN151" s="1099">
        <f>IF(ISERROR(VLOOKUP($F151,[1]기획현황취합!$A$1:$E$65440,[1]기획현황취합!$C$1,FALSE))=TRUE,0,VLOOKUP($F151,[1]기획현황취합!$A$1:$E$65440,[1]기획현황취합!$C$1,FALSE))</f>
        <v>41803</v>
      </c>
      <c r="AO151" s="45">
        <f>IF(ISERROR(($AM151/1.1)/VLOOKUP($AG151,'TARGET MU'!$A:$D,'TARGET MU'!$D$1,FALSE))=TRUE,0,($AM151/1.1)/VLOOKUP($AG151,'TARGET MU'!$A:$D,'TARGET MU'!$D$1,FALSE))</f>
        <v>17979.797979797979</v>
      </c>
      <c r="AP151" s="1110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19655</v>
      </c>
      <c r="AQ151" s="38">
        <f t="shared" si="122"/>
        <v>1675.2020202020212</v>
      </c>
      <c r="AR151" s="754">
        <v>0</v>
      </c>
      <c r="AS151" s="754">
        <v>20</v>
      </c>
      <c r="AT151" s="244" t="s">
        <v>1724</v>
      </c>
      <c r="AU151" s="219">
        <f t="shared" si="123"/>
        <v>20</v>
      </c>
      <c r="AV151" s="245">
        <v>17</v>
      </c>
      <c r="AW151" s="246">
        <v>0</v>
      </c>
      <c r="AX151" s="250">
        <f>IF(ISERROR(VLOOKUP($F151,[1]기획현황취합!$A$1:$E$65440,[1]기획현황취합!$D$1,FALSE))=TRUE,0,VLOOKUP($F151,[1]기획현황취합!$A$1:$E$65440,[1]기획현황취합!$D$1,FALSE))</f>
        <v>41744</v>
      </c>
      <c r="AY151" s="248">
        <v>0</v>
      </c>
      <c r="AZ151" s="208">
        <f>IF(ISERROR(VLOOKUP($F151,[1]기획현황취합!$A$1:$E$65440,[1]기획현황취합!$E$1,FALSE))=TRUE,0,VLOOKUP($F151,[1]기획현황취합!$A$1:$E$65440,[1]기획현황취합!$E$1,FALSE))</f>
        <v>41823</v>
      </c>
      <c r="BA151" s="243">
        <v>41848</v>
      </c>
      <c r="BB151" s="243">
        <v>41884</v>
      </c>
      <c r="BC151" s="243">
        <v>0</v>
      </c>
      <c r="BD151" s="243">
        <v>0</v>
      </c>
      <c r="BE151" s="243">
        <v>0</v>
      </c>
      <c r="BF151" s="243">
        <v>0</v>
      </c>
      <c r="BG151" s="249" t="s">
        <v>2773</v>
      </c>
      <c r="BH151" s="249">
        <v>0</v>
      </c>
      <c r="BI151" s="83">
        <f>IF($I151="TTL",SUMIF($C:$C,MID($K151,1,SEARCH("TTL",$K151)-2),$BI:$BI),SUMIF(실입고현황!$A:$A,BB151&amp;VLOOKUP($AG151,'TARGET MU'!$A:$D,'TARGET MU'!$B$1,FALSE)&amp;$Z151&amp;" "&amp;$AE151,실입고현황!$C:$C))</f>
        <v>312</v>
      </c>
      <c r="BJ151" s="102">
        <f>IF($I151="TTL",SUMIF($C:$C,MID($K151,1,SEARCH("TTL",$K151)-2),$BJ:$BJ),SUMIF(실입고현황!$A:$A,BC151&amp;VLOOKUP($AG151,'TARGET MU'!$A:$D,'TARGET MU'!$B$1,FALSE)&amp;$Z151&amp;" "&amp;$AE151,실입고현황!$C:$C))</f>
        <v>0</v>
      </c>
      <c r="BK151" s="103">
        <f>IF($I151="TTL",SUMIF($C:$C,MID($K151,1,SEARCH("TTL",$K151)-2),$BK:$BK),SUMIF(실입고현황!$A:$A,BD151&amp;VLOOKUP($AG151,'TARGET MU'!$A:$D,'TARGET MU'!$B$1,FALSE)&amp;$Z151&amp;" "&amp;$AE151,실입고현황!$C:$C))</f>
        <v>0</v>
      </c>
      <c r="BL151" s="103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03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04">
        <f t="shared" si="166"/>
        <v>0</v>
      </c>
      <c r="BO151" s="46">
        <f t="shared" si="167"/>
        <v>300</v>
      </c>
      <c r="BP151" s="94">
        <f t="shared" si="168"/>
        <v>5896500</v>
      </c>
      <c r="BQ151" s="94">
        <f t="shared" si="169"/>
        <v>26700000</v>
      </c>
      <c r="BR151" s="47">
        <f t="shared" si="186"/>
        <v>4.1164635415462172</v>
      </c>
      <c r="BT151" s="26" t="str">
        <f>IF(ISERROR(Z151&amp;VLOOKUP($AG151,'TARGET MU'!$A:$D,'TARGET MU'!$B$1,FALSE))=TRUE,"",Z151&amp;VLOOKUP($AG151,'TARGET MU'!$A:$D,'TARGET MU'!$B$1,FALSE))</f>
        <v>ELSTHF4008BK대경글로텍</v>
      </c>
      <c r="BU151" s="31">
        <f t="shared" si="178"/>
        <v>19655</v>
      </c>
      <c r="BV151" s="31" t="str">
        <f t="shared" si="179"/>
        <v>ELSTHF4008BKOLL30089000대경05IN</v>
      </c>
      <c r="BX151" s="54" t="str">
        <f t="shared" si="137"/>
        <v>ELS</v>
      </c>
      <c r="BY151" s="55">
        <f t="shared" si="138"/>
        <v>4</v>
      </c>
      <c r="BZ151" s="55" t="str">
        <f t="shared" si="139"/>
        <v>M</v>
      </c>
      <c r="CA151" s="55" t="str">
        <f t="shared" si="140"/>
        <v>TH</v>
      </c>
      <c r="CB151" s="55" t="str">
        <f t="shared" si="141"/>
        <v>U</v>
      </c>
      <c r="CC151" s="55" t="str">
        <f t="shared" si="142"/>
        <v>IN</v>
      </c>
      <c r="CD151" s="56" t="str">
        <f t="shared" si="143"/>
        <v>14FW_ELSTINKO_HOOD_08_BK</v>
      </c>
      <c r="CE151" s="55" t="str">
        <f t="shared" si="144"/>
        <v>ELSTHF4008</v>
      </c>
      <c r="CF151" s="55" t="str">
        <f t="shared" si="145"/>
        <v>008</v>
      </c>
      <c r="CG151" s="56" t="str">
        <f t="shared" si="146"/>
        <v>14FW_ELSTINKO_HOOD_08_BK</v>
      </c>
      <c r="CH151" s="55" t="str">
        <f t="shared" si="147"/>
        <v>BK</v>
      </c>
      <c r="CI151" s="55">
        <f t="shared" si="148"/>
        <v>1</v>
      </c>
      <c r="CJ151" s="55" t="str">
        <f t="shared" si="149"/>
        <v>OLL</v>
      </c>
      <c r="CK151" s="57">
        <f t="shared" si="170"/>
        <v>300</v>
      </c>
      <c r="CL151" s="58">
        <f t="shared" si="150"/>
        <v>17</v>
      </c>
      <c r="CM151" s="57">
        <f t="shared" si="151"/>
        <v>89000</v>
      </c>
      <c r="CN151" s="57">
        <f t="shared" si="152"/>
        <v>19635</v>
      </c>
      <c r="CO151" s="57">
        <f t="shared" si="153"/>
        <v>20</v>
      </c>
      <c r="CP151" s="59">
        <f t="shared" si="154"/>
        <v>1</v>
      </c>
      <c r="CQ151" s="234"/>
      <c r="CS151" s="48"/>
      <c r="CT151" s="49" t="str">
        <f t="shared" si="155"/>
        <v>ELSTHF4008BKOLL</v>
      </c>
      <c r="CU151" s="50" t="str">
        <f t="shared" si="156"/>
        <v>ELSTINKO</v>
      </c>
      <c r="CV151" s="50" t="str">
        <f t="shared" si="136"/>
        <v>HOODED T-SHIRTS_008</v>
      </c>
      <c r="CW151" s="50" t="str">
        <f t="shared" si="157"/>
        <v>BLACK_OLL</v>
      </c>
      <c r="CX151" s="51" t="str">
        <f t="shared" si="158"/>
        <v>ELS</v>
      </c>
      <c r="CY151" s="51" t="str">
        <f t="shared" si="159"/>
        <v>008</v>
      </c>
      <c r="CZ151" s="52">
        <f t="shared" si="171"/>
        <v>300</v>
      </c>
      <c r="DA151" s="52">
        <f t="shared" si="160"/>
        <v>89000</v>
      </c>
      <c r="DB151" s="51" t="str">
        <f t="shared" si="161"/>
        <v>BLACK</v>
      </c>
      <c r="DC151" s="51" t="str">
        <f t="shared" si="162"/>
        <v>OLL</v>
      </c>
      <c r="DD151" s="60"/>
      <c r="DE151" s="164"/>
      <c r="DG151" s="270">
        <v>41778</v>
      </c>
      <c r="DH151" s="276">
        <f t="shared" si="134"/>
        <v>41733</v>
      </c>
      <c r="DI151" s="269">
        <v>41750</v>
      </c>
      <c r="DJ151" s="269">
        <v>41750</v>
      </c>
      <c r="DK151" s="270"/>
      <c r="DL151" s="1167"/>
      <c r="DM151" s="1167"/>
      <c r="DN151" s="270"/>
      <c r="DO151" s="270"/>
      <c r="DP151" s="277">
        <f t="shared" si="135"/>
        <v>41763</v>
      </c>
      <c r="DQ151" s="270"/>
      <c r="DR151" s="270"/>
      <c r="DS151" s="271"/>
      <c r="DT151" s="270"/>
      <c r="DU151" s="271"/>
      <c r="DV151" s="270">
        <v>41820</v>
      </c>
      <c r="DW151" s="270"/>
      <c r="DX151" s="271"/>
      <c r="DY151" s="271"/>
      <c r="DZ151" s="60"/>
      <c r="EA151" s="61"/>
      <c r="EB151" s="61"/>
      <c r="EC151" s="26" t="str">
        <f t="shared" si="180"/>
        <v/>
      </c>
      <c r="ED151" s="26" t="str">
        <f t="shared" si="181"/>
        <v>ELSTHF4008BKOLL</v>
      </c>
      <c r="EE151" s="27">
        <f>IF($ED151="",0,IF(COUNTIF(ED$12:ED150,ED151)=0,0,COUNTIF(ED$12:ED150,ED151)))</f>
        <v>0</v>
      </c>
      <c r="EF151" s="26">
        <f t="shared" si="182"/>
        <v>0</v>
      </c>
      <c r="EG151" s="27" t="str">
        <f t="shared" si="183"/>
        <v/>
      </c>
      <c r="EI151" s="26" t="str">
        <f t="shared" si="184"/>
        <v>ELSTHF4008</v>
      </c>
      <c r="EJ151" s="26" t="str">
        <f t="shared" si="185"/>
        <v>ELSTHF4008BK</v>
      </c>
      <c r="EV151" s="26">
        <f>AV151*AF151</f>
        <v>5100</v>
      </c>
    </row>
    <row r="152" spans="1:152" s="26" customFormat="1" ht="52.5" customHeight="1">
      <c r="A152" s="168" t="str">
        <f>IF(OR($I152="TTL",$I152=""),"",IF(ISERROR(VLOOKUP($B152,CODE!$D:$G,CODE!$F$1-2,FALSE))=TRUE,"전략",VLOOKUP($B152,CODE!$D:$G,CODE!$F$1-2,FALSE)))</f>
        <v>전략</v>
      </c>
      <c r="B152" s="217" t="str">
        <f>IF(OR($I152="TTL",$I152=""),"",IF(VLOOKUP($P152,CODE!$K:$O,CODE!$O$1,FALSE)="",$I152,$I152&amp;"-"&amp;VLOOKUP($P152,CODE!$K:$O,CODE!$O$1,FALSE)))</f>
        <v>ELS-의류</v>
      </c>
      <c r="C152" s="71" t="str">
        <f t="shared" si="172"/>
        <v>ELS-대경-05</v>
      </c>
      <c r="D152" s="300" t="str">
        <f t="shared" si="173"/>
        <v>ELS-대경-05ELSTHF4008BK</v>
      </c>
      <c r="E152" s="71">
        <f t="shared" si="174"/>
        <v>1</v>
      </c>
      <c r="F152" s="193" t="str">
        <f t="shared" si="175"/>
        <v>ELS-대경-051</v>
      </c>
      <c r="G152" s="71" t="str">
        <f t="shared" si="176"/>
        <v>ELS-대경-051-ELSTHF4008BLACKOXL</v>
      </c>
      <c r="H152" s="71" t="str">
        <f>IF(ISERROR(I152&amp;VLOOKUP(P152,CODE!$K:$N,CODE!$N$1,FALSE)&amp;S152)=TRUE,0,I152&amp;VLOOKUP(P152,CODE!$K:$N,CODE!$N$1,FALSE)&amp;S152)</f>
        <v>ELS의류8</v>
      </c>
      <c r="I152" s="71" t="str">
        <f>IF(ISERROR(SEARCH("TTL",$K152))=TRUE,IF($L152="","",VLOOKUP($L152,CODE!$B:$G,CODE!$D$1,FALSE)),"TTL")</f>
        <v>ELS</v>
      </c>
      <c r="J152" s="237" t="str">
        <f t="shared" si="177"/>
        <v>14FW_E</v>
      </c>
      <c r="K152" s="878"/>
      <c r="L152" s="40" t="s">
        <v>2216</v>
      </c>
      <c r="M152" s="41" t="str">
        <f>IF(OR($I152="TTL",$L152=""),"",VLOOKUP($L152,CODE!$B:$D,CODE!$C$1,FALSE))</f>
        <v>ELSTINKO</v>
      </c>
      <c r="N152" s="42" t="str">
        <f>IF(OR($I152="TTL",$L152=""),"",VLOOKUP($K$2,CODE!$S:$T,CODE!$T$1-1,FALSE))</f>
        <v>F</v>
      </c>
      <c r="O152" s="1281">
        <v>4</v>
      </c>
      <c r="P152" s="40" t="s">
        <v>2228</v>
      </c>
      <c r="Q152" s="41" t="str">
        <f>IF(OR($I152="TTL",$P152=""),"",VLOOKUP($P152,CODE!$K:$M,CODE!$L$1,FALSE))</f>
        <v>HOODED T-SHIRTS</v>
      </c>
      <c r="R152" s="1282" t="s">
        <v>2229</v>
      </c>
      <c r="S152" s="1283">
        <v>8</v>
      </c>
      <c r="T152" s="43" t="str">
        <f t="shared" si="129"/>
        <v>008</v>
      </c>
      <c r="U152" s="39" t="str">
        <f t="shared" si="130"/>
        <v>ELSTHF4008</v>
      </c>
      <c r="V152" s="36">
        <f t="shared" si="163"/>
        <v>0.25</v>
      </c>
      <c r="W152" s="1284" t="s">
        <v>2230</v>
      </c>
      <c r="X152" s="39" t="str">
        <f>IF($Y152="","",VLOOKUP($Y152,CODE!$AE:$AF,CODE!$AF$1-1,FALSE))</f>
        <v>BK</v>
      </c>
      <c r="Y152" s="37" t="s">
        <v>2231</v>
      </c>
      <c r="Z152" s="35" t="str">
        <f t="shared" si="131"/>
        <v>ELSTHF4008BK</v>
      </c>
      <c r="AA152" s="592" t="str">
        <f t="shared" si="164"/>
        <v/>
      </c>
      <c r="AB152" s="44">
        <f t="shared" si="165"/>
        <v>0.25</v>
      </c>
      <c r="AC152" s="598" t="s">
        <v>3013</v>
      </c>
      <c r="AD152" s="184">
        <v>1</v>
      </c>
      <c r="AE152" s="1285" t="s">
        <v>2218</v>
      </c>
      <c r="AF152" s="1295">
        <v>200</v>
      </c>
      <c r="AG152" s="1287" t="s">
        <v>2332</v>
      </c>
      <c r="AH152" s="1288">
        <v>5</v>
      </c>
      <c r="AI152" s="224" t="str">
        <f t="shared" si="132"/>
        <v>05</v>
      </c>
      <c r="AJ152" s="1289" t="s">
        <v>2330</v>
      </c>
      <c r="AK152" s="1289" t="s">
        <v>2334</v>
      </c>
      <c r="AL152" s="212">
        <f t="shared" si="133"/>
        <v>1</v>
      </c>
      <c r="AM152" s="247">
        <f>IF(ISERROR(VLOOKUP($F152,[1]기획현황취합!$A$1:$E$65440,[1]기획현황취합!$B$1,FALSE))=TRUE,0,VLOOKUP($F152,[1]기획현황취합!$A$1:$E$65440,[1]기획현황취합!$B$1,FALSE))</f>
        <v>89000</v>
      </c>
      <c r="AN152" s="1099">
        <f>IF(ISERROR(VLOOKUP($F152,[1]기획현황취합!$A$1:$E$65440,[1]기획현황취합!$C$1,FALSE))=TRUE,0,VLOOKUP($F152,[1]기획현황취합!$A$1:$E$65440,[1]기획현황취합!$C$1,FALSE))</f>
        <v>41803</v>
      </c>
      <c r="AO152" s="45">
        <f>IF(ISERROR(($AM152/1.1)/VLOOKUP($AG152,'TARGET MU'!$A:$D,'TARGET MU'!$D$1,FALSE))=TRUE,0,($AM152/1.1)/VLOOKUP($AG152,'TARGET MU'!$A:$D,'TARGET MU'!$D$1,FALSE))</f>
        <v>17979.797979797979</v>
      </c>
      <c r="AP152" s="1110">
        <f>IF(OR(AF152=0,AND(AV152=0,AW152=0)),0,IF(AG152="캡보이2",AV152*$AQ$5+AU152,IF(OR(AK152="IN",AK152="BG",AK152="VT",AK152="CB"),$AU152+(($AV152*(1+$AW$4))*(HLOOKUP(VLOOKUP(AG152,'TARGET MU'!$A:$P,'TARGET MU'!$J$1,FALSE),$AO$4:$AR$5,2,FALSE)))+$AW152,$AU152+((($AV152*(1+$AW$4))*(1+HLOOKUP(VLOOKUP($P152,CODE!$K:$P,CODE!$P$1,FALSE),$AS$4:$AV$5,2,FALSE)))*(HLOOKUP(VLOOKUP(AG152,'TARGET MU'!$A:$P,'TARGET MU'!$J$1,FALSE),$AO$4:$AR$5,2,FALSE)))+$AW152)))</f>
        <v>19655</v>
      </c>
      <c r="AQ152" s="38">
        <f t="shared" si="122"/>
        <v>1675.2020202020212</v>
      </c>
      <c r="AR152" s="754">
        <v>0</v>
      </c>
      <c r="AS152" s="754">
        <v>20</v>
      </c>
      <c r="AT152" s="244" t="s">
        <v>1724</v>
      </c>
      <c r="AU152" s="219">
        <f t="shared" si="123"/>
        <v>20</v>
      </c>
      <c r="AV152" s="245">
        <v>17</v>
      </c>
      <c r="AW152" s="246">
        <v>0</v>
      </c>
      <c r="AX152" s="250">
        <f>IF(ISERROR(VLOOKUP($F152,[1]기획현황취합!$A$1:$E$65440,[1]기획현황취합!$D$1,FALSE))=TRUE,0,VLOOKUP($F152,[1]기획현황취합!$A$1:$E$65440,[1]기획현황취합!$D$1,FALSE))</f>
        <v>41744</v>
      </c>
      <c r="AY152" s="248">
        <v>0</v>
      </c>
      <c r="AZ152" s="208">
        <f>IF(ISERROR(VLOOKUP($F152,[1]기획현황취합!$A$1:$E$65440,[1]기획현황취합!$E$1,FALSE))=TRUE,0,VLOOKUP($F152,[1]기획현황취합!$A$1:$E$65440,[1]기획현황취합!$E$1,FALSE))</f>
        <v>41823</v>
      </c>
      <c r="BA152" s="243">
        <v>41848</v>
      </c>
      <c r="BB152" s="243">
        <v>41884</v>
      </c>
      <c r="BC152" s="243">
        <v>0</v>
      </c>
      <c r="BD152" s="243">
        <v>0</v>
      </c>
      <c r="BE152" s="243">
        <v>0</v>
      </c>
      <c r="BF152" s="243">
        <v>0</v>
      </c>
      <c r="BG152" s="249" t="s">
        <v>2839</v>
      </c>
      <c r="BH152" s="249">
        <v>0</v>
      </c>
      <c r="BI152" s="83">
        <f>IF($I152="TTL",SUMIF($C:$C,MID($K152,1,SEARCH("TTL",$K152)-2),$BI:$BI),SUMIF(실입고현황!$A:$A,BB152&amp;VLOOKUP($AG152,'TARGET MU'!$A:$D,'TARGET MU'!$B$1,FALSE)&amp;$Z152&amp;" "&amp;$AE152,실입고현황!$C:$C))</f>
        <v>209</v>
      </c>
      <c r="BJ152" s="102">
        <f>IF($I152="TTL",SUMIF($C:$C,MID($K152,1,SEARCH("TTL",$K152)-2),$BJ:$BJ),SUMIF(실입고현황!$A:$A,BC152&amp;VLOOKUP($AG152,'TARGET MU'!$A:$D,'TARGET MU'!$B$1,FALSE)&amp;$Z152&amp;" "&amp;$AE152,실입고현황!$C:$C))</f>
        <v>0</v>
      </c>
      <c r="BK152" s="103">
        <f>IF($I152="TTL",SUMIF($C:$C,MID($K152,1,SEARCH("TTL",$K152)-2),$BK:$BK),SUMIF(실입고현황!$A:$A,BD152&amp;VLOOKUP($AG152,'TARGET MU'!$A:$D,'TARGET MU'!$B$1,FALSE)&amp;$Z152&amp;" "&amp;$AE152,실입고현황!$C:$C))</f>
        <v>0</v>
      </c>
      <c r="BL152" s="103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03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04">
        <f t="shared" si="166"/>
        <v>0</v>
      </c>
      <c r="BO152" s="46">
        <f t="shared" si="167"/>
        <v>200</v>
      </c>
      <c r="BP152" s="94">
        <f t="shared" si="168"/>
        <v>3931000</v>
      </c>
      <c r="BQ152" s="94">
        <f t="shared" si="169"/>
        <v>17800000</v>
      </c>
      <c r="BR152" s="47">
        <f t="shared" si="186"/>
        <v>4.1164635415462181</v>
      </c>
      <c r="BT152" s="26" t="str">
        <f>IF(ISERROR(Z152&amp;VLOOKUP($AG152,'TARGET MU'!$A:$D,'TARGET MU'!$B$1,FALSE))=TRUE,"",Z152&amp;VLOOKUP($AG152,'TARGET MU'!$A:$D,'TARGET MU'!$B$1,FALSE))</f>
        <v>ELSTHF4008BK대경글로텍</v>
      </c>
      <c r="BU152" s="31">
        <f t="shared" si="178"/>
        <v>19655</v>
      </c>
      <c r="BV152" s="31" t="str">
        <f t="shared" si="179"/>
        <v>ELSTHF4008BKOXL20089000대경05IN</v>
      </c>
      <c r="BX152" s="54" t="str">
        <f t="shared" si="137"/>
        <v>ELS</v>
      </c>
      <c r="BY152" s="55">
        <f t="shared" si="138"/>
        <v>4</v>
      </c>
      <c r="BZ152" s="55" t="str">
        <f t="shared" si="139"/>
        <v>M</v>
      </c>
      <c r="CA152" s="55" t="str">
        <f t="shared" si="140"/>
        <v>TH</v>
      </c>
      <c r="CB152" s="55" t="str">
        <f t="shared" si="141"/>
        <v>U</v>
      </c>
      <c r="CC152" s="55" t="str">
        <f t="shared" si="142"/>
        <v>IN</v>
      </c>
      <c r="CD152" s="56" t="str">
        <f t="shared" si="143"/>
        <v>14FW_ELSTINKO_HOOD_08_BK</v>
      </c>
      <c r="CE152" s="55" t="str">
        <f t="shared" si="144"/>
        <v>ELSTHF4008</v>
      </c>
      <c r="CF152" s="55" t="str">
        <f t="shared" si="145"/>
        <v>008</v>
      </c>
      <c r="CG152" s="56" t="str">
        <f t="shared" si="146"/>
        <v>14FW_ELSTINKO_HOOD_08_BK</v>
      </c>
      <c r="CH152" s="55" t="str">
        <f t="shared" si="147"/>
        <v>BK</v>
      </c>
      <c r="CI152" s="55">
        <f t="shared" si="148"/>
        <v>1</v>
      </c>
      <c r="CJ152" s="55" t="str">
        <f t="shared" si="149"/>
        <v>OXL</v>
      </c>
      <c r="CK152" s="57">
        <f t="shared" si="170"/>
        <v>200</v>
      </c>
      <c r="CL152" s="58">
        <f t="shared" si="150"/>
        <v>17</v>
      </c>
      <c r="CM152" s="57">
        <f t="shared" si="151"/>
        <v>89000</v>
      </c>
      <c r="CN152" s="57">
        <f t="shared" si="152"/>
        <v>19635</v>
      </c>
      <c r="CO152" s="57">
        <f t="shared" si="153"/>
        <v>20</v>
      </c>
      <c r="CP152" s="59">
        <f t="shared" si="154"/>
        <v>1</v>
      </c>
      <c r="CQ152" s="234"/>
      <c r="CS152" s="48"/>
      <c r="CT152" s="49" t="str">
        <f t="shared" si="155"/>
        <v>ELSTHF4008BKOXL</v>
      </c>
      <c r="CU152" s="50" t="str">
        <f t="shared" si="156"/>
        <v>ELSTINKO</v>
      </c>
      <c r="CV152" s="50" t="str">
        <f t="shared" si="136"/>
        <v>HOODED T-SHIRTS_008</v>
      </c>
      <c r="CW152" s="50" t="str">
        <f t="shared" si="157"/>
        <v>BLACK_OXL</v>
      </c>
      <c r="CX152" s="51" t="str">
        <f t="shared" si="158"/>
        <v>ELS</v>
      </c>
      <c r="CY152" s="51" t="str">
        <f t="shared" si="159"/>
        <v>008</v>
      </c>
      <c r="CZ152" s="52">
        <f t="shared" si="171"/>
        <v>200</v>
      </c>
      <c r="DA152" s="52">
        <f t="shared" si="160"/>
        <v>89000</v>
      </c>
      <c r="DB152" s="51" t="str">
        <f t="shared" si="161"/>
        <v>BLACK</v>
      </c>
      <c r="DC152" s="51" t="str">
        <f t="shared" si="162"/>
        <v>OXL</v>
      </c>
      <c r="DD152" s="60"/>
      <c r="DE152" s="164"/>
      <c r="DG152" s="270">
        <v>41778</v>
      </c>
      <c r="DH152" s="276">
        <f t="shared" si="134"/>
        <v>41733</v>
      </c>
      <c r="DI152" s="269">
        <v>41750</v>
      </c>
      <c r="DJ152" s="269">
        <v>41750</v>
      </c>
      <c r="DK152" s="270"/>
      <c r="DL152" s="1167"/>
      <c r="DM152" s="1167"/>
      <c r="DN152" s="270"/>
      <c r="DO152" s="270"/>
      <c r="DP152" s="277">
        <f t="shared" si="135"/>
        <v>41763</v>
      </c>
      <c r="DQ152" s="270"/>
      <c r="DR152" s="270"/>
      <c r="DS152" s="271"/>
      <c r="DT152" s="270"/>
      <c r="DU152" s="271"/>
      <c r="DV152" s="270">
        <v>41820</v>
      </c>
      <c r="DW152" s="270"/>
      <c r="DX152" s="271"/>
      <c r="DY152" s="271"/>
      <c r="DZ152" s="60"/>
      <c r="EA152" s="61"/>
      <c r="EB152" s="61"/>
      <c r="EC152" s="26" t="str">
        <f t="shared" si="180"/>
        <v/>
      </c>
      <c r="ED152" s="26" t="str">
        <f t="shared" si="181"/>
        <v>ELSTHF4008BKOXL</v>
      </c>
      <c r="EE152" s="27">
        <f>IF($ED152="",0,IF(COUNTIF(ED$12:ED151,ED152)=0,0,COUNTIF(ED$12:ED151,ED152)))</f>
        <v>0</v>
      </c>
      <c r="EF152" s="26">
        <f t="shared" si="182"/>
        <v>0</v>
      </c>
      <c r="EG152" s="27" t="str">
        <f t="shared" si="183"/>
        <v/>
      </c>
      <c r="EI152" s="26" t="str">
        <f t="shared" si="184"/>
        <v>ELSTHF4008</v>
      </c>
      <c r="EJ152" s="26" t="str">
        <f t="shared" si="185"/>
        <v>ELSTHF4008BK</v>
      </c>
      <c r="EV152" s="26">
        <f>AV152*AF152</f>
        <v>3400</v>
      </c>
    </row>
    <row r="153" spans="1:152" s="26" customFormat="1" ht="52.5" customHeight="1">
      <c r="A153" s="168" t="str">
        <f>IF(OR($I153="TTL",$I153=""),"",IF(ISERROR(VLOOKUP($B153,CODE!$D:$G,CODE!$F$1-2,FALSE))=TRUE,"전략",VLOOKUP($B153,CODE!$D:$G,CODE!$F$1-2,FALSE)))</f>
        <v/>
      </c>
      <c r="B153" s="217" t="str">
        <f>IF(OR($I153="TTL",$I153=""),"",IF(VLOOKUP($P153,CODE!$K:$O,CODE!$O$1,FALSE)="",$I153,$I153&amp;"-"&amp;VLOOKUP($P153,CODE!$K:$O,CODE!$O$1,FALSE)))</f>
        <v/>
      </c>
      <c r="C153" s="71" t="str">
        <f t="shared" si="172"/>
        <v/>
      </c>
      <c r="D153" s="300" t="str">
        <f t="shared" si="173"/>
        <v/>
      </c>
      <c r="E153" s="71">
        <f t="shared" si="174"/>
        <v>0</v>
      </c>
      <c r="F153" s="193" t="str">
        <f t="shared" si="175"/>
        <v>0</v>
      </c>
      <c r="G153" s="71" t="str">
        <f t="shared" si="176"/>
        <v>0-</v>
      </c>
      <c r="H153" s="71">
        <f>IF(ISERROR(I153&amp;VLOOKUP(P153,CODE!$K:$N,CODE!$N$1,FALSE)&amp;S153)=TRUE,0,I153&amp;VLOOKUP(P153,CODE!$K:$N,CODE!$N$1,FALSE)&amp;S153)</f>
        <v>0</v>
      </c>
      <c r="I153" s="71" t="str">
        <f>IF(ISERROR(SEARCH("TTL",$K153))=TRUE,IF($L153="","",VLOOKUP($L153,CODE!$B:$G,CODE!$D$1,FALSE)),"TTL")</f>
        <v>TTL</v>
      </c>
      <c r="J153" s="237" t="str">
        <f t="shared" si="177"/>
        <v/>
      </c>
      <c r="K153" s="878" t="str">
        <f>C152&amp;" TTL"</f>
        <v>ELS-대경-05 TTL</v>
      </c>
      <c r="L153" s="40"/>
      <c r="M153" s="41" t="str">
        <f>IF(OR($I153="TTL",$L153=""),"",VLOOKUP($L153,CODE!$B:$D,CODE!$C$1,FALSE))</f>
        <v/>
      </c>
      <c r="N153" s="42" t="str">
        <f>IF(OR($I153="TTL",$L153=""),"",VLOOKUP($K$2,CODE!$S:$T,CODE!$T$1-1,FALSE))</f>
        <v/>
      </c>
      <c r="O153" s="43" t="str">
        <f>IF(OR($I153="TTL",$L153=""),"",VLOOKUP($L$2,CODE!$X:$Y,CODE!$Y$1-1,FALSE))</f>
        <v/>
      </c>
      <c r="P153" s="40"/>
      <c r="Q153" s="41" t="str">
        <f>IF(OR($I153="TTL",$P153=""),"",VLOOKUP($P153,CODE!$K:$M,CODE!$L$1,FALSE))</f>
        <v/>
      </c>
      <c r="R153" s="1282"/>
      <c r="S153" s="1283"/>
      <c r="T153" s="43" t="str">
        <f t="shared" si="129"/>
        <v/>
      </c>
      <c r="U153" s="39" t="str">
        <f t="shared" si="130"/>
        <v/>
      </c>
      <c r="V153" s="36">
        <f t="shared" si="163"/>
        <v>1</v>
      </c>
      <c r="W153" s="1284"/>
      <c r="X153" s="39" t="str">
        <f>IF($Y153="","",VLOOKUP($Y153,CODE!$AE:$AF,CODE!$AF$1-1,FALSE))</f>
        <v/>
      </c>
      <c r="Y153" s="37"/>
      <c r="Z153" s="35" t="str">
        <f t="shared" si="131"/>
        <v/>
      </c>
      <c r="AA153" s="592" t="str">
        <f t="shared" si="164"/>
        <v/>
      </c>
      <c r="AB153" s="44">
        <f t="shared" si="165"/>
        <v>1</v>
      </c>
      <c r="AC153" s="598">
        <v>0</v>
      </c>
      <c r="AD153" s="184">
        <v>1</v>
      </c>
      <c r="AE153" s="1285"/>
      <c r="AF153" s="1286"/>
      <c r="AG153" s="1287"/>
      <c r="AH153" s="1288"/>
      <c r="AI153" s="224" t="str">
        <f t="shared" si="132"/>
        <v/>
      </c>
      <c r="AJ153" s="1289"/>
      <c r="AK153" s="1289"/>
      <c r="AL153" s="212" t="str">
        <f t="shared" si="133"/>
        <v/>
      </c>
      <c r="AM153" s="247">
        <f>IF(ISERROR(VLOOKUP($F153,[1]기획현황취합!$A$1:$E$65440,[1]기획현황취합!$B$1,FALSE))=TRUE,0,VLOOKUP($F153,[1]기획현황취합!$A$1:$E$65440,[1]기획현황취합!$B$1,FALSE))</f>
        <v>0</v>
      </c>
      <c r="AN153" s="1099">
        <f>IF(ISERROR(VLOOKUP($F153,[1]기획현황취합!$A$1:$E$65440,[1]기획현황취합!$C$1,FALSE))=TRUE,0,VLOOKUP($F153,[1]기획현황취합!$A$1:$E$65440,[1]기획현황취합!$C$1,FALSE))</f>
        <v>0</v>
      </c>
      <c r="AO153" s="45">
        <f>IF(ISERROR(($AM153/1.1)/VLOOKUP($AG153,'TARGET MU'!$A:$D,'TARGET MU'!$D$1,FALSE))=TRUE,0,($AM153/1.1)/VLOOKUP($AG153,'TARGET MU'!$A:$D,'TARGET MU'!$D$1,FALSE))</f>
        <v>0</v>
      </c>
      <c r="AP153" s="1110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0</v>
      </c>
      <c r="AQ153" s="38">
        <f t="shared" si="122"/>
        <v>0</v>
      </c>
      <c r="AR153" s="754">
        <v>0</v>
      </c>
      <c r="AS153" s="754">
        <v>0</v>
      </c>
      <c r="AT153" s="244" t="s">
        <v>1724</v>
      </c>
      <c r="AU153" s="219">
        <f t="shared" si="123"/>
        <v>0</v>
      </c>
      <c r="AV153" s="245">
        <v>0</v>
      </c>
      <c r="AW153" s="246">
        <v>0</v>
      </c>
      <c r="AX153" s="250">
        <f>IF(ISERROR(VLOOKUP($F153,[1]기획현황취합!$A$1:$E$65440,[1]기획현황취합!$D$1,FALSE))=TRUE,0,VLOOKUP($F153,[1]기획현황취합!$A$1:$E$65440,[1]기획현황취합!$D$1,FALSE))</f>
        <v>0</v>
      </c>
      <c r="AY153" s="248">
        <v>0</v>
      </c>
      <c r="AZ153" s="208">
        <f>IF(ISERROR(VLOOKUP($F153,[1]기획현황취합!$A$1:$E$65440,[1]기획현황취합!$E$1,FALSE))=TRUE,0,VLOOKUP($F153,[1]기획현황취합!$A$1:$E$65440,[1]기획현황취합!$E$1,FALSE))</f>
        <v>0</v>
      </c>
      <c r="BA153" s="243">
        <v>0</v>
      </c>
      <c r="BB153" s="243">
        <v>0</v>
      </c>
      <c r="BC153" s="243">
        <v>0</v>
      </c>
      <c r="BD153" s="243">
        <v>0</v>
      </c>
      <c r="BE153" s="243">
        <v>0</v>
      </c>
      <c r="BF153" s="243">
        <v>0</v>
      </c>
      <c r="BG153" s="249">
        <v>0</v>
      </c>
      <c r="BH153" s="249">
        <v>0</v>
      </c>
      <c r="BI153" s="83">
        <f>IF($I153="TTL",SUMIF($C:$C,MID($K153,1,SEARCH("TTL",$K153)-2),$BI:$BI),SUMIF(실입고현황!$A:$A,BB153&amp;VLOOKUP($AG153,'TARGET MU'!$A:$D,'TARGET MU'!$B$1,FALSE)&amp;$Z153&amp;" "&amp;$AE153,실입고현황!$C:$C))</f>
        <v>1048</v>
      </c>
      <c r="BJ153" s="102">
        <f>IF($I153="TTL",SUMIF($C:$C,MID($K153,1,SEARCH("TTL",$K153)-2),$BJ:$BJ),SUMIF(실입고현황!$A:$A,BC153&amp;VLOOKUP($AG153,'TARGET MU'!$A:$D,'TARGET MU'!$B$1,FALSE)&amp;$Z153&amp;" "&amp;$AE153,실입고현황!$C:$C))</f>
        <v>0</v>
      </c>
      <c r="BK153" s="103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03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03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04">
        <f t="shared" si="166"/>
        <v>0</v>
      </c>
      <c r="BO153" s="46">
        <f t="shared" si="167"/>
        <v>1000</v>
      </c>
      <c r="BP153" s="94">
        <f t="shared" si="168"/>
        <v>19655000</v>
      </c>
      <c r="BQ153" s="94">
        <f t="shared" si="169"/>
        <v>89000000</v>
      </c>
      <c r="BR153" s="47">
        <f t="shared" si="186"/>
        <v>4.1164635415462181</v>
      </c>
      <c r="BT153" s="26" t="str">
        <f>IF(ISERROR(Z153&amp;VLOOKUP($AG153,'TARGET MU'!$A:$D,'TARGET MU'!$B$1,FALSE))=TRUE,"",Z153&amp;VLOOKUP($AG153,'TARGET MU'!$A:$D,'TARGET MU'!$B$1,FALSE))</f>
        <v/>
      </c>
      <c r="BU153" s="31">
        <f t="shared" si="178"/>
        <v>0</v>
      </c>
      <c r="BV153" s="31" t="str">
        <f t="shared" si="179"/>
        <v>0</v>
      </c>
      <c r="BX153" s="54" t="str">
        <f t="shared" si="137"/>
        <v/>
      </c>
      <c r="BY153" s="55" t="str">
        <f t="shared" si="138"/>
        <v/>
      </c>
      <c r="BZ153" s="55">
        <f t="shared" si="139"/>
        <v>0</v>
      </c>
      <c r="CA153" s="55">
        <f t="shared" si="140"/>
        <v>0</v>
      </c>
      <c r="CB153" s="55">
        <f t="shared" si="141"/>
        <v>0</v>
      </c>
      <c r="CC153" s="55">
        <f t="shared" si="142"/>
        <v>0</v>
      </c>
      <c r="CD153" s="56">
        <f t="shared" si="143"/>
        <v>0</v>
      </c>
      <c r="CE153" s="55" t="str">
        <f t="shared" si="144"/>
        <v/>
      </c>
      <c r="CF153" s="55" t="str">
        <f t="shared" si="145"/>
        <v/>
      </c>
      <c r="CG153" s="56">
        <f t="shared" si="146"/>
        <v>0</v>
      </c>
      <c r="CH153" s="55" t="str">
        <f t="shared" si="147"/>
        <v/>
      </c>
      <c r="CI153" s="55">
        <f t="shared" si="148"/>
        <v>1</v>
      </c>
      <c r="CJ153" s="55">
        <f t="shared" si="149"/>
        <v>0</v>
      </c>
      <c r="CK153" s="57">
        <f t="shared" si="170"/>
        <v>1000</v>
      </c>
      <c r="CL153" s="58">
        <f t="shared" si="150"/>
        <v>0</v>
      </c>
      <c r="CM153" s="57">
        <f t="shared" si="151"/>
        <v>0</v>
      </c>
      <c r="CN153" s="57">
        <f t="shared" si="152"/>
        <v>0</v>
      </c>
      <c r="CO153" s="57">
        <f t="shared" si="153"/>
        <v>0</v>
      </c>
      <c r="CP153" s="59" t="str">
        <f t="shared" si="154"/>
        <v/>
      </c>
      <c r="CQ153" s="234"/>
      <c r="CS153" s="48"/>
      <c r="CT153" s="49" t="str">
        <f t="shared" si="155"/>
        <v>ELS-대경-05 TTL</v>
      </c>
      <c r="CU153" s="50" t="str">
        <f t="shared" si="156"/>
        <v/>
      </c>
      <c r="CV153" s="50" t="str">
        <f t="shared" si="136"/>
        <v/>
      </c>
      <c r="CW153" s="50" t="str">
        <f t="shared" si="157"/>
        <v/>
      </c>
      <c r="CX153" s="51">
        <f t="shared" si="158"/>
        <v>0</v>
      </c>
      <c r="CY153" s="51" t="str">
        <f t="shared" si="159"/>
        <v/>
      </c>
      <c r="CZ153" s="52">
        <f t="shared" si="171"/>
        <v>1000</v>
      </c>
      <c r="DA153" s="52">
        <f t="shared" si="160"/>
        <v>0</v>
      </c>
      <c r="DB153" s="51">
        <f t="shared" si="161"/>
        <v>0</v>
      </c>
      <c r="DC153" s="51">
        <f t="shared" si="162"/>
        <v>0</v>
      </c>
      <c r="DD153" s="60"/>
      <c r="DE153" s="164"/>
      <c r="DG153" s="270"/>
      <c r="DH153" s="276" t="str">
        <f t="shared" si="134"/>
        <v/>
      </c>
      <c r="DI153" s="269"/>
      <c r="DJ153" s="269"/>
      <c r="DK153" s="270"/>
      <c r="DL153" s="1167"/>
      <c r="DM153" s="1167"/>
      <c r="DN153" s="270"/>
      <c r="DO153" s="270"/>
      <c r="DP153" s="277" t="str">
        <f t="shared" si="135"/>
        <v/>
      </c>
      <c r="DQ153" s="270"/>
      <c r="DR153" s="270"/>
      <c r="DS153" s="271"/>
      <c r="DT153" s="270"/>
      <c r="DU153" s="271"/>
      <c r="DV153" s="270"/>
      <c r="DW153" s="270"/>
      <c r="DX153" s="271"/>
      <c r="DY153" s="271"/>
      <c r="DZ153" s="60"/>
      <c r="EA153" s="61"/>
      <c r="EB153" s="61"/>
      <c r="EC153" s="26" t="str">
        <f t="shared" si="180"/>
        <v>0</v>
      </c>
      <c r="ED153" s="26" t="str">
        <f t="shared" si="181"/>
        <v/>
      </c>
      <c r="EE153" s="27">
        <f>IF($ED153="",0,IF(COUNTIF(ED$12:ED152,ED153)=0,0,COUNTIF(ED$12:ED152,ED153)))</f>
        <v>0</v>
      </c>
      <c r="EF153" s="26">
        <f t="shared" si="182"/>
        <v>0</v>
      </c>
      <c r="EG153" s="27" t="str">
        <f t="shared" si="183"/>
        <v/>
      </c>
      <c r="EI153" s="26" t="str">
        <f t="shared" si="184"/>
        <v/>
      </c>
      <c r="EJ153" s="26" t="str">
        <f t="shared" si="185"/>
        <v/>
      </c>
    </row>
    <row r="154" spans="1:152" s="26" customFormat="1" ht="52.5" customHeight="1">
      <c r="A154" s="168" t="str">
        <f>IF(OR($I154="TTL",$I154=""),"",IF(ISERROR(VLOOKUP($B154,CODE!$D:$G,CODE!$F$1-2,FALSE))=TRUE,"전략",VLOOKUP($B154,CODE!$D:$G,CODE!$F$1-2,FALSE)))</f>
        <v>전략</v>
      </c>
      <c r="B154" s="217" t="str">
        <f>IF(OR($I154="TTL",$I154=""),"",IF(VLOOKUP($P154,CODE!$K:$O,CODE!$O$1,FALSE)="",$I154,$I154&amp;"-"&amp;VLOOKUP($P154,CODE!$K:$O,CODE!$O$1,FALSE)))</f>
        <v>ELS-의류</v>
      </c>
      <c r="C154" s="71" t="str">
        <f t="shared" si="172"/>
        <v>ELS-대경-04</v>
      </c>
      <c r="D154" s="300" t="str">
        <f t="shared" si="173"/>
        <v>ELS-대경-04ELSTLF5009BK</v>
      </c>
      <c r="E154" s="71">
        <f t="shared" si="174"/>
        <v>1</v>
      </c>
      <c r="F154" s="193" t="str">
        <f t="shared" si="175"/>
        <v>ELS-대경-041</v>
      </c>
      <c r="G154" s="71" t="str">
        <f t="shared" si="176"/>
        <v>ELS-대경-041-ELSTLF5009BLACKOXS</v>
      </c>
      <c r="H154" s="71" t="str">
        <f>IF(ISERROR(I154&amp;VLOOKUP(P154,CODE!$K:$N,CODE!$N$1,FALSE)&amp;S154)=TRUE,0,I154&amp;VLOOKUP(P154,CODE!$K:$N,CODE!$N$1,FALSE)&amp;S154)</f>
        <v>ELS의류9</v>
      </c>
      <c r="I154" s="71" t="str">
        <f>IF(ISERROR(SEARCH("TTL",$K154))=TRUE,IF($L154="","",VLOOKUP($L154,CODE!$B:$G,CODE!$D$1,FALSE)),"TTL")</f>
        <v>ELS</v>
      </c>
      <c r="J154" s="237" t="str">
        <f t="shared" si="177"/>
        <v>14FW_E</v>
      </c>
      <c r="K154" s="878"/>
      <c r="L154" s="40" t="s">
        <v>2234</v>
      </c>
      <c r="M154" s="41" t="str">
        <f>IF(OR($I154="TTL",$L154=""),"",VLOOKUP($L154,CODE!$B:$D,CODE!$C$1,FALSE))</f>
        <v>ELSTINKO</v>
      </c>
      <c r="N154" s="42" t="str">
        <f>IF(OR($I154="TTL",$L154=""),"",VLOOKUP($K$2,CODE!$S:$T,CODE!$T$1-1,FALSE))</f>
        <v>F</v>
      </c>
      <c r="O154" s="1281">
        <v>5</v>
      </c>
      <c r="P154" s="40" t="s">
        <v>2235</v>
      </c>
      <c r="Q154" s="41" t="str">
        <f>IF(OR($I154="TTL",$P154=""),"",VLOOKUP($P154,CODE!$K:$M,CODE!$L$1,FALSE))</f>
        <v>LONG SLEEVES</v>
      </c>
      <c r="R154" s="1282" t="s">
        <v>2236</v>
      </c>
      <c r="S154" s="1283">
        <v>9</v>
      </c>
      <c r="T154" s="43" t="str">
        <f t="shared" si="129"/>
        <v>009</v>
      </c>
      <c r="U154" s="39" t="str">
        <f t="shared" si="130"/>
        <v>ELSTLF5009</v>
      </c>
      <c r="V154" s="36">
        <f t="shared" si="163"/>
        <v>0.2</v>
      </c>
      <c r="W154" s="1284" t="s">
        <v>2237</v>
      </c>
      <c r="X154" s="39" t="str">
        <f>IF($Y154="","",VLOOKUP($Y154,CODE!$AE:$AF,CODE!$AF$1-1,FALSE))</f>
        <v>BK</v>
      </c>
      <c r="Y154" s="37" t="s">
        <v>2238</v>
      </c>
      <c r="Z154" s="35" t="str">
        <f t="shared" si="131"/>
        <v>ELSTLF5009BK</v>
      </c>
      <c r="AA154" s="592" t="str">
        <f t="shared" si="164"/>
        <v/>
      </c>
      <c r="AB154" s="44">
        <f t="shared" si="165"/>
        <v>0.2</v>
      </c>
      <c r="AC154" s="598" t="s">
        <v>3019</v>
      </c>
      <c r="AD154" s="184">
        <v>1</v>
      </c>
      <c r="AE154" s="1285" t="s">
        <v>2239</v>
      </c>
      <c r="AF154" s="1295">
        <v>150</v>
      </c>
      <c r="AG154" s="1287" t="s">
        <v>2240</v>
      </c>
      <c r="AH154" s="1288">
        <v>4</v>
      </c>
      <c r="AI154" s="224" t="str">
        <f t="shared" si="132"/>
        <v>04</v>
      </c>
      <c r="AJ154" s="1289" t="s">
        <v>2241</v>
      </c>
      <c r="AK154" s="1289" t="s">
        <v>2242</v>
      </c>
      <c r="AL154" s="212">
        <f t="shared" si="133"/>
        <v>1</v>
      </c>
      <c r="AM154" s="247">
        <f>IF(ISERROR(VLOOKUP($F154,[1]기획현황취합!$A$1:$E$65440,[1]기획현황취합!$B$1,FALSE))=TRUE,0,VLOOKUP($F154,[1]기획현황취합!$A$1:$E$65440,[1]기획현황취합!$B$1,FALSE))</f>
        <v>89000</v>
      </c>
      <c r="AN154" s="1099">
        <f>IF(ISERROR(VLOOKUP($F154,[1]기획현황취합!$A$1:$E$65440,[1]기획현황취합!$C$1,FALSE))=TRUE,0,VLOOKUP($F154,[1]기획현황취합!$A$1:$E$65440,[1]기획현황취합!$C$1,FALSE))</f>
        <v>41803</v>
      </c>
      <c r="AO154" s="45">
        <f>IF(ISERROR(($AM154/1.1)/VLOOKUP($AG154,'TARGET MU'!$A:$D,'TARGET MU'!$D$1,FALSE))=TRUE,0,($AM154/1.1)/VLOOKUP($AG154,'TARGET MU'!$A:$D,'TARGET MU'!$D$1,FALSE))</f>
        <v>17979.797979797979</v>
      </c>
      <c r="AP154" s="1110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19193.000000000004</v>
      </c>
      <c r="AQ154" s="38">
        <f t="shared" si="122"/>
        <v>1213.2020202020249</v>
      </c>
      <c r="AR154" s="754">
        <v>0</v>
      </c>
      <c r="AS154" s="754">
        <v>20</v>
      </c>
      <c r="AT154" s="244" t="s">
        <v>1724</v>
      </c>
      <c r="AU154" s="219">
        <f t="shared" si="123"/>
        <v>20</v>
      </c>
      <c r="AV154" s="245">
        <v>16.600000000000001</v>
      </c>
      <c r="AW154" s="246">
        <v>0</v>
      </c>
      <c r="AX154" s="250">
        <f>IF(ISERROR(VLOOKUP($F154,[1]기획현황취합!$A$1:$E$65440,[1]기획현황취합!$D$1,FALSE))=TRUE,0,VLOOKUP($F154,[1]기획현황취합!$A$1:$E$65440,[1]기획현황취합!$D$1,FALSE))</f>
        <v>41744</v>
      </c>
      <c r="AY154" s="248">
        <v>0</v>
      </c>
      <c r="AZ154" s="208">
        <f>IF(ISERROR(VLOOKUP($F154,[1]기획현황취합!$A$1:$E$65440,[1]기획현황취합!$E$1,FALSE))=TRUE,0,VLOOKUP($F154,[1]기획현황취합!$A$1:$E$65440,[1]기획현황취합!$E$1,FALSE))</f>
        <v>41844</v>
      </c>
      <c r="BA154" s="243">
        <v>41859</v>
      </c>
      <c r="BB154" s="243">
        <v>41859</v>
      </c>
      <c r="BC154" s="243">
        <v>41884</v>
      </c>
      <c r="BD154" s="243">
        <v>0</v>
      </c>
      <c r="BE154" s="243">
        <v>0</v>
      </c>
      <c r="BF154" s="243">
        <v>0</v>
      </c>
      <c r="BG154" s="249" t="s">
        <v>2838</v>
      </c>
      <c r="BH154" s="249">
        <v>0</v>
      </c>
      <c r="BI154" s="83">
        <f>IF($I154="TTL",SUMIF($C:$C,MID($K154,1,SEARCH("TTL",$K154)-2),$BI:$BI),SUMIF(실입고현황!$A:$A,BB154&amp;VLOOKUP($AG154,'TARGET MU'!$A:$D,'TARGET MU'!$B$1,FALSE)&amp;$Z154&amp;" "&amp;$AE154,실입고현황!$C:$C))</f>
        <v>113</v>
      </c>
      <c r="BJ154" s="102">
        <f>IF($I154="TTL",SUMIF($C:$C,MID($K154,1,SEARCH("TTL",$K154)-2),$BJ:$BJ),SUMIF(실입고현황!$A:$A,BC154&amp;VLOOKUP($AG154,'TARGET MU'!$A:$D,'TARGET MU'!$B$1,FALSE)&amp;$Z154&amp;" "&amp;$AE154,실입고현황!$C:$C))</f>
        <v>49</v>
      </c>
      <c r="BK154" s="103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03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03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04">
        <f t="shared" si="166"/>
        <v>0</v>
      </c>
      <c r="BO154" s="46">
        <f t="shared" si="167"/>
        <v>150</v>
      </c>
      <c r="BP154" s="94">
        <f t="shared" si="168"/>
        <v>2878950.0000000005</v>
      </c>
      <c r="BQ154" s="94">
        <f t="shared" si="169"/>
        <v>13350000</v>
      </c>
      <c r="BR154" s="47">
        <f t="shared" si="186"/>
        <v>4.2155520715412331</v>
      </c>
      <c r="BT154" s="26" t="str">
        <f>IF(ISERROR(Z154&amp;VLOOKUP($AG154,'TARGET MU'!$A:$D,'TARGET MU'!$B$1,FALSE))=TRUE,"",Z154&amp;VLOOKUP($AG154,'TARGET MU'!$A:$D,'TARGET MU'!$B$1,FALSE))</f>
        <v>ELSTLF5009BK대경글로텍</v>
      </c>
      <c r="BU154" s="31">
        <f t="shared" si="178"/>
        <v>19193.000000000004</v>
      </c>
      <c r="BV154" s="31" t="str">
        <f t="shared" si="179"/>
        <v>ELSTLF5009BKOXS15089000대경04IN</v>
      </c>
      <c r="BX154" s="54" t="str">
        <f t="shared" si="137"/>
        <v>ELS</v>
      </c>
      <c r="BY154" s="55">
        <f t="shared" si="138"/>
        <v>5</v>
      </c>
      <c r="BZ154" s="55" t="str">
        <f t="shared" si="139"/>
        <v>M</v>
      </c>
      <c r="CA154" s="55" t="str">
        <f t="shared" si="140"/>
        <v>TL</v>
      </c>
      <c r="CB154" s="55" t="str">
        <f t="shared" si="141"/>
        <v>U</v>
      </c>
      <c r="CC154" s="55" t="str">
        <f t="shared" si="142"/>
        <v>IN</v>
      </c>
      <c r="CD154" s="56" t="str">
        <f t="shared" si="143"/>
        <v>14FW_ELSTINKO_MTM_06_BK</v>
      </c>
      <c r="CE154" s="55" t="str">
        <f t="shared" si="144"/>
        <v>ELSTLF5009</v>
      </c>
      <c r="CF154" s="55" t="str">
        <f t="shared" si="145"/>
        <v>009</v>
      </c>
      <c r="CG154" s="56" t="str">
        <f t="shared" si="146"/>
        <v>14FW_ELSTINKO_MTM_06_BK</v>
      </c>
      <c r="CH154" s="55" t="str">
        <f t="shared" si="147"/>
        <v>BK</v>
      </c>
      <c r="CI154" s="55">
        <f t="shared" si="148"/>
        <v>1</v>
      </c>
      <c r="CJ154" s="55" t="str">
        <f t="shared" si="149"/>
        <v>OXS</v>
      </c>
      <c r="CK154" s="57">
        <f t="shared" si="170"/>
        <v>150</v>
      </c>
      <c r="CL154" s="58">
        <f t="shared" si="150"/>
        <v>16.600000000000001</v>
      </c>
      <c r="CM154" s="57">
        <f t="shared" si="151"/>
        <v>89000</v>
      </c>
      <c r="CN154" s="57">
        <f t="shared" si="152"/>
        <v>19173.000000000004</v>
      </c>
      <c r="CO154" s="57">
        <f t="shared" si="153"/>
        <v>20</v>
      </c>
      <c r="CP154" s="59">
        <f t="shared" si="154"/>
        <v>1</v>
      </c>
      <c r="CQ154" s="234"/>
      <c r="CS154" s="48"/>
      <c r="CT154" s="49" t="str">
        <f t="shared" si="155"/>
        <v>ELSTLF5009BKOXS</v>
      </c>
      <c r="CU154" s="50" t="str">
        <f t="shared" si="156"/>
        <v>ELSTINKO</v>
      </c>
      <c r="CV154" s="50" t="str">
        <f t="shared" si="136"/>
        <v>LONG SLEEVES_009</v>
      </c>
      <c r="CW154" s="50" t="str">
        <f t="shared" si="157"/>
        <v>BLACK_OXS</v>
      </c>
      <c r="CX154" s="51" t="str">
        <f t="shared" si="158"/>
        <v>ELS</v>
      </c>
      <c r="CY154" s="51" t="str">
        <f t="shared" si="159"/>
        <v>009</v>
      </c>
      <c r="CZ154" s="52">
        <f t="shared" si="171"/>
        <v>150</v>
      </c>
      <c r="DA154" s="52">
        <f t="shared" si="160"/>
        <v>89000</v>
      </c>
      <c r="DB154" s="51" t="str">
        <f t="shared" si="161"/>
        <v>BLACK</v>
      </c>
      <c r="DC154" s="51" t="str">
        <f t="shared" si="162"/>
        <v>OXS</v>
      </c>
      <c r="DD154" s="60"/>
      <c r="DE154" s="164"/>
      <c r="DG154" s="270">
        <v>41778</v>
      </c>
      <c r="DH154" s="276">
        <f t="shared" si="134"/>
        <v>41754</v>
      </c>
      <c r="DI154" s="269">
        <v>41750</v>
      </c>
      <c r="DJ154" s="269">
        <v>41750</v>
      </c>
      <c r="DK154" s="270"/>
      <c r="DL154" s="1167"/>
      <c r="DM154" s="1167"/>
      <c r="DN154" s="270"/>
      <c r="DO154" s="270"/>
      <c r="DP154" s="277">
        <f t="shared" si="135"/>
        <v>41784</v>
      </c>
      <c r="DQ154" s="270"/>
      <c r="DR154" s="270"/>
      <c r="DS154" s="271"/>
      <c r="DT154" s="270"/>
      <c r="DU154" s="271"/>
      <c r="DV154" s="270">
        <v>41820</v>
      </c>
      <c r="DW154" s="270"/>
      <c r="DX154" s="271"/>
      <c r="DY154" s="271"/>
      <c r="DZ154" s="60"/>
      <c r="EA154" s="61"/>
      <c r="EB154" s="61"/>
      <c r="EC154" s="26" t="str">
        <f t="shared" si="180"/>
        <v>ELSTLF5009BK41744</v>
      </c>
      <c r="ED154" s="26" t="str">
        <f t="shared" si="181"/>
        <v>ELSTLF5009BKOXS</v>
      </c>
      <c r="EE154" s="27">
        <f>IF($ED154="",0,IF(COUNTIF(ED$12:ED153,ED154)=0,0,COUNTIF(ED$12:ED153,ED154)))</f>
        <v>0</v>
      </c>
      <c r="EF154" s="26">
        <f t="shared" si="182"/>
        <v>0</v>
      </c>
      <c r="EG154" s="27" t="str">
        <f t="shared" si="183"/>
        <v/>
      </c>
      <c r="EI154" s="26" t="str">
        <f t="shared" si="184"/>
        <v>ELSTLF5009</v>
      </c>
      <c r="EJ154" s="26" t="str">
        <f t="shared" si="185"/>
        <v>ELSTLF5009BK</v>
      </c>
      <c r="EV154" s="26">
        <f t="shared" ref="EV154:EV197" si="187">AV154*AF154</f>
        <v>2490</v>
      </c>
    </row>
    <row r="155" spans="1:152" s="26" customFormat="1" ht="52.5" customHeight="1">
      <c r="A155" s="168" t="str">
        <f>IF(OR($I155="TTL",$I155=""),"",IF(ISERROR(VLOOKUP($B155,CODE!$D:$G,CODE!$F$1-2,FALSE))=TRUE,"전략",VLOOKUP($B155,CODE!$D:$G,CODE!$F$1-2,FALSE)))</f>
        <v>전략</v>
      </c>
      <c r="B155" s="217" t="str">
        <f>IF(OR($I155="TTL",$I155=""),"",IF(VLOOKUP($P155,CODE!$K:$O,CODE!$O$1,FALSE)="",$I155,$I155&amp;"-"&amp;VLOOKUP($P155,CODE!$K:$O,CODE!$O$1,FALSE)))</f>
        <v>ELS-의류</v>
      </c>
      <c r="C155" s="71" t="str">
        <f t="shared" si="172"/>
        <v>ELS-대경-04</v>
      </c>
      <c r="D155" s="300" t="str">
        <f t="shared" si="173"/>
        <v>ELS-대경-04ELSTLF5009BK</v>
      </c>
      <c r="E155" s="71">
        <f t="shared" si="174"/>
        <v>1</v>
      </c>
      <c r="F155" s="193" t="str">
        <f t="shared" si="175"/>
        <v>ELS-대경-041</v>
      </c>
      <c r="G155" s="71" t="str">
        <f t="shared" si="176"/>
        <v>ELS-대경-041-ELSTLF5009BLACKOSS</v>
      </c>
      <c r="H155" s="71" t="str">
        <f>IF(ISERROR(I155&amp;VLOOKUP(P155,CODE!$K:$N,CODE!$N$1,FALSE)&amp;S155)=TRUE,0,I155&amp;VLOOKUP(P155,CODE!$K:$N,CODE!$N$1,FALSE)&amp;S155)</f>
        <v>ELS의류9</v>
      </c>
      <c r="I155" s="71" t="str">
        <f>IF(ISERROR(SEARCH("TTL",$K155))=TRUE,IF($L155="","",VLOOKUP($L155,CODE!$B:$G,CODE!$D$1,FALSE)),"TTL")</f>
        <v>ELS</v>
      </c>
      <c r="J155" s="237" t="str">
        <f t="shared" si="177"/>
        <v>14FW_E</v>
      </c>
      <c r="K155" s="878"/>
      <c r="L155" s="40" t="s">
        <v>2234</v>
      </c>
      <c r="M155" s="41" t="str">
        <f>IF(OR($I155="TTL",$L155=""),"",VLOOKUP($L155,CODE!$B:$D,CODE!$C$1,FALSE))</f>
        <v>ELSTINKO</v>
      </c>
      <c r="N155" s="42" t="str">
        <f>IF(OR($I155="TTL",$L155=""),"",VLOOKUP($K$2,CODE!$S:$T,CODE!$T$1-1,FALSE))</f>
        <v>F</v>
      </c>
      <c r="O155" s="1281">
        <v>5</v>
      </c>
      <c r="P155" s="40" t="s">
        <v>2235</v>
      </c>
      <c r="Q155" s="41" t="str">
        <f>IF(OR($I155="TTL",$P155=""),"",VLOOKUP($P155,CODE!$K:$M,CODE!$L$1,FALSE))</f>
        <v>LONG SLEEVES</v>
      </c>
      <c r="R155" s="1282" t="s">
        <v>2236</v>
      </c>
      <c r="S155" s="1283">
        <v>9</v>
      </c>
      <c r="T155" s="43" t="str">
        <f t="shared" si="129"/>
        <v>009</v>
      </c>
      <c r="U155" s="39" t="str">
        <f t="shared" si="130"/>
        <v>ELSTLF5009</v>
      </c>
      <c r="V155" s="36">
        <f t="shared" si="163"/>
        <v>0.2</v>
      </c>
      <c r="W155" s="1284" t="s">
        <v>2237</v>
      </c>
      <c r="X155" s="39" t="str">
        <f>IF($Y155="","",VLOOKUP($Y155,CODE!$AE:$AF,CODE!$AF$1-1,FALSE))</f>
        <v>BK</v>
      </c>
      <c r="Y155" s="37" t="s">
        <v>2238</v>
      </c>
      <c r="Z155" s="35" t="str">
        <f t="shared" si="131"/>
        <v>ELSTLF5009BK</v>
      </c>
      <c r="AA155" s="592" t="str">
        <f t="shared" si="164"/>
        <v/>
      </c>
      <c r="AB155" s="44">
        <f t="shared" si="165"/>
        <v>0.2</v>
      </c>
      <c r="AC155" s="598" t="s">
        <v>3019</v>
      </c>
      <c r="AD155" s="184">
        <v>1</v>
      </c>
      <c r="AE155" s="1285" t="s">
        <v>2243</v>
      </c>
      <c r="AF155" s="1295">
        <v>300</v>
      </c>
      <c r="AG155" s="1287" t="s">
        <v>2240</v>
      </c>
      <c r="AH155" s="1288">
        <v>4</v>
      </c>
      <c r="AI155" s="224" t="str">
        <f t="shared" si="132"/>
        <v>04</v>
      </c>
      <c r="AJ155" s="1289" t="s">
        <v>2241</v>
      </c>
      <c r="AK155" s="1289" t="s">
        <v>2242</v>
      </c>
      <c r="AL155" s="212">
        <f t="shared" si="133"/>
        <v>1</v>
      </c>
      <c r="AM155" s="247">
        <f>IF(ISERROR(VLOOKUP($F155,[1]기획현황취합!$A$1:$E$65440,[1]기획현황취합!$B$1,FALSE))=TRUE,0,VLOOKUP($F155,[1]기획현황취합!$A$1:$E$65440,[1]기획현황취합!$B$1,FALSE))</f>
        <v>89000</v>
      </c>
      <c r="AN155" s="1099">
        <f>IF(ISERROR(VLOOKUP($F155,[1]기획현황취합!$A$1:$E$65440,[1]기획현황취합!$C$1,FALSE))=TRUE,0,VLOOKUP($F155,[1]기획현황취합!$A$1:$E$65440,[1]기획현황취합!$C$1,FALSE))</f>
        <v>41803</v>
      </c>
      <c r="AO155" s="45">
        <f>IF(ISERROR(($AM155/1.1)/VLOOKUP($AG155,'TARGET MU'!$A:$D,'TARGET MU'!$D$1,FALSE))=TRUE,0,($AM155/1.1)/VLOOKUP($AG155,'TARGET MU'!$A:$D,'TARGET MU'!$D$1,FALSE))</f>
        <v>17979.797979797979</v>
      </c>
      <c r="AP155" s="1110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19193.000000000004</v>
      </c>
      <c r="AQ155" s="38">
        <f t="shared" si="122"/>
        <v>1213.2020202020249</v>
      </c>
      <c r="AR155" s="754">
        <v>0</v>
      </c>
      <c r="AS155" s="754">
        <v>20</v>
      </c>
      <c r="AT155" s="244" t="s">
        <v>1724</v>
      </c>
      <c r="AU155" s="219">
        <f t="shared" si="123"/>
        <v>20</v>
      </c>
      <c r="AV155" s="245">
        <v>16.600000000000001</v>
      </c>
      <c r="AW155" s="246">
        <v>0</v>
      </c>
      <c r="AX155" s="250">
        <f>IF(ISERROR(VLOOKUP($F155,[1]기획현황취합!$A$1:$E$65440,[1]기획현황취합!$D$1,FALSE))=TRUE,0,VLOOKUP($F155,[1]기획현황취합!$A$1:$E$65440,[1]기획현황취합!$D$1,FALSE))</f>
        <v>41744</v>
      </c>
      <c r="AY155" s="248">
        <v>0</v>
      </c>
      <c r="AZ155" s="208">
        <f>IF(ISERROR(VLOOKUP($F155,[1]기획현황취합!$A$1:$E$65440,[1]기획현황취합!$E$1,FALSE))=TRUE,0,VLOOKUP($F155,[1]기획현황취합!$A$1:$E$65440,[1]기획현황취합!$E$1,FALSE))</f>
        <v>41844</v>
      </c>
      <c r="BA155" s="243">
        <v>41859</v>
      </c>
      <c r="BB155" s="243">
        <v>41859</v>
      </c>
      <c r="BC155" s="243">
        <v>41884</v>
      </c>
      <c r="BD155" s="243">
        <v>0</v>
      </c>
      <c r="BE155" s="243">
        <v>0</v>
      </c>
      <c r="BF155" s="243">
        <v>0</v>
      </c>
      <c r="BG155" s="249" t="s">
        <v>2838</v>
      </c>
      <c r="BH155" s="249">
        <v>0</v>
      </c>
      <c r="BI155" s="83">
        <f>IF($I155="TTL",SUMIF($C:$C,MID($K155,1,SEARCH("TTL",$K155)-2),$BI:$BI),SUMIF(실입고현황!$A:$A,BB155&amp;VLOOKUP($AG155,'TARGET MU'!$A:$D,'TARGET MU'!$B$1,FALSE)&amp;$Z155&amp;" "&amp;$AE155,실입고현황!$C:$C))</f>
        <v>303</v>
      </c>
      <c r="BJ155" s="102">
        <f>IF($I155="TTL",SUMIF($C:$C,MID($K155,1,SEARCH("TTL",$K155)-2),$BJ:$BJ),SUMIF(실입고현황!$A:$A,BC155&amp;VLOOKUP($AG155,'TARGET MU'!$A:$D,'TARGET MU'!$B$1,FALSE)&amp;$Z155&amp;" "&amp;$AE155,실입고현황!$C:$C))</f>
        <v>7</v>
      </c>
      <c r="BK155" s="103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03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03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04">
        <f t="shared" si="166"/>
        <v>0</v>
      </c>
      <c r="BO155" s="46">
        <f t="shared" si="167"/>
        <v>300</v>
      </c>
      <c r="BP155" s="94">
        <f t="shared" si="168"/>
        <v>5757900.0000000009</v>
      </c>
      <c r="BQ155" s="94">
        <f t="shared" si="169"/>
        <v>26700000</v>
      </c>
      <c r="BR155" s="47">
        <f t="shared" si="186"/>
        <v>4.2155520715412331</v>
      </c>
      <c r="BT155" s="26" t="str">
        <f>IF(ISERROR(Z155&amp;VLOOKUP($AG155,'TARGET MU'!$A:$D,'TARGET MU'!$B$1,FALSE))=TRUE,"",Z155&amp;VLOOKUP($AG155,'TARGET MU'!$A:$D,'TARGET MU'!$B$1,FALSE))</f>
        <v>ELSTLF5009BK대경글로텍</v>
      </c>
      <c r="BU155" s="31">
        <f t="shared" si="178"/>
        <v>19193.000000000004</v>
      </c>
      <c r="BV155" s="31" t="str">
        <f t="shared" si="179"/>
        <v>ELSTLF5009BKOSS30089000대경04IN</v>
      </c>
      <c r="BX155" s="54" t="str">
        <f t="shared" si="137"/>
        <v>ELS</v>
      </c>
      <c r="BY155" s="55">
        <f t="shared" si="138"/>
        <v>5</v>
      </c>
      <c r="BZ155" s="55" t="str">
        <f t="shared" si="139"/>
        <v>M</v>
      </c>
      <c r="CA155" s="55" t="str">
        <f t="shared" si="140"/>
        <v>TL</v>
      </c>
      <c r="CB155" s="55" t="str">
        <f t="shared" si="141"/>
        <v>U</v>
      </c>
      <c r="CC155" s="55" t="str">
        <f t="shared" si="142"/>
        <v>IN</v>
      </c>
      <c r="CD155" s="56" t="str">
        <f t="shared" si="143"/>
        <v>14FW_ELSTINKO_MTM_06_BK</v>
      </c>
      <c r="CE155" s="55" t="str">
        <f t="shared" si="144"/>
        <v>ELSTLF5009</v>
      </c>
      <c r="CF155" s="55" t="str">
        <f t="shared" si="145"/>
        <v>009</v>
      </c>
      <c r="CG155" s="56" t="str">
        <f t="shared" si="146"/>
        <v>14FW_ELSTINKO_MTM_06_BK</v>
      </c>
      <c r="CH155" s="55" t="str">
        <f t="shared" si="147"/>
        <v>BK</v>
      </c>
      <c r="CI155" s="55">
        <f t="shared" si="148"/>
        <v>1</v>
      </c>
      <c r="CJ155" s="55" t="str">
        <f t="shared" si="149"/>
        <v>OSS</v>
      </c>
      <c r="CK155" s="57">
        <f t="shared" si="170"/>
        <v>300</v>
      </c>
      <c r="CL155" s="58">
        <f t="shared" si="150"/>
        <v>16.600000000000001</v>
      </c>
      <c r="CM155" s="57">
        <f t="shared" si="151"/>
        <v>89000</v>
      </c>
      <c r="CN155" s="57">
        <f t="shared" si="152"/>
        <v>19173.000000000004</v>
      </c>
      <c r="CO155" s="57">
        <f t="shared" si="153"/>
        <v>20</v>
      </c>
      <c r="CP155" s="59">
        <f t="shared" si="154"/>
        <v>1</v>
      </c>
      <c r="CQ155" s="234"/>
      <c r="CS155" s="48"/>
      <c r="CT155" s="49" t="str">
        <f t="shared" si="155"/>
        <v>ELSTLF5009BKOSS</v>
      </c>
      <c r="CU155" s="50" t="str">
        <f t="shared" si="156"/>
        <v>ELSTINKO</v>
      </c>
      <c r="CV155" s="50" t="str">
        <f t="shared" si="136"/>
        <v>LONG SLEEVES_009</v>
      </c>
      <c r="CW155" s="50" t="str">
        <f t="shared" si="157"/>
        <v>BLACK_OSS</v>
      </c>
      <c r="CX155" s="51" t="str">
        <f t="shared" si="158"/>
        <v>ELS</v>
      </c>
      <c r="CY155" s="51" t="str">
        <f t="shared" si="159"/>
        <v>009</v>
      </c>
      <c r="CZ155" s="52">
        <f t="shared" si="171"/>
        <v>300</v>
      </c>
      <c r="DA155" s="52">
        <f t="shared" si="160"/>
        <v>89000</v>
      </c>
      <c r="DB155" s="51" t="str">
        <f t="shared" si="161"/>
        <v>BLACK</v>
      </c>
      <c r="DC155" s="51" t="str">
        <f t="shared" si="162"/>
        <v>OSS</v>
      </c>
      <c r="DD155" s="60"/>
      <c r="DE155" s="164"/>
      <c r="DG155" s="270">
        <v>41778</v>
      </c>
      <c r="DH155" s="276">
        <f t="shared" si="134"/>
        <v>41754</v>
      </c>
      <c r="DI155" s="269">
        <v>41750</v>
      </c>
      <c r="DJ155" s="269">
        <v>41750</v>
      </c>
      <c r="DK155" s="270"/>
      <c r="DL155" s="1167"/>
      <c r="DM155" s="1167"/>
      <c r="DN155" s="270"/>
      <c r="DO155" s="270"/>
      <c r="DP155" s="277">
        <f t="shared" si="135"/>
        <v>41784</v>
      </c>
      <c r="DQ155" s="270"/>
      <c r="DR155" s="270"/>
      <c r="DS155" s="271"/>
      <c r="DT155" s="270"/>
      <c r="DU155" s="271"/>
      <c r="DV155" s="270">
        <v>41820</v>
      </c>
      <c r="DW155" s="270"/>
      <c r="DX155" s="271"/>
      <c r="DY155" s="271"/>
      <c r="DZ155" s="60"/>
      <c r="EA155" s="61"/>
      <c r="EB155" s="61"/>
      <c r="EC155" s="26" t="str">
        <f t="shared" si="180"/>
        <v/>
      </c>
      <c r="ED155" s="26" t="str">
        <f t="shared" si="181"/>
        <v>ELSTLF5009BKOSS</v>
      </c>
      <c r="EE155" s="27">
        <f>IF($ED155="",0,IF(COUNTIF(ED$12:ED154,ED155)=0,0,COUNTIF(ED$12:ED154,ED155)))</f>
        <v>0</v>
      </c>
      <c r="EF155" s="26">
        <f t="shared" si="182"/>
        <v>0</v>
      </c>
      <c r="EG155" s="27" t="str">
        <f t="shared" si="183"/>
        <v/>
      </c>
      <c r="EI155" s="26" t="str">
        <f t="shared" si="184"/>
        <v>ELSTLF5009</v>
      </c>
      <c r="EJ155" s="26" t="str">
        <f t="shared" si="185"/>
        <v>ELSTLF5009BK</v>
      </c>
      <c r="EV155" s="26">
        <f t="shared" si="187"/>
        <v>4980</v>
      </c>
    </row>
    <row r="156" spans="1:152" s="26" customFormat="1" ht="52.5" customHeight="1">
      <c r="A156" s="168" t="str">
        <f>IF(OR($I156="TTL",$I156=""),"",IF(ISERROR(VLOOKUP($B156,CODE!$D:$G,CODE!$F$1-2,FALSE))=TRUE,"전략",VLOOKUP($B156,CODE!$D:$G,CODE!$F$1-2,FALSE)))</f>
        <v>전략</v>
      </c>
      <c r="B156" s="217" t="str">
        <f>IF(OR($I156="TTL",$I156=""),"",IF(VLOOKUP($P156,CODE!$K:$O,CODE!$O$1,FALSE)="",$I156,$I156&amp;"-"&amp;VLOOKUP($P156,CODE!$K:$O,CODE!$O$1,FALSE)))</f>
        <v>ELS-의류</v>
      </c>
      <c r="C156" s="71" t="str">
        <f t="shared" si="172"/>
        <v>ELS-대경-04</v>
      </c>
      <c r="D156" s="300" t="str">
        <f t="shared" si="173"/>
        <v>ELS-대경-04ELSTLF5009BK</v>
      </c>
      <c r="E156" s="71">
        <f t="shared" si="174"/>
        <v>1</v>
      </c>
      <c r="F156" s="193" t="str">
        <f t="shared" si="175"/>
        <v>ELS-대경-041</v>
      </c>
      <c r="G156" s="71" t="str">
        <f t="shared" si="176"/>
        <v>ELS-대경-041-ELSTLF5009BLACKOMM</v>
      </c>
      <c r="H156" s="71" t="str">
        <f>IF(ISERROR(I156&amp;VLOOKUP(P156,CODE!$K:$N,CODE!$N$1,FALSE)&amp;S156)=TRUE,0,I156&amp;VLOOKUP(P156,CODE!$K:$N,CODE!$N$1,FALSE)&amp;S156)</f>
        <v>ELS의류9</v>
      </c>
      <c r="I156" s="71" t="str">
        <f>IF(ISERROR(SEARCH("TTL",$K156))=TRUE,IF($L156="","",VLOOKUP($L156,CODE!$B:$G,CODE!$D$1,FALSE)),"TTL")</f>
        <v>ELS</v>
      </c>
      <c r="J156" s="237" t="str">
        <f t="shared" si="177"/>
        <v>14FW_E</v>
      </c>
      <c r="K156" s="878"/>
      <c r="L156" s="40" t="s">
        <v>2234</v>
      </c>
      <c r="M156" s="41" t="str">
        <f>IF(OR($I156="TTL",$L156=""),"",VLOOKUP($L156,CODE!$B:$D,CODE!$C$1,FALSE))</f>
        <v>ELSTINKO</v>
      </c>
      <c r="N156" s="42" t="str">
        <f>IF(OR($I156="TTL",$L156=""),"",VLOOKUP($K$2,CODE!$S:$T,CODE!$T$1-1,FALSE))</f>
        <v>F</v>
      </c>
      <c r="O156" s="1281">
        <v>5</v>
      </c>
      <c r="P156" s="40" t="s">
        <v>2235</v>
      </c>
      <c r="Q156" s="41" t="str">
        <f>IF(OR($I156="TTL",$P156=""),"",VLOOKUP($P156,CODE!$K:$M,CODE!$L$1,FALSE))</f>
        <v>LONG SLEEVES</v>
      </c>
      <c r="R156" s="1282" t="s">
        <v>2236</v>
      </c>
      <c r="S156" s="1283">
        <v>9</v>
      </c>
      <c r="T156" s="43" t="str">
        <f t="shared" si="129"/>
        <v>009</v>
      </c>
      <c r="U156" s="39" t="str">
        <f t="shared" si="130"/>
        <v>ELSTLF5009</v>
      </c>
      <c r="V156" s="36">
        <f t="shared" si="163"/>
        <v>0.2</v>
      </c>
      <c r="W156" s="1284" t="s">
        <v>2237</v>
      </c>
      <c r="X156" s="39" t="str">
        <f>IF($Y156="","",VLOOKUP($Y156,CODE!$AE:$AF,CODE!$AF$1-1,FALSE))</f>
        <v>BK</v>
      </c>
      <c r="Y156" s="37" t="s">
        <v>2238</v>
      </c>
      <c r="Z156" s="35" t="str">
        <f t="shared" si="131"/>
        <v>ELSTLF5009BK</v>
      </c>
      <c r="AA156" s="592" t="str">
        <f t="shared" si="164"/>
        <v/>
      </c>
      <c r="AB156" s="44">
        <f t="shared" si="165"/>
        <v>0.2</v>
      </c>
      <c r="AC156" s="598" t="s">
        <v>3019</v>
      </c>
      <c r="AD156" s="184">
        <v>1</v>
      </c>
      <c r="AE156" s="1285" t="s">
        <v>2244</v>
      </c>
      <c r="AF156" s="1295">
        <v>250</v>
      </c>
      <c r="AG156" s="1287" t="s">
        <v>2240</v>
      </c>
      <c r="AH156" s="1288">
        <v>4</v>
      </c>
      <c r="AI156" s="224" t="str">
        <f t="shared" si="132"/>
        <v>04</v>
      </c>
      <c r="AJ156" s="1289" t="s">
        <v>2241</v>
      </c>
      <c r="AK156" s="1289" t="s">
        <v>2242</v>
      </c>
      <c r="AL156" s="212">
        <f t="shared" si="133"/>
        <v>1</v>
      </c>
      <c r="AM156" s="247">
        <f>IF(ISERROR(VLOOKUP($F156,[1]기획현황취합!$A$1:$E$65440,[1]기획현황취합!$B$1,FALSE))=TRUE,0,VLOOKUP($F156,[1]기획현황취합!$A$1:$E$65440,[1]기획현황취합!$B$1,FALSE))</f>
        <v>89000</v>
      </c>
      <c r="AN156" s="1099">
        <f>IF(ISERROR(VLOOKUP($F156,[1]기획현황취합!$A$1:$E$65440,[1]기획현황취합!$C$1,FALSE))=TRUE,0,VLOOKUP($F156,[1]기획현황취합!$A$1:$E$65440,[1]기획현황취합!$C$1,FALSE))</f>
        <v>41803</v>
      </c>
      <c r="AO156" s="45">
        <f>IF(ISERROR(($AM156/1.1)/VLOOKUP($AG156,'TARGET MU'!$A:$D,'TARGET MU'!$D$1,FALSE))=TRUE,0,($AM156/1.1)/VLOOKUP($AG156,'TARGET MU'!$A:$D,'TARGET MU'!$D$1,FALSE))</f>
        <v>17979.797979797979</v>
      </c>
      <c r="AP156" s="1110">
        <f>IF(OR(AF156=0,AND(AV156=0,AW156=0)),0,IF(AG156="캡보이2",AV156*$AQ$5+AU156,IF(OR(AK156="IN",AK156="BG",AK156="VT",AK156="CB"),$AU156+(($AV156*(1+$AW$4))*(HLOOKUP(VLOOKUP(AG156,'TARGET MU'!$A:$P,'TARGET MU'!$J$1,FALSE),$AO$4:$AR$5,2,FALSE)))+$AW156,$AU156+((($AV156*(1+$AW$4))*(1+HLOOKUP(VLOOKUP($P156,CODE!$K:$P,CODE!$P$1,FALSE),$AS$4:$AV$5,2,FALSE)))*(HLOOKUP(VLOOKUP(AG156,'TARGET MU'!$A:$P,'TARGET MU'!$J$1,FALSE),$AO$4:$AR$5,2,FALSE)))+$AW156)))</f>
        <v>19193.000000000004</v>
      </c>
      <c r="AQ156" s="38">
        <f t="shared" si="122"/>
        <v>1213.2020202020249</v>
      </c>
      <c r="AR156" s="754">
        <v>0</v>
      </c>
      <c r="AS156" s="754">
        <v>20</v>
      </c>
      <c r="AT156" s="244" t="s">
        <v>1724</v>
      </c>
      <c r="AU156" s="219">
        <f t="shared" si="123"/>
        <v>20</v>
      </c>
      <c r="AV156" s="245">
        <v>16.600000000000001</v>
      </c>
      <c r="AW156" s="246">
        <v>0</v>
      </c>
      <c r="AX156" s="250">
        <f>IF(ISERROR(VLOOKUP($F156,[1]기획현황취합!$A$1:$E$65440,[1]기획현황취합!$D$1,FALSE))=TRUE,0,VLOOKUP($F156,[1]기획현황취합!$A$1:$E$65440,[1]기획현황취합!$D$1,FALSE))</f>
        <v>41744</v>
      </c>
      <c r="AY156" s="248">
        <v>0</v>
      </c>
      <c r="AZ156" s="208">
        <f>IF(ISERROR(VLOOKUP($F156,[1]기획현황취합!$A$1:$E$65440,[1]기획현황취합!$E$1,FALSE))=TRUE,0,VLOOKUP($F156,[1]기획현황취합!$A$1:$E$65440,[1]기획현황취합!$E$1,FALSE))</f>
        <v>41844</v>
      </c>
      <c r="BA156" s="243">
        <v>41859</v>
      </c>
      <c r="BB156" s="243">
        <v>41859</v>
      </c>
      <c r="BC156" s="243">
        <v>41884</v>
      </c>
      <c r="BD156" s="243">
        <v>0</v>
      </c>
      <c r="BE156" s="243">
        <v>0</v>
      </c>
      <c r="BF156" s="243">
        <v>0</v>
      </c>
      <c r="BG156" s="249" t="s">
        <v>2838</v>
      </c>
      <c r="BH156" s="249">
        <v>0</v>
      </c>
      <c r="BI156" s="83">
        <f>IF($I156="TTL",SUMIF($C:$C,MID($K156,1,SEARCH("TTL",$K156)-2),$BI:$BI),SUMIF(실입고현황!$A:$A,BB156&amp;VLOOKUP($AG156,'TARGET MU'!$A:$D,'TARGET MU'!$B$1,FALSE)&amp;$Z156&amp;" "&amp;$AE156,실입고현황!$C:$C))</f>
        <v>253</v>
      </c>
      <c r="BJ156" s="102">
        <f>IF($I156="TTL",SUMIF($C:$C,MID($K156,1,SEARCH("TTL",$K156)-2),$BJ:$BJ),SUMIF(실입고현황!$A:$A,BC156&amp;VLOOKUP($AG156,'TARGET MU'!$A:$D,'TARGET MU'!$B$1,FALSE)&amp;$Z156&amp;" "&amp;$AE156,실입고현황!$C:$C))</f>
        <v>8</v>
      </c>
      <c r="BK156" s="103">
        <f>IF($I156="TTL",SUMIF($C:$C,MID($K156,1,SEARCH("TTL",$K156)-2),$BK:$BK),SUMIF(실입고현황!$A:$A,BD156&amp;VLOOKUP($AG156,'TARGET MU'!$A:$D,'TARGET MU'!$B$1,FALSE)&amp;$Z156&amp;" "&amp;$AE156,실입고현황!$C:$C))</f>
        <v>0</v>
      </c>
      <c r="BL156" s="103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03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04">
        <f t="shared" si="166"/>
        <v>0</v>
      </c>
      <c r="BO156" s="46">
        <f t="shared" si="167"/>
        <v>250</v>
      </c>
      <c r="BP156" s="94">
        <f t="shared" si="168"/>
        <v>4798250.0000000009</v>
      </c>
      <c r="BQ156" s="94">
        <f t="shared" si="169"/>
        <v>22250000</v>
      </c>
      <c r="BR156" s="47">
        <f t="shared" si="186"/>
        <v>4.2155520715412331</v>
      </c>
      <c r="BT156" s="26" t="str">
        <f>IF(ISERROR(Z156&amp;VLOOKUP($AG156,'TARGET MU'!$A:$D,'TARGET MU'!$B$1,FALSE))=TRUE,"",Z156&amp;VLOOKUP($AG156,'TARGET MU'!$A:$D,'TARGET MU'!$B$1,FALSE))</f>
        <v>ELSTLF5009BK대경글로텍</v>
      </c>
      <c r="BU156" s="31">
        <f t="shared" si="178"/>
        <v>19193.000000000004</v>
      </c>
      <c r="BV156" s="31" t="str">
        <f t="shared" si="179"/>
        <v>ELSTLF5009BKOMM25089000대경04IN</v>
      </c>
      <c r="BX156" s="54" t="str">
        <f t="shared" si="137"/>
        <v>ELS</v>
      </c>
      <c r="BY156" s="55">
        <f t="shared" si="138"/>
        <v>5</v>
      </c>
      <c r="BZ156" s="55" t="str">
        <f t="shared" si="139"/>
        <v>M</v>
      </c>
      <c r="CA156" s="55" t="str">
        <f t="shared" si="140"/>
        <v>TL</v>
      </c>
      <c r="CB156" s="55" t="str">
        <f t="shared" si="141"/>
        <v>U</v>
      </c>
      <c r="CC156" s="55" t="str">
        <f t="shared" si="142"/>
        <v>IN</v>
      </c>
      <c r="CD156" s="56" t="str">
        <f t="shared" si="143"/>
        <v>14FW_ELSTINKO_MTM_06_BK</v>
      </c>
      <c r="CE156" s="55" t="str">
        <f t="shared" si="144"/>
        <v>ELSTLF5009</v>
      </c>
      <c r="CF156" s="55" t="str">
        <f t="shared" si="145"/>
        <v>009</v>
      </c>
      <c r="CG156" s="56" t="str">
        <f t="shared" si="146"/>
        <v>14FW_ELSTINKO_MTM_06_BK</v>
      </c>
      <c r="CH156" s="55" t="str">
        <f t="shared" si="147"/>
        <v>BK</v>
      </c>
      <c r="CI156" s="55">
        <f t="shared" si="148"/>
        <v>1</v>
      </c>
      <c r="CJ156" s="55" t="str">
        <f t="shared" si="149"/>
        <v>OMM</v>
      </c>
      <c r="CK156" s="57">
        <f t="shared" si="170"/>
        <v>250</v>
      </c>
      <c r="CL156" s="58">
        <f t="shared" si="150"/>
        <v>16.600000000000001</v>
      </c>
      <c r="CM156" s="57">
        <f t="shared" si="151"/>
        <v>89000</v>
      </c>
      <c r="CN156" s="57">
        <f t="shared" si="152"/>
        <v>19173.000000000004</v>
      </c>
      <c r="CO156" s="57">
        <f t="shared" si="153"/>
        <v>20</v>
      </c>
      <c r="CP156" s="59">
        <f t="shared" si="154"/>
        <v>1</v>
      </c>
      <c r="CQ156" s="234"/>
      <c r="CS156" s="48"/>
      <c r="CT156" s="49" t="str">
        <f t="shared" si="155"/>
        <v>ELSTLF5009BKOMM</v>
      </c>
      <c r="CU156" s="50" t="str">
        <f t="shared" si="156"/>
        <v>ELSTINKO</v>
      </c>
      <c r="CV156" s="50" t="str">
        <f t="shared" si="136"/>
        <v>LONG SLEEVES_009</v>
      </c>
      <c r="CW156" s="50" t="str">
        <f t="shared" si="157"/>
        <v>BLACK_OMM</v>
      </c>
      <c r="CX156" s="51" t="str">
        <f t="shared" si="158"/>
        <v>ELS</v>
      </c>
      <c r="CY156" s="51" t="str">
        <f t="shared" si="159"/>
        <v>009</v>
      </c>
      <c r="CZ156" s="52">
        <f t="shared" si="171"/>
        <v>250</v>
      </c>
      <c r="DA156" s="52">
        <f t="shared" si="160"/>
        <v>89000</v>
      </c>
      <c r="DB156" s="51" t="str">
        <f t="shared" si="161"/>
        <v>BLACK</v>
      </c>
      <c r="DC156" s="51" t="str">
        <f t="shared" si="162"/>
        <v>OMM</v>
      </c>
      <c r="DD156" s="60"/>
      <c r="DE156" s="164"/>
      <c r="DG156" s="270">
        <v>41778</v>
      </c>
      <c r="DH156" s="276">
        <f t="shared" si="134"/>
        <v>41754</v>
      </c>
      <c r="DI156" s="269">
        <v>41750</v>
      </c>
      <c r="DJ156" s="269">
        <v>41750</v>
      </c>
      <c r="DK156" s="270"/>
      <c r="DL156" s="1167"/>
      <c r="DM156" s="1167"/>
      <c r="DN156" s="270"/>
      <c r="DO156" s="270"/>
      <c r="DP156" s="277">
        <f t="shared" si="135"/>
        <v>41784</v>
      </c>
      <c r="DQ156" s="270"/>
      <c r="DR156" s="270"/>
      <c r="DS156" s="271"/>
      <c r="DT156" s="270"/>
      <c r="DU156" s="271"/>
      <c r="DV156" s="270">
        <v>41820</v>
      </c>
      <c r="DW156" s="270"/>
      <c r="DX156" s="271"/>
      <c r="DY156" s="271"/>
      <c r="DZ156" s="60"/>
      <c r="EA156" s="61"/>
      <c r="EB156" s="61"/>
      <c r="EC156" s="26" t="str">
        <f t="shared" si="180"/>
        <v/>
      </c>
      <c r="ED156" s="26" t="str">
        <f t="shared" si="181"/>
        <v>ELSTLF5009BKOMM</v>
      </c>
      <c r="EE156" s="27">
        <f>IF($ED156="",0,IF(COUNTIF(ED$12:ED155,ED156)=0,0,COUNTIF(ED$12:ED155,ED156)))</f>
        <v>0</v>
      </c>
      <c r="EF156" s="26">
        <f t="shared" si="182"/>
        <v>0</v>
      </c>
      <c r="EG156" s="27" t="str">
        <f t="shared" si="183"/>
        <v/>
      </c>
      <c r="EI156" s="26" t="str">
        <f t="shared" si="184"/>
        <v>ELSTLF5009</v>
      </c>
      <c r="EJ156" s="26" t="str">
        <f t="shared" si="185"/>
        <v>ELSTLF5009BK</v>
      </c>
      <c r="EV156" s="26">
        <f t="shared" si="187"/>
        <v>4150</v>
      </c>
    </row>
    <row r="157" spans="1:152" s="26" customFormat="1" ht="52.5" customHeight="1">
      <c r="A157" s="168" t="str">
        <f>IF(OR($I157="TTL",$I157=""),"",IF(ISERROR(VLOOKUP($B157,CODE!$D:$G,CODE!$F$1-2,FALSE))=TRUE,"전략",VLOOKUP($B157,CODE!$D:$G,CODE!$F$1-2,FALSE)))</f>
        <v>전략</v>
      </c>
      <c r="B157" s="217" t="str">
        <f>IF(OR($I157="TTL",$I157=""),"",IF(VLOOKUP($P157,CODE!$K:$O,CODE!$O$1,FALSE)="",$I157,$I157&amp;"-"&amp;VLOOKUP($P157,CODE!$K:$O,CODE!$O$1,FALSE)))</f>
        <v>ELS-의류</v>
      </c>
      <c r="C157" s="71" t="str">
        <f t="shared" si="172"/>
        <v>ELS-대경-04</v>
      </c>
      <c r="D157" s="300" t="str">
        <f t="shared" si="173"/>
        <v>ELS-대경-04ELSTLF5009BK</v>
      </c>
      <c r="E157" s="71">
        <f t="shared" si="174"/>
        <v>1</v>
      </c>
      <c r="F157" s="193" t="str">
        <f t="shared" si="175"/>
        <v>ELS-대경-041</v>
      </c>
      <c r="G157" s="71" t="str">
        <f t="shared" si="176"/>
        <v>ELS-대경-041-ELSTLF5009BLACKOLL</v>
      </c>
      <c r="H157" s="71" t="str">
        <f>IF(ISERROR(I157&amp;VLOOKUP(P157,CODE!$K:$N,CODE!$N$1,FALSE)&amp;S157)=TRUE,0,I157&amp;VLOOKUP(P157,CODE!$K:$N,CODE!$N$1,FALSE)&amp;S157)</f>
        <v>ELS의류9</v>
      </c>
      <c r="I157" s="71" t="str">
        <f>IF(ISERROR(SEARCH("TTL",$K157))=TRUE,IF($L157="","",VLOOKUP($L157,CODE!$B:$G,CODE!$D$1,FALSE)),"TTL")</f>
        <v>ELS</v>
      </c>
      <c r="J157" s="237" t="str">
        <f t="shared" si="177"/>
        <v>14FW_E</v>
      </c>
      <c r="K157" s="878"/>
      <c r="L157" s="40" t="s">
        <v>2234</v>
      </c>
      <c r="M157" s="41" t="str">
        <f>IF(OR($I157="TTL",$L157=""),"",VLOOKUP($L157,CODE!$B:$D,CODE!$C$1,FALSE))</f>
        <v>ELSTINKO</v>
      </c>
      <c r="N157" s="42" t="str">
        <f>IF(OR($I157="TTL",$L157=""),"",VLOOKUP($K$2,CODE!$S:$T,CODE!$T$1-1,FALSE))</f>
        <v>F</v>
      </c>
      <c r="O157" s="1281">
        <v>5</v>
      </c>
      <c r="P157" s="40" t="s">
        <v>2235</v>
      </c>
      <c r="Q157" s="41" t="str">
        <f>IF(OR($I157="TTL",$P157=""),"",VLOOKUP($P157,CODE!$K:$M,CODE!$L$1,FALSE))</f>
        <v>LONG SLEEVES</v>
      </c>
      <c r="R157" s="1282" t="s">
        <v>2236</v>
      </c>
      <c r="S157" s="1283">
        <v>9</v>
      </c>
      <c r="T157" s="43" t="str">
        <f t="shared" si="129"/>
        <v>009</v>
      </c>
      <c r="U157" s="39" t="str">
        <f t="shared" si="130"/>
        <v>ELSTLF5009</v>
      </c>
      <c r="V157" s="36">
        <f t="shared" si="163"/>
        <v>0.2</v>
      </c>
      <c r="W157" s="1284" t="s">
        <v>2237</v>
      </c>
      <c r="X157" s="39" t="str">
        <f>IF($Y157="","",VLOOKUP($Y157,CODE!$AE:$AF,CODE!$AF$1-1,FALSE))</f>
        <v>BK</v>
      </c>
      <c r="Y157" s="37" t="s">
        <v>2238</v>
      </c>
      <c r="Z157" s="35" t="str">
        <f t="shared" si="131"/>
        <v>ELSTLF5009BK</v>
      </c>
      <c r="AA157" s="592" t="str">
        <f t="shared" si="164"/>
        <v/>
      </c>
      <c r="AB157" s="44">
        <f t="shared" si="165"/>
        <v>0.2</v>
      </c>
      <c r="AC157" s="598" t="s">
        <v>3019</v>
      </c>
      <c r="AD157" s="184">
        <v>1</v>
      </c>
      <c r="AE157" s="1285" t="s">
        <v>2245</v>
      </c>
      <c r="AF157" s="1295">
        <v>200</v>
      </c>
      <c r="AG157" s="1287" t="s">
        <v>2240</v>
      </c>
      <c r="AH157" s="1288">
        <v>4</v>
      </c>
      <c r="AI157" s="224" t="str">
        <f t="shared" si="132"/>
        <v>04</v>
      </c>
      <c r="AJ157" s="1289" t="s">
        <v>2241</v>
      </c>
      <c r="AK157" s="1289" t="s">
        <v>2242</v>
      </c>
      <c r="AL157" s="212">
        <f t="shared" si="133"/>
        <v>1</v>
      </c>
      <c r="AM157" s="247">
        <f>IF(ISERROR(VLOOKUP($F157,[1]기획현황취합!$A$1:$E$65440,[1]기획현황취합!$B$1,FALSE))=TRUE,0,VLOOKUP($F157,[1]기획현황취합!$A$1:$E$65440,[1]기획현황취합!$B$1,FALSE))</f>
        <v>89000</v>
      </c>
      <c r="AN157" s="1099">
        <f>IF(ISERROR(VLOOKUP($F157,[1]기획현황취합!$A$1:$E$65440,[1]기획현황취합!$C$1,FALSE))=TRUE,0,VLOOKUP($F157,[1]기획현황취합!$A$1:$E$65440,[1]기획현황취합!$C$1,FALSE))</f>
        <v>41803</v>
      </c>
      <c r="AO157" s="45">
        <f>IF(ISERROR(($AM157/1.1)/VLOOKUP($AG157,'TARGET MU'!$A:$D,'TARGET MU'!$D$1,FALSE))=TRUE,0,($AM157/1.1)/VLOOKUP($AG157,'TARGET MU'!$A:$D,'TARGET MU'!$D$1,FALSE))</f>
        <v>17979.797979797979</v>
      </c>
      <c r="AP157" s="1110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19193.000000000004</v>
      </c>
      <c r="AQ157" s="38">
        <f t="shared" si="122"/>
        <v>1213.2020202020249</v>
      </c>
      <c r="AR157" s="754">
        <v>0</v>
      </c>
      <c r="AS157" s="754">
        <v>20</v>
      </c>
      <c r="AT157" s="244" t="s">
        <v>1724</v>
      </c>
      <c r="AU157" s="219">
        <f t="shared" si="123"/>
        <v>20</v>
      </c>
      <c r="AV157" s="245">
        <v>16.600000000000001</v>
      </c>
      <c r="AW157" s="246">
        <v>0</v>
      </c>
      <c r="AX157" s="250">
        <f>IF(ISERROR(VLOOKUP($F157,[1]기획현황취합!$A$1:$E$65440,[1]기획현황취합!$D$1,FALSE))=TRUE,0,VLOOKUP($F157,[1]기획현황취합!$A$1:$E$65440,[1]기획현황취합!$D$1,FALSE))</f>
        <v>41744</v>
      </c>
      <c r="AY157" s="248">
        <v>0</v>
      </c>
      <c r="AZ157" s="208">
        <f>IF(ISERROR(VLOOKUP($F157,[1]기획현황취합!$A$1:$E$65440,[1]기획현황취합!$E$1,FALSE))=TRUE,0,VLOOKUP($F157,[1]기획현황취합!$A$1:$E$65440,[1]기획현황취합!$E$1,FALSE))</f>
        <v>41844</v>
      </c>
      <c r="BA157" s="243">
        <v>41859</v>
      </c>
      <c r="BB157" s="243">
        <v>41859</v>
      </c>
      <c r="BC157" s="243">
        <v>41884</v>
      </c>
      <c r="BD157" s="243">
        <v>0</v>
      </c>
      <c r="BE157" s="243">
        <v>0</v>
      </c>
      <c r="BF157" s="243">
        <v>0</v>
      </c>
      <c r="BG157" s="249" t="s">
        <v>2838</v>
      </c>
      <c r="BH157" s="249">
        <v>0</v>
      </c>
      <c r="BI157" s="83">
        <f>IF($I157="TTL",SUMIF($C:$C,MID($K157,1,SEARCH("TTL",$K157)-2),$BI:$BI),SUMIF(실입고현황!$A:$A,BB157&amp;VLOOKUP($AG157,'TARGET MU'!$A:$D,'TARGET MU'!$B$1,FALSE)&amp;$Z157&amp;" "&amp;$AE157,실입고현황!$C:$C))</f>
        <v>204</v>
      </c>
      <c r="BJ157" s="102">
        <f>IF($I157="TTL",SUMIF($C:$C,MID($K157,1,SEARCH("TTL",$K157)-2),$BJ:$BJ),SUMIF(실입고현황!$A:$A,BC157&amp;VLOOKUP($AG157,'TARGET MU'!$A:$D,'TARGET MU'!$B$1,FALSE)&amp;$Z157&amp;" "&amp;$AE157,실입고현황!$C:$C))</f>
        <v>5</v>
      </c>
      <c r="BK157" s="103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03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03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04">
        <f t="shared" si="166"/>
        <v>0</v>
      </c>
      <c r="BO157" s="46">
        <f t="shared" si="167"/>
        <v>200</v>
      </c>
      <c r="BP157" s="94">
        <f t="shared" si="168"/>
        <v>3838600.0000000009</v>
      </c>
      <c r="BQ157" s="94">
        <f t="shared" si="169"/>
        <v>17800000</v>
      </c>
      <c r="BR157" s="47">
        <f t="shared" si="186"/>
        <v>4.2155520715412331</v>
      </c>
      <c r="BT157" s="26" t="str">
        <f>IF(ISERROR(Z157&amp;VLOOKUP($AG157,'TARGET MU'!$A:$D,'TARGET MU'!$B$1,FALSE))=TRUE,"",Z157&amp;VLOOKUP($AG157,'TARGET MU'!$A:$D,'TARGET MU'!$B$1,FALSE))</f>
        <v>ELSTLF5009BK대경글로텍</v>
      </c>
      <c r="BU157" s="31">
        <f t="shared" si="178"/>
        <v>19193.000000000004</v>
      </c>
      <c r="BV157" s="31" t="str">
        <f t="shared" si="179"/>
        <v>ELSTLF5009BKOLL20089000대경04IN</v>
      </c>
      <c r="BX157" s="54" t="str">
        <f t="shared" si="137"/>
        <v>ELS</v>
      </c>
      <c r="BY157" s="55">
        <f t="shared" si="138"/>
        <v>5</v>
      </c>
      <c r="BZ157" s="55" t="str">
        <f t="shared" si="139"/>
        <v>M</v>
      </c>
      <c r="CA157" s="55" t="str">
        <f t="shared" si="140"/>
        <v>TL</v>
      </c>
      <c r="CB157" s="55" t="str">
        <f t="shared" si="141"/>
        <v>U</v>
      </c>
      <c r="CC157" s="55" t="str">
        <f t="shared" si="142"/>
        <v>IN</v>
      </c>
      <c r="CD157" s="56" t="str">
        <f t="shared" si="143"/>
        <v>14FW_ELSTINKO_MTM_06_BK</v>
      </c>
      <c r="CE157" s="55" t="str">
        <f t="shared" si="144"/>
        <v>ELSTLF5009</v>
      </c>
      <c r="CF157" s="55" t="str">
        <f t="shared" si="145"/>
        <v>009</v>
      </c>
      <c r="CG157" s="56" t="str">
        <f t="shared" si="146"/>
        <v>14FW_ELSTINKO_MTM_06_BK</v>
      </c>
      <c r="CH157" s="55" t="str">
        <f t="shared" si="147"/>
        <v>BK</v>
      </c>
      <c r="CI157" s="55">
        <f t="shared" si="148"/>
        <v>1</v>
      </c>
      <c r="CJ157" s="55" t="str">
        <f t="shared" si="149"/>
        <v>OLL</v>
      </c>
      <c r="CK157" s="57">
        <f t="shared" si="170"/>
        <v>200</v>
      </c>
      <c r="CL157" s="58">
        <f t="shared" si="150"/>
        <v>16.600000000000001</v>
      </c>
      <c r="CM157" s="57">
        <f t="shared" si="151"/>
        <v>89000</v>
      </c>
      <c r="CN157" s="57">
        <f t="shared" si="152"/>
        <v>19173.000000000004</v>
      </c>
      <c r="CO157" s="57">
        <f t="shared" si="153"/>
        <v>20</v>
      </c>
      <c r="CP157" s="59">
        <f t="shared" si="154"/>
        <v>1</v>
      </c>
      <c r="CQ157" s="234"/>
      <c r="CS157" s="48"/>
      <c r="CT157" s="49" t="str">
        <f t="shared" si="155"/>
        <v>ELSTLF5009BKOLL</v>
      </c>
      <c r="CU157" s="50" t="str">
        <f t="shared" si="156"/>
        <v>ELSTINKO</v>
      </c>
      <c r="CV157" s="50" t="str">
        <f t="shared" si="136"/>
        <v>LONG SLEEVES_009</v>
      </c>
      <c r="CW157" s="50" t="str">
        <f t="shared" si="157"/>
        <v>BLACK_OLL</v>
      </c>
      <c r="CX157" s="51" t="str">
        <f t="shared" si="158"/>
        <v>ELS</v>
      </c>
      <c r="CY157" s="51" t="str">
        <f t="shared" si="159"/>
        <v>009</v>
      </c>
      <c r="CZ157" s="52">
        <f t="shared" si="171"/>
        <v>200</v>
      </c>
      <c r="DA157" s="52">
        <f t="shared" si="160"/>
        <v>89000</v>
      </c>
      <c r="DB157" s="51" t="str">
        <f t="shared" si="161"/>
        <v>BLACK</v>
      </c>
      <c r="DC157" s="51" t="str">
        <f t="shared" si="162"/>
        <v>OLL</v>
      </c>
      <c r="DD157" s="60"/>
      <c r="DE157" s="164"/>
      <c r="DG157" s="270">
        <v>41778</v>
      </c>
      <c r="DH157" s="276">
        <f t="shared" si="134"/>
        <v>41754</v>
      </c>
      <c r="DI157" s="269">
        <v>41750</v>
      </c>
      <c r="DJ157" s="269">
        <v>41750</v>
      </c>
      <c r="DK157" s="270"/>
      <c r="DL157" s="1167"/>
      <c r="DM157" s="1167"/>
      <c r="DN157" s="270"/>
      <c r="DO157" s="270"/>
      <c r="DP157" s="277">
        <f t="shared" si="135"/>
        <v>41784</v>
      </c>
      <c r="DQ157" s="270"/>
      <c r="DR157" s="270"/>
      <c r="DS157" s="271"/>
      <c r="DT157" s="270"/>
      <c r="DU157" s="271"/>
      <c r="DV157" s="270">
        <v>41820</v>
      </c>
      <c r="DW157" s="270"/>
      <c r="DX157" s="271"/>
      <c r="DY157" s="271"/>
      <c r="DZ157" s="60"/>
      <c r="EA157" s="61"/>
      <c r="EB157" s="61"/>
      <c r="EC157" s="26" t="str">
        <f t="shared" si="180"/>
        <v/>
      </c>
      <c r="ED157" s="26" t="str">
        <f t="shared" si="181"/>
        <v>ELSTLF5009BKOLL</v>
      </c>
      <c r="EE157" s="27">
        <f>IF($ED157="",0,IF(COUNTIF(ED$12:ED156,ED157)=0,0,COUNTIF(ED$12:ED156,ED157)))</f>
        <v>0</v>
      </c>
      <c r="EF157" s="26">
        <f t="shared" si="182"/>
        <v>0</v>
      </c>
      <c r="EG157" s="27" t="str">
        <f t="shared" si="183"/>
        <v/>
      </c>
      <c r="EI157" s="26" t="str">
        <f t="shared" si="184"/>
        <v>ELSTLF5009</v>
      </c>
      <c r="EJ157" s="26" t="str">
        <f t="shared" si="185"/>
        <v>ELSTLF5009BK</v>
      </c>
      <c r="EV157" s="26">
        <f t="shared" si="187"/>
        <v>3320.0000000000005</v>
      </c>
    </row>
    <row r="158" spans="1:152" s="26" customFormat="1" ht="52.5" customHeight="1">
      <c r="A158" s="168" t="str">
        <f>IF(OR($I158="TTL",$I158=""),"",IF(ISERROR(VLOOKUP($B158,CODE!$D:$G,CODE!$F$1-2,FALSE))=TRUE,"전략",VLOOKUP($B158,CODE!$D:$G,CODE!$F$1-2,FALSE)))</f>
        <v>전략</v>
      </c>
      <c r="B158" s="217" t="str">
        <f>IF(OR($I158="TTL",$I158=""),"",IF(VLOOKUP($P158,CODE!$K:$O,CODE!$O$1,FALSE)="",$I158,$I158&amp;"-"&amp;VLOOKUP($P158,CODE!$K:$O,CODE!$O$1,FALSE)))</f>
        <v>ELS-의류</v>
      </c>
      <c r="C158" s="71" t="str">
        <f t="shared" si="172"/>
        <v>ELS-대경-04</v>
      </c>
      <c r="D158" s="300" t="str">
        <f t="shared" si="173"/>
        <v>ELS-대경-04ELSTLF5009BK</v>
      </c>
      <c r="E158" s="71">
        <f t="shared" si="174"/>
        <v>1</v>
      </c>
      <c r="F158" s="193" t="str">
        <f t="shared" si="175"/>
        <v>ELS-대경-041</v>
      </c>
      <c r="G158" s="71" t="str">
        <f t="shared" si="176"/>
        <v>ELS-대경-041-ELSTLF5009BLACKOXL</v>
      </c>
      <c r="H158" s="71" t="str">
        <f>IF(ISERROR(I158&amp;VLOOKUP(P158,CODE!$K:$N,CODE!$N$1,FALSE)&amp;S158)=TRUE,0,I158&amp;VLOOKUP(P158,CODE!$K:$N,CODE!$N$1,FALSE)&amp;S158)</f>
        <v>ELS의류9</v>
      </c>
      <c r="I158" s="71" t="str">
        <f>IF(ISERROR(SEARCH("TTL",$K158))=TRUE,IF($L158="","",VLOOKUP($L158,CODE!$B:$G,CODE!$D$1,FALSE)),"TTL")</f>
        <v>ELS</v>
      </c>
      <c r="J158" s="237" t="str">
        <f t="shared" si="177"/>
        <v>14FW_E</v>
      </c>
      <c r="K158" s="878"/>
      <c r="L158" s="40" t="s">
        <v>2234</v>
      </c>
      <c r="M158" s="41" t="str">
        <f>IF(OR($I158="TTL",$L158=""),"",VLOOKUP($L158,CODE!$B:$D,CODE!$C$1,FALSE))</f>
        <v>ELSTINKO</v>
      </c>
      <c r="N158" s="42" t="str">
        <f>IF(OR($I158="TTL",$L158=""),"",VLOOKUP($K$2,CODE!$S:$T,CODE!$T$1-1,FALSE))</f>
        <v>F</v>
      </c>
      <c r="O158" s="1281">
        <v>5</v>
      </c>
      <c r="P158" s="40" t="s">
        <v>2235</v>
      </c>
      <c r="Q158" s="41" t="str">
        <f>IF(OR($I158="TTL",$P158=""),"",VLOOKUP($P158,CODE!$K:$M,CODE!$L$1,FALSE))</f>
        <v>LONG SLEEVES</v>
      </c>
      <c r="R158" s="1282" t="s">
        <v>2236</v>
      </c>
      <c r="S158" s="1283">
        <v>9</v>
      </c>
      <c r="T158" s="43" t="str">
        <f t="shared" si="129"/>
        <v>009</v>
      </c>
      <c r="U158" s="39" t="str">
        <f t="shared" si="130"/>
        <v>ELSTLF5009</v>
      </c>
      <c r="V158" s="36">
        <f t="shared" si="163"/>
        <v>0.2</v>
      </c>
      <c r="W158" s="1284" t="s">
        <v>2237</v>
      </c>
      <c r="X158" s="39" t="str">
        <f>IF($Y158="","",VLOOKUP($Y158,CODE!$AE:$AF,CODE!$AF$1-1,FALSE))</f>
        <v>BK</v>
      </c>
      <c r="Y158" s="37" t="s">
        <v>2238</v>
      </c>
      <c r="Z158" s="35" t="str">
        <f t="shared" si="131"/>
        <v>ELSTLF5009BK</v>
      </c>
      <c r="AA158" s="592" t="str">
        <f t="shared" si="164"/>
        <v/>
      </c>
      <c r="AB158" s="44">
        <f t="shared" si="165"/>
        <v>0.2</v>
      </c>
      <c r="AC158" s="598" t="s">
        <v>3019</v>
      </c>
      <c r="AD158" s="184">
        <v>1</v>
      </c>
      <c r="AE158" s="1285" t="s">
        <v>2246</v>
      </c>
      <c r="AF158" s="1295">
        <v>100</v>
      </c>
      <c r="AG158" s="1287" t="s">
        <v>2240</v>
      </c>
      <c r="AH158" s="1288">
        <v>4</v>
      </c>
      <c r="AI158" s="224" t="str">
        <f t="shared" si="132"/>
        <v>04</v>
      </c>
      <c r="AJ158" s="1289" t="s">
        <v>2241</v>
      </c>
      <c r="AK158" s="1289" t="s">
        <v>2242</v>
      </c>
      <c r="AL158" s="212">
        <f t="shared" si="133"/>
        <v>1</v>
      </c>
      <c r="AM158" s="247">
        <f>IF(ISERROR(VLOOKUP($F158,[1]기획현황취합!$A$1:$E$65440,[1]기획현황취합!$B$1,FALSE))=TRUE,0,VLOOKUP($F158,[1]기획현황취합!$A$1:$E$65440,[1]기획현황취합!$B$1,FALSE))</f>
        <v>89000</v>
      </c>
      <c r="AN158" s="1099">
        <f>IF(ISERROR(VLOOKUP($F158,[1]기획현황취합!$A$1:$E$65440,[1]기획현황취합!$C$1,FALSE))=TRUE,0,VLOOKUP($F158,[1]기획현황취합!$A$1:$E$65440,[1]기획현황취합!$C$1,FALSE))</f>
        <v>41803</v>
      </c>
      <c r="AO158" s="45">
        <f>IF(ISERROR(($AM158/1.1)/VLOOKUP($AG158,'TARGET MU'!$A:$D,'TARGET MU'!$D$1,FALSE))=TRUE,0,($AM158/1.1)/VLOOKUP($AG158,'TARGET MU'!$A:$D,'TARGET MU'!$D$1,FALSE))</f>
        <v>17979.797979797979</v>
      </c>
      <c r="AP158" s="1110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19193.000000000004</v>
      </c>
      <c r="AQ158" s="38">
        <f t="shared" si="122"/>
        <v>1213.2020202020249</v>
      </c>
      <c r="AR158" s="754">
        <v>0</v>
      </c>
      <c r="AS158" s="754">
        <v>20</v>
      </c>
      <c r="AT158" s="244" t="s">
        <v>1724</v>
      </c>
      <c r="AU158" s="219">
        <f t="shared" si="123"/>
        <v>20</v>
      </c>
      <c r="AV158" s="245">
        <v>16.600000000000001</v>
      </c>
      <c r="AW158" s="246">
        <v>0</v>
      </c>
      <c r="AX158" s="250">
        <f>IF(ISERROR(VLOOKUP($F158,[1]기획현황취합!$A$1:$E$65440,[1]기획현황취합!$D$1,FALSE))=TRUE,0,VLOOKUP($F158,[1]기획현황취합!$A$1:$E$65440,[1]기획현황취합!$D$1,FALSE))</f>
        <v>41744</v>
      </c>
      <c r="AY158" s="248">
        <v>0</v>
      </c>
      <c r="AZ158" s="208">
        <f>IF(ISERROR(VLOOKUP($F158,[1]기획현황취합!$A$1:$E$65440,[1]기획현황취합!$E$1,FALSE))=TRUE,0,VLOOKUP($F158,[1]기획현황취합!$A$1:$E$65440,[1]기획현황취합!$E$1,FALSE))</f>
        <v>41844</v>
      </c>
      <c r="BA158" s="243">
        <v>41859</v>
      </c>
      <c r="BB158" s="243">
        <v>41859</v>
      </c>
      <c r="BC158" s="243">
        <v>41884</v>
      </c>
      <c r="BD158" s="243">
        <v>0</v>
      </c>
      <c r="BE158" s="243">
        <v>0</v>
      </c>
      <c r="BF158" s="243">
        <v>0</v>
      </c>
      <c r="BG158" s="249" t="s">
        <v>2838</v>
      </c>
      <c r="BH158" s="249">
        <v>0</v>
      </c>
      <c r="BI158" s="83">
        <f>IF($I158="TTL",SUMIF($C:$C,MID($K158,1,SEARCH("TTL",$K158)-2),$BI:$BI),SUMIF(실입고현황!$A:$A,BB158&amp;VLOOKUP($AG158,'TARGET MU'!$A:$D,'TARGET MU'!$B$1,FALSE)&amp;$Z158&amp;" "&amp;$AE158,실입고현황!$C:$C))</f>
        <v>103</v>
      </c>
      <c r="BJ158" s="102">
        <f>IF($I158="TTL",SUMIF($C:$C,MID($K158,1,SEARCH("TTL",$K158)-2),$BJ:$BJ),SUMIF(실입고현황!$A:$A,BC158&amp;VLOOKUP($AG158,'TARGET MU'!$A:$D,'TARGET MU'!$B$1,FALSE)&amp;$Z158&amp;" "&amp;$AE158,실입고현황!$C:$C))</f>
        <v>1</v>
      </c>
      <c r="BK158" s="103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03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03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04">
        <f t="shared" si="166"/>
        <v>0</v>
      </c>
      <c r="BO158" s="46">
        <f t="shared" si="167"/>
        <v>100</v>
      </c>
      <c r="BP158" s="94">
        <f t="shared" si="168"/>
        <v>1919300.0000000005</v>
      </c>
      <c r="BQ158" s="94">
        <f t="shared" si="169"/>
        <v>8900000</v>
      </c>
      <c r="BR158" s="47">
        <f t="shared" si="186"/>
        <v>4.2155520715412331</v>
      </c>
      <c r="BT158" s="26" t="str">
        <f>IF(ISERROR(Z158&amp;VLOOKUP($AG158,'TARGET MU'!$A:$D,'TARGET MU'!$B$1,FALSE))=TRUE,"",Z158&amp;VLOOKUP($AG158,'TARGET MU'!$A:$D,'TARGET MU'!$B$1,FALSE))</f>
        <v>ELSTLF5009BK대경글로텍</v>
      </c>
      <c r="BU158" s="31">
        <f t="shared" si="178"/>
        <v>19193.000000000004</v>
      </c>
      <c r="BV158" s="31" t="str">
        <f t="shared" si="179"/>
        <v>ELSTLF5009BKOXL10089000대경04IN</v>
      </c>
      <c r="BX158" s="54" t="str">
        <f t="shared" si="137"/>
        <v>ELS</v>
      </c>
      <c r="BY158" s="55">
        <f t="shared" si="138"/>
        <v>5</v>
      </c>
      <c r="BZ158" s="55" t="str">
        <f t="shared" si="139"/>
        <v>M</v>
      </c>
      <c r="CA158" s="55" t="str">
        <f t="shared" si="140"/>
        <v>TL</v>
      </c>
      <c r="CB158" s="55" t="str">
        <f t="shared" si="141"/>
        <v>U</v>
      </c>
      <c r="CC158" s="55" t="str">
        <f t="shared" si="142"/>
        <v>IN</v>
      </c>
      <c r="CD158" s="56" t="str">
        <f t="shared" si="143"/>
        <v>14FW_ELSTINKO_MTM_06_BK</v>
      </c>
      <c r="CE158" s="55" t="str">
        <f t="shared" si="144"/>
        <v>ELSTLF5009</v>
      </c>
      <c r="CF158" s="55" t="str">
        <f t="shared" si="145"/>
        <v>009</v>
      </c>
      <c r="CG158" s="56" t="str">
        <f t="shared" si="146"/>
        <v>14FW_ELSTINKO_MTM_06_BK</v>
      </c>
      <c r="CH158" s="55" t="str">
        <f t="shared" si="147"/>
        <v>BK</v>
      </c>
      <c r="CI158" s="55">
        <f t="shared" si="148"/>
        <v>1</v>
      </c>
      <c r="CJ158" s="55" t="str">
        <f t="shared" si="149"/>
        <v>OXL</v>
      </c>
      <c r="CK158" s="57">
        <f t="shared" si="170"/>
        <v>100</v>
      </c>
      <c r="CL158" s="58">
        <f t="shared" si="150"/>
        <v>16.600000000000001</v>
      </c>
      <c r="CM158" s="57">
        <f t="shared" si="151"/>
        <v>89000</v>
      </c>
      <c r="CN158" s="57">
        <f t="shared" si="152"/>
        <v>19173.000000000004</v>
      </c>
      <c r="CO158" s="57">
        <f t="shared" si="153"/>
        <v>20</v>
      </c>
      <c r="CP158" s="59">
        <f t="shared" si="154"/>
        <v>1</v>
      </c>
      <c r="CQ158" s="234"/>
      <c r="CS158" s="48"/>
      <c r="CT158" s="49" t="str">
        <f t="shared" si="155"/>
        <v>ELSTLF5009BKOXL</v>
      </c>
      <c r="CU158" s="50" t="str">
        <f t="shared" si="156"/>
        <v>ELSTINKO</v>
      </c>
      <c r="CV158" s="50" t="str">
        <f t="shared" si="136"/>
        <v>LONG SLEEVES_009</v>
      </c>
      <c r="CW158" s="50" t="str">
        <f t="shared" si="157"/>
        <v>BLACK_OXL</v>
      </c>
      <c r="CX158" s="51" t="str">
        <f t="shared" si="158"/>
        <v>ELS</v>
      </c>
      <c r="CY158" s="51" t="str">
        <f t="shared" si="159"/>
        <v>009</v>
      </c>
      <c r="CZ158" s="52">
        <f t="shared" si="171"/>
        <v>100</v>
      </c>
      <c r="DA158" s="52">
        <f t="shared" si="160"/>
        <v>89000</v>
      </c>
      <c r="DB158" s="51" t="str">
        <f t="shared" si="161"/>
        <v>BLACK</v>
      </c>
      <c r="DC158" s="51" t="str">
        <f t="shared" si="162"/>
        <v>OXL</v>
      </c>
      <c r="DD158" s="60"/>
      <c r="DE158" s="164"/>
      <c r="DG158" s="270">
        <v>41778</v>
      </c>
      <c r="DH158" s="276">
        <f t="shared" si="134"/>
        <v>41754</v>
      </c>
      <c r="DI158" s="269">
        <v>41750</v>
      </c>
      <c r="DJ158" s="269">
        <v>41750</v>
      </c>
      <c r="DK158" s="270"/>
      <c r="DL158" s="1167"/>
      <c r="DM158" s="1167"/>
      <c r="DN158" s="270"/>
      <c r="DO158" s="270"/>
      <c r="DP158" s="277">
        <f t="shared" si="135"/>
        <v>41784</v>
      </c>
      <c r="DQ158" s="270"/>
      <c r="DR158" s="270"/>
      <c r="DS158" s="271"/>
      <c r="DT158" s="270"/>
      <c r="DU158" s="271"/>
      <c r="DV158" s="270">
        <v>41820</v>
      </c>
      <c r="DW158" s="270"/>
      <c r="DX158" s="271"/>
      <c r="DY158" s="271"/>
      <c r="DZ158" s="60"/>
      <c r="EA158" s="61"/>
      <c r="EB158" s="61"/>
      <c r="EC158" s="26" t="str">
        <f t="shared" si="180"/>
        <v/>
      </c>
      <c r="ED158" s="26" t="str">
        <f t="shared" si="181"/>
        <v>ELSTLF5009BKOXL</v>
      </c>
      <c r="EE158" s="27">
        <f>IF($ED158="",0,IF(COUNTIF(ED$12:ED157,ED158)=0,0,COUNTIF(ED$12:ED157,ED158)))</f>
        <v>0</v>
      </c>
      <c r="EF158" s="26">
        <f t="shared" si="182"/>
        <v>0</v>
      </c>
      <c r="EG158" s="27" t="str">
        <f t="shared" si="183"/>
        <v/>
      </c>
      <c r="EI158" s="26" t="str">
        <f t="shared" si="184"/>
        <v>ELSTLF5009</v>
      </c>
      <c r="EJ158" s="26" t="str">
        <f t="shared" si="185"/>
        <v>ELSTLF5009BK</v>
      </c>
      <c r="EV158" s="26">
        <f t="shared" si="187"/>
        <v>1660.0000000000002</v>
      </c>
    </row>
    <row r="159" spans="1:152" s="26" customFormat="1" ht="52.5" customHeight="1">
      <c r="A159" s="168" t="str">
        <f>IF(OR($I159="TTL",$I159=""),"",IF(ISERROR(VLOOKUP($B159,CODE!$D:$G,CODE!$F$1-2,FALSE))=TRUE,"전략",VLOOKUP($B159,CODE!$D:$G,CODE!$F$1-2,FALSE)))</f>
        <v>전략</v>
      </c>
      <c r="B159" s="217" t="str">
        <f>IF(OR($I159="TTL",$I159=""),"",IF(VLOOKUP($P159,CODE!$K:$O,CODE!$O$1,FALSE)="",$I159,$I159&amp;"-"&amp;VLOOKUP($P159,CODE!$K:$O,CODE!$O$1,FALSE)))</f>
        <v>ELS-의류</v>
      </c>
      <c r="C159" s="71" t="str">
        <f t="shared" si="172"/>
        <v>ELS-대경-04</v>
      </c>
      <c r="D159" s="300" t="str">
        <f t="shared" si="173"/>
        <v>ELS-대경-04ELSTLF5511MT</v>
      </c>
      <c r="E159" s="71">
        <f t="shared" si="174"/>
        <v>2</v>
      </c>
      <c r="F159" s="193" t="str">
        <f t="shared" si="175"/>
        <v>ELS-대경-042</v>
      </c>
      <c r="G159" s="71" t="str">
        <f t="shared" si="176"/>
        <v>ELS-대경-042-ELSTLF5511MINTOXS</v>
      </c>
      <c r="H159" s="71" t="str">
        <f>IF(ISERROR(I159&amp;VLOOKUP(P159,CODE!$K:$N,CODE!$N$1,FALSE)&amp;S159)=TRUE,0,I159&amp;VLOOKUP(P159,CODE!$K:$N,CODE!$N$1,FALSE)&amp;S159)</f>
        <v>ELS의류511</v>
      </c>
      <c r="I159" s="71" t="str">
        <f>IF(ISERROR(SEARCH("TTL",$K159))=TRUE,IF($L159="","",VLOOKUP($L159,CODE!$B:$G,CODE!$D$1,FALSE)),"TTL")</f>
        <v>ELS</v>
      </c>
      <c r="J159" s="237" t="str">
        <f t="shared" si="177"/>
        <v>14FW_E</v>
      </c>
      <c r="K159" s="596"/>
      <c r="L159" s="40" t="s">
        <v>2234</v>
      </c>
      <c r="M159" s="41" t="str">
        <f>IF(OR($I159="TTL",$L159=""),"",VLOOKUP($L159,CODE!$B:$D,CODE!$C$1,FALSE))</f>
        <v>ELSTINKO</v>
      </c>
      <c r="N159" s="42" t="str">
        <f>IF(OR($I159="TTL",$L159=""),"",VLOOKUP($K$2,CODE!$S:$T,CODE!$T$1-1,FALSE))</f>
        <v>F</v>
      </c>
      <c r="O159" s="1281">
        <v>5</v>
      </c>
      <c r="P159" s="40" t="s">
        <v>2235</v>
      </c>
      <c r="Q159" s="41" t="str">
        <f>IF(OR($I159="TTL",$P159=""),"",VLOOKUP($P159,CODE!$K:$M,CODE!$L$1,FALSE))</f>
        <v>LONG SLEEVES</v>
      </c>
      <c r="R159" s="1282" t="s">
        <v>2247</v>
      </c>
      <c r="S159" s="1283">
        <v>511</v>
      </c>
      <c r="T159" s="43">
        <f t="shared" si="129"/>
        <v>511</v>
      </c>
      <c r="U159" s="39" t="str">
        <f t="shared" si="130"/>
        <v>ELSTLF5511</v>
      </c>
      <c r="V159" s="36">
        <f t="shared" si="163"/>
        <v>0.1</v>
      </c>
      <c r="W159" s="1284" t="s">
        <v>2248</v>
      </c>
      <c r="X159" s="39" t="str">
        <f>IF($Y159="","",VLOOKUP($Y159,CODE!$AE:$AF,CODE!$AF$1-1,FALSE))</f>
        <v>MT</v>
      </c>
      <c r="Y159" s="37" t="s">
        <v>2249</v>
      </c>
      <c r="Z159" s="35" t="str">
        <f t="shared" si="131"/>
        <v>ELSTLF5511MT</v>
      </c>
      <c r="AA159" s="592" t="str">
        <f t="shared" si="164"/>
        <v/>
      </c>
      <c r="AB159" s="44">
        <f t="shared" si="165"/>
        <v>0.2</v>
      </c>
      <c r="AC159" s="598" t="s">
        <v>3013</v>
      </c>
      <c r="AD159" s="184">
        <v>1</v>
      </c>
      <c r="AE159" s="1285" t="s">
        <v>2239</v>
      </c>
      <c r="AF159" s="1295">
        <v>200</v>
      </c>
      <c r="AG159" s="1287" t="s">
        <v>2240</v>
      </c>
      <c r="AH159" s="1288">
        <v>4</v>
      </c>
      <c r="AI159" s="224" t="str">
        <f t="shared" si="132"/>
        <v>04</v>
      </c>
      <c r="AJ159" s="1289" t="s">
        <v>2241</v>
      </c>
      <c r="AK159" s="1289" t="s">
        <v>2242</v>
      </c>
      <c r="AL159" s="212">
        <f t="shared" si="133"/>
        <v>1</v>
      </c>
      <c r="AM159" s="247">
        <f>IF(ISERROR(VLOOKUP($F159,[1]기획현황취합!$A$1:$E$65440,[1]기획현황취합!$B$1,FALSE))=TRUE,0,VLOOKUP($F159,[1]기획현황취합!$A$1:$E$65440,[1]기획현황취합!$B$1,FALSE))</f>
        <v>79000</v>
      </c>
      <c r="AN159" s="1099">
        <f>IF(ISERROR(VLOOKUP($F159,[1]기획현황취합!$A$1:$E$65440,[1]기획현황취합!$C$1,FALSE))=TRUE,0,VLOOKUP($F159,[1]기획현황취합!$A$1:$E$65440,[1]기획현황취합!$C$1,FALSE))</f>
        <v>41803</v>
      </c>
      <c r="AO159" s="45">
        <f>IF(ISERROR(($AM159/1.1)/VLOOKUP($AG159,'TARGET MU'!$A:$D,'TARGET MU'!$D$1,FALSE))=TRUE,0,($AM159/1.1)/VLOOKUP($AG159,'TARGET MU'!$A:$D,'TARGET MU'!$D$1,FALSE))</f>
        <v>15959.595959595958</v>
      </c>
      <c r="AP159" s="1110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17749.25</v>
      </c>
      <c r="AQ159" s="38">
        <f t="shared" ref="AQ159:AQ221" si="188">AP159-AO159</f>
        <v>1789.6540404040425</v>
      </c>
      <c r="AR159" s="754">
        <v>0</v>
      </c>
      <c r="AS159" s="754">
        <v>20</v>
      </c>
      <c r="AT159" s="244" t="s">
        <v>1724</v>
      </c>
      <c r="AU159" s="219">
        <f t="shared" ref="AU159:AU221" si="189">SUM(AR159:AT159)</f>
        <v>20</v>
      </c>
      <c r="AV159" s="245">
        <v>15.35</v>
      </c>
      <c r="AW159" s="246">
        <v>0</v>
      </c>
      <c r="AX159" s="250">
        <f>IF(ISERROR(VLOOKUP($F159,[1]기획현황취합!$A$1:$E$65440,[1]기획현황취합!$D$1,FALSE))=TRUE,0,VLOOKUP($F159,[1]기획현황취합!$A$1:$E$65440,[1]기획현황취합!$D$1,FALSE))</f>
        <v>41744</v>
      </c>
      <c r="AY159" s="248">
        <v>0</v>
      </c>
      <c r="AZ159" s="208">
        <f>IF(ISERROR(VLOOKUP($F159,[1]기획현황취합!$A$1:$E$65440,[1]기획현황취합!$E$1,FALSE))=TRUE,0,VLOOKUP($F159,[1]기획현황취합!$A$1:$E$65440,[1]기획현황취합!$E$1,FALSE))</f>
        <v>41844</v>
      </c>
      <c r="BA159" s="243">
        <v>41859</v>
      </c>
      <c r="BB159" s="243">
        <v>41859</v>
      </c>
      <c r="BC159" s="243">
        <v>41884</v>
      </c>
      <c r="BD159" s="243">
        <v>0</v>
      </c>
      <c r="BE159" s="243">
        <v>0</v>
      </c>
      <c r="BF159" s="243">
        <v>0</v>
      </c>
      <c r="BG159" s="249" t="s">
        <v>2838</v>
      </c>
      <c r="BH159" s="249">
        <v>0</v>
      </c>
      <c r="BI159" s="83">
        <f>IF($I159="TTL",SUMIF($C:$C,MID($K159,1,SEARCH("TTL",$K159)-2),$BI:$BI),SUMIF(실입고현황!$A:$A,BB159&amp;VLOOKUP($AG159,'TARGET MU'!$A:$D,'TARGET MU'!$B$1,FALSE)&amp;$Z159&amp;" "&amp;$AE159,실입고현황!$C:$C))</f>
        <v>195</v>
      </c>
      <c r="BJ159" s="102">
        <f>IF($I159="TTL",SUMIF($C:$C,MID($K159,1,SEARCH("TTL",$K159)-2),$BJ:$BJ),SUMIF(실입고현황!$A:$A,BC159&amp;VLOOKUP($AG159,'TARGET MU'!$A:$D,'TARGET MU'!$B$1,FALSE)&amp;$Z159&amp;" "&amp;$AE159,실입고현황!$C:$C))</f>
        <v>18</v>
      </c>
      <c r="BK159" s="103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03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03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04">
        <f t="shared" si="166"/>
        <v>0</v>
      </c>
      <c r="BO159" s="46">
        <f t="shared" si="167"/>
        <v>200</v>
      </c>
      <c r="BP159" s="94">
        <f t="shared" si="168"/>
        <v>3549850</v>
      </c>
      <c r="BQ159" s="94">
        <f t="shared" si="169"/>
        <v>15800000</v>
      </c>
      <c r="BR159" s="47">
        <f t="shared" si="186"/>
        <v>4.0462657192941567</v>
      </c>
      <c r="BT159" s="26" t="str">
        <f>IF(ISERROR(Z159&amp;VLOOKUP($AG159,'TARGET MU'!$A:$D,'TARGET MU'!$B$1,FALSE))=TRUE,"",Z159&amp;VLOOKUP($AG159,'TARGET MU'!$A:$D,'TARGET MU'!$B$1,FALSE))</f>
        <v>ELSTLF5511MT대경글로텍</v>
      </c>
      <c r="BU159" s="31">
        <f t="shared" si="178"/>
        <v>17749.25</v>
      </c>
      <c r="BV159" s="31" t="str">
        <f t="shared" si="179"/>
        <v>ELSTLF5511MTOXS20079000대경04IN</v>
      </c>
      <c r="BX159" s="54" t="str">
        <f t="shared" si="137"/>
        <v>ELS</v>
      </c>
      <c r="BY159" s="55">
        <f t="shared" si="138"/>
        <v>5</v>
      </c>
      <c r="BZ159" s="55" t="str">
        <f t="shared" si="139"/>
        <v>M</v>
      </c>
      <c r="CA159" s="55" t="str">
        <f t="shared" si="140"/>
        <v>TL</v>
      </c>
      <c r="CB159" s="55" t="str">
        <f t="shared" si="141"/>
        <v>K</v>
      </c>
      <c r="CC159" s="55" t="str">
        <f t="shared" si="142"/>
        <v>IN</v>
      </c>
      <c r="CD159" s="56" t="str">
        <f t="shared" si="143"/>
        <v>14FW_ELSTINKO_MTM_21_MT_KIDS</v>
      </c>
      <c r="CE159" s="55" t="str">
        <f t="shared" si="144"/>
        <v>ELSTLF5511</v>
      </c>
      <c r="CF159" s="55">
        <f t="shared" si="145"/>
        <v>511</v>
      </c>
      <c r="CG159" s="56" t="str">
        <f t="shared" si="146"/>
        <v>14FW_ELSTINKO_MTM_21_MT_KIDS</v>
      </c>
      <c r="CH159" s="55" t="str">
        <f t="shared" si="147"/>
        <v>MT</v>
      </c>
      <c r="CI159" s="55">
        <f t="shared" si="148"/>
        <v>1</v>
      </c>
      <c r="CJ159" s="55" t="str">
        <f t="shared" si="149"/>
        <v>OXS</v>
      </c>
      <c r="CK159" s="57">
        <f t="shared" si="170"/>
        <v>200</v>
      </c>
      <c r="CL159" s="58">
        <f t="shared" si="150"/>
        <v>15.35</v>
      </c>
      <c r="CM159" s="57">
        <f t="shared" si="151"/>
        <v>79000</v>
      </c>
      <c r="CN159" s="57">
        <f t="shared" si="152"/>
        <v>17729.25</v>
      </c>
      <c r="CO159" s="57">
        <f t="shared" si="153"/>
        <v>20</v>
      </c>
      <c r="CP159" s="59">
        <f t="shared" si="154"/>
        <v>1</v>
      </c>
      <c r="CQ159" s="234"/>
      <c r="CS159" s="48"/>
      <c r="CT159" s="49" t="str">
        <f t="shared" si="155"/>
        <v>ELSTLF5511MTOXS</v>
      </c>
      <c r="CU159" s="50" t="str">
        <f t="shared" si="156"/>
        <v>ELSTINKO</v>
      </c>
      <c r="CV159" s="50" t="str">
        <f t="shared" si="136"/>
        <v>LONG SLEEVES_511_KIDS</v>
      </c>
      <c r="CW159" s="50" t="str">
        <f t="shared" si="157"/>
        <v>MINT_OXS</v>
      </c>
      <c r="CX159" s="51" t="str">
        <f t="shared" si="158"/>
        <v>ELS</v>
      </c>
      <c r="CY159" s="51">
        <f t="shared" si="159"/>
        <v>511</v>
      </c>
      <c r="CZ159" s="52">
        <f t="shared" si="171"/>
        <v>200</v>
      </c>
      <c r="DA159" s="52">
        <f t="shared" si="160"/>
        <v>79000</v>
      </c>
      <c r="DB159" s="51" t="str">
        <f t="shared" si="161"/>
        <v>MINT</v>
      </c>
      <c r="DC159" s="51" t="str">
        <f t="shared" si="162"/>
        <v>OXS</v>
      </c>
      <c r="DD159" s="60"/>
      <c r="DE159" s="164"/>
      <c r="DG159" s="270">
        <v>41778</v>
      </c>
      <c r="DH159" s="276">
        <f t="shared" si="134"/>
        <v>41754</v>
      </c>
      <c r="DI159" s="269">
        <v>41753</v>
      </c>
      <c r="DJ159" s="269">
        <v>41753</v>
      </c>
      <c r="DK159" s="270"/>
      <c r="DL159" s="1167"/>
      <c r="DM159" s="1167"/>
      <c r="DN159" s="270"/>
      <c r="DO159" s="270"/>
      <c r="DP159" s="277">
        <f t="shared" si="135"/>
        <v>41784</v>
      </c>
      <c r="DQ159" s="270"/>
      <c r="DR159" s="270"/>
      <c r="DS159" s="271"/>
      <c r="DT159" s="270"/>
      <c r="DU159" s="271"/>
      <c r="DV159" s="270">
        <v>41820</v>
      </c>
      <c r="DW159" s="270"/>
      <c r="DX159" s="271"/>
      <c r="DY159" s="271"/>
      <c r="DZ159" s="60"/>
      <c r="EA159" s="61"/>
      <c r="EB159" s="61"/>
      <c r="EC159" s="26" t="str">
        <f t="shared" si="180"/>
        <v>ELSTLF5511MT41744</v>
      </c>
      <c r="ED159" s="26" t="str">
        <f t="shared" si="181"/>
        <v>ELSTLF5511MTOXS</v>
      </c>
      <c r="EE159" s="27">
        <f>IF($ED159="",0,IF(COUNTIF(ED$12:ED158,ED159)=0,0,COUNTIF(ED$12:ED158,ED159)))</f>
        <v>0</v>
      </c>
      <c r="EF159" s="26">
        <f t="shared" si="182"/>
        <v>0</v>
      </c>
      <c r="EG159" s="27" t="str">
        <f t="shared" si="183"/>
        <v/>
      </c>
      <c r="EI159" s="26" t="str">
        <f t="shared" si="184"/>
        <v>ELSTLF5511</v>
      </c>
      <c r="EJ159" s="26" t="str">
        <f t="shared" si="185"/>
        <v>ELSTLF5511MT</v>
      </c>
      <c r="EV159" s="26">
        <f t="shared" si="187"/>
        <v>3070</v>
      </c>
    </row>
    <row r="160" spans="1:152" s="26" customFormat="1" ht="52.5" customHeight="1">
      <c r="A160" s="168" t="str">
        <f>IF(OR($I160="TTL",$I160=""),"",IF(ISERROR(VLOOKUP($B160,CODE!$D:$G,CODE!$F$1-2,FALSE))=TRUE,"전략",VLOOKUP($B160,CODE!$D:$G,CODE!$F$1-2,FALSE)))</f>
        <v>전략</v>
      </c>
      <c r="B160" s="217" t="str">
        <f>IF(OR($I160="TTL",$I160=""),"",IF(VLOOKUP($P160,CODE!$K:$O,CODE!$O$1,FALSE)="",$I160,$I160&amp;"-"&amp;VLOOKUP($P160,CODE!$K:$O,CODE!$O$1,FALSE)))</f>
        <v>ELS-의류</v>
      </c>
      <c r="C160" s="71" t="str">
        <f t="shared" si="172"/>
        <v>ELS-대경-04</v>
      </c>
      <c r="D160" s="300" t="str">
        <f t="shared" si="173"/>
        <v>ELS-대경-04ELSTLF5511MT</v>
      </c>
      <c r="E160" s="71">
        <f t="shared" si="174"/>
        <v>2</v>
      </c>
      <c r="F160" s="193" t="str">
        <f t="shared" si="175"/>
        <v>ELS-대경-042</v>
      </c>
      <c r="G160" s="71" t="str">
        <f t="shared" si="176"/>
        <v>ELS-대경-042-ELSTLF5511MINTOSS</v>
      </c>
      <c r="H160" s="71" t="str">
        <f>IF(ISERROR(I160&amp;VLOOKUP(P160,CODE!$K:$N,CODE!$N$1,FALSE)&amp;S160)=TRUE,0,I160&amp;VLOOKUP(P160,CODE!$K:$N,CODE!$N$1,FALSE)&amp;S160)</f>
        <v>ELS의류511</v>
      </c>
      <c r="I160" s="71" t="str">
        <f>IF(ISERROR(SEARCH("TTL",$K160))=TRUE,IF($L160="","",VLOOKUP($L160,CODE!$B:$G,CODE!$D$1,FALSE)),"TTL")</f>
        <v>ELS</v>
      </c>
      <c r="J160" s="237" t="str">
        <f t="shared" si="177"/>
        <v>14FW_E</v>
      </c>
      <c r="K160" s="596"/>
      <c r="L160" s="40" t="s">
        <v>2234</v>
      </c>
      <c r="M160" s="41" t="str">
        <f>IF(OR($I160="TTL",$L160=""),"",VLOOKUP($L160,CODE!$B:$D,CODE!$C$1,FALSE))</f>
        <v>ELSTINKO</v>
      </c>
      <c r="N160" s="42" t="str">
        <f>IF(OR($I160="TTL",$L160=""),"",VLOOKUP($K$2,CODE!$S:$T,CODE!$T$1-1,FALSE))</f>
        <v>F</v>
      </c>
      <c r="O160" s="1281">
        <v>5</v>
      </c>
      <c r="P160" s="40" t="s">
        <v>2235</v>
      </c>
      <c r="Q160" s="41" t="str">
        <f>IF(OR($I160="TTL",$P160=""),"",VLOOKUP($P160,CODE!$K:$M,CODE!$L$1,FALSE))</f>
        <v>LONG SLEEVES</v>
      </c>
      <c r="R160" s="1282" t="s">
        <v>2247</v>
      </c>
      <c r="S160" s="1283">
        <v>511</v>
      </c>
      <c r="T160" s="43">
        <f t="shared" si="129"/>
        <v>511</v>
      </c>
      <c r="U160" s="39" t="str">
        <f t="shared" si="130"/>
        <v>ELSTLF5511</v>
      </c>
      <c r="V160" s="36">
        <f t="shared" si="163"/>
        <v>0.1</v>
      </c>
      <c r="W160" s="1284" t="s">
        <v>2248</v>
      </c>
      <c r="X160" s="39" t="str">
        <f>IF($Y160="","",VLOOKUP($Y160,CODE!$AE:$AF,CODE!$AF$1-1,FALSE))</f>
        <v>MT</v>
      </c>
      <c r="Y160" s="37" t="s">
        <v>2249</v>
      </c>
      <c r="Z160" s="35" t="str">
        <f t="shared" si="131"/>
        <v>ELSTLF5511MT</v>
      </c>
      <c r="AA160" s="592" t="str">
        <f t="shared" si="164"/>
        <v/>
      </c>
      <c r="AB160" s="44">
        <f t="shared" si="165"/>
        <v>0.2</v>
      </c>
      <c r="AC160" s="598" t="s">
        <v>3013</v>
      </c>
      <c r="AD160" s="184">
        <v>1</v>
      </c>
      <c r="AE160" s="1285" t="s">
        <v>2243</v>
      </c>
      <c r="AF160" s="1295">
        <v>300</v>
      </c>
      <c r="AG160" s="1287" t="s">
        <v>2240</v>
      </c>
      <c r="AH160" s="1288">
        <v>4</v>
      </c>
      <c r="AI160" s="224" t="str">
        <f t="shared" si="132"/>
        <v>04</v>
      </c>
      <c r="AJ160" s="1289" t="s">
        <v>2241</v>
      </c>
      <c r="AK160" s="1289" t="s">
        <v>2242</v>
      </c>
      <c r="AL160" s="212">
        <f t="shared" si="133"/>
        <v>1</v>
      </c>
      <c r="AM160" s="247">
        <f>IF(ISERROR(VLOOKUP($F160,[1]기획현황취합!$A$1:$E$65440,[1]기획현황취합!$B$1,FALSE))=TRUE,0,VLOOKUP($F160,[1]기획현황취합!$A$1:$E$65440,[1]기획현황취합!$B$1,FALSE))</f>
        <v>79000</v>
      </c>
      <c r="AN160" s="1099">
        <f>IF(ISERROR(VLOOKUP($F160,[1]기획현황취합!$A$1:$E$65440,[1]기획현황취합!$C$1,FALSE))=TRUE,0,VLOOKUP($F160,[1]기획현황취합!$A$1:$E$65440,[1]기획현황취합!$C$1,FALSE))</f>
        <v>41803</v>
      </c>
      <c r="AO160" s="45">
        <f>IF(ISERROR(($AM160/1.1)/VLOOKUP($AG160,'TARGET MU'!$A:$D,'TARGET MU'!$D$1,FALSE))=TRUE,0,($AM160/1.1)/VLOOKUP($AG160,'TARGET MU'!$A:$D,'TARGET MU'!$D$1,FALSE))</f>
        <v>15959.595959595958</v>
      </c>
      <c r="AP160" s="1110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17749.25</v>
      </c>
      <c r="AQ160" s="38">
        <f t="shared" si="188"/>
        <v>1789.6540404040425</v>
      </c>
      <c r="AR160" s="754">
        <v>0</v>
      </c>
      <c r="AS160" s="754">
        <v>20</v>
      </c>
      <c r="AT160" s="244" t="s">
        <v>1724</v>
      </c>
      <c r="AU160" s="219">
        <f t="shared" si="189"/>
        <v>20</v>
      </c>
      <c r="AV160" s="245">
        <v>15.35</v>
      </c>
      <c r="AW160" s="246">
        <v>0</v>
      </c>
      <c r="AX160" s="250">
        <f>IF(ISERROR(VLOOKUP($F160,[1]기획현황취합!$A$1:$E$65440,[1]기획현황취합!$D$1,FALSE))=TRUE,0,VLOOKUP($F160,[1]기획현황취합!$A$1:$E$65440,[1]기획현황취합!$D$1,FALSE))</f>
        <v>41744</v>
      </c>
      <c r="AY160" s="248">
        <v>0</v>
      </c>
      <c r="AZ160" s="208">
        <f>IF(ISERROR(VLOOKUP($F160,[1]기획현황취합!$A$1:$E$65440,[1]기획현황취합!$E$1,FALSE))=TRUE,0,VLOOKUP($F160,[1]기획현황취합!$A$1:$E$65440,[1]기획현황취합!$E$1,FALSE))</f>
        <v>41844</v>
      </c>
      <c r="BA160" s="243">
        <v>41859</v>
      </c>
      <c r="BB160" s="243">
        <v>41859</v>
      </c>
      <c r="BC160" s="243">
        <v>41884</v>
      </c>
      <c r="BD160" s="243">
        <v>0</v>
      </c>
      <c r="BE160" s="243">
        <v>0</v>
      </c>
      <c r="BF160" s="243">
        <v>0</v>
      </c>
      <c r="BG160" s="249" t="s">
        <v>2838</v>
      </c>
      <c r="BH160" s="249">
        <v>0</v>
      </c>
      <c r="BI160" s="83">
        <f>IF($I160="TTL",SUMIF($C:$C,MID($K160,1,SEARCH("TTL",$K160)-2),$BI:$BI),SUMIF(실입고현황!$A:$A,BB160&amp;VLOOKUP($AG160,'TARGET MU'!$A:$D,'TARGET MU'!$B$1,FALSE)&amp;$Z160&amp;" "&amp;$AE160,실입고현황!$C:$C))</f>
        <v>269</v>
      </c>
      <c r="BJ160" s="102">
        <f>IF($I160="TTL",SUMIF($C:$C,MID($K160,1,SEARCH("TTL",$K160)-2),$BJ:$BJ),SUMIF(실입고현황!$A:$A,BC160&amp;VLOOKUP($AG160,'TARGET MU'!$A:$D,'TARGET MU'!$B$1,FALSE)&amp;$Z160&amp;" "&amp;$AE160,실입고현황!$C:$C))</f>
        <v>40</v>
      </c>
      <c r="BK160" s="103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03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03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04">
        <f t="shared" si="166"/>
        <v>0</v>
      </c>
      <c r="BO160" s="46">
        <f t="shared" si="167"/>
        <v>300</v>
      </c>
      <c r="BP160" s="94">
        <f t="shared" si="168"/>
        <v>5324775</v>
      </c>
      <c r="BQ160" s="94">
        <f t="shared" si="169"/>
        <v>23700000</v>
      </c>
      <c r="BR160" s="47">
        <f t="shared" si="186"/>
        <v>4.0462657192941567</v>
      </c>
      <c r="BT160" s="26" t="str">
        <f>IF(ISERROR(Z160&amp;VLOOKUP($AG160,'TARGET MU'!$A:$D,'TARGET MU'!$B$1,FALSE))=TRUE,"",Z160&amp;VLOOKUP($AG160,'TARGET MU'!$A:$D,'TARGET MU'!$B$1,FALSE))</f>
        <v>ELSTLF5511MT대경글로텍</v>
      </c>
      <c r="BU160" s="31">
        <f t="shared" si="178"/>
        <v>17749.25</v>
      </c>
      <c r="BV160" s="31" t="str">
        <f t="shared" si="179"/>
        <v>ELSTLF5511MTOSS30079000대경04IN</v>
      </c>
      <c r="BX160" s="54" t="str">
        <f t="shared" si="137"/>
        <v>ELS</v>
      </c>
      <c r="BY160" s="55">
        <f t="shared" si="138"/>
        <v>5</v>
      </c>
      <c r="BZ160" s="55" t="str">
        <f t="shared" si="139"/>
        <v>M</v>
      </c>
      <c r="CA160" s="55" t="str">
        <f t="shared" si="140"/>
        <v>TL</v>
      </c>
      <c r="CB160" s="55" t="str">
        <f t="shared" si="141"/>
        <v>K</v>
      </c>
      <c r="CC160" s="55" t="str">
        <f t="shared" si="142"/>
        <v>IN</v>
      </c>
      <c r="CD160" s="56" t="str">
        <f t="shared" si="143"/>
        <v>14FW_ELSTINKO_MTM_21_MT_KIDS</v>
      </c>
      <c r="CE160" s="55" t="str">
        <f t="shared" si="144"/>
        <v>ELSTLF5511</v>
      </c>
      <c r="CF160" s="55">
        <f t="shared" si="145"/>
        <v>511</v>
      </c>
      <c r="CG160" s="56" t="str">
        <f t="shared" si="146"/>
        <v>14FW_ELSTINKO_MTM_21_MT_KIDS</v>
      </c>
      <c r="CH160" s="55" t="str">
        <f t="shared" si="147"/>
        <v>MT</v>
      </c>
      <c r="CI160" s="55">
        <f t="shared" si="148"/>
        <v>1</v>
      </c>
      <c r="CJ160" s="55" t="str">
        <f t="shared" si="149"/>
        <v>OSS</v>
      </c>
      <c r="CK160" s="57">
        <f t="shared" si="170"/>
        <v>300</v>
      </c>
      <c r="CL160" s="58">
        <f t="shared" si="150"/>
        <v>15.35</v>
      </c>
      <c r="CM160" s="57">
        <f t="shared" si="151"/>
        <v>79000</v>
      </c>
      <c r="CN160" s="57">
        <f t="shared" si="152"/>
        <v>17729.25</v>
      </c>
      <c r="CO160" s="57">
        <f t="shared" si="153"/>
        <v>20</v>
      </c>
      <c r="CP160" s="59">
        <f t="shared" si="154"/>
        <v>1</v>
      </c>
      <c r="CQ160" s="234"/>
      <c r="CS160" s="48"/>
      <c r="CT160" s="49" t="str">
        <f t="shared" si="155"/>
        <v>ELSTLF5511MTOSS</v>
      </c>
      <c r="CU160" s="50" t="str">
        <f t="shared" si="156"/>
        <v>ELSTINKO</v>
      </c>
      <c r="CV160" s="50" t="str">
        <f t="shared" si="136"/>
        <v>LONG SLEEVES_511_KIDS</v>
      </c>
      <c r="CW160" s="50" t="str">
        <f t="shared" si="157"/>
        <v>MINT_OSS</v>
      </c>
      <c r="CX160" s="51" t="str">
        <f t="shared" si="158"/>
        <v>ELS</v>
      </c>
      <c r="CY160" s="51">
        <f t="shared" si="159"/>
        <v>511</v>
      </c>
      <c r="CZ160" s="52">
        <f t="shared" si="171"/>
        <v>300</v>
      </c>
      <c r="DA160" s="52">
        <f t="shared" si="160"/>
        <v>79000</v>
      </c>
      <c r="DB160" s="51" t="str">
        <f t="shared" si="161"/>
        <v>MINT</v>
      </c>
      <c r="DC160" s="51" t="str">
        <f t="shared" si="162"/>
        <v>OSS</v>
      </c>
      <c r="DD160" s="60"/>
      <c r="DE160" s="164"/>
      <c r="DG160" s="270">
        <v>41778</v>
      </c>
      <c r="DH160" s="276">
        <f t="shared" si="134"/>
        <v>41754</v>
      </c>
      <c r="DI160" s="269">
        <v>41753</v>
      </c>
      <c r="DJ160" s="269">
        <v>41753</v>
      </c>
      <c r="DK160" s="270"/>
      <c r="DL160" s="1167"/>
      <c r="DM160" s="1167"/>
      <c r="DN160" s="270"/>
      <c r="DO160" s="270"/>
      <c r="DP160" s="277">
        <f t="shared" si="135"/>
        <v>41784</v>
      </c>
      <c r="DQ160" s="270"/>
      <c r="DR160" s="270"/>
      <c r="DS160" s="271"/>
      <c r="DT160" s="270"/>
      <c r="DU160" s="271"/>
      <c r="DV160" s="270">
        <v>41820</v>
      </c>
      <c r="DW160" s="270"/>
      <c r="DX160" s="271"/>
      <c r="DY160" s="271"/>
      <c r="DZ160" s="60"/>
      <c r="EA160" s="61"/>
      <c r="EB160" s="61"/>
      <c r="EC160" s="26" t="str">
        <f t="shared" si="180"/>
        <v/>
      </c>
      <c r="ED160" s="26" t="str">
        <f t="shared" si="181"/>
        <v>ELSTLF5511MTOSS</v>
      </c>
      <c r="EE160" s="27">
        <f>IF($ED160="",0,IF(COUNTIF(ED$12:ED159,ED160)=0,0,COUNTIF(ED$12:ED159,ED160)))</f>
        <v>0</v>
      </c>
      <c r="EF160" s="26">
        <f t="shared" si="182"/>
        <v>0</v>
      </c>
      <c r="EG160" s="27" t="str">
        <f t="shared" si="183"/>
        <v/>
      </c>
      <c r="EI160" s="26" t="str">
        <f t="shared" si="184"/>
        <v>ELSTLF5511</v>
      </c>
      <c r="EJ160" s="26" t="str">
        <f t="shared" si="185"/>
        <v>ELSTLF5511MT</v>
      </c>
      <c r="EV160" s="26">
        <f t="shared" si="187"/>
        <v>4605</v>
      </c>
    </row>
    <row r="161" spans="1:152" s="26" customFormat="1" ht="52.5" customHeight="1">
      <c r="A161" s="168" t="str">
        <f>IF(OR($I161="TTL",$I161=""),"",IF(ISERROR(VLOOKUP($B161,CODE!$D:$G,CODE!$F$1-2,FALSE))=TRUE,"전략",VLOOKUP($B161,CODE!$D:$G,CODE!$F$1-2,FALSE)))</f>
        <v>전략</v>
      </c>
      <c r="B161" s="217" t="str">
        <f>IF(OR($I161="TTL",$I161=""),"",IF(VLOOKUP($P161,CODE!$K:$O,CODE!$O$1,FALSE)="",$I161,$I161&amp;"-"&amp;VLOOKUP($P161,CODE!$K:$O,CODE!$O$1,FALSE)))</f>
        <v>ELS-의류</v>
      </c>
      <c r="C161" s="71" t="str">
        <f t="shared" si="172"/>
        <v>ELS-대경-04</v>
      </c>
      <c r="D161" s="300" t="str">
        <f t="shared" si="173"/>
        <v>ELS-대경-04ELSTLF5511MT</v>
      </c>
      <c r="E161" s="71">
        <f t="shared" si="174"/>
        <v>2</v>
      </c>
      <c r="F161" s="193" t="str">
        <f t="shared" si="175"/>
        <v>ELS-대경-042</v>
      </c>
      <c r="G161" s="71" t="str">
        <f t="shared" si="176"/>
        <v>ELS-대경-042-ELSTLF5511MINTOMM</v>
      </c>
      <c r="H161" s="71" t="str">
        <f>IF(ISERROR(I161&amp;VLOOKUP(P161,CODE!$K:$N,CODE!$N$1,FALSE)&amp;S161)=TRUE,0,I161&amp;VLOOKUP(P161,CODE!$K:$N,CODE!$N$1,FALSE)&amp;S161)</f>
        <v>ELS의류511</v>
      </c>
      <c r="I161" s="71" t="str">
        <f>IF(ISERROR(SEARCH("TTL",$K161))=TRUE,IF($L161="","",VLOOKUP($L161,CODE!$B:$G,CODE!$D$1,FALSE)),"TTL")</f>
        <v>ELS</v>
      </c>
      <c r="J161" s="237" t="str">
        <f t="shared" si="177"/>
        <v>14FW_E</v>
      </c>
      <c r="K161" s="596"/>
      <c r="L161" s="40" t="s">
        <v>2234</v>
      </c>
      <c r="M161" s="41" t="str">
        <f>IF(OR($I161="TTL",$L161=""),"",VLOOKUP($L161,CODE!$B:$D,CODE!$C$1,FALSE))</f>
        <v>ELSTINKO</v>
      </c>
      <c r="N161" s="42" t="str">
        <f>IF(OR($I161="TTL",$L161=""),"",VLOOKUP($K$2,CODE!$S:$T,CODE!$T$1-1,FALSE))</f>
        <v>F</v>
      </c>
      <c r="O161" s="1281">
        <v>5</v>
      </c>
      <c r="P161" s="40" t="s">
        <v>2235</v>
      </c>
      <c r="Q161" s="41" t="str">
        <f>IF(OR($I161="TTL",$P161=""),"",VLOOKUP($P161,CODE!$K:$M,CODE!$L$1,FALSE))</f>
        <v>LONG SLEEVES</v>
      </c>
      <c r="R161" s="1282" t="s">
        <v>2247</v>
      </c>
      <c r="S161" s="1283">
        <v>511</v>
      </c>
      <c r="T161" s="43">
        <f t="shared" si="129"/>
        <v>511</v>
      </c>
      <c r="U161" s="39" t="str">
        <f t="shared" si="130"/>
        <v>ELSTLF5511</v>
      </c>
      <c r="V161" s="36">
        <f t="shared" si="163"/>
        <v>0.1</v>
      </c>
      <c r="W161" s="1284" t="s">
        <v>2248</v>
      </c>
      <c r="X161" s="39" t="str">
        <f>IF($Y161="","",VLOOKUP($Y161,CODE!$AE:$AF,CODE!$AF$1-1,FALSE))</f>
        <v>MT</v>
      </c>
      <c r="Y161" s="37" t="s">
        <v>2249</v>
      </c>
      <c r="Z161" s="35" t="str">
        <f t="shared" si="131"/>
        <v>ELSTLF5511MT</v>
      </c>
      <c r="AA161" s="592" t="str">
        <f t="shared" si="164"/>
        <v/>
      </c>
      <c r="AB161" s="44">
        <f t="shared" si="165"/>
        <v>0.2</v>
      </c>
      <c r="AC161" s="598" t="s">
        <v>3013</v>
      </c>
      <c r="AD161" s="184">
        <v>1</v>
      </c>
      <c r="AE161" s="1285" t="s">
        <v>2244</v>
      </c>
      <c r="AF161" s="1295">
        <v>300</v>
      </c>
      <c r="AG161" s="1287" t="s">
        <v>2240</v>
      </c>
      <c r="AH161" s="1288">
        <v>4</v>
      </c>
      <c r="AI161" s="224" t="str">
        <f t="shared" si="132"/>
        <v>04</v>
      </c>
      <c r="AJ161" s="1289" t="s">
        <v>2241</v>
      </c>
      <c r="AK161" s="1289" t="s">
        <v>2242</v>
      </c>
      <c r="AL161" s="212">
        <f t="shared" si="133"/>
        <v>1</v>
      </c>
      <c r="AM161" s="247">
        <f>IF(ISERROR(VLOOKUP($F161,[1]기획현황취합!$A$1:$E$65440,[1]기획현황취합!$B$1,FALSE))=TRUE,0,VLOOKUP($F161,[1]기획현황취합!$A$1:$E$65440,[1]기획현황취합!$B$1,FALSE))</f>
        <v>79000</v>
      </c>
      <c r="AN161" s="1099">
        <f>IF(ISERROR(VLOOKUP($F161,[1]기획현황취합!$A$1:$E$65440,[1]기획현황취합!$C$1,FALSE))=TRUE,0,VLOOKUP($F161,[1]기획현황취합!$A$1:$E$65440,[1]기획현황취합!$C$1,FALSE))</f>
        <v>41803</v>
      </c>
      <c r="AO161" s="45">
        <f>IF(ISERROR(($AM161/1.1)/VLOOKUP($AG161,'TARGET MU'!$A:$D,'TARGET MU'!$D$1,FALSE))=TRUE,0,($AM161/1.1)/VLOOKUP($AG161,'TARGET MU'!$A:$D,'TARGET MU'!$D$1,FALSE))</f>
        <v>15959.595959595958</v>
      </c>
      <c r="AP161" s="1110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17749.25</v>
      </c>
      <c r="AQ161" s="38">
        <f t="shared" si="188"/>
        <v>1789.6540404040425</v>
      </c>
      <c r="AR161" s="754">
        <v>0</v>
      </c>
      <c r="AS161" s="754">
        <v>20</v>
      </c>
      <c r="AT161" s="244" t="s">
        <v>1724</v>
      </c>
      <c r="AU161" s="219">
        <f t="shared" si="189"/>
        <v>20</v>
      </c>
      <c r="AV161" s="245">
        <v>15.35</v>
      </c>
      <c r="AW161" s="246">
        <v>0</v>
      </c>
      <c r="AX161" s="250">
        <f>IF(ISERROR(VLOOKUP($F161,[1]기획현황취합!$A$1:$E$65440,[1]기획현황취합!$D$1,FALSE))=TRUE,0,VLOOKUP($F161,[1]기획현황취합!$A$1:$E$65440,[1]기획현황취합!$D$1,FALSE))</f>
        <v>41744</v>
      </c>
      <c r="AY161" s="248">
        <v>0</v>
      </c>
      <c r="AZ161" s="208">
        <f>IF(ISERROR(VLOOKUP($F161,[1]기획현황취합!$A$1:$E$65440,[1]기획현황취합!$E$1,FALSE))=TRUE,0,VLOOKUP($F161,[1]기획현황취합!$A$1:$E$65440,[1]기획현황취합!$E$1,FALSE))</f>
        <v>41844</v>
      </c>
      <c r="BA161" s="243">
        <v>41859</v>
      </c>
      <c r="BB161" s="243">
        <v>41859</v>
      </c>
      <c r="BC161" s="243">
        <v>41884</v>
      </c>
      <c r="BD161" s="243">
        <v>0</v>
      </c>
      <c r="BE161" s="243">
        <v>0</v>
      </c>
      <c r="BF161" s="243">
        <v>0</v>
      </c>
      <c r="BG161" s="249" t="s">
        <v>2838</v>
      </c>
      <c r="BH161" s="249">
        <v>0</v>
      </c>
      <c r="BI161" s="83">
        <f>IF($I161="TTL",SUMIF($C:$C,MID($K161,1,SEARCH("TTL",$K161)-2),$BI:$BI),SUMIF(실입고현황!$A:$A,BB161&amp;VLOOKUP($AG161,'TARGET MU'!$A:$D,'TARGET MU'!$B$1,FALSE)&amp;$Z161&amp;" "&amp;$AE161,실입고현황!$C:$C))</f>
        <v>305</v>
      </c>
      <c r="BJ161" s="102">
        <f>IF($I161="TTL",SUMIF($C:$C,MID($K161,1,SEARCH("TTL",$K161)-2),$BJ:$BJ),SUMIF(실입고현황!$A:$A,BC161&amp;VLOOKUP($AG161,'TARGET MU'!$A:$D,'TARGET MU'!$B$1,FALSE)&amp;$Z161&amp;" "&amp;$AE161,실입고현황!$C:$C))</f>
        <v>14</v>
      </c>
      <c r="BK161" s="103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03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03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04">
        <f t="shared" si="166"/>
        <v>0</v>
      </c>
      <c r="BO161" s="46">
        <f t="shared" si="167"/>
        <v>300</v>
      </c>
      <c r="BP161" s="94">
        <f t="shared" si="168"/>
        <v>5324775</v>
      </c>
      <c r="BQ161" s="94">
        <f t="shared" si="169"/>
        <v>23700000</v>
      </c>
      <c r="BR161" s="47">
        <f t="shared" si="186"/>
        <v>4.0462657192941567</v>
      </c>
      <c r="BT161" s="26" t="str">
        <f>IF(ISERROR(Z161&amp;VLOOKUP($AG161,'TARGET MU'!$A:$D,'TARGET MU'!$B$1,FALSE))=TRUE,"",Z161&amp;VLOOKUP($AG161,'TARGET MU'!$A:$D,'TARGET MU'!$B$1,FALSE))</f>
        <v>ELSTLF5511MT대경글로텍</v>
      </c>
      <c r="BU161" s="31">
        <f t="shared" si="178"/>
        <v>17749.25</v>
      </c>
      <c r="BV161" s="31" t="str">
        <f t="shared" si="179"/>
        <v>ELSTLF5511MTOMM30079000대경04IN</v>
      </c>
      <c r="BX161" s="54" t="str">
        <f t="shared" si="137"/>
        <v>ELS</v>
      </c>
      <c r="BY161" s="55">
        <f t="shared" si="138"/>
        <v>5</v>
      </c>
      <c r="BZ161" s="55" t="str">
        <f t="shared" si="139"/>
        <v>M</v>
      </c>
      <c r="CA161" s="55" t="str">
        <f t="shared" si="140"/>
        <v>TL</v>
      </c>
      <c r="CB161" s="55" t="str">
        <f t="shared" si="141"/>
        <v>K</v>
      </c>
      <c r="CC161" s="55" t="str">
        <f t="shared" si="142"/>
        <v>IN</v>
      </c>
      <c r="CD161" s="56" t="str">
        <f t="shared" si="143"/>
        <v>14FW_ELSTINKO_MTM_21_MT_KIDS</v>
      </c>
      <c r="CE161" s="55" t="str">
        <f t="shared" si="144"/>
        <v>ELSTLF5511</v>
      </c>
      <c r="CF161" s="55">
        <f t="shared" si="145"/>
        <v>511</v>
      </c>
      <c r="CG161" s="56" t="str">
        <f t="shared" si="146"/>
        <v>14FW_ELSTINKO_MTM_21_MT_KIDS</v>
      </c>
      <c r="CH161" s="55" t="str">
        <f t="shared" si="147"/>
        <v>MT</v>
      </c>
      <c r="CI161" s="55">
        <f t="shared" si="148"/>
        <v>1</v>
      </c>
      <c r="CJ161" s="55" t="str">
        <f t="shared" si="149"/>
        <v>OMM</v>
      </c>
      <c r="CK161" s="57">
        <f t="shared" si="170"/>
        <v>300</v>
      </c>
      <c r="CL161" s="58">
        <f t="shared" si="150"/>
        <v>15.35</v>
      </c>
      <c r="CM161" s="57">
        <f t="shared" si="151"/>
        <v>79000</v>
      </c>
      <c r="CN161" s="57">
        <f t="shared" si="152"/>
        <v>17729.25</v>
      </c>
      <c r="CO161" s="57">
        <f t="shared" si="153"/>
        <v>20</v>
      </c>
      <c r="CP161" s="59">
        <f t="shared" si="154"/>
        <v>1</v>
      </c>
      <c r="CQ161" s="234"/>
      <c r="CS161" s="48"/>
      <c r="CT161" s="49" t="str">
        <f t="shared" si="155"/>
        <v>ELSTLF5511MTOMM</v>
      </c>
      <c r="CU161" s="50" t="str">
        <f t="shared" si="156"/>
        <v>ELSTINKO</v>
      </c>
      <c r="CV161" s="50" t="str">
        <f t="shared" si="136"/>
        <v>LONG SLEEVES_511_KIDS</v>
      </c>
      <c r="CW161" s="50" t="str">
        <f t="shared" si="157"/>
        <v>MINT_OMM</v>
      </c>
      <c r="CX161" s="51" t="str">
        <f t="shared" si="158"/>
        <v>ELS</v>
      </c>
      <c r="CY161" s="51">
        <f t="shared" si="159"/>
        <v>511</v>
      </c>
      <c r="CZ161" s="52">
        <f t="shared" si="171"/>
        <v>300</v>
      </c>
      <c r="DA161" s="52">
        <f t="shared" si="160"/>
        <v>79000</v>
      </c>
      <c r="DB161" s="51" t="str">
        <f t="shared" si="161"/>
        <v>MINT</v>
      </c>
      <c r="DC161" s="51" t="str">
        <f t="shared" si="162"/>
        <v>OMM</v>
      </c>
      <c r="DD161" s="60"/>
      <c r="DE161" s="164"/>
      <c r="DG161" s="270">
        <v>41778</v>
      </c>
      <c r="DH161" s="276">
        <f t="shared" si="134"/>
        <v>41754</v>
      </c>
      <c r="DI161" s="269">
        <v>41753</v>
      </c>
      <c r="DJ161" s="269">
        <v>41753</v>
      </c>
      <c r="DK161" s="270"/>
      <c r="DL161" s="1167"/>
      <c r="DM161" s="1167"/>
      <c r="DN161" s="270"/>
      <c r="DO161" s="270"/>
      <c r="DP161" s="277">
        <f t="shared" si="135"/>
        <v>41784</v>
      </c>
      <c r="DQ161" s="270"/>
      <c r="DR161" s="270"/>
      <c r="DS161" s="271"/>
      <c r="DT161" s="270"/>
      <c r="DU161" s="271"/>
      <c r="DV161" s="270">
        <v>41820</v>
      </c>
      <c r="DW161" s="270"/>
      <c r="DX161" s="271"/>
      <c r="DY161" s="271"/>
      <c r="DZ161" s="60"/>
      <c r="EA161" s="61"/>
      <c r="EB161" s="61"/>
      <c r="EC161" s="26" t="str">
        <f t="shared" si="180"/>
        <v/>
      </c>
      <c r="ED161" s="26" t="str">
        <f t="shared" si="181"/>
        <v>ELSTLF5511MTOMM</v>
      </c>
      <c r="EE161" s="27">
        <f>IF($ED161="",0,IF(COUNTIF(ED$12:ED160,ED161)=0,0,COUNTIF(ED$12:ED160,ED161)))</f>
        <v>0</v>
      </c>
      <c r="EF161" s="26">
        <f t="shared" si="182"/>
        <v>0</v>
      </c>
      <c r="EG161" s="27" t="str">
        <f t="shared" si="183"/>
        <v/>
      </c>
      <c r="EI161" s="26" t="str">
        <f t="shared" si="184"/>
        <v>ELSTLF5511</v>
      </c>
      <c r="EJ161" s="26" t="str">
        <f t="shared" si="185"/>
        <v>ELSTLF5511MT</v>
      </c>
      <c r="EV161" s="26">
        <f t="shared" si="187"/>
        <v>4605</v>
      </c>
    </row>
    <row r="162" spans="1:152" s="26" customFormat="1" ht="52.5" customHeight="1">
      <c r="A162" s="168" t="str">
        <f>IF(OR($I162="TTL",$I162=""),"",IF(ISERROR(VLOOKUP($B162,CODE!$D:$G,CODE!$F$1-2,FALSE))=TRUE,"전략",VLOOKUP($B162,CODE!$D:$G,CODE!$F$1-2,FALSE)))</f>
        <v>전략</v>
      </c>
      <c r="B162" s="217" t="str">
        <f>IF(OR($I162="TTL",$I162=""),"",IF(VLOOKUP($P162,CODE!$K:$O,CODE!$O$1,FALSE)="",$I162,$I162&amp;"-"&amp;VLOOKUP($P162,CODE!$K:$O,CODE!$O$1,FALSE)))</f>
        <v>ELS-의류</v>
      </c>
      <c r="C162" s="71" t="str">
        <f t="shared" si="172"/>
        <v>ELS-대경-04</v>
      </c>
      <c r="D162" s="300" t="str">
        <f t="shared" si="173"/>
        <v>ELS-대경-04ELSTLF5511MT</v>
      </c>
      <c r="E162" s="71">
        <f t="shared" si="174"/>
        <v>2</v>
      </c>
      <c r="F162" s="193" t="str">
        <f t="shared" si="175"/>
        <v>ELS-대경-042</v>
      </c>
      <c r="G162" s="71" t="str">
        <f t="shared" si="176"/>
        <v>ELS-대경-042-ELSTLF5511MINTOLL</v>
      </c>
      <c r="H162" s="71" t="str">
        <f>IF(ISERROR(I162&amp;VLOOKUP(P162,CODE!$K:$N,CODE!$N$1,FALSE)&amp;S162)=TRUE,0,I162&amp;VLOOKUP(P162,CODE!$K:$N,CODE!$N$1,FALSE)&amp;S162)</f>
        <v>ELS의류511</v>
      </c>
      <c r="I162" s="71" t="str">
        <f>IF(ISERROR(SEARCH("TTL",$K162))=TRUE,IF($L162="","",VLOOKUP($L162,CODE!$B:$G,CODE!$D$1,FALSE)),"TTL")</f>
        <v>ELS</v>
      </c>
      <c r="J162" s="237" t="str">
        <f t="shared" si="177"/>
        <v>14FW_E</v>
      </c>
      <c r="K162" s="596"/>
      <c r="L162" s="40" t="s">
        <v>2234</v>
      </c>
      <c r="M162" s="41" t="str">
        <f>IF(OR($I162="TTL",$L162=""),"",VLOOKUP($L162,CODE!$B:$D,CODE!$C$1,FALSE))</f>
        <v>ELSTINKO</v>
      </c>
      <c r="N162" s="42" t="str">
        <f>IF(OR($I162="TTL",$L162=""),"",VLOOKUP($K$2,CODE!$S:$T,CODE!$T$1-1,FALSE))</f>
        <v>F</v>
      </c>
      <c r="O162" s="1281">
        <v>5</v>
      </c>
      <c r="P162" s="40" t="s">
        <v>2235</v>
      </c>
      <c r="Q162" s="41" t="str">
        <f>IF(OR($I162="TTL",$P162=""),"",VLOOKUP($P162,CODE!$K:$M,CODE!$L$1,FALSE))</f>
        <v>LONG SLEEVES</v>
      </c>
      <c r="R162" s="1282" t="s">
        <v>2247</v>
      </c>
      <c r="S162" s="1283">
        <v>511</v>
      </c>
      <c r="T162" s="43">
        <f t="shared" ref="T162:T225" si="190">IF(OR($I162="TTL",$S162=""),"",IF($S162&lt;10,"00"&amp;$S162,IF($S162&lt;100,"0"&amp;$S162,$S162)))</f>
        <v>511</v>
      </c>
      <c r="U162" s="39" t="str">
        <f t="shared" ref="U162:U225" si="191">IF($I162="TTL","",$L162&amp;$P162&amp;$N162&amp;$O162&amp;$T162)</f>
        <v>ELSTLF5511</v>
      </c>
      <c r="V162" s="36">
        <f t="shared" si="163"/>
        <v>0.1</v>
      </c>
      <c r="W162" s="1284" t="s">
        <v>2248</v>
      </c>
      <c r="X162" s="39" t="str">
        <f>IF($Y162="","",VLOOKUP($Y162,CODE!$AE:$AF,CODE!$AF$1-1,FALSE))</f>
        <v>MT</v>
      </c>
      <c r="Y162" s="37" t="s">
        <v>2249</v>
      </c>
      <c r="Z162" s="35" t="str">
        <f t="shared" ref="Z162:Z225" si="192">$U162&amp;$X162</f>
        <v>ELSTLF5511MT</v>
      </c>
      <c r="AA162" s="592" t="str">
        <f t="shared" si="164"/>
        <v/>
      </c>
      <c r="AB162" s="44">
        <f t="shared" si="165"/>
        <v>0.2</v>
      </c>
      <c r="AC162" s="598" t="s">
        <v>3013</v>
      </c>
      <c r="AD162" s="184">
        <v>1</v>
      </c>
      <c r="AE162" s="1285" t="s">
        <v>2245</v>
      </c>
      <c r="AF162" s="1295">
        <v>200</v>
      </c>
      <c r="AG162" s="1287" t="s">
        <v>2240</v>
      </c>
      <c r="AH162" s="1288">
        <v>4</v>
      </c>
      <c r="AI162" s="224" t="str">
        <f t="shared" ref="AI162:AI225" si="193">IF($AH162=0,"",IF($AH162&lt;10,"0"&amp;$AH162,$AH162))</f>
        <v>04</v>
      </c>
      <c r="AJ162" s="1289" t="s">
        <v>2241</v>
      </c>
      <c r="AK162" s="1289" t="s">
        <v>2242</v>
      </c>
      <c r="AL162" s="212">
        <f t="shared" ref="AL162:AL225" si="194">IF($AK162=0,"",IF($AK162="KR",2,1))</f>
        <v>1</v>
      </c>
      <c r="AM162" s="247">
        <f>IF(ISERROR(VLOOKUP($F162,[1]기획현황취합!$A$1:$E$65440,[1]기획현황취합!$B$1,FALSE))=TRUE,0,VLOOKUP($F162,[1]기획현황취합!$A$1:$E$65440,[1]기획현황취합!$B$1,FALSE))</f>
        <v>79000</v>
      </c>
      <c r="AN162" s="1099">
        <f>IF(ISERROR(VLOOKUP($F162,[1]기획현황취합!$A$1:$E$65440,[1]기획현황취합!$C$1,FALSE))=TRUE,0,VLOOKUP($F162,[1]기획현황취합!$A$1:$E$65440,[1]기획현황취합!$C$1,FALSE))</f>
        <v>41803</v>
      </c>
      <c r="AO162" s="45">
        <f>IF(ISERROR(($AM162/1.1)/VLOOKUP($AG162,'TARGET MU'!$A:$D,'TARGET MU'!$D$1,FALSE))=TRUE,0,($AM162/1.1)/VLOOKUP($AG162,'TARGET MU'!$A:$D,'TARGET MU'!$D$1,FALSE))</f>
        <v>15959.595959595958</v>
      </c>
      <c r="AP162" s="1110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17749.25</v>
      </c>
      <c r="AQ162" s="38">
        <f t="shared" si="188"/>
        <v>1789.6540404040425</v>
      </c>
      <c r="AR162" s="754">
        <v>0</v>
      </c>
      <c r="AS162" s="754">
        <v>20</v>
      </c>
      <c r="AT162" s="244" t="s">
        <v>1724</v>
      </c>
      <c r="AU162" s="219">
        <f t="shared" si="189"/>
        <v>20</v>
      </c>
      <c r="AV162" s="245">
        <v>15.35</v>
      </c>
      <c r="AW162" s="246">
        <v>0</v>
      </c>
      <c r="AX162" s="250">
        <f>IF(ISERROR(VLOOKUP($F162,[1]기획현황취합!$A$1:$E$65440,[1]기획현황취합!$D$1,FALSE))=TRUE,0,VLOOKUP($F162,[1]기획현황취합!$A$1:$E$65440,[1]기획현황취합!$D$1,FALSE))</f>
        <v>41744</v>
      </c>
      <c r="AY162" s="248">
        <v>0</v>
      </c>
      <c r="AZ162" s="208">
        <f>IF(ISERROR(VLOOKUP($F162,[1]기획현황취합!$A$1:$E$65440,[1]기획현황취합!$E$1,FALSE))=TRUE,0,VLOOKUP($F162,[1]기획현황취합!$A$1:$E$65440,[1]기획현황취합!$E$1,FALSE))</f>
        <v>41844</v>
      </c>
      <c r="BA162" s="243">
        <v>41859</v>
      </c>
      <c r="BB162" s="243">
        <v>41859</v>
      </c>
      <c r="BC162" s="243">
        <v>41884</v>
      </c>
      <c r="BD162" s="243">
        <v>0</v>
      </c>
      <c r="BE162" s="243">
        <v>0</v>
      </c>
      <c r="BF162" s="243">
        <v>0</v>
      </c>
      <c r="BG162" s="249" t="s">
        <v>2838</v>
      </c>
      <c r="BH162" s="249">
        <v>0</v>
      </c>
      <c r="BI162" s="83">
        <f>IF($I162="TTL",SUMIF($C:$C,MID($K162,1,SEARCH("TTL",$K162)-2),$BI:$BI),SUMIF(실입고현황!$A:$A,BB162&amp;VLOOKUP($AG162,'TARGET MU'!$A:$D,'TARGET MU'!$B$1,FALSE)&amp;$Z162&amp;" "&amp;$AE162,실입고현황!$C:$C))</f>
        <v>184</v>
      </c>
      <c r="BJ162" s="102">
        <f>IF($I162="TTL",SUMIF($C:$C,MID($K162,1,SEARCH("TTL",$K162)-2),$BJ:$BJ),SUMIF(실입고현황!$A:$A,BC162&amp;VLOOKUP($AG162,'TARGET MU'!$A:$D,'TARGET MU'!$B$1,FALSE)&amp;$Z162&amp;" "&amp;$AE162,실입고현황!$C:$C))</f>
        <v>9</v>
      </c>
      <c r="BK162" s="103">
        <f>IF($I162="TTL",SUMIF($C:$C,MID($K162,1,SEARCH("TTL",$K162)-2),$BK:$BK),SUMIF(실입고현황!$A:$A,BD162&amp;VLOOKUP($AG162,'TARGET MU'!$A:$D,'TARGET MU'!$B$1,FALSE)&amp;$Z162&amp;" "&amp;$AE162,실입고현황!$C:$C))</f>
        <v>0</v>
      </c>
      <c r="BL162" s="103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03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04">
        <f t="shared" si="166"/>
        <v>0</v>
      </c>
      <c r="BO162" s="46">
        <f t="shared" si="167"/>
        <v>200</v>
      </c>
      <c r="BP162" s="94">
        <f t="shared" si="168"/>
        <v>3549850</v>
      </c>
      <c r="BQ162" s="94">
        <f t="shared" si="169"/>
        <v>15800000</v>
      </c>
      <c r="BR162" s="47">
        <f t="shared" si="186"/>
        <v>4.0462657192941567</v>
      </c>
      <c r="BT162" s="26" t="str">
        <f>IF(ISERROR(Z162&amp;VLOOKUP($AG162,'TARGET MU'!$A:$D,'TARGET MU'!$B$1,FALSE))=TRUE,"",Z162&amp;VLOOKUP($AG162,'TARGET MU'!$A:$D,'TARGET MU'!$B$1,FALSE))</f>
        <v>ELSTLF5511MT대경글로텍</v>
      </c>
      <c r="BU162" s="31">
        <f t="shared" si="178"/>
        <v>17749.25</v>
      </c>
      <c r="BV162" s="31" t="str">
        <f t="shared" si="179"/>
        <v>ELSTLF5511MTOLL20079000대경04IN</v>
      </c>
      <c r="BX162" s="54" t="str">
        <f t="shared" si="137"/>
        <v>ELS</v>
      </c>
      <c r="BY162" s="55">
        <f t="shared" si="138"/>
        <v>5</v>
      </c>
      <c r="BZ162" s="55" t="str">
        <f t="shared" si="139"/>
        <v>M</v>
      </c>
      <c r="CA162" s="55" t="str">
        <f t="shared" si="140"/>
        <v>TL</v>
      </c>
      <c r="CB162" s="55" t="str">
        <f t="shared" si="141"/>
        <v>K</v>
      </c>
      <c r="CC162" s="55" t="str">
        <f t="shared" si="142"/>
        <v>IN</v>
      </c>
      <c r="CD162" s="56" t="str">
        <f t="shared" si="143"/>
        <v>14FW_ELSTINKO_MTM_21_MT_KIDS</v>
      </c>
      <c r="CE162" s="55" t="str">
        <f t="shared" si="144"/>
        <v>ELSTLF5511</v>
      </c>
      <c r="CF162" s="55">
        <f t="shared" si="145"/>
        <v>511</v>
      </c>
      <c r="CG162" s="56" t="str">
        <f t="shared" si="146"/>
        <v>14FW_ELSTINKO_MTM_21_MT_KIDS</v>
      </c>
      <c r="CH162" s="55" t="str">
        <f t="shared" si="147"/>
        <v>MT</v>
      </c>
      <c r="CI162" s="55">
        <f t="shared" si="148"/>
        <v>1</v>
      </c>
      <c r="CJ162" s="55" t="str">
        <f t="shared" si="149"/>
        <v>OLL</v>
      </c>
      <c r="CK162" s="57">
        <f t="shared" si="170"/>
        <v>200</v>
      </c>
      <c r="CL162" s="58">
        <f t="shared" si="150"/>
        <v>15.35</v>
      </c>
      <c r="CM162" s="57">
        <f t="shared" si="151"/>
        <v>79000</v>
      </c>
      <c r="CN162" s="57">
        <f t="shared" si="152"/>
        <v>17729.25</v>
      </c>
      <c r="CO162" s="57">
        <f t="shared" si="153"/>
        <v>20</v>
      </c>
      <c r="CP162" s="59">
        <f t="shared" si="154"/>
        <v>1</v>
      </c>
      <c r="CQ162" s="234"/>
      <c r="CS162" s="48"/>
      <c r="CT162" s="49" t="str">
        <f t="shared" si="155"/>
        <v>ELSTLF5511MTOLL</v>
      </c>
      <c r="CU162" s="50" t="str">
        <f t="shared" si="156"/>
        <v>ELSTINKO</v>
      </c>
      <c r="CV162" s="50" t="str">
        <f t="shared" si="136"/>
        <v>LONG SLEEVES_511_KIDS</v>
      </c>
      <c r="CW162" s="50" t="str">
        <f t="shared" si="157"/>
        <v>MINT_OLL</v>
      </c>
      <c r="CX162" s="51" t="str">
        <f t="shared" si="158"/>
        <v>ELS</v>
      </c>
      <c r="CY162" s="51">
        <f t="shared" si="159"/>
        <v>511</v>
      </c>
      <c r="CZ162" s="52">
        <f t="shared" si="171"/>
        <v>200</v>
      </c>
      <c r="DA162" s="52">
        <f t="shared" si="160"/>
        <v>79000</v>
      </c>
      <c r="DB162" s="51" t="str">
        <f t="shared" si="161"/>
        <v>MINT</v>
      </c>
      <c r="DC162" s="51" t="str">
        <f t="shared" si="162"/>
        <v>OLL</v>
      </c>
      <c r="DD162" s="60"/>
      <c r="DE162" s="164"/>
      <c r="DG162" s="270">
        <v>41778</v>
      </c>
      <c r="DH162" s="276">
        <f t="shared" si="134"/>
        <v>41754</v>
      </c>
      <c r="DI162" s="269">
        <v>41753</v>
      </c>
      <c r="DJ162" s="269">
        <v>41753</v>
      </c>
      <c r="DK162" s="270"/>
      <c r="DL162" s="1167"/>
      <c r="DM162" s="1167"/>
      <c r="DN162" s="270"/>
      <c r="DO162" s="270"/>
      <c r="DP162" s="277">
        <f t="shared" si="135"/>
        <v>41784</v>
      </c>
      <c r="DQ162" s="270"/>
      <c r="DR162" s="270"/>
      <c r="DS162" s="271"/>
      <c r="DT162" s="270"/>
      <c r="DU162" s="271"/>
      <c r="DV162" s="270">
        <v>41820</v>
      </c>
      <c r="DW162" s="270"/>
      <c r="DX162" s="271"/>
      <c r="DY162" s="271"/>
      <c r="DZ162" s="60"/>
      <c r="EA162" s="61"/>
      <c r="EB162" s="61"/>
      <c r="EC162" s="26" t="str">
        <f t="shared" si="180"/>
        <v/>
      </c>
      <c r="ED162" s="26" t="str">
        <f t="shared" si="181"/>
        <v>ELSTLF5511MTOLL</v>
      </c>
      <c r="EE162" s="27">
        <f>IF($ED162="",0,IF(COUNTIF(ED$12:ED161,ED162)=0,0,COUNTIF(ED$12:ED161,ED162)))</f>
        <v>0</v>
      </c>
      <c r="EF162" s="26">
        <f t="shared" si="182"/>
        <v>0</v>
      </c>
      <c r="EG162" s="27" t="str">
        <f t="shared" si="183"/>
        <v/>
      </c>
      <c r="EI162" s="26" t="str">
        <f t="shared" si="184"/>
        <v>ELSTLF5511</v>
      </c>
      <c r="EJ162" s="26" t="str">
        <f t="shared" si="185"/>
        <v>ELSTLF5511MT</v>
      </c>
      <c r="EV162" s="26">
        <f t="shared" si="187"/>
        <v>3070</v>
      </c>
    </row>
    <row r="163" spans="1:152" s="26" customFormat="1" ht="52.5" customHeight="1">
      <c r="A163" s="168" t="str">
        <f>IF(OR($I163="TTL",$I163=""),"",IF(ISERROR(VLOOKUP($B163,CODE!$D:$G,CODE!$F$1-2,FALSE))=TRUE,"전략",VLOOKUP($B163,CODE!$D:$G,CODE!$F$1-2,FALSE)))</f>
        <v>전략</v>
      </c>
      <c r="B163" s="217" t="str">
        <f>IF(OR($I163="TTL",$I163=""),"",IF(VLOOKUP($P163,CODE!$K:$O,CODE!$O$1,FALSE)="",$I163,$I163&amp;"-"&amp;VLOOKUP($P163,CODE!$K:$O,CODE!$O$1,FALSE)))</f>
        <v>ELS-의류</v>
      </c>
      <c r="C163" s="71" t="str">
        <f t="shared" si="172"/>
        <v>ELS-대경-04</v>
      </c>
      <c r="D163" s="300" t="str">
        <f t="shared" si="173"/>
        <v>ELS-대경-04ELSTLF5511MT</v>
      </c>
      <c r="E163" s="71">
        <f t="shared" si="174"/>
        <v>2</v>
      </c>
      <c r="F163" s="193" t="str">
        <f t="shared" si="175"/>
        <v>ELS-대경-042</v>
      </c>
      <c r="G163" s="71" t="str">
        <f t="shared" si="176"/>
        <v>ELS-대경-042-ELSTLF5511MINTOXL</v>
      </c>
      <c r="H163" s="71" t="str">
        <f>IF(ISERROR(I163&amp;VLOOKUP(P163,CODE!$K:$N,CODE!$N$1,FALSE)&amp;S163)=TRUE,0,I163&amp;VLOOKUP(P163,CODE!$K:$N,CODE!$N$1,FALSE)&amp;S163)</f>
        <v>ELS의류511</v>
      </c>
      <c r="I163" s="71" t="str">
        <f>IF(ISERROR(SEARCH("TTL",$K163))=TRUE,IF($L163="","",VLOOKUP($L163,CODE!$B:$G,CODE!$D$1,FALSE)),"TTL")</f>
        <v>ELS</v>
      </c>
      <c r="J163" s="237" t="str">
        <f t="shared" si="177"/>
        <v>14FW_E</v>
      </c>
      <c r="K163" s="596"/>
      <c r="L163" s="40" t="s">
        <v>2234</v>
      </c>
      <c r="M163" s="41" t="str">
        <f>IF(OR($I163="TTL",$L163=""),"",VLOOKUP($L163,CODE!$B:$D,CODE!$C$1,FALSE))</f>
        <v>ELSTINKO</v>
      </c>
      <c r="N163" s="42" t="str">
        <f>IF(OR($I163="TTL",$L163=""),"",VLOOKUP($K$2,CODE!$S:$T,CODE!$T$1-1,FALSE))</f>
        <v>F</v>
      </c>
      <c r="O163" s="1281">
        <v>5</v>
      </c>
      <c r="P163" s="40" t="s">
        <v>2235</v>
      </c>
      <c r="Q163" s="41" t="str">
        <f>IF(OR($I163="TTL",$P163=""),"",VLOOKUP($P163,CODE!$K:$M,CODE!$L$1,FALSE))</f>
        <v>LONG SLEEVES</v>
      </c>
      <c r="R163" s="1282" t="s">
        <v>2247</v>
      </c>
      <c r="S163" s="1283">
        <v>511</v>
      </c>
      <c r="T163" s="43">
        <f t="shared" si="190"/>
        <v>511</v>
      </c>
      <c r="U163" s="39" t="str">
        <f t="shared" si="191"/>
        <v>ELSTLF5511</v>
      </c>
      <c r="V163" s="36">
        <f t="shared" si="163"/>
        <v>0.1</v>
      </c>
      <c r="W163" s="1284" t="s">
        <v>2248</v>
      </c>
      <c r="X163" s="39" t="str">
        <f>IF($Y163="","",VLOOKUP($Y163,CODE!$AE:$AF,CODE!$AF$1-1,FALSE))</f>
        <v>MT</v>
      </c>
      <c r="Y163" s="37" t="s">
        <v>2249</v>
      </c>
      <c r="Z163" s="35" t="str">
        <f t="shared" si="192"/>
        <v>ELSTLF5511MT</v>
      </c>
      <c r="AA163" s="592" t="str">
        <f t="shared" si="164"/>
        <v/>
      </c>
      <c r="AB163" s="44">
        <f t="shared" si="165"/>
        <v>0.2</v>
      </c>
      <c r="AC163" s="598" t="s">
        <v>3012</v>
      </c>
      <c r="AD163" s="184">
        <v>1</v>
      </c>
      <c r="AE163" s="1285" t="s">
        <v>2246</v>
      </c>
      <c r="AF163" s="1295">
        <v>200</v>
      </c>
      <c r="AG163" s="1287" t="s">
        <v>2240</v>
      </c>
      <c r="AH163" s="1288">
        <v>4</v>
      </c>
      <c r="AI163" s="224" t="str">
        <f t="shared" si="193"/>
        <v>04</v>
      </c>
      <c r="AJ163" s="1289" t="s">
        <v>2241</v>
      </c>
      <c r="AK163" s="1289" t="s">
        <v>2242</v>
      </c>
      <c r="AL163" s="212">
        <f t="shared" si="194"/>
        <v>1</v>
      </c>
      <c r="AM163" s="247">
        <f>IF(ISERROR(VLOOKUP($F163,[1]기획현황취합!$A$1:$E$65440,[1]기획현황취합!$B$1,FALSE))=TRUE,0,VLOOKUP($F163,[1]기획현황취합!$A$1:$E$65440,[1]기획현황취합!$B$1,FALSE))</f>
        <v>79000</v>
      </c>
      <c r="AN163" s="1099">
        <f>IF(ISERROR(VLOOKUP($F163,[1]기획현황취합!$A$1:$E$65440,[1]기획현황취합!$C$1,FALSE))=TRUE,0,VLOOKUP($F163,[1]기획현황취합!$A$1:$E$65440,[1]기획현황취합!$C$1,FALSE))</f>
        <v>41803</v>
      </c>
      <c r="AO163" s="45">
        <f>IF(ISERROR(($AM163/1.1)/VLOOKUP($AG163,'TARGET MU'!$A:$D,'TARGET MU'!$D$1,FALSE))=TRUE,0,($AM163/1.1)/VLOOKUP($AG163,'TARGET MU'!$A:$D,'TARGET MU'!$D$1,FALSE))</f>
        <v>15959.595959595958</v>
      </c>
      <c r="AP163" s="1110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17749.25</v>
      </c>
      <c r="AQ163" s="38">
        <f t="shared" si="188"/>
        <v>1789.6540404040425</v>
      </c>
      <c r="AR163" s="754">
        <v>0</v>
      </c>
      <c r="AS163" s="754">
        <v>20</v>
      </c>
      <c r="AT163" s="244" t="s">
        <v>1724</v>
      </c>
      <c r="AU163" s="219">
        <f t="shared" si="189"/>
        <v>20</v>
      </c>
      <c r="AV163" s="245">
        <v>15.35</v>
      </c>
      <c r="AW163" s="246">
        <v>0</v>
      </c>
      <c r="AX163" s="250">
        <f>IF(ISERROR(VLOOKUP($F163,[1]기획현황취합!$A$1:$E$65440,[1]기획현황취합!$D$1,FALSE))=TRUE,0,VLOOKUP($F163,[1]기획현황취합!$A$1:$E$65440,[1]기획현황취합!$D$1,FALSE))</f>
        <v>41744</v>
      </c>
      <c r="AY163" s="248">
        <v>0</v>
      </c>
      <c r="AZ163" s="208">
        <f>IF(ISERROR(VLOOKUP($F163,[1]기획현황취합!$A$1:$E$65440,[1]기획현황취합!$E$1,FALSE))=TRUE,0,VLOOKUP($F163,[1]기획현황취합!$A$1:$E$65440,[1]기획현황취합!$E$1,FALSE))</f>
        <v>41844</v>
      </c>
      <c r="BA163" s="243">
        <v>41859</v>
      </c>
      <c r="BB163" s="243">
        <v>41859</v>
      </c>
      <c r="BC163" s="243">
        <v>41884</v>
      </c>
      <c r="BD163" s="243">
        <v>0</v>
      </c>
      <c r="BE163" s="243">
        <v>0</v>
      </c>
      <c r="BF163" s="243">
        <v>0</v>
      </c>
      <c r="BG163" s="249" t="s">
        <v>2838</v>
      </c>
      <c r="BH163" s="249">
        <v>0</v>
      </c>
      <c r="BI163" s="83">
        <f>IF($I163="TTL",SUMIF($C:$C,MID($K163,1,SEARCH("TTL",$K163)-2),$BI:$BI),SUMIF(실입고현황!$A:$A,BB163&amp;VLOOKUP($AG163,'TARGET MU'!$A:$D,'TARGET MU'!$B$1,FALSE)&amp;$Z163&amp;" "&amp;$AE163,실입고현황!$C:$C))</f>
        <v>185</v>
      </c>
      <c r="BJ163" s="102">
        <f>IF($I163="TTL",SUMIF($C:$C,MID($K163,1,SEARCH("TTL",$K163)-2),$BJ:$BJ),SUMIF(실입고현황!$A:$A,BC163&amp;VLOOKUP($AG163,'TARGET MU'!$A:$D,'TARGET MU'!$B$1,FALSE)&amp;$Z163&amp;" "&amp;$AE163,실입고현황!$C:$C))</f>
        <v>33</v>
      </c>
      <c r="BK163" s="103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03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03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04">
        <f t="shared" si="166"/>
        <v>0</v>
      </c>
      <c r="BO163" s="46">
        <f t="shared" si="167"/>
        <v>200</v>
      </c>
      <c r="BP163" s="94">
        <f t="shared" si="168"/>
        <v>3549850</v>
      </c>
      <c r="BQ163" s="94">
        <f t="shared" si="169"/>
        <v>15800000</v>
      </c>
      <c r="BR163" s="47">
        <f t="shared" si="186"/>
        <v>4.0462657192941567</v>
      </c>
      <c r="BT163" s="26" t="str">
        <f>IF(ISERROR(Z163&amp;VLOOKUP($AG163,'TARGET MU'!$A:$D,'TARGET MU'!$B$1,FALSE))=TRUE,"",Z163&amp;VLOOKUP($AG163,'TARGET MU'!$A:$D,'TARGET MU'!$B$1,FALSE))</f>
        <v>ELSTLF5511MT대경글로텍</v>
      </c>
      <c r="BU163" s="31">
        <f t="shared" si="178"/>
        <v>17749.25</v>
      </c>
      <c r="BV163" s="31" t="str">
        <f t="shared" si="179"/>
        <v>ELSTLF5511MTOXL20079000대경04IN</v>
      </c>
      <c r="BX163" s="54" t="str">
        <f t="shared" si="137"/>
        <v>ELS</v>
      </c>
      <c r="BY163" s="55">
        <f t="shared" si="138"/>
        <v>5</v>
      </c>
      <c r="BZ163" s="55" t="str">
        <f t="shared" si="139"/>
        <v>M</v>
      </c>
      <c r="CA163" s="55" t="str">
        <f t="shared" si="140"/>
        <v>TL</v>
      </c>
      <c r="CB163" s="55" t="str">
        <f t="shared" si="141"/>
        <v>K</v>
      </c>
      <c r="CC163" s="55" t="str">
        <f t="shared" si="142"/>
        <v>IN</v>
      </c>
      <c r="CD163" s="56" t="str">
        <f t="shared" si="143"/>
        <v>14FW_ELSTINKO_MTM_21_MT_KIDS</v>
      </c>
      <c r="CE163" s="55" t="str">
        <f t="shared" si="144"/>
        <v>ELSTLF5511</v>
      </c>
      <c r="CF163" s="55">
        <f t="shared" si="145"/>
        <v>511</v>
      </c>
      <c r="CG163" s="56" t="str">
        <f t="shared" si="146"/>
        <v>14FW_ELSTINKO_MTM_21_MT_KIDS</v>
      </c>
      <c r="CH163" s="55" t="str">
        <f t="shared" si="147"/>
        <v>MT</v>
      </c>
      <c r="CI163" s="55">
        <f t="shared" si="148"/>
        <v>1</v>
      </c>
      <c r="CJ163" s="55" t="str">
        <f t="shared" si="149"/>
        <v>OXL</v>
      </c>
      <c r="CK163" s="57">
        <f t="shared" si="170"/>
        <v>200</v>
      </c>
      <c r="CL163" s="58">
        <f t="shared" si="150"/>
        <v>15.35</v>
      </c>
      <c r="CM163" s="57">
        <f t="shared" si="151"/>
        <v>79000</v>
      </c>
      <c r="CN163" s="57">
        <f t="shared" si="152"/>
        <v>17729.25</v>
      </c>
      <c r="CO163" s="57">
        <f t="shared" si="153"/>
        <v>20</v>
      </c>
      <c r="CP163" s="59">
        <f t="shared" si="154"/>
        <v>1</v>
      </c>
      <c r="CQ163" s="234"/>
      <c r="CS163" s="48"/>
      <c r="CT163" s="49" t="str">
        <f t="shared" si="155"/>
        <v>ELSTLF5511MTOXL</v>
      </c>
      <c r="CU163" s="50" t="str">
        <f t="shared" si="156"/>
        <v>ELSTINKO</v>
      </c>
      <c r="CV163" s="50" t="str">
        <f t="shared" si="136"/>
        <v>LONG SLEEVES_511_KIDS</v>
      </c>
      <c r="CW163" s="50" t="str">
        <f t="shared" si="157"/>
        <v>MINT_OXL</v>
      </c>
      <c r="CX163" s="51" t="str">
        <f t="shared" si="158"/>
        <v>ELS</v>
      </c>
      <c r="CY163" s="51">
        <f t="shared" si="159"/>
        <v>511</v>
      </c>
      <c r="CZ163" s="52">
        <f t="shared" si="171"/>
        <v>200</v>
      </c>
      <c r="DA163" s="52">
        <f t="shared" si="160"/>
        <v>79000</v>
      </c>
      <c r="DB163" s="51" t="str">
        <f t="shared" si="161"/>
        <v>MINT</v>
      </c>
      <c r="DC163" s="51" t="str">
        <f t="shared" si="162"/>
        <v>OXL</v>
      </c>
      <c r="DD163" s="60"/>
      <c r="DE163" s="164"/>
      <c r="DG163" s="270">
        <v>41778</v>
      </c>
      <c r="DH163" s="276">
        <f t="shared" si="134"/>
        <v>41754</v>
      </c>
      <c r="DI163" s="269">
        <v>41753</v>
      </c>
      <c r="DJ163" s="269">
        <v>41753</v>
      </c>
      <c r="DK163" s="270"/>
      <c r="DL163" s="1167"/>
      <c r="DM163" s="1167"/>
      <c r="DN163" s="270"/>
      <c r="DO163" s="270"/>
      <c r="DP163" s="277">
        <f t="shared" si="135"/>
        <v>41784</v>
      </c>
      <c r="DQ163" s="270"/>
      <c r="DR163" s="270"/>
      <c r="DS163" s="271"/>
      <c r="DT163" s="270"/>
      <c r="DU163" s="271"/>
      <c r="DV163" s="270">
        <v>41820</v>
      </c>
      <c r="DW163" s="270"/>
      <c r="DX163" s="271"/>
      <c r="DY163" s="271"/>
      <c r="DZ163" s="60"/>
      <c r="EA163" s="61"/>
      <c r="EB163" s="61"/>
      <c r="EC163" s="26" t="str">
        <f t="shared" si="180"/>
        <v/>
      </c>
      <c r="ED163" s="26" t="str">
        <f t="shared" si="181"/>
        <v>ELSTLF5511MTOXL</v>
      </c>
      <c r="EE163" s="27">
        <f>IF($ED163="",0,IF(COUNTIF(ED$12:ED162,ED163)=0,0,COUNTIF(ED$12:ED162,ED163)))</f>
        <v>0</v>
      </c>
      <c r="EF163" s="26">
        <f t="shared" si="182"/>
        <v>0</v>
      </c>
      <c r="EG163" s="27" t="str">
        <f t="shared" si="183"/>
        <v/>
      </c>
      <c r="EI163" s="26" t="str">
        <f t="shared" si="184"/>
        <v>ELSTLF5511</v>
      </c>
      <c r="EJ163" s="26" t="str">
        <f t="shared" si="185"/>
        <v>ELSTLF5511MT</v>
      </c>
      <c r="EV163" s="26">
        <f t="shared" si="187"/>
        <v>3070</v>
      </c>
    </row>
    <row r="164" spans="1:152" s="26" customFormat="1" ht="52.5" customHeight="1">
      <c r="A164" s="168" t="str">
        <f>IF(OR($I164="TTL",$I164=""),"",IF(ISERROR(VLOOKUP($B164,CODE!$D:$G,CODE!$F$1-2,FALSE))=TRUE,"전략",VLOOKUP($B164,CODE!$D:$G,CODE!$F$1-2,FALSE)))</f>
        <v>전략</v>
      </c>
      <c r="B164" s="217" t="str">
        <f>IF(OR($I164="TTL",$I164=""),"",IF(VLOOKUP($P164,CODE!$K:$O,CODE!$O$1,FALSE)="",$I164,$I164&amp;"-"&amp;VLOOKUP($P164,CODE!$K:$O,CODE!$O$1,FALSE)))</f>
        <v>ELS-의류</v>
      </c>
      <c r="C164" s="71" t="str">
        <f t="shared" si="172"/>
        <v>ELS-대경-04</v>
      </c>
      <c r="D164" s="300" t="str">
        <f t="shared" si="173"/>
        <v>ELS-대경-04ELSTLF5511PK</v>
      </c>
      <c r="E164" s="71">
        <f t="shared" si="174"/>
        <v>3</v>
      </c>
      <c r="F164" s="193" t="str">
        <f t="shared" si="175"/>
        <v>ELS-대경-043</v>
      </c>
      <c r="G164" s="71" t="str">
        <f t="shared" si="176"/>
        <v>ELS-대경-043-ELSTLF5511PINKOXS</v>
      </c>
      <c r="H164" s="71" t="str">
        <f>IF(ISERROR(I164&amp;VLOOKUP(P164,CODE!$K:$N,CODE!$N$1,FALSE)&amp;S164)=TRUE,0,I164&amp;VLOOKUP(P164,CODE!$K:$N,CODE!$N$1,FALSE)&amp;S164)</f>
        <v>ELS의류511</v>
      </c>
      <c r="I164" s="71" t="str">
        <f>IF(ISERROR(SEARCH("TTL",$K164))=TRUE,IF($L164="","",VLOOKUP($L164,CODE!$B:$G,CODE!$D$1,FALSE)),"TTL")</f>
        <v>ELS</v>
      </c>
      <c r="J164" s="237" t="str">
        <f t="shared" si="177"/>
        <v>14FW_E</v>
      </c>
      <c r="K164" s="1290"/>
      <c r="L164" s="40" t="s">
        <v>2234</v>
      </c>
      <c r="M164" s="41" t="str">
        <f>IF(OR($I164="TTL",$L164=""),"",VLOOKUP($L164,CODE!$B:$D,CODE!$C$1,FALSE))</f>
        <v>ELSTINKO</v>
      </c>
      <c r="N164" s="42" t="str">
        <f>IF(OR($I164="TTL",$L164=""),"",VLOOKUP($K$2,CODE!$S:$T,CODE!$T$1-1,FALSE))</f>
        <v>F</v>
      </c>
      <c r="O164" s="1281">
        <v>5</v>
      </c>
      <c r="P164" s="40" t="s">
        <v>2235</v>
      </c>
      <c r="Q164" s="41" t="str">
        <f>IF(OR($I164="TTL",$P164=""),"",VLOOKUP($P164,CODE!$K:$M,CODE!$L$1,FALSE))</f>
        <v>LONG SLEEVES</v>
      </c>
      <c r="R164" s="1282" t="s">
        <v>2247</v>
      </c>
      <c r="S164" s="1283">
        <v>511</v>
      </c>
      <c r="T164" s="43">
        <f t="shared" si="190"/>
        <v>511</v>
      </c>
      <c r="U164" s="39" t="str">
        <f t="shared" si="191"/>
        <v>ELSTLF5511</v>
      </c>
      <c r="V164" s="36">
        <f t="shared" si="163"/>
        <v>0.1</v>
      </c>
      <c r="W164" s="1284" t="s">
        <v>2250</v>
      </c>
      <c r="X164" s="39" t="str">
        <f>IF($Y164="","",VLOOKUP($Y164,CODE!$AE:$AF,CODE!$AF$1-1,FALSE))</f>
        <v>PK</v>
      </c>
      <c r="Y164" s="37" t="s">
        <v>2251</v>
      </c>
      <c r="Z164" s="35" t="str">
        <f t="shared" si="192"/>
        <v>ELSTLF5511PK</v>
      </c>
      <c r="AA164" s="592" t="str">
        <f t="shared" si="164"/>
        <v/>
      </c>
      <c r="AB164" s="44">
        <f t="shared" si="165"/>
        <v>0.2</v>
      </c>
      <c r="AC164" s="598" t="s">
        <v>3012</v>
      </c>
      <c r="AD164" s="184">
        <v>1</v>
      </c>
      <c r="AE164" s="1285" t="s">
        <v>2239</v>
      </c>
      <c r="AF164" s="1295">
        <v>200</v>
      </c>
      <c r="AG164" s="1287" t="s">
        <v>2240</v>
      </c>
      <c r="AH164" s="1288">
        <v>4</v>
      </c>
      <c r="AI164" s="224" t="str">
        <f t="shared" si="193"/>
        <v>04</v>
      </c>
      <c r="AJ164" s="1289" t="s">
        <v>2241</v>
      </c>
      <c r="AK164" s="1289" t="s">
        <v>2242</v>
      </c>
      <c r="AL164" s="212">
        <f t="shared" si="194"/>
        <v>1</v>
      </c>
      <c r="AM164" s="247">
        <f>IF(ISERROR(VLOOKUP($F164,[1]기획현황취합!$A$1:$E$65440,[1]기획현황취합!$B$1,FALSE))=TRUE,0,VLOOKUP($F164,[1]기획현황취합!$A$1:$E$65440,[1]기획현황취합!$B$1,FALSE))</f>
        <v>79000</v>
      </c>
      <c r="AN164" s="1099">
        <f>IF(ISERROR(VLOOKUP($F164,[1]기획현황취합!$A$1:$E$65440,[1]기획현황취합!$C$1,FALSE))=TRUE,0,VLOOKUP($F164,[1]기획현황취합!$A$1:$E$65440,[1]기획현황취합!$C$1,FALSE))</f>
        <v>41803</v>
      </c>
      <c r="AO164" s="45">
        <f>IF(ISERROR(($AM164/1.1)/VLOOKUP($AG164,'TARGET MU'!$A:$D,'TARGET MU'!$D$1,FALSE))=TRUE,0,($AM164/1.1)/VLOOKUP($AG164,'TARGET MU'!$A:$D,'TARGET MU'!$D$1,FALSE))</f>
        <v>15959.595959595958</v>
      </c>
      <c r="AP164" s="1110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17749.25</v>
      </c>
      <c r="AQ164" s="38">
        <f t="shared" si="188"/>
        <v>1789.6540404040425</v>
      </c>
      <c r="AR164" s="754">
        <v>0</v>
      </c>
      <c r="AS164" s="754">
        <v>20</v>
      </c>
      <c r="AT164" s="244" t="s">
        <v>1724</v>
      </c>
      <c r="AU164" s="219">
        <f t="shared" si="189"/>
        <v>20</v>
      </c>
      <c r="AV164" s="245">
        <v>15.35</v>
      </c>
      <c r="AW164" s="246">
        <v>0</v>
      </c>
      <c r="AX164" s="250">
        <f>IF(ISERROR(VLOOKUP($F164,[1]기획현황취합!$A$1:$E$65440,[1]기획현황취합!$D$1,FALSE))=TRUE,0,VLOOKUP($F164,[1]기획현황취합!$A$1:$E$65440,[1]기획현황취합!$D$1,FALSE))</f>
        <v>41744</v>
      </c>
      <c r="AY164" s="248">
        <v>0</v>
      </c>
      <c r="AZ164" s="208">
        <f>IF(ISERROR(VLOOKUP($F164,[1]기획현황취합!$A$1:$E$65440,[1]기획현황취합!$E$1,FALSE))=TRUE,0,VLOOKUP($F164,[1]기획현황취합!$A$1:$E$65440,[1]기획현황취합!$E$1,FALSE))</f>
        <v>41844</v>
      </c>
      <c r="BA164" s="243">
        <v>41859</v>
      </c>
      <c r="BB164" s="243">
        <v>41859</v>
      </c>
      <c r="BC164" s="243">
        <v>41884</v>
      </c>
      <c r="BD164" s="243">
        <v>0</v>
      </c>
      <c r="BE164" s="243">
        <v>0</v>
      </c>
      <c r="BF164" s="243">
        <v>0</v>
      </c>
      <c r="BG164" s="249" t="s">
        <v>2838</v>
      </c>
      <c r="BH164" s="249">
        <v>0</v>
      </c>
      <c r="BI164" s="83">
        <f>IF($I164="TTL",SUMIF($C:$C,MID($K164,1,SEARCH("TTL",$K164)-2),$BI:$BI),SUMIF(실입고현황!$A:$A,BB164&amp;VLOOKUP($AG164,'TARGET MU'!$A:$D,'TARGET MU'!$B$1,FALSE)&amp;$Z164&amp;" "&amp;$AE164,실입고현황!$C:$C))</f>
        <v>187</v>
      </c>
      <c r="BJ164" s="102">
        <f>IF($I164="TTL",SUMIF($C:$C,MID($K164,1,SEARCH("TTL",$K164)-2),$BJ:$BJ),SUMIF(실입고현황!$A:$A,BC164&amp;VLOOKUP($AG164,'TARGET MU'!$A:$D,'TARGET MU'!$B$1,FALSE)&amp;$Z164&amp;" "&amp;$AE164,실입고현황!$C:$C))</f>
        <v>23</v>
      </c>
      <c r="BK164" s="103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03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03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04">
        <f t="shared" si="166"/>
        <v>0</v>
      </c>
      <c r="BO164" s="46">
        <f t="shared" si="167"/>
        <v>200</v>
      </c>
      <c r="BP164" s="94">
        <f t="shared" si="168"/>
        <v>3549850</v>
      </c>
      <c r="BQ164" s="94">
        <f t="shared" si="169"/>
        <v>15800000</v>
      </c>
      <c r="BR164" s="47">
        <f t="shared" si="186"/>
        <v>4.0462657192941567</v>
      </c>
      <c r="BT164" s="26" t="str">
        <f>IF(ISERROR(Z164&amp;VLOOKUP($AG164,'TARGET MU'!$A:$D,'TARGET MU'!$B$1,FALSE))=TRUE,"",Z164&amp;VLOOKUP($AG164,'TARGET MU'!$A:$D,'TARGET MU'!$B$1,FALSE))</f>
        <v>ELSTLF5511PK대경글로텍</v>
      </c>
      <c r="BU164" s="31">
        <f t="shared" si="178"/>
        <v>17749.25</v>
      </c>
      <c r="BV164" s="31" t="str">
        <f t="shared" si="179"/>
        <v>ELSTLF5511PKOXS20079000대경04IN</v>
      </c>
      <c r="BX164" s="54" t="str">
        <f t="shared" si="137"/>
        <v>ELS</v>
      </c>
      <c r="BY164" s="55">
        <f t="shared" si="138"/>
        <v>5</v>
      </c>
      <c r="BZ164" s="55" t="str">
        <f t="shared" si="139"/>
        <v>M</v>
      </c>
      <c r="CA164" s="55" t="str">
        <f t="shared" si="140"/>
        <v>TL</v>
      </c>
      <c r="CB164" s="55" t="str">
        <f t="shared" si="141"/>
        <v>K</v>
      </c>
      <c r="CC164" s="55" t="str">
        <f t="shared" si="142"/>
        <v>IN</v>
      </c>
      <c r="CD164" s="56" t="str">
        <f t="shared" si="143"/>
        <v>14FW_ELSTINKO_MTM_21_PK_KIDS</v>
      </c>
      <c r="CE164" s="55" t="str">
        <f t="shared" si="144"/>
        <v>ELSTLF5511</v>
      </c>
      <c r="CF164" s="55">
        <f t="shared" si="145"/>
        <v>511</v>
      </c>
      <c r="CG164" s="56" t="str">
        <f t="shared" si="146"/>
        <v>14FW_ELSTINKO_MTM_21_PK_KIDS</v>
      </c>
      <c r="CH164" s="55" t="str">
        <f t="shared" si="147"/>
        <v>PK</v>
      </c>
      <c r="CI164" s="55">
        <f t="shared" si="148"/>
        <v>1</v>
      </c>
      <c r="CJ164" s="55" t="str">
        <f t="shared" si="149"/>
        <v>OXS</v>
      </c>
      <c r="CK164" s="57">
        <f t="shared" si="170"/>
        <v>200</v>
      </c>
      <c r="CL164" s="58">
        <f t="shared" si="150"/>
        <v>15.35</v>
      </c>
      <c r="CM164" s="57">
        <f t="shared" si="151"/>
        <v>79000</v>
      </c>
      <c r="CN164" s="57">
        <f t="shared" si="152"/>
        <v>17729.25</v>
      </c>
      <c r="CO164" s="57">
        <f t="shared" si="153"/>
        <v>20</v>
      </c>
      <c r="CP164" s="59">
        <f t="shared" si="154"/>
        <v>1</v>
      </c>
      <c r="CQ164" s="234"/>
      <c r="CS164" s="48"/>
      <c r="CT164" s="49" t="str">
        <f t="shared" si="155"/>
        <v>ELSTLF5511PKOXS</v>
      </c>
      <c r="CU164" s="50" t="str">
        <f t="shared" si="156"/>
        <v>ELSTINKO</v>
      </c>
      <c r="CV164" s="50" t="str">
        <f t="shared" si="136"/>
        <v>LONG SLEEVES_511_KIDS</v>
      </c>
      <c r="CW164" s="50" t="str">
        <f t="shared" si="157"/>
        <v>PINK_OXS</v>
      </c>
      <c r="CX164" s="51" t="str">
        <f t="shared" si="158"/>
        <v>ELS</v>
      </c>
      <c r="CY164" s="51">
        <f t="shared" si="159"/>
        <v>511</v>
      </c>
      <c r="CZ164" s="52">
        <f t="shared" si="171"/>
        <v>200</v>
      </c>
      <c r="DA164" s="52">
        <f t="shared" si="160"/>
        <v>79000</v>
      </c>
      <c r="DB164" s="51" t="str">
        <f t="shared" si="161"/>
        <v>PINK</v>
      </c>
      <c r="DC164" s="51" t="str">
        <f t="shared" si="162"/>
        <v>OXS</v>
      </c>
      <c r="DD164" s="60"/>
      <c r="DE164" s="164"/>
      <c r="DG164" s="270">
        <v>41778</v>
      </c>
      <c r="DH164" s="276">
        <f t="shared" si="134"/>
        <v>41754</v>
      </c>
      <c r="DI164" s="269">
        <v>41753</v>
      </c>
      <c r="DJ164" s="269">
        <v>41753</v>
      </c>
      <c r="DK164" s="270"/>
      <c r="DL164" s="1167"/>
      <c r="DM164" s="1167"/>
      <c r="DN164" s="270"/>
      <c r="DO164" s="270"/>
      <c r="DP164" s="277">
        <f t="shared" si="135"/>
        <v>41784</v>
      </c>
      <c r="DQ164" s="270"/>
      <c r="DR164" s="270"/>
      <c r="DS164" s="271"/>
      <c r="DT164" s="270"/>
      <c r="DU164" s="271"/>
      <c r="DV164" s="270">
        <v>41820</v>
      </c>
      <c r="DW164" s="270"/>
      <c r="DX164" s="271"/>
      <c r="DY164" s="271"/>
      <c r="DZ164" s="60"/>
      <c r="EA164" s="61"/>
      <c r="EB164" s="61"/>
      <c r="EC164" s="26" t="str">
        <f t="shared" si="180"/>
        <v>ELSTLF5511PK41744</v>
      </c>
      <c r="ED164" s="26" t="str">
        <f t="shared" si="181"/>
        <v>ELSTLF5511PKOXS</v>
      </c>
      <c r="EE164" s="27">
        <f>IF($ED164="",0,IF(COUNTIF(ED$12:ED163,ED164)=0,0,COUNTIF(ED$12:ED163,ED164)))</f>
        <v>0</v>
      </c>
      <c r="EF164" s="26">
        <f t="shared" si="182"/>
        <v>0</v>
      </c>
      <c r="EG164" s="27" t="str">
        <f t="shared" si="183"/>
        <v/>
      </c>
      <c r="EI164" s="26" t="str">
        <f t="shared" si="184"/>
        <v>ELSTLF5511</v>
      </c>
      <c r="EJ164" s="26" t="str">
        <f t="shared" si="185"/>
        <v>ELSTLF5511PK</v>
      </c>
      <c r="EV164" s="26">
        <f t="shared" si="187"/>
        <v>3070</v>
      </c>
    </row>
    <row r="165" spans="1:152" s="26" customFormat="1" ht="52.5" customHeight="1">
      <c r="A165" s="168" t="str">
        <f>IF(OR($I165="TTL",$I165=""),"",IF(ISERROR(VLOOKUP($B165,CODE!$D:$G,CODE!$F$1-2,FALSE))=TRUE,"전략",VLOOKUP($B165,CODE!$D:$G,CODE!$F$1-2,FALSE)))</f>
        <v>전략</v>
      </c>
      <c r="B165" s="217" t="str">
        <f>IF(OR($I165="TTL",$I165=""),"",IF(VLOOKUP($P165,CODE!$K:$O,CODE!$O$1,FALSE)="",$I165,$I165&amp;"-"&amp;VLOOKUP($P165,CODE!$K:$O,CODE!$O$1,FALSE)))</f>
        <v>ELS-의류</v>
      </c>
      <c r="C165" s="71" t="str">
        <f t="shared" si="172"/>
        <v>ELS-대경-04</v>
      </c>
      <c r="D165" s="300" t="str">
        <f t="shared" si="173"/>
        <v>ELS-대경-04ELSTLF5511PK</v>
      </c>
      <c r="E165" s="71">
        <f t="shared" si="174"/>
        <v>3</v>
      </c>
      <c r="F165" s="193" t="str">
        <f t="shared" si="175"/>
        <v>ELS-대경-043</v>
      </c>
      <c r="G165" s="71" t="str">
        <f t="shared" si="176"/>
        <v>ELS-대경-043-ELSTLF5511PINKOSS</v>
      </c>
      <c r="H165" s="71" t="str">
        <f>IF(ISERROR(I165&amp;VLOOKUP(P165,CODE!$K:$N,CODE!$N$1,FALSE)&amp;S165)=TRUE,0,I165&amp;VLOOKUP(P165,CODE!$K:$N,CODE!$N$1,FALSE)&amp;S165)</f>
        <v>ELS의류511</v>
      </c>
      <c r="I165" s="71" t="str">
        <f>IF(ISERROR(SEARCH("TTL",$K165))=TRUE,IF($L165="","",VLOOKUP($L165,CODE!$B:$G,CODE!$D$1,FALSE)),"TTL")</f>
        <v>ELS</v>
      </c>
      <c r="J165" s="237" t="str">
        <f t="shared" si="177"/>
        <v>14FW_E</v>
      </c>
      <c r="K165" s="1290"/>
      <c r="L165" s="40" t="s">
        <v>2234</v>
      </c>
      <c r="M165" s="41" t="str">
        <f>IF(OR($I165="TTL",$L165=""),"",VLOOKUP($L165,CODE!$B:$D,CODE!$C$1,FALSE))</f>
        <v>ELSTINKO</v>
      </c>
      <c r="N165" s="42" t="str">
        <f>IF(OR($I165="TTL",$L165=""),"",VLOOKUP($K$2,CODE!$S:$T,CODE!$T$1-1,FALSE))</f>
        <v>F</v>
      </c>
      <c r="O165" s="1281">
        <v>5</v>
      </c>
      <c r="P165" s="40" t="s">
        <v>2235</v>
      </c>
      <c r="Q165" s="41" t="str">
        <f>IF(OR($I165="TTL",$P165=""),"",VLOOKUP($P165,CODE!$K:$M,CODE!$L$1,FALSE))</f>
        <v>LONG SLEEVES</v>
      </c>
      <c r="R165" s="1282" t="s">
        <v>2247</v>
      </c>
      <c r="S165" s="1283">
        <v>511</v>
      </c>
      <c r="T165" s="43">
        <f t="shared" si="190"/>
        <v>511</v>
      </c>
      <c r="U165" s="39" t="str">
        <f t="shared" si="191"/>
        <v>ELSTLF5511</v>
      </c>
      <c r="V165" s="36">
        <f t="shared" si="163"/>
        <v>0.1</v>
      </c>
      <c r="W165" s="1284" t="s">
        <v>2250</v>
      </c>
      <c r="X165" s="39" t="str">
        <f>IF($Y165="","",VLOOKUP($Y165,CODE!$AE:$AF,CODE!$AF$1-1,FALSE))</f>
        <v>PK</v>
      </c>
      <c r="Y165" s="37" t="s">
        <v>2251</v>
      </c>
      <c r="Z165" s="35" t="str">
        <f t="shared" si="192"/>
        <v>ELSTLF5511PK</v>
      </c>
      <c r="AA165" s="592" t="str">
        <f t="shared" si="164"/>
        <v/>
      </c>
      <c r="AB165" s="44">
        <f t="shared" si="165"/>
        <v>0.2</v>
      </c>
      <c r="AC165" s="598" t="s">
        <v>3012</v>
      </c>
      <c r="AD165" s="184">
        <v>1</v>
      </c>
      <c r="AE165" s="1285" t="s">
        <v>2243</v>
      </c>
      <c r="AF165" s="1295">
        <v>300</v>
      </c>
      <c r="AG165" s="1287" t="s">
        <v>2240</v>
      </c>
      <c r="AH165" s="1288">
        <v>4</v>
      </c>
      <c r="AI165" s="224" t="str">
        <f t="shared" si="193"/>
        <v>04</v>
      </c>
      <c r="AJ165" s="1289" t="s">
        <v>2241</v>
      </c>
      <c r="AK165" s="1289" t="s">
        <v>2242</v>
      </c>
      <c r="AL165" s="212">
        <f t="shared" si="194"/>
        <v>1</v>
      </c>
      <c r="AM165" s="247">
        <f>IF(ISERROR(VLOOKUP($F165,[1]기획현황취합!$A$1:$E$65440,[1]기획현황취합!$B$1,FALSE))=TRUE,0,VLOOKUP($F165,[1]기획현황취합!$A$1:$E$65440,[1]기획현황취합!$B$1,FALSE))</f>
        <v>79000</v>
      </c>
      <c r="AN165" s="1099">
        <f>IF(ISERROR(VLOOKUP($F165,[1]기획현황취합!$A$1:$E$65440,[1]기획현황취합!$C$1,FALSE))=TRUE,0,VLOOKUP($F165,[1]기획현황취합!$A$1:$E$65440,[1]기획현황취합!$C$1,FALSE))</f>
        <v>41803</v>
      </c>
      <c r="AO165" s="45">
        <f>IF(ISERROR(($AM165/1.1)/VLOOKUP($AG165,'TARGET MU'!$A:$D,'TARGET MU'!$D$1,FALSE))=TRUE,0,($AM165/1.1)/VLOOKUP($AG165,'TARGET MU'!$A:$D,'TARGET MU'!$D$1,FALSE))</f>
        <v>15959.595959595958</v>
      </c>
      <c r="AP165" s="1110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17749.25</v>
      </c>
      <c r="AQ165" s="38">
        <f t="shared" si="188"/>
        <v>1789.6540404040425</v>
      </c>
      <c r="AR165" s="754">
        <v>0</v>
      </c>
      <c r="AS165" s="754">
        <v>20</v>
      </c>
      <c r="AT165" s="244" t="s">
        <v>1724</v>
      </c>
      <c r="AU165" s="219">
        <f t="shared" si="189"/>
        <v>20</v>
      </c>
      <c r="AV165" s="245">
        <v>15.35</v>
      </c>
      <c r="AW165" s="246">
        <v>0</v>
      </c>
      <c r="AX165" s="250">
        <f>IF(ISERROR(VLOOKUP($F165,[1]기획현황취합!$A$1:$E$65440,[1]기획현황취합!$D$1,FALSE))=TRUE,0,VLOOKUP($F165,[1]기획현황취합!$A$1:$E$65440,[1]기획현황취합!$D$1,FALSE))</f>
        <v>41744</v>
      </c>
      <c r="AY165" s="248">
        <v>0</v>
      </c>
      <c r="AZ165" s="208">
        <f>IF(ISERROR(VLOOKUP($F165,[1]기획현황취합!$A$1:$E$65440,[1]기획현황취합!$E$1,FALSE))=TRUE,0,VLOOKUP($F165,[1]기획현황취합!$A$1:$E$65440,[1]기획현황취합!$E$1,FALSE))</f>
        <v>41844</v>
      </c>
      <c r="BA165" s="243">
        <v>41859</v>
      </c>
      <c r="BB165" s="243">
        <v>41859</v>
      </c>
      <c r="BC165" s="243">
        <v>41884</v>
      </c>
      <c r="BD165" s="243">
        <v>0</v>
      </c>
      <c r="BE165" s="243">
        <v>0</v>
      </c>
      <c r="BF165" s="243">
        <v>0</v>
      </c>
      <c r="BG165" s="249" t="s">
        <v>2838</v>
      </c>
      <c r="BH165" s="249">
        <v>0</v>
      </c>
      <c r="BI165" s="83">
        <f>IF($I165="TTL",SUMIF($C:$C,MID($K165,1,SEARCH("TTL",$K165)-2),$BI:$BI),SUMIF(실입고현황!$A:$A,BB165&amp;VLOOKUP($AG165,'TARGET MU'!$A:$D,'TARGET MU'!$B$1,FALSE)&amp;$Z165&amp;" "&amp;$AE165,실입고현황!$C:$C))</f>
        <v>235</v>
      </c>
      <c r="BJ165" s="102">
        <f>IF($I165="TTL",SUMIF($C:$C,MID($K165,1,SEARCH("TTL",$K165)-2),$BJ:$BJ),SUMIF(실입고현황!$A:$A,BC165&amp;VLOOKUP($AG165,'TARGET MU'!$A:$D,'TARGET MU'!$B$1,FALSE)&amp;$Z165&amp;" "&amp;$AE165,실입고현황!$C:$C))</f>
        <v>65</v>
      </c>
      <c r="BK165" s="103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03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03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04">
        <f t="shared" si="166"/>
        <v>0</v>
      </c>
      <c r="BO165" s="46">
        <f t="shared" si="167"/>
        <v>300</v>
      </c>
      <c r="BP165" s="94">
        <f t="shared" si="168"/>
        <v>5324775</v>
      </c>
      <c r="BQ165" s="94">
        <f t="shared" si="169"/>
        <v>23700000</v>
      </c>
      <c r="BR165" s="47">
        <f t="shared" si="186"/>
        <v>4.0462657192941567</v>
      </c>
      <c r="BT165" s="26" t="str">
        <f>IF(ISERROR(Z165&amp;VLOOKUP($AG165,'TARGET MU'!$A:$D,'TARGET MU'!$B$1,FALSE))=TRUE,"",Z165&amp;VLOOKUP($AG165,'TARGET MU'!$A:$D,'TARGET MU'!$B$1,FALSE))</f>
        <v>ELSTLF5511PK대경글로텍</v>
      </c>
      <c r="BU165" s="31">
        <f t="shared" si="178"/>
        <v>17749.25</v>
      </c>
      <c r="BV165" s="31" t="str">
        <f t="shared" si="179"/>
        <v>ELSTLF5511PKOSS30079000대경04IN</v>
      </c>
      <c r="BX165" s="54" t="str">
        <f t="shared" si="137"/>
        <v>ELS</v>
      </c>
      <c r="BY165" s="55">
        <f t="shared" si="138"/>
        <v>5</v>
      </c>
      <c r="BZ165" s="55" t="str">
        <f t="shared" si="139"/>
        <v>M</v>
      </c>
      <c r="CA165" s="55" t="str">
        <f t="shared" si="140"/>
        <v>TL</v>
      </c>
      <c r="CB165" s="55" t="str">
        <f t="shared" si="141"/>
        <v>K</v>
      </c>
      <c r="CC165" s="55" t="str">
        <f t="shared" si="142"/>
        <v>IN</v>
      </c>
      <c r="CD165" s="56" t="str">
        <f t="shared" si="143"/>
        <v>14FW_ELSTINKO_MTM_21_PK_KIDS</v>
      </c>
      <c r="CE165" s="55" t="str">
        <f t="shared" si="144"/>
        <v>ELSTLF5511</v>
      </c>
      <c r="CF165" s="55">
        <f t="shared" si="145"/>
        <v>511</v>
      </c>
      <c r="CG165" s="56" t="str">
        <f t="shared" si="146"/>
        <v>14FW_ELSTINKO_MTM_21_PK_KIDS</v>
      </c>
      <c r="CH165" s="55" t="str">
        <f t="shared" si="147"/>
        <v>PK</v>
      </c>
      <c r="CI165" s="55">
        <f t="shared" si="148"/>
        <v>1</v>
      </c>
      <c r="CJ165" s="55" t="str">
        <f t="shared" si="149"/>
        <v>OSS</v>
      </c>
      <c r="CK165" s="57">
        <f t="shared" si="170"/>
        <v>300</v>
      </c>
      <c r="CL165" s="58">
        <f t="shared" si="150"/>
        <v>15.35</v>
      </c>
      <c r="CM165" s="57">
        <f t="shared" si="151"/>
        <v>79000</v>
      </c>
      <c r="CN165" s="57">
        <f t="shared" si="152"/>
        <v>17729.25</v>
      </c>
      <c r="CO165" s="57">
        <f t="shared" si="153"/>
        <v>20</v>
      </c>
      <c r="CP165" s="59">
        <f t="shared" si="154"/>
        <v>1</v>
      </c>
      <c r="CQ165" s="234"/>
      <c r="CS165" s="48"/>
      <c r="CT165" s="49" t="str">
        <f t="shared" si="155"/>
        <v>ELSTLF5511PKOSS</v>
      </c>
      <c r="CU165" s="50" t="str">
        <f t="shared" si="156"/>
        <v>ELSTINKO</v>
      </c>
      <c r="CV165" s="50" t="str">
        <f t="shared" si="136"/>
        <v>LONG SLEEVES_511_KIDS</v>
      </c>
      <c r="CW165" s="50" t="str">
        <f t="shared" si="157"/>
        <v>PINK_OSS</v>
      </c>
      <c r="CX165" s="51" t="str">
        <f t="shared" si="158"/>
        <v>ELS</v>
      </c>
      <c r="CY165" s="51">
        <f t="shared" si="159"/>
        <v>511</v>
      </c>
      <c r="CZ165" s="52">
        <f t="shared" si="171"/>
        <v>300</v>
      </c>
      <c r="DA165" s="52">
        <f t="shared" si="160"/>
        <v>79000</v>
      </c>
      <c r="DB165" s="51" t="str">
        <f t="shared" si="161"/>
        <v>PINK</v>
      </c>
      <c r="DC165" s="51" t="str">
        <f t="shared" si="162"/>
        <v>OSS</v>
      </c>
      <c r="DD165" s="60"/>
      <c r="DE165" s="164"/>
      <c r="DG165" s="270">
        <v>41778</v>
      </c>
      <c r="DH165" s="276">
        <f t="shared" si="134"/>
        <v>41754</v>
      </c>
      <c r="DI165" s="269">
        <v>41753</v>
      </c>
      <c r="DJ165" s="269">
        <v>41753</v>
      </c>
      <c r="DK165" s="270"/>
      <c r="DL165" s="1167"/>
      <c r="DM165" s="1167"/>
      <c r="DN165" s="270"/>
      <c r="DO165" s="270"/>
      <c r="DP165" s="277">
        <f t="shared" si="135"/>
        <v>41784</v>
      </c>
      <c r="DQ165" s="270"/>
      <c r="DR165" s="270"/>
      <c r="DS165" s="271"/>
      <c r="DT165" s="270"/>
      <c r="DU165" s="271"/>
      <c r="DV165" s="270">
        <v>41820</v>
      </c>
      <c r="DW165" s="270"/>
      <c r="DX165" s="271"/>
      <c r="DY165" s="271"/>
      <c r="DZ165" s="60"/>
      <c r="EA165" s="61"/>
      <c r="EB165" s="61"/>
      <c r="EC165" s="26" t="str">
        <f t="shared" si="180"/>
        <v/>
      </c>
      <c r="ED165" s="26" t="str">
        <f t="shared" si="181"/>
        <v>ELSTLF5511PKOSS</v>
      </c>
      <c r="EE165" s="27">
        <f>IF($ED165="",0,IF(COUNTIF(ED$12:ED164,ED165)=0,0,COUNTIF(ED$12:ED164,ED165)))</f>
        <v>0</v>
      </c>
      <c r="EF165" s="26">
        <f t="shared" si="182"/>
        <v>0</v>
      </c>
      <c r="EG165" s="27" t="str">
        <f t="shared" si="183"/>
        <v/>
      </c>
      <c r="EI165" s="26" t="str">
        <f t="shared" si="184"/>
        <v>ELSTLF5511</v>
      </c>
      <c r="EJ165" s="26" t="str">
        <f t="shared" si="185"/>
        <v>ELSTLF5511PK</v>
      </c>
      <c r="EV165" s="26">
        <f t="shared" si="187"/>
        <v>4605</v>
      </c>
    </row>
    <row r="166" spans="1:152" s="26" customFormat="1" ht="52.5" customHeight="1">
      <c r="A166" s="168" t="str">
        <f>IF(OR($I166="TTL",$I166=""),"",IF(ISERROR(VLOOKUP($B166,CODE!$D:$G,CODE!$F$1-2,FALSE))=TRUE,"전략",VLOOKUP($B166,CODE!$D:$G,CODE!$F$1-2,FALSE)))</f>
        <v>전략</v>
      </c>
      <c r="B166" s="217" t="str">
        <f>IF(OR($I166="TTL",$I166=""),"",IF(VLOOKUP($P166,CODE!$K:$O,CODE!$O$1,FALSE)="",$I166,$I166&amp;"-"&amp;VLOOKUP($P166,CODE!$K:$O,CODE!$O$1,FALSE)))</f>
        <v>ELS-의류</v>
      </c>
      <c r="C166" s="71" t="str">
        <f t="shared" si="172"/>
        <v>ELS-대경-04</v>
      </c>
      <c r="D166" s="300" t="str">
        <f t="shared" si="173"/>
        <v>ELS-대경-04ELSTLF5511PK</v>
      </c>
      <c r="E166" s="71">
        <f t="shared" si="174"/>
        <v>3</v>
      </c>
      <c r="F166" s="193" t="str">
        <f t="shared" si="175"/>
        <v>ELS-대경-043</v>
      </c>
      <c r="G166" s="71" t="str">
        <f t="shared" si="176"/>
        <v>ELS-대경-043-ELSTLF5511PINKOMM</v>
      </c>
      <c r="H166" s="71" t="str">
        <f>IF(ISERROR(I166&amp;VLOOKUP(P166,CODE!$K:$N,CODE!$N$1,FALSE)&amp;S166)=TRUE,0,I166&amp;VLOOKUP(P166,CODE!$K:$N,CODE!$N$1,FALSE)&amp;S166)</f>
        <v>ELS의류511</v>
      </c>
      <c r="I166" s="71" t="str">
        <f>IF(ISERROR(SEARCH("TTL",$K166))=TRUE,IF($L166="","",VLOOKUP($L166,CODE!$B:$G,CODE!$D$1,FALSE)),"TTL")</f>
        <v>ELS</v>
      </c>
      <c r="J166" s="237" t="str">
        <f t="shared" si="177"/>
        <v>14FW_E</v>
      </c>
      <c r="K166" s="1290"/>
      <c r="L166" s="40" t="s">
        <v>2234</v>
      </c>
      <c r="M166" s="41" t="str">
        <f>IF(OR($I166="TTL",$L166=""),"",VLOOKUP($L166,CODE!$B:$D,CODE!$C$1,FALSE))</f>
        <v>ELSTINKO</v>
      </c>
      <c r="N166" s="42" t="str">
        <f>IF(OR($I166="TTL",$L166=""),"",VLOOKUP($K$2,CODE!$S:$T,CODE!$T$1-1,FALSE))</f>
        <v>F</v>
      </c>
      <c r="O166" s="1281">
        <v>5</v>
      </c>
      <c r="P166" s="40" t="s">
        <v>2235</v>
      </c>
      <c r="Q166" s="41" t="str">
        <f>IF(OR($I166="TTL",$P166=""),"",VLOOKUP($P166,CODE!$K:$M,CODE!$L$1,FALSE))</f>
        <v>LONG SLEEVES</v>
      </c>
      <c r="R166" s="1282" t="s">
        <v>2247</v>
      </c>
      <c r="S166" s="1283">
        <v>511</v>
      </c>
      <c r="T166" s="43">
        <f t="shared" si="190"/>
        <v>511</v>
      </c>
      <c r="U166" s="39" t="str">
        <f t="shared" si="191"/>
        <v>ELSTLF5511</v>
      </c>
      <c r="V166" s="36">
        <f t="shared" si="163"/>
        <v>0.1</v>
      </c>
      <c r="W166" s="1284" t="s">
        <v>2250</v>
      </c>
      <c r="X166" s="39" t="str">
        <f>IF($Y166="","",VLOOKUP($Y166,CODE!$AE:$AF,CODE!$AF$1-1,FALSE))</f>
        <v>PK</v>
      </c>
      <c r="Y166" s="37" t="s">
        <v>2251</v>
      </c>
      <c r="Z166" s="35" t="str">
        <f t="shared" si="192"/>
        <v>ELSTLF5511PK</v>
      </c>
      <c r="AA166" s="592" t="str">
        <f t="shared" si="164"/>
        <v/>
      </c>
      <c r="AB166" s="44">
        <f t="shared" si="165"/>
        <v>0.2</v>
      </c>
      <c r="AC166" s="598" t="s">
        <v>3012</v>
      </c>
      <c r="AD166" s="184">
        <v>1</v>
      </c>
      <c r="AE166" s="1285" t="s">
        <v>2244</v>
      </c>
      <c r="AF166" s="1295">
        <v>300</v>
      </c>
      <c r="AG166" s="1287" t="s">
        <v>2240</v>
      </c>
      <c r="AH166" s="1288">
        <v>4</v>
      </c>
      <c r="AI166" s="224" t="str">
        <f t="shared" si="193"/>
        <v>04</v>
      </c>
      <c r="AJ166" s="1289" t="s">
        <v>2241</v>
      </c>
      <c r="AK166" s="1289" t="s">
        <v>2242</v>
      </c>
      <c r="AL166" s="212">
        <f t="shared" si="194"/>
        <v>1</v>
      </c>
      <c r="AM166" s="247">
        <f>IF(ISERROR(VLOOKUP($F166,[1]기획현황취합!$A$1:$E$65440,[1]기획현황취합!$B$1,FALSE))=TRUE,0,VLOOKUP($F166,[1]기획현황취합!$A$1:$E$65440,[1]기획현황취합!$B$1,FALSE))</f>
        <v>79000</v>
      </c>
      <c r="AN166" s="1099">
        <f>IF(ISERROR(VLOOKUP($F166,[1]기획현황취합!$A$1:$E$65440,[1]기획현황취합!$C$1,FALSE))=TRUE,0,VLOOKUP($F166,[1]기획현황취합!$A$1:$E$65440,[1]기획현황취합!$C$1,FALSE))</f>
        <v>41803</v>
      </c>
      <c r="AO166" s="45">
        <f>IF(ISERROR(($AM166/1.1)/VLOOKUP($AG166,'TARGET MU'!$A:$D,'TARGET MU'!$D$1,FALSE))=TRUE,0,($AM166/1.1)/VLOOKUP($AG166,'TARGET MU'!$A:$D,'TARGET MU'!$D$1,FALSE))</f>
        <v>15959.595959595958</v>
      </c>
      <c r="AP166" s="1110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17749.25</v>
      </c>
      <c r="AQ166" s="38">
        <f t="shared" si="188"/>
        <v>1789.6540404040425</v>
      </c>
      <c r="AR166" s="754">
        <v>0</v>
      </c>
      <c r="AS166" s="754">
        <v>20</v>
      </c>
      <c r="AT166" s="244" t="s">
        <v>1724</v>
      </c>
      <c r="AU166" s="219">
        <f t="shared" si="189"/>
        <v>20</v>
      </c>
      <c r="AV166" s="245">
        <v>15.35</v>
      </c>
      <c r="AW166" s="246">
        <v>0</v>
      </c>
      <c r="AX166" s="250">
        <f>IF(ISERROR(VLOOKUP($F166,[1]기획현황취합!$A$1:$E$65440,[1]기획현황취합!$D$1,FALSE))=TRUE,0,VLOOKUP($F166,[1]기획현황취합!$A$1:$E$65440,[1]기획현황취합!$D$1,FALSE))</f>
        <v>41744</v>
      </c>
      <c r="AY166" s="248">
        <v>0</v>
      </c>
      <c r="AZ166" s="208">
        <f>IF(ISERROR(VLOOKUP($F166,[1]기획현황취합!$A$1:$E$65440,[1]기획현황취합!$E$1,FALSE))=TRUE,0,VLOOKUP($F166,[1]기획현황취합!$A$1:$E$65440,[1]기획현황취합!$E$1,FALSE))</f>
        <v>41844</v>
      </c>
      <c r="BA166" s="243">
        <v>41859</v>
      </c>
      <c r="BB166" s="243">
        <v>41859</v>
      </c>
      <c r="BC166" s="243">
        <v>41884</v>
      </c>
      <c r="BD166" s="243">
        <v>0</v>
      </c>
      <c r="BE166" s="243">
        <v>0</v>
      </c>
      <c r="BF166" s="243">
        <v>0</v>
      </c>
      <c r="BG166" s="249" t="s">
        <v>2838</v>
      </c>
      <c r="BH166" s="249">
        <v>0</v>
      </c>
      <c r="BI166" s="83">
        <f>IF($I166="TTL",SUMIF($C:$C,MID($K166,1,SEARCH("TTL",$K166)-2),$BI:$BI),SUMIF(실입고현황!$A:$A,BB166&amp;VLOOKUP($AG166,'TARGET MU'!$A:$D,'TARGET MU'!$B$1,FALSE)&amp;$Z166&amp;" "&amp;$AE166,실입고현황!$C:$C))</f>
        <v>251</v>
      </c>
      <c r="BJ166" s="102">
        <f>IF($I166="TTL",SUMIF($C:$C,MID($K166,1,SEARCH("TTL",$K166)-2),$BJ:$BJ),SUMIF(실입고현황!$A:$A,BC166&amp;VLOOKUP($AG166,'TARGET MU'!$A:$D,'TARGET MU'!$B$1,FALSE)&amp;$Z166&amp;" "&amp;$AE166,실입고현황!$C:$C))</f>
        <v>71</v>
      </c>
      <c r="BK166" s="103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03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03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04">
        <f t="shared" si="166"/>
        <v>0</v>
      </c>
      <c r="BO166" s="46">
        <f t="shared" si="167"/>
        <v>300</v>
      </c>
      <c r="BP166" s="94">
        <f t="shared" si="168"/>
        <v>5324775</v>
      </c>
      <c r="BQ166" s="94">
        <f t="shared" si="169"/>
        <v>23700000</v>
      </c>
      <c r="BR166" s="47">
        <f t="shared" si="186"/>
        <v>4.0462657192941567</v>
      </c>
      <c r="BT166" s="26" t="str">
        <f>IF(ISERROR(Z166&amp;VLOOKUP($AG166,'TARGET MU'!$A:$D,'TARGET MU'!$B$1,FALSE))=TRUE,"",Z166&amp;VLOOKUP($AG166,'TARGET MU'!$A:$D,'TARGET MU'!$B$1,FALSE))</f>
        <v>ELSTLF5511PK대경글로텍</v>
      </c>
      <c r="BU166" s="31">
        <f t="shared" si="178"/>
        <v>17749.25</v>
      </c>
      <c r="BV166" s="31" t="str">
        <f t="shared" si="179"/>
        <v>ELSTLF5511PKOMM30079000대경04IN</v>
      </c>
      <c r="BX166" s="54" t="str">
        <f t="shared" si="137"/>
        <v>ELS</v>
      </c>
      <c r="BY166" s="55">
        <f t="shared" si="138"/>
        <v>5</v>
      </c>
      <c r="BZ166" s="55" t="str">
        <f t="shared" si="139"/>
        <v>M</v>
      </c>
      <c r="CA166" s="55" t="str">
        <f t="shared" si="140"/>
        <v>TL</v>
      </c>
      <c r="CB166" s="55" t="str">
        <f t="shared" si="141"/>
        <v>K</v>
      </c>
      <c r="CC166" s="55" t="str">
        <f t="shared" si="142"/>
        <v>IN</v>
      </c>
      <c r="CD166" s="56" t="str">
        <f t="shared" si="143"/>
        <v>14FW_ELSTINKO_MTM_21_PK_KIDS</v>
      </c>
      <c r="CE166" s="55" t="str">
        <f t="shared" si="144"/>
        <v>ELSTLF5511</v>
      </c>
      <c r="CF166" s="55">
        <f t="shared" si="145"/>
        <v>511</v>
      </c>
      <c r="CG166" s="56" t="str">
        <f t="shared" si="146"/>
        <v>14FW_ELSTINKO_MTM_21_PK_KIDS</v>
      </c>
      <c r="CH166" s="55" t="str">
        <f t="shared" si="147"/>
        <v>PK</v>
      </c>
      <c r="CI166" s="55">
        <f t="shared" si="148"/>
        <v>1</v>
      </c>
      <c r="CJ166" s="55" t="str">
        <f t="shared" si="149"/>
        <v>OMM</v>
      </c>
      <c r="CK166" s="57">
        <f t="shared" si="170"/>
        <v>300</v>
      </c>
      <c r="CL166" s="58">
        <f t="shared" si="150"/>
        <v>15.35</v>
      </c>
      <c r="CM166" s="57">
        <f t="shared" si="151"/>
        <v>79000</v>
      </c>
      <c r="CN166" s="57">
        <f t="shared" si="152"/>
        <v>17729.25</v>
      </c>
      <c r="CO166" s="57">
        <f t="shared" si="153"/>
        <v>20</v>
      </c>
      <c r="CP166" s="59">
        <f t="shared" si="154"/>
        <v>1</v>
      </c>
      <c r="CQ166" s="234"/>
      <c r="CS166" s="48"/>
      <c r="CT166" s="49" t="str">
        <f t="shared" si="155"/>
        <v>ELSTLF5511PKOMM</v>
      </c>
      <c r="CU166" s="50" t="str">
        <f t="shared" si="156"/>
        <v>ELSTINKO</v>
      </c>
      <c r="CV166" s="50" t="str">
        <f t="shared" si="136"/>
        <v>LONG SLEEVES_511_KIDS</v>
      </c>
      <c r="CW166" s="50" t="str">
        <f t="shared" si="157"/>
        <v>PINK_OMM</v>
      </c>
      <c r="CX166" s="51" t="str">
        <f t="shared" si="158"/>
        <v>ELS</v>
      </c>
      <c r="CY166" s="51">
        <f t="shared" si="159"/>
        <v>511</v>
      </c>
      <c r="CZ166" s="52">
        <f t="shared" si="171"/>
        <v>300</v>
      </c>
      <c r="DA166" s="52">
        <f t="shared" si="160"/>
        <v>79000</v>
      </c>
      <c r="DB166" s="51" t="str">
        <f t="shared" si="161"/>
        <v>PINK</v>
      </c>
      <c r="DC166" s="51" t="str">
        <f t="shared" si="162"/>
        <v>OMM</v>
      </c>
      <c r="DD166" s="60"/>
      <c r="DE166" s="164"/>
      <c r="DG166" s="270">
        <v>41778</v>
      </c>
      <c r="DH166" s="276">
        <f t="shared" si="134"/>
        <v>41754</v>
      </c>
      <c r="DI166" s="269">
        <v>41753</v>
      </c>
      <c r="DJ166" s="269">
        <v>41753</v>
      </c>
      <c r="DK166" s="270"/>
      <c r="DL166" s="1167"/>
      <c r="DM166" s="1167"/>
      <c r="DN166" s="270"/>
      <c r="DO166" s="270"/>
      <c r="DP166" s="277">
        <f t="shared" si="135"/>
        <v>41784</v>
      </c>
      <c r="DQ166" s="270"/>
      <c r="DR166" s="270"/>
      <c r="DS166" s="271"/>
      <c r="DT166" s="270"/>
      <c r="DU166" s="271"/>
      <c r="DV166" s="270">
        <v>41820</v>
      </c>
      <c r="DW166" s="270"/>
      <c r="DX166" s="271"/>
      <c r="DY166" s="271"/>
      <c r="DZ166" s="60"/>
      <c r="EA166" s="61"/>
      <c r="EB166" s="61"/>
      <c r="EC166" s="26" t="str">
        <f t="shared" si="180"/>
        <v/>
      </c>
      <c r="ED166" s="26" t="str">
        <f t="shared" si="181"/>
        <v>ELSTLF5511PKOMM</v>
      </c>
      <c r="EE166" s="27">
        <f>IF($ED166="",0,IF(COUNTIF(ED$12:ED165,ED166)=0,0,COUNTIF(ED$12:ED165,ED166)))</f>
        <v>0</v>
      </c>
      <c r="EF166" s="26">
        <f t="shared" si="182"/>
        <v>0</v>
      </c>
      <c r="EG166" s="27" t="str">
        <f t="shared" si="183"/>
        <v/>
      </c>
      <c r="EI166" s="26" t="str">
        <f t="shared" si="184"/>
        <v>ELSTLF5511</v>
      </c>
      <c r="EJ166" s="26" t="str">
        <f t="shared" si="185"/>
        <v>ELSTLF5511PK</v>
      </c>
      <c r="EV166" s="26">
        <f t="shared" si="187"/>
        <v>4605</v>
      </c>
    </row>
    <row r="167" spans="1:152" s="26" customFormat="1" ht="52.5" customHeight="1">
      <c r="A167" s="168" t="str">
        <f>IF(OR($I167="TTL",$I167=""),"",IF(ISERROR(VLOOKUP($B167,CODE!$D:$G,CODE!$F$1-2,FALSE))=TRUE,"전략",VLOOKUP($B167,CODE!$D:$G,CODE!$F$1-2,FALSE)))</f>
        <v>전략</v>
      </c>
      <c r="B167" s="217" t="str">
        <f>IF(OR($I167="TTL",$I167=""),"",IF(VLOOKUP($P167,CODE!$K:$O,CODE!$O$1,FALSE)="",$I167,$I167&amp;"-"&amp;VLOOKUP($P167,CODE!$K:$O,CODE!$O$1,FALSE)))</f>
        <v>ELS-의류</v>
      </c>
      <c r="C167" s="71" t="str">
        <f t="shared" si="172"/>
        <v>ELS-대경-04</v>
      </c>
      <c r="D167" s="300" t="str">
        <f t="shared" si="173"/>
        <v>ELS-대경-04ELSTLF5511PK</v>
      </c>
      <c r="E167" s="71">
        <f t="shared" si="174"/>
        <v>3</v>
      </c>
      <c r="F167" s="193" t="str">
        <f t="shared" si="175"/>
        <v>ELS-대경-043</v>
      </c>
      <c r="G167" s="71" t="str">
        <f t="shared" si="176"/>
        <v>ELS-대경-043-ELSTLF5511PINKOLL</v>
      </c>
      <c r="H167" s="71" t="str">
        <f>IF(ISERROR(I167&amp;VLOOKUP(P167,CODE!$K:$N,CODE!$N$1,FALSE)&amp;S167)=TRUE,0,I167&amp;VLOOKUP(P167,CODE!$K:$N,CODE!$N$1,FALSE)&amp;S167)</f>
        <v>ELS의류511</v>
      </c>
      <c r="I167" s="71" t="str">
        <f>IF(ISERROR(SEARCH("TTL",$K167))=TRUE,IF($L167="","",VLOOKUP($L167,CODE!$B:$G,CODE!$D$1,FALSE)),"TTL")</f>
        <v>ELS</v>
      </c>
      <c r="J167" s="237" t="str">
        <f t="shared" si="177"/>
        <v>14FW_E</v>
      </c>
      <c r="K167" s="1290"/>
      <c r="L167" s="40" t="s">
        <v>2234</v>
      </c>
      <c r="M167" s="41" t="str">
        <f>IF(OR($I167="TTL",$L167=""),"",VLOOKUP($L167,CODE!$B:$D,CODE!$C$1,FALSE))</f>
        <v>ELSTINKO</v>
      </c>
      <c r="N167" s="42" t="str">
        <f>IF(OR($I167="TTL",$L167=""),"",VLOOKUP($K$2,CODE!$S:$T,CODE!$T$1-1,FALSE))</f>
        <v>F</v>
      </c>
      <c r="O167" s="1281">
        <v>5</v>
      </c>
      <c r="P167" s="40" t="s">
        <v>2235</v>
      </c>
      <c r="Q167" s="41" t="str">
        <f>IF(OR($I167="TTL",$P167=""),"",VLOOKUP($P167,CODE!$K:$M,CODE!$L$1,FALSE))</f>
        <v>LONG SLEEVES</v>
      </c>
      <c r="R167" s="1282" t="s">
        <v>2247</v>
      </c>
      <c r="S167" s="1283">
        <v>511</v>
      </c>
      <c r="T167" s="43">
        <f t="shared" si="190"/>
        <v>511</v>
      </c>
      <c r="U167" s="39" t="str">
        <f t="shared" si="191"/>
        <v>ELSTLF5511</v>
      </c>
      <c r="V167" s="36">
        <f t="shared" si="163"/>
        <v>0.1</v>
      </c>
      <c r="W167" s="1284" t="s">
        <v>2250</v>
      </c>
      <c r="X167" s="39" t="str">
        <f>IF($Y167="","",VLOOKUP($Y167,CODE!$AE:$AF,CODE!$AF$1-1,FALSE))</f>
        <v>PK</v>
      </c>
      <c r="Y167" s="37" t="s">
        <v>2251</v>
      </c>
      <c r="Z167" s="35" t="str">
        <f t="shared" si="192"/>
        <v>ELSTLF5511PK</v>
      </c>
      <c r="AA167" s="592" t="str">
        <f t="shared" si="164"/>
        <v/>
      </c>
      <c r="AB167" s="44">
        <f t="shared" si="165"/>
        <v>0.2</v>
      </c>
      <c r="AC167" s="598" t="s">
        <v>3012</v>
      </c>
      <c r="AD167" s="184">
        <v>1</v>
      </c>
      <c r="AE167" s="1285" t="s">
        <v>2245</v>
      </c>
      <c r="AF167" s="1295">
        <v>200</v>
      </c>
      <c r="AG167" s="1287" t="s">
        <v>2240</v>
      </c>
      <c r="AH167" s="1288">
        <v>4</v>
      </c>
      <c r="AI167" s="224" t="str">
        <f t="shared" si="193"/>
        <v>04</v>
      </c>
      <c r="AJ167" s="1289" t="s">
        <v>2241</v>
      </c>
      <c r="AK167" s="1289" t="s">
        <v>2242</v>
      </c>
      <c r="AL167" s="212">
        <f t="shared" si="194"/>
        <v>1</v>
      </c>
      <c r="AM167" s="247">
        <f>IF(ISERROR(VLOOKUP($F167,[1]기획현황취합!$A$1:$E$65440,[1]기획현황취합!$B$1,FALSE))=TRUE,0,VLOOKUP($F167,[1]기획현황취합!$A$1:$E$65440,[1]기획현황취합!$B$1,FALSE))</f>
        <v>79000</v>
      </c>
      <c r="AN167" s="1099">
        <f>IF(ISERROR(VLOOKUP($F167,[1]기획현황취합!$A$1:$E$65440,[1]기획현황취합!$C$1,FALSE))=TRUE,0,VLOOKUP($F167,[1]기획현황취합!$A$1:$E$65440,[1]기획현황취합!$C$1,FALSE))</f>
        <v>41803</v>
      </c>
      <c r="AO167" s="45">
        <f>IF(ISERROR(($AM167/1.1)/VLOOKUP($AG167,'TARGET MU'!$A:$D,'TARGET MU'!$D$1,FALSE))=TRUE,0,($AM167/1.1)/VLOOKUP($AG167,'TARGET MU'!$A:$D,'TARGET MU'!$D$1,FALSE))</f>
        <v>15959.595959595958</v>
      </c>
      <c r="AP167" s="1110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17749.25</v>
      </c>
      <c r="AQ167" s="38">
        <f t="shared" si="188"/>
        <v>1789.6540404040425</v>
      </c>
      <c r="AR167" s="754">
        <v>0</v>
      </c>
      <c r="AS167" s="754">
        <v>20</v>
      </c>
      <c r="AT167" s="244" t="s">
        <v>1724</v>
      </c>
      <c r="AU167" s="219">
        <f t="shared" si="189"/>
        <v>20</v>
      </c>
      <c r="AV167" s="245">
        <v>15.35</v>
      </c>
      <c r="AW167" s="246">
        <v>0</v>
      </c>
      <c r="AX167" s="250">
        <f>IF(ISERROR(VLOOKUP($F167,[1]기획현황취합!$A$1:$E$65440,[1]기획현황취합!$D$1,FALSE))=TRUE,0,VLOOKUP($F167,[1]기획현황취합!$A$1:$E$65440,[1]기획현황취합!$D$1,FALSE))</f>
        <v>41744</v>
      </c>
      <c r="AY167" s="248">
        <v>0</v>
      </c>
      <c r="AZ167" s="208">
        <f>IF(ISERROR(VLOOKUP($F167,[1]기획현황취합!$A$1:$E$65440,[1]기획현황취합!$E$1,FALSE))=TRUE,0,VLOOKUP($F167,[1]기획현황취합!$A$1:$E$65440,[1]기획현황취합!$E$1,FALSE))</f>
        <v>41844</v>
      </c>
      <c r="BA167" s="243">
        <v>41859</v>
      </c>
      <c r="BB167" s="243">
        <v>41859</v>
      </c>
      <c r="BC167" s="243">
        <v>41884</v>
      </c>
      <c r="BD167" s="243">
        <v>0</v>
      </c>
      <c r="BE167" s="243">
        <v>0</v>
      </c>
      <c r="BF167" s="243">
        <v>0</v>
      </c>
      <c r="BG167" s="249" t="s">
        <v>2838</v>
      </c>
      <c r="BH167" s="249">
        <v>0</v>
      </c>
      <c r="BI167" s="83">
        <f>IF($I167="TTL",SUMIF($C:$C,MID($K167,1,SEARCH("TTL",$K167)-2),$BI:$BI),SUMIF(실입고현황!$A:$A,BB167&amp;VLOOKUP($AG167,'TARGET MU'!$A:$D,'TARGET MU'!$B$1,FALSE)&amp;$Z167&amp;" "&amp;$AE167,실입고현황!$C:$C))</f>
        <v>94</v>
      </c>
      <c r="BJ167" s="102">
        <f>IF($I167="TTL",SUMIF($C:$C,MID($K167,1,SEARCH("TTL",$K167)-2),$BJ:$BJ),SUMIF(실입고현황!$A:$A,BC167&amp;VLOOKUP($AG167,'TARGET MU'!$A:$D,'TARGET MU'!$B$1,FALSE)&amp;$Z167&amp;" "&amp;$AE167,실입고현황!$C:$C))</f>
        <v>128</v>
      </c>
      <c r="BK167" s="103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03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03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04">
        <f t="shared" si="166"/>
        <v>0</v>
      </c>
      <c r="BO167" s="46">
        <f t="shared" si="167"/>
        <v>200</v>
      </c>
      <c r="BP167" s="94">
        <f t="shared" si="168"/>
        <v>3549850</v>
      </c>
      <c r="BQ167" s="94">
        <f t="shared" si="169"/>
        <v>15800000</v>
      </c>
      <c r="BR167" s="47">
        <f t="shared" si="186"/>
        <v>4.0462657192941567</v>
      </c>
      <c r="BT167" s="26" t="str">
        <f>IF(ISERROR(Z167&amp;VLOOKUP($AG167,'TARGET MU'!$A:$D,'TARGET MU'!$B$1,FALSE))=TRUE,"",Z167&amp;VLOOKUP($AG167,'TARGET MU'!$A:$D,'TARGET MU'!$B$1,FALSE))</f>
        <v>ELSTLF5511PK대경글로텍</v>
      </c>
      <c r="BU167" s="31">
        <f t="shared" si="178"/>
        <v>17749.25</v>
      </c>
      <c r="BV167" s="31" t="str">
        <f t="shared" si="179"/>
        <v>ELSTLF5511PKOLL20079000대경04IN</v>
      </c>
      <c r="BX167" s="54" t="str">
        <f t="shared" si="137"/>
        <v>ELS</v>
      </c>
      <c r="BY167" s="55">
        <f t="shared" si="138"/>
        <v>5</v>
      </c>
      <c r="BZ167" s="55" t="str">
        <f t="shared" si="139"/>
        <v>M</v>
      </c>
      <c r="CA167" s="55" t="str">
        <f t="shared" si="140"/>
        <v>TL</v>
      </c>
      <c r="CB167" s="55" t="str">
        <f t="shared" si="141"/>
        <v>K</v>
      </c>
      <c r="CC167" s="55" t="str">
        <f t="shared" si="142"/>
        <v>IN</v>
      </c>
      <c r="CD167" s="56" t="str">
        <f t="shared" si="143"/>
        <v>14FW_ELSTINKO_MTM_21_PK_KIDS</v>
      </c>
      <c r="CE167" s="55" t="str">
        <f t="shared" si="144"/>
        <v>ELSTLF5511</v>
      </c>
      <c r="CF167" s="55">
        <f t="shared" si="145"/>
        <v>511</v>
      </c>
      <c r="CG167" s="56" t="str">
        <f t="shared" si="146"/>
        <v>14FW_ELSTINKO_MTM_21_PK_KIDS</v>
      </c>
      <c r="CH167" s="55" t="str">
        <f t="shared" si="147"/>
        <v>PK</v>
      </c>
      <c r="CI167" s="55">
        <f t="shared" si="148"/>
        <v>1</v>
      </c>
      <c r="CJ167" s="55" t="str">
        <f t="shared" si="149"/>
        <v>OLL</v>
      </c>
      <c r="CK167" s="57">
        <f t="shared" si="170"/>
        <v>200</v>
      </c>
      <c r="CL167" s="58">
        <f t="shared" si="150"/>
        <v>15.35</v>
      </c>
      <c r="CM167" s="57">
        <f t="shared" si="151"/>
        <v>79000</v>
      </c>
      <c r="CN167" s="57">
        <f t="shared" si="152"/>
        <v>17729.25</v>
      </c>
      <c r="CO167" s="57">
        <f t="shared" si="153"/>
        <v>20</v>
      </c>
      <c r="CP167" s="59">
        <f t="shared" si="154"/>
        <v>1</v>
      </c>
      <c r="CQ167" s="234"/>
      <c r="CS167" s="48"/>
      <c r="CT167" s="49" t="str">
        <f t="shared" si="155"/>
        <v>ELSTLF5511PKOLL</v>
      </c>
      <c r="CU167" s="50" t="str">
        <f t="shared" si="156"/>
        <v>ELSTINKO</v>
      </c>
      <c r="CV167" s="50" t="str">
        <f t="shared" si="136"/>
        <v>LONG SLEEVES_511_KIDS</v>
      </c>
      <c r="CW167" s="50" t="str">
        <f t="shared" si="157"/>
        <v>PINK_OLL</v>
      </c>
      <c r="CX167" s="51" t="str">
        <f t="shared" si="158"/>
        <v>ELS</v>
      </c>
      <c r="CY167" s="51">
        <f t="shared" si="159"/>
        <v>511</v>
      </c>
      <c r="CZ167" s="52">
        <f t="shared" si="171"/>
        <v>200</v>
      </c>
      <c r="DA167" s="52">
        <f t="shared" si="160"/>
        <v>79000</v>
      </c>
      <c r="DB167" s="51" t="str">
        <f t="shared" si="161"/>
        <v>PINK</v>
      </c>
      <c r="DC167" s="51" t="str">
        <f t="shared" si="162"/>
        <v>OLL</v>
      </c>
      <c r="DD167" s="60"/>
      <c r="DE167" s="164"/>
      <c r="DG167" s="270">
        <v>41778</v>
      </c>
      <c r="DH167" s="276">
        <f t="shared" si="134"/>
        <v>41754</v>
      </c>
      <c r="DI167" s="269">
        <v>41753</v>
      </c>
      <c r="DJ167" s="269">
        <v>41753</v>
      </c>
      <c r="DK167" s="270"/>
      <c r="DL167" s="1167"/>
      <c r="DM167" s="1167"/>
      <c r="DN167" s="270"/>
      <c r="DO167" s="270"/>
      <c r="DP167" s="277">
        <f t="shared" si="135"/>
        <v>41784</v>
      </c>
      <c r="DQ167" s="270"/>
      <c r="DR167" s="270"/>
      <c r="DS167" s="271"/>
      <c r="DT167" s="270"/>
      <c r="DU167" s="271"/>
      <c r="DV167" s="270">
        <v>41820</v>
      </c>
      <c r="DW167" s="270"/>
      <c r="DX167" s="271"/>
      <c r="DY167" s="271"/>
      <c r="DZ167" s="60"/>
      <c r="EA167" s="61"/>
      <c r="EB167" s="61"/>
      <c r="EC167" s="26" t="str">
        <f t="shared" si="180"/>
        <v/>
      </c>
      <c r="ED167" s="26" t="str">
        <f t="shared" si="181"/>
        <v>ELSTLF5511PKOLL</v>
      </c>
      <c r="EE167" s="27">
        <f>IF($ED167="",0,IF(COUNTIF(ED$12:ED166,ED167)=0,0,COUNTIF(ED$12:ED166,ED167)))</f>
        <v>0</v>
      </c>
      <c r="EF167" s="26">
        <f t="shared" si="182"/>
        <v>0</v>
      </c>
      <c r="EG167" s="27" t="str">
        <f t="shared" si="183"/>
        <v/>
      </c>
      <c r="EI167" s="26" t="str">
        <f t="shared" si="184"/>
        <v>ELSTLF5511</v>
      </c>
      <c r="EJ167" s="26" t="str">
        <f t="shared" si="185"/>
        <v>ELSTLF5511PK</v>
      </c>
      <c r="EV167" s="26">
        <f t="shared" si="187"/>
        <v>3070</v>
      </c>
    </row>
    <row r="168" spans="1:152" s="26" customFormat="1" ht="52.5" customHeight="1">
      <c r="A168" s="168" t="str">
        <f>IF(OR($I168="TTL",$I168=""),"",IF(ISERROR(VLOOKUP($B168,CODE!$D:$G,CODE!$F$1-2,FALSE))=TRUE,"전략",VLOOKUP($B168,CODE!$D:$G,CODE!$F$1-2,FALSE)))</f>
        <v>전략</v>
      </c>
      <c r="B168" s="217" t="str">
        <f>IF(OR($I168="TTL",$I168=""),"",IF(VLOOKUP($P168,CODE!$K:$O,CODE!$O$1,FALSE)="",$I168,$I168&amp;"-"&amp;VLOOKUP($P168,CODE!$K:$O,CODE!$O$1,FALSE)))</f>
        <v>ELS-의류</v>
      </c>
      <c r="C168" s="71" t="str">
        <f t="shared" si="172"/>
        <v>ELS-대경-04</v>
      </c>
      <c r="D168" s="300" t="str">
        <f t="shared" si="173"/>
        <v>ELS-대경-04ELSTLF5511PK</v>
      </c>
      <c r="E168" s="71">
        <f t="shared" si="174"/>
        <v>3</v>
      </c>
      <c r="F168" s="193" t="str">
        <f t="shared" si="175"/>
        <v>ELS-대경-043</v>
      </c>
      <c r="G168" s="71" t="str">
        <f t="shared" si="176"/>
        <v>ELS-대경-043-ELSTLF5511PINKOXL</v>
      </c>
      <c r="H168" s="71" t="str">
        <f>IF(ISERROR(I168&amp;VLOOKUP(P168,CODE!$K:$N,CODE!$N$1,FALSE)&amp;S168)=TRUE,0,I168&amp;VLOOKUP(P168,CODE!$K:$N,CODE!$N$1,FALSE)&amp;S168)</f>
        <v>ELS의류511</v>
      </c>
      <c r="I168" s="71" t="str">
        <f>IF(ISERROR(SEARCH("TTL",$K168))=TRUE,IF($L168="","",VLOOKUP($L168,CODE!$B:$G,CODE!$D$1,FALSE)),"TTL")</f>
        <v>ELS</v>
      </c>
      <c r="J168" s="237" t="str">
        <f t="shared" si="177"/>
        <v>14FW_E</v>
      </c>
      <c r="K168" s="1290"/>
      <c r="L168" s="40" t="s">
        <v>2234</v>
      </c>
      <c r="M168" s="41" t="str">
        <f>IF(OR($I168="TTL",$L168=""),"",VLOOKUP($L168,CODE!$B:$D,CODE!$C$1,FALSE))</f>
        <v>ELSTINKO</v>
      </c>
      <c r="N168" s="42" t="str">
        <f>IF(OR($I168="TTL",$L168=""),"",VLOOKUP($K$2,CODE!$S:$T,CODE!$T$1-1,FALSE))</f>
        <v>F</v>
      </c>
      <c r="O168" s="1281">
        <v>5</v>
      </c>
      <c r="P168" s="40" t="s">
        <v>2235</v>
      </c>
      <c r="Q168" s="41" t="str">
        <f>IF(OR($I168="TTL",$P168=""),"",VLOOKUP($P168,CODE!$K:$M,CODE!$L$1,FALSE))</f>
        <v>LONG SLEEVES</v>
      </c>
      <c r="R168" s="1282" t="s">
        <v>2247</v>
      </c>
      <c r="S168" s="1283">
        <v>511</v>
      </c>
      <c r="T168" s="43">
        <f t="shared" si="190"/>
        <v>511</v>
      </c>
      <c r="U168" s="39" t="str">
        <f t="shared" si="191"/>
        <v>ELSTLF5511</v>
      </c>
      <c r="V168" s="36">
        <f t="shared" si="163"/>
        <v>0.1</v>
      </c>
      <c r="W168" s="1284" t="s">
        <v>2250</v>
      </c>
      <c r="X168" s="39" t="str">
        <f>IF($Y168="","",VLOOKUP($Y168,CODE!$AE:$AF,CODE!$AF$1-1,FALSE))</f>
        <v>PK</v>
      </c>
      <c r="Y168" s="37" t="s">
        <v>2251</v>
      </c>
      <c r="Z168" s="35" t="str">
        <f t="shared" si="192"/>
        <v>ELSTLF5511PK</v>
      </c>
      <c r="AA168" s="592" t="str">
        <f t="shared" si="164"/>
        <v/>
      </c>
      <c r="AB168" s="44">
        <f t="shared" si="165"/>
        <v>0.2</v>
      </c>
      <c r="AC168" s="598" t="s">
        <v>3012</v>
      </c>
      <c r="AD168" s="184">
        <v>1</v>
      </c>
      <c r="AE168" s="1285" t="s">
        <v>2246</v>
      </c>
      <c r="AF168" s="1295">
        <v>200</v>
      </c>
      <c r="AG168" s="1287" t="s">
        <v>2240</v>
      </c>
      <c r="AH168" s="1288">
        <v>4</v>
      </c>
      <c r="AI168" s="224" t="str">
        <f t="shared" si="193"/>
        <v>04</v>
      </c>
      <c r="AJ168" s="1289" t="s">
        <v>2241</v>
      </c>
      <c r="AK168" s="1289" t="s">
        <v>2242</v>
      </c>
      <c r="AL168" s="212">
        <f t="shared" si="194"/>
        <v>1</v>
      </c>
      <c r="AM168" s="247">
        <f>IF(ISERROR(VLOOKUP($F168,[1]기획현황취합!$A$1:$E$65440,[1]기획현황취합!$B$1,FALSE))=TRUE,0,VLOOKUP($F168,[1]기획현황취합!$A$1:$E$65440,[1]기획현황취합!$B$1,FALSE))</f>
        <v>79000</v>
      </c>
      <c r="AN168" s="1099">
        <f>IF(ISERROR(VLOOKUP($F168,[1]기획현황취합!$A$1:$E$65440,[1]기획현황취합!$C$1,FALSE))=TRUE,0,VLOOKUP($F168,[1]기획현황취합!$A$1:$E$65440,[1]기획현황취합!$C$1,FALSE))</f>
        <v>41803</v>
      </c>
      <c r="AO168" s="45">
        <f>IF(ISERROR(($AM168/1.1)/VLOOKUP($AG168,'TARGET MU'!$A:$D,'TARGET MU'!$D$1,FALSE))=TRUE,0,($AM168/1.1)/VLOOKUP($AG168,'TARGET MU'!$A:$D,'TARGET MU'!$D$1,FALSE))</f>
        <v>15959.595959595958</v>
      </c>
      <c r="AP168" s="1110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17749.25</v>
      </c>
      <c r="AQ168" s="38">
        <f t="shared" si="188"/>
        <v>1789.6540404040425</v>
      </c>
      <c r="AR168" s="754">
        <v>0</v>
      </c>
      <c r="AS168" s="754">
        <v>20</v>
      </c>
      <c r="AT168" s="244" t="s">
        <v>1724</v>
      </c>
      <c r="AU168" s="219">
        <f t="shared" si="189"/>
        <v>20</v>
      </c>
      <c r="AV168" s="245">
        <v>15.35</v>
      </c>
      <c r="AW168" s="246">
        <v>0</v>
      </c>
      <c r="AX168" s="250">
        <f>IF(ISERROR(VLOOKUP($F168,[1]기획현황취합!$A$1:$E$65440,[1]기획현황취합!$D$1,FALSE))=TRUE,0,VLOOKUP($F168,[1]기획현황취합!$A$1:$E$65440,[1]기획현황취합!$D$1,FALSE))</f>
        <v>41744</v>
      </c>
      <c r="AY168" s="248">
        <v>0</v>
      </c>
      <c r="AZ168" s="208">
        <f>IF(ISERROR(VLOOKUP($F168,[1]기획현황취합!$A$1:$E$65440,[1]기획현황취합!$E$1,FALSE))=TRUE,0,VLOOKUP($F168,[1]기획현황취합!$A$1:$E$65440,[1]기획현황취합!$E$1,FALSE))</f>
        <v>41844</v>
      </c>
      <c r="BA168" s="243">
        <v>41859</v>
      </c>
      <c r="BB168" s="243">
        <v>41859</v>
      </c>
      <c r="BC168" s="243">
        <v>41884</v>
      </c>
      <c r="BD168" s="243">
        <v>0</v>
      </c>
      <c r="BE168" s="243">
        <v>0</v>
      </c>
      <c r="BF168" s="243">
        <v>0</v>
      </c>
      <c r="BG168" s="249" t="s">
        <v>2838</v>
      </c>
      <c r="BH168" s="249">
        <v>0</v>
      </c>
      <c r="BI168" s="83">
        <f>IF($I168="TTL",SUMIF($C:$C,MID($K168,1,SEARCH("TTL",$K168)-2),$BI:$BI),SUMIF(실입고현황!$A:$A,BB168&amp;VLOOKUP($AG168,'TARGET MU'!$A:$D,'TARGET MU'!$B$1,FALSE)&amp;$Z168&amp;" "&amp;$AE168,실입고현황!$C:$C))</f>
        <v>159</v>
      </c>
      <c r="BJ168" s="102">
        <f>IF($I168="TTL",SUMIF($C:$C,MID($K168,1,SEARCH("TTL",$K168)-2),$BJ:$BJ),SUMIF(실입고현황!$A:$A,BC168&amp;VLOOKUP($AG168,'TARGET MU'!$A:$D,'TARGET MU'!$B$1,FALSE)&amp;$Z168&amp;" "&amp;$AE168,실입고현황!$C:$C))</f>
        <v>46</v>
      </c>
      <c r="BK168" s="103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03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03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04">
        <f t="shared" si="166"/>
        <v>0</v>
      </c>
      <c r="BO168" s="46">
        <f t="shared" si="167"/>
        <v>200</v>
      </c>
      <c r="BP168" s="94">
        <f t="shared" si="168"/>
        <v>3549850</v>
      </c>
      <c r="BQ168" s="94">
        <f t="shared" si="169"/>
        <v>15800000</v>
      </c>
      <c r="BR168" s="47">
        <f t="shared" si="186"/>
        <v>4.0462657192941567</v>
      </c>
      <c r="BT168" s="26" t="str">
        <f>IF(ISERROR(Z168&amp;VLOOKUP($AG168,'TARGET MU'!$A:$D,'TARGET MU'!$B$1,FALSE))=TRUE,"",Z168&amp;VLOOKUP($AG168,'TARGET MU'!$A:$D,'TARGET MU'!$B$1,FALSE))</f>
        <v>ELSTLF5511PK대경글로텍</v>
      </c>
      <c r="BU168" s="31">
        <f t="shared" si="178"/>
        <v>17749.25</v>
      </c>
      <c r="BV168" s="31" t="str">
        <f t="shared" si="179"/>
        <v>ELSTLF5511PKOXL20079000대경04IN</v>
      </c>
      <c r="BX168" s="54" t="str">
        <f t="shared" si="137"/>
        <v>ELS</v>
      </c>
      <c r="BY168" s="55">
        <f t="shared" si="138"/>
        <v>5</v>
      </c>
      <c r="BZ168" s="55" t="str">
        <f t="shared" si="139"/>
        <v>M</v>
      </c>
      <c r="CA168" s="55" t="str">
        <f t="shared" si="140"/>
        <v>TL</v>
      </c>
      <c r="CB168" s="55" t="str">
        <f t="shared" si="141"/>
        <v>K</v>
      </c>
      <c r="CC168" s="55" t="str">
        <f t="shared" si="142"/>
        <v>IN</v>
      </c>
      <c r="CD168" s="56" t="str">
        <f t="shared" si="143"/>
        <v>14FW_ELSTINKO_MTM_21_PK_KIDS</v>
      </c>
      <c r="CE168" s="55" t="str">
        <f t="shared" si="144"/>
        <v>ELSTLF5511</v>
      </c>
      <c r="CF168" s="55">
        <f t="shared" si="145"/>
        <v>511</v>
      </c>
      <c r="CG168" s="56" t="str">
        <f t="shared" si="146"/>
        <v>14FW_ELSTINKO_MTM_21_PK_KIDS</v>
      </c>
      <c r="CH168" s="55" t="str">
        <f t="shared" si="147"/>
        <v>PK</v>
      </c>
      <c r="CI168" s="55">
        <f t="shared" si="148"/>
        <v>1</v>
      </c>
      <c r="CJ168" s="55" t="str">
        <f t="shared" si="149"/>
        <v>OXL</v>
      </c>
      <c r="CK168" s="57">
        <f t="shared" si="170"/>
        <v>200</v>
      </c>
      <c r="CL168" s="58">
        <f t="shared" si="150"/>
        <v>15.35</v>
      </c>
      <c r="CM168" s="57">
        <f t="shared" si="151"/>
        <v>79000</v>
      </c>
      <c r="CN168" s="57">
        <f t="shared" si="152"/>
        <v>17729.25</v>
      </c>
      <c r="CO168" s="57">
        <f t="shared" si="153"/>
        <v>20</v>
      </c>
      <c r="CP168" s="59">
        <f t="shared" si="154"/>
        <v>1</v>
      </c>
      <c r="CQ168" s="234"/>
      <c r="CS168" s="48"/>
      <c r="CT168" s="49" t="str">
        <f t="shared" si="155"/>
        <v>ELSTLF5511PKOXL</v>
      </c>
      <c r="CU168" s="50" t="str">
        <f t="shared" si="156"/>
        <v>ELSTINKO</v>
      </c>
      <c r="CV168" s="50" t="str">
        <f t="shared" si="136"/>
        <v>LONG SLEEVES_511_KIDS</v>
      </c>
      <c r="CW168" s="50" t="str">
        <f t="shared" si="157"/>
        <v>PINK_OXL</v>
      </c>
      <c r="CX168" s="51" t="str">
        <f t="shared" si="158"/>
        <v>ELS</v>
      </c>
      <c r="CY168" s="51">
        <f t="shared" si="159"/>
        <v>511</v>
      </c>
      <c r="CZ168" s="52">
        <f t="shared" si="171"/>
        <v>200</v>
      </c>
      <c r="DA168" s="52">
        <f t="shared" si="160"/>
        <v>79000</v>
      </c>
      <c r="DB168" s="51" t="str">
        <f t="shared" si="161"/>
        <v>PINK</v>
      </c>
      <c r="DC168" s="51" t="str">
        <f t="shared" si="162"/>
        <v>OXL</v>
      </c>
      <c r="DD168" s="60"/>
      <c r="DE168" s="164"/>
      <c r="DG168" s="270">
        <v>41778</v>
      </c>
      <c r="DH168" s="276">
        <f t="shared" si="134"/>
        <v>41754</v>
      </c>
      <c r="DI168" s="269">
        <v>41753</v>
      </c>
      <c r="DJ168" s="269">
        <v>41753</v>
      </c>
      <c r="DK168" s="270"/>
      <c r="DL168" s="1167"/>
      <c r="DM168" s="1167"/>
      <c r="DN168" s="270"/>
      <c r="DO168" s="270"/>
      <c r="DP168" s="277">
        <f t="shared" si="135"/>
        <v>41784</v>
      </c>
      <c r="DQ168" s="270"/>
      <c r="DR168" s="270"/>
      <c r="DS168" s="271"/>
      <c r="DT168" s="270"/>
      <c r="DU168" s="271"/>
      <c r="DV168" s="270">
        <v>41820</v>
      </c>
      <c r="DW168" s="270"/>
      <c r="DX168" s="271"/>
      <c r="DY168" s="271"/>
      <c r="DZ168" s="60"/>
      <c r="EA168" s="61"/>
      <c r="EB168" s="61"/>
      <c r="EC168" s="26" t="str">
        <f t="shared" si="180"/>
        <v/>
      </c>
      <c r="ED168" s="26" t="str">
        <f t="shared" si="181"/>
        <v>ELSTLF5511PKOXL</v>
      </c>
      <c r="EE168" s="27">
        <f>IF($ED168="",0,IF(COUNTIF(ED$12:ED167,ED168)=0,0,COUNTIF(ED$12:ED167,ED168)))</f>
        <v>0</v>
      </c>
      <c r="EF168" s="26">
        <f t="shared" si="182"/>
        <v>0</v>
      </c>
      <c r="EG168" s="27" t="str">
        <f t="shared" si="183"/>
        <v/>
      </c>
      <c r="EI168" s="26" t="str">
        <f t="shared" si="184"/>
        <v>ELSTLF5511</v>
      </c>
      <c r="EJ168" s="26" t="str">
        <f t="shared" si="185"/>
        <v>ELSTLF5511PK</v>
      </c>
      <c r="EV168" s="26">
        <f t="shared" si="187"/>
        <v>3070</v>
      </c>
    </row>
    <row r="169" spans="1:152" s="26" customFormat="1" ht="52.5" customHeight="1">
      <c r="A169" s="168" t="str">
        <f>IF(OR($I169="TTL",$I169=""),"",IF(ISERROR(VLOOKUP($B169,CODE!$D:$G,CODE!$F$1-2,FALSE))=TRUE,"전략",VLOOKUP($B169,CODE!$D:$G,CODE!$F$1-2,FALSE)))</f>
        <v>전략</v>
      </c>
      <c r="B169" s="217" t="str">
        <f>IF(OR($I169="TTL",$I169=""),"",IF(VLOOKUP($P169,CODE!$K:$O,CODE!$O$1,FALSE)="",$I169,$I169&amp;"-"&amp;VLOOKUP($P169,CODE!$K:$O,CODE!$O$1,FALSE)))</f>
        <v>ELS-의류</v>
      </c>
      <c r="C169" s="71" t="str">
        <f t="shared" si="172"/>
        <v>ELS-대경-04</v>
      </c>
      <c r="D169" s="300" t="str">
        <f t="shared" si="173"/>
        <v>ELS-대경-04ELSHPF5012BK</v>
      </c>
      <c r="E169" s="71">
        <f t="shared" si="174"/>
        <v>4</v>
      </c>
      <c r="F169" s="193" t="str">
        <f t="shared" si="175"/>
        <v>ELS-대경-044</v>
      </c>
      <c r="G169" s="71" t="str">
        <f t="shared" si="176"/>
        <v>ELS-대경-044-ELSHPF5012BLACKOSS</v>
      </c>
      <c r="H169" s="71" t="str">
        <f>IF(ISERROR(I169&amp;VLOOKUP(P169,CODE!$K:$N,CODE!$N$1,FALSE)&amp;S169)=TRUE,0,I169&amp;VLOOKUP(P169,CODE!$K:$N,CODE!$N$1,FALSE)&amp;S169)</f>
        <v>ELS의류12</v>
      </c>
      <c r="I169" s="71" t="str">
        <f>IF(ISERROR(SEARCH("TTL",$K169))=TRUE,IF($L169="","",VLOOKUP($L169,CODE!$B:$G,CODE!$D$1,FALSE)),"TTL")</f>
        <v>ELS</v>
      </c>
      <c r="J169" s="237" t="str">
        <f t="shared" si="177"/>
        <v>14FW_E</v>
      </c>
      <c r="K169" s="878"/>
      <c r="L169" s="40" t="s">
        <v>2234</v>
      </c>
      <c r="M169" s="41" t="str">
        <f>IF(OR($I169="TTL",$L169=""),"",VLOOKUP($L169,CODE!$B:$D,CODE!$C$1,FALSE))</f>
        <v>ELSTINKO</v>
      </c>
      <c r="N169" s="42" t="str">
        <f>IF(OR($I169="TTL",$L169=""),"",VLOOKUP($K$2,CODE!$S:$T,CODE!$T$1-1,FALSE))</f>
        <v>F</v>
      </c>
      <c r="O169" s="1281">
        <v>5</v>
      </c>
      <c r="P169" s="40" t="s">
        <v>2252</v>
      </c>
      <c r="Q169" s="41" t="str">
        <f>IF(OR($I169="TTL",$P169=""),"",VLOOKUP($P169,CODE!$K:$M,CODE!$L$1,FALSE))</f>
        <v>HOODED JUMPER</v>
      </c>
      <c r="R169" s="1282" t="s">
        <v>2236</v>
      </c>
      <c r="S169" s="1283">
        <v>12</v>
      </c>
      <c r="T169" s="43" t="str">
        <f t="shared" si="190"/>
        <v>012</v>
      </c>
      <c r="U169" s="39" t="str">
        <f t="shared" si="191"/>
        <v>ELSHPF5012</v>
      </c>
      <c r="V169" s="36">
        <f t="shared" si="163"/>
        <v>0.25</v>
      </c>
      <c r="W169" s="1284" t="s">
        <v>2253</v>
      </c>
      <c r="X169" s="39" t="str">
        <f>IF($Y169="","",VLOOKUP($Y169,CODE!$AE:$AF,CODE!$AF$1-1,FALSE))</f>
        <v>BK</v>
      </c>
      <c r="Y169" s="37" t="s">
        <v>2238</v>
      </c>
      <c r="Z169" s="35" t="str">
        <f t="shared" si="192"/>
        <v>ELSHPF5012BK</v>
      </c>
      <c r="AA169" s="592" t="str">
        <f t="shared" si="164"/>
        <v/>
      </c>
      <c r="AB169" s="44">
        <f t="shared" si="165"/>
        <v>0.25</v>
      </c>
      <c r="AC169" s="598" t="s">
        <v>3016</v>
      </c>
      <c r="AD169" s="184">
        <v>1</v>
      </c>
      <c r="AE169" s="1285" t="s">
        <v>2243</v>
      </c>
      <c r="AF169" s="1295">
        <v>200</v>
      </c>
      <c r="AG169" s="1287" t="s">
        <v>2240</v>
      </c>
      <c r="AH169" s="1288">
        <v>4</v>
      </c>
      <c r="AI169" s="224" t="str">
        <f t="shared" si="193"/>
        <v>04</v>
      </c>
      <c r="AJ169" s="1289" t="s">
        <v>2241</v>
      </c>
      <c r="AK169" s="1289" t="s">
        <v>2242</v>
      </c>
      <c r="AL169" s="212">
        <f t="shared" si="194"/>
        <v>1</v>
      </c>
      <c r="AM169" s="247">
        <f>IF(ISERROR(VLOOKUP($F169,[1]기획현황취합!$A$1:$E$65440,[1]기획현황취합!$B$1,FALSE))=TRUE,0,VLOOKUP($F169,[1]기획현황취합!$A$1:$E$65440,[1]기획현황취합!$B$1,FALSE))</f>
        <v>159000</v>
      </c>
      <c r="AN169" s="1099">
        <f>IF(ISERROR(VLOOKUP($F169,[1]기획현황취합!$A$1:$E$65440,[1]기획현황취합!$C$1,FALSE))=TRUE,0,VLOOKUP($F169,[1]기획현황취합!$A$1:$E$65440,[1]기획현황취합!$C$1,FALSE))</f>
        <v>41803</v>
      </c>
      <c r="AO169" s="45">
        <f>IF(ISERROR(($AM169/1.1)/VLOOKUP($AG169,'TARGET MU'!$A:$D,'TARGET MU'!$D$1,FALSE))=TRUE,0,($AM169/1.1)/VLOOKUP($AG169,'TARGET MU'!$A:$D,'TARGET MU'!$D$1,FALSE))</f>
        <v>32121.212121212116</v>
      </c>
      <c r="AP169" s="1110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35998.25</v>
      </c>
      <c r="AQ169" s="38">
        <f t="shared" si="188"/>
        <v>3877.0378787878835</v>
      </c>
      <c r="AR169" s="754">
        <v>0</v>
      </c>
      <c r="AS169" s="754">
        <v>20</v>
      </c>
      <c r="AT169" s="244" t="s">
        <v>1724</v>
      </c>
      <c r="AU169" s="219">
        <f t="shared" si="189"/>
        <v>20</v>
      </c>
      <c r="AV169" s="245">
        <v>31.15</v>
      </c>
      <c r="AW169" s="246">
        <v>0</v>
      </c>
      <c r="AX169" s="250">
        <f>IF(ISERROR(VLOOKUP($F169,[1]기획현황취합!$A$1:$E$65440,[1]기획현황취합!$D$1,FALSE))=TRUE,0,VLOOKUP($F169,[1]기획현황취합!$A$1:$E$65440,[1]기획현황취합!$D$1,FALSE))</f>
        <v>41744</v>
      </c>
      <c r="AY169" s="248">
        <v>0</v>
      </c>
      <c r="AZ169" s="208">
        <f>IF(ISERROR(VLOOKUP($F169,[1]기획현황취합!$A$1:$E$65440,[1]기획현황취합!$E$1,FALSE))=TRUE,0,VLOOKUP($F169,[1]기획현황취합!$A$1:$E$65440,[1]기획현황취합!$E$1,FALSE))</f>
        <v>41844</v>
      </c>
      <c r="BA169" s="243">
        <v>41859</v>
      </c>
      <c r="BB169" s="243">
        <v>41884</v>
      </c>
      <c r="BC169" s="243">
        <v>0</v>
      </c>
      <c r="BD169" s="243">
        <v>0</v>
      </c>
      <c r="BE169" s="243">
        <v>0</v>
      </c>
      <c r="BF169" s="243">
        <v>0</v>
      </c>
      <c r="BG169" s="249" t="s">
        <v>2838</v>
      </c>
      <c r="BH169" s="249">
        <v>0</v>
      </c>
      <c r="BI169" s="83">
        <f>IF($I169="TTL",SUMIF($C:$C,MID($K169,1,SEARCH("TTL",$K169)-2),$BI:$BI),SUMIF(실입고현황!$A:$A,BB169&amp;VLOOKUP($AG169,'TARGET MU'!$A:$D,'TARGET MU'!$B$1,FALSE)&amp;$Z169&amp;" "&amp;$AE169,실입고현황!$C:$C))</f>
        <v>202</v>
      </c>
      <c r="BJ169" s="102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03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03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03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04">
        <f t="shared" si="166"/>
        <v>0</v>
      </c>
      <c r="BO169" s="46">
        <f t="shared" si="167"/>
        <v>200</v>
      </c>
      <c r="BP169" s="94">
        <f t="shared" si="168"/>
        <v>7199650</v>
      </c>
      <c r="BQ169" s="94">
        <f t="shared" si="169"/>
        <v>31800000</v>
      </c>
      <c r="BR169" s="47">
        <f t="shared" si="186"/>
        <v>4.0153467056163707</v>
      </c>
      <c r="BT169" s="26" t="str">
        <f>IF(ISERROR(Z169&amp;VLOOKUP($AG169,'TARGET MU'!$A:$D,'TARGET MU'!$B$1,FALSE))=TRUE,"",Z169&amp;VLOOKUP($AG169,'TARGET MU'!$A:$D,'TARGET MU'!$B$1,FALSE))</f>
        <v>ELSHPF5012BK대경글로텍</v>
      </c>
      <c r="BU169" s="31">
        <f t="shared" si="178"/>
        <v>35998.25</v>
      </c>
      <c r="BV169" s="31" t="str">
        <f t="shared" si="179"/>
        <v>ELSHPF5012BKOSS200159000대경04IN</v>
      </c>
      <c r="BX169" s="54" t="str">
        <f t="shared" si="137"/>
        <v>ELS</v>
      </c>
      <c r="BY169" s="55">
        <f t="shared" si="138"/>
        <v>5</v>
      </c>
      <c r="BZ169" s="55" t="str">
        <f t="shared" si="139"/>
        <v>M</v>
      </c>
      <c r="CA169" s="55" t="str">
        <f t="shared" si="140"/>
        <v>HP</v>
      </c>
      <c r="CB169" s="55" t="str">
        <f t="shared" si="141"/>
        <v>U</v>
      </c>
      <c r="CC169" s="55" t="str">
        <f t="shared" si="142"/>
        <v>IN</v>
      </c>
      <c r="CD169" s="56" t="str">
        <f t="shared" si="143"/>
        <v>14FW_ELSTINKO_HOODZIP_03_BK</v>
      </c>
      <c r="CE169" s="55" t="str">
        <f t="shared" si="144"/>
        <v>ELSHPF5012</v>
      </c>
      <c r="CF169" s="55" t="str">
        <f t="shared" si="145"/>
        <v>012</v>
      </c>
      <c r="CG169" s="56" t="str">
        <f t="shared" si="146"/>
        <v>14FW_ELSTINKO_HOODZIP_03_BK</v>
      </c>
      <c r="CH169" s="55" t="str">
        <f t="shared" si="147"/>
        <v>BK</v>
      </c>
      <c r="CI169" s="55">
        <f t="shared" si="148"/>
        <v>1</v>
      </c>
      <c r="CJ169" s="55" t="str">
        <f t="shared" si="149"/>
        <v>OSS</v>
      </c>
      <c r="CK169" s="57">
        <f t="shared" si="170"/>
        <v>200</v>
      </c>
      <c r="CL169" s="58">
        <f t="shared" si="150"/>
        <v>31.15</v>
      </c>
      <c r="CM169" s="57">
        <f t="shared" si="151"/>
        <v>159000</v>
      </c>
      <c r="CN169" s="57">
        <f t="shared" si="152"/>
        <v>35978.25</v>
      </c>
      <c r="CO169" s="57">
        <f t="shared" si="153"/>
        <v>20</v>
      </c>
      <c r="CP169" s="59">
        <f t="shared" si="154"/>
        <v>1</v>
      </c>
      <c r="CQ169" s="234"/>
      <c r="CS169" s="48"/>
      <c r="CT169" s="49" t="str">
        <f t="shared" si="155"/>
        <v>ELSHPF5012BKOSS</v>
      </c>
      <c r="CU169" s="50" t="str">
        <f t="shared" si="156"/>
        <v>ELSTINKO</v>
      </c>
      <c r="CV169" s="50" t="str">
        <f t="shared" si="136"/>
        <v>HOODED JUMPER_012</v>
      </c>
      <c r="CW169" s="50" t="str">
        <f t="shared" si="157"/>
        <v>BLACK_OSS</v>
      </c>
      <c r="CX169" s="51" t="str">
        <f t="shared" si="158"/>
        <v>ELS</v>
      </c>
      <c r="CY169" s="51" t="str">
        <f t="shared" si="159"/>
        <v>012</v>
      </c>
      <c r="CZ169" s="52">
        <f t="shared" si="171"/>
        <v>200</v>
      </c>
      <c r="DA169" s="52">
        <f t="shared" si="160"/>
        <v>159000</v>
      </c>
      <c r="DB169" s="51" t="str">
        <f t="shared" si="161"/>
        <v>BLACK</v>
      </c>
      <c r="DC169" s="51" t="str">
        <f t="shared" si="162"/>
        <v>OSS</v>
      </c>
      <c r="DD169" s="60"/>
      <c r="DE169" s="164"/>
      <c r="DG169" s="270">
        <v>41778</v>
      </c>
      <c r="DH169" s="276">
        <f t="shared" si="134"/>
        <v>41754</v>
      </c>
      <c r="DI169" s="269">
        <v>41750</v>
      </c>
      <c r="DJ169" s="269">
        <v>41750</v>
      </c>
      <c r="DK169" s="270"/>
      <c r="DL169" s="1167"/>
      <c r="DM169" s="1167"/>
      <c r="DN169" s="270"/>
      <c r="DO169" s="270"/>
      <c r="DP169" s="277">
        <f t="shared" si="135"/>
        <v>41784</v>
      </c>
      <c r="DQ169" s="270"/>
      <c r="DR169" s="270"/>
      <c r="DS169" s="271"/>
      <c r="DT169" s="270"/>
      <c r="DU169" s="271"/>
      <c r="DV169" s="270">
        <v>41820</v>
      </c>
      <c r="DW169" s="270"/>
      <c r="DX169" s="271"/>
      <c r="DY169" s="271"/>
      <c r="DZ169" s="60"/>
      <c r="EA169" s="61"/>
      <c r="EB169" s="61"/>
      <c r="EC169" s="26" t="str">
        <f t="shared" si="180"/>
        <v>ELSHPF5012BK41744</v>
      </c>
      <c r="ED169" s="26" t="str">
        <f t="shared" si="181"/>
        <v>ELSHPF5012BKOSS</v>
      </c>
      <c r="EE169" s="27">
        <f>IF($ED169="",0,IF(COUNTIF(ED$12:ED168,ED169)=0,0,COUNTIF(ED$12:ED168,ED169)))</f>
        <v>0</v>
      </c>
      <c r="EF169" s="26">
        <f t="shared" si="182"/>
        <v>0</v>
      </c>
      <c r="EG169" s="27" t="str">
        <f t="shared" si="183"/>
        <v/>
      </c>
      <c r="EI169" s="26" t="str">
        <f t="shared" si="184"/>
        <v>ELSHPF5012</v>
      </c>
      <c r="EJ169" s="26" t="str">
        <f t="shared" si="185"/>
        <v>ELSHPF5012BK</v>
      </c>
      <c r="EV169" s="26">
        <f t="shared" si="187"/>
        <v>6230</v>
      </c>
    </row>
    <row r="170" spans="1:152" s="26" customFormat="1" ht="52.5" customHeight="1">
      <c r="A170" s="168" t="str">
        <f>IF(OR($I170="TTL",$I170=""),"",IF(ISERROR(VLOOKUP($B170,CODE!$D:$G,CODE!$F$1-2,FALSE))=TRUE,"전략",VLOOKUP($B170,CODE!$D:$G,CODE!$F$1-2,FALSE)))</f>
        <v>전략</v>
      </c>
      <c r="B170" s="217" t="str">
        <f>IF(OR($I170="TTL",$I170=""),"",IF(VLOOKUP($P170,CODE!$K:$O,CODE!$O$1,FALSE)="",$I170,$I170&amp;"-"&amp;VLOOKUP($P170,CODE!$K:$O,CODE!$O$1,FALSE)))</f>
        <v>ELS-의류</v>
      </c>
      <c r="C170" s="71" t="str">
        <f t="shared" si="172"/>
        <v>ELS-대경-04</v>
      </c>
      <c r="D170" s="300" t="str">
        <f t="shared" si="173"/>
        <v>ELS-대경-04ELSHPF5012BK</v>
      </c>
      <c r="E170" s="71">
        <f t="shared" si="174"/>
        <v>4</v>
      </c>
      <c r="F170" s="193" t="str">
        <f t="shared" si="175"/>
        <v>ELS-대경-044</v>
      </c>
      <c r="G170" s="71" t="str">
        <f t="shared" si="176"/>
        <v>ELS-대경-044-ELSHPF5012BLACKOMM</v>
      </c>
      <c r="H170" s="71" t="str">
        <f>IF(ISERROR(I170&amp;VLOOKUP(P170,CODE!$K:$N,CODE!$N$1,FALSE)&amp;S170)=TRUE,0,I170&amp;VLOOKUP(P170,CODE!$K:$N,CODE!$N$1,FALSE)&amp;S170)</f>
        <v>ELS의류12</v>
      </c>
      <c r="I170" s="71" t="str">
        <f>IF(ISERROR(SEARCH("TTL",$K170))=TRUE,IF($L170="","",VLOOKUP($L170,CODE!$B:$G,CODE!$D$1,FALSE)),"TTL")</f>
        <v>ELS</v>
      </c>
      <c r="J170" s="237" t="str">
        <f t="shared" si="177"/>
        <v>14FW_E</v>
      </c>
      <c r="K170" s="878"/>
      <c r="L170" s="40" t="s">
        <v>2234</v>
      </c>
      <c r="M170" s="41" t="str">
        <f>IF(OR($I170="TTL",$L170=""),"",VLOOKUP($L170,CODE!$B:$D,CODE!$C$1,FALSE))</f>
        <v>ELSTINKO</v>
      </c>
      <c r="N170" s="42" t="str">
        <f>IF(OR($I170="TTL",$L170=""),"",VLOOKUP($K$2,CODE!$S:$T,CODE!$T$1-1,FALSE))</f>
        <v>F</v>
      </c>
      <c r="O170" s="1281">
        <v>5</v>
      </c>
      <c r="P170" s="40" t="s">
        <v>2252</v>
      </c>
      <c r="Q170" s="41" t="str">
        <f>IF(OR($I170="TTL",$P170=""),"",VLOOKUP($P170,CODE!$K:$M,CODE!$L$1,FALSE))</f>
        <v>HOODED JUMPER</v>
      </c>
      <c r="R170" s="1282" t="s">
        <v>2236</v>
      </c>
      <c r="S170" s="1283">
        <v>12</v>
      </c>
      <c r="T170" s="43" t="str">
        <f t="shared" si="190"/>
        <v>012</v>
      </c>
      <c r="U170" s="39" t="str">
        <f t="shared" si="191"/>
        <v>ELSHPF5012</v>
      </c>
      <c r="V170" s="36">
        <f t="shared" si="163"/>
        <v>0.25</v>
      </c>
      <c r="W170" s="1284" t="s">
        <v>2253</v>
      </c>
      <c r="X170" s="39" t="str">
        <f>IF($Y170="","",VLOOKUP($Y170,CODE!$AE:$AF,CODE!$AF$1-1,FALSE))</f>
        <v>BK</v>
      </c>
      <c r="Y170" s="37" t="s">
        <v>2238</v>
      </c>
      <c r="Z170" s="35" t="str">
        <f t="shared" si="192"/>
        <v>ELSHPF5012BK</v>
      </c>
      <c r="AA170" s="592" t="str">
        <f t="shared" si="164"/>
        <v/>
      </c>
      <c r="AB170" s="44">
        <f t="shared" si="165"/>
        <v>0.25</v>
      </c>
      <c r="AC170" s="598" t="s">
        <v>3016</v>
      </c>
      <c r="AD170" s="184">
        <v>1</v>
      </c>
      <c r="AE170" s="1285" t="s">
        <v>2244</v>
      </c>
      <c r="AF170" s="1295">
        <v>300</v>
      </c>
      <c r="AG170" s="1287" t="s">
        <v>2240</v>
      </c>
      <c r="AH170" s="1288">
        <v>4</v>
      </c>
      <c r="AI170" s="224" t="str">
        <f t="shared" si="193"/>
        <v>04</v>
      </c>
      <c r="AJ170" s="1289" t="s">
        <v>2241</v>
      </c>
      <c r="AK170" s="1289" t="s">
        <v>2242</v>
      </c>
      <c r="AL170" s="212">
        <f t="shared" si="194"/>
        <v>1</v>
      </c>
      <c r="AM170" s="247">
        <f>IF(ISERROR(VLOOKUP($F170,[1]기획현황취합!$A$1:$E$65440,[1]기획현황취합!$B$1,FALSE))=TRUE,0,VLOOKUP($F170,[1]기획현황취합!$A$1:$E$65440,[1]기획현황취합!$B$1,FALSE))</f>
        <v>159000</v>
      </c>
      <c r="AN170" s="1099">
        <f>IF(ISERROR(VLOOKUP($F170,[1]기획현황취합!$A$1:$E$65440,[1]기획현황취합!$C$1,FALSE))=TRUE,0,VLOOKUP($F170,[1]기획현황취합!$A$1:$E$65440,[1]기획현황취합!$C$1,FALSE))</f>
        <v>41803</v>
      </c>
      <c r="AO170" s="45">
        <f>IF(ISERROR(($AM170/1.1)/VLOOKUP($AG170,'TARGET MU'!$A:$D,'TARGET MU'!$D$1,FALSE))=TRUE,0,($AM170/1.1)/VLOOKUP($AG170,'TARGET MU'!$A:$D,'TARGET MU'!$D$1,FALSE))</f>
        <v>32121.212121212116</v>
      </c>
      <c r="AP170" s="1110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35998.25</v>
      </c>
      <c r="AQ170" s="38">
        <f t="shared" si="188"/>
        <v>3877.0378787878835</v>
      </c>
      <c r="AR170" s="754">
        <v>0</v>
      </c>
      <c r="AS170" s="754">
        <v>20</v>
      </c>
      <c r="AT170" s="244" t="s">
        <v>1724</v>
      </c>
      <c r="AU170" s="219">
        <f t="shared" si="189"/>
        <v>20</v>
      </c>
      <c r="AV170" s="245">
        <v>31.15</v>
      </c>
      <c r="AW170" s="246">
        <v>0</v>
      </c>
      <c r="AX170" s="250">
        <f>IF(ISERROR(VLOOKUP($F170,[1]기획현황취합!$A$1:$E$65440,[1]기획현황취합!$D$1,FALSE))=TRUE,0,VLOOKUP($F170,[1]기획현황취합!$A$1:$E$65440,[1]기획현황취합!$D$1,FALSE))</f>
        <v>41744</v>
      </c>
      <c r="AY170" s="248">
        <v>0</v>
      </c>
      <c r="AZ170" s="208">
        <f>IF(ISERROR(VLOOKUP($F170,[1]기획현황취합!$A$1:$E$65440,[1]기획현황취합!$E$1,FALSE))=TRUE,0,VLOOKUP($F170,[1]기획현황취합!$A$1:$E$65440,[1]기획현황취합!$E$1,FALSE))</f>
        <v>41844</v>
      </c>
      <c r="BA170" s="243">
        <v>41859</v>
      </c>
      <c r="BB170" s="243">
        <v>41884</v>
      </c>
      <c r="BC170" s="243">
        <v>0</v>
      </c>
      <c r="BD170" s="243">
        <v>0</v>
      </c>
      <c r="BE170" s="243">
        <v>0</v>
      </c>
      <c r="BF170" s="243">
        <v>0</v>
      </c>
      <c r="BG170" s="249" t="s">
        <v>2838</v>
      </c>
      <c r="BH170" s="249">
        <v>0</v>
      </c>
      <c r="BI170" s="83">
        <f>IF($I170="TTL",SUMIF($C:$C,MID($K170,1,SEARCH("TTL",$K170)-2),$BI:$BI),SUMIF(실입고현황!$A:$A,BB170&amp;VLOOKUP($AG170,'TARGET MU'!$A:$D,'TARGET MU'!$B$1,FALSE)&amp;$Z170&amp;" "&amp;$AE170,실입고현황!$C:$C))</f>
        <v>306</v>
      </c>
      <c r="BJ170" s="102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03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03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03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04">
        <f t="shared" si="166"/>
        <v>0</v>
      </c>
      <c r="BO170" s="46">
        <f t="shared" si="167"/>
        <v>300</v>
      </c>
      <c r="BP170" s="94">
        <f t="shared" si="168"/>
        <v>10799475</v>
      </c>
      <c r="BQ170" s="94">
        <f t="shared" si="169"/>
        <v>47700000</v>
      </c>
      <c r="BR170" s="47">
        <f t="shared" si="186"/>
        <v>4.0153467056163707</v>
      </c>
      <c r="BT170" s="26" t="str">
        <f>IF(ISERROR(Z170&amp;VLOOKUP($AG170,'TARGET MU'!$A:$D,'TARGET MU'!$B$1,FALSE))=TRUE,"",Z170&amp;VLOOKUP($AG170,'TARGET MU'!$A:$D,'TARGET MU'!$B$1,FALSE))</f>
        <v>ELSHPF5012BK대경글로텍</v>
      </c>
      <c r="BU170" s="31">
        <f t="shared" si="178"/>
        <v>35998.25</v>
      </c>
      <c r="BV170" s="31" t="str">
        <f t="shared" si="179"/>
        <v>ELSHPF5012BKOMM300159000대경04IN</v>
      </c>
      <c r="BX170" s="54" t="str">
        <f t="shared" si="137"/>
        <v>ELS</v>
      </c>
      <c r="BY170" s="55">
        <f t="shared" si="138"/>
        <v>5</v>
      </c>
      <c r="BZ170" s="55" t="str">
        <f t="shared" si="139"/>
        <v>M</v>
      </c>
      <c r="CA170" s="55" t="str">
        <f t="shared" si="140"/>
        <v>HP</v>
      </c>
      <c r="CB170" s="55" t="str">
        <f t="shared" si="141"/>
        <v>U</v>
      </c>
      <c r="CC170" s="55" t="str">
        <f t="shared" si="142"/>
        <v>IN</v>
      </c>
      <c r="CD170" s="56" t="str">
        <f t="shared" si="143"/>
        <v>14FW_ELSTINKO_HOODZIP_03_BK</v>
      </c>
      <c r="CE170" s="55" t="str">
        <f t="shared" si="144"/>
        <v>ELSHPF5012</v>
      </c>
      <c r="CF170" s="55" t="str">
        <f t="shared" si="145"/>
        <v>012</v>
      </c>
      <c r="CG170" s="56" t="str">
        <f t="shared" si="146"/>
        <v>14FW_ELSTINKO_HOODZIP_03_BK</v>
      </c>
      <c r="CH170" s="55" t="str">
        <f t="shared" si="147"/>
        <v>BK</v>
      </c>
      <c r="CI170" s="55">
        <f t="shared" si="148"/>
        <v>1</v>
      </c>
      <c r="CJ170" s="55" t="str">
        <f t="shared" si="149"/>
        <v>OMM</v>
      </c>
      <c r="CK170" s="57">
        <f t="shared" si="170"/>
        <v>300</v>
      </c>
      <c r="CL170" s="58">
        <f t="shared" si="150"/>
        <v>31.15</v>
      </c>
      <c r="CM170" s="57">
        <f t="shared" si="151"/>
        <v>159000</v>
      </c>
      <c r="CN170" s="57">
        <f t="shared" si="152"/>
        <v>35978.25</v>
      </c>
      <c r="CO170" s="57">
        <f t="shared" si="153"/>
        <v>20</v>
      </c>
      <c r="CP170" s="59">
        <f t="shared" si="154"/>
        <v>1</v>
      </c>
      <c r="CQ170" s="234"/>
      <c r="CS170" s="48"/>
      <c r="CT170" s="49" t="str">
        <f t="shared" si="155"/>
        <v>ELSHPF5012BKOMM</v>
      </c>
      <c r="CU170" s="50" t="str">
        <f t="shared" si="156"/>
        <v>ELSTINKO</v>
      </c>
      <c r="CV170" s="50" t="str">
        <f t="shared" si="136"/>
        <v>HOODED JUMPER_012</v>
      </c>
      <c r="CW170" s="50" t="str">
        <f t="shared" si="157"/>
        <v>BLACK_OMM</v>
      </c>
      <c r="CX170" s="51" t="str">
        <f t="shared" si="158"/>
        <v>ELS</v>
      </c>
      <c r="CY170" s="51" t="str">
        <f t="shared" si="159"/>
        <v>012</v>
      </c>
      <c r="CZ170" s="52">
        <f t="shared" si="171"/>
        <v>300</v>
      </c>
      <c r="DA170" s="52">
        <f t="shared" si="160"/>
        <v>159000</v>
      </c>
      <c r="DB170" s="51" t="str">
        <f t="shared" si="161"/>
        <v>BLACK</v>
      </c>
      <c r="DC170" s="51" t="str">
        <f t="shared" si="162"/>
        <v>OMM</v>
      </c>
      <c r="DD170" s="60"/>
      <c r="DE170" s="164"/>
      <c r="DG170" s="270">
        <v>41778</v>
      </c>
      <c r="DH170" s="276">
        <f t="shared" si="134"/>
        <v>41754</v>
      </c>
      <c r="DI170" s="269">
        <v>41750</v>
      </c>
      <c r="DJ170" s="269">
        <v>41750</v>
      </c>
      <c r="DK170" s="270"/>
      <c r="DL170" s="1167"/>
      <c r="DM170" s="1167"/>
      <c r="DN170" s="270"/>
      <c r="DO170" s="270"/>
      <c r="DP170" s="277">
        <f t="shared" si="135"/>
        <v>41784</v>
      </c>
      <c r="DQ170" s="270"/>
      <c r="DR170" s="270"/>
      <c r="DS170" s="271"/>
      <c r="DT170" s="270"/>
      <c r="DU170" s="271"/>
      <c r="DV170" s="270">
        <v>41820</v>
      </c>
      <c r="DW170" s="270"/>
      <c r="DX170" s="271"/>
      <c r="DY170" s="271"/>
      <c r="DZ170" s="60"/>
      <c r="EA170" s="61"/>
      <c r="EB170" s="61"/>
      <c r="EC170" s="26" t="str">
        <f t="shared" si="180"/>
        <v/>
      </c>
      <c r="ED170" s="26" t="str">
        <f t="shared" si="181"/>
        <v>ELSHPF5012BKOMM</v>
      </c>
      <c r="EE170" s="27">
        <f>IF($ED170="",0,IF(COUNTIF(ED$12:ED169,ED170)=0,0,COUNTIF(ED$12:ED169,ED170)))</f>
        <v>0</v>
      </c>
      <c r="EF170" s="26">
        <f t="shared" si="182"/>
        <v>0</v>
      </c>
      <c r="EG170" s="27" t="str">
        <f t="shared" si="183"/>
        <v/>
      </c>
      <c r="EI170" s="26" t="str">
        <f t="shared" si="184"/>
        <v>ELSHPF5012</v>
      </c>
      <c r="EJ170" s="26" t="str">
        <f t="shared" si="185"/>
        <v>ELSHPF5012BK</v>
      </c>
      <c r="EV170" s="26">
        <f t="shared" si="187"/>
        <v>9345</v>
      </c>
    </row>
    <row r="171" spans="1:152" s="26" customFormat="1" ht="52.5" customHeight="1">
      <c r="A171" s="168" t="str">
        <f>IF(OR($I171="TTL",$I171=""),"",IF(ISERROR(VLOOKUP($B171,CODE!$D:$G,CODE!$F$1-2,FALSE))=TRUE,"전략",VLOOKUP($B171,CODE!$D:$G,CODE!$F$1-2,FALSE)))</f>
        <v>전략</v>
      </c>
      <c r="B171" s="217" t="str">
        <f>IF(OR($I171="TTL",$I171=""),"",IF(VLOOKUP($P171,CODE!$K:$O,CODE!$O$1,FALSE)="",$I171,$I171&amp;"-"&amp;VLOOKUP($P171,CODE!$K:$O,CODE!$O$1,FALSE)))</f>
        <v>ELS-의류</v>
      </c>
      <c r="C171" s="71" t="str">
        <f t="shared" si="172"/>
        <v>ELS-대경-04</v>
      </c>
      <c r="D171" s="300" t="str">
        <f t="shared" si="173"/>
        <v>ELS-대경-04ELSHPF5012BK</v>
      </c>
      <c r="E171" s="71">
        <f t="shared" si="174"/>
        <v>4</v>
      </c>
      <c r="F171" s="193" t="str">
        <f t="shared" si="175"/>
        <v>ELS-대경-044</v>
      </c>
      <c r="G171" s="71" t="str">
        <f t="shared" si="176"/>
        <v>ELS-대경-044-ELSHPF5012BLACKOLL</v>
      </c>
      <c r="H171" s="71" t="str">
        <f>IF(ISERROR(I171&amp;VLOOKUP(P171,CODE!$K:$N,CODE!$N$1,FALSE)&amp;S171)=TRUE,0,I171&amp;VLOOKUP(P171,CODE!$K:$N,CODE!$N$1,FALSE)&amp;S171)</f>
        <v>ELS의류12</v>
      </c>
      <c r="I171" s="71" t="str">
        <f>IF(ISERROR(SEARCH("TTL",$K171))=TRUE,IF($L171="","",VLOOKUP($L171,CODE!$B:$G,CODE!$D$1,FALSE)),"TTL")</f>
        <v>ELS</v>
      </c>
      <c r="J171" s="237" t="str">
        <f t="shared" si="177"/>
        <v>14FW_E</v>
      </c>
      <c r="K171" s="878"/>
      <c r="L171" s="40" t="s">
        <v>2234</v>
      </c>
      <c r="M171" s="41" t="str">
        <f>IF(OR($I171="TTL",$L171=""),"",VLOOKUP($L171,CODE!$B:$D,CODE!$C$1,FALSE))</f>
        <v>ELSTINKO</v>
      </c>
      <c r="N171" s="42" t="str">
        <f>IF(OR($I171="TTL",$L171=""),"",VLOOKUP($K$2,CODE!$S:$T,CODE!$T$1-1,FALSE))</f>
        <v>F</v>
      </c>
      <c r="O171" s="1281">
        <v>5</v>
      </c>
      <c r="P171" s="40" t="s">
        <v>2252</v>
      </c>
      <c r="Q171" s="41" t="str">
        <f>IF(OR($I171="TTL",$P171=""),"",VLOOKUP($P171,CODE!$K:$M,CODE!$L$1,FALSE))</f>
        <v>HOODED JUMPER</v>
      </c>
      <c r="R171" s="1282" t="s">
        <v>2236</v>
      </c>
      <c r="S171" s="1283">
        <v>12</v>
      </c>
      <c r="T171" s="43" t="str">
        <f t="shared" si="190"/>
        <v>012</v>
      </c>
      <c r="U171" s="39" t="str">
        <f t="shared" si="191"/>
        <v>ELSHPF5012</v>
      </c>
      <c r="V171" s="36">
        <f t="shared" si="163"/>
        <v>0.25</v>
      </c>
      <c r="W171" s="1284" t="s">
        <v>2253</v>
      </c>
      <c r="X171" s="39" t="str">
        <f>IF($Y171="","",VLOOKUP($Y171,CODE!$AE:$AF,CODE!$AF$1-1,FALSE))</f>
        <v>BK</v>
      </c>
      <c r="Y171" s="37" t="s">
        <v>2238</v>
      </c>
      <c r="Z171" s="35" t="str">
        <f t="shared" si="192"/>
        <v>ELSHPF5012BK</v>
      </c>
      <c r="AA171" s="592" t="str">
        <f t="shared" si="164"/>
        <v/>
      </c>
      <c r="AB171" s="44">
        <f t="shared" si="165"/>
        <v>0.25</v>
      </c>
      <c r="AC171" s="598" t="s">
        <v>3016</v>
      </c>
      <c r="AD171" s="184">
        <v>1</v>
      </c>
      <c r="AE171" s="1285" t="s">
        <v>2245</v>
      </c>
      <c r="AF171" s="1295">
        <v>300</v>
      </c>
      <c r="AG171" s="1287" t="s">
        <v>2240</v>
      </c>
      <c r="AH171" s="1288">
        <v>4</v>
      </c>
      <c r="AI171" s="224" t="str">
        <f t="shared" si="193"/>
        <v>04</v>
      </c>
      <c r="AJ171" s="1289" t="s">
        <v>2241</v>
      </c>
      <c r="AK171" s="1289" t="s">
        <v>2242</v>
      </c>
      <c r="AL171" s="212">
        <f t="shared" si="194"/>
        <v>1</v>
      </c>
      <c r="AM171" s="247">
        <f>IF(ISERROR(VLOOKUP($F171,[1]기획현황취합!$A$1:$E$65440,[1]기획현황취합!$B$1,FALSE))=TRUE,0,VLOOKUP($F171,[1]기획현황취합!$A$1:$E$65440,[1]기획현황취합!$B$1,FALSE))</f>
        <v>159000</v>
      </c>
      <c r="AN171" s="1099">
        <f>IF(ISERROR(VLOOKUP($F171,[1]기획현황취합!$A$1:$E$65440,[1]기획현황취합!$C$1,FALSE))=TRUE,0,VLOOKUP($F171,[1]기획현황취합!$A$1:$E$65440,[1]기획현황취합!$C$1,FALSE))</f>
        <v>41803</v>
      </c>
      <c r="AO171" s="45">
        <f>IF(ISERROR(($AM171/1.1)/VLOOKUP($AG171,'TARGET MU'!$A:$D,'TARGET MU'!$D$1,FALSE))=TRUE,0,($AM171/1.1)/VLOOKUP($AG171,'TARGET MU'!$A:$D,'TARGET MU'!$D$1,FALSE))</f>
        <v>32121.212121212116</v>
      </c>
      <c r="AP171" s="1110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35998.25</v>
      </c>
      <c r="AQ171" s="38">
        <f t="shared" si="188"/>
        <v>3877.0378787878835</v>
      </c>
      <c r="AR171" s="754">
        <v>0</v>
      </c>
      <c r="AS171" s="754">
        <v>20</v>
      </c>
      <c r="AT171" s="244" t="s">
        <v>1724</v>
      </c>
      <c r="AU171" s="219">
        <f t="shared" si="189"/>
        <v>20</v>
      </c>
      <c r="AV171" s="245">
        <v>31.15</v>
      </c>
      <c r="AW171" s="246">
        <v>0</v>
      </c>
      <c r="AX171" s="250">
        <f>IF(ISERROR(VLOOKUP($F171,[1]기획현황취합!$A$1:$E$65440,[1]기획현황취합!$D$1,FALSE))=TRUE,0,VLOOKUP($F171,[1]기획현황취합!$A$1:$E$65440,[1]기획현황취합!$D$1,FALSE))</f>
        <v>41744</v>
      </c>
      <c r="AY171" s="248">
        <v>0</v>
      </c>
      <c r="AZ171" s="208">
        <f>IF(ISERROR(VLOOKUP($F171,[1]기획현황취합!$A$1:$E$65440,[1]기획현황취합!$E$1,FALSE))=TRUE,0,VLOOKUP($F171,[1]기획현황취합!$A$1:$E$65440,[1]기획현황취합!$E$1,FALSE))</f>
        <v>41844</v>
      </c>
      <c r="BA171" s="243">
        <v>41859</v>
      </c>
      <c r="BB171" s="243">
        <v>41884</v>
      </c>
      <c r="BC171" s="243">
        <v>0</v>
      </c>
      <c r="BD171" s="243">
        <v>0</v>
      </c>
      <c r="BE171" s="243">
        <v>0</v>
      </c>
      <c r="BF171" s="243">
        <v>0</v>
      </c>
      <c r="BG171" s="249" t="s">
        <v>2838</v>
      </c>
      <c r="BH171" s="249">
        <v>0</v>
      </c>
      <c r="BI171" s="83">
        <f>IF($I171="TTL",SUMIF($C:$C,MID($K171,1,SEARCH("TTL",$K171)-2),$BI:$BI),SUMIF(실입고현황!$A:$A,BB171&amp;VLOOKUP($AG171,'TARGET MU'!$A:$D,'TARGET MU'!$B$1,FALSE)&amp;$Z171&amp;" "&amp;$AE171,실입고현황!$C:$C))</f>
        <v>310</v>
      </c>
      <c r="BJ171" s="102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03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03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03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04">
        <f t="shared" si="166"/>
        <v>0</v>
      </c>
      <c r="BO171" s="46">
        <f t="shared" si="167"/>
        <v>300</v>
      </c>
      <c r="BP171" s="94">
        <f t="shared" si="168"/>
        <v>10799475</v>
      </c>
      <c r="BQ171" s="94">
        <f t="shared" si="169"/>
        <v>47700000</v>
      </c>
      <c r="BR171" s="47">
        <f t="shared" si="186"/>
        <v>4.0153467056163707</v>
      </c>
      <c r="BT171" s="26" t="str">
        <f>IF(ISERROR(Z171&amp;VLOOKUP($AG171,'TARGET MU'!$A:$D,'TARGET MU'!$B$1,FALSE))=TRUE,"",Z171&amp;VLOOKUP($AG171,'TARGET MU'!$A:$D,'TARGET MU'!$B$1,FALSE))</f>
        <v>ELSHPF5012BK대경글로텍</v>
      </c>
      <c r="BU171" s="31">
        <f t="shared" si="178"/>
        <v>35998.25</v>
      </c>
      <c r="BV171" s="31" t="str">
        <f t="shared" si="179"/>
        <v>ELSHPF5012BKOLL300159000대경04IN</v>
      </c>
      <c r="BX171" s="54" t="str">
        <f t="shared" si="137"/>
        <v>ELS</v>
      </c>
      <c r="BY171" s="55">
        <f t="shared" si="138"/>
        <v>5</v>
      </c>
      <c r="BZ171" s="55" t="str">
        <f t="shared" si="139"/>
        <v>M</v>
      </c>
      <c r="CA171" s="55" t="str">
        <f t="shared" si="140"/>
        <v>HP</v>
      </c>
      <c r="CB171" s="55" t="str">
        <f t="shared" si="141"/>
        <v>U</v>
      </c>
      <c r="CC171" s="55" t="str">
        <f t="shared" si="142"/>
        <v>IN</v>
      </c>
      <c r="CD171" s="56" t="str">
        <f t="shared" si="143"/>
        <v>14FW_ELSTINKO_HOODZIP_03_BK</v>
      </c>
      <c r="CE171" s="55" t="str">
        <f t="shared" si="144"/>
        <v>ELSHPF5012</v>
      </c>
      <c r="CF171" s="55" t="str">
        <f t="shared" si="145"/>
        <v>012</v>
      </c>
      <c r="CG171" s="56" t="str">
        <f t="shared" si="146"/>
        <v>14FW_ELSTINKO_HOODZIP_03_BK</v>
      </c>
      <c r="CH171" s="55" t="str">
        <f t="shared" si="147"/>
        <v>BK</v>
      </c>
      <c r="CI171" s="55">
        <f t="shared" si="148"/>
        <v>1</v>
      </c>
      <c r="CJ171" s="55" t="str">
        <f t="shared" si="149"/>
        <v>OLL</v>
      </c>
      <c r="CK171" s="57">
        <f t="shared" si="170"/>
        <v>300</v>
      </c>
      <c r="CL171" s="58">
        <f t="shared" si="150"/>
        <v>31.15</v>
      </c>
      <c r="CM171" s="57">
        <f t="shared" si="151"/>
        <v>159000</v>
      </c>
      <c r="CN171" s="57">
        <f t="shared" si="152"/>
        <v>35978.25</v>
      </c>
      <c r="CO171" s="57">
        <f t="shared" si="153"/>
        <v>20</v>
      </c>
      <c r="CP171" s="59">
        <f t="shared" si="154"/>
        <v>1</v>
      </c>
      <c r="CQ171" s="234"/>
      <c r="CS171" s="48"/>
      <c r="CT171" s="49" t="str">
        <f t="shared" si="155"/>
        <v>ELSHPF5012BKOLL</v>
      </c>
      <c r="CU171" s="50" t="str">
        <f t="shared" si="156"/>
        <v>ELSTINKO</v>
      </c>
      <c r="CV171" s="50" t="str">
        <f t="shared" si="136"/>
        <v>HOODED JUMPER_012</v>
      </c>
      <c r="CW171" s="50" t="str">
        <f t="shared" si="157"/>
        <v>BLACK_OLL</v>
      </c>
      <c r="CX171" s="51" t="str">
        <f t="shared" si="158"/>
        <v>ELS</v>
      </c>
      <c r="CY171" s="51" t="str">
        <f t="shared" si="159"/>
        <v>012</v>
      </c>
      <c r="CZ171" s="52">
        <f t="shared" si="171"/>
        <v>300</v>
      </c>
      <c r="DA171" s="52">
        <f t="shared" si="160"/>
        <v>159000</v>
      </c>
      <c r="DB171" s="51" t="str">
        <f t="shared" si="161"/>
        <v>BLACK</v>
      </c>
      <c r="DC171" s="51" t="str">
        <f t="shared" si="162"/>
        <v>OLL</v>
      </c>
      <c r="DD171" s="60"/>
      <c r="DE171" s="164"/>
      <c r="DG171" s="270">
        <v>41778</v>
      </c>
      <c r="DH171" s="276">
        <f t="shared" si="134"/>
        <v>41754</v>
      </c>
      <c r="DI171" s="269">
        <v>41750</v>
      </c>
      <c r="DJ171" s="269">
        <v>41750</v>
      </c>
      <c r="DK171" s="270"/>
      <c r="DL171" s="1167"/>
      <c r="DM171" s="1167"/>
      <c r="DN171" s="270"/>
      <c r="DO171" s="270"/>
      <c r="DP171" s="277">
        <f t="shared" si="135"/>
        <v>41784</v>
      </c>
      <c r="DQ171" s="270"/>
      <c r="DR171" s="270"/>
      <c r="DS171" s="271"/>
      <c r="DT171" s="270"/>
      <c r="DU171" s="271"/>
      <c r="DV171" s="270">
        <v>41820</v>
      </c>
      <c r="DW171" s="270"/>
      <c r="DX171" s="271"/>
      <c r="DY171" s="271"/>
      <c r="DZ171" s="60"/>
      <c r="EA171" s="61"/>
      <c r="EB171" s="61"/>
      <c r="EC171" s="26" t="str">
        <f t="shared" si="180"/>
        <v/>
      </c>
      <c r="ED171" s="26" t="str">
        <f t="shared" si="181"/>
        <v>ELSHPF5012BKOLL</v>
      </c>
      <c r="EE171" s="27">
        <f>IF($ED171="",0,IF(COUNTIF(ED$12:ED170,ED171)=0,0,COUNTIF(ED$12:ED170,ED171)))</f>
        <v>0</v>
      </c>
      <c r="EF171" s="26">
        <f t="shared" si="182"/>
        <v>0</v>
      </c>
      <c r="EG171" s="27" t="str">
        <f t="shared" si="183"/>
        <v/>
      </c>
      <c r="EI171" s="26" t="str">
        <f t="shared" si="184"/>
        <v>ELSHPF5012</v>
      </c>
      <c r="EJ171" s="26" t="str">
        <f t="shared" si="185"/>
        <v>ELSHPF5012BK</v>
      </c>
      <c r="EV171" s="26">
        <f t="shared" si="187"/>
        <v>9345</v>
      </c>
    </row>
    <row r="172" spans="1:152" s="26" customFormat="1" ht="52.5" customHeight="1">
      <c r="A172" s="168" t="str">
        <f>IF(OR($I172="TTL",$I172=""),"",IF(ISERROR(VLOOKUP($B172,CODE!$D:$G,CODE!$F$1-2,FALSE))=TRUE,"전략",VLOOKUP($B172,CODE!$D:$G,CODE!$F$1-2,FALSE)))</f>
        <v>전략</v>
      </c>
      <c r="B172" s="217" t="str">
        <f>IF(OR($I172="TTL",$I172=""),"",IF(VLOOKUP($P172,CODE!$K:$O,CODE!$O$1,FALSE)="",$I172,$I172&amp;"-"&amp;VLOOKUP($P172,CODE!$K:$O,CODE!$O$1,FALSE)))</f>
        <v>ELS-의류</v>
      </c>
      <c r="C172" s="71" t="str">
        <f t="shared" si="172"/>
        <v>ELS-대경-04</v>
      </c>
      <c r="D172" s="300" t="str">
        <f t="shared" si="173"/>
        <v>ELS-대경-04ELSHPF5012BK</v>
      </c>
      <c r="E172" s="71">
        <f t="shared" si="174"/>
        <v>4</v>
      </c>
      <c r="F172" s="193" t="str">
        <f t="shared" si="175"/>
        <v>ELS-대경-044</v>
      </c>
      <c r="G172" s="71" t="str">
        <f t="shared" si="176"/>
        <v>ELS-대경-044-ELSHPF5012BLACKOXL</v>
      </c>
      <c r="H172" s="71" t="str">
        <f>IF(ISERROR(I172&amp;VLOOKUP(P172,CODE!$K:$N,CODE!$N$1,FALSE)&amp;S172)=TRUE,0,I172&amp;VLOOKUP(P172,CODE!$K:$N,CODE!$N$1,FALSE)&amp;S172)</f>
        <v>ELS의류12</v>
      </c>
      <c r="I172" s="71" t="str">
        <f>IF(ISERROR(SEARCH("TTL",$K172))=TRUE,IF($L172="","",VLOOKUP($L172,CODE!$B:$G,CODE!$D$1,FALSE)),"TTL")</f>
        <v>ELS</v>
      </c>
      <c r="J172" s="237" t="str">
        <f t="shared" si="177"/>
        <v>14FW_E</v>
      </c>
      <c r="K172" s="878"/>
      <c r="L172" s="40" t="s">
        <v>2234</v>
      </c>
      <c r="M172" s="41" t="str">
        <f>IF(OR($I172="TTL",$L172=""),"",VLOOKUP($L172,CODE!$B:$D,CODE!$C$1,FALSE))</f>
        <v>ELSTINKO</v>
      </c>
      <c r="N172" s="42" t="str">
        <f>IF(OR($I172="TTL",$L172=""),"",VLOOKUP($K$2,CODE!$S:$T,CODE!$T$1-1,FALSE))</f>
        <v>F</v>
      </c>
      <c r="O172" s="1281">
        <v>5</v>
      </c>
      <c r="P172" s="40" t="s">
        <v>2252</v>
      </c>
      <c r="Q172" s="41" t="str">
        <f>IF(OR($I172="TTL",$P172=""),"",VLOOKUP($P172,CODE!$K:$M,CODE!$L$1,FALSE))</f>
        <v>HOODED JUMPER</v>
      </c>
      <c r="R172" s="1282" t="s">
        <v>2236</v>
      </c>
      <c r="S172" s="1283">
        <v>12</v>
      </c>
      <c r="T172" s="43" t="str">
        <f t="shared" si="190"/>
        <v>012</v>
      </c>
      <c r="U172" s="39" t="str">
        <f t="shared" si="191"/>
        <v>ELSHPF5012</v>
      </c>
      <c r="V172" s="36">
        <f t="shared" si="163"/>
        <v>0.25</v>
      </c>
      <c r="W172" s="1284" t="s">
        <v>2253</v>
      </c>
      <c r="X172" s="39" t="str">
        <f>IF($Y172="","",VLOOKUP($Y172,CODE!$AE:$AF,CODE!$AF$1-1,FALSE))</f>
        <v>BK</v>
      </c>
      <c r="Y172" s="37" t="s">
        <v>2238</v>
      </c>
      <c r="Z172" s="35" t="str">
        <f t="shared" si="192"/>
        <v>ELSHPF5012BK</v>
      </c>
      <c r="AA172" s="592" t="str">
        <f t="shared" si="164"/>
        <v/>
      </c>
      <c r="AB172" s="44">
        <f t="shared" si="165"/>
        <v>0.25</v>
      </c>
      <c r="AC172" s="598" t="s">
        <v>3016</v>
      </c>
      <c r="AD172" s="184">
        <v>1</v>
      </c>
      <c r="AE172" s="1285" t="s">
        <v>2246</v>
      </c>
      <c r="AF172" s="1295">
        <v>200</v>
      </c>
      <c r="AG172" s="1287" t="s">
        <v>2240</v>
      </c>
      <c r="AH172" s="1288">
        <v>4</v>
      </c>
      <c r="AI172" s="224" t="str">
        <f t="shared" si="193"/>
        <v>04</v>
      </c>
      <c r="AJ172" s="1289" t="s">
        <v>2241</v>
      </c>
      <c r="AK172" s="1289" t="s">
        <v>2242</v>
      </c>
      <c r="AL172" s="212">
        <f t="shared" si="194"/>
        <v>1</v>
      </c>
      <c r="AM172" s="247">
        <f>IF(ISERROR(VLOOKUP($F172,[1]기획현황취합!$A$1:$E$65440,[1]기획현황취합!$B$1,FALSE))=TRUE,0,VLOOKUP($F172,[1]기획현황취합!$A$1:$E$65440,[1]기획현황취합!$B$1,FALSE))</f>
        <v>159000</v>
      </c>
      <c r="AN172" s="1099">
        <f>IF(ISERROR(VLOOKUP($F172,[1]기획현황취합!$A$1:$E$65440,[1]기획현황취합!$C$1,FALSE))=TRUE,0,VLOOKUP($F172,[1]기획현황취합!$A$1:$E$65440,[1]기획현황취합!$C$1,FALSE))</f>
        <v>41803</v>
      </c>
      <c r="AO172" s="45">
        <f>IF(ISERROR(($AM172/1.1)/VLOOKUP($AG172,'TARGET MU'!$A:$D,'TARGET MU'!$D$1,FALSE))=TRUE,0,($AM172/1.1)/VLOOKUP($AG172,'TARGET MU'!$A:$D,'TARGET MU'!$D$1,FALSE))</f>
        <v>32121.212121212116</v>
      </c>
      <c r="AP172" s="1110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35998.25</v>
      </c>
      <c r="AQ172" s="38">
        <f t="shared" si="188"/>
        <v>3877.0378787878835</v>
      </c>
      <c r="AR172" s="754">
        <v>0</v>
      </c>
      <c r="AS172" s="754">
        <v>20</v>
      </c>
      <c r="AT172" s="244" t="s">
        <v>1724</v>
      </c>
      <c r="AU172" s="219">
        <f t="shared" si="189"/>
        <v>20</v>
      </c>
      <c r="AV172" s="245">
        <v>31.15</v>
      </c>
      <c r="AW172" s="246">
        <v>0</v>
      </c>
      <c r="AX172" s="250">
        <f>IF(ISERROR(VLOOKUP($F172,[1]기획현황취합!$A$1:$E$65440,[1]기획현황취합!$D$1,FALSE))=TRUE,0,VLOOKUP($F172,[1]기획현황취합!$A$1:$E$65440,[1]기획현황취합!$D$1,FALSE))</f>
        <v>41744</v>
      </c>
      <c r="AY172" s="248">
        <v>0</v>
      </c>
      <c r="AZ172" s="208">
        <f>IF(ISERROR(VLOOKUP($F172,[1]기획현황취합!$A$1:$E$65440,[1]기획현황취합!$E$1,FALSE))=TRUE,0,VLOOKUP($F172,[1]기획현황취합!$A$1:$E$65440,[1]기획현황취합!$E$1,FALSE))</f>
        <v>41844</v>
      </c>
      <c r="BA172" s="243">
        <v>41859</v>
      </c>
      <c r="BB172" s="243">
        <v>41884</v>
      </c>
      <c r="BC172" s="243">
        <v>0</v>
      </c>
      <c r="BD172" s="243">
        <v>0</v>
      </c>
      <c r="BE172" s="243">
        <v>0</v>
      </c>
      <c r="BF172" s="243">
        <v>0</v>
      </c>
      <c r="BG172" s="249" t="s">
        <v>2838</v>
      </c>
      <c r="BH172" s="249">
        <v>0</v>
      </c>
      <c r="BI172" s="83">
        <f>IF($I172="TTL",SUMIF($C:$C,MID($K172,1,SEARCH("TTL",$K172)-2),$BI:$BI),SUMIF(실입고현황!$A:$A,BB172&amp;VLOOKUP($AG172,'TARGET MU'!$A:$D,'TARGET MU'!$B$1,FALSE)&amp;$Z172&amp;" "&amp;$AE172,실입고현황!$C:$C))</f>
        <v>203</v>
      </c>
      <c r="BJ172" s="102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03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03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03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04">
        <f t="shared" si="166"/>
        <v>0</v>
      </c>
      <c r="BO172" s="46">
        <f t="shared" si="167"/>
        <v>200</v>
      </c>
      <c r="BP172" s="94">
        <f t="shared" si="168"/>
        <v>7199650</v>
      </c>
      <c r="BQ172" s="94">
        <f t="shared" si="169"/>
        <v>31800000</v>
      </c>
      <c r="BR172" s="47">
        <f t="shared" si="186"/>
        <v>4.0153467056163707</v>
      </c>
      <c r="BT172" s="26" t="str">
        <f>IF(ISERROR(Z172&amp;VLOOKUP($AG172,'TARGET MU'!$A:$D,'TARGET MU'!$B$1,FALSE))=TRUE,"",Z172&amp;VLOOKUP($AG172,'TARGET MU'!$A:$D,'TARGET MU'!$B$1,FALSE))</f>
        <v>ELSHPF5012BK대경글로텍</v>
      </c>
      <c r="BU172" s="31">
        <f t="shared" si="178"/>
        <v>35998.25</v>
      </c>
      <c r="BV172" s="31" t="str">
        <f t="shared" si="179"/>
        <v>ELSHPF5012BKOXL200159000대경04IN</v>
      </c>
      <c r="BX172" s="54" t="str">
        <f t="shared" si="137"/>
        <v>ELS</v>
      </c>
      <c r="BY172" s="55">
        <f t="shared" si="138"/>
        <v>5</v>
      </c>
      <c r="BZ172" s="55" t="str">
        <f t="shared" si="139"/>
        <v>M</v>
      </c>
      <c r="CA172" s="55" t="str">
        <f t="shared" si="140"/>
        <v>HP</v>
      </c>
      <c r="CB172" s="55" t="str">
        <f t="shared" si="141"/>
        <v>U</v>
      </c>
      <c r="CC172" s="55" t="str">
        <f t="shared" si="142"/>
        <v>IN</v>
      </c>
      <c r="CD172" s="56" t="str">
        <f t="shared" si="143"/>
        <v>14FW_ELSTINKO_HOODZIP_03_BK</v>
      </c>
      <c r="CE172" s="55" t="str">
        <f t="shared" si="144"/>
        <v>ELSHPF5012</v>
      </c>
      <c r="CF172" s="55" t="str">
        <f t="shared" si="145"/>
        <v>012</v>
      </c>
      <c r="CG172" s="56" t="str">
        <f t="shared" si="146"/>
        <v>14FW_ELSTINKO_HOODZIP_03_BK</v>
      </c>
      <c r="CH172" s="55" t="str">
        <f t="shared" si="147"/>
        <v>BK</v>
      </c>
      <c r="CI172" s="55">
        <f t="shared" si="148"/>
        <v>1</v>
      </c>
      <c r="CJ172" s="55" t="str">
        <f t="shared" si="149"/>
        <v>OXL</v>
      </c>
      <c r="CK172" s="57">
        <f t="shared" si="170"/>
        <v>200</v>
      </c>
      <c r="CL172" s="58">
        <f t="shared" si="150"/>
        <v>31.15</v>
      </c>
      <c r="CM172" s="57">
        <f t="shared" si="151"/>
        <v>159000</v>
      </c>
      <c r="CN172" s="57">
        <f t="shared" si="152"/>
        <v>35978.25</v>
      </c>
      <c r="CO172" s="57">
        <f t="shared" si="153"/>
        <v>20</v>
      </c>
      <c r="CP172" s="59">
        <f t="shared" si="154"/>
        <v>1</v>
      </c>
      <c r="CQ172" s="234"/>
      <c r="CS172" s="48"/>
      <c r="CT172" s="49" t="str">
        <f t="shared" si="155"/>
        <v>ELSHPF5012BKOXL</v>
      </c>
      <c r="CU172" s="50" t="str">
        <f t="shared" si="156"/>
        <v>ELSTINKO</v>
      </c>
      <c r="CV172" s="50" t="str">
        <f t="shared" si="136"/>
        <v>HOODED JUMPER_012</v>
      </c>
      <c r="CW172" s="50" t="str">
        <f t="shared" si="157"/>
        <v>BLACK_OXL</v>
      </c>
      <c r="CX172" s="51" t="str">
        <f t="shared" si="158"/>
        <v>ELS</v>
      </c>
      <c r="CY172" s="51" t="str">
        <f t="shared" si="159"/>
        <v>012</v>
      </c>
      <c r="CZ172" s="52">
        <f t="shared" si="171"/>
        <v>200</v>
      </c>
      <c r="DA172" s="52">
        <f t="shared" si="160"/>
        <v>159000</v>
      </c>
      <c r="DB172" s="51" t="str">
        <f t="shared" si="161"/>
        <v>BLACK</v>
      </c>
      <c r="DC172" s="51" t="str">
        <f t="shared" si="162"/>
        <v>OXL</v>
      </c>
      <c r="DD172" s="60"/>
      <c r="DE172" s="164"/>
      <c r="DG172" s="270">
        <v>41778</v>
      </c>
      <c r="DH172" s="276">
        <f t="shared" si="134"/>
        <v>41754</v>
      </c>
      <c r="DI172" s="269">
        <v>41750</v>
      </c>
      <c r="DJ172" s="269">
        <v>41750</v>
      </c>
      <c r="DK172" s="270"/>
      <c r="DL172" s="1167"/>
      <c r="DM172" s="1167"/>
      <c r="DN172" s="270"/>
      <c r="DO172" s="270"/>
      <c r="DP172" s="277">
        <f t="shared" si="135"/>
        <v>41784</v>
      </c>
      <c r="DQ172" s="270"/>
      <c r="DR172" s="270"/>
      <c r="DS172" s="271"/>
      <c r="DT172" s="270"/>
      <c r="DU172" s="271"/>
      <c r="DV172" s="270">
        <v>41820</v>
      </c>
      <c r="DW172" s="270"/>
      <c r="DX172" s="271"/>
      <c r="DY172" s="271"/>
      <c r="DZ172" s="60"/>
      <c r="EA172" s="61"/>
      <c r="EB172" s="61"/>
      <c r="EC172" s="26" t="str">
        <f t="shared" si="180"/>
        <v/>
      </c>
      <c r="ED172" s="26" t="str">
        <f t="shared" si="181"/>
        <v>ELSHPF5012BKOXL</v>
      </c>
      <c r="EE172" s="27">
        <f>IF($ED172="",0,IF(COUNTIF(ED$12:ED171,ED172)=0,0,COUNTIF(ED$12:ED171,ED172)))</f>
        <v>0</v>
      </c>
      <c r="EF172" s="26">
        <f t="shared" si="182"/>
        <v>0</v>
      </c>
      <c r="EG172" s="27" t="str">
        <f t="shared" si="183"/>
        <v/>
      </c>
      <c r="EI172" s="26" t="str">
        <f t="shared" si="184"/>
        <v>ELSHPF5012</v>
      </c>
      <c r="EJ172" s="26" t="str">
        <f t="shared" si="185"/>
        <v>ELSHPF5012BK</v>
      </c>
      <c r="EV172" s="26">
        <f t="shared" si="187"/>
        <v>6230</v>
      </c>
    </row>
    <row r="173" spans="1:152" s="26" customFormat="1" ht="52.5" customHeight="1">
      <c r="A173" s="168" t="str">
        <f>IF(OR($I173="TTL",$I173=""),"",IF(ISERROR(VLOOKUP($B173,CODE!$D:$G,CODE!$F$1-2,FALSE))=TRUE,"전략",VLOOKUP($B173,CODE!$D:$G,CODE!$F$1-2,FALSE)))</f>
        <v>전략</v>
      </c>
      <c r="B173" s="217" t="str">
        <f>IF(OR($I173="TTL",$I173=""),"",IF(VLOOKUP($P173,CODE!$K:$O,CODE!$O$1,FALSE)="",$I173,$I173&amp;"-"&amp;VLOOKUP($P173,CODE!$K:$O,CODE!$O$1,FALSE)))</f>
        <v>ELS-의류</v>
      </c>
      <c r="C173" s="71" t="str">
        <f t="shared" si="172"/>
        <v>ELS-대경-04</v>
      </c>
      <c r="D173" s="300" t="str">
        <f t="shared" si="173"/>
        <v>ELS-대경-04ELSHPF5513MT</v>
      </c>
      <c r="E173" s="71">
        <f t="shared" si="174"/>
        <v>5</v>
      </c>
      <c r="F173" s="193" t="str">
        <f t="shared" si="175"/>
        <v>ELS-대경-045</v>
      </c>
      <c r="G173" s="71" t="str">
        <f t="shared" si="176"/>
        <v>ELS-대경-045-ELSHPF5513MINTOXS</v>
      </c>
      <c r="H173" s="71" t="str">
        <f>IF(ISERROR(I173&amp;VLOOKUP(P173,CODE!$K:$N,CODE!$N$1,FALSE)&amp;S173)=TRUE,0,I173&amp;VLOOKUP(P173,CODE!$K:$N,CODE!$N$1,FALSE)&amp;S173)</f>
        <v>ELS의류513</v>
      </c>
      <c r="I173" s="71" t="str">
        <f>IF(ISERROR(SEARCH("TTL",$K173))=TRUE,IF($L173="","",VLOOKUP($L173,CODE!$B:$G,CODE!$D$1,FALSE)),"TTL")</f>
        <v>ELS</v>
      </c>
      <c r="J173" s="237" t="str">
        <f t="shared" si="177"/>
        <v>14FW_E</v>
      </c>
      <c r="K173" s="878"/>
      <c r="L173" s="40" t="s">
        <v>2234</v>
      </c>
      <c r="M173" s="41" t="str">
        <f>IF(OR($I173="TTL",$L173=""),"",VLOOKUP($L173,CODE!$B:$D,CODE!$C$1,FALSE))</f>
        <v>ELSTINKO</v>
      </c>
      <c r="N173" s="42" t="str">
        <f>IF(OR($I173="TTL",$L173=""),"",VLOOKUP($K$2,CODE!$S:$T,CODE!$T$1-1,FALSE))</f>
        <v>F</v>
      </c>
      <c r="O173" s="1281">
        <v>5</v>
      </c>
      <c r="P173" s="40" t="s">
        <v>2252</v>
      </c>
      <c r="Q173" s="41" t="str">
        <f>IF(OR($I173="TTL",$P173=""),"",VLOOKUP($P173,CODE!$K:$M,CODE!$L$1,FALSE))</f>
        <v>HOODED JUMPER</v>
      </c>
      <c r="R173" s="1282" t="s">
        <v>2247</v>
      </c>
      <c r="S173" s="1283">
        <v>513</v>
      </c>
      <c r="T173" s="43">
        <f t="shared" si="190"/>
        <v>513</v>
      </c>
      <c r="U173" s="39" t="str">
        <f t="shared" si="191"/>
        <v>ELSHPF5513</v>
      </c>
      <c r="V173" s="36">
        <f t="shared" si="163"/>
        <v>0.2</v>
      </c>
      <c r="W173" s="1284" t="s">
        <v>2254</v>
      </c>
      <c r="X173" s="39" t="str">
        <f>IF($Y173="","",VLOOKUP($Y173,CODE!$AE:$AF,CODE!$AF$1-1,FALSE))</f>
        <v>MT</v>
      </c>
      <c r="Y173" s="37" t="s">
        <v>2249</v>
      </c>
      <c r="Z173" s="35" t="str">
        <f t="shared" si="192"/>
        <v>ELSHPF5513MT</v>
      </c>
      <c r="AA173" s="592" t="str">
        <f t="shared" si="164"/>
        <v/>
      </c>
      <c r="AB173" s="44">
        <f t="shared" si="165"/>
        <v>0.2</v>
      </c>
      <c r="AC173" s="598" t="s">
        <v>3018</v>
      </c>
      <c r="AD173" s="184">
        <v>1</v>
      </c>
      <c r="AE173" s="1285" t="s">
        <v>2239</v>
      </c>
      <c r="AF173" s="1295">
        <v>200</v>
      </c>
      <c r="AG173" s="1287" t="s">
        <v>2240</v>
      </c>
      <c r="AH173" s="1288">
        <v>4</v>
      </c>
      <c r="AI173" s="224" t="str">
        <f t="shared" si="193"/>
        <v>04</v>
      </c>
      <c r="AJ173" s="1289" t="s">
        <v>2241</v>
      </c>
      <c r="AK173" s="1289" t="s">
        <v>2242</v>
      </c>
      <c r="AL173" s="212">
        <f t="shared" si="194"/>
        <v>1</v>
      </c>
      <c r="AM173" s="247">
        <f>IF(ISERROR(VLOOKUP($F173,[1]기획현황취합!$A$1:$E$65440,[1]기획현황취합!$B$1,FALSE))=TRUE,0,VLOOKUP($F173,[1]기획현황취합!$A$1:$E$65440,[1]기획현황취합!$B$1,FALSE))</f>
        <v>119000</v>
      </c>
      <c r="AN173" s="1099">
        <f>IF(ISERROR(VLOOKUP($F173,[1]기획현황취합!$A$1:$E$65440,[1]기획현황취합!$C$1,FALSE))=TRUE,0,VLOOKUP($F173,[1]기획현황취합!$A$1:$E$65440,[1]기획현황취합!$C$1,FALSE))</f>
        <v>41803</v>
      </c>
      <c r="AO173" s="45">
        <f>IF(ISERROR(($AM173/1.1)/VLOOKUP($AG173,'TARGET MU'!$A:$D,'TARGET MU'!$D$1,FALSE))=TRUE,0,($AM173/1.1)/VLOOKUP($AG173,'TARGET MU'!$A:$D,'TARGET MU'!$D$1,FALSE))</f>
        <v>24040.404040404039</v>
      </c>
      <c r="AP173" s="1110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24044.000000000004</v>
      </c>
      <c r="AQ173" s="38">
        <f t="shared" si="188"/>
        <v>3.5959595959648141</v>
      </c>
      <c r="AR173" s="754">
        <v>0</v>
      </c>
      <c r="AS173" s="754">
        <v>20</v>
      </c>
      <c r="AT173" s="244" t="s">
        <v>1724</v>
      </c>
      <c r="AU173" s="219">
        <f t="shared" si="189"/>
        <v>20</v>
      </c>
      <c r="AV173" s="245">
        <v>20.8</v>
      </c>
      <c r="AW173" s="246">
        <v>0</v>
      </c>
      <c r="AX173" s="250">
        <f>IF(ISERROR(VLOOKUP($F173,[1]기획현황취합!$A$1:$E$65440,[1]기획현황취합!$D$1,FALSE))=TRUE,0,VLOOKUP($F173,[1]기획현황취합!$A$1:$E$65440,[1]기획현황취합!$D$1,FALSE))</f>
        <v>41744</v>
      </c>
      <c r="AY173" s="248">
        <v>0</v>
      </c>
      <c r="AZ173" s="208">
        <f>IF(ISERROR(VLOOKUP($F173,[1]기획현황취합!$A$1:$E$65440,[1]기획현황취합!$E$1,FALSE))=TRUE,0,VLOOKUP($F173,[1]기획현황취합!$A$1:$E$65440,[1]기획현황취합!$E$1,FALSE))</f>
        <v>41844</v>
      </c>
      <c r="BA173" s="243">
        <v>41859</v>
      </c>
      <c r="BB173" s="243">
        <v>41884</v>
      </c>
      <c r="BC173" s="243">
        <v>0</v>
      </c>
      <c r="BD173" s="243">
        <v>0</v>
      </c>
      <c r="BE173" s="243">
        <v>0</v>
      </c>
      <c r="BF173" s="243">
        <v>0</v>
      </c>
      <c r="BG173" s="249" t="s">
        <v>2838</v>
      </c>
      <c r="BH173" s="249">
        <v>0</v>
      </c>
      <c r="BI173" s="83">
        <f>IF($I173="TTL",SUMIF($C:$C,MID($K173,1,SEARCH("TTL",$K173)-2),$BI:$BI),SUMIF(실입고현황!$A:$A,BB173&amp;VLOOKUP($AG173,'TARGET MU'!$A:$D,'TARGET MU'!$B$1,FALSE)&amp;$Z173&amp;" "&amp;$AE173,실입고현황!$C:$C))</f>
        <v>210</v>
      </c>
      <c r="BJ173" s="102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03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03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03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04">
        <f t="shared" si="166"/>
        <v>0</v>
      </c>
      <c r="BO173" s="46">
        <f t="shared" si="167"/>
        <v>200</v>
      </c>
      <c r="BP173" s="94">
        <f t="shared" si="168"/>
        <v>4808800.0000000009</v>
      </c>
      <c r="BQ173" s="94">
        <f t="shared" si="169"/>
        <v>23800000</v>
      </c>
      <c r="BR173" s="47">
        <f t="shared" si="186"/>
        <v>4.4993269914248106</v>
      </c>
      <c r="BT173" s="26" t="str">
        <f>IF(ISERROR(Z173&amp;VLOOKUP($AG173,'TARGET MU'!$A:$D,'TARGET MU'!$B$1,FALSE))=TRUE,"",Z173&amp;VLOOKUP($AG173,'TARGET MU'!$A:$D,'TARGET MU'!$B$1,FALSE))</f>
        <v>ELSHPF5513MT대경글로텍</v>
      </c>
      <c r="BU173" s="31">
        <f t="shared" si="178"/>
        <v>24044.000000000004</v>
      </c>
      <c r="BV173" s="31" t="str">
        <f t="shared" si="179"/>
        <v>ELSHPF5513MTOXS200119000대경04IN</v>
      </c>
      <c r="BX173" s="54" t="str">
        <f t="shared" si="137"/>
        <v>ELS</v>
      </c>
      <c r="BY173" s="55">
        <f t="shared" si="138"/>
        <v>5</v>
      </c>
      <c r="BZ173" s="55" t="str">
        <f t="shared" si="139"/>
        <v>M</v>
      </c>
      <c r="CA173" s="55" t="str">
        <f t="shared" si="140"/>
        <v>HP</v>
      </c>
      <c r="CB173" s="55" t="str">
        <f t="shared" si="141"/>
        <v>K</v>
      </c>
      <c r="CC173" s="55" t="str">
        <f t="shared" si="142"/>
        <v>IN</v>
      </c>
      <c r="CD173" s="56" t="str">
        <f t="shared" si="143"/>
        <v>14FW_ELSTINKO_HOODZIP_01_MT_KIDS</v>
      </c>
      <c r="CE173" s="55" t="str">
        <f t="shared" si="144"/>
        <v>ELSHPF5513</v>
      </c>
      <c r="CF173" s="55">
        <f t="shared" si="145"/>
        <v>513</v>
      </c>
      <c r="CG173" s="56" t="str">
        <f t="shared" si="146"/>
        <v>14FW_ELSTINKO_HOODZIP_01_MT_KIDS</v>
      </c>
      <c r="CH173" s="55" t="str">
        <f t="shared" si="147"/>
        <v>MT</v>
      </c>
      <c r="CI173" s="55">
        <f t="shared" si="148"/>
        <v>1</v>
      </c>
      <c r="CJ173" s="55" t="str">
        <f t="shared" si="149"/>
        <v>OXS</v>
      </c>
      <c r="CK173" s="57">
        <f t="shared" si="170"/>
        <v>200</v>
      </c>
      <c r="CL173" s="58">
        <f t="shared" si="150"/>
        <v>20.8</v>
      </c>
      <c r="CM173" s="57">
        <f t="shared" si="151"/>
        <v>119000</v>
      </c>
      <c r="CN173" s="57">
        <f t="shared" si="152"/>
        <v>24024.000000000004</v>
      </c>
      <c r="CO173" s="57">
        <f t="shared" si="153"/>
        <v>20</v>
      </c>
      <c r="CP173" s="59">
        <f t="shared" si="154"/>
        <v>1</v>
      </c>
      <c r="CQ173" s="234"/>
      <c r="CS173" s="48"/>
      <c r="CT173" s="49" t="str">
        <f t="shared" si="155"/>
        <v>ELSHPF5513MTOXS</v>
      </c>
      <c r="CU173" s="50" t="str">
        <f t="shared" si="156"/>
        <v>ELSTINKO</v>
      </c>
      <c r="CV173" s="50" t="str">
        <f t="shared" si="136"/>
        <v>HOODED JUMPER_513_KIDS</v>
      </c>
      <c r="CW173" s="50" t="str">
        <f t="shared" si="157"/>
        <v>MINT_OXS</v>
      </c>
      <c r="CX173" s="51" t="str">
        <f t="shared" si="158"/>
        <v>ELS</v>
      </c>
      <c r="CY173" s="51">
        <f t="shared" si="159"/>
        <v>513</v>
      </c>
      <c r="CZ173" s="52">
        <f t="shared" si="171"/>
        <v>200</v>
      </c>
      <c r="DA173" s="52">
        <f t="shared" si="160"/>
        <v>119000</v>
      </c>
      <c r="DB173" s="51" t="str">
        <f t="shared" si="161"/>
        <v>MINT</v>
      </c>
      <c r="DC173" s="51" t="str">
        <f t="shared" si="162"/>
        <v>OXS</v>
      </c>
      <c r="DD173" s="60"/>
      <c r="DE173" s="164"/>
      <c r="DG173" s="270">
        <v>41778</v>
      </c>
      <c r="DH173" s="276">
        <f t="shared" si="134"/>
        <v>41754</v>
      </c>
      <c r="DI173" s="269">
        <v>41753</v>
      </c>
      <c r="DJ173" s="269">
        <v>41753</v>
      </c>
      <c r="DK173" s="270"/>
      <c r="DL173" s="1167"/>
      <c r="DM173" s="1167"/>
      <c r="DN173" s="270"/>
      <c r="DO173" s="270"/>
      <c r="DP173" s="277">
        <f t="shared" si="135"/>
        <v>41784</v>
      </c>
      <c r="DQ173" s="270"/>
      <c r="DR173" s="270"/>
      <c r="DS173" s="271"/>
      <c r="DT173" s="270"/>
      <c r="DU173" s="271"/>
      <c r="DV173" s="270">
        <v>41820</v>
      </c>
      <c r="DW173" s="270"/>
      <c r="DX173" s="271"/>
      <c r="DY173" s="271"/>
      <c r="DZ173" s="60"/>
      <c r="EA173" s="61"/>
      <c r="EB173" s="61"/>
      <c r="EC173" s="26" t="str">
        <f t="shared" si="180"/>
        <v>ELSHPF5513MT41744</v>
      </c>
      <c r="ED173" s="26" t="str">
        <f t="shared" si="181"/>
        <v>ELSHPF5513MTOXS</v>
      </c>
      <c r="EE173" s="27">
        <f>IF($ED173="",0,IF(COUNTIF(ED$12:ED172,ED173)=0,0,COUNTIF(ED$12:ED172,ED173)))</f>
        <v>0</v>
      </c>
      <c r="EF173" s="26">
        <f t="shared" si="182"/>
        <v>0</v>
      </c>
      <c r="EG173" s="27" t="str">
        <f t="shared" si="183"/>
        <v/>
      </c>
      <c r="EI173" s="26" t="str">
        <f t="shared" si="184"/>
        <v>ELSHPF5513</v>
      </c>
      <c r="EJ173" s="26" t="str">
        <f t="shared" si="185"/>
        <v>ELSHPF5513MT</v>
      </c>
      <c r="EV173" s="26">
        <f t="shared" si="187"/>
        <v>4160</v>
      </c>
    </row>
    <row r="174" spans="1:152" s="26" customFormat="1" ht="52.5" customHeight="1">
      <c r="A174" s="168" t="str">
        <f>IF(OR($I174="TTL",$I174=""),"",IF(ISERROR(VLOOKUP($B174,CODE!$D:$G,CODE!$F$1-2,FALSE))=TRUE,"전략",VLOOKUP($B174,CODE!$D:$G,CODE!$F$1-2,FALSE)))</f>
        <v>전략</v>
      </c>
      <c r="B174" s="217" t="str">
        <f>IF(OR($I174="TTL",$I174=""),"",IF(VLOOKUP($P174,CODE!$K:$O,CODE!$O$1,FALSE)="",$I174,$I174&amp;"-"&amp;VLOOKUP($P174,CODE!$K:$O,CODE!$O$1,FALSE)))</f>
        <v>ELS-의류</v>
      </c>
      <c r="C174" s="71" t="str">
        <f t="shared" si="172"/>
        <v>ELS-대경-04</v>
      </c>
      <c r="D174" s="300" t="str">
        <f t="shared" si="173"/>
        <v>ELS-대경-04ELSHPF5513MT</v>
      </c>
      <c r="E174" s="71">
        <f t="shared" si="174"/>
        <v>5</v>
      </c>
      <c r="F174" s="193" t="str">
        <f t="shared" si="175"/>
        <v>ELS-대경-045</v>
      </c>
      <c r="G174" s="71" t="str">
        <f t="shared" si="176"/>
        <v>ELS-대경-045-ELSHPF5513MINTOSS</v>
      </c>
      <c r="H174" s="71" t="str">
        <f>IF(ISERROR(I174&amp;VLOOKUP(P174,CODE!$K:$N,CODE!$N$1,FALSE)&amp;S174)=TRUE,0,I174&amp;VLOOKUP(P174,CODE!$K:$N,CODE!$N$1,FALSE)&amp;S174)</f>
        <v>ELS의류513</v>
      </c>
      <c r="I174" s="71" t="str">
        <f>IF(ISERROR(SEARCH("TTL",$K174))=TRUE,IF($L174="","",VLOOKUP($L174,CODE!$B:$G,CODE!$D$1,FALSE)),"TTL")</f>
        <v>ELS</v>
      </c>
      <c r="J174" s="237" t="str">
        <f t="shared" si="177"/>
        <v>14FW_E</v>
      </c>
      <c r="K174" s="878"/>
      <c r="L174" s="40" t="s">
        <v>2234</v>
      </c>
      <c r="M174" s="41" t="str">
        <f>IF(OR($I174="TTL",$L174=""),"",VLOOKUP($L174,CODE!$B:$D,CODE!$C$1,FALSE))</f>
        <v>ELSTINKO</v>
      </c>
      <c r="N174" s="42" t="str">
        <f>IF(OR($I174="TTL",$L174=""),"",VLOOKUP($K$2,CODE!$S:$T,CODE!$T$1-1,FALSE))</f>
        <v>F</v>
      </c>
      <c r="O174" s="1281">
        <v>5</v>
      </c>
      <c r="P174" s="40" t="s">
        <v>2252</v>
      </c>
      <c r="Q174" s="41" t="str">
        <f>IF(OR($I174="TTL",$P174=""),"",VLOOKUP($P174,CODE!$K:$M,CODE!$L$1,FALSE))</f>
        <v>HOODED JUMPER</v>
      </c>
      <c r="R174" s="1282" t="s">
        <v>2247</v>
      </c>
      <c r="S174" s="1283">
        <v>513</v>
      </c>
      <c r="T174" s="43">
        <f t="shared" si="190"/>
        <v>513</v>
      </c>
      <c r="U174" s="39" t="str">
        <f t="shared" si="191"/>
        <v>ELSHPF5513</v>
      </c>
      <c r="V174" s="36">
        <f t="shared" si="163"/>
        <v>0.2</v>
      </c>
      <c r="W174" s="1284" t="s">
        <v>2254</v>
      </c>
      <c r="X174" s="39" t="str">
        <f>IF($Y174="","",VLOOKUP($Y174,CODE!$AE:$AF,CODE!$AF$1-1,FALSE))</f>
        <v>MT</v>
      </c>
      <c r="Y174" s="37" t="s">
        <v>2249</v>
      </c>
      <c r="Z174" s="35" t="str">
        <f t="shared" si="192"/>
        <v>ELSHPF5513MT</v>
      </c>
      <c r="AA174" s="592" t="str">
        <f t="shared" si="164"/>
        <v/>
      </c>
      <c r="AB174" s="44">
        <f t="shared" si="165"/>
        <v>0.2</v>
      </c>
      <c r="AC174" s="598" t="s">
        <v>3018</v>
      </c>
      <c r="AD174" s="184">
        <v>1</v>
      </c>
      <c r="AE174" s="1285" t="s">
        <v>2243</v>
      </c>
      <c r="AF174" s="1295">
        <v>250</v>
      </c>
      <c r="AG174" s="1287" t="s">
        <v>2240</v>
      </c>
      <c r="AH174" s="1288">
        <v>4</v>
      </c>
      <c r="AI174" s="224" t="str">
        <f t="shared" si="193"/>
        <v>04</v>
      </c>
      <c r="AJ174" s="1289" t="s">
        <v>2241</v>
      </c>
      <c r="AK174" s="1289" t="s">
        <v>2242</v>
      </c>
      <c r="AL174" s="212">
        <f t="shared" si="194"/>
        <v>1</v>
      </c>
      <c r="AM174" s="247">
        <f>IF(ISERROR(VLOOKUP($F174,[1]기획현황취합!$A$1:$E$65440,[1]기획현황취합!$B$1,FALSE))=TRUE,0,VLOOKUP($F174,[1]기획현황취합!$A$1:$E$65440,[1]기획현황취합!$B$1,FALSE))</f>
        <v>119000</v>
      </c>
      <c r="AN174" s="1099">
        <f>IF(ISERROR(VLOOKUP($F174,[1]기획현황취합!$A$1:$E$65440,[1]기획현황취합!$C$1,FALSE))=TRUE,0,VLOOKUP($F174,[1]기획현황취합!$A$1:$E$65440,[1]기획현황취합!$C$1,FALSE))</f>
        <v>41803</v>
      </c>
      <c r="AO174" s="45">
        <f>IF(ISERROR(($AM174/1.1)/VLOOKUP($AG174,'TARGET MU'!$A:$D,'TARGET MU'!$D$1,FALSE))=TRUE,0,($AM174/1.1)/VLOOKUP($AG174,'TARGET MU'!$A:$D,'TARGET MU'!$D$1,FALSE))</f>
        <v>24040.404040404039</v>
      </c>
      <c r="AP174" s="1110">
        <f>IF(OR(AF174=0,AND(AV174=0,AW174=0)),0,IF(AG174="캡보이2",AV174*$AQ$5+AU174,IF(OR(AK174="IN",AK174="BG",AK174="VT",AK174="CB"),$AU174+(($AV174*(1+$AW$4))*(HLOOKUP(VLOOKUP(AG174,'TARGET MU'!$A:$P,'TARGET MU'!$J$1,FALSE),$AO$4:$AR$5,2,FALSE)))+$AW174,$AU174+((($AV174*(1+$AW$4))*(1+HLOOKUP(VLOOKUP($P174,CODE!$K:$P,CODE!$P$1,FALSE),$AS$4:$AV$5,2,FALSE)))*(HLOOKUP(VLOOKUP(AG174,'TARGET MU'!$A:$P,'TARGET MU'!$J$1,FALSE),$AO$4:$AR$5,2,FALSE)))+$AW174)))</f>
        <v>24044.000000000004</v>
      </c>
      <c r="AQ174" s="38">
        <f t="shared" si="188"/>
        <v>3.5959595959648141</v>
      </c>
      <c r="AR174" s="754">
        <v>0</v>
      </c>
      <c r="AS174" s="754">
        <v>20</v>
      </c>
      <c r="AT174" s="244" t="s">
        <v>1724</v>
      </c>
      <c r="AU174" s="219">
        <f t="shared" si="189"/>
        <v>20</v>
      </c>
      <c r="AV174" s="245">
        <v>20.8</v>
      </c>
      <c r="AW174" s="246">
        <v>0</v>
      </c>
      <c r="AX174" s="250">
        <f>IF(ISERROR(VLOOKUP($F174,[1]기획현황취합!$A$1:$E$65440,[1]기획현황취합!$D$1,FALSE))=TRUE,0,VLOOKUP($F174,[1]기획현황취합!$A$1:$E$65440,[1]기획현황취합!$D$1,FALSE))</f>
        <v>41744</v>
      </c>
      <c r="AY174" s="248">
        <v>0</v>
      </c>
      <c r="AZ174" s="208">
        <f>IF(ISERROR(VLOOKUP($F174,[1]기획현황취합!$A$1:$E$65440,[1]기획현황취합!$E$1,FALSE))=TRUE,0,VLOOKUP($F174,[1]기획현황취합!$A$1:$E$65440,[1]기획현황취합!$E$1,FALSE))</f>
        <v>41844</v>
      </c>
      <c r="BA174" s="243">
        <v>41859</v>
      </c>
      <c r="BB174" s="243">
        <v>41884</v>
      </c>
      <c r="BC174" s="243">
        <v>0</v>
      </c>
      <c r="BD174" s="243">
        <v>0</v>
      </c>
      <c r="BE174" s="243">
        <v>0</v>
      </c>
      <c r="BF174" s="243">
        <v>0</v>
      </c>
      <c r="BG174" s="249" t="s">
        <v>2838</v>
      </c>
      <c r="BH174" s="249">
        <v>0</v>
      </c>
      <c r="BI174" s="83">
        <f>IF($I174="TTL",SUMIF($C:$C,MID($K174,1,SEARCH("TTL",$K174)-2),$BI:$BI),SUMIF(실입고현황!$A:$A,BB174&amp;VLOOKUP($AG174,'TARGET MU'!$A:$D,'TARGET MU'!$B$1,FALSE)&amp;$Z174&amp;" "&amp;$AE174,실입고현황!$C:$C))</f>
        <v>262</v>
      </c>
      <c r="BJ174" s="102">
        <f>IF($I174="TTL",SUMIF($C:$C,MID($K174,1,SEARCH("TTL",$K174)-2),$BJ:$BJ),SUMIF(실입고현황!$A:$A,BC174&amp;VLOOKUP($AG174,'TARGET MU'!$A:$D,'TARGET MU'!$B$1,FALSE)&amp;$Z174&amp;" "&amp;$AE174,실입고현황!$C:$C))</f>
        <v>0</v>
      </c>
      <c r="BK174" s="103">
        <f>IF($I174="TTL",SUMIF($C:$C,MID($K174,1,SEARCH("TTL",$K174)-2),$BK:$BK),SUMIF(실입고현황!$A:$A,BD174&amp;VLOOKUP($AG174,'TARGET MU'!$A:$D,'TARGET MU'!$B$1,FALSE)&amp;$Z174&amp;" "&amp;$AE174,실입고현황!$C:$C))</f>
        <v>0</v>
      </c>
      <c r="BL174" s="103">
        <f>IF($I174="TTL",SUMIF($C:$C,MID($K174,1,SEARCH("TTL",$K174)-2),$BL:$BL),SUMIF(실입고현황!$A:$A,BE174&amp;VLOOKUP($AG174,'TARGET MU'!$A:$D,'TARGET MU'!$B$1,FALSE)&amp;$Z174&amp;" "&amp;$AE174,실입고현황!$C:$C))</f>
        <v>0</v>
      </c>
      <c r="BM174" s="103">
        <f>IF($I174="TTL",SUMIF($C:$C,MID($K174,1,SEARCH("TTL",$K174)-2),$BM:$BM),SUMIF(실입고현황!$A:$A,BF174&amp;VLOOKUP($AG174,'TARGET MU'!$A:$D,'TARGET MU'!$B$1,FALSE)&amp;$Z174&amp;" "&amp;$AE174,실입고현황!$C:$C))</f>
        <v>0</v>
      </c>
      <c r="BN174" s="104">
        <f t="shared" si="166"/>
        <v>0</v>
      </c>
      <c r="BO174" s="46">
        <f t="shared" si="167"/>
        <v>250</v>
      </c>
      <c r="BP174" s="94">
        <f t="shared" si="168"/>
        <v>6011000.0000000009</v>
      </c>
      <c r="BQ174" s="94">
        <f t="shared" si="169"/>
        <v>29750000</v>
      </c>
      <c r="BR174" s="47">
        <f t="shared" si="186"/>
        <v>4.4993269914248106</v>
      </c>
      <c r="BT174" s="26" t="str">
        <f>IF(ISERROR(Z174&amp;VLOOKUP($AG174,'TARGET MU'!$A:$D,'TARGET MU'!$B$1,FALSE))=TRUE,"",Z174&amp;VLOOKUP($AG174,'TARGET MU'!$A:$D,'TARGET MU'!$B$1,FALSE))</f>
        <v>ELSHPF5513MT대경글로텍</v>
      </c>
      <c r="BU174" s="31">
        <f t="shared" si="178"/>
        <v>24044.000000000004</v>
      </c>
      <c r="BV174" s="31" t="str">
        <f t="shared" si="179"/>
        <v>ELSHPF5513MTOSS250119000대경04IN</v>
      </c>
      <c r="BX174" s="54" t="str">
        <f t="shared" si="137"/>
        <v>ELS</v>
      </c>
      <c r="BY174" s="55">
        <f t="shared" si="138"/>
        <v>5</v>
      </c>
      <c r="BZ174" s="55" t="str">
        <f t="shared" si="139"/>
        <v>M</v>
      </c>
      <c r="CA174" s="55" t="str">
        <f t="shared" si="140"/>
        <v>HP</v>
      </c>
      <c r="CB174" s="55" t="str">
        <f t="shared" si="141"/>
        <v>K</v>
      </c>
      <c r="CC174" s="55" t="str">
        <f t="shared" si="142"/>
        <v>IN</v>
      </c>
      <c r="CD174" s="56" t="str">
        <f t="shared" si="143"/>
        <v>14FW_ELSTINKO_HOODZIP_01_MT_KIDS</v>
      </c>
      <c r="CE174" s="55" t="str">
        <f t="shared" si="144"/>
        <v>ELSHPF5513</v>
      </c>
      <c r="CF174" s="55">
        <f t="shared" si="145"/>
        <v>513</v>
      </c>
      <c r="CG174" s="56" t="str">
        <f t="shared" si="146"/>
        <v>14FW_ELSTINKO_HOODZIP_01_MT_KIDS</v>
      </c>
      <c r="CH174" s="55" t="str">
        <f t="shared" si="147"/>
        <v>MT</v>
      </c>
      <c r="CI174" s="55">
        <f t="shared" si="148"/>
        <v>1</v>
      </c>
      <c r="CJ174" s="55" t="str">
        <f t="shared" si="149"/>
        <v>OSS</v>
      </c>
      <c r="CK174" s="57">
        <f t="shared" si="170"/>
        <v>250</v>
      </c>
      <c r="CL174" s="58">
        <f t="shared" si="150"/>
        <v>20.8</v>
      </c>
      <c r="CM174" s="57">
        <f t="shared" si="151"/>
        <v>119000</v>
      </c>
      <c r="CN174" s="57">
        <f t="shared" si="152"/>
        <v>24024.000000000004</v>
      </c>
      <c r="CO174" s="57">
        <f t="shared" si="153"/>
        <v>20</v>
      </c>
      <c r="CP174" s="59">
        <f t="shared" si="154"/>
        <v>1</v>
      </c>
      <c r="CQ174" s="234"/>
      <c r="CS174" s="48"/>
      <c r="CT174" s="49" t="str">
        <f t="shared" si="155"/>
        <v>ELSHPF5513MTOSS</v>
      </c>
      <c r="CU174" s="50" t="str">
        <f t="shared" si="156"/>
        <v>ELSTINKO</v>
      </c>
      <c r="CV174" s="50" t="str">
        <f t="shared" si="136"/>
        <v>HOODED JUMPER_513_KIDS</v>
      </c>
      <c r="CW174" s="50" t="str">
        <f t="shared" si="157"/>
        <v>MINT_OSS</v>
      </c>
      <c r="CX174" s="51" t="str">
        <f t="shared" si="158"/>
        <v>ELS</v>
      </c>
      <c r="CY174" s="51">
        <f t="shared" si="159"/>
        <v>513</v>
      </c>
      <c r="CZ174" s="52">
        <f t="shared" si="171"/>
        <v>250</v>
      </c>
      <c r="DA174" s="52">
        <f t="shared" si="160"/>
        <v>119000</v>
      </c>
      <c r="DB174" s="51" t="str">
        <f t="shared" si="161"/>
        <v>MINT</v>
      </c>
      <c r="DC174" s="51" t="str">
        <f t="shared" si="162"/>
        <v>OSS</v>
      </c>
      <c r="DD174" s="60"/>
      <c r="DE174" s="164"/>
      <c r="DG174" s="270">
        <v>41778</v>
      </c>
      <c r="DH174" s="276">
        <f t="shared" si="134"/>
        <v>41754</v>
      </c>
      <c r="DI174" s="269">
        <v>41753</v>
      </c>
      <c r="DJ174" s="269">
        <v>41753</v>
      </c>
      <c r="DK174" s="270"/>
      <c r="DL174" s="1167"/>
      <c r="DM174" s="1167"/>
      <c r="DN174" s="270"/>
      <c r="DO174" s="270"/>
      <c r="DP174" s="277">
        <f t="shared" si="135"/>
        <v>41784</v>
      </c>
      <c r="DQ174" s="270"/>
      <c r="DR174" s="270"/>
      <c r="DS174" s="271"/>
      <c r="DT174" s="270"/>
      <c r="DU174" s="271"/>
      <c r="DV174" s="270">
        <v>41820</v>
      </c>
      <c r="DW174" s="270"/>
      <c r="DX174" s="271"/>
      <c r="DY174" s="271"/>
      <c r="DZ174" s="60"/>
      <c r="EA174" s="61"/>
      <c r="EB174" s="61"/>
      <c r="EC174" s="26" t="str">
        <f t="shared" si="180"/>
        <v/>
      </c>
      <c r="ED174" s="26" t="str">
        <f t="shared" si="181"/>
        <v>ELSHPF5513MTOSS</v>
      </c>
      <c r="EE174" s="27">
        <f>IF($ED174="",0,IF(COUNTIF(ED$12:ED173,ED174)=0,0,COUNTIF(ED$12:ED173,ED174)))</f>
        <v>0</v>
      </c>
      <c r="EF174" s="26">
        <f t="shared" si="182"/>
        <v>0</v>
      </c>
      <c r="EG174" s="27" t="str">
        <f t="shared" si="183"/>
        <v/>
      </c>
      <c r="EI174" s="26" t="str">
        <f t="shared" si="184"/>
        <v>ELSHPF5513</v>
      </c>
      <c r="EJ174" s="26" t="str">
        <f t="shared" si="185"/>
        <v>ELSHPF5513MT</v>
      </c>
      <c r="EV174" s="26">
        <f t="shared" si="187"/>
        <v>5200</v>
      </c>
    </row>
    <row r="175" spans="1:152" s="26" customFormat="1" ht="52.5" customHeight="1">
      <c r="A175" s="168" t="str">
        <f>IF(OR($I175="TTL",$I175=""),"",IF(ISERROR(VLOOKUP($B175,CODE!$D:$G,CODE!$F$1-2,FALSE))=TRUE,"전략",VLOOKUP($B175,CODE!$D:$G,CODE!$F$1-2,FALSE)))</f>
        <v>전략</v>
      </c>
      <c r="B175" s="217" t="str">
        <f>IF(OR($I175="TTL",$I175=""),"",IF(VLOOKUP($P175,CODE!$K:$O,CODE!$O$1,FALSE)="",$I175,$I175&amp;"-"&amp;VLOOKUP($P175,CODE!$K:$O,CODE!$O$1,FALSE)))</f>
        <v>ELS-의류</v>
      </c>
      <c r="C175" s="71" t="str">
        <f t="shared" si="172"/>
        <v>ELS-대경-04</v>
      </c>
      <c r="D175" s="300" t="str">
        <f t="shared" si="173"/>
        <v>ELS-대경-04ELSHPF5513MT</v>
      </c>
      <c r="E175" s="71">
        <f t="shared" si="174"/>
        <v>5</v>
      </c>
      <c r="F175" s="193" t="str">
        <f t="shared" si="175"/>
        <v>ELS-대경-045</v>
      </c>
      <c r="G175" s="71" t="str">
        <f t="shared" si="176"/>
        <v>ELS-대경-045-ELSHPF5513MINTOMM</v>
      </c>
      <c r="H175" s="71" t="str">
        <f>IF(ISERROR(I175&amp;VLOOKUP(P175,CODE!$K:$N,CODE!$N$1,FALSE)&amp;S175)=TRUE,0,I175&amp;VLOOKUP(P175,CODE!$K:$N,CODE!$N$1,FALSE)&amp;S175)</f>
        <v>ELS의류513</v>
      </c>
      <c r="I175" s="71" t="str">
        <f>IF(ISERROR(SEARCH("TTL",$K175))=TRUE,IF($L175="","",VLOOKUP($L175,CODE!$B:$G,CODE!$D$1,FALSE)),"TTL")</f>
        <v>ELS</v>
      </c>
      <c r="J175" s="237" t="str">
        <f t="shared" si="177"/>
        <v>14FW_E</v>
      </c>
      <c r="K175" s="878"/>
      <c r="L175" s="40" t="s">
        <v>2234</v>
      </c>
      <c r="M175" s="41" t="str">
        <f>IF(OR($I175="TTL",$L175=""),"",VLOOKUP($L175,CODE!$B:$D,CODE!$C$1,FALSE))</f>
        <v>ELSTINKO</v>
      </c>
      <c r="N175" s="42" t="str">
        <f>IF(OR($I175="TTL",$L175=""),"",VLOOKUP($K$2,CODE!$S:$T,CODE!$T$1-1,FALSE))</f>
        <v>F</v>
      </c>
      <c r="O175" s="1281">
        <v>5</v>
      </c>
      <c r="P175" s="40" t="s">
        <v>2252</v>
      </c>
      <c r="Q175" s="41" t="str">
        <f>IF(OR($I175="TTL",$P175=""),"",VLOOKUP($P175,CODE!$K:$M,CODE!$L$1,FALSE))</f>
        <v>HOODED JUMPER</v>
      </c>
      <c r="R175" s="1282" t="s">
        <v>2247</v>
      </c>
      <c r="S175" s="1283">
        <v>513</v>
      </c>
      <c r="T175" s="43">
        <f t="shared" si="190"/>
        <v>513</v>
      </c>
      <c r="U175" s="39" t="str">
        <f t="shared" si="191"/>
        <v>ELSHPF5513</v>
      </c>
      <c r="V175" s="36">
        <f t="shared" si="163"/>
        <v>0.2</v>
      </c>
      <c r="W175" s="1284" t="s">
        <v>2254</v>
      </c>
      <c r="X175" s="39" t="str">
        <f>IF($Y175="","",VLOOKUP($Y175,CODE!$AE:$AF,CODE!$AF$1-1,FALSE))</f>
        <v>MT</v>
      </c>
      <c r="Y175" s="37" t="s">
        <v>2249</v>
      </c>
      <c r="Z175" s="35" t="str">
        <f t="shared" si="192"/>
        <v>ELSHPF5513MT</v>
      </c>
      <c r="AA175" s="592" t="str">
        <f t="shared" si="164"/>
        <v/>
      </c>
      <c r="AB175" s="44">
        <f t="shared" si="165"/>
        <v>0.2</v>
      </c>
      <c r="AC175" s="598" t="s">
        <v>3018</v>
      </c>
      <c r="AD175" s="184">
        <v>1</v>
      </c>
      <c r="AE175" s="1285" t="s">
        <v>2244</v>
      </c>
      <c r="AF175" s="1295">
        <v>200</v>
      </c>
      <c r="AG175" s="1287" t="s">
        <v>2240</v>
      </c>
      <c r="AH175" s="1288">
        <v>4</v>
      </c>
      <c r="AI175" s="224" t="str">
        <f t="shared" si="193"/>
        <v>04</v>
      </c>
      <c r="AJ175" s="1289" t="s">
        <v>2241</v>
      </c>
      <c r="AK175" s="1289" t="s">
        <v>2242</v>
      </c>
      <c r="AL175" s="212">
        <f t="shared" si="194"/>
        <v>1</v>
      </c>
      <c r="AM175" s="247">
        <f>IF(ISERROR(VLOOKUP($F175,[1]기획현황취합!$A$1:$E$65440,[1]기획현황취합!$B$1,FALSE))=TRUE,0,VLOOKUP($F175,[1]기획현황취합!$A$1:$E$65440,[1]기획현황취합!$B$1,FALSE))</f>
        <v>119000</v>
      </c>
      <c r="AN175" s="1099">
        <f>IF(ISERROR(VLOOKUP($F175,[1]기획현황취합!$A$1:$E$65440,[1]기획현황취합!$C$1,FALSE))=TRUE,0,VLOOKUP($F175,[1]기획현황취합!$A$1:$E$65440,[1]기획현황취합!$C$1,FALSE))</f>
        <v>41803</v>
      </c>
      <c r="AO175" s="45">
        <f>IF(ISERROR(($AM175/1.1)/VLOOKUP($AG175,'TARGET MU'!$A:$D,'TARGET MU'!$D$1,FALSE))=TRUE,0,($AM175/1.1)/VLOOKUP($AG175,'TARGET MU'!$A:$D,'TARGET MU'!$D$1,FALSE))</f>
        <v>24040.404040404039</v>
      </c>
      <c r="AP175" s="1110">
        <f>IF(OR(AF175=0,AND(AV175=0,AW175=0)),0,IF(AG175="캡보이2",AV175*$AQ$5+AU175,IF(OR(AK175="IN",AK175="BG",AK175="VT",AK175="CB"),$AU175+(($AV175*(1+$AW$4))*(HLOOKUP(VLOOKUP(AG175,'TARGET MU'!$A:$P,'TARGET MU'!$J$1,FALSE),$AO$4:$AR$5,2,FALSE)))+$AW175,$AU175+((($AV175*(1+$AW$4))*(1+HLOOKUP(VLOOKUP($P175,CODE!$K:$P,CODE!$P$1,FALSE),$AS$4:$AV$5,2,FALSE)))*(HLOOKUP(VLOOKUP(AG175,'TARGET MU'!$A:$P,'TARGET MU'!$J$1,FALSE),$AO$4:$AR$5,2,FALSE)))+$AW175)))</f>
        <v>24044.000000000004</v>
      </c>
      <c r="AQ175" s="38">
        <f t="shared" si="188"/>
        <v>3.5959595959648141</v>
      </c>
      <c r="AR175" s="754">
        <v>0</v>
      </c>
      <c r="AS175" s="754">
        <v>20</v>
      </c>
      <c r="AT175" s="244" t="s">
        <v>1724</v>
      </c>
      <c r="AU175" s="219">
        <f t="shared" si="189"/>
        <v>20</v>
      </c>
      <c r="AV175" s="245">
        <v>20.8</v>
      </c>
      <c r="AW175" s="246">
        <v>0</v>
      </c>
      <c r="AX175" s="250">
        <f>IF(ISERROR(VLOOKUP($F175,[1]기획현황취합!$A$1:$E$65440,[1]기획현황취합!$D$1,FALSE))=TRUE,0,VLOOKUP($F175,[1]기획현황취합!$A$1:$E$65440,[1]기획현황취합!$D$1,FALSE))</f>
        <v>41744</v>
      </c>
      <c r="AY175" s="248">
        <v>0</v>
      </c>
      <c r="AZ175" s="208">
        <f>IF(ISERROR(VLOOKUP($F175,[1]기획현황취합!$A$1:$E$65440,[1]기획현황취합!$E$1,FALSE))=TRUE,0,VLOOKUP($F175,[1]기획현황취합!$A$1:$E$65440,[1]기획현황취합!$E$1,FALSE))</f>
        <v>41844</v>
      </c>
      <c r="BA175" s="243">
        <v>41859</v>
      </c>
      <c r="BB175" s="243">
        <v>41884</v>
      </c>
      <c r="BC175" s="243">
        <v>0</v>
      </c>
      <c r="BD175" s="243">
        <v>0</v>
      </c>
      <c r="BE175" s="243">
        <v>0</v>
      </c>
      <c r="BF175" s="243">
        <v>0</v>
      </c>
      <c r="BG175" s="249" t="s">
        <v>2838</v>
      </c>
      <c r="BH175" s="249">
        <v>0</v>
      </c>
      <c r="BI175" s="83">
        <f>IF($I175="TTL",SUMIF($C:$C,MID($K175,1,SEARCH("TTL",$K175)-2),$BI:$BI),SUMIF(실입고현황!$A:$A,BB175&amp;VLOOKUP($AG175,'TARGET MU'!$A:$D,'TARGET MU'!$B$1,FALSE)&amp;$Z175&amp;" "&amp;$AE175,실입고현황!$C:$C))</f>
        <v>210</v>
      </c>
      <c r="BJ175" s="102">
        <f>IF($I175="TTL",SUMIF($C:$C,MID($K175,1,SEARCH("TTL",$K175)-2),$BJ:$BJ),SUMIF(실입고현황!$A:$A,BC175&amp;VLOOKUP($AG175,'TARGET MU'!$A:$D,'TARGET MU'!$B$1,FALSE)&amp;$Z175&amp;" "&amp;$AE175,실입고현황!$C:$C))</f>
        <v>0</v>
      </c>
      <c r="BK175" s="103">
        <f>IF($I175="TTL",SUMIF($C:$C,MID($K175,1,SEARCH("TTL",$K175)-2),$BK:$BK),SUMIF(실입고현황!$A:$A,BD175&amp;VLOOKUP($AG175,'TARGET MU'!$A:$D,'TARGET MU'!$B$1,FALSE)&amp;$Z175&amp;" "&amp;$AE175,실입고현황!$C:$C))</f>
        <v>0</v>
      </c>
      <c r="BL175" s="103">
        <f>IF($I175="TTL",SUMIF($C:$C,MID($K175,1,SEARCH("TTL",$K175)-2),$BL:$BL),SUMIF(실입고현황!$A:$A,BE175&amp;VLOOKUP($AG175,'TARGET MU'!$A:$D,'TARGET MU'!$B$1,FALSE)&amp;$Z175&amp;" "&amp;$AE175,실입고현황!$C:$C))</f>
        <v>0</v>
      </c>
      <c r="BM175" s="103">
        <f>IF($I175="TTL",SUMIF($C:$C,MID($K175,1,SEARCH("TTL",$K175)-2),$BM:$BM),SUMIF(실입고현황!$A:$A,BF175&amp;VLOOKUP($AG175,'TARGET MU'!$A:$D,'TARGET MU'!$B$1,FALSE)&amp;$Z175&amp;" "&amp;$AE175,실입고현황!$C:$C))</f>
        <v>0</v>
      </c>
      <c r="BN175" s="104">
        <f t="shared" si="166"/>
        <v>0</v>
      </c>
      <c r="BO175" s="46">
        <f t="shared" si="167"/>
        <v>200</v>
      </c>
      <c r="BP175" s="94">
        <f t="shared" si="168"/>
        <v>4808800.0000000009</v>
      </c>
      <c r="BQ175" s="94">
        <f t="shared" si="169"/>
        <v>23800000</v>
      </c>
      <c r="BR175" s="47">
        <f t="shared" si="186"/>
        <v>4.4993269914248106</v>
      </c>
      <c r="BT175" s="26" t="str">
        <f>IF(ISERROR(Z175&amp;VLOOKUP($AG175,'TARGET MU'!$A:$D,'TARGET MU'!$B$1,FALSE))=TRUE,"",Z175&amp;VLOOKUP($AG175,'TARGET MU'!$A:$D,'TARGET MU'!$B$1,FALSE))</f>
        <v>ELSHPF5513MT대경글로텍</v>
      </c>
      <c r="BU175" s="31">
        <f t="shared" si="178"/>
        <v>24044.000000000004</v>
      </c>
      <c r="BV175" s="31" t="str">
        <f t="shared" si="179"/>
        <v>ELSHPF5513MTOMM200119000대경04IN</v>
      </c>
      <c r="BX175" s="54" t="str">
        <f t="shared" si="137"/>
        <v>ELS</v>
      </c>
      <c r="BY175" s="55">
        <f t="shared" si="138"/>
        <v>5</v>
      </c>
      <c r="BZ175" s="55" t="str">
        <f t="shared" si="139"/>
        <v>M</v>
      </c>
      <c r="CA175" s="55" t="str">
        <f t="shared" si="140"/>
        <v>HP</v>
      </c>
      <c r="CB175" s="55" t="str">
        <f t="shared" si="141"/>
        <v>K</v>
      </c>
      <c r="CC175" s="55" t="str">
        <f t="shared" si="142"/>
        <v>IN</v>
      </c>
      <c r="CD175" s="56" t="str">
        <f t="shared" si="143"/>
        <v>14FW_ELSTINKO_HOODZIP_01_MT_KIDS</v>
      </c>
      <c r="CE175" s="55" t="str">
        <f t="shared" si="144"/>
        <v>ELSHPF5513</v>
      </c>
      <c r="CF175" s="55">
        <f t="shared" si="145"/>
        <v>513</v>
      </c>
      <c r="CG175" s="56" t="str">
        <f t="shared" si="146"/>
        <v>14FW_ELSTINKO_HOODZIP_01_MT_KIDS</v>
      </c>
      <c r="CH175" s="55" t="str">
        <f t="shared" si="147"/>
        <v>MT</v>
      </c>
      <c r="CI175" s="55">
        <f t="shared" si="148"/>
        <v>1</v>
      </c>
      <c r="CJ175" s="55" t="str">
        <f t="shared" si="149"/>
        <v>OMM</v>
      </c>
      <c r="CK175" s="57">
        <f t="shared" si="170"/>
        <v>200</v>
      </c>
      <c r="CL175" s="58">
        <f t="shared" si="150"/>
        <v>20.8</v>
      </c>
      <c r="CM175" s="57">
        <f t="shared" si="151"/>
        <v>119000</v>
      </c>
      <c r="CN175" s="57">
        <f t="shared" si="152"/>
        <v>24024.000000000004</v>
      </c>
      <c r="CO175" s="57">
        <f t="shared" si="153"/>
        <v>20</v>
      </c>
      <c r="CP175" s="59">
        <f t="shared" si="154"/>
        <v>1</v>
      </c>
      <c r="CQ175" s="234"/>
      <c r="CS175" s="48"/>
      <c r="CT175" s="49" t="str">
        <f t="shared" si="155"/>
        <v>ELSHPF5513MTOMM</v>
      </c>
      <c r="CU175" s="50" t="str">
        <f t="shared" si="156"/>
        <v>ELSTINKO</v>
      </c>
      <c r="CV175" s="50" t="str">
        <f t="shared" si="136"/>
        <v>HOODED JUMPER_513_KIDS</v>
      </c>
      <c r="CW175" s="50" t="str">
        <f t="shared" si="157"/>
        <v>MINT_OMM</v>
      </c>
      <c r="CX175" s="51" t="str">
        <f t="shared" si="158"/>
        <v>ELS</v>
      </c>
      <c r="CY175" s="51">
        <f t="shared" si="159"/>
        <v>513</v>
      </c>
      <c r="CZ175" s="52">
        <f t="shared" si="171"/>
        <v>200</v>
      </c>
      <c r="DA175" s="52">
        <f t="shared" si="160"/>
        <v>119000</v>
      </c>
      <c r="DB175" s="51" t="str">
        <f t="shared" si="161"/>
        <v>MINT</v>
      </c>
      <c r="DC175" s="51" t="str">
        <f t="shared" si="162"/>
        <v>OMM</v>
      </c>
      <c r="DD175" s="60"/>
      <c r="DE175" s="164"/>
      <c r="DG175" s="270">
        <v>41778</v>
      </c>
      <c r="DH175" s="276">
        <f t="shared" si="134"/>
        <v>41754</v>
      </c>
      <c r="DI175" s="269">
        <v>41753</v>
      </c>
      <c r="DJ175" s="269">
        <v>41753</v>
      </c>
      <c r="DK175" s="270"/>
      <c r="DL175" s="1167"/>
      <c r="DM175" s="1167"/>
      <c r="DN175" s="270"/>
      <c r="DO175" s="270"/>
      <c r="DP175" s="277">
        <f t="shared" si="135"/>
        <v>41784</v>
      </c>
      <c r="DQ175" s="270"/>
      <c r="DR175" s="270"/>
      <c r="DS175" s="271"/>
      <c r="DT175" s="270"/>
      <c r="DU175" s="271"/>
      <c r="DV175" s="270">
        <v>41820</v>
      </c>
      <c r="DW175" s="270"/>
      <c r="DX175" s="271"/>
      <c r="DY175" s="271"/>
      <c r="DZ175" s="60"/>
      <c r="EA175" s="61"/>
      <c r="EB175" s="61"/>
      <c r="EC175" s="26" t="str">
        <f t="shared" si="180"/>
        <v/>
      </c>
      <c r="ED175" s="26" t="str">
        <f t="shared" si="181"/>
        <v>ELSHPF5513MTOMM</v>
      </c>
      <c r="EE175" s="27">
        <f>IF($ED175="",0,IF(COUNTIF(ED$12:ED174,ED175)=0,0,COUNTIF(ED$12:ED174,ED175)))</f>
        <v>0</v>
      </c>
      <c r="EF175" s="26">
        <f t="shared" si="182"/>
        <v>0</v>
      </c>
      <c r="EG175" s="27" t="str">
        <f t="shared" si="183"/>
        <v/>
      </c>
      <c r="EI175" s="26" t="str">
        <f t="shared" si="184"/>
        <v>ELSHPF5513</v>
      </c>
      <c r="EJ175" s="26" t="str">
        <f t="shared" si="185"/>
        <v>ELSHPF5513MT</v>
      </c>
      <c r="EV175" s="26">
        <f t="shared" si="187"/>
        <v>4160</v>
      </c>
    </row>
    <row r="176" spans="1:152" s="26" customFormat="1" ht="52.5" customHeight="1">
      <c r="A176" s="168" t="str">
        <f>IF(OR($I176="TTL",$I176=""),"",IF(ISERROR(VLOOKUP($B176,CODE!$D:$G,CODE!$F$1-2,FALSE))=TRUE,"전략",VLOOKUP($B176,CODE!$D:$G,CODE!$F$1-2,FALSE)))</f>
        <v>전략</v>
      </c>
      <c r="B176" s="217" t="str">
        <f>IF(OR($I176="TTL",$I176=""),"",IF(VLOOKUP($P176,CODE!$K:$O,CODE!$O$1,FALSE)="",$I176,$I176&amp;"-"&amp;VLOOKUP($P176,CODE!$K:$O,CODE!$O$1,FALSE)))</f>
        <v>ELS-의류</v>
      </c>
      <c r="C176" s="71" t="str">
        <f t="shared" si="172"/>
        <v>ELS-대경-04</v>
      </c>
      <c r="D176" s="300" t="str">
        <f t="shared" si="173"/>
        <v>ELS-대경-04ELSHPF5513MT</v>
      </c>
      <c r="E176" s="71">
        <f t="shared" si="174"/>
        <v>5</v>
      </c>
      <c r="F176" s="193" t="str">
        <f t="shared" si="175"/>
        <v>ELS-대경-045</v>
      </c>
      <c r="G176" s="71" t="str">
        <f t="shared" si="176"/>
        <v>ELS-대경-045-ELSHPF5513MINTOLL</v>
      </c>
      <c r="H176" s="71" t="str">
        <f>IF(ISERROR(I176&amp;VLOOKUP(P176,CODE!$K:$N,CODE!$N$1,FALSE)&amp;S176)=TRUE,0,I176&amp;VLOOKUP(P176,CODE!$K:$N,CODE!$N$1,FALSE)&amp;S176)</f>
        <v>ELS의류513</v>
      </c>
      <c r="I176" s="71" t="str">
        <f>IF(ISERROR(SEARCH("TTL",$K176))=TRUE,IF($L176="","",VLOOKUP($L176,CODE!$B:$G,CODE!$D$1,FALSE)),"TTL")</f>
        <v>ELS</v>
      </c>
      <c r="J176" s="237" t="str">
        <f t="shared" si="177"/>
        <v>14FW_E</v>
      </c>
      <c r="K176" s="878"/>
      <c r="L176" s="40" t="s">
        <v>2234</v>
      </c>
      <c r="M176" s="41" t="str">
        <f>IF(OR($I176="TTL",$L176=""),"",VLOOKUP($L176,CODE!$B:$D,CODE!$C$1,FALSE))</f>
        <v>ELSTINKO</v>
      </c>
      <c r="N176" s="42" t="str">
        <f>IF(OR($I176="TTL",$L176=""),"",VLOOKUP($K$2,CODE!$S:$T,CODE!$T$1-1,FALSE))</f>
        <v>F</v>
      </c>
      <c r="O176" s="1281">
        <v>5</v>
      </c>
      <c r="P176" s="40" t="s">
        <v>2252</v>
      </c>
      <c r="Q176" s="41" t="str">
        <f>IF(OR($I176="TTL",$P176=""),"",VLOOKUP($P176,CODE!$K:$M,CODE!$L$1,FALSE))</f>
        <v>HOODED JUMPER</v>
      </c>
      <c r="R176" s="1282" t="s">
        <v>2247</v>
      </c>
      <c r="S176" s="1283">
        <v>513</v>
      </c>
      <c r="T176" s="43">
        <f t="shared" si="190"/>
        <v>513</v>
      </c>
      <c r="U176" s="39" t="str">
        <f t="shared" si="191"/>
        <v>ELSHPF5513</v>
      </c>
      <c r="V176" s="36">
        <f t="shared" si="163"/>
        <v>0.2</v>
      </c>
      <c r="W176" s="1284" t="s">
        <v>2254</v>
      </c>
      <c r="X176" s="39" t="str">
        <f>IF($Y176="","",VLOOKUP($Y176,CODE!$AE:$AF,CODE!$AF$1-1,FALSE))</f>
        <v>MT</v>
      </c>
      <c r="Y176" s="37" t="s">
        <v>2249</v>
      </c>
      <c r="Z176" s="35" t="str">
        <f t="shared" si="192"/>
        <v>ELSHPF5513MT</v>
      </c>
      <c r="AA176" s="592" t="str">
        <f t="shared" si="164"/>
        <v/>
      </c>
      <c r="AB176" s="44">
        <f t="shared" si="165"/>
        <v>0.2</v>
      </c>
      <c r="AC176" s="598" t="s">
        <v>3017</v>
      </c>
      <c r="AD176" s="184">
        <v>1</v>
      </c>
      <c r="AE176" s="1285" t="s">
        <v>2245</v>
      </c>
      <c r="AF176" s="1295">
        <v>200</v>
      </c>
      <c r="AG176" s="1287" t="s">
        <v>2240</v>
      </c>
      <c r="AH176" s="1288">
        <v>4</v>
      </c>
      <c r="AI176" s="224" t="str">
        <f t="shared" si="193"/>
        <v>04</v>
      </c>
      <c r="AJ176" s="1289" t="s">
        <v>2241</v>
      </c>
      <c r="AK176" s="1289" t="s">
        <v>2242</v>
      </c>
      <c r="AL176" s="212">
        <f t="shared" si="194"/>
        <v>1</v>
      </c>
      <c r="AM176" s="247">
        <f>IF(ISERROR(VLOOKUP($F176,[1]기획현황취합!$A$1:$E$65440,[1]기획현황취합!$B$1,FALSE))=TRUE,0,VLOOKUP($F176,[1]기획현황취합!$A$1:$E$65440,[1]기획현황취합!$B$1,FALSE))</f>
        <v>119000</v>
      </c>
      <c r="AN176" s="1099">
        <f>IF(ISERROR(VLOOKUP($F176,[1]기획현황취합!$A$1:$E$65440,[1]기획현황취합!$C$1,FALSE))=TRUE,0,VLOOKUP($F176,[1]기획현황취합!$A$1:$E$65440,[1]기획현황취합!$C$1,FALSE))</f>
        <v>41803</v>
      </c>
      <c r="AO176" s="45">
        <f>IF(ISERROR(($AM176/1.1)/VLOOKUP($AG176,'TARGET MU'!$A:$D,'TARGET MU'!$D$1,FALSE))=TRUE,0,($AM176/1.1)/VLOOKUP($AG176,'TARGET MU'!$A:$D,'TARGET MU'!$D$1,FALSE))</f>
        <v>24040.404040404039</v>
      </c>
      <c r="AP176" s="1110">
        <f>IF(OR(AF176=0,AND(AV176=0,AW176=0)),0,IF(AG176="캡보이2",AV176*$AQ$5+AU176,IF(OR(AK176="IN",AK176="BG",AK176="VT",AK176="CB"),$AU176+(($AV176*(1+$AW$4))*(HLOOKUP(VLOOKUP(AG176,'TARGET MU'!$A:$P,'TARGET MU'!$J$1,FALSE),$AO$4:$AR$5,2,FALSE)))+$AW176,$AU176+((($AV176*(1+$AW$4))*(1+HLOOKUP(VLOOKUP($P176,CODE!$K:$P,CODE!$P$1,FALSE),$AS$4:$AV$5,2,FALSE)))*(HLOOKUP(VLOOKUP(AG176,'TARGET MU'!$A:$P,'TARGET MU'!$J$1,FALSE),$AO$4:$AR$5,2,FALSE)))+$AW176)))</f>
        <v>24044.000000000004</v>
      </c>
      <c r="AQ176" s="38">
        <f t="shared" si="188"/>
        <v>3.5959595959648141</v>
      </c>
      <c r="AR176" s="754">
        <v>0</v>
      </c>
      <c r="AS176" s="754">
        <v>20</v>
      </c>
      <c r="AT176" s="244" t="s">
        <v>1724</v>
      </c>
      <c r="AU176" s="219">
        <f t="shared" si="189"/>
        <v>20</v>
      </c>
      <c r="AV176" s="245">
        <v>20.8</v>
      </c>
      <c r="AW176" s="246">
        <v>0</v>
      </c>
      <c r="AX176" s="250">
        <f>IF(ISERROR(VLOOKUP($F176,[1]기획현황취합!$A$1:$E$65440,[1]기획현황취합!$D$1,FALSE))=TRUE,0,VLOOKUP($F176,[1]기획현황취합!$A$1:$E$65440,[1]기획현황취합!$D$1,FALSE))</f>
        <v>41744</v>
      </c>
      <c r="AY176" s="248">
        <v>0</v>
      </c>
      <c r="AZ176" s="208">
        <f>IF(ISERROR(VLOOKUP($F176,[1]기획현황취합!$A$1:$E$65440,[1]기획현황취합!$E$1,FALSE))=TRUE,0,VLOOKUP($F176,[1]기획현황취합!$A$1:$E$65440,[1]기획현황취합!$E$1,FALSE))</f>
        <v>41844</v>
      </c>
      <c r="BA176" s="243">
        <v>41859</v>
      </c>
      <c r="BB176" s="243">
        <v>41884</v>
      </c>
      <c r="BC176" s="243">
        <v>0</v>
      </c>
      <c r="BD176" s="243">
        <v>0</v>
      </c>
      <c r="BE176" s="243">
        <v>0</v>
      </c>
      <c r="BF176" s="243">
        <v>0</v>
      </c>
      <c r="BG176" s="249" t="s">
        <v>2838</v>
      </c>
      <c r="BH176" s="249">
        <v>0</v>
      </c>
      <c r="BI176" s="83">
        <f>IF($I176="TTL",SUMIF($C:$C,MID($K176,1,SEARCH("TTL",$K176)-2),$BI:$BI),SUMIF(실입고현황!$A:$A,BB176&amp;VLOOKUP($AG176,'TARGET MU'!$A:$D,'TARGET MU'!$B$1,FALSE)&amp;$Z176&amp;" "&amp;$AE176,실입고현황!$C:$C))</f>
        <v>209</v>
      </c>
      <c r="BJ176" s="102">
        <f>IF($I176="TTL",SUMIF($C:$C,MID($K176,1,SEARCH("TTL",$K176)-2),$BJ:$BJ),SUMIF(실입고현황!$A:$A,BC176&amp;VLOOKUP($AG176,'TARGET MU'!$A:$D,'TARGET MU'!$B$1,FALSE)&amp;$Z176&amp;" "&amp;$AE176,실입고현황!$C:$C))</f>
        <v>0</v>
      </c>
      <c r="BK176" s="103">
        <f>IF($I176="TTL",SUMIF($C:$C,MID($K176,1,SEARCH("TTL",$K176)-2),$BK:$BK),SUMIF(실입고현황!$A:$A,BD176&amp;VLOOKUP($AG176,'TARGET MU'!$A:$D,'TARGET MU'!$B$1,FALSE)&amp;$Z176&amp;" "&amp;$AE176,실입고현황!$C:$C))</f>
        <v>0</v>
      </c>
      <c r="BL176" s="103">
        <f>IF($I176="TTL",SUMIF($C:$C,MID($K176,1,SEARCH("TTL",$K176)-2),$BL:$BL),SUMIF(실입고현황!$A:$A,BE176&amp;VLOOKUP($AG176,'TARGET MU'!$A:$D,'TARGET MU'!$B$1,FALSE)&amp;$Z176&amp;" "&amp;$AE176,실입고현황!$C:$C))</f>
        <v>0</v>
      </c>
      <c r="BM176" s="103">
        <f>IF($I176="TTL",SUMIF($C:$C,MID($K176,1,SEARCH("TTL",$K176)-2),$BM:$BM),SUMIF(실입고현황!$A:$A,BF176&amp;VLOOKUP($AG176,'TARGET MU'!$A:$D,'TARGET MU'!$B$1,FALSE)&amp;$Z176&amp;" "&amp;$AE176,실입고현황!$C:$C))</f>
        <v>0</v>
      </c>
      <c r="BN176" s="104">
        <f t="shared" si="166"/>
        <v>0</v>
      </c>
      <c r="BO176" s="46">
        <f t="shared" si="167"/>
        <v>200</v>
      </c>
      <c r="BP176" s="94">
        <f t="shared" si="168"/>
        <v>4808800.0000000009</v>
      </c>
      <c r="BQ176" s="94">
        <f t="shared" si="169"/>
        <v>23800000</v>
      </c>
      <c r="BR176" s="47">
        <f t="shared" si="186"/>
        <v>4.4993269914248106</v>
      </c>
      <c r="BT176" s="26" t="str">
        <f>IF(ISERROR(Z176&amp;VLOOKUP($AG176,'TARGET MU'!$A:$D,'TARGET MU'!$B$1,FALSE))=TRUE,"",Z176&amp;VLOOKUP($AG176,'TARGET MU'!$A:$D,'TARGET MU'!$B$1,FALSE))</f>
        <v>ELSHPF5513MT대경글로텍</v>
      </c>
      <c r="BU176" s="31">
        <f t="shared" si="178"/>
        <v>24044.000000000004</v>
      </c>
      <c r="BV176" s="31" t="str">
        <f t="shared" si="179"/>
        <v>ELSHPF5513MTOLL200119000대경04IN</v>
      </c>
      <c r="BX176" s="54" t="str">
        <f t="shared" si="137"/>
        <v>ELS</v>
      </c>
      <c r="BY176" s="55">
        <f t="shared" si="138"/>
        <v>5</v>
      </c>
      <c r="BZ176" s="55" t="str">
        <f t="shared" si="139"/>
        <v>M</v>
      </c>
      <c r="CA176" s="55" t="str">
        <f t="shared" si="140"/>
        <v>HP</v>
      </c>
      <c r="CB176" s="55" t="str">
        <f t="shared" si="141"/>
        <v>K</v>
      </c>
      <c r="CC176" s="55" t="str">
        <f t="shared" si="142"/>
        <v>IN</v>
      </c>
      <c r="CD176" s="56" t="str">
        <f t="shared" si="143"/>
        <v>14FW_ELSTINKO_HOODZIP_01_MT_KIDS</v>
      </c>
      <c r="CE176" s="55" t="str">
        <f t="shared" si="144"/>
        <v>ELSHPF5513</v>
      </c>
      <c r="CF176" s="55">
        <f t="shared" si="145"/>
        <v>513</v>
      </c>
      <c r="CG176" s="56" t="str">
        <f t="shared" si="146"/>
        <v>14FW_ELSTINKO_HOODZIP_01_MT_KIDS</v>
      </c>
      <c r="CH176" s="55" t="str">
        <f t="shared" si="147"/>
        <v>MT</v>
      </c>
      <c r="CI176" s="55">
        <f t="shared" si="148"/>
        <v>1</v>
      </c>
      <c r="CJ176" s="55" t="str">
        <f t="shared" si="149"/>
        <v>OLL</v>
      </c>
      <c r="CK176" s="57">
        <f t="shared" si="170"/>
        <v>200</v>
      </c>
      <c r="CL176" s="58">
        <f t="shared" si="150"/>
        <v>20.8</v>
      </c>
      <c r="CM176" s="57">
        <f t="shared" si="151"/>
        <v>119000</v>
      </c>
      <c r="CN176" s="57">
        <f t="shared" si="152"/>
        <v>24024.000000000004</v>
      </c>
      <c r="CO176" s="57">
        <f t="shared" si="153"/>
        <v>20</v>
      </c>
      <c r="CP176" s="59">
        <f t="shared" si="154"/>
        <v>1</v>
      </c>
      <c r="CQ176" s="234"/>
      <c r="CS176" s="48"/>
      <c r="CT176" s="49" t="str">
        <f t="shared" si="155"/>
        <v>ELSHPF5513MTOLL</v>
      </c>
      <c r="CU176" s="50" t="str">
        <f t="shared" si="156"/>
        <v>ELSTINKO</v>
      </c>
      <c r="CV176" s="50" t="str">
        <f t="shared" si="136"/>
        <v>HOODED JUMPER_513_KIDS</v>
      </c>
      <c r="CW176" s="50" t="str">
        <f t="shared" si="157"/>
        <v>MINT_OLL</v>
      </c>
      <c r="CX176" s="51" t="str">
        <f t="shared" si="158"/>
        <v>ELS</v>
      </c>
      <c r="CY176" s="51">
        <f t="shared" si="159"/>
        <v>513</v>
      </c>
      <c r="CZ176" s="52">
        <f t="shared" si="171"/>
        <v>200</v>
      </c>
      <c r="DA176" s="52">
        <f t="shared" si="160"/>
        <v>119000</v>
      </c>
      <c r="DB176" s="51" t="str">
        <f t="shared" si="161"/>
        <v>MINT</v>
      </c>
      <c r="DC176" s="51" t="str">
        <f t="shared" si="162"/>
        <v>OLL</v>
      </c>
      <c r="DD176" s="60"/>
      <c r="DE176" s="164"/>
      <c r="DG176" s="270">
        <v>41778</v>
      </c>
      <c r="DH176" s="276">
        <f t="shared" si="134"/>
        <v>41754</v>
      </c>
      <c r="DI176" s="269">
        <v>41753</v>
      </c>
      <c r="DJ176" s="269">
        <v>41753</v>
      </c>
      <c r="DK176" s="270"/>
      <c r="DL176" s="1167"/>
      <c r="DM176" s="1167"/>
      <c r="DN176" s="270"/>
      <c r="DO176" s="270"/>
      <c r="DP176" s="277">
        <f t="shared" si="135"/>
        <v>41784</v>
      </c>
      <c r="DQ176" s="270"/>
      <c r="DR176" s="270"/>
      <c r="DS176" s="271"/>
      <c r="DT176" s="270"/>
      <c r="DU176" s="271"/>
      <c r="DV176" s="270">
        <v>41820</v>
      </c>
      <c r="DW176" s="270"/>
      <c r="DX176" s="271"/>
      <c r="DY176" s="271"/>
      <c r="DZ176" s="60"/>
      <c r="EA176" s="61"/>
      <c r="EB176" s="61"/>
      <c r="EC176" s="26" t="str">
        <f t="shared" si="180"/>
        <v/>
      </c>
      <c r="ED176" s="26" t="str">
        <f t="shared" si="181"/>
        <v>ELSHPF5513MTOLL</v>
      </c>
      <c r="EE176" s="27">
        <f>IF($ED176="",0,IF(COUNTIF(ED$12:ED175,ED176)=0,0,COUNTIF(ED$12:ED175,ED176)))</f>
        <v>0</v>
      </c>
      <c r="EF176" s="26">
        <f t="shared" si="182"/>
        <v>0</v>
      </c>
      <c r="EG176" s="27" t="str">
        <f t="shared" si="183"/>
        <v/>
      </c>
      <c r="EI176" s="26" t="str">
        <f t="shared" si="184"/>
        <v>ELSHPF5513</v>
      </c>
      <c r="EJ176" s="26" t="str">
        <f t="shared" si="185"/>
        <v>ELSHPF5513MT</v>
      </c>
      <c r="EV176" s="26">
        <f t="shared" si="187"/>
        <v>4160</v>
      </c>
    </row>
    <row r="177" spans="1:152" s="26" customFormat="1" ht="52.5" customHeight="1">
      <c r="A177" s="168" t="str">
        <f>IF(OR($I177="TTL",$I177=""),"",IF(ISERROR(VLOOKUP($B177,CODE!$D:$G,CODE!$F$1-2,FALSE))=TRUE,"전략",VLOOKUP($B177,CODE!$D:$G,CODE!$F$1-2,FALSE)))</f>
        <v>전략</v>
      </c>
      <c r="B177" s="217" t="str">
        <f>IF(OR($I177="TTL",$I177=""),"",IF(VLOOKUP($P177,CODE!$K:$O,CODE!$O$1,FALSE)="",$I177,$I177&amp;"-"&amp;VLOOKUP($P177,CODE!$K:$O,CODE!$O$1,FALSE)))</f>
        <v>ELS-의류</v>
      </c>
      <c r="C177" s="71" t="str">
        <f t="shared" si="172"/>
        <v>ELS-대경-04</v>
      </c>
      <c r="D177" s="300" t="str">
        <f t="shared" si="173"/>
        <v>ELS-대경-04ELSHPF5513MT</v>
      </c>
      <c r="E177" s="71">
        <f t="shared" si="174"/>
        <v>5</v>
      </c>
      <c r="F177" s="193" t="str">
        <f t="shared" si="175"/>
        <v>ELS-대경-045</v>
      </c>
      <c r="G177" s="71" t="str">
        <f t="shared" si="176"/>
        <v>ELS-대경-045-ELSHPF5513MINTOXL</v>
      </c>
      <c r="H177" s="71" t="str">
        <f>IF(ISERROR(I177&amp;VLOOKUP(P177,CODE!$K:$N,CODE!$N$1,FALSE)&amp;S177)=TRUE,0,I177&amp;VLOOKUP(P177,CODE!$K:$N,CODE!$N$1,FALSE)&amp;S177)</f>
        <v>ELS의류513</v>
      </c>
      <c r="I177" s="71" t="str">
        <f>IF(ISERROR(SEARCH("TTL",$K177))=TRUE,IF($L177="","",VLOOKUP($L177,CODE!$B:$G,CODE!$D$1,FALSE)),"TTL")</f>
        <v>ELS</v>
      </c>
      <c r="J177" s="237" t="str">
        <f t="shared" si="177"/>
        <v>14FW_E</v>
      </c>
      <c r="K177" s="878"/>
      <c r="L177" s="40" t="s">
        <v>2234</v>
      </c>
      <c r="M177" s="41" t="str">
        <f>IF(OR($I177="TTL",$L177=""),"",VLOOKUP($L177,CODE!$B:$D,CODE!$C$1,FALSE))</f>
        <v>ELSTINKO</v>
      </c>
      <c r="N177" s="42" t="str">
        <f>IF(OR($I177="TTL",$L177=""),"",VLOOKUP($K$2,CODE!$S:$T,CODE!$T$1-1,FALSE))</f>
        <v>F</v>
      </c>
      <c r="O177" s="1281">
        <v>5</v>
      </c>
      <c r="P177" s="40" t="s">
        <v>2252</v>
      </c>
      <c r="Q177" s="41" t="str">
        <f>IF(OR($I177="TTL",$P177=""),"",VLOOKUP($P177,CODE!$K:$M,CODE!$L$1,FALSE))</f>
        <v>HOODED JUMPER</v>
      </c>
      <c r="R177" s="1282" t="s">
        <v>2247</v>
      </c>
      <c r="S177" s="1283">
        <v>513</v>
      </c>
      <c r="T177" s="43">
        <f t="shared" si="190"/>
        <v>513</v>
      </c>
      <c r="U177" s="39" t="str">
        <f t="shared" si="191"/>
        <v>ELSHPF5513</v>
      </c>
      <c r="V177" s="36">
        <f t="shared" si="163"/>
        <v>0.2</v>
      </c>
      <c r="W177" s="1284" t="s">
        <v>2254</v>
      </c>
      <c r="X177" s="39" t="str">
        <f>IF($Y177="","",VLOOKUP($Y177,CODE!$AE:$AF,CODE!$AF$1-1,FALSE))</f>
        <v>MT</v>
      </c>
      <c r="Y177" s="37" t="s">
        <v>2249</v>
      </c>
      <c r="Z177" s="35" t="str">
        <f t="shared" si="192"/>
        <v>ELSHPF5513MT</v>
      </c>
      <c r="AA177" s="592" t="str">
        <f t="shared" si="164"/>
        <v/>
      </c>
      <c r="AB177" s="44">
        <f t="shared" si="165"/>
        <v>0.2</v>
      </c>
      <c r="AC177" s="598" t="s">
        <v>3017</v>
      </c>
      <c r="AD177" s="184">
        <v>1</v>
      </c>
      <c r="AE177" s="1285" t="s">
        <v>2246</v>
      </c>
      <c r="AF177" s="1295">
        <v>150</v>
      </c>
      <c r="AG177" s="1287" t="s">
        <v>2240</v>
      </c>
      <c r="AH177" s="1288">
        <v>4</v>
      </c>
      <c r="AI177" s="224" t="str">
        <f t="shared" si="193"/>
        <v>04</v>
      </c>
      <c r="AJ177" s="1289" t="s">
        <v>2241</v>
      </c>
      <c r="AK177" s="1289" t="s">
        <v>2242</v>
      </c>
      <c r="AL177" s="212">
        <f t="shared" si="194"/>
        <v>1</v>
      </c>
      <c r="AM177" s="247">
        <f>IF(ISERROR(VLOOKUP($F177,[1]기획현황취합!$A$1:$E$65440,[1]기획현황취합!$B$1,FALSE))=TRUE,0,VLOOKUP($F177,[1]기획현황취합!$A$1:$E$65440,[1]기획현황취합!$B$1,FALSE))</f>
        <v>119000</v>
      </c>
      <c r="AN177" s="1099">
        <f>IF(ISERROR(VLOOKUP($F177,[1]기획현황취합!$A$1:$E$65440,[1]기획현황취합!$C$1,FALSE))=TRUE,0,VLOOKUP($F177,[1]기획현황취합!$A$1:$E$65440,[1]기획현황취합!$C$1,FALSE))</f>
        <v>41803</v>
      </c>
      <c r="AO177" s="45">
        <f>IF(ISERROR(($AM177/1.1)/VLOOKUP($AG177,'TARGET MU'!$A:$D,'TARGET MU'!$D$1,FALSE))=TRUE,0,($AM177/1.1)/VLOOKUP($AG177,'TARGET MU'!$A:$D,'TARGET MU'!$D$1,FALSE))</f>
        <v>24040.404040404039</v>
      </c>
      <c r="AP177" s="1110">
        <f>IF(OR(AF177=0,AND(AV177=0,AW177=0)),0,IF(AG177="캡보이2",AV177*$AQ$5+AU177,IF(OR(AK177="IN",AK177="BG",AK177="VT",AK177="CB"),$AU177+(($AV177*(1+$AW$4))*(HLOOKUP(VLOOKUP(AG177,'TARGET MU'!$A:$P,'TARGET MU'!$J$1,FALSE),$AO$4:$AR$5,2,FALSE)))+$AW177,$AU177+((($AV177*(1+$AW$4))*(1+HLOOKUP(VLOOKUP($P177,CODE!$K:$P,CODE!$P$1,FALSE),$AS$4:$AV$5,2,FALSE)))*(HLOOKUP(VLOOKUP(AG177,'TARGET MU'!$A:$P,'TARGET MU'!$J$1,FALSE),$AO$4:$AR$5,2,FALSE)))+$AW177)))</f>
        <v>24044.000000000004</v>
      </c>
      <c r="AQ177" s="38">
        <f t="shared" si="188"/>
        <v>3.5959595959648141</v>
      </c>
      <c r="AR177" s="754">
        <v>0</v>
      </c>
      <c r="AS177" s="754">
        <v>20</v>
      </c>
      <c r="AT177" s="244" t="s">
        <v>1724</v>
      </c>
      <c r="AU177" s="219">
        <f t="shared" si="189"/>
        <v>20</v>
      </c>
      <c r="AV177" s="245">
        <v>20.8</v>
      </c>
      <c r="AW177" s="246">
        <v>0</v>
      </c>
      <c r="AX177" s="250">
        <f>IF(ISERROR(VLOOKUP($F177,[1]기획현황취합!$A$1:$E$65440,[1]기획현황취합!$D$1,FALSE))=TRUE,0,VLOOKUP($F177,[1]기획현황취합!$A$1:$E$65440,[1]기획현황취합!$D$1,FALSE))</f>
        <v>41744</v>
      </c>
      <c r="AY177" s="248">
        <v>0</v>
      </c>
      <c r="AZ177" s="208">
        <f>IF(ISERROR(VLOOKUP($F177,[1]기획현황취합!$A$1:$E$65440,[1]기획현황취합!$E$1,FALSE))=TRUE,0,VLOOKUP($F177,[1]기획현황취합!$A$1:$E$65440,[1]기획현황취합!$E$1,FALSE))</f>
        <v>41844</v>
      </c>
      <c r="BA177" s="243">
        <v>41859</v>
      </c>
      <c r="BB177" s="243">
        <v>41884</v>
      </c>
      <c r="BC177" s="243">
        <v>0</v>
      </c>
      <c r="BD177" s="243">
        <v>0</v>
      </c>
      <c r="BE177" s="243">
        <v>0</v>
      </c>
      <c r="BF177" s="243">
        <v>0</v>
      </c>
      <c r="BG177" s="249" t="s">
        <v>2838</v>
      </c>
      <c r="BH177" s="249">
        <v>0</v>
      </c>
      <c r="BI177" s="83">
        <f>IF($I177="TTL",SUMIF($C:$C,MID($K177,1,SEARCH("TTL",$K177)-2),$BI:$BI),SUMIF(실입고현황!$A:$A,BB177&amp;VLOOKUP($AG177,'TARGET MU'!$A:$D,'TARGET MU'!$B$1,FALSE)&amp;$Z177&amp;" "&amp;$AE177,실입고현황!$C:$C))</f>
        <v>160</v>
      </c>
      <c r="BJ177" s="102">
        <f>IF($I177="TTL",SUMIF($C:$C,MID($K177,1,SEARCH("TTL",$K177)-2),$BJ:$BJ),SUMIF(실입고현황!$A:$A,BC177&amp;VLOOKUP($AG177,'TARGET MU'!$A:$D,'TARGET MU'!$B$1,FALSE)&amp;$Z177&amp;" "&amp;$AE177,실입고현황!$C:$C))</f>
        <v>0</v>
      </c>
      <c r="BK177" s="103">
        <f>IF($I177="TTL",SUMIF($C:$C,MID($K177,1,SEARCH("TTL",$K177)-2),$BK:$BK),SUMIF(실입고현황!$A:$A,BD177&amp;VLOOKUP($AG177,'TARGET MU'!$A:$D,'TARGET MU'!$B$1,FALSE)&amp;$Z177&amp;" "&amp;$AE177,실입고현황!$C:$C))</f>
        <v>0</v>
      </c>
      <c r="BL177" s="103">
        <f>IF($I177="TTL",SUMIF($C:$C,MID($K177,1,SEARCH("TTL",$K177)-2),$BL:$BL),SUMIF(실입고현황!$A:$A,BE177&amp;VLOOKUP($AG177,'TARGET MU'!$A:$D,'TARGET MU'!$B$1,FALSE)&amp;$Z177&amp;" "&amp;$AE177,실입고현황!$C:$C))</f>
        <v>0</v>
      </c>
      <c r="BM177" s="103">
        <f>IF($I177="TTL",SUMIF($C:$C,MID($K177,1,SEARCH("TTL",$K177)-2),$BM:$BM),SUMIF(실입고현황!$A:$A,BF177&amp;VLOOKUP($AG177,'TARGET MU'!$A:$D,'TARGET MU'!$B$1,FALSE)&amp;$Z177&amp;" "&amp;$AE177,실입고현황!$C:$C))</f>
        <v>0</v>
      </c>
      <c r="BN177" s="104">
        <f t="shared" si="166"/>
        <v>0</v>
      </c>
      <c r="BO177" s="46">
        <f t="shared" si="167"/>
        <v>150</v>
      </c>
      <c r="BP177" s="94">
        <f t="shared" si="168"/>
        <v>3606600.0000000005</v>
      </c>
      <c r="BQ177" s="94">
        <f t="shared" si="169"/>
        <v>17850000</v>
      </c>
      <c r="BR177" s="47">
        <f t="shared" si="186"/>
        <v>4.4993269914248106</v>
      </c>
      <c r="BT177" s="26" t="str">
        <f>IF(ISERROR(Z177&amp;VLOOKUP($AG177,'TARGET MU'!$A:$D,'TARGET MU'!$B$1,FALSE))=TRUE,"",Z177&amp;VLOOKUP($AG177,'TARGET MU'!$A:$D,'TARGET MU'!$B$1,FALSE))</f>
        <v>ELSHPF5513MT대경글로텍</v>
      </c>
      <c r="BU177" s="31">
        <f t="shared" si="178"/>
        <v>24044.000000000004</v>
      </c>
      <c r="BV177" s="31" t="str">
        <f t="shared" si="179"/>
        <v>ELSHPF5513MTOXL150119000대경04IN</v>
      </c>
      <c r="BX177" s="54" t="str">
        <f t="shared" si="137"/>
        <v>ELS</v>
      </c>
      <c r="BY177" s="55">
        <f t="shared" si="138"/>
        <v>5</v>
      </c>
      <c r="BZ177" s="55" t="str">
        <f t="shared" si="139"/>
        <v>M</v>
      </c>
      <c r="CA177" s="55" t="str">
        <f t="shared" si="140"/>
        <v>HP</v>
      </c>
      <c r="CB177" s="55" t="str">
        <f t="shared" si="141"/>
        <v>K</v>
      </c>
      <c r="CC177" s="55" t="str">
        <f t="shared" si="142"/>
        <v>IN</v>
      </c>
      <c r="CD177" s="56" t="str">
        <f t="shared" si="143"/>
        <v>14FW_ELSTINKO_HOODZIP_01_MT_KIDS</v>
      </c>
      <c r="CE177" s="55" t="str">
        <f t="shared" si="144"/>
        <v>ELSHPF5513</v>
      </c>
      <c r="CF177" s="55">
        <f t="shared" si="145"/>
        <v>513</v>
      </c>
      <c r="CG177" s="56" t="str">
        <f t="shared" si="146"/>
        <v>14FW_ELSTINKO_HOODZIP_01_MT_KIDS</v>
      </c>
      <c r="CH177" s="55" t="str">
        <f t="shared" si="147"/>
        <v>MT</v>
      </c>
      <c r="CI177" s="55">
        <f t="shared" si="148"/>
        <v>1</v>
      </c>
      <c r="CJ177" s="55" t="str">
        <f t="shared" si="149"/>
        <v>OXL</v>
      </c>
      <c r="CK177" s="57">
        <f t="shared" si="170"/>
        <v>150</v>
      </c>
      <c r="CL177" s="58">
        <f t="shared" si="150"/>
        <v>20.8</v>
      </c>
      <c r="CM177" s="57">
        <f t="shared" si="151"/>
        <v>119000</v>
      </c>
      <c r="CN177" s="57">
        <f t="shared" si="152"/>
        <v>24024.000000000004</v>
      </c>
      <c r="CO177" s="57">
        <f t="shared" si="153"/>
        <v>20</v>
      </c>
      <c r="CP177" s="59">
        <f t="shared" si="154"/>
        <v>1</v>
      </c>
      <c r="CQ177" s="234"/>
      <c r="CS177" s="48"/>
      <c r="CT177" s="49" t="str">
        <f t="shared" si="155"/>
        <v>ELSHPF5513MTOXL</v>
      </c>
      <c r="CU177" s="50" t="str">
        <f t="shared" si="156"/>
        <v>ELSTINKO</v>
      </c>
      <c r="CV177" s="50" t="str">
        <f t="shared" si="136"/>
        <v>HOODED JUMPER_513_KIDS</v>
      </c>
      <c r="CW177" s="50" t="str">
        <f t="shared" si="157"/>
        <v>MINT_OXL</v>
      </c>
      <c r="CX177" s="51" t="str">
        <f t="shared" si="158"/>
        <v>ELS</v>
      </c>
      <c r="CY177" s="51">
        <f t="shared" si="159"/>
        <v>513</v>
      </c>
      <c r="CZ177" s="52">
        <f t="shared" si="171"/>
        <v>150</v>
      </c>
      <c r="DA177" s="52">
        <f t="shared" si="160"/>
        <v>119000</v>
      </c>
      <c r="DB177" s="51" t="str">
        <f t="shared" si="161"/>
        <v>MINT</v>
      </c>
      <c r="DC177" s="51" t="str">
        <f t="shared" si="162"/>
        <v>OXL</v>
      </c>
      <c r="DD177" s="60"/>
      <c r="DE177" s="164"/>
      <c r="DG177" s="270">
        <v>41778</v>
      </c>
      <c r="DH177" s="276">
        <f t="shared" si="134"/>
        <v>41754</v>
      </c>
      <c r="DI177" s="269">
        <v>41753</v>
      </c>
      <c r="DJ177" s="269">
        <v>41753</v>
      </c>
      <c r="DK177" s="270"/>
      <c r="DL177" s="1167"/>
      <c r="DM177" s="1167"/>
      <c r="DN177" s="270"/>
      <c r="DO177" s="270"/>
      <c r="DP177" s="277">
        <f t="shared" si="135"/>
        <v>41784</v>
      </c>
      <c r="DQ177" s="270"/>
      <c r="DR177" s="270"/>
      <c r="DS177" s="271"/>
      <c r="DT177" s="270"/>
      <c r="DU177" s="271"/>
      <c r="DV177" s="270">
        <v>41820</v>
      </c>
      <c r="DW177" s="270"/>
      <c r="DX177" s="271"/>
      <c r="DY177" s="271"/>
      <c r="DZ177" s="60"/>
      <c r="EA177" s="61"/>
      <c r="EB177" s="61"/>
      <c r="EC177" s="26" t="str">
        <f t="shared" si="180"/>
        <v/>
      </c>
      <c r="ED177" s="26" t="str">
        <f t="shared" si="181"/>
        <v>ELSHPF5513MTOXL</v>
      </c>
      <c r="EE177" s="27">
        <f>IF($ED177="",0,IF(COUNTIF(ED$12:ED176,ED177)=0,0,COUNTIF(ED$12:ED176,ED177)))</f>
        <v>0</v>
      </c>
      <c r="EF177" s="26">
        <f t="shared" si="182"/>
        <v>0</v>
      </c>
      <c r="EG177" s="27" t="str">
        <f t="shared" si="183"/>
        <v/>
      </c>
      <c r="EI177" s="26" t="str">
        <f t="shared" si="184"/>
        <v>ELSHPF5513</v>
      </c>
      <c r="EJ177" s="26" t="str">
        <f t="shared" si="185"/>
        <v>ELSHPF5513MT</v>
      </c>
      <c r="EV177" s="26">
        <f t="shared" si="187"/>
        <v>3120</v>
      </c>
    </row>
    <row r="178" spans="1:152" s="26" customFormat="1" ht="52.5" customHeight="1">
      <c r="A178" s="168" t="str">
        <f>IF(OR($I178="TTL",$I178=""),"",IF(ISERROR(VLOOKUP($B178,CODE!$D:$G,CODE!$F$1-2,FALSE))=TRUE,"전략",VLOOKUP($B178,CODE!$D:$G,CODE!$F$1-2,FALSE)))</f>
        <v>전략</v>
      </c>
      <c r="B178" s="217" t="str">
        <f>IF(OR($I178="TTL",$I178=""),"",IF(VLOOKUP($P178,CODE!$K:$O,CODE!$O$1,FALSE)="",$I178,$I178&amp;"-"&amp;VLOOKUP($P178,CODE!$K:$O,CODE!$O$1,FALSE)))</f>
        <v>ELS-의류</v>
      </c>
      <c r="C178" s="71" t="str">
        <f t="shared" si="172"/>
        <v>ELS-대경-04</v>
      </c>
      <c r="D178" s="300" t="str">
        <f t="shared" si="173"/>
        <v>ELS-대경-04ELSHPF5514PK</v>
      </c>
      <c r="E178" s="71">
        <f t="shared" si="174"/>
        <v>6</v>
      </c>
      <c r="F178" s="193" t="str">
        <f t="shared" si="175"/>
        <v>ELS-대경-046</v>
      </c>
      <c r="G178" s="71" t="str">
        <f t="shared" si="176"/>
        <v>ELS-대경-046-ELSHPF5514PINKOXS</v>
      </c>
      <c r="H178" s="71" t="str">
        <f>IF(ISERROR(I178&amp;VLOOKUP(P178,CODE!$K:$N,CODE!$N$1,FALSE)&amp;S178)=TRUE,0,I178&amp;VLOOKUP(P178,CODE!$K:$N,CODE!$N$1,FALSE)&amp;S178)</f>
        <v>ELS의류514</v>
      </c>
      <c r="I178" s="71" t="str">
        <f>IF(ISERROR(SEARCH("TTL",$K178))=TRUE,IF($L178="","",VLOOKUP($L178,CODE!$B:$G,CODE!$D$1,FALSE)),"TTL")</f>
        <v>ELS</v>
      </c>
      <c r="J178" s="237" t="str">
        <f t="shared" si="177"/>
        <v>14FW_E</v>
      </c>
      <c r="K178" s="878"/>
      <c r="L178" s="40" t="s">
        <v>2234</v>
      </c>
      <c r="M178" s="41" t="str">
        <f>IF(OR($I178="TTL",$L178=""),"",VLOOKUP($L178,CODE!$B:$D,CODE!$C$1,FALSE))</f>
        <v>ELSTINKO</v>
      </c>
      <c r="N178" s="42" t="str">
        <f>IF(OR($I178="TTL",$L178=""),"",VLOOKUP($K$2,CODE!$S:$T,CODE!$T$1-1,FALSE))</f>
        <v>F</v>
      </c>
      <c r="O178" s="1281">
        <v>5</v>
      </c>
      <c r="P178" s="40" t="s">
        <v>2252</v>
      </c>
      <c r="Q178" s="41" t="str">
        <f>IF(OR($I178="TTL",$P178=""),"",VLOOKUP($P178,CODE!$K:$M,CODE!$L$1,FALSE))</f>
        <v>HOODED JUMPER</v>
      </c>
      <c r="R178" s="1282" t="s">
        <v>2247</v>
      </c>
      <c r="S178" s="1283">
        <v>514</v>
      </c>
      <c r="T178" s="43">
        <f t="shared" si="190"/>
        <v>514</v>
      </c>
      <c r="U178" s="39" t="str">
        <f t="shared" si="191"/>
        <v>ELSHPF5514</v>
      </c>
      <c r="V178" s="36">
        <f t="shared" si="163"/>
        <v>0.2</v>
      </c>
      <c r="W178" s="1284" t="s">
        <v>2255</v>
      </c>
      <c r="X178" s="39" t="str">
        <f>IF($Y178="","",VLOOKUP($Y178,CODE!$AE:$AF,CODE!$AF$1-1,FALSE))</f>
        <v>PK</v>
      </c>
      <c r="Y178" s="37" t="s">
        <v>2251</v>
      </c>
      <c r="Z178" s="35" t="str">
        <f t="shared" si="192"/>
        <v>ELSHPF5514PK</v>
      </c>
      <c r="AA178" s="592" t="str">
        <f t="shared" si="164"/>
        <v/>
      </c>
      <c r="AB178" s="44">
        <f t="shared" si="165"/>
        <v>0.2</v>
      </c>
      <c r="AC178" s="598" t="s">
        <v>3017</v>
      </c>
      <c r="AD178" s="184">
        <v>1</v>
      </c>
      <c r="AE178" s="1285" t="s">
        <v>2239</v>
      </c>
      <c r="AF178" s="1295">
        <v>200</v>
      </c>
      <c r="AG178" s="1287" t="s">
        <v>2240</v>
      </c>
      <c r="AH178" s="1288">
        <v>4</v>
      </c>
      <c r="AI178" s="224" t="str">
        <f t="shared" si="193"/>
        <v>04</v>
      </c>
      <c r="AJ178" s="1289" t="s">
        <v>2241</v>
      </c>
      <c r="AK178" s="1289" t="s">
        <v>2242</v>
      </c>
      <c r="AL178" s="212">
        <f t="shared" si="194"/>
        <v>1</v>
      </c>
      <c r="AM178" s="247">
        <f>IF(ISERROR(VLOOKUP($F178,[1]기획현황취합!$A$1:$E$65440,[1]기획현황취합!$B$1,FALSE))=TRUE,0,VLOOKUP($F178,[1]기획현황취합!$A$1:$E$65440,[1]기획현황취합!$B$1,FALSE))</f>
        <v>119000</v>
      </c>
      <c r="AN178" s="1099">
        <f>IF(ISERROR(VLOOKUP($F178,[1]기획현황취합!$A$1:$E$65440,[1]기획현황취합!$C$1,FALSE))=TRUE,0,VLOOKUP($F178,[1]기획현황취합!$A$1:$E$65440,[1]기획현황취합!$C$1,FALSE))</f>
        <v>41803</v>
      </c>
      <c r="AO178" s="45">
        <f>IF(ISERROR(($AM178/1.1)/VLOOKUP($AG178,'TARGET MU'!$A:$D,'TARGET MU'!$D$1,FALSE))=TRUE,0,($AM178/1.1)/VLOOKUP($AG178,'TARGET MU'!$A:$D,'TARGET MU'!$D$1,FALSE))</f>
        <v>24040.404040404039</v>
      </c>
      <c r="AP178" s="1110">
        <f>IF(OR(AF178=0,AND(AV178=0,AW178=0)),0,IF(AG178="캡보이2",AV178*$AQ$5+AU178,IF(OR(AK178="IN",AK178="BG",AK178="VT",AK178="CB"),$AU178+(($AV178*(1+$AW$4))*(HLOOKUP(VLOOKUP(AG178,'TARGET MU'!$A:$P,'TARGET MU'!$J$1,FALSE),$AO$4:$AR$5,2,FALSE)))+$AW178,$AU178+((($AV178*(1+$AW$4))*(1+HLOOKUP(VLOOKUP($P178,CODE!$K:$P,CODE!$P$1,FALSE),$AS$4:$AV$5,2,FALSE)))*(HLOOKUP(VLOOKUP(AG178,'TARGET MU'!$A:$P,'TARGET MU'!$J$1,FALSE),$AO$4:$AR$5,2,FALSE)))+$AW178)))</f>
        <v>24044.000000000004</v>
      </c>
      <c r="AQ178" s="38">
        <f t="shared" si="188"/>
        <v>3.5959595959648141</v>
      </c>
      <c r="AR178" s="754">
        <v>0</v>
      </c>
      <c r="AS178" s="754">
        <v>20</v>
      </c>
      <c r="AT178" s="244" t="s">
        <v>1724</v>
      </c>
      <c r="AU178" s="219">
        <f t="shared" si="189"/>
        <v>20</v>
      </c>
      <c r="AV178" s="245">
        <v>20.8</v>
      </c>
      <c r="AW178" s="246">
        <v>0</v>
      </c>
      <c r="AX178" s="250">
        <f>IF(ISERROR(VLOOKUP($F178,[1]기획현황취합!$A$1:$E$65440,[1]기획현황취합!$D$1,FALSE))=TRUE,0,VLOOKUP($F178,[1]기획현황취합!$A$1:$E$65440,[1]기획현황취합!$D$1,FALSE))</f>
        <v>41744</v>
      </c>
      <c r="AY178" s="248">
        <v>0</v>
      </c>
      <c r="AZ178" s="208">
        <f>IF(ISERROR(VLOOKUP($F178,[1]기획현황취합!$A$1:$E$65440,[1]기획현황취합!$E$1,FALSE))=TRUE,0,VLOOKUP($F178,[1]기획현황취합!$A$1:$E$65440,[1]기획현황취합!$E$1,FALSE))</f>
        <v>41844</v>
      </c>
      <c r="BA178" s="243">
        <v>41859</v>
      </c>
      <c r="BB178" s="243">
        <v>41884</v>
      </c>
      <c r="BC178" s="243">
        <v>0</v>
      </c>
      <c r="BD178" s="243">
        <v>0</v>
      </c>
      <c r="BE178" s="243">
        <v>0</v>
      </c>
      <c r="BF178" s="243">
        <v>0</v>
      </c>
      <c r="BG178" s="249" t="s">
        <v>2838</v>
      </c>
      <c r="BH178" s="249">
        <v>0</v>
      </c>
      <c r="BI178" s="83">
        <f>IF($I178="TTL",SUMIF($C:$C,MID($K178,1,SEARCH("TTL",$K178)-2),$BI:$BI),SUMIF(실입고현황!$A:$A,BB178&amp;VLOOKUP($AG178,'TARGET MU'!$A:$D,'TARGET MU'!$B$1,FALSE)&amp;$Z178&amp;" "&amp;$AE178,실입고현황!$C:$C))</f>
        <v>210</v>
      </c>
      <c r="BJ178" s="102">
        <f>IF($I178="TTL",SUMIF($C:$C,MID($K178,1,SEARCH("TTL",$K178)-2),$BJ:$BJ),SUMIF(실입고현황!$A:$A,BC178&amp;VLOOKUP($AG178,'TARGET MU'!$A:$D,'TARGET MU'!$B$1,FALSE)&amp;$Z178&amp;" "&amp;$AE178,실입고현황!$C:$C))</f>
        <v>0</v>
      </c>
      <c r="BK178" s="103">
        <f>IF($I178="TTL",SUMIF($C:$C,MID($K178,1,SEARCH("TTL",$K178)-2),$BK:$BK),SUMIF(실입고현황!$A:$A,BD178&amp;VLOOKUP($AG178,'TARGET MU'!$A:$D,'TARGET MU'!$B$1,FALSE)&amp;$Z178&amp;" "&amp;$AE178,실입고현황!$C:$C))</f>
        <v>0</v>
      </c>
      <c r="BL178" s="103">
        <f>IF($I178="TTL",SUMIF($C:$C,MID($K178,1,SEARCH("TTL",$K178)-2),$BL:$BL),SUMIF(실입고현황!$A:$A,BE178&amp;VLOOKUP($AG178,'TARGET MU'!$A:$D,'TARGET MU'!$B$1,FALSE)&amp;$Z178&amp;" "&amp;$AE178,실입고현황!$C:$C))</f>
        <v>0</v>
      </c>
      <c r="BM178" s="103">
        <f>IF($I178="TTL",SUMIF($C:$C,MID($K178,1,SEARCH("TTL",$K178)-2),$BM:$BM),SUMIF(실입고현황!$A:$A,BF178&amp;VLOOKUP($AG178,'TARGET MU'!$A:$D,'TARGET MU'!$B$1,FALSE)&amp;$Z178&amp;" "&amp;$AE178,실입고현황!$C:$C))</f>
        <v>0</v>
      </c>
      <c r="BN178" s="104">
        <f t="shared" si="166"/>
        <v>0</v>
      </c>
      <c r="BO178" s="46">
        <f t="shared" si="167"/>
        <v>200</v>
      </c>
      <c r="BP178" s="94">
        <f t="shared" si="168"/>
        <v>4808800.0000000009</v>
      </c>
      <c r="BQ178" s="94">
        <f t="shared" si="169"/>
        <v>23800000</v>
      </c>
      <c r="BR178" s="47">
        <f t="shared" si="186"/>
        <v>4.4993269914248106</v>
      </c>
      <c r="BT178" s="26" t="str">
        <f>IF(ISERROR(Z178&amp;VLOOKUP($AG178,'TARGET MU'!$A:$D,'TARGET MU'!$B$1,FALSE))=TRUE,"",Z178&amp;VLOOKUP($AG178,'TARGET MU'!$A:$D,'TARGET MU'!$B$1,FALSE))</f>
        <v>ELSHPF5514PK대경글로텍</v>
      </c>
      <c r="BU178" s="31">
        <f t="shared" si="178"/>
        <v>24044.000000000004</v>
      </c>
      <c r="BV178" s="31" t="str">
        <f t="shared" si="179"/>
        <v>ELSHPF5514PKOXS200119000대경04IN</v>
      </c>
      <c r="BX178" s="54" t="str">
        <f t="shared" si="137"/>
        <v>ELS</v>
      </c>
      <c r="BY178" s="55">
        <f t="shared" si="138"/>
        <v>5</v>
      </c>
      <c r="BZ178" s="55" t="str">
        <f t="shared" si="139"/>
        <v>M</v>
      </c>
      <c r="CA178" s="55" t="str">
        <f t="shared" si="140"/>
        <v>HP</v>
      </c>
      <c r="CB178" s="55" t="str">
        <f t="shared" si="141"/>
        <v>K</v>
      </c>
      <c r="CC178" s="55" t="str">
        <f t="shared" si="142"/>
        <v>IN</v>
      </c>
      <c r="CD178" s="56" t="str">
        <f t="shared" si="143"/>
        <v>14FW_ELSTINKO_HOODZIP_02_PK_KIDS</v>
      </c>
      <c r="CE178" s="55" t="str">
        <f t="shared" si="144"/>
        <v>ELSHPF5514</v>
      </c>
      <c r="CF178" s="55">
        <f t="shared" si="145"/>
        <v>514</v>
      </c>
      <c r="CG178" s="56" t="str">
        <f t="shared" si="146"/>
        <v>14FW_ELSTINKO_HOODZIP_02_PK_KIDS</v>
      </c>
      <c r="CH178" s="55" t="str">
        <f t="shared" si="147"/>
        <v>PK</v>
      </c>
      <c r="CI178" s="55">
        <f t="shared" si="148"/>
        <v>1</v>
      </c>
      <c r="CJ178" s="55" t="str">
        <f t="shared" si="149"/>
        <v>OXS</v>
      </c>
      <c r="CK178" s="57">
        <f t="shared" si="170"/>
        <v>200</v>
      </c>
      <c r="CL178" s="58">
        <f t="shared" si="150"/>
        <v>20.8</v>
      </c>
      <c r="CM178" s="57">
        <f t="shared" si="151"/>
        <v>119000</v>
      </c>
      <c r="CN178" s="57">
        <f t="shared" si="152"/>
        <v>24024.000000000004</v>
      </c>
      <c r="CO178" s="57">
        <f t="shared" si="153"/>
        <v>20</v>
      </c>
      <c r="CP178" s="59">
        <f t="shared" si="154"/>
        <v>1</v>
      </c>
      <c r="CQ178" s="234"/>
      <c r="CS178" s="48"/>
      <c r="CT178" s="49" t="str">
        <f t="shared" si="155"/>
        <v>ELSHPF5514PKOXS</v>
      </c>
      <c r="CU178" s="50" t="str">
        <f t="shared" si="156"/>
        <v>ELSTINKO</v>
      </c>
      <c r="CV178" s="50" t="str">
        <f t="shared" si="136"/>
        <v>HOODED JUMPER_514_KIDS</v>
      </c>
      <c r="CW178" s="50" t="str">
        <f t="shared" si="157"/>
        <v>PINK_OXS</v>
      </c>
      <c r="CX178" s="51" t="str">
        <f t="shared" si="158"/>
        <v>ELS</v>
      </c>
      <c r="CY178" s="51">
        <f t="shared" si="159"/>
        <v>514</v>
      </c>
      <c r="CZ178" s="52">
        <f t="shared" si="171"/>
        <v>200</v>
      </c>
      <c r="DA178" s="52">
        <f t="shared" si="160"/>
        <v>119000</v>
      </c>
      <c r="DB178" s="51" t="str">
        <f t="shared" si="161"/>
        <v>PINK</v>
      </c>
      <c r="DC178" s="51" t="str">
        <f t="shared" si="162"/>
        <v>OXS</v>
      </c>
      <c r="DD178" s="60"/>
      <c r="DE178" s="164"/>
      <c r="DG178" s="270">
        <v>41778</v>
      </c>
      <c r="DH178" s="276">
        <f t="shared" si="134"/>
        <v>41754</v>
      </c>
      <c r="DI178" s="269">
        <v>41774</v>
      </c>
      <c r="DJ178" s="269">
        <v>41774</v>
      </c>
      <c r="DK178" s="270"/>
      <c r="DL178" s="1167"/>
      <c r="DM178" s="1167"/>
      <c r="DN178" s="270"/>
      <c r="DO178" s="270"/>
      <c r="DP178" s="277">
        <f t="shared" si="135"/>
        <v>41784</v>
      </c>
      <c r="DQ178" s="270"/>
      <c r="DR178" s="270"/>
      <c r="DS178" s="271"/>
      <c r="DT178" s="270"/>
      <c r="DU178" s="271"/>
      <c r="DV178" s="270">
        <v>41820</v>
      </c>
      <c r="DW178" s="270"/>
      <c r="DX178" s="271"/>
      <c r="DY178" s="271"/>
      <c r="DZ178" s="60"/>
      <c r="EA178" s="61"/>
      <c r="EB178" s="61"/>
      <c r="EC178" s="26" t="str">
        <f t="shared" si="180"/>
        <v>ELSHPF5514PK41744</v>
      </c>
      <c r="ED178" s="26" t="str">
        <f t="shared" si="181"/>
        <v>ELSHPF5514PKOXS</v>
      </c>
      <c r="EE178" s="27">
        <f>IF($ED178="",0,IF(COUNTIF(ED$12:ED177,ED178)=0,0,COUNTIF(ED$12:ED177,ED178)))</f>
        <v>0</v>
      </c>
      <c r="EF178" s="26">
        <f t="shared" si="182"/>
        <v>0</v>
      </c>
      <c r="EG178" s="27" t="str">
        <f t="shared" si="183"/>
        <v/>
      </c>
      <c r="EI178" s="26" t="str">
        <f t="shared" si="184"/>
        <v>ELSHPF5514</v>
      </c>
      <c r="EJ178" s="26" t="str">
        <f t="shared" si="185"/>
        <v>ELSHPF5514PK</v>
      </c>
      <c r="EV178" s="26">
        <f t="shared" si="187"/>
        <v>4160</v>
      </c>
    </row>
    <row r="179" spans="1:152" s="26" customFormat="1" ht="52.5" customHeight="1">
      <c r="A179" s="168" t="str">
        <f>IF(OR($I179="TTL",$I179=""),"",IF(ISERROR(VLOOKUP($B179,CODE!$D:$G,CODE!$F$1-2,FALSE))=TRUE,"전략",VLOOKUP($B179,CODE!$D:$G,CODE!$F$1-2,FALSE)))</f>
        <v>전략</v>
      </c>
      <c r="B179" s="217" t="str">
        <f>IF(OR($I179="TTL",$I179=""),"",IF(VLOOKUP($P179,CODE!$K:$O,CODE!$O$1,FALSE)="",$I179,$I179&amp;"-"&amp;VLOOKUP($P179,CODE!$K:$O,CODE!$O$1,FALSE)))</f>
        <v>ELS-의류</v>
      </c>
      <c r="C179" s="71" t="str">
        <f t="shared" si="172"/>
        <v>ELS-대경-04</v>
      </c>
      <c r="D179" s="300" t="str">
        <f t="shared" si="173"/>
        <v>ELS-대경-04ELSHPF5514PK</v>
      </c>
      <c r="E179" s="71">
        <f t="shared" si="174"/>
        <v>6</v>
      </c>
      <c r="F179" s="193" t="str">
        <f t="shared" si="175"/>
        <v>ELS-대경-046</v>
      </c>
      <c r="G179" s="71" t="str">
        <f t="shared" si="176"/>
        <v>ELS-대경-046-ELSHPF5514PINKOSS</v>
      </c>
      <c r="H179" s="71" t="str">
        <f>IF(ISERROR(I179&amp;VLOOKUP(P179,CODE!$K:$N,CODE!$N$1,FALSE)&amp;S179)=TRUE,0,I179&amp;VLOOKUP(P179,CODE!$K:$N,CODE!$N$1,FALSE)&amp;S179)</f>
        <v>ELS의류514</v>
      </c>
      <c r="I179" s="71" t="str">
        <f>IF(ISERROR(SEARCH("TTL",$K179))=TRUE,IF($L179="","",VLOOKUP($L179,CODE!$B:$G,CODE!$D$1,FALSE)),"TTL")</f>
        <v>ELS</v>
      </c>
      <c r="J179" s="237" t="str">
        <f t="shared" si="177"/>
        <v>14FW_E</v>
      </c>
      <c r="K179" s="878"/>
      <c r="L179" s="40" t="s">
        <v>2234</v>
      </c>
      <c r="M179" s="41" t="str">
        <f>IF(OR($I179="TTL",$L179=""),"",VLOOKUP($L179,CODE!$B:$D,CODE!$C$1,FALSE))</f>
        <v>ELSTINKO</v>
      </c>
      <c r="N179" s="42" t="str">
        <f>IF(OR($I179="TTL",$L179=""),"",VLOOKUP($K$2,CODE!$S:$T,CODE!$T$1-1,FALSE))</f>
        <v>F</v>
      </c>
      <c r="O179" s="1281">
        <v>5</v>
      </c>
      <c r="P179" s="40" t="s">
        <v>2252</v>
      </c>
      <c r="Q179" s="41" t="str">
        <f>IF(OR($I179="TTL",$P179=""),"",VLOOKUP($P179,CODE!$K:$M,CODE!$L$1,FALSE))</f>
        <v>HOODED JUMPER</v>
      </c>
      <c r="R179" s="1282" t="s">
        <v>2247</v>
      </c>
      <c r="S179" s="1283">
        <v>514</v>
      </c>
      <c r="T179" s="43">
        <f t="shared" si="190"/>
        <v>514</v>
      </c>
      <c r="U179" s="39" t="str">
        <f t="shared" si="191"/>
        <v>ELSHPF5514</v>
      </c>
      <c r="V179" s="36">
        <f t="shared" si="163"/>
        <v>0.2</v>
      </c>
      <c r="W179" s="1284" t="s">
        <v>2255</v>
      </c>
      <c r="X179" s="39" t="str">
        <f>IF($Y179="","",VLOOKUP($Y179,CODE!$AE:$AF,CODE!$AF$1-1,FALSE))</f>
        <v>PK</v>
      </c>
      <c r="Y179" s="37" t="s">
        <v>2251</v>
      </c>
      <c r="Z179" s="35" t="str">
        <f t="shared" si="192"/>
        <v>ELSHPF5514PK</v>
      </c>
      <c r="AA179" s="592" t="str">
        <f t="shared" si="164"/>
        <v/>
      </c>
      <c r="AB179" s="44">
        <f t="shared" si="165"/>
        <v>0.2</v>
      </c>
      <c r="AC179" s="598" t="s">
        <v>3017</v>
      </c>
      <c r="AD179" s="184">
        <v>1</v>
      </c>
      <c r="AE179" s="1285" t="s">
        <v>2243</v>
      </c>
      <c r="AF179" s="1295">
        <v>250</v>
      </c>
      <c r="AG179" s="1287" t="s">
        <v>2240</v>
      </c>
      <c r="AH179" s="1288">
        <v>4</v>
      </c>
      <c r="AI179" s="224" t="str">
        <f t="shared" si="193"/>
        <v>04</v>
      </c>
      <c r="AJ179" s="1289" t="s">
        <v>2241</v>
      </c>
      <c r="AK179" s="1289" t="s">
        <v>2242</v>
      </c>
      <c r="AL179" s="212">
        <f t="shared" si="194"/>
        <v>1</v>
      </c>
      <c r="AM179" s="247">
        <f>IF(ISERROR(VLOOKUP($F179,[1]기획현황취합!$A$1:$E$65440,[1]기획현황취합!$B$1,FALSE))=TRUE,0,VLOOKUP($F179,[1]기획현황취합!$A$1:$E$65440,[1]기획현황취합!$B$1,FALSE))</f>
        <v>119000</v>
      </c>
      <c r="AN179" s="1099">
        <f>IF(ISERROR(VLOOKUP($F179,[1]기획현황취합!$A$1:$E$65440,[1]기획현황취합!$C$1,FALSE))=TRUE,0,VLOOKUP($F179,[1]기획현황취합!$A$1:$E$65440,[1]기획현황취합!$C$1,FALSE))</f>
        <v>41803</v>
      </c>
      <c r="AO179" s="45">
        <f>IF(ISERROR(($AM179/1.1)/VLOOKUP($AG179,'TARGET MU'!$A:$D,'TARGET MU'!$D$1,FALSE))=TRUE,0,($AM179/1.1)/VLOOKUP($AG179,'TARGET MU'!$A:$D,'TARGET MU'!$D$1,FALSE))</f>
        <v>24040.404040404039</v>
      </c>
      <c r="AP179" s="1110">
        <f>IF(OR(AF179=0,AND(AV179=0,AW179=0)),0,IF(AG179="캡보이2",AV179*$AQ$5+AU179,IF(OR(AK179="IN",AK179="BG",AK179="VT",AK179="CB"),$AU179+(($AV179*(1+$AW$4))*(HLOOKUP(VLOOKUP(AG179,'TARGET MU'!$A:$P,'TARGET MU'!$J$1,FALSE),$AO$4:$AR$5,2,FALSE)))+$AW179,$AU179+((($AV179*(1+$AW$4))*(1+HLOOKUP(VLOOKUP($P179,CODE!$K:$P,CODE!$P$1,FALSE),$AS$4:$AV$5,2,FALSE)))*(HLOOKUP(VLOOKUP(AG179,'TARGET MU'!$A:$P,'TARGET MU'!$J$1,FALSE),$AO$4:$AR$5,2,FALSE)))+$AW179)))</f>
        <v>24044.000000000004</v>
      </c>
      <c r="AQ179" s="38">
        <f t="shared" si="188"/>
        <v>3.5959595959648141</v>
      </c>
      <c r="AR179" s="754">
        <v>0</v>
      </c>
      <c r="AS179" s="754">
        <v>20</v>
      </c>
      <c r="AT179" s="244" t="s">
        <v>1724</v>
      </c>
      <c r="AU179" s="219">
        <f t="shared" si="189"/>
        <v>20</v>
      </c>
      <c r="AV179" s="245">
        <v>20.8</v>
      </c>
      <c r="AW179" s="246">
        <v>0</v>
      </c>
      <c r="AX179" s="250">
        <f>IF(ISERROR(VLOOKUP($F179,[1]기획현황취합!$A$1:$E$65440,[1]기획현황취합!$D$1,FALSE))=TRUE,0,VLOOKUP($F179,[1]기획현황취합!$A$1:$E$65440,[1]기획현황취합!$D$1,FALSE))</f>
        <v>41744</v>
      </c>
      <c r="AY179" s="248">
        <v>0</v>
      </c>
      <c r="AZ179" s="208">
        <f>IF(ISERROR(VLOOKUP($F179,[1]기획현황취합!$A$1:$E$65440,[1]기획현황취합!$E$1,FALSE))=TRUE,0,VLOOKUP($F179,[1]기획현황취합!$A$1:$E$65440,[1]기획현황취합!$E$1,FALSE))</f>
        <v>41844</v>
      </c>
      <c r="BA179" s="243">
        <v>41859</v>
      </c>
      <c r="BB179" s="243">
        <v>41884</v>
      </c>
      <c r="BC179" s="243">
        <v>0</v>
      </c>
      <c r="BD179" s="243">
        <v>0</v>
      </c>
      <c r="BE179" s="243">
        <v>0</v>
      </c>
      <c r="BF179" s="243">
        <v>0</v>
      </c>
      <c r="BG179" s="249" t="s">
        <v>2838</v>
      </c>
      <c r="BH179" s="249">
        <v>0</v>
      </c>
      <c r="BI179" s="83">
        <f>IF($I179="TTL",SUMIF($C:$C,MID($K179,1,SEARCH("TTL",$K179)-2),$BI:$BI),SUMIF(실입고현황!$A:$A,BB179&amp;VLOOKUP($AG179,'TARGET MU'!$A:$D,'TARGET MU'!$B$1,FALSE)&amp;$Z179&amp;" "&amp;$AE179,실입고현황!$C:$C))</f>
        <v>262</v>
      </c>
      <c r="BJ179" s="102">
        <f>IF($I179="TTL",SUMIF($C:$C,MID($K179,1,SEARCH("TTL",$K179)-2),$BJ:$BJ),SUMIF(실입고현황!$A:$A,BC179&amp;VLOOKUP($AG179,'TARGET MU'!$A:$D,'TARGET MU'!$B$1,FALSE)&amp;$Z179&amp;" "&amp;$AE179,실입고현황!$C:$C))</f>
        <v>0</v>
      </c>
      <c r="BK179" s="103">
        <f>IF($I179="TTL",SUMIF($C:$C,MID($K179,1,SEARCH("TTL",$K179)-2),$BK:$BK),SUMIF(실입고현황!$A:$A,BD179&amp;VLOOKUP($AG179,'TARGET MU'!$A:$D,'TARGET MU'!$B$1,FALSE)&amp;$Z179&amp;" "&amp;$AE179,실입고현황!$C:$C))</f>
        <v>0</v>
      </c>
      <c r="BL179" s="103">
        <f>IF($I179="TTL",SUMIF($C:$C,MID($K179,1,SEARCH("TTL",$K179)-2),$BL:$BL),SUMIF(실입고현황!$A:$A,BE179&amp;VLOOKUP($AG179,'TARGET MU'!$A:$D,'TARGET MU'!$B$1,FALSE)&amp;$Z179&amp;" "&amp;$AE179,실입고현황!$C:$C))</f>
        <v>0</v>
      </c>
      <c r="BM179" s="103">
        <f>IF($I179="TTL",SUMIF($C:$C,MID($K179,1,SEARCH("TTL",$K179)-2),$BM:$BM),SUMIF(실입고현황!$A:$A,BF179&amp;VLOOKUP($AG179,'TARGET MU'!$A:$D,'TARGET MU'!$B$1,FALSE)&amp;$Z179&amp;" "&amp;$AE179,실입고현황!$C:$C))</f>
        <v>0</v>
      </c>
      <c r="BN179" s="104">
        <f t="shared" si="166"/>
        <v>0</v>
      </c>
      <c r="BO179" s="46">
        <f t="shared" si="167"/>
        <v>250</v>
      </c>
      <c r="BP179" s="94">
        <f t="shared" si="168"/>
        <v>6011000.0000000009</v>
      </c>
      <c r="BQ179" s="94">
        <f t="shared" si="169"/>
        <v>29750000</v>
      </c>
      <c r="BR179" s="47">
        <f t="shared" si="186"/>
        <v>4.4993269914248106</v>
      </c>
      <c r="BT179" s="26" t="str">
        <f>IF(ISERROR(Z179&amp;VLOOKUP($AG179,'TARGET MU'!$A:$D,'TARGET MU'!$B$1,FALSE))=TRUE,"",Z179&amp;VLOOKUP($AG179,'TARGET MU'!$A:$D,'TARGET MU'!$B$1,FALSE))</f>
        <v>ELSHPF5514PK대경글로텍</v>
      </c>
      <c r="BU179" s="31">
        <f t="shared" si="178"/>
        <v>24044.000000000004</v>
      </c>
      <c r="BV179" s="31" t="str">
        <f t="shared" si="179"/>
        <v>ELSHPF5514PKOSS250119000대경04IN</v>
      </c>
      <c r="BX179" s="54" t="str">
        <f t="shared" si="137"/>
        <v>ELS</v>
      </c>
      <c r="BY179" s="55">
        <f t="shared" si="138"/>
        <v>5</v>
      </c>
      <c r="BZ179" s="55" t="str">
        <f t="shared" si="139"/>
        <v>M</v>
      </c>
      <c r="CA179" s="55" t="str">
        <f t="shared" si="140"/>
        <v>HP</v>
      </c>
      <c r="CB179" s="55" t="str">
        <f t="shared" si="141"/>
        <v>K</v>
      </c>
      <c r="CC179" s="55" t="str">
        <f t="shared" si="142"/>
        <v>IN</v>
      </c>
      <c r="CD179" s="56" t="str">
        <f t="shared" si="143"/>
        <v>14FW_ELSTINKO_HOODZIP_02_PK_KIDS</v>
      </c>
      <c r="CE179" s="55" t="str">
        <f t="shared" si="144"/>
        <v>ELSHPF5514</v>
      </c>
      <c r="CF179" s="55">
        <f t="shared" si="145"/>
        <v>514</v>
      </c>
      <c r="CG179" s="56" t="str">
        <f t="shared" si="146"/>
        <v>14FW_ELSTINKO_HOODZIP_02_PK_KIDS</v>
      </c>
      <c r="CH179" s="55" t="str">
        <f t="shared" si="147"/>
        <v>PK</v>
      </c>
      <c r="CI179" s="55">
        <f t="shared" si="148"/>
        <v>1</v>
      </c>
      <c r="CJ179" s="55" t="str">
        <f t="shared" si="149"/>
        <v>OSS</v>
      </c>
      <c r="CK179" s="57">
        <f t="shared" si="170"/>
        <v>250</v>
      </c>
      <c r="CL179" s="58">
        <f t="shared" si="150"/>
        <v>20.8</v>
      </c>
      <c r="CM179" s="57">
        <f t="shared" si="151"/>
        <v>119000</v>
      </c>
      <c r="CN179" s="57">
        <f t="shared" si="152"/>
        <v>24024.000000000004</v>
      </c>
      <c r="CO179" s="57">
        <f t="shared" si="153"/>
        <v>20</v>
      </c>
      <c r="CP179" s="59">
        <f t="shared" si="154"/>
        <v>1</v>
      </c>
      <c r="CQ179" s="234"/>
      <c r="CS179" s="48"/>
      <c r="CT179" s="49" t="str">
        <f t="shared" si="155"/>
        <v>ELSHPF5514PKOSS</v>
      </c>
      <c r="CU179" s="50" t="str">
        <f t="shared" si="156"/>
        <v>ELSTINKO</v>
      </c>
      <c r="CV179" s="50" t="str">
        <f t="shared" si="136"/>
        <v>HOODED JUMPER_514_KIDS</v>
      </c>
      <c r="CW179" s="50" t="str">
        <f t="shared" si="157"/>
        <v>PINK_OSS</v>
      </c>
      <c r="CX179" s="51" t="str">
        <f t="shared" si="158"/>
        <v>ELS</v>
      </c>
      <c r="CY179" s="51">
        <f t="shared" si="159"/>
        <v>514</v>
      </c>
      <c r="CZ179" s="52">
        <f t="shared" si="171"/>
        <v>250</v>
      </c>
      <c r="DA179" s="52">
        <f t="shared" si="160"/>
        <v>119000</v>
      </c>
      <c r="DB179" s="51" t="str">
        <f t="shared" si="161"/>
        <v>PINK</v>
      </c>
      <c r="DC179" s="51" t="str">
        <f t="shared" si="162"/>
        <v>OSS</v>
      </c>
      <c r="DD179" s="60"/>
      <c r="DE179" s="164"/>
      <c r="DG179" s="270">
        <v>41778</v>
      </c>
      <c r="DH179" s="276">
        <f t="shared" si="134"/>
        <v>41754</v>
      </c>
      <c r="DI179" s="269">
        <v>41774</v>
      </c>
      <c r="DJ179" s="269">
        <v>41774</v>
      </c>
      <c r="DK179" s="270"/>
      <c r="DL179" s="1167"/>
      <c r="DM179" s="1167"/>
      <c r="DN179" s="270"/>
      <c r="DO179" s="270"/>
      <c r="DP179" s="277">
        <f t="shared" si="135"/>
        <v>41784</v>
      </c>
      <c r="DQ179" s="270"/>
      <c r="DR179" s="270"/>
      <c r="DS179" s="271"/>
      <c r="DT179" s="270"/>
      <c r="DU179" s="271"/>
      <c r="DV179" s="270">
        <v>41820</v>
      </c>
      <c r="DW179" s="270"/>
      <c r="DX179" s="271"/>
      <c r="DY179" s="271"/>
      <c r="DZ179" s="60"/>
      <c r="EA179" s="61"/>
      <c r="EB179" s="61"/>
      <c r="EC179" s="26" t="str">
        <f t="shared" si="180"/>
        <v/>
      </c>
      <c r="ED179" s="26" t="str">
        <f t="shared" si="181"/>
        <v>ELSHPF5514PKOSS</v>
      </c>
      <c r="EE179" s="27">
        <f>IF($ED179="",0,IF(COUNTIF(ED$12:ED178,ED179)=0,0,COUNTIF(ED$12:ED178,ED179)))</f>
        <v>0</v>
      </c>
      <c r="EF179" s="26">
        <f t="shared" si="182"/>
        <v>0</v>
      </c>
      <c r="EG179" s="27" t="str">
        <f t="shared" si="183"/>
        <v/>
      </c>
      <c r="EI179" s="26" t="str">
        <f t="shared" si="184"/>
        <v>ELSHPF5514</v>
      </c>
      <c r="EJ179" s="26" t="str">
        <f t="shared" si="185"/>
        <v>ELSHPF5514PK</v>
      </c>
      <c r="EV179" s="26">
        <f t="shared" si="187"/>
        <v>5200</v>
      </c>
    </row>
    <row r="180" spans="1:152" s="26" customFormat="1" ht="52.5" customHeight="1">
      <c r="A180" s="168" t="str">
        <f>IF(OR($I180="TTL",$I180=""),"",IF(ISERROR(VLOOKUP($B180,CODE!$D:$G,CODE!$F$1-2,FALSE))=TRUE,"전략",VLOOKUP($B180,CODE!$D:$G,CODE!$F$1-2,FALSE)))</f>
        <v>전략</v>
      </c>
      <c r="B180" s="217" t="str">
        <f>IF(OR($I180="TTL",$I180=""),"",IF(VLOOKUP($P180,CODE!$K:$O,CODE!$O$1,FALSE)="",$I180,$I180&amp;"-"&amp;VLOOKUP($P180,CODE!$K:$O,CODE!$O$1,FALSE)))</f>
        <v>ELS-의류</v>
      </c>
      <c r="C180" s="71" t="str">
        <f t="shared" si="172"/>
        <v>ELS-대경-04</v>
      </c>
      <c r="D180" s="300" t="str">
        <f t="shared" si="173"/>
        <v>ELS-대경-04ELSHPF5514PK</v>
      </c>
      <c r="E180" s="71">
        <f t="shared" si="174"/>
        <v>6</v>
      </c>
      <c r="F180" s="193" t="str">
        <f t="shared" si="175"/>
        <v>ELS-대경-046</v>
      </c>
      <c r="G180" s="71" t="str">
        <f t="shared" si="176"/>
        <v>ELS-대경-046-ELSHPF5514PINKOMM</v>
      </c>
      <c r="H180" s="71" t="str">
        <f>IF(ISERROR(I180&amp;VLOOKUP(P180,CODE!$K:$N,CODE!$N$1,FALSE)&amp;S180)=TRUE,0,I180&amp;VLOOKUP(P180,CODE!$K:$N,CODE!$N$1,FALSE)&amp;S180)</f>
        <v>ELS의류514</v>
      </c>
      <c r="I180" s="71" t="str">
        <f>IF(ISERROR(SEARCH("TTL",$K180))=TRUE,IF($L180="","",VLOOKUP($L180,CODE!$B:$G,CODE!$D$1,FALSE)),"TTL")</f>
        <v>ELS</v>
      </c>
      <c r="J180" s="237" t="str">
        <f t="shared" si="177"/>
        <v>14FW_E</v>
      </c>
      <c r="K180" s="878"/>
      <c r="L180" s="40" t="s">
        <v>2234</v>
      </c>
      <c r="M180" s="41" t="str">
        <f>IF(OR($I180="TTL",$L180=""),"",VLOOKUP($L180,CODE!$B:$D,CODE!$C$1,FALSE))</f>
        <v>ELSTINKO</v>
      </c>
      <c r="N180" s="42" t="str">
        <f>IF(OR($I180="TTL",$L180=""),"",VLOOKUP($K$2,CODE!$S:$T,CODE!$T$1-1,FALSE))</f>
        <v>F</v>
      </c>
      <c r="O180" s="1281">
        <v>5</v>
      </c>
      <c r="P180" s="40" t="s">
        <v>2252</v>
      </c>
      <c r="Q180" s="41" t="str">
        <f>IF(OR($I180="TTL",$P180=""),"",VLOOKUP($P180,CODE!$K:$M,CODE!$L$1,FALSE))</f>
        <v>HOODED JUMPER</v>
      </c>
      <c r="R180" s="1282" t="s">
        <v>2247</v>
      </c>
      <c r="S180" s="1283">
        <v>514</v>
      </c>
      <c r="T180" s="43">
        <f t="shared" si="190"/>
        <v>514</v>
      </c>
      <c r="U180" s="39" t="str">
        <f t="shared" si="191"/>
        <v>ELSHPF5514</v>
      </c>
      <c r="V180" s="36">
        <f t="shared" si="163"/>
        <v>0.2</v>
      </c>
      <c r="W180" s="1284" t="s">
        <v>2255</v>
      </c>
      <c r="X180" s="39" t="str">
        <f>IF($Y180="","",VLOOKUP($Y180,CODE!$AE:$AF,CODE!$AF$1-1,FALSE))</f>
        <v>PK</v>
      </c>
      <c r="Y180" s="37" t="s">
        <v>2251</v>
      </c>
      <c r="Z180" s="35" t="str">
        <f t="shared" si="192"/>
        <v>ELSHPF5514PK</v>
      </c>
      <c r="AA180" s="592" t="str">
        <f t="shared" si="164"/>
        <v/>
      </c>
      <c r="AB180" s="44">
        <f t="shared" si="165"/>
        <v>0.2</v>
      </c>
      <c r="AC180" s="598" t="s">
        <v>3017</v>
      </c>
      <c r="AD180" s="184">
        <v>1</v>
      </c>
      <c r="AE180" s="1285" t="s">
        <v>2244</v>
      </c>
      <c r="AF180" s="1295">
        <v>200</v>
      </c>
      <c r="AG180" s="1287" t="s">
        <v>2240</v>
      </c>
      <c r="AH180" s="1288">
        <v>4</v>
      </c>
      <c r="AI180" s="224" t="str">
        <f t="shared" si="193"/>
        <v>04</v>
      </c>
      <c r="AJ180" s="1289" t="s">
        <v>2241</v>
      </c>
      <c r="AK180" s="1289" t="s">
        <v>2242</v>
      </c>
      <c r="AL180" s="212">
        <f t="shared" si="194"/>
        <v>1</v>
      </c>
      <c r="AM180" s="247">
        <f>IF(ISERROR(VLOOKUP($F180,[1]기획현황취합!$A$1:$E$65440,[1]기획현황취합!$B$1,FALSE))=TRUE,0,VLOOKUP($F180,[1]기획현황취합!$A$1:$E$65440,[1]기획현황취합!$B$1,FALSE))</f>
        <v>119000</v>
      </c>
      <c r="AN180" s="1099">
        <f>IF(ISERROR(VLOOKUP($F180,[1]기획현황취합!$A$1:$E$65440,[1]기획현황취합!$C$1,FALSE))=TRUE,0,VLOOKUP($F180,[1]기획현황취합!$A$1:$E$65440,[1]기획현황취합!$C$1,FALSE))</f>
        <v>41803</v>
      </c>
      <c r="AO180" s="45">
        <f>IF(ISERROR(($AM180/1.1)/VLOOKUP($AG180,'TARGET MU'!$A:$D,'TARGET MU'!$D$1,FALSE))=TRUE,0,($AM180/1.1)/VLOOKUP($AG180,'TARGET MU'!$A:$D,'TARGET MU'!$D$1,FALSE))</f>
        <v>24040.404040404039</v>
      </c>
      <c r="AP180" s="1110">
        <f>IF(OR(AF180=0,AND(AV180=0,AW180=0)),0,IF(AG180="캡보이2",AV180*$AQ$5+AU180,IF(OR(AK180="IN",AK180="BG",AK180="VT",AK180="CB"),$AU180+(($AV180*(1+$AW$4))*(HLOOKUP(VLOOKUP(AG180,'TARGET MU'!$A:$P,'TARGET MU'!$J$1,FALSE),$AO$4:$AR$5,2,FALSE)))+$AW180,$AU180+((($AV180*(1+$AW$4))*(1+HLOOKUP(VLOOKUP($P180,CODE!$K:$P,CODE!$P$1,FALSE),$AS$4:$AV$5,2,FALSE)))*(HLOOKUP(VLOOKUP(AG180,'TARGET MU'!$A:$P,'TARGET MU'!$J$1,FALSE),$AO$4:$AR$5,2,FALSE)))+$AW180)))</f>
        <v>24044.000000000004</v>
      </c>
      <c r="AQ180" s="38">
        <f t="shared" si="188"/>
        <v>3.5959595959648141</v>
      </c>
      <c r="AR180" s="754">
        <v>0</v>
      </c>
      <c r="AS180" s="754">
        <v>20</v>
      </c>
      <c r="AT180" s="244" t="s">
        <v>1724</v>
      </c>
      <c r="AU180" s="219">
        <f t="shared" si="189"/>
        <v>20</v>
      </c>
      <c r="AV180" s="245">
        <v>20.8</v>
      </c>
      <c r="AW180" s="246">
        <v>0</v>
      </c>
      <c r="AX180" s="250">
        <f>IF(ISERROR(VLOOKUP($F180,[1]기획현황취합!$A$1:$E$65440,[1]기획현황취합!$D$1,FALSE))=TRUE,0,VLOOKUP($F180,[1]기획현황취합!$A$1:$E$65440,[1]기획현황취합!$D$1,FALSE))</f>
        <v>41744</v>
      </c>
      <c r="AY180" s="248">
        <v>0</v>
      </c>
      <c r="AZ180" s="208">
        <f>IF(ISERROR(VLOOKUP($F180,[1]기획현황취합!$A$1:$E$65440,[1]기획현황취합!$E$1,FALSE))=TRUE,0,VLOOKUP($F180,[1]기획현황취합!$A$1:$E$65440,[1]기획현황취합!$E$1,FALSE))</f>
        <v>41844</v>
      </c>
      <c r="BA180" s="243">
        <v>41859</v>
      </c>
      <c r="BB180" s="243">
        <v>41884</v>
      </c>
      <c r="BC180" s="243">
        <v>0</v>
      </c>
      <c r="BD180" s="243">
        <v>0</v>
      </c>
      <c r="BE180" s="243">
        <v>0</v>
      </c>
      <c r="BF180" s="243">
        <v>0</v>
      </c>
      <c r="BG180" s="249" t="s">
        <v>2838</v>
      </c>
      <c r="BH180" s="249">
        <v>0</v>
      </c>
      <c r="BI180" s="83">
        <f>IF($I180="TTL",SUMIF($C:$C,MID($K180,1,SEARCH("TTL",$K180)-2),$BI:$BI),SUMIF(실입고현황!$A:$A,BB180&amp;VLOOKUP($AG180,'TARGET MU'!$A:$D,'TARGET MU'!$B$1,FALSE)&amp;$Z180&amp;" "&amp;$AE180,실입고현황!$C:$C))</f>
        <v>210</v>
      </c>
      <c r="BJ180" s="102">
        <f>IF($I180="TTL",SUMIF($C:$C,MID($K180,1,SEARCH("TTL",$K180)-2),$BJ:$BJ),SUMIF(실입고현황!$A:$A,BC180&amp;VLOOKUP($AG180,'TARGET MU'!$A:$D,'TARGET MU'!$B$1,FALSE)&amp;$Z180&amp;" "&amp;$AE180,실입고현황!$C:$C))</f>
        <v>0</v>
      </c>
      <c r="BK180" s="103">
        <f>IF($I180="TTL",SUMIF($C:$C,MID($K180,1,SEARCH("TTL",$K180)-2),$BK:$BK),SUMIF(실입고현황!$A:$A,BD180&amp;VLOOKUP($AG180,'TARGET MU'!$A:$D,'TARGET MU'!$B$1,FALSE)&amp;$Z180&amp;" "&amp;$AE180,실입고현황!$C:$C))</f>
        <v>0</v>
      </c>
      <c r="BL180" s="103">
        <f>IF($I180="TTL",SUMIF($C:$C,MID($K180,1,SEARCH("TTL",$K180)-2),$BL:$BL),SUMIF(실입고현황!$A:$A,BE180&amp;VLOOKUP($AG180,'TARGET MU'!$A:$D,'TARGET MU'!$B$1,FALSE)&amp;$Z180&amp;" "&amp;$AE180,실입고현황!$C:$C))</f>
        <v>0</v>
      </c>
      <c r="BM180" s="103">
        <f>IF($I180="TTL",SUMIF($C:$C,MID($K180,1,SEARCH("TTL",$K180)-2),$BM:$BM),SUMIF(실입고현황!$A:$A,BF180&amp;VLOOKUP($AG180,'TARGET MU'!$A:$D,'TARGET MU'!$B$1,FALSE)&amp;$Z180&amp;" "&amp;$AE180,실입고현황!$C:$C))</f>
        <v>0</v>
      </c>
      <c r="BN180" s="104">
        <f t="shared" si="166"/>
        <v>0</v>
      </c>
      <c r="BO180" s="46">
        <f t="shared" si="167"/>
        <v>200</v>
      </c>
      <c r="BP180" s="94">
        <f t="shared" si="168"/>
        <v>4808800.0000000009</v>
      </c>
      <c r="BQ180" s="94">
        <f t="shared" si="169"/>
        <v>23800000</v>
      </c>
      <c r="BR180" s="47">
        <f t="shared" si="186"/>
        <v>4.4993269914248106</v>
      </c>
      <c r="BT180" s="26" t="str">
        <f>IF(ISERROR(Z180&amp;VLOOKUP($AG180,'TARGET MU'!$A:$D,'TARGET MU'!$B$1,FALSE))=TRUE,"",Z180&amp;VLOOKUP($AG180,'TARGET MU'!$A:$D,'TARGET MU'!$B$1,FALSE))</f>
        <v>ELSHPF5514PK대경글로텍</v>
      </c>
      <c r="BU180" s="31">
        <f t="shared" si="178"/>
        <v>24044.000000000004</v>
      </c>
      <c r="BV180" s="31" t="str">
        <f t="shared" si="179"/>
        <v>ELSHPF5514PKOMM200119000대경04IN</v>
      </c>
      <c r="BX180" s="54" t="str">
        <f t="shared" si="137"/>
        <v>ELS</v>
      </c>
      <c r="BY180" s="55">
        <f t="shared" si="138"/>
        <v>5</v>
      </c>
      <c r="BZ180" s="55" t="str">
        <f t="shared" si="139"/>
        <v>M</v>
      </c>
      <c r="CA180" s="55" t="str">
        <f t="shared" si="140"/>
        <v>HP</v>
      </c>
      <c r="CB180" s="55" t="str">
        <f t="shared" si="141"/>
        <v>K</v>
      </c>
      <c r="CC180" s="55" t="str">
        <f t="shared" si="142"/>
        <v>IN</v>
      </c>
      <c r="CD180" s="56" t="str">
        <f t="shared" si="143"/>
        <v>14FW_ELSTINKO_HOODZIP_02_PK_KIDS</v>
      </c>
      <c r="CE180" s="55" t="str">
        <f t="shared" si="144"/>
        <v>ELSHPF5514</v>
      </c>
      <c r="CF180" s="55">
        <f t="shared" si="145"/>
        <v>514</v>
      </c>
      <c r="CG180" s="56" t="str">
        <f t="shared" si="146"/>
        <v>14FW_ELSTINKO_HOODZIP_02_PK_KIDS</v>
      </c>
      <c r="CH180" s="55" t="str">
        <f t="shared" si="147"/>
        <v>PK</v>
      </c>
      <c r="CI180" s="55">
        <f t="shared" si="148"/>
        <v>1</v>
      </c>
      <c r="CJ180" s="55" t="str">
        <f t="shared" si="149"/>
        <v>OMM</v>
      </c>
      <c r="CK180" s="57">
        <f t="shared" si="170"/>
        <v>200</v>
      </c>
      <c r="CL180" s="58">
        <f t="shared" si="150"/>
        <v>20.8</v>
      </c>
      <c r="CM180" s="57">
        <f t="shared" si="151"/>
        <v>119000</v>
      </c>
      <c r="CN180" s="57">
        <f t="shared" si="152"/>
        <v>24024.000000000004</v>
      </c>
      <c r="CO180" s="57">
        <f t="shared" si="153"/>
        <v>20</v>
      </c>
      <c r="CP180" s="59">
        <f t="shared" si="154"/>
        <v>1</v>
      </c>
      <c r="CQ180" s="234"/>
      <c r="CS180" s="48"/>
      <c r="CT180" s="49" t="str">
        <f t="shared" si="155"/>
        <v>ELSHPF5514PKOMM</v>
      </c>
      <c r="CU180" s="50" t="str">
        <f t="shared" si="156"/>
        <v>ELSTINKO</v>
      </c>
      <c r="CV180" s="50" t="str">
        <f t="shared" si="136"/>
        <v>HOODED JUMPER_514_KIDS</v>
      </c>
      <c r="CW180" s="50" t="str">
        <f t="shared" si="157"/>
        <v>PINK_OMM</v>
      </c>
      <c r="CX180" s="51" t="str">
        <f t="shared" si="158"/>
        <v>ELS</v>
      </c>
      <c r="CY180" s="51">
        <f t="shared" si="159"/>
        <v>514</v>
      </c>
      <c r="CZ180" s="52">
        <f t="shared" si="171"/>
        <v>200</v>
      </c>
      <c r="DA180" s="52">
        <f t="shared" si="160"/>
        <v>119000</v>
      </c>
      <c r="DB180" s="51" t="str">
        <f t="shared" si="161"/>
        <v>PINK</v>
      </c>
      <c r="DC180" s="51" t="str">
        <f t="shared" si="162"/>
        <v>OMM</v>
      </c>
      <c r="DD180" s="60"/>
      <c r="DE180" s="164"/>
      <c r="DG180" s="270">
        <v>41778</v>
      </c>
      <c r="DH180" s="276">
        <f t="shared" si="134"/>
        <v>41754</v>
      </c>
      <c r="DI180" s="269">
        <v>41774</v>
      </c>
      <c r="DJ180" s="269">
        <v>41774</v>
      </c>
      <c r="DK180" s="270"/>
      <c r="DL180" s="1167"/>
      <c r="DM180" s="1167"/>
      <c r="DN180" s="270"/>
      <c r="DO180" s="270"/>
      <c r="DP180" s="277">
        <f t="shared" si="135"/>
        <v>41784</v>
      </c>
      <c r="DQ180" s="270"/>
      <c r="DR180" s="270"/>
      <c r="DS180" s="271"/>
      <c r="DT180" s="270"/>
      <c r="DU180" s="271"/>
      <c r="DV180" s="270">
        <v>41820</v>
      </c>
      <c r="DW180" s="270"/>
      <c r="DX180" s="271"/>
      <c r="DY180" s="271"/>
      <c r="DZ180" s="60"/>
      <c r="EA180" s="61"/>
      <c r="EB180" s="61"/>
      <c r="EC180" s="26" t="str">
        <f t="shared" si="180"/>
        <v/>
      </c>
      <c r="ED180" s="26" t="str">
        <f t="shared" si="181"/>
        <v>ELSHPF5514PKOMM</v>
      </c>
      <c r="EE180" s="27">
        <f>IF($ED180="",0,IF(COUNTIF(ED$12:ED179,ED180)=0,0,COUNTIF(ED$12:ED179,ED180)))</f>
        <v>0</v>
      </c>
      <c r="EF180" s="26">
        <f t="shared" si="182"/>
        <v>0</v>
      </c>
      <c r="EG180" s="27" t="str">
        <f t="shared" si="183"/>
        <v/>
      </c>
      <c r="EI180" s="26" t="str">
        <f t="shared" si="184"/>
        <v>ELSHPF5514</v>
      </c>
      <c r="EJ180" s="26" t="str">
        <f t="shared" si="185"/>
        <v>ELSHPF5514PK</v>
      </c>
      <c r="EV180" s="26">
        <f t="shared" si="187"/>
        <v>4160</v>
      </c>
    </row>
    <row r="181" spans="1:152" s="26" customFormat="1" ht="52.5" customHeight="1">
      <c r="A181" s="168" t="str">
        <f>IF(OR($I181="TTL",$I181=""),"",IF(ISERROR(VLOOKUP($B181,CODE!$D:$G,CODE!$F$1-2,FALSE))=TRUE,"전략",VLOOKUP($B181,CODE!$D:$G,CODE!$F$1-2,FALSE)))</f>
        <v>전략</v>
      </c>
      <c r="B181" s="217" t="str">
        <f>IF(OR($I181="TTL",$I181=""),"",IF(VLOOKUP($P181,CODE!$K:$O,CODE!$O$1,FALSE)="",$I181,$I181&amp;"-"&amp;VLOOKUP($P181,CODE!$K:$O,CODE!$O$1,FALSE)))</f>
        <v>ELS-의류</v>
      </c>
      <c r="C181" s="71" t="str">
        <f t="shared" si="172"/>
        <v>ELS-대경-04</v>
      </c>
      <c r="D181" s="300" t="str">
        <f t="shared" si="173"/>
        <v>ELS-대경-04ELSHPF5514PK</v>
      </c>
      <c r="E181" s="71">
        <f t="shared" si="174"/>
        <v>6</v>
      </c>
      <c r="F181" s="193" t="str">
        <f t="shared" si="175"/>
        <v>ELS-대경-046</v>
      </c>
      <c r="G181" s="71" t="str">
        <f t="shared" si="176"/>
        <v>ELS-대경-046-ELSHPF5514PINKOLL</v>
      </c>
      <c r="H181" s="71" t="str">
        <f>IF(ISERROR(I181&amp;VLOOKUP(P181,CODE!$K:$N,CODE!$N$1,FALSE)&amp;S181)=TRUE,0,I181&amp;VLOOKUP(P181,CODE!$K:$N,CODE!$N$1,FALSE)&amp;S181)</f>
        <v>ELS의류514</v>
      </c>
      <c r="I181" s="71" t="str">
        <f>IF(ISERROR(SEARCH("TTL",$K181))=TRUE,IF($L181="","",VLOOKUP($L181,CODE!$B:$G,CODE!$D$1,FALSE)),"TTL")</f>
        <v>ELS</v>
      </c>
      <c r="J181" s="237" t="str">
        <f t="shared" si="177"/>
        <v>14FW_E</v>
      </c>
      <c r="K181" s="878"/>
      <c r="L181" s="40" t="s">
        <v>2234</v>
      </c>
      <c r="M181" s="41" t="str">
        <f>IF(OR($I181="TTL",$L181=""),"",VLOOKUP($L181,CODE!$B:$D,CODE!$C$1,FALSE))</f>
        <v>ELSTINKO</v>
      </c>
      <c r="N181" s="42" t="str">
        <f>IF(OR($I181="TTL",$L181=""),"",VLOOKUP($K$2,CODE!$S:$T,CODE!$T$1-1,FALSE))</f>
        <v>F</v>
      </c>
      <c r="O181" s="1281">
        <v>5</v>
      </c>
      <c r="P181" s="40" t="s">
        <v>2252</v>
      </c>
      <c r="Q181" s="41" t="str">
        <f>IF(OR($I181="TTL",$P181=""),"",VLOOKUP($P181,CODE!$K:$M,CODE!$L$1,FALSE))</f>
        <v>HOODED JUMPER</v>
      </c>
      <c r="R181" s="1282" t="s">
        <v>2247</v>
      </c>
      <c r="S181" s="1283">
        <v>514</v>
      </c>
      <c r="T181" s="43">
        <f t="shared" si="190"/>
        <v>514</v>
      </c>
      <c r="U181" s="39" t="str">
        <f t="shared" si="191"/>
        <v>ELSHPF5514</v>
      </c>
      <c r="V181" s="36">
        <f t="shared" si="163"/>
        <v>0.2</v>
      </c>
      <c r="W181" s="1284" t="s">
        <v>2255</v>
      </c>
      <c r="X181" s="39" t="str">
        <f>IF($Y181="","",VLOOKUP($Y181,CODE!$AE:$AF,CODE!$AF$1-1,FALSE))</f>
        <v>PK</v>
      </c>
      <c r="Y181" s="37" t="s">
        <v>2251</v>
      </c>
      <c r="Z181" s="35" t="str">
        <f t="shared" si="192"/>
        <v>ELSHPF5514PK</v>
      </c>
      <c r="AA181" s="592" t="str">
        <f t="shared" si="164"/>
        <v/>
      </c>
      <c r="AB181" s="44">
        <f t="shared" si="165"/>
        <v>0.2</v>
      </c>
      <c r="AC181" s="598" t="s">
        <v>3017</v>
      </c>
      <c r="AD181" s="184">
        <v>1</v>
      </c>
      <c r="AE181" s="1285" t="s">
        <v>2245</v>
      </c>
      <c r="AF181" s="1295">
        <v>200</v>
      </c>
      <c r="AG181" s="1287" t="s">
        <v>2240</v>
      </c>
      <c r="AH181" s="1288">
        <v>4</v>
      </c>
      <c r="AI181" s="224" t="str">
        <f t="shared" si="193"/>
        <v>04</v>
      </c>
      <c r="AJ181" s="1289" t="s">
        <v>2241</v>
      </c>
      <c r="AK181" s="1289" t="s">
        <v>2242</v>
      </c>
      <c r="AL181" s="212">
        <f t="shared" si="194"/>
        <v>1</v>
      </c>
      <c r="AM181" s="247">
        <f>IF(ISERROR(VLOOKUP($F181,[1]기획현황취합!$A$1:$E$65440,[1]기획현황취합!$B$1,FALSE))=TRUE,0,VLOOKUP($F181,[1]기획현황취합!$A$1:$E$65440,[1]기획현황취합!$B$1,FALSE))</f>
        <v>119000</v>
      </c>
      <c r="AN181" s="1099">
        <f>IF(ISERROR(VLOOKUP($F181,[1]기획현황취합!$A$1:$E$65440,[1]기획현황취합!$C$1,FALSE))=TRUE,0,VLOOKUP($F181,[1]기획현황취합!$A$1:$E$65440,[1]기획현황취합!$C$1,FALSE))</f>
        <v>41803</v>
      </c>
      <c r="AO181" s="45">
        <f>IF(ISERROR(($AM181/1.1)/VLOOKUP($AG181,'TARGET MU'!$A:$D,'TARGET MU'!$D$1,FALSE))=TRUE,0,($AM181/1.1)/VLOOKUP($AG181,'TARGET MU'!$A:$D,'TARGET MU'!$D$1,FALSE))</f>
        <v>24040.404040404039</v>
      </c>
      <c r="AP181" s="1110">
        <f>IF(OR(AF181=0,AND(AV181=0,AW181=0)),0,IF(AG181="캡보이2",AV181*$AQ$5+AU181,IF(OR(AK181="IN",AK181="BG",AK181="VT",AK181="CB"),$AU181+(($AV181*(1+$AW$4))*(HLOOKUP(VLOOKUP(AG181,'TARGET MU'!$A:$P,'TARGET MU'!$J$1,FALSE),$AO$4:$AR$5,2,FALSE)))+$AW181,$AU181+((($AV181*(1+$AW$4))*(1+HLOOKUP(VLOOKUP($P181,CODE!$K:$P,CODE!$P$1,FALSE),$AS$4:$AV$5,2,FALSE)))*(HLOOKUP(VLOOKUP(AG181,'TARGET MU'!$A:$P,'TARGET MU'!$J$1,FALSE),$AO$4:$AR$5,2,FALSE)))+$AW181)))</f>
        <v>24044.000000000004</v>
      </c>
      <c r="AQ181" s="38">
        <f t="shared" si="188"/>
        <v>3.5959595959648141</v>
      </c>
      <c r="AR181" s="754">
        <v>0</v>
      </c>
      <c r="AS181" s="754">
        <v>20</v>
      </c>
      <c r="AT181" s="244" t="s">
        <v>1724</v>
      </c>
      <c r="AU181" s="219">
        <f t="shared" si="189"/>
        <v>20</v>
      </c>
      <c r="AV181" s="245">
        <v>20.8</v>
      </c>
      <c r="AW181" s="246">
        <v>0</v>
      </c>
      <c r="AX181" s="250">
        <f>IF(ISERROR(VLOOKUP($F181,[1]기획현황취합!$A$1:$E$65440,[1]기획현황취합!$D$1,FALSE))=TRUE,0,VLOOKUP($F181,[1]기획현황취합!$A$1:$E$65440,[1]기획현황취합!$D$1,FALSE))</f>
        <v>41744</v>
      </c>
      <c r="AY181" s="248">
        <v>0</v>
      </c>
      <c r="AZ181" s="208">
        <f>IF(ISERROR(VLOOKUP($F181,[1]기획현황취합!$A$1:$E$65440,[1]기획현황취합!$E$1,FALSE))=TRUE,0,VLOOKUP($F181,[1]기획현황취합!$A$1:$E$65440,[1]기획현황취합!$E$1,FALSE))</f>
        <v>41844</v>
      </c>
      <c r="BA181" s="243">
        <v>41859</v>
      </c>
      <c r="BB181" s="243">
        <v>41884</v>
      </c>
      <c r="BC181" s="243">
        <v>0</v>
      </c>
      <c r="BD181" s="243">
        <v>0</v>
      </c>
      <c r="BE181" s="243">
        <v>0</v>
      </c>
      <c r="BF181" s="243">
        <v>0</v>
      </c>
      <c r="BG181" s="249" t="s">
        <v>2838</v>
      </c>
      <c r="BH181" s="249">
        <v>0</v>
      </c>
      <c r="BI181" s="83">
        <f>IF($I181="TTL",SUMIF($C:$C,MID($K181,1,SEARCH("TTL",$K181)-2),$BI:$BI),SUMIF(실입고현황!$A:$A,BB181&amp;VLOOKUP($AG181,'TARGET MU'!$A:$D,'TARGET MU'!$B$1,FALSE)&amp;$Z181&amp;" "&amp;$AE181,실입고현황!$C:$C))</f>
        <v>210</v>
      </c>
      <c r="BJ181" s="102">
        <f>IF($I181="TTL",SUMIF($C:$C,MID($K181,1,SEARCH("TTL",$K181)-2),$BJ:$BJ),SUMIF(실입고현황!$A:$A,BC181&amp;VLOOKUP($AG181,'TARGET MU'!$A:$D,'TARGET MU'!$B$1,FALSE)&amp;$Z181&amp;" "&amp;$AE181,실입고현황!$C:$C))</f>
        <v>0</v>
      </c>
      <c r="BK181" s="103">
        <f>IF($I181="TTL",SUMIF($C:$C,MID($K181,1,SEARCH("TTL",$K181)-2),$BK:$BK),SUMIF(실입고현황!$A:$A,BD181&amp;VLOOKUP($AG181,'TARGET MU'!$A:$D,'TARGET MU'!$B$1,FALSE)&amp;$Z181&amp;" "&amp;$AE181,실입고현황!$C:$C))</f>
        <v>0</v>
      </c>
      <c r="BL181" s="103">
        <f>IF($I181="TTL",SUMIF($C:$C,MID($K181,1,SEARCH("TTL",$K181)-2),$BL:$BL),SUMIF(실입고현황!$A:$A,BE181&amp;VLOOKUP($AG181,'TARGET MU'!$A:$D,'TARGET MU'!$B$1,FALSE)&amp;$Z181&amp;" "&amp;$AE181,실입고현황!$C:$C))</f>
        <v>0</v>
      </c>
      <c r="BM181" s="103">
        <f>IF($I181="TTL",SUMIF($C:$C,MID($K181,1,SEARCH("TTL",$K181)-2),$BM:$BM),SUMIF(실입고현황!$A:$A,BF181&amp;VLOOKUP($AG181,'TARGET MU'!$A:$D,'TARGET MU'!$B$1,FALSE)&amp;$Z181&amp;" "&amp;$AE181,실입고현황!$C:$C))</f>
        <v>0</v>
      </c>
      <c r="BN181" s="104">
        <f t="shared" si="166"/>
        <v>0</v>
      </c>
      <c r="BO181" s="46">
        <f t="shared" si="167"/>
        <v>200</v>
      </c>
      <c r="BP181" s="94">
        <f t="shared" si="168"/>
        <v>4808800.0000000009</v>
      </c>
      <c r="BQ181" s="94">
        <f t="shared" si="169"/>
        <v>23800000</v>
      </c>
      <c r="BR181" s="47">
        <f t="shared" si="186"/>
        <v>4.4993269914248106</v>
      </c>
      <c r="BT181" s="26" t="str">
        <f>IF(ISERROR(Z181&amp;VLOOKUP($AG181,'TARGET MU'!$A:$D,'TARGET MU'!$B$1,FALSE))=TRUE,"",Z181&amp;VLOOKUP($AG181,'TARGET MU'!$A:$D,'TARGET MU'!$B$1,FALSE))</f>
        <v>ELSHPF5514PK대경글로텍</v>
      </c>
      <c r="BU181" s="31">
        <f t="shared" si="178"/>
        <v>24044.000000000004</v>
      </c>
      <c r="BV181" s="31" t="str">
        <f t="shared" si="179"/>
        <v>ELSHPF5514PKOLL200119000대경04IN</v>
      </c>
      <c r="BX181" s="54" t="str">
        <f t="shared" si="137"/>
        <v>ELS</v>
      </c>
      <c r="BY181" s="55">
        <f t="shared" si="138"/>
        <v>5</v>
      </c>
      <c r="BZ181" s="55" t="str">
        <f t="shared" si="139"/>
        <v>M</v>
      </c>
      <c r="CA181" s="55" t="str">
        <f t="shared" si="140"/>
        <v>HP</v>
      </c>
      <c r="CB181" s="55" t="str">
        <f t="shared" si="141"/>
        <v>K</v>
      </c>
      <c r="CC181" s="55" t="str">
        <f t="shared" si="142"/>
        <v>IN</v>
      </c>
      <c r="CD181" s="56" t="str">
        <f t="shared" si="143"/>
        <v>14FW_ELSTINKO_HOODZIP_02_PK_KIDS</v>
      </c>
      <c r="CE181" s="55" t="str">
        <f t="shared" si="144"/>
        <v>ELSHPF5514</v>
      </c>
      <c r="CF181" s="55">
        <f t="shared" si="145"/>
        <v>514</v>
      </c>
      <c r="CG181" s="56" t="str">
        <f t="shared" si="146"/>
        <v>14FW_ELSTINKO_HOODZIP_02_PK_KIDS</v>
      </c>
      <c r="CH181" s="55" t="str">
        <f t="shared" si="147"/>
        <v>PK</v>
      </c>
      <c r="CI181" s="55">
        <f t="shared" si="148"/>
        <v>1</v>
      </c>
      <c r="CJ181" s="55" t="str">
        <f t="shared" si="149"/>
        <v>OLL</v>
      </c>
      <c r="CK181" s="57">
        <f t="shared" si="170"/>
        <v>200</v>
      </c>
      <c r="CL181" s="58">
        <f t="shared" si="150"/>
        <v>20.8</v>
      </c>
      <c r="CM181" s="57">
        <f t="shared" si="151"/>
        <v>119000</v>
      </c>
      <c r="CN181" s="57">
        <f t="shared" si="152"/>
        <v>24024.000000000004</v>
      </c>
      <c r="CO181" s="57">
        <f t="shared" si="153"/>
        <v>20</v>
      </c>
      <c r="CP181" s="59">
        <f t="shared" si="154"/>
        <v>1</v>
      </c>
      <c r="CQ181" s="234"/>
      <c r="CS181" s="48"/>
      <c r="CT181" s="49" t="str">
        <f t="shared" si="155"/>
        <v>ELSHPF5514PKOLL</v>
      </c>
      <c r="CU181" s="50" t="str">
        <f t="shared" si="156"/>
        <v>ELSTINKO</v>
      </c>
      <c r="CV181" s="50" t="str">
        <f t="shared" si="136"/>
        <v>HOODED JUMPER_514_KIDS</v>
      </c>
      <c r="CW181" s="50" t="str">
        <f t="shared" si="157"/>
        <v>PINK_OLL</v>
      </c>
      <c r="CX181" s="51" t="str">
        <f t="shared" si="158"/>
        <v>ELS</v>
      </c>
      <c r="CY181" s="51">
        <f t="shared" si="159"/>
        <v>514</v>
      </c>
      <c r="CZ181" s="52">
        <f t="shared" si="171"/>
        <v>200</v>
      </c>
      <c r="DA181" s="52">
        <f t="shared" si="160"/>
        <v>119000</v>
      </c>
      <c r="DB181" s="51" t="str">
        <f t="shared" si="161"/>
        <v>PINK</v>
      </c>
      <c r="DC181" s="51" t="str">
        <f t="shared" si="162"/>
        <v>OLL</v>
      </c>
      <c r="DD181" s="60"/>
      <c r="DE181" s="164"/>
      <c r="DG181" s="270">
        <v>41778</v>
      </c>
      <c r="DH181" s="276">
        <f t="shared" ref="DH181:DH232" si="195">IF(OR($I181="TTL",$I181=""),"",AZ181-$DH$11)</f>
        <v>41754</v>
      </c>
      <c r="DI181" s="269">
        <v>41774</v>
      </c>
      <c r="DJ181" s="269">
        <v>41774</v>
      </c>
      <c r="DK181" s="270"/>
      <c r="DL181" s="1167"/>
      <c r="DM181" s="1167"/>
      <c r="DN181" s="270"/>
      <c r="DO181" s="270"/>
      <c r="DP181" s="277">
        <f t="shared" ref="DP181:DP232" si="196">IF(OR($DN181="없음",$I181="TTL",$I181=""),"",AZ181-$DP$11)</f>
        <v>41784</v>
      </c>
      <c r="DQ181" s="270"/>
      <c r="DR181" s="270"/>
      <c r="DS181" s="271"/>
      <c r="DT181" s="270"/>
      <c r="DU181" s="271"/>
      <c r="DV181" s="270">
        <v>41820</v>
      </c>
      <c r="DW181" s="270"/>
      <c r="DX181" s="271"/>
      <c r="DY181" s="271"/>
      <c r="DZ181" s="60"/>
      <c r="EA181" s="61"/>
      <c r="EB181" s="61"/>
      <c r="EC181" s="26" t="str">
        <f t="shared" si="180"/>
        <v/>
      </c>
      <c r="ED181" s="26" t="str">
        <f t="shared" si="181"/>
        <v>ELSHPF5514PKOLL</v>
      </c>
      <c r="EE181" s="27">
        <f>IF($ED181="",0,IF(COUNTIF(ED$12:ED180,ED181)=0,0,COUNTIF(ED$12:ED180,ED181)))</f>
        <v>0</v>
      </c>
      <c r="EF181" s="26">
        <f t="shared" si="182"/>
        <v>0</v>
      </c>
      <c r="EG181" s="27" t="str">
        <f t="shared" si="183"/>
        <v/>
      </c>
      <c r="EI181" s="26" t="str">
        <f t="shared" si="184"/>
        <v>ELSHPF5514</v>
      </c>
      <c r="EJ181" s="26" t="str">
        <f t="shared" si="185"/>
        <v>ELSHPF5514PK</v>
      </c>
      <c r="EV181" s="26">
        <f t="shared" si="187"/>
        <v>4160</v>
      </c>
    </row>
    <row r="182" spans="1:152" s="26" customFormat="1" ht="52.5" customHeight="1">
      <c r="A182" s="168" t="str">
        <f>IF(OR($I182="TTL",$I182=""),"",IF(ISERROR(VLOOKUP($B182,CODE!$D:$G,CODE!$F$1-2,FALSE))=TRUE,"전략",VLOOKUP($B182,CODE!$D:$G,CODE!$F$1-2,FALSE)))</f>
        <v>전략</v>
      </c>
      <c r="B182" s="217" t="str">
        <f>IF(OR($I182="TTL",$I182=""),"",IF(VLOOKUP($P182,CODE!$K:$O,CODE!$O$1,FALSE)="",$I182,$I182&amp;"-"&amp;VLOOKUP($P182,CODE!$K:$O,CODE!$O$1,FALSE)))</f>
        <v>ELS-의류</v>
      </c>
      <c r="C182" s="71" t="str">
        <f t="shared" si="172"/>
        <v>ELS-대경-04</v>
      </c>
      <c r="D182" s="300" t="str">
        <f t="shared" si="173"/>
        <v>ELS-대경-04ELSHPF5514PK</v>
      </c>
      <c r="E182" s="71">
        <f t="shared" si="174"/>
        <v>6</v>
      </c>
      <c r="F182" s="193" t="str">
        <f t="shared" si="175"/>
        <v>ELS-대경-046</v>
      </c>
      <c r="G182" s="71" t="str">
        <f t="shared" si="176"/>
        <v>ELS-대경-046-ELSHPF5514PINKOXL</v>
      </c>
      <c r="H182" s="71" t="str">
        <f>IF(ISERROR(I182&amp;VLOOKUP(P182,CODE!$K:$N,CODE!$N$1,FALSE)&amp;S182)=TRUE,0,I182&amp;VLOOKUP(P182,CODE!$K:$N,CODE!$N$1,FALSE)&amp;S182)</f>
        <v>ELS의류514</v>
      </c>
      <c r="I182" s="71" t="str">
        <f>IF(ISERROR(SEARCH("TTL",$K182))=TRUE,IF($L182="","",VLOOKUP($L182,CODE!$B:$G,CODE!$D$1,FALSE)),"TTL")</f>
        <v>ELS</v>
      </c>
      <c r="J182" s="237" t="str">
        <f t="shared" si="177"/>
        <v>14FW_E</v>
      </c>
      <c r="K182" s="878"/>
      <c r="L182" s="40" t="s">
        <v>2234</v>
      </c>
      <c r="M182" s="41" t="str">
        <f>IF(OR($I182="TTL",$L182=""),"",VLOOKUP($L182,CODE!$B:$D,CODE!$C$1,FALSE))</f>
        <v>ELSTINKO</v>
      </c>
      <c r="N182" s="42" t="str">
        <f>IF(OR($I182="TTL",$L182=""),"",VLOOKUP($K$2,CODE!$S:$T,CODE!$T$1-1,FALSE))</f>
        <v>F</v>
      </c>
      <c r="O182" s="1281">
        <v>5</v>
      </c>
      <c r="P182" s="40" t="s">
        <v>2252</v>
      </c>
      <c r="Q182" s="41" t="str">
        <f>IF(OR($I182="TTL",$P182=""),"",VLOOKUP($P182,CODE!$K:$M,CODE!$L$1,FALSE))</f>
        <v>HOODED JUMPER</v>
      </c>
      <c r="R182" s="1282" t="s">
        <v>2247</v>
      </c>
      <c r="S182" s="1283">
        <v>514</v>
      </c>
      <c r="T182" s="43">
        <f t="shared" si="190"/>
        <v>514</v>
      </c>
      <c r="U182" s="39" t="str">
        <f t="shared" si="191"/>
        <v>ELSHPF5514</v>
      </c>
      <c r="V182" s="36">
        <f t="shared" si="163"/>
        <v>0.2</v>
      </c>
      <c r="W182" s="1284" t="s">
        <v>2255</v>
      </c>
      <c r="X182" s="39" t="str">
        <f>IF($Y182="","",VLOOKUP($Y182,CODE!$AE:$AF,CODE!$AF$1-1,FALSE))</f>
        <v>PK</v>
      </c>
      <c r="Y182" s="37" t="s">
        <v>2251</v>
      </c>
      <c r="Z182" s="35" t="str">
        <f t="shared" si="192"/>
        <v>ELSHPF5514PK</v>
      </c>
      <c r="AA182" s="592" t="str">
        <f t="shared" si="164"/>
        <v/>
      </c>
      <c r="AB182" s="44">
        <f t="shared" si="165"/>
        <v>0.2</v>
      </c>
      <c r="AC182" s="598" t="s">
        <v>3017</v>
      </c>
      <c r="AD182" s="184">
        <v>1</v>
      </c>
      <c r="AE182" s="1285" t="s">
        <v>2246</v>
      </c>
      <c r="AF182" s="1295">
        <v>150</v>
      </c>
      <c r="AG182" s="1287" t="s">
        <v>2240</v>
      </c>
      <c r="AH182" s="1288">
        <v>4</v>
      </c>
      <c r="AI182" s="224" t="str">
        <f t="shared" si="193"/>
        <v>04</v>
      </c>
      <c r="AJ182" s="1289" t="s">
        <v>2241</v>
      </c>
      <c r="AK182" s="1289" t="s">
        <v>2242</v>
      </c>
      <c r="AL182" s="212">
        <f t="shared" si="194"/>
        <v>1</v>
      </c>
      <c r="AM182" s="247">
        <f>IF(ISERROR(VLOOKUP($F182,[1]기획현황취합!$A$1:$E$65440,[1]기획현황취합!$B$1,FALSE))=TRUE,0,VLOOKUP($F182,[1]기획현황취합!$A$1:$E$65440,[1]기획현황취합!$B$1,FALSE))</f>
        <v>119000</v>
      </c>
      <c r="AN182" s="1099">
        <f>IF(ISERROR(VLOOKUP($F182,[1]기획현황취합!$A$1:$E$65440,[1]기획현황취합!$C$1,FALSE))=TRUE,0,VLOOKUP($F182,[1]기획현황취합!$A$1:$E$65440,[1]기획현황취합!$C$1,FALSE))</f>
        <v>41803</v>
      </c>
      <c r="AO182" s="45">
        <f>IF(ISERROR(($AM182/1.1)/VLOOKUP($AG182,'TARGET MU'!$A:$D,'TARGET MU'!$D$1,FALSE))=TRUE,0,($AM182/1.1)/VLOOKUP($AG182,'TARGET MU'!$A:$D,'TARGET MU'!$D$1,FALSE))</f>
        <v>24040.404040404039</v>
      </c>
      <c r="AP182" s="1110">
        <f>IF(OR(AF182=0,AND(AV182=0,AW182=0)),0,IF(AG182="캡보이2",AV182*$AQ$5+AU182,IF(OR(AK182="IN",AK182="BG",AK182="VT",AK182="CB"),$AU182+(($AV182*(1+$AW$4))*(HLOOKUP(VLOOKUP(AG182,'TARGET MU'!$A:$P,'TARGET MU'!$J$1,FALSE),$AO$4:$AR$5,2,FALSE)))+$AW182,$AU182+((($AV182*(1+$AW$4))*(1+HLOOKUP(VLOOKUP($P182,CODE!$K:$P,CODE!$P$1,FALSE),$AS$4:$AV$5,2,FALSE)))*(HLOOKUP(VLOOKUP(AG182,'TARGET MU'!$A:$P,'TARGET MU'!$J$1,FALSE),$AO$4:$AR$5,2,FALSE)))+$AW182)))</f>
        <v>24044.000000000004</v>
      </c>
      <c r="AQ182" s="38">
        <f t="shared" si="188"/>
        <v>3.5959595959648141</v>
      </c>
      <c r="AR182" s="754">
        <v>0</v>
      </c>
      <c r="AS182" s="754">
        <v>20</v>
      </c>
      <c r="AT182" s="244" t="s">
        <v>1724</v>
      </c>
      <c r="AU182" s="219">
        <f t="shared" si="189"/>
        <v>20</v>
      </c>
      <c r="AV182" s="245">
        <v>20.8</v>
      </c>
      <c r="AW182" s="246">
        <v>0</v>
      </c>
      <c r="AX182" s="250">
        <f>IF(ISERROR(VLOOKUP($F182,[1]기획현황취합!$A$1:$E$65440,[1]기획현황취합!$D$1,FALSE))=TRUE,0,VLOOKUP($F182,[1]기획현황취합!$A$1:$E$65440,[1]기획현황취합!$D$1,FALSE))</f>
        <v>41744</v>
      </c>
      <c r="AY182" s="248">
        <v>0</v>
      </c>
      <c r="AZ182" s="208">
        <f>IF(ISERROR(VLOOKUP($F182,[1]기획현황취합!$A$1:$E$65440,[1]기획현황취합!$E$1,FALSE))=TRUE,0,VLOOKUP($F182,[1]기획현황취합!$A$1:$E$65440,[1]기획현황취합!$E$1,FALSE))</f>
        <v>41844</v>
      </c>
      <c r="BA182" s="243">
        <v>41859</v>
      </c>
      <c r="BB182" s="243">
        <v>41884</v>
      </c>
      <c r="BC182" s="243">
        <v>0</v>
      </c>
      <c r="BD182" s="243">
        <v>0</v>
      </c>
      <c r="BE182" s="243">
        <v>0</v>
      </c>
      <c r="BF182" s="243">
        <v>0</v>
      </c>
      <c r="BG182" s="249" t="s">
        <v>2838</v>
      </c>
      <c r="BH182" s="249">
        <v>0</v>
      </c>
      <c r="BI182" s="83">
        <f>IF($I182="TTL",SUMIF($C:$C,MID($K182,1,SEARCH("TTL",$K182)-2),$BI:$BI),SUMIF(실입고현황!$A:$A,BB182&amp;VLOOKUP($AG182,'TARGET MU'!$A:$D,'TARGET MU'!$B$1,FALSE)&amp;$Z182&amp;" "&amp;$AE182,실입고현황!$C:$C))</f>
        <v>158</v>
      </c>
      <c r="BJ182" s="102">
        <f>IF($I182="TTL",SUMIF($C:$C,MID($K182,1,SEARCH("TTL",$K182)-2),$BJ:$BJ),SUMIF(실입고현황!$A:$A,BC182&amp;VLOOKUP($AG182,'TARGET MU'!$A:$D,'TARGET MU'!$B$1,FALSE)&amp;$Z182&amp;" "&amp;$AE182,실입고현황!$C:$C))</f>
        <v>0</v>
      </c>
      <c r="BK182" s="103">
        <f>IF($I182="TTL",SUMIF($C:$C,MID($K182,1,SEARCH("TTL",$K182)-2),$BK:$BK),SUMIF(실입고현황!$A:$A,BD182&amp;VLOOKUP($AG182,'TARGET MU'!$A:$D,'TARGET MU'!$B$1,FALSE)&amp;$Z182&amp;" "&amp;$AE182,실입고현황!$C:$C))</f>
        <v>0</v>
      </c>
      <c r="BL182" s="103">
        <f>IF($I182="TTL",SUMIF($C:$C,MID($K182,1,SEARCH("TTL",$K182)-2),$BL:$BL),SUMIF(실입고현황!$A:$A,BE182&amp;VLOOKUP($AG182,'TARGET MU'!$A:$D,'TARGET MU'!$B$1,FALSE)&amp;$Z182&amp;" "&amp;$AE182,실입고현황!$C:$C))</f>
        <v>0</v>
      </c>
      <c r="BM182" s="103">
        <f>IF($I182="TTL",SUMIF($C:$C,MID($K182,1,SEARCH("TTL",$K182)-2),$BM:$BM),SUMIF(실입고현황!$A:$A,BF182&amp;VLOOKUP($AG182,'TARGET MU'!$A:$D,'TARGET MU'!$B$1,FALSE)&amp;$Z182&amp;" "&amp;$AE182,실입고현황!$C:$C))</f>
        <v>0</v>
      </c>
      <c r="BN182" s="104">
        <f t="shared" si="166"/>
        <v>0</v>
      </c>
      <c r="BO182" s="46">
        <f t="shared" si="167"/>
        <v>150</v>
      </c>
      <c r="BP182" s="94">
        <f t="shared" si="168"/>
        <v>3606600.0000000005</v>
      </c>
      <c r="BQ182" s="94">
        <f t="shared" si="169"/>
        <v>17850000</v>
      </c>
      <c r="BR182" s="47">
        <f t="shared" si="186"/>
        <v>4.4993269914248106</v>
      </c>
      <c r="BT182" s="26" t="str">
        <f>IF(ISERROR(Z182&amp;VLOOKUP($AG182,'TARGET MU'!$A:$D,'TARGET MU'!$B$1,FALSE))=TRUE,"",Z182&amp;VLOOKUP($AG182,'TARGET MU'!$A:$D,'TARGET MU'!$B$1,FALSE))</f>
        <v>ELSHPF5514PK대경글로텍</v>
      </c>
      <c r="BU182" s="31">
        <f t="shared" si="178"/>
        <v>24044.000000000004</v>
      </c>
      <c r="BV182" s="31" t="str">
        <f t="shared" si="179"/>
        <v>ELSHPF5514PKOXL150119000대경04IN</v>
      </c>
      <c r="BX182" s="54" t="str">
        <f t="shared" si="137"/>
        <v>ELS</v>
      </c>
      <c r="BY182" s="55">
        <f t="shared" si="138"/>
        <v>5</v>
      </c>
      <c r="BZ182" s="55" t="str">
        <f t="shared" si="139"/>
        <v>M</v>
      </c>
      <c r="CA182" s="55" t="str">
        <f t="shared" si="140"/>
        <v>HP</v>
      </c>
      <c r="CB182" s="55" t="str">
        <f t="shared" si="141"/>
        <v>K</v>
      </c>
      <c r="CC182" s="55" t="str">
        <f t="shared" si="142"/>
        <v>IN</v>
      </c>
      <c r="CD182" s="56" t="str">
        <f t="shared" si="143"/>
        <v>14FW_ELSTINKO_HOODZIP_02_PK_KIDS</v>
      </c>
      <c r="CE182" s="55" t="str">
        <f t="shared" si="144"/>
        <v>ELSHPF5514</v>
      </c>
      <c r="CF182" s="55">
        <f t="shared" si="145"/>
        <v>514</v>
      </c>
      <c r="CG182" s="56" t="str">
        <f t="shared" si="146"/>
        <v>14FW_ELSTINKO_HOODZIP_02_PK_KIDS</v>
      </c>
      <c r="CH182" s="55" t="str">
        <f t="shared" si="147"/>
        <v>PK</v>
      </c>
      <c r="CI182" s="55">
        <f t="shared" si="148"/>
        <v>1</v>
      </c>
      <c r="CJ182" s="55" t="str">
        <f t="shared" si="149"/>
        <v>OXL</v>
      </c>
      <c r="CK182" s="57">
        <f t="shared" si="170"/>
        <v>150</v>
      </c>
      <c r="CL182" s="58">
        <f t="shared" si="150"/>
        <v>20.8</v>
      </c>
      <c r="CM182" s="57">
        <f t="shared" si="151"/>
        <v>119000</v>
      </c>
      <c r="CN182" s="57">
        <f t="shared" si="152"/>
        <v>24024.000000000004</v>
      </c>
      <c r="CO182" s="57">
        <f t="shared" si="153"/>
        <v>20</v>
      </c>
      <c r="CP182" s="59">
        <f t="shared" si="154"/>
        <v>1</v>
      </c>
      <c r="CQ182" s="234"/>
      <c r="CS182" s="48"/>
      <c r="CT182" s="49" t="str">
        <f t="shared" si="155"/>
        <v>ELSHPF5514PKOXL</v>
      </c>
      <c r="CU182" s="50" t="str">
        <f t="shared" si="156"/>
        <v>ELSTINKO</v>
      </c>
      <c r="CV182" s="50" t="str">
        <f t="shared" si="136"/>
        <v>HOODED JUMPER_514_KIDS</v>
      </c>
      <c r="CW182" s="50" t="str">
        <f t="shared" si="157"/>
        <v>PINK_OXL</v>
      </c>
      <c r="CX182" s="51" t="str">
        <f t="shared" si="158"/>
        <v>ELS</v>
      </c>
      <c r="CY182" s="51">
        <f t="shared" si="159"/>
        <v>514</v>
      </c>
      <c r="CZ182" s="52">
        <f t="shared" si="171"/>
        <v>150</v>
      </c>
      <c r="DA182" s="52">
        <f t="shared" si="160"/>
        <v>119000</v>
      </c>
      <c r="DB182" s="51" t="str">
        <f t="shared" si="161"/>
        <v>PINK</v>
      </c>
      <c r="DC182" s="51" t="str">
        <f t="shared" si="162"/>
        <v>OXL</v>
      </c>
      <c r="DD182" s="60"/>
      <c r="DE182" s="164"/>
      <c r="DG182" s="270">
        <v>41778</v>
      </c>
      <c r="DH182" s="276">
        <f t="shared" si="195"/>
        <v>41754</v>
      </c>
      <c r="DI182" s="269">
        <v>41774</v>
      </c>
      <c r="DJ182" s="269">
        <v>41774</v>
      </c>
      <c r="DK182" s="270"/>
      <c r="DL182" s="1167"/>
      <c r="DM182" s="1167"/>
      <c r="DN182" s="270"/>
      <c r="DO182" s="270"/>
      <c r="DP182" s="277">
        <f t="shared" si="196"/>
        <v>41784</v>
      </c>
      <c r="DQ182" s="270"/>
      <c r="DR182" s="270"/>
      <c r="DS182" s="271"/>
      <c r="DT182" s="270"/>
      <c r="DU182" s="271"/>
      <c r="DV182" s="270">
        <v>41820</v>
      </c>
      <c r="DW182" s="270"/>
      <c r="DX182" s="271"/>
      <c r="DY182" s="271"/>
      <c r="DZ182" s="60"/>
      <c r="EA182" s="61"/>
      <c r="EB182" s="61"/>
      <c r="EC182" s="26" t="str">
        <f t="shared" si="180"/>
        <v/>
      </c>
      <c r="ED182" s="26" t="str">
        <f t="shared" si="181"/>
        <v>ELSHPF5514PKOXL</v>
      </c>
      <c r="EE182" s="27">
        <f>IF($ED182="",0,IF(COUNTIF(ED$12:ED181,ED182)=0,0,COUNTIF(ED$12:ED181,ED182)))</f>
        <v>0</v>
      </c>
      <c r="EF182" s="26">
        <f t="shared" si="182"/>
        <v>0</v>
      </c>
      <c r="EG182" s="27" t="str">
        <f t="shared" si="183"/>
        <v/>
      </c>
      <c r="EI182" s="26" t="str">
        <f t="shared" si="184"/>
        <v>ELSHPF5514</v>
      </c>
      <c r="EJ182" s="26" t="str">
        <f t="shared" si="185"/>
        <v>ELSHPF5514PK</v>
      </c>
      <c r="EV182" s="26">
        <f t="shared" si="187"/>
        <v>3120</v>
      </c>
    </row>
    <row r="183" spans="1:152" s="26" customFormat="1" ht="52.5" customHeight="1">
      <c r="A183" s="168" t="str">
        <f>IF(OR($I183="TTL",$I183=""),"",IF(ISERROR(VLOOKUP($B183,CODE!$D:$G,CODE!$F$1-2,FALSE))=TRUE,"전략",VLOOKUP($B183,CODE!$D:$G,CODE!$F$1-2,FALSE)))</f>
        <v>전략</v>
      </c>
      <c r="B183" s="217" t="str">
        <f>IF(OR($I183="TTL",$I183=""),"",IF(VLOOKUP($P183,CODE!$K:$O,CODE!$O$1,FALSE)="",$I183,$I183&amp;"-"&amp;VLOOKUP($P183,CODE!$K:$O,CODE!$O$1,FALSE)))</f>
        <v>ELS-의류</v>
      </c>
      <c r="C183" s="71" t="str">
        <f t="shared" si="172"/>
        <v>ELS-대경-04</v>
      </c>
      <c r="D183" s="300" t="str">
        <f t="shared" si="173"/>
        <v>ELS-대경-04ELSHPF5515RE</v>
      </c>
      <c r="E183" s="71">
        <f t="shared" si="174"/>
        <v>7</v>
      </c>
      <c r="F183" s="193" t="str">
        <f t="shared" si="175"/>
        <v>ELS-대경-047</v>
      </c>
      <c r="G183" s="71" t="str">
        <f t="shared" si="176"/>
        <v>ELS-대경-047-ELSHPF5515REDOXS</v>
      </c>
      <c r="H183" s="71" t="str">
        <f>IF(ISERROR(I183&amp;VLOOKUP(P183,CODE!$K:$N,CODE!$N$1,FALSE)&amp;S183)=TRUE,0,I183&amp;VLOOKUP(P183,CODE!$K:$N,CODE!$N$1,FALSE)&amp;S183)</f>
        <v>ELS의류515</v>
      </c>
      <c r="I183" s="71" t="str">
        <f>IF(ISERROR(SEARCH("TTL",$K183))=TRUE,IF($L183="","",VLOOKUP($L183,CODE!$B:$G,CODE!$D$1,FALSE)),"TTL")</f>
        <v>ELS</v>
      </c>
      <c r="J183" s="237" t="str">
        <f t="shared" si="177"/>
        <v>14FW_E</v>
      </c>
      <c r="K183" s="878"/>
      <c r="L183" s="40" t="s">
        <v>2234</v>
      </c>
      <c r="M183" s="41" t="str">
        <f>IF(OR($I183="TTL",$L183=""),"",VLOOKUP($L183,CODE!$B:$D,CODE!$C$1,FALSE))</f>
        <v>ELSTINKO</v>
      </c>
      <c r="N183" s="42" t="str">
        <f>IF(OR($I183="TTL",$L183=""),"",VLOOKUP($K$2,CODE!$S:$T,CODE!$T$1-1,FALSE))</f>
        <v>F</v>
      </c>
      <c r="O183" s="1281">
        <v>5</v>
      </c>
      <c r="P183" s="40" t="s">
        <v>2252</v>
      </c>
      <c r="Q183" s="41" t="str">
        <f>IF(OR($I183="TTL",$P183=""),"",VLOOKUP($P183,CODE!$K:$M,CODE!$L$1,FALSE))</f>
        <v>HOODED JUMPER</v>
      </c>
      <c r="R183" s="1282" t="s">
        <v>2247</v>
      </c>
      <c r="S183" s="1283">
        <v>515</v>
      </c>
      <c r="T183" s="43">
        <f t="shared" si="190"/>
        <v>515</v>
      </c>
      <c r="U183" s="39" t="str">
        <f t="shared" si="191"/>
        <v>ELSHPF5515</v>
      </c>
      <c r="V183" s="36">
        <f t="shared" si="163"/>
        <v>0.2</v>
      </c>
      <c r="W183" s="1284" t="s">
        <v>2256</v>
      </c>
      <c r="X183" s="39" t="str">
        <f>IF($Y183="","",VLOOKUP($Y183,CODE!$AE:$AF,CODE!$AF$1-1,FALSE))</f>
        <v>RE</v>
      </c>
      <c r="Y183" s="37" t="s">
        <v>2257</v>
      </c>
      <c r="Z183" s="35" t="str">
        <f t="shared" si="192"/>
        <v>ELSHPF5515RE</v>
      </c>
      <c r="AA183" s="592" t="str">
        <f t="shared" si="164"/>
        <v/>
      </c>
      <c r="AB183" s="44">
        <f t="shared" si="165"/>
        <v>0.2</v>
      </c>
      <c r="AC183" s="598" t="s">
        <v>3017</v>
      </c>
      <c r="AD183" s="184">
        <v>1</v>
      </c>
      <c r="AE183" s="1285" t="s">
        <v>2239</v>
      </c>
      <c r="AF183" s="1295">
        <v>200</v>
      </c>
      <c r="AG183" s="1287" t="s">
        <v>2240</v>
      </c>
      <c r="AH183" s="1288">
        <v>4</v>
      </c>
      <c r="AI183" s="224" t="str">
        <f t="shared" si="193"/>
        <v>04</v>
      </c>
      <c r="AJ183" s="1289" t="s">
        <v>2241</v>
      </c>
      <c r="AK183" s="1289" t="s">
        <v>2242</v>
      </c>
      <c r="AL183" s="212">
        <f t="shared" si="194"/>
        <v>1</v>
      </c>
      <c r="AM183" s="247">
        <f>IF(ISERROR(VLOOKUP($F183,[1]기획현황취합!$A$1:$E$65440,[1]기획현황취합!$B$1,FALSE))=TRUE,0,VLOOKUP($F183,[1]기획현황취합!$A$1:$E$65440,[1]기획현황취합!$B$1,FALSE))</f>
        <v>119000</v>
      </c>
      <c r="AN183" s="1099">
        <f>IF(ISERROR(VLOOKUP($F183,[1]기획현황취합!$A$1:$E$65440,[1]기획현황취합!$C$1,FALSE))=TRUE,0,VLOOKUP($F183,[1]기획현황취합!$A$1:$E$65440,[1]기획현황취합!$C$1,FALSE))</f>
        <v>41803</v>
      </c>
      <c r="AO183" s="45">
        <f>IF(ISERROR(($AM183/1.1)/VLOOKUP($AG183,'TARGET MU'!$A:$D,'TARGET MU'!$D$1,FALSE))=TRUE,0,($AM183/1.1)/VLOOKUP($AG183,'TARGET MU'!$A:$D,'TARGET MU'!$D$1,FALSE))</f>
        <v>24040.404040404039</v>
      </c>
      <c r="AP183" s="1110">
        <f>IF(OR(AF183=0,AND(AV183=0,AW183=0)),0,IF(AG183="캡보이2",AV183*$AQ$5+AU183,IF(OR(AK183="IN",AK183="BG",AK183="VT",AK183="CB"),$AU183+(($AV183*(1+$AW$4))*(HLOOKUP(VLOOKUP(AG183,'TARGET MU'!$A:$P,'TARGET MU'!$J$1,FALSE),$AO$4:$AR$5,2,FALSE)))+$AW183,$AU183+((($AV183*(1+$AW$4))*(1+HLOOKUP(VLOOKUP($P183,CODE!$K:$P,CODE!$P$1,FALSE),$AS$4:$AV$5,2,FALSE)))*(HLOOKUP(VLOOKUP(AG183,'TARGET MU'!$A:$P,'TARGET MU'!$J$1,FALSE),$AO$4:$AR$5,2,FALSE)))+$AW183)))</f>
        <v>23928.5</v>
      </c>
      <c r="AQ183" s="38">
        <f t="shared" si="188"/>
        <v>-111.90404040403882</v>
      </c>
      <c r="AR183" s="754">
        <v>0</v>
      </c>
      <c r="AS183" s="754">
        <v>20</v>
      </c>
      <c r="AT183" s="244" t="s">
        <v>1724</v>
      </c>
      <c r="AU183" s="219">
        <f t="shared" si="189"/>
        <v>20</v>
      </c>
      <c r="AV183" s="245">
        <v>20.7</v>
      </c>
      <c r="AW183" s="246">
        <v>0</v>
      </c>
      <c r="AX183" s="250">
        <f>IF(ISERROR(VLOOKUP($F183,[1]기획현황취합!$A$1:$E$65440,[1]기획현황취합!$D$1,FALSE))=TRUE,0,VLOOKUP($F183,[1]기획현황취합!$A$1:$E$65440,[1]기획현황취합!$D$1,FALSE))</f>
        <v>41744</v>
      </c>
      <c r="AY183" s="248">
        <v>0</v>
      </c>
      <c r="AZ183" s="208">
        <f>IF(ISERROR(VLOOKUP($F183,[1]기획현황취합!$A$1:$E$65440,[1]기획현황취합!$E$1,FALSE))=TRUE,0,VLOOKUP($F183,[1]기획현황취합!$A$1:$E$65440,[1]기획현황취합!$E$1,FALSE))</f>
        <v>41844</v>
      </c>
      <c r="BA183" s="243">
        <v>41859</v>
      </c>
      <c r="BB183" s="243">
        <v>41884</v>
      </c>
      <c r="BC183" s="243">
        <v>0</v>
      </c>
      <c r="BD183" s="243">
        <v>0</v>
      </c>
      <c r="BE183" s="243">
        <v>0</v>
      </c>
      <c r="BF183" s="243">
        <v>0</v>
      </c>
      <c r="BG183" s="249" t="s">
        <v>2838</v>
      </c>
      <c r="BH183" s="249">
        <v>0</v>
      </c>
      <c r="BI183" s="83">
        <f>IF($I183="TTL",SUMIF($C:$C,MID($K183,1,SEARCH("TTL",$K183)-2),$BI:$BI),SUMIF(실입고현황!$A:$A,BB183&amp;VLOOKUP($AG183,'TARGET MU'!$A:$D,'TARGET MU'!$B$1,FALSE)&amp;$Z183&amp;" "&amp;$AE183,실입고현황!$C:$C))</f>
        <v>209</v>
      </c>
      <c r="BJ183" s="102">
        <f>IF($I183="TTL",SUMIF($C:$C,MID($K183,1,SEARCH("TTL",$K183)-2),$BJ:$BJ),SUMIF(실입고현황!$A:$A,BC183&amp;VLOOKUP($AG183,'TARGET MU'!$A:$D,'TARGET MU'!$B$1,FALSE)&amp;$Z183&amp;" "&amp;$AE183,실입고현황!$C:$C))</f>
        <v>0</v>
      </c>
      <c r="BK183" s="103">
        <f>IF($I183="TTL",SUMIF($C:$C,MID($K183,1,SEARCH("TTL",$K183)-2),$BK:$BK),SUMIF(실입고현황!$A:$A,BD183&amp;VLOOKUP($AG183,'TARGET MU'!$A:$D,'TARGET MU'!$B$1,FALSE)&amp;$Z183&amp;" "&amp;$AE183,실입고현황!$C:$C))</f>
        <v>0</v>
      </c>
      <c r="BL183" s="103">
        <f>IF($I183="TTL",SUMIF($C:$C,MID($K183,1,SEARCH("TTL",$K183)-2),$BL:$BL),SUMIF(실입고현황!$A:$A,BE183&amp;VLOOKUP($AG183,'TARGET MU'!$A:$D,'TARGET MU'!$B$1,FALSE)&amp;$Z183&amp;" "&amp;$AE183,실입고현황!$C:$C))</f>
        <v>0</v>
      </c>
      <c r="BM183" s="103">
        <f>IF($I183="TTL",SUMIF($C:$C,MID($K183,1,SEARCH("TTL",$K183)-2),$BM:$BM),SUMIF(실입고현황!$A:$A,BF183&amp;VLOOKUP($AG183,'TARGET MU'!$A:$D,'TARGET MU'!$B$1,FALSE)&amp;$Z183&amp;" "&amp;$AE183,실입고현황!$C:$C))</f>
        <v>0</v>
      </c>
      <c r="BN183" s="104">
        <f t="shared" si="166"/>
        <v>0</v>
      </c>
      <c r="BO183" s="46">
        <f t="shared" si="167"/>
        <v>200</v>
      </c>
      <c r="BP183" s="94">
        <f t="shared" si="168"/>
        <v>4785700</v>
      </c>
      <c r="BQ183" s="94">
        <f t="shared" si="169"/>
        <v>23800000</v>
      </c>
      <c r="BR183" s="47">
        <f t="shared" si="186"/>
        <v>4.5210447032542023</v>
      </c>
      <c r="BT183" s="26" t="str">
        <f>IF(ISERROR(Z183&amp;VLOOKUP($AG183,'TARGET MU'!$A:$D,'TARGET MU'!$B$1,FALSE))=TRUE,"",Z183&amp;VLOOKUP($AG183,'TARGET MU'!$A:$D,'TARGET MU'!$B$1,FALSE))</f>
        <v>ELSHPF5515RE대경글로텍</v>
      </c>
      <c r="BU183" s="31">
        <f t="shared" si="178"/>
        <v>23928.5</v>
      </c>
      <c r="BV183" s="31" t="str">
        <f t="shared" si="179"/>
        <v>ELSHPF5515REOXS200119000대경04IN</v>
      </c>
      <c r="BX183" s="54" t="str">
        <f t="shared" si="137"/>
        <v>ELS</v>
      </c>
      <c r="BY183" s="55">
        <f t="shared" si="138"/>
        <v>5</v>
      </c>
      <c r="BZ183" s="55" t="str">
        <f t="shared" si="139"/>
        <v>M</v>
      </c>
      <c r="CA183" s="55" t="str">
        <f t="shared" si="140"/>
        <v>HP</v>
      </c>
      <c r="CB183" s="55" t="str">
        <f t="shared" si="141"/>
        <v>K</v>
      </c>
      <c r="CC183" s="55" t="str">
        <f t="shared" si="142"/>
        <v>IN</v>
      </c>
      <c r="CD183" s="56" t="str">
        <f t="shared" si="143"/>
        <v>14FW_ELSTINKO_HOODZIP_09_RE_KIDS</v>
      </c>
      <c r="CE183" s="55" t="str">
        <f t="shared" si="144"/>
        <v>ELSHPF5515</v>
      </c>
      <c r="CF183" s="55">
        <f t="shared" si="145"/>
        <v>515</v>
      </c>
      <c r="CG183" s="56" t="str">
        <f t="shared" si="146"/>
        <v>14FW_ELSTINKO_HOODZIP_09_RE_KIDS</v>
      </c>
      <c r="CH183" s="55" t="str">
        <f t="shared" si="147"/>
        <v>RE</v>
      </c>
      <c r="CI183" s="55">
        <f t="shared" si="148"/>
        <v>1</v>
      </c>
      <c r="CJ183" s="55" t="str">
        <f t="shared" si="149"/>
        <v>OXS</v>
      </c>
      <c r="CK183" s="57">
        <f t="shared" si="170"/>
        <v>200</v>
      </c>
      <c r="CL183" s="58">
        <f t="shared" si="150"/>
        <v>20.7</v>
      </c>
      <c r="CM183" s="57">
        <f t="shared" si="151"/>
        <v>119000</v>
      </c>
      <c r="CN183" s="57">
        <f t="shared" si="152"/>
        <v>23908.5</v>
      </c>
      <c r="CO183" s="57">
        <f t="shared" si="153"/>
        <v>20</v>
      </c>
      <c r="CP183" s="59">
        <f t="shared" si="154"/>
        <v>1</v>
      </c>
      <c r="CQ183" s="234"/>
      <c r="CS183" s="48"/>
      <c r="CT183" s="49" t="str">
        <f t="shared" si="155"/>
        <v>ELSHPF5515REOXS</v>
      </c>
      <c r="CU183" s="50" t="str">
        <f t="shared" si="156"/>
        <v>ELSTINKO</v>
      </c>
      <c r="CV183" s="50" t="str">
        <f t="shared" si="136"/>
        <v>HOODED JUMPER_515_KIDS</v>
      </c>
      <c r="CW183" s="50" t="str">
        <f t="shared" si="157"/>
        <v>RED_OXS</v>
      </c>
      <c r="CX183" s="51" t="str">
        <f t="shared" si="158"/>
        <v>ELS</v>
      </c>
      <c r="CY183" s="51">
        <f t="shared" si="159"/>
        <v>515</v>
      </c>
      <c r="CZ183" s="52">
        <f t="shared" si="171"/>
        <v>200</v>
      </c>
      <c r="DA183" s="52">
        <f t="shared" si="160"/>
        <v>119000</v>
      </c>
      <c r="DB183" s="51" t="str">
        <f t="shared" si="161"/>
        <v>RED</v>
      </c>
      <c r="DC183" s="51" t="str">
        <f t="shared" si="162"/>
        <v>OXS</v>
      </c>
      <c r="DD183" s="60"/>
      <c r="DE183" s="164"/>
      <c r="DG183" s="270">
        <v>41778</v>
      </c>
      <c r="DH183" s="276">
        <f t="shared" si="195"/>
        <v>41754</v>
      </c>
      <c r="DI183" s="269">
        <v>41753</v>
      </c>
      <c r="DJ183" s="269">
        <v>41753</v>
      </c>
      <c r="DK183" s="270"/>
      <c r="DL183" s="1167"/>
      <c r="DM183" s="1167"/>
      <c r="DN183" s="270"/>
      <c r="DO183" s="270"/>
      <c r="DP183" s="277">
        <f t="shared" si="196"/>
        <v>41784</v>
      </c>
      <c r="DQ183" s="270"/>
      <c r="DR183" s="270"/>
      <c r="DS183" s="271"/>
      <c r="DT183" s="270"/>
      <c r="DU183" s="271"/>
      <c r="DV183" s="270">
        <v>41820</v>
      </c>
      <c r="DW183" s="270"/>
      <c r="DX183" s="271"/>
      <c r="DY183" s="271"/>
      <c r="DZ183" s="60"/>
      <c r="EA183" s="61"/>
      <c r="EB183" s="61"/>
      <c r="EC183" s="26" t="str">
        <f t="shared" si="180"/>
        <v>ELSHPF5515RE41744</v>
      </c>
      <c r="ED183" s="26" t="str">
        <f t="shared" si="181"/>
        <v>ELSHPF5515REOXS</v>
      </c>
      <c r="EE183" s="27">
        <f>IF($ED183="",0,IF(COUNTIF(ED$12:ED182,ED183)=0,0,COUNTIF(ED$12:ED182,ED183)))</f>
        <v>0</v>
      </c>
      <c r="EF183" s="26">
        <f t="shared" si="182"/>
        <v>0</v>
      </c>
      <c r="EG183" s="27" t="str">
        <f t="shared" si="183"/>
        <v/>
      </c>
      <c r="EI183" s="26" t="str">
        <f t="shared" si="184"/>
        <v>ELSHPF5515</v>
      </c>
      <c r="EJ183" s="26" t="str">
        <f t="shared" si="185"/>
        <v>ELSHPF5515RE</v>
      </c>
      <c r="EV183" s="26">
        <f t="shared" si="187"/>
        <v>4140</v>
      </c>
    </row>
    <row r="184" spans="1:152" s="26" customFormat="1" ht="52.5" customHeight="1">
      <c r="A184" s="168" t="str">
        <f>IF(OR($I184="TTL",$I184=""),"",IF(ISERROR(VLOOKUP($B184,CODE!$D:$G,CODE!$F$1-2,FALSE))=TRUE,"전략",VLOOKUP($B184,CODE!$D:$G,CODE!$F$1-2,FALSE)))</f>
        <v>전략</v>
      </c>
      <c r="B184" s="217" t="str">
        <f>IF(OR($I184="TTL",$I184=""),"",IF(VLOOKUP($P184,CODE!$K:$O,CODE!$O$1,FALSE)="",$I184,$I184&amp;"-"&amp;VLOOKUP($P184,CODE!$K:$O,CODE!$O$1,FALSE)))</f>
        <v>ELS-의류</v>
      </c>
      <c r="C184" s="71" t="str">
        <f t="shared" si="172"/>
        <v>ELS-대경-04</v>
      </c>
      <c r="D184" s="300" t="str">
        <f t="shared" si="173"/>
        <v>ELS-대경-04ELSHPF5515RE</v>
      </c>
      <c r="E184" s="71">
        <f t="shared" si="174"/>
        <v>7</v>
      </c>
      <c r="F184" s="193" t="str">
        <f t="shared" si="175"/>
        <v>ELS-대경-047</v>
      </c>
      <c r="G184" s="71" t="str">
        <f t="shared" si="176"/>
        <v>ELS-대경-047-ELSHPF5515REDOSS</v>
      </c>
      <c r="H184" s="71" t="str">
        <f>IF(ISERROR(I184&amp;VLOOKUP(P184,CODE!$K:$N,CODE!$N$1,FALSE)&amp;S184)=TRUE,0,I184&amp;VLOOKUP(P184,CODE!$K:$N,CODE!$N$1,FALSE)&amp;S184)</f>
        <v>ELS의류515</v>
      </c>
      <c r="I184" s="71" t="str">
        <f>IF(ISERROR(SEARCH("TTL",$K184))=TRUE,IF($L184="","",VLOOKUP($L184,CODE!$B:$G,CODE!$D$1,FALSE)),"TTL")</f>
        <v>ELS</v>
      </c>
      <c r="J184" s="237" t="str">
        <f t="shared" si="177"/>
        <v>14FW_E</v>
      </c>
      <c r="K184" s="878"/>
      <c r="L184" s="40" t="s">
        <v>2234</v>
      </c>
      <c r="M184" s="41" t="str">
        <f>IF(OR($I184="TTL",$L184=""),"",VLOOKUP($L184,CODE!$B:$D,CODE!$C$1,FALSE))</f>
        <v>ELSTINKO</v>
      </c>
      <c r="N184" s="42" t="str">
        <f>IF(OR($I184="TTL",$L184=""),"",VLOOKUP($K$2,CODE!$S:$T,CODE!$T$1-1,FALSE))</f>
        <v>F</v>
      </c>
      <c r="O184" s="1281">
        <v>5</v>
      </c>
      <c r="P184" s="40" t="s">
        <v>2252</v>
      </c>
      <c r="Q184" s="41" t="str">
        <f>IF(OR($I184="TTL",$P184=""),"",VLOOKUP($P184,CODE!$K:$M,CODE!$L$1,FALSE))</f>
        <v>HOODED JUMPER</v>
      </c>
      <c r="R184" s="1282" t="s">
        <v>2247</v>
      </c>
      <c r="S184" s="1283">
        <v>515</v>
      </c>
      <c r="T184" s="43">
        <f t="shared" si="190"/>
        <v>515</v>
      </c>
      <c r="U184" s="39" t="str">
        <f t="shared" si="191"/>
        <v>ELSHPF5515</v>
      </c>
      <c r="V184" s="36">
        <f t="shared" si="163"/>
        <v>0.2</v>
      </c>
      <c r="W184" s="1284" t="s">
        <v>2256</v>
      </c>
      <c r="X184" s="39" t="str">
        <f>IF($Y184="","",VLOOKUP($Y184,CODE!$AE:$AF,CODE!$AF$1-1,FALSE))</f>
        <v>RE</v>
      </c>
      <c r="Y184" s="37" t="s">
        <v>2257</v>
      </c>
      <c r="Z184" s="35" t="str">
        <f t="shared" si="192"/>
        <v>ELSHPF5515RE</v>
      </c>
      <c r="AA184" s="592" t="str">
        <f t="shared" si="164"/>
        <v/>
      </c>
      <c r="AB184" s="44">
        <f t="shared" si="165"/>
        <v>0.2</v>
      </c>
      <c r="AC184" s="598" t="s">
        <v>3017</v>
      </c>
      <c r="AD184" s="184">
        <v>1</v>
      </c>
      <c r="AE184" s="1285" t="s">
        <v>2243</v>
      </c>
      <c r="AF184" s="1295">
        <v>250</v>
      </c>
      <c r="AG184" s="1287" t="s">
        <v>2240</v>
      </c>
      <c r="AH184" s="1288">
        <v>4</v>
      </c>
      <c r="AI184" s="224" t="str">
        <f t="shared" si="193"/>
        <v>04</v>
      </c>
      <c r="AJ184" s="1289" t="s">
        <v>2241</v>
      </c>
      <c r="AK184" s="1289" t="s">
        <v>2242</v>
      </c>
      <c r="AL184" s="212">
        <f t="shared" si="194"/>
        <v>1</v>
      </c>
      <c r="AM184" s="247">
        <f>IF(ISERROR(VLOOKUP($F184,[1]기획현황취합!$A$1:$E$65440,[1]기획현황취합!$B$1,FALSE))=TRUE,0,VLOOKUP($F184,[1]기획현황취합!$A$1:$E$65440,[1]기획현황취합!$B$1,FALSE))</f>
        <v>119000</v>
      </c>
      <c r="AN184" s="1099">
        <f>IF(ISERROR(VLOOKUP($F184,[1]기획현황취합!$A$1:$E$65440,[1]기획현황취합!$C$1,FALSE))=TRUE,0,VLOOKUP($F184,[1]기획현황취합!$A$1:$E$65440,[1]기획현황취합!$C$1,FALSE))</f>
        <v>41803</v>
      </c>
      <c r="AO184" s="45">
        <f>IF(ISERROR(($AM184/1.1)/VLOOKUP($AG184,'TARGET MU'!$A:$D,'TARGET MU'!$D$1,FALSE))=TRUE,0,($AM184/1.1)/VLOOKUP($AG184,'TARGET MU'!$A:$D,'TARGET MU'!$D$1,FALSE))</f>
        <v>24040.404040404039</v>
      </c>
      <c r="AP184" s="1110">
        <f>IF(OR(AF184=0,AND(AV184=0,AW184=0)),0,IF(AG184="캡보이2",AV184*$AQ$5+AU184,IF(OR(AK184="IN",AK184="BG",AK184="VT",AK184="CB"),$AU184+(($AV184*(1+$AW$4))*(HLOOKUP(VLOOKUP(AG184,'TARGET MU'!$A:$P,'TARGET MU'!$J$1,FALSE),$AO$4:$AR$5,2,FALSE)))+$AW184,$AU184+((($AV184*(1+$AW$4))*(1+HLOOKUP(VLOOKUP($P184,CODE!$K:$P,CODE!$P$1,FALSE),$AS$4:$AV$5,2,FALSE)))*(HLOOKUP(VLOOKUP(AG184,'TARGET MU'!$A:$P,'TARGET MU'!$J$1,FALSE),$AO$4:$AR$5,2,FALSE)))+$AW184)))</f>
        <v>23928.5</v>
      </c>
      <c r="AQ184" s="38">
        <f t="shared" si="188"/>
        <v>-111.90404040403882</v>
      </c>
      <c r="AR184" s="754">
        <v>0</v>
      </c>
      <c r="AS184" s="754">
        <v>20</v>
      </c>
      <c r="AT184" s="244" t="s">
        <v>1724</v>
      </c>
      <c r="AU184" s="219">
        <f t="shared" si="189"/>
        <v>20</v>
      </c>
      <c r="AV184" s="245">
        <v>20.7</v>
      </c>
      <c r="AW184" s="246">
        <v>0</v>
      </c>
      <c r="AX184" s="250">
        <f>IF(ISERROR(VLOOKUP($F184,[1]기획현황취합!$A$1:$E$65440,[1]기획현황취합!$D$1,FALSE))=TRUE,0,VLOOKUP($F184,[1]기획현황취합!$A$1:$E$65440,[1]기획현황취합!$D$1,FALSE))</f>
        <v>41744</v>
      </c>
      <c r="AY184" s="248">
        <v>0</v>
      </c>
      <c r="AZ184" s="208">
        <f>IF(ISERROR(VLOOKUP($F184,[1]기획현황취합!$A$1:$E$65440,[1]기획현황취합!$E$1,FALSE))=TRUE,0,VLOOKUP($F184,[1]기획현황취합!$A$1:$E$65440,[1]기획현황취합!$E$1,FALSE))</f>
        <v>41844</v>
      </c>
      <c r="BA184" s="243">
        <v>41859</v>
      </c>
      <c r="BB184" s="243">
        <v>41884</v>
      </c>
      <c r="BC184" s="243">
        <v>0</v>
      </c>
      <c r="BD184" s="243">
        <v>0</v>
      </c>
      <c r="BE184" s="243">
        <v>0</v>
      </c>
      <c r="BF184" s="243">
        <v>0</v>
      </c>
      <c r="BG184" s="249" t="s">
        <v>2838</v>
      </c>
      <c r="BH184" s="249">
        <v>0</v>
      </c>
      <c r="BI184" s="83">
        <f>IF($I184="TTL",SUMIF($C:$C,MID($K184,1,SEARCH("TTL",$K184)-2),$BI:$BI),SUMIF(실입고현황!$A:$A,BB184&amp;VLOOKUP($AG184,'TARGET MU'!$A:$D,'TARGET MU'!$B$1,FALSE)&amp;$Z184&amp;" "&amp;$AE184,실입고현황!$C:$C))</f>
        <v>263</v>
      </c>
      <c r="BJ184" s="102">
        <f>IF($I184="TTL",SUMIF($C:$C,MID($K184,1,SEARCH("TTL",$K184)-2),$BJ:$BJ),SUMIF(실입고현황!$A:$A,BC184&amp;VLOOKUP($AG184,'TARGET MU'!$A:$D,'TARGET MU'!$B$1,FALSE)&amp;$Z184&amp;" "&amp;$AE184,실입고현황!$C:$C))</f>
        <v>0</v>
      </c>
      <c r="BK184" s="103">
        <f>IF($I184="TTL",SUMIF($C:$C,MID($K184,1,SEARCH("TTL",$K184)-2),$BK:$BK),SUMIF(실입고현황!$A:$A,BD184&amp;VLOOKUP($AG184,'TARGET MU'!$A:$D,'TARGET MU'!$B$1,FALSE)&amp;$Z184&amp;" "&amp;$AE184,실입고현황!$C:$C))</f>
        <v>0</v>
      </c>
      <c r="BL184" s="103">
        <f>IF($I184="TTL",SUMIF($C:$C,MID($K184,1,SEARCH("TTL",$K184)-2),$BL:$BL),SUMIF(실입고현황!$A:$A,BE184&amp;VLOOKUP($AG184,'TARGET MU'!$A:$D,'TARGET MU'!$B$1,FALSE)&amp;$Z184&amp;" "&amp;$AE184,실입고현황!$C:$C))</f>
        <v>0</v>
      </c>
      <c r="BM184" s="103">
        <f>IF($I184="TTL",SUMIF($C:$C,MID($K184,1,SEARCH("TTL",$K184)-2),$BM:$BM),SUMIF(실입고현황!$A:$A,BF184&amp;VLOOKUP($AG184,'TARGET MU'!$A:$D,'TARGET MU'!$B$1,FALSE)&amp;$Z184&amp;" "&amp;$AE184,실입고현황!$C:$C))</f>
        <v>0</v>
      </c>
      <c r="BN184" s="104">
        <f t="shared" si="166"/>
        <v>0</v>
      </c>
      <c r="BO184" s="46">
        <f t="shared" si="167"/>
        <v>250</v>
      </c>
      <c r="BP184" s="94">
        <f t="shared" si="168"/>
        <v>5982125</v>
      </c>
      <c r="BQ184" s="94">
        <f t="shared" si="169"/>
        <v>29750000</v>
      </c>
      <c r="BR184" s="47">
        <f t="shared" si="186"/>
        <v>4.5210447032542014</v>
      </c>
      <c r="BT184" s="26" t="str">
        <f>IF(ISERROR(Z184&amp;VLOOKUP($AG184,'TARGET MU'!$A:$D,'TARGET MU'!$B$1,FALSE))=TRUE,"",Z184&amp;VLOOKUP($AG184,'TARGET MU'!$A:$D,'TARGET MU'!$B$1,FALSE))</f>
        <v>ELSHPF5515RE대경글로텍</v>
      </c>
      <c r="BU184" s="31">
        <f t="shared" si="178"/>
        <v>23928.5</v>
      </c>
      <c r="BV184" s="31" t="str">
        <f t="shared" si="179"/>
        <v>ELSHPF5515REOSS250119000대경04IN</v>
      </c>
      <c r="BX184" s="54" t="str">
        <f t="shared" si="137"/>
        <v>ELS</v>
      </c>
      <c r="BY184" s="55">
        <f t="shared" si="138"/>
        <v>5</v>
      </c>
      <c r="BZ184" s="55" t="str">
        <f t="shared" si="139"/>
        <v>M</v>
      </c>
      <c r="CA184" s="55" t="str">
        <f t="shared" si="140"/>
        <v>HP</v>
      </c>
      <c r="CB184" s="55" t="str">
        <f t="shared" si="141"/>
        <v>K</v>
      </c>
      <c r="CC184" s="55" t="str">
        <f t="shared" si="142"/>
        <v>IN</v>
      </c>
      <c r="CD184" s="56" t="str">
        <f t="shared" si="143"/>
        <v>14FW_ELSTINKO_HOODZIP_09_RE_KIDS</v>
      </c>
      <c r="CE184" s="55" t="str">
        <f t="shared" si="144"/>
        <v>ELSHPF5515</v>
      </c>
      <c r="CF184" s="55">
        <f t="shared" si="145"/>
        <v>515</v>
      </c>
      <c r="CG184" s="56" t="str">
        <f t="shared" si="146"/>
        <v>14FW_ELSTINKO_HOODZIP_09_RE_KIDS</v>
      </c>
      <c r="CH184" s="55" t="str">
        <f t="shared" si="147"/>
        <v>RE</v>
      </c>
      <c r="CI184" s="55">
        <f t="shared" si="148"/>
        <v>1</v>
      </c>
      <c r="CJ184" s="55" t="str">
        <f t="shared" si="149"/>
        <v>OSS</v>
      </c>
      <c r="CK184" s="57">
        <f t="shared" si="170"/>
        <v>250</v>
      </c>
      <c r="CL184" s="58">
        <f t="shared" si="150"/>
        <v>20.7</v>
      </c>
      <c r="CM184" s="57">
        <f t="shared" si="151"/>
        <v>119000</v>
      </c>
      <c r="CN184" s="57">
        <f t="shared" si="152"/>
        <v>23908.5</v>
      </c>
      <c r="CO184" s="57">
        <f t="shared" si="153"/>
        <v>20</v>
      </c>
      <c r="CP184" s="59">
        <f t="shared" si="154"/>
        <v>1</v>
      </c>
      <c r="CQ184" s="234"/>
      <c r="CS184" s="48"/>
      <c r="CT184" s="49" t="str">
        <f t="shared" si="155"/>
        <v>ELSHPF5515REOSS</v>
      </c>
      <c r="CU184" s="50" t="str">
        <f t="shared" si="156"/>
        <v>ELSTINKO</v>
      </c>
      <c r="CV184" s="50" t="str">
        <f t="shared" si="136"/>
        <v>HOODED JUMPER_515_KIDS</v>
      </c>
      <c r="CW184" s="50" t="str">
        <f t="shared" si="157"/>
        <v>RED_OSS</v>
      </c>
      <c r="CX184" s="51" t="str">
        <f t="shared" si="158"/>
        <v>ELS</v>
      </c>
      <c r="CY184" s="51">
        <f t="shared" si="159"/>
        <v>515</v>
      </c>
      <c r="CZ184" s="52">
        <f t="shared" si="171"/>
        <v>250</v>
      </c>
      <c r="DA184" s="52">
        <f t="shared" si="160"/>
        <v>119000</v>
      </c>
      <c r="DB184" s="51" t="str">
        <f t="shared" si="161"/>
        <v>RED</v>
      </c>
      <c r="DC184" s="51" t="str">
        <f t="shared" si="162"/>
        <v>OSS</v>
      </c>
      <c r="DD184" s="60"/>
      <c r="DE184" s="164"/>
      <c r="DG184" s="270">
        <v>41778</v>
      </c>
      <c r="DH184" s="276">
        <f t="shared" si="195"/>
        <v>41754</v>
      </c>
      <c r="DI184" s="269">
        <v>41753</v>
      </c>
      <c r="DJ184" s="269">
        <v>41753</v>
      </c>
      <c r="DK184" s="270"/>
      <c r="DL184" s="1167"/>
      <c r="DM184" s="1167"/>
      <c r="DN184" s="270"/>
      <c r="DO184" s="270"/>
      <c r="DP184" s="277">
        <f t="shared" si="196"/>
        <v>41784</v>
      </c>
      <c r="DQ184" s="270"/>
      <c r="DR184" s="270"/>
      <c r="DS184" s="271"/>
      <c r="DT184" s="270"/>
      <c r="DU184" s="271"/>
      <c r="DV184" s="270">
        <v>41820</v>
      </c>
      <c r="DW184" s="270"/>
      <c r="DX184" s="271"/>
      <c r="DY184" s="271"/>
      <c r="DZ184" s="60"/>
      <c r="EA184" s="61"/>
      <c r="EB184" s="61"/>
      <c r="EC184" s="26" t="str">
        <f t="shared" si="180"/>
        <v/>
      </c>
      <c r="ED184" s="26" t="str">
        <f t="shared" si="181"/>
        <v>ELSHPF5515REOSS</v>
      </c>
      <c r="EE184" s="27">
        <f>IF($ED184="",0,IF(COUNTIF(ED$12:ED183,ED184)=0,0,COUNTIF(ED$12:ED183,ED184)))</f>
        <v>0</v>
      </c>
      <c r="EF184" s="26">
        <f t="shared" si="182"/>
        <v>0</v>
      </c>
      <c r="EG184" s="27" t="str">
        <f t="shared" si="183"/>
        <v/>
      </c>
      <c r="EI184" s="26" t="str">
        <f t="shared" si="184"/>
        <v>ELSHPF5515</v>
      </c>
      <c r="EJ184" s="26" t="str">
        <f t="shared" si="185"/>
        <v>ELSHPF5515RE</v>
      </c>
      <c r="EV184" s="26">
        <f t="shared" si="187"/>
        <v>5175</v>
      </c>
    </row>
    <row r="185" spans="1:152" s="26" customFormat="1" ht="52.5" customHeight="1">
      <c r="A185" s="168" t="str">
        <f>IF(OR($I185="TTL",$I185=""),"",IF(ISERROR(VLOOKUP($B185,CODE!$D:$G,CODE!$F$1-2,FALSE))=TRUE,"전략",VLOOKUP($B185,CODE!$D:$G,CODE!$F$1-2,FALSE)))</f>
        <v>전략</v>
      </c>
      <c r="B185" s="217" t="str">
        <f>IF(OR($I185="TTL",$I185=""),"",IF(VLOOKUP($P185,CODE!$K:$O,CODE!$O$1,FALSE)="",$I185,$I185&amp;"-"&amp;VLOOKUP($P185,CODE!$K:$O,CODE!$O$1,FALSE)))</f>
        <v>ELS-의류</v>
      </c>
      <c r="C185" s="71" t="str">
        <f t="shared" si="172"/>
        <v>ELS-대경-04</v>
      </c>
      <c r="D185" s="300" t="str">
        <f t="shared" si="173"/>
        <v>ELS-대경-04ELSHPF5515RE</v>
      </c>
      <c r="E185" s="71">
        <f t="shared" si="174"/>
        <v>7</v>
      </c>
      <c r="F185" s="193" t="str">
        <f t="shared" si="175"/>
        <v>ELS-대경-047</v>
      </c>
      <c r="G185" s="71" t="str">
        <f t="shared" si="176"/>
        <v>ELS-대경-047-ELSHPF5515REDOMM</v>
      </c>
      <c r="H185" s="71" t="str">
        <f>IF(ISERROR(I185&amp;VLOOKUP(P185,CODE!$K:$N,CODE!$N$1,FALSE)&amp;S185)=TRUE,0,I185&amp;VLOOKUP(P185,CODE!$K:$N,CODE!$N$1,FALSE)&amp;S185)</f>
        <v>ELS의류515</v>
      </c>
      <c r="I185" s="71" t="str">
        <f>IF(ISERROR(SEARCH("TTL",$K185))=TRUE,IF($L185="","",VLOOKUP($L185,CODE!$B:$G,CODE!$D$1,FALSE)),"TTL")</f>
        <v>ELS</v>
      </c>
      <c r="J185" s="237" t="str">
        <f t="shared" si="177"/>
        <v>14FW_E</v>
      </c>
      <c r="K185" s="878"/>
      <c r="L185" s="40" t="s">
        <v>2234</v>
      </c>
      <c r="M185" s="41" t="str">
        <f>IF(OR($I185="TTL",$L185=""),"",VLOOKUP($L185,CODE!$B:$D,CODE!$C$1,FALSE))</f>
        <v>ELSTINKO</v>
      </c>
      <c r="N185" s="42" t="str">
        <f>IF(OR($I185="TTL",$L185=""),"",VLOOKUP($K$2,CODE!$S:$T,CODE!$T$1-1,FALSE))</f>
        <v>F</v>
      </c>
      <c r="O185" s="1281">
        <v>5</v>
      </c>
      <c r="P185" s="40" t="s">
        <v>2252</v>
      </c>
      <c r="Q185" s="41" t="str">
        <f>IF(OR($I185="TTL",$P185=""),"",VLOOKUP($P185,CODE!$K:$M,CODE!$L$1,FALSE))</f>
        <v>HOODED JUMPER</v>
      </c>
      <c r="R185" s="1282" t="s">
        <v>2247</v>
      </c>
      <c r="S185" s="1283">
        <v>515</v>
      </c>
      <c r="T185" s="43">
        <f t="shared" si="190"/>
        <v>515</v>
      </c>
      <c r="U185" s="39" t="str">
        <f t="shared" si="191"/>
        <v>ELSHPF5515</v>
      </c>
      <c r="V185" s="36">
        <f t="shared" si="163"/>
        <v>0.2</v>
      </c>
      <c r="W185" s="1284" t="s">
        <v>2256</v>
      </c>
      <c r="X185" s="39" t="str">
        <f>IF($Y185="","",VLOOKUP($Y185,CODE!$AE:$AF,CODE!$AF$1-1,FALSE))</f>
        <v>RE</v>
      </c>
      <c r="Y185" s="37" t="s">
        <v>2257</v>
      </c>
      <c r="Z185" s="35" t="str">
        <f t="shared" si="192"/>
        <v>ELSHPF5515RE</v>
      </c>
      <c r="AA185" s="592" t="str">
        <f t="shared" si="164"/>
        <v/>
      </c>
      <c r="AB185" s="44">
        <f t="shared" si="165"/>
        <v>0.2</v>
      </c>
      <c r="AC185" s="598" t="s">
        <v>3017</v>
      </c>
      <c r="AD185" s="184">
        <v>1</v>
      </c>
      <c r="AE185" s="1285" t="s">
        <v>2244</v>
      </c>
      <c r="AF185" s="1295">
        <v>200</v>
      </c>
      <c r="AG185" s="1287" t="s">
        <v>2240</v>
      </c>
      <c r="AH185" s="1288">
        <v>4</v>
      </c>
      <c r="AI185" s="224" t="str">
        <f t="shared" si="193"/>
        <v>04</v>
      </c>
      <c r="AJ185" s="1289" t="s">
        <v>2241</v>
      </c>
      <c r="AK185" s="1289" t="s">
        <v>2242</v>
      </c>
      <c r="AL185" s="212">
        <f t="shared" si="194"/>
        <v>1</v>
      </c>
      <c r="AM185" s="247">
        <f>IF(ISERROR(VLOOKUP($F185,[1]기획현황취합!$A$1:$E$65440,[1]기획현황취합!$B$1,FALSE))=TRUE,0,VLOOKUP($F185,[1]기획현황취합!$A$1:$E$65440,[1]기획현황취합!$B$1,FALSE))</f>
        <v>119000</v>
      </c>
      <c r="AN185" s="1099">
        <f>IF(ISERROR(VLOOKUP($F185,[1]기획현황취합!$A$1:$E$65440,[1]기획현황취합!$C$1,FALSE))=TRUE,0,VLOOKUP($F185,[1]기획현황취합!$A$1:$E$65440,[1]기획현황취합!$C$1,FALSE))</f>
        <v>41803</v>
      </c>
      <c r="AO185" s="45">
        <f>IF(ISERROR(($AM185/1.1)/VLOOKUP($AG185,'TARGET MU'!$A:$D,'TARGET MU'!$D$1,FALSE))=TRUE,0,($AM185/1.1)/VLOOKUP($AG185,'TARGET MU'!$A:$D,'TARGET MU'!$D$1,FALSE))</f>
        <v>24040.404040404039</v>
      </c>
      <c r="AP185" s="1110">
        <f>IF(OR(AF185=0,AND(AV185=0,AW185=0)),0,IF(AG185="캡보이2",AV185*$AQ$5+AU185,IF(OR(AK185="IN",AK185="BG",AK185="VT",AK185="CB"),$AU185+(($AV185*(1+$AW$4))*(HLOOKUP(VLOOKUP(AG185,'TARGET MU'!$A:$P,'TARGET MU'!$J$1,FALSE),$AO$4:$AR$5,2,FALSE)))+$AW185,$AU185+((($AV185*(1+$AW$4))*(1+HLOOKUP(VLOOKUP($P185,CODE!$K:$P,CODE!$P$1,FALSE),$AS$4:$AV$5,2,FALSE)))*(HLOOKUP(VLOOKUP(AG185,'TARGET MU'!$A:$P,'TARGET MU'!$J$1,FALSE),$AO$4:$AR$5,2,FALSE)))+$AW185)))</f>
        <v>23928.5</v>
      </c>
      <c r="AQ185" s="38">
        <f t="shared" si="188"/>
        <v>-111.90404040403882</v>
      </c>
      <c r="AR185" s="754">
        <v>0</v>
      </c>
      <c r="AS185" s="754">
        <v>20</v>
      </c>
      <c r="AT185" s="244" t="s">
        <v>1724</v>
      </c>
      <c r="AU185" s="219">
        <f t="shared" si="189"/>
        <v>20</v>
      </c>
      <c r="AV185" s="245">
        <v>20.7</v>
      </c>
      <c r="AW185" s="246">
        <v>0</v>
      </c>
      <c r="AX185" s="250">
        <f>IF(ISERROR(VLOOKUP($F185,[1]기획현황취합!$A$1:$E$65440,[1]기획현황취합!$D$1,FALSE))=TRUE,0,VLOOKUP($F185,[1]기획현황취합!$A$1:$E$65440,[1]기획현황취합!$D$1,FALSE))</f>
        <v>41744</v>
      </c>
      <c r="AY185" s="248">
        <v>0</v>
      </c>
      <c r="AZ185" s="208">
        <f>IF(ISERROR(VLOOKUP($F185,[1]기획현황취합!$A$1:$E$65440,[1]기획현황취합!$E$1,FALSE))=TRUE,0,VLOOKUP($F185,[1]기획현황취합!$A$1:$E$65440,[1]기획현황취합!$E$1,FALSE))</f>
        <v>41844</v>
      </c>
      <c r="BA185" s="243">
        <v>41859</v>
      </c>
      <c r="BB185" s="243">
        <v>41884</v>
      </c>
      <c r="BC185" s="243">
        <v>0</v>
      </c>
      <c r="BD185" s="243">
        <v>0</v>
      </c>
      <c r="BE185" s="243">
        <v>0</v>
      </c>
      <c r="BF185" s="243">
        <v>0</v>
      </c>
      <c r="BG185" s="249" t="s">
        <v>2838</v>
      </c>
      <c r="BH185" s="249">
        <v>0</v>
      </c>
      <c r="BI185" s="83">
        <f>IF($I185="TTL",SUMIF($C:$C,MID($K185,1,SEARCH("TTL",$K185)-2),$BI:$BI),SUMIF(실입고현황!$A:$A,BB185&amp;VLOOKUP($AG185,'TARGET MU'!$A:$D,'TARGET MU'!$B$1,FALSE)&amp;$Z185&amp;" "&amp;$AE185,실입고현황!$C:$C))</f>
        <v>210</v>
      </c>
      <c r="BJ185" s="102">
        <f>IF($I185="TTL",SUMIF($C:$C,MID($K185,1,SEARCH("TTL",$K185)-2),$BJ:$BJ),SUMIF(실입고현황!$A:$A,BC185&amp;VLOOKUP($AG185,'TARGET MU'!$A:$D,'TARGET MU'!$B$1,FALSE)&amp;$Z185&amp;" "&amp;$AE185,실입고현황!$C:$C))</f>
        <v>0</v>
      </c>
      <c r="BK185" s="103">
        <f>IF($I185="TTL",SUMIF($C:$C,MID($K185,1,SEARCH("TTL",$K185)-2),$BK:$BK),SUMIF(실입고현황!$A:$A,BD185&amp;VLOOKUP($AG185,'TARGET MU'!$A:$D,'TARGET MU'!$B$1,FALSE)&amp;$Z185&amp;" "&amp;$AE185,실입고현황!$C:$C))</f>
        <v>0</v>
      </c>
      <c r="BL185" s="103">
        <f>IF($I185="TTL",SUMIF($C:$C,MID($K185,1,SEARCH("TTL",$K185)-2),$BL:$BL),SUMIF(실입고현황!$A:$A,BE185&amp;VLOOKUP($AG185,'TARGET MU'!$A:$D,'TARGET MU'!$B$1,FALSE)&amp;$Z185&amp;" "&amp;$AE185,실입고현황!$C:$C))</f>
        <v>0</v>
      </c>
      <c r="BM185" s="103">
        <f>IF($I185="TTL",SUMIF($C:$C,MID($K185,1,SEARCH("TTL",$K185)-2),$BM:$BM),SUMIF(실입고현황!$A:$A,BF185&amp;VLOOKUP($AG185,'TARGET MU'!$A:$D,'TARGET MU'!$B$1,FALSE)&amp;$Z185&amp;" "&amp;$AE185,실입고현황!$C:$C))</f>
        <v>0</v>
      </c>
      <c r="BN185" s="104">
        <f t="shared" si="166"/>
        <v>0</v>
      </c>
      <c r="BO185" s="46">
        <f t="shared" si="167"/>
        <v>200</v>
      </c>
      <c r="BP185" s="94">
        <f t="shared" si="168"/>
        <v>4785700</v>
      </c>
      <c r="BQ185" s="94">
        <f t="shared" si="169"/>
        <v>23800000</v>
      </c>
      <c r="BR185" s="47">
        <f t="shared" si="186"/>
        <v>4.5210447032542023</v>
      </c>
      <c r="BT185" s="26" t="str">
        <f>IF(ISERROR(Z185&amp;VLOOKUP($AG185,'TARGET MU'!$A:$D,'TARGET MU'!$B$1,FALSE))=TRUE,"",Z185&amp;VLOOKUP($AG185,'TARGET MU'!$A:$D,'TARGET MU'!$B$1,FALSE))</f>
        <v>ELSHPF5515RE대경글로텍</v>
      </c>
      <c r="BU185" s="31">
        <f t="shared" si="178"/>
        <v>23928.5</v>
      </c>
      <c r="BV185" s="31" t="str">
        <f t="shared" si="179"/>
        <v>ELSHPF5515REOMM200119000대경04IN</v>
      </c>
      <c r="BX185" s="54" t="str">
        <f t="shared" si="137"/>
        <v>ELS</v>
      </c>
      <c r="BY185" s="55">
        <f t="shared" si="138"/>
        <v>5</v>
      </c>
      <c r="BZ185" s="55" t="str">
        <f t="shared" si="139"/>
        <v>M</v>
      </c>
      <c r="CA185" s="55" t="str">
        <f t="shared" si="140"/>
        <v>HP</v>
      </c>
      <c r="CB185" s="55" t="str">
        <f t="shared" si="141"/>
        <v>K</v>
      </c>
      <c r="CC185" s="55" t="str">
        <f t="shared" si="142"/>
        <v>IN</v>
      </c>
      <c r="CD185" s="56" t="str">
        <f t="shared" si="143"/>
        <v>14FW_ELSTINKO_HOODZIP_09_RE_KIDS</v>
      </c>
      <c r="CE185" s="55" t="str">
        <f t="shared" si="144"/>
        <v>ELSHPF5515</v>
      </c>
      <c r="CF185" s="55">
        <f t="shared" si="145"/>
        <v>515</v>
      </c>
      <c r="CG185" s="56" t="str">
        <f t="shared" si="146"/>
        <v>14FW_ELSTINKO_HOODZIP_09_RE_KIDS</v>
      </c>
      <c r="CH185" s="55" t="str">
        <f t="shared" si="147"/>
        <v>RE</v>
      </c>
      <c r="CI185" s="55">
        <f t="shared" si="148"/>
        <v>1</v>
      </c>
      <c r="CJ185" s="55" t="str">
        <f t="shared" si="149"/>
        <v>OMM</v>
      </c>
      <c r="CK185" s="57">
        <f t="shared" si="170"/>
        <v>200</v>
      </c>
      <c r="CL185" s="58">
        <f t="shared" si="150"/>
        <v>20.7</v>
      </c>
      <c r="CM185" s="57">
        <f t="shared" si="151"/>
        <v>119000</v>
      </c>
      <c r="CN185" s="57">
        <f t="shared" si="152"/>
        <v>23908.5</v>
      </c>
      <c r="CO185" s="57">
        <f t="shared" si="153"/>
        <v>20</v>
      </c>
      <c r="CP185" s="59">
        <f t="shared" si="154"/>
        <v>1</v>
      </c>
      <c r="CQ185" s="234"/>
      <c r="CS185" s="48"/>
      <c r="CT185" s="49" t="str">
        <f t="shared" si="155"/>
        <v>ELSHPF5515REOMM</v>
      </c>
      <c r="CU185" s="50" t="str">
        <f t="shared" si="156"/>
        <v>ELSTINKO</v>
      </c>
      <c r="CV185" s="50" t="str">
        <f t="shared" ref="CV185:CV236" si="197">IF($I185="TTL","",IF($CT185="","",$Q185&amp;"_"&amp;$T185&amp;IF(R185="K","_KIDS","")))</f>
        <v>HOODED JUMPER_515_KIDS</v>
      </c>
      <c r="CW185" s="50" t="str">
        <f t="shared" si="157"/>
        <v>RED_OMM</v>
      </c>
      <c r="CX185" s="51" t="str">
        <f t="shared" si="158"/>
        <v>ELS</v>
      </c>
      <c r="CY185" s="51">
        <f t="shared" si="159"/>
        <v>515</v>
      </c>
      <c r="CZ185" s="52">
        <f t="shared" si="171"/>
        <v>200</v>
      </c>
      <c r="DA185" s="52">
        <f t="shared" si="160"/>
        <v>119000</v>
      </c>
      <c r="DB185" s="51" t="str">
        <f t="shared" si="161"/>
        <v>RED</v>
      </c>
      <c r="DC185" s="51" t="str">
        <f t="shared" si="162"/>
        <v>OMM</v>
      </c>
      <c r="DD185" s="60"/>
      <c r="DE185" s="164"/>
      <c r="DG185" s="270">
        <v>41778</v>
      </c>
      <c r="DH185" s="276">
        <f t="shared" si="195"/>
        <v>41754</v>
      </c>
      <c r="DI185" s="269">
        <v>41753</v>
      </c>
      <c r="DJ185" s="269">
        <v>41753</v>
      </c>
      <c r="DK185" s="270"/>
      <c r="DL185" s="1167"/>
      <c r="DM185" s="1167"/>
      <c r="DN185" s="270"/>
      <c r="DO185" s="270"/>
      <c r="DP185" s="277">
        <f t="shared" si="196"/>
        <v>41784</v>
      </c>
      <c r="DQ185" s="270"/>
      <c r="DR185" s="270"/>
      <c r="DS185" s="271"/>
      <c r="DT185" s="270"/>
      <c r="DU185" s="271"/>
      <c r="DV185" s="270">
        <v>41820</v>
      </c>
      <c r="DW185" s="270"/>
      <c r="DX185" s="271"/>
      <c r="DY185" s="271"/>
      <c r="DZ185" s="60"/>
      <c r="EA185" s="61"/>
      <c r="EB185" s="61"/>
      <c r="EC185" s="26" t="str">
        <f t="shared" si="180"/>
        <v/>
      </c>
      <c r="ED185" s="26" t="str">
        <f t="shared" si="181"/>
        <v>ELSHPF5515REOMM</v>
      </c>
      <c r="EE185" s="27">
        <f>IF($ED185="",0,IF(COUNTIF(ED$12:ED184,ED185)=0,0,COUNTIF(ED$12:ED184,ED185)))</f>
        <v>0</v>
      </c>
      <c r="EF185" s="26">
        <f t="shared" si="182"/>
        <v>0</v>
      </c>
      <c r="EG185" s="27" t="str">
        <f t="shared" si="183"/>
        <v/>
      </c>
      <c r="EI185" s="26" t="str">
        <f t="shared" si="184"/>
        <v>ELSHPF5515</v>
      </c>
      <c r="EJ185" s="26" t="str">
        <f t="shared" si="185"/>
        <v>ELSHPF5515RE</v>
      </c>
      <c r="EV185" s="26">
        <f t="shared" si="187"/>
        <v>4140</v>
      </c>
    </row>
    <row r="186" spans="1:152" s="26" customFormat="1" ht="52.5" customHeight="1">
      <c r="A186" s="168" t="str">
        <f>IF(OR($I186="TTL",$I186=""),"",IF(ISERROR(VLOOKUP($B186,CODE!$D:$G,CODE!$F$1-2,FALSE))=TRUE,"전략",VLOOKUP($B186,CODE!$D:$G,CODE!$F$1-2,FALSE)))</f>
        <v>전략</v>
      </c>
      <c r="B186" s="217" t="str">
        <f>IF(OR($I186="TTL",$I186=""),"",IF(VLOOKUP($P186,CODE!$K:$O,CODE!$O$1,FALSE)="",$I186,$I186&amp;"-"&amp;VLOOKUP($P186,CODE!$K:$O,CODE!$O$1,FALSE)))</f>
        <v>ELS-의류</v>
      </c>
      <c r="C186" s="71" t="str">
        <f t="shared" si="172"/>
        <v>ELS-대경-04</v>
      </c>
      <c r="D186" s="300" t="str">
        <f t="shared" si="173"/>
        <v>ELS-대경-04ELSHPF5515RE</v>
      </c>
      <c r="E186" s="71">
        <f t="shared" si="174"/>
        <v>7</v>
      </c>
      <c r="F186" s="193" t="str">
        <f t="shared" si="175"/>
        <v>ELS-대경-047</v>
      </c>
      <c r="G186" s="71" t="str">
        <f t="shared" si="176"/>
        <v>ELS-대경-047-ELSHPF5515REDOLL</v>
      </c>
      <c r="H186" s="71" t="str">
        <f>IF(ISERROR(I186&amp;VLOOKUP(P186,CODE!$K:$N,CODE!$N$1,FALSE)&amp;S186)=TRUE,0,I186&amp;VLOOKUP(P186,CODE!$K:$N,CODE!$N$1,FALSE)&amp;S186)</f>
        <v>ELS의류515</v>
      </c>
      <c r="I186" s="71" t="str">
        <f>IF(ISERROR(SEARCH("TTL",$K186))=TRUE,IF($L186="","",VLOOKUP($L186,CODE!$B:$G,CODE!$D$1,FALSE)),"TTL")</f>
        <v>ELS</v>
      </c>
      <c r="J186" s="237" t="str">
        <f t="shared" si="177"/>
        <v>14FW_E</v>
      </c>
      <c r="K186" s="878"/>
      <c r="L186" s="40" t="s">
        <v>2234</v>
      </c>
      <c r="M186" s="41" t="str">
        <f>IF(OR($I186="TTL",$L186=""),"",VLOOKUP($L186,CODE!$B:$D,CODE!$C$1,FALSE))</f>
        <v>ELSTINKO</v>
      </c>
      <c r="N186" s="42" t="str">
        <f>IF(OR($I186="TTL",$L186=""),"",VLOOKUP($K$2,CODE!$S:$T,CODE!$T$1-1,FALSE))</f>
        <v>F</v>
      </c>
      <c r="O186" s="1281">
        <v>5</v>
      </c>
      <c r="P186" s="40" t="s">
        <v>2252</v>
      </c>
      <c r="Q186" s="41" t="str">
        <f>IF(OR($I186="TTL",$P186=""),"",VLOOKUP($P186,CODE!$K:$M,CODE!$L$1,FALSE))</f>
        <v>HOODED JUMPER</v>
      </c>
      <c r="R186" s="1282" t="s">
        <v>2247</v>
      </c>
      <c r="S186" s="1283">
        <v>515</v>
      </c>
      <c r="T186" s="43">
        <f t="shared" si="190"/>
        <v>515</v>
      </c>
      <c r="U186" s="39" t="str">
        <f t="shared" si="191"/>
        <v>ELSHPF5515</v>
      </c>
      <c r="V186" s="36">
        <f t="shared" si="163"/>
        <v>0.2</v>
      </c>
      <c r="W186" s="1284" t="s">
        <v>2256</v>
      </c>
      <c r="X186" s="39" t="str">
        <f>IF($Y186="","",VLOOKUP($Y186,CODE!$AE:$AF,CODE!$AF$1-1,FALSE))</f>
        <v>RE</v>
      </c>
      <c r="Y186" s="37" t="s">
        <v>2257</v>
      </c>
      <c r="Z186" s="35" t="str">
        <f t="shared" si="192"/>
        <v>ELSHPF5515RE</v>
      </c>
      <c r="AA186" s="592" t="str">
        <f t="shared" si="164"/>
        <v/>
      </c>
      <c r="AB186" s="44">
        <f t="shared" si="165"/>
        <v>0.2</v>
      </c>
      <c r="AC186" s="598" t="s">
        <v>3017</v>
      </c>
      <c r="AD186" s="184">
        <v>1</v>
      </c>
      <c r="AE186" s="1285" t="s">
        <v>2245</v>
      </c>
      <c r="AF186" s="1295">
        <v>200</v>
      </c>
      <c r="AG186" s="1287" t="s">
        <v>2240</v>
      </c>
      <c r="AH186" s="1288">
        <v>4</v>
      </c>
      <c r="AI186" s="224" t="str">
        <f t="shared" si="193"/>
        <v>04</v>
      </c>
      <c r="AJ186" s="1289" t="s">
        <v>2241</v>
      </c>
      <c r="AK186" s="1289" t="s">
        <v>2242</v>
      </c>
      <c r="AL186" s="212">
        <f t="shared" si="194"/>
        <v>1</v>
      </c>
      <c r="AM186" s="247">
        <f>IF(ISERROR(VLOOKUP($F186,[1]기획현황취합!$A$1:$E$65440,[1]기획현황취합!$B$1,FALSE))=TRUE,0,VLOOKUP($F186,[1]기획현황취합!$A$1:$E$65440,[1]기획현황취합!$B$1,FALSE))</f>
        <v>119000</v>
      </c>
      <c r="AN186" s="1099">
        <f>IF(ISERROR(VLOOKUP($F186,[1]기획현황취합!$A$1:$E$65440,[1]기획현황취합!$C$1,FALSE))=TRUE,0,VLOOKUP($F186,[1]기획현황취합!$A$1:$E$65440,[1]기획현황취합!$C$1,FALSE))</f>
        <v>41803</v>
      </c>
      <c r="AO186" s="45">
        <f>IF(ISERROR(($AM186/1.1)/VLOOKUP($AG186,'TARGET MU'!$A:$D,'TARGET MU'!$D$1,FALSE))=TRUE,0,($AM186/1.1)/VLOOKUP($AG186,'TARGET MU'!$A:$D,'TARGET MU'!$D$1,FALSE))</f>
        <v>24040.404040404039</v>
      </c>
      <c r="AP186" s="1110">
        <f>IF(OR(AF186=0,AND(AV186=0,AW186=0)),0,IF(AG186="캡보이2",AV186*$AQ$5+AU186,IF(OR(AK186="IN",AK186="BG",AK186="VT",AK186="CB"),$AU186+(($AV186*(1+$AW$4))*(HLOOKUP(VLOOKUP(AG186,'TARGET MU'!$A:$P,'TARGET MU'!$J$1,FALSE),$AO$4:$AR$5,2,FALSE)))+$AW186,$AU186+((($AV186*(1+$AW$4))*(1+HLOOKUP(VLOOKUP($P186,CODE!$K:$P,CODE!$P$1,FALSE),$AS$4:$AV$5,2,FALSE)))*(HLOOKUP(VLOOKUP(AG186,'TARGET MU'!$A:$P,'TARGET MU'!$J$1,FALSE),$AO$4:$AR$5,2,FALSE)))+$AW186)))</f>
        <v>23928.5</v>
      </c>
      <c r="AQ186" s="38">
        <f t="shared" si="188"/>
        <v>-111.90404040403882</v>
      </c>
      <c r="AR186" s="754">
        <v>0</v>
      </c>
      <c r="AS186" s="754">
        <v>20</v>
      </c>
      <c r="AT186" s="244" t="s">
        <v>1724</v>
      </c>
      <c r="AU186" s="219">
        <f t="shared" si="189"/>
        <v>20</v>
      </c>
      <c r="AV186" s="245">
        <v>20.7</v>
      </c>
      <c r="AW186" s="246">
        <v>0</v>
      </c>
      <c r="AX186" s="250">
        <f>IF(ISERROR(VLOOKUP($F186,[1]기획현황취합!$A$1:$E$65440,[1]기획현황취합!$D$1,FALSE))=TRUE,0,VLOOKUP($F186,[1]기획현황취합!$A$1:$E$65440,[1]기획현황취합!$D$1,FALSE))</f>
        <v>41744</v>
      </c>
      <c r="AY186" s="248">
        <v>0</v>
      </c>
      <c r="AZ186" s="208">
        <f>IF(ISERROR(VLOOKUP($F186,[1]기획현황취합!$A$1:$E$65440,[1]기획현황취합!$E$1,FALSE))=TRUE,0,VLOOKUP($F186,[1]기획현황취합!$A$1:$E$65440,[1]기획현황취합!$E$1,FALSE))</f>
        <v>41844</v>
      </c>
      <c r="BA186" s="243">
        <v>41859</v>
      </c>
      <c r="BB186" s="243">
        <v>41884</v>
      </c>
      <c r="BC186" s="243">
        <v>0</v>
      </c>
      <c r="BD186" s="243">
        <v>0</v>
      </c>
      <c r="BE186" s="243">
        <v>0</v>
      </c>
      <c r="BF186" s="243">
        <v>0</v>
      </c>
      <c r="BG186" s="249" t="s">
        <v>2838</v>
      </c>
      <c r="BH186" s="249">
        <v>0</v>
      </c>
      <c r="BI186" s="83">
        <f>IF($I186="TTL",SUMIF($C:$C,MID($K186,1,SEARCH("TTL",$K186)-2),$BI:$BI),SUMIF(실입고현황!$A:$A,BB186&amp;VLOOKUP($AG186,'TARGET MU'!$A:$D,'TARGET MU'!$B$1,FALSE)&amp;$Z186&amp;" "&amp;$AE186,실입고현황!$C:$C))</f>
        <v>209</v>
      </c>
      <c r="BJ186" s="102">
        <f>IF($I186="TTL",SUMIF($C:$C,MID($K186,1,SEARCH("TTL",$K186)-2),$BJ:$BJ),SUMIF(실입고현황!$A:$A,BC186&amp;VLOOKUP($AG186,'TARGET MU'!$A:$D,'TARGET MU'!$B$1,FALSE)&amp;$Z186&amp;" "&amp;$AE186,실입고현황!$C:$C))</f>
        <v>0</v>
      </c>
      <c r="BK186" s="103">
        <f>IF($I186="TTL",SUMIF($C:$C,MID($K186,1,SEARCH("TTL",$K186)-2),$BK:$BK),SUMIF(실입고현황!$A:$A,BD186&amp;VLOOKUP($AG186,'TARGET MU'!$A:$D,'TARGET MU'!$B$1,FALSE)&amp;$Z186&amp;" "&amp;$AE186,실입고현황!$C:$C))</f>
        <v>0</v>
      </c>
      <c r="BL186" s="103">
        <f>IF($I186="TTL",SUMIF($C:$C,MID($K186,1,SEARCH("TTL",$K186)-2),$BL:$BL),SUMIF(실입고현황!$A:$A,BE186&amp;VLOOKUP($AG186,'TARGET MU'!$A:$D,'TARGET MU'!$B$1,FALSE)&amp;$Z186&amp;" "&amp;$AE186,실입고현황!$C:$C))</f>
        <v>0</v>
      </c>
      <c r="BM186" s="103">
        <f>IF($I186="TTL",SUMIF($C:$C,MID($K186,1,SEARCH("TTL",$K186)-2),$BM:$BM),SUMIF(실입고현황!$A:$A,BF186&amp;VLOOKUP($AG186,'TARGET MU'!$A:$D,'TARGET MU'!$B$1,FALSE)&amp;$Z186&amp;" "&amp;$AE186,실입고현황!$C:$C))</f>
        <v>0</v>
      </c>
      <c r="BN186" s="104">
        <f t="shared" si="166"/>
        <v>0</v>
      </c>
      <c r="BO186" s="46">
        <f t="shared" si="167"/>
        <v>200</v>
      </c>
      <c r="BP186" s="94">
        <f t="shared" si="168"/>
        <v>4785700</v>
      </c>
      <c r="BQ186" s="94">
        <f t="shared" si="169"/>
        <v>23800000</v>
      </c>
      <c r="BR186" s="47">
        <f t="shared" si="186"/>
        <v>4.5210447032542023</v>
      </c>
      <c r="BT186" s="26" t="str">
        <f>IF(ISERROR(Z186&amp;VLOOKUP($AG186,'TARGET MU'!$A:$D,'TARGET MU'!$B$1,FALSE))=TRUE,"",Z186&amp;VLOOKUP($AG186,'TARGET MU'!$A:$D,'TARGET MU'!$B$1,FALSE))</f>
        <v>ELSHPF5515RE대경글로텍</v>
      </c>
      <c r="BU186" s="31">
        <f t="shared" si="178"/>
        <v>23928.5</v>
      </c>
      <c r="BV186" s="31" t="str">
        <f t="shared" si="179"/>
        <v>ELSHPF5515REOLL200119000대경04IN</v>
      </c>
      <c r="BX186" s="54" t="str">
        <f t="shared" si="137"/>
        <v>ELS</v>
      </c>
      <c r="BY186" s="55">
        <f t="shared" si="138"/>
        <v>5</v>
      </c>
      <c r="BZ186" s="55" t="str">
        <f t="shared" si="139"/>
        <v>M</v>
      </c>
      <c r="CA186" s="55" t="str">
        <f t="shared" si="140"/>
        <v>HP</v>
      </c>
      <c r="CB186" s="55" t="str">
        <f t="shared" si="141"/>
        <v>K</v>
      </c>
      <c r="CC186" s="55" t="str">
        <f t="shared" si="142"/>
        <v>IN</v>
      </c>
      <c r="CD186" s="56" t="str">
        <f t="shared" si="143"/>
        <v>14FW_ELSTINKO_HOODZIP_09_RE_KIDS</v>
      </c>
      <c r="CE186" s="55" t="str">
        <f t="shared" si="144"/>
        <v>ELSHPF5515</v>
      </c>
      <c r="CF186" s="55">
        <f t="shared" si="145"/>
        <v>515</v>
      </c>
      <c r="CG186" s="56" t="str">
        <f t="shared" si="146"/>
        <v>14FW_ELSTINKO_HOODZIP_09_RE_KIDS</v>
      </c>
      <c r="CH186" s="55" t="str">
        <f t="shared" si="147"/>
        <v>RE</v>
      </c>
      <c r="CI186" s="55">
        <f t="shared" si="148"/>
        <v>1</v>
      </c>
      <c r="CJ186" s="55" t="str">
        <f t="shared" si="149"/>
        <v>OLL</v>
      </c>
      <c r="CK186" s="57">
        <f t="shared" si="170"/>
        <v>200</v>
      </c>
      <c r="CL186" s="58">
        <f t="shared" si="150"/>
        <v>20.7</v>
      </c>
      <c r="CM186" s="57">
        <f t="shared" si="151"/>
        <v>119000</v>
      </c>
      <c r="CN186" s="57">
        <f t="shared" si="152"/>
        <v>23908.5</v>
      </c>
      <c r="CO186" s="57">
        <f t="shared" si="153"/>
        <v>20</v>
      </c>
      <c r="CP186" s="59">
        <f t="shared" si="154"/>
        <v>1</v>
      </c>
      <c r="CQ186" s="234"/>
      <c r="CS186" s="48"/>
      <c r="CT186" s="49" t="str">
        <f t="shared" si="155"/>
        <v>ELSHPF5515REOLL</v>
      </c>
      <c r="CU186" s="50" t="str">
        <f t="shared" si="156"/>
        <v>ELSTINKO</v>
      </c>
      <c r="CV186" s="50" t="str">
        <f t="shared" si="197"/>
        <v>HOODED JUMPER_515_KIDS</v>
      </c>
      <c r="CW186" s="50" t="str">
        <f t="shared" si="157"/>
        <v>RED_OLL</v>
      </c>
      <c r="CX186" s="51" t="str">
        <f t="shared" si="158"/>
        <v>ELS</v>
      </c>
      <c r="CY186" s="51">
        <f t="shared" si="159"/>
        <v>515</v>
      </c>
      <c r="CZ186" s="52">
        <f t="shared" si="171"/>
        <v>200</v>
      </c>
      <c r="DA186" s="52">
        <f t="shared" si="160"/>
        <v>119000</v>
      </c>
      <c r="DB186" s="51" t="str">
        <f t="shared" si="161"/>
        <v>RED</v>
      </c>
      <c r="DC186" s="51" t="str">
        <f t="shared" si="162"/>
        <v>OLL</v>
      </c>
      <c r="DD186" s="60"/>
      <c r="DE186" s="164"/>
      <c r="DG186" s="270">
        <v>41778</v>
      </c>
      <c r="DH186" s="276">
        <f t="shared" si="195"/>
        <v>41754</v>
      </c>
      <c r="DI186" s="269">
        <v>41753</v>
      </c>
      <c r="DJ186" s="269">
        <v>41753</v>
      </c>
      <c r="DK186" s="270"/>
      <c r="DL186" s="1167"/>
      <c r="DM186" s="1167"/>
      <c r="DN186" s="270"/>
      <c r="DO186" s="270"/>
      <c r="DP186" s="277">
        <f t="shared" si="196"/>
        <v>41784</v>
      </c>
      <c r="DQ186" s="270"/>
      <c r="DR186" s="270"/>
      <c r="DS186" s="271"/>
      <c r="DT186" s="270"/>
      <c r="DU186" s="271"/>
      <c r="DV186" s="270">
        <v>41820</v>
      </c>
      <c r="DW186" s="270"/>
      <c r="DX186" s="271"/>
      <c r="DY186" s="271"/>
      <c r="DZ186" s="60"/>
      <c r="EA186" s="61"/>
      <c r="EB186" s="61"/>
      <c r="EC186" s="26" t="str">
        <f t="shared" si="180"/>
        <v/>
      </c>
      <c r="ED186" s="26" t="str">
        <f t="shared" si="181"/>
        <v>ELSHPF5515REOLL</v>
      </c>
      <c r="EE186" s="27">
        <f>IF($ED186="",0,IF(COUNTIF(ED$12:ED185,ED186)=0,0,COUNTIF(ED$12:ED185,ED186)))</f>
        <v>0</v>
      </c>
      <c r="EF186" s="26">
        <f t="shared" si="182"/>
        <v>0</v>
      </c>
      <c r="EG186" s="27" t="str">
        <f t="shared" si="183"/>
        <v/>
      </c>
      <c r="EI186" s="26" t="str">
        <f t="shared" si="184"/>
        <v>ELSHPF5515</v>
      </c>
      <c r="EJ186" s="26" t="str">
        <f t="shared" si="185"/>
        <v>ELSHPF5515RE</v>
      </c>
      <c r="EV186" s="26">
        <f t="shared" si="187"/>
        <v>4140</v>
      </c>
    </row>
    <row r="187" spans="1:152" s="26" customFormat="1" ht="52.5" customHeight="1">
      <c r="A187" s="168" t="str">
        <f>IF(OR($I187="TTL",$I187=""),"",IF(ISERROR(VLOOKUP($B187,CODE!$D:$G,CODE!$F$1-2,FALSE))=TRUE,"전략",VLOOKUP($B187,CODE!$D:$G,CODE!$F$1-2,FALSE)))</f>
        <v>전략</v>
      </c>
      <c r="B187" s="217" t="str">
        <f>IF(OR($I187="TTL",$I187=""),"",IF(VLOOKUP($P187,CODE!$K:$O,CODE!$O$1,FALSE)="",$I187,$I187&amp;"-"&amp;VLOOKUP($P187,CODE!$K:$O,CODE!$O$1,FALSE)))</f>
        <v>ELS-의류</v>
      </c>
      <c r="C187" s="71" t="str">
        <f t="shared" si="172"/>
        <v>ELS-대경-04</v>
      </c>
      <c r="D187" s="300" t="str">
        <f t="shared" si="173"/>
        <v>ELS-대경-04ELSHPF5515RE</v>
      </c>
      <c r="E187" s="71">
        <f t="shared" si="174"/>
        <v>7</v>
      </c>
      <c r="F187" s="193" t="str">
        <f t="shared" si="175"/>
        <v>ELS-대경-047</v>
      </c>
      <c r="G187" s="71" t="str">
        <f t="shared" si="176"/>
        <v>ELS-대경-047-ELSHPF5515REDOXL</v>
      </c>
      <c r="H187" s="71" t="str">
        <f>IF(ISERROR(I187&amp;VLOOKUP(P187,CODE!$K:$N,CODE!$N$1,FALSE)&amp;S187)=TRUE,0,I187&amp;VLOOKUP(P187,CODE!$K:$N,CODE!$N$1,FALSE)&amp;S187)</f>
        <v>ELS의류515</v>
      </c>
      <c r="I187" s="71" t="str">
        <f>IF(ISERROR(SEARCH("TTL",$K187))=TRUE,IF($L187="","",VLOOKUP($L187,CODE!$B:$G,CODE!$D$1,FALSE)),"TTL")</f>
        <v>ELS</v>
      </c>
      <c r="J187" s="237" t="str">
        <f t="shared" si="177"/>
        <v>14FW_E</v>
      </c>
      <c r="K187" s="878"/>
      <c r="L187" s="40" t="s">
        <v>2234</v>
      </c>
      <c r="M187" s="41" t="str">
        <f>IF(OR($I187="TTL",$L187=""),"",VLOOKUP($L187,CODE!$B:$D,CODE!$C$1,FALSE))</f>
        <v>ELSTINKO</v>
      </c>
      <c r="N187" s="42" t="str">
        <f>IF(OR($I187="TTL",$L187=""),"",VLOOKUP($K$2,CODE!$S:$T,CODE!$T$1-1,FALSE))</f>
        <v>F</v>
      </c>
      <c r="O187" s="1281">
        <v>5</v>
      </c>
      <c r="P187" s="40" t="s">
        <v>2252</v>
      </c>
      <c r="Q187" s="41" t="str">
        <f>IF(OR($I187="TTL",$P187=""),"",VLOOKUP($P187,CODE!$K:$M,CODE!$L$1,FALSE))</f>
        <v>HOODED JUMPER</v>
      </c>
      <c r="R187" s="1282" t="s">
        <v>2247</v>
      </c>
      <c r="S187" s="1283">
        <v>515</v>
      </c>
      <c r="T187" s="43">
        <f t="shared" si="190"/>
        <v>515</v>
      </c>
      <c r="U187" s="39" t="str">
        <f t="shared" si="191"/>
        <v>ELSHPF5515</v>
      </c>
      <c r="V187" s="36">
        <f t="shared" si="163"/>
        <v>0.2</v>
      </c>
      <c r="W187" s="1284" t="s">
        <v>2256</v>
      </c>
      <c r="X187" s="39" t="str">
        <f>IF($Y187="","",VLOOKUP($Y187,CODE!$AE:$AF,CODE!$AF$1-1,FALSE))</f>
        <v>RE</v>
      </c>
      <c r="Y187" s="37" t="s">
        <v>2257</v>
      </c>
      <c r="Z187" s="35" t="str">
        <f t="shared" si="192"/>
        <v>ELSHPF5515RE</v>
      </c>
      <c r="AA187" s="592" t="str">
        <f t="shared" si="164"/>
        <v/>
      </c>
      <c r="AB187" s="44">
        <f t="shared" si="165"/>
        <v>0.2</v>
      </c>
      <c r="AC187" s="598" t="s">
        <v>3017</v>
      </c>
      <c r="AD187" s="184">
        <v>1</v>
      </c>
      <c r="AE187" s="1285" t="s">
        <v>2246</v>
      </c>
      <c r="AF187" s="1295">
        <v>150</v>
      </c>
      <c r="AG187" s="1287" t="s">
        <v>2240</v>
      </c>
      <c r="AH187" s="1288">
        <v>4</v>
      </c>
      <c r="AI187" s="224" t="str">
        <f t="shared" si="193"/>
        <v>04</v>
      </c>
      <c r="AJ187" s="1289" t="s">
        <v>2241</v>
      </c>
      <c r="AK187" s="1289" t="s">
        <v>2242</v>
      </c>
      <c r="AL187" s="212">
        <f t="shared" si="194"/>
        <v>1</v>
      </c>
      <c r="AM187" s="247">
        <f>IF(ISERROR(VLOOKUP($F187,[1]기획현황취합!$A$1:$E$65440,[1]기획현황취합!$B$1,FALSE))=TRUE,0,VLOOKUP($F187,[1]기획현황취합!$A$1:$E$65440,[1]기획현황취합!$B$1,FALSE))</f>
        <v>119000</v>
      </c>
      <c r="AN187" s="1099">
        <f>IF(ISERROR(VLOOKUP($F187,[1]기획현황취합!$A$1:$E$65440,[1]기획현황취합!$C$1,FALSE))=TRUE,0,VLOOKUP($F187,[1]기획현황취합!$A$1:$E$65440,[1]기획현황취합!$C$1,FALSE))</f>
        <v>41803</v>
      </c>
      <c r="AO187" s="45">
        <f>IF(ISERROR(($AM187/1.1)/VLOOKUP($AG187,'TARGET MU'!$A:$D,'TARGET MU'!$D$1,FALSE))=TRUE,0,($AM187/1.1)/VLOOKUP($AG187,'TARGET MU'!$A:$D,'TARGET MU'!$D$1,FALSE))</f>
        <v>24040.404040404039</v>
      </c>
      <c r="AP187" s="1110">
        <f>IF(OR(AF187=0,AND(AV187=0,AW187=0)),0,IF(AG187="캡보이2",AV187*$AQ$5+AU187,IF(OR(AK187="IN",AK187="BG",AK187="VT",AK187="CB"),$AU187+(($AV187*(1+$AW$4))*(HLOOKUP(VLOOKUP(AG187,'TARGET MU'!$A:$P,'TARGET MU'!$J$1,FALSE),$AO$4:$AR$5,2,FALSE)))+$AW187,$AU187+((($AV187*(1+$AW$4))*(1+HLOOKUP(VLOOKUP($P187,CODE!$K:$P,CODE!$P$1,FALSE),$AS$4:$AV$5,2,FALSE)))*(HLOOKUP(VLOOKUP(AG187,'TARGET MU'!$A:$P,'TARGET MU'!$J$1,FALSE),$AO$4:$AR$5,2,FALSE)))+$AW187)))</f>
        <v>23928.5</v>
      </c>
      <c r="AQ187" s="38">
        <f t="shared" si="188"/>
        <v>-111.90404040403882</v>
      </c>
      <c r="AR187" s="754">
        <v>0</v>
      </c>
      <c r="AS187" s="754">
        <v>20</v>
      </c>
      <c r="AT187" s="244" t="s">
        <v>1724</v>
      </c>
      <c r="AU187" s="219">
        <f t="shared" si="189"/>
        <v>20</v>
      </c>
      <c r="AV187" s="245">
        <v>20.7</v>
      </c>
      <c r="AW187" s="246">
        <v>0</v>
      </c>
      <c r="AX187" s="250">
        <f>IF(ISERROR(VLOOKUP($F187,[1]기획현황취합!$A$1:$E$65440,[1]기획현황취합!$D$1,FALSE))=TRUE,0,VLOOKUP($F187,[1]기획현황취합!$A$1:$E$65440,[1]기획현황취합!$D$1,FALSE))</f>
        <v>41744</v>
      </c>
      <c r="AY187" s="248">
        <v>0</v>
      </c>
      <c r="AZ187" s="208">
        <f>IF(ISERROR(VLOOKUP($F187,[1]기획현황취합!$A$1:$E$65440,[1]기획현황취합!$E$1,FALSE))=TRUE,0,VLOOKUP($F187,[1]기획현황취합!$A$1:$E$65440,[1]기획현황취합!$E$1,FALSE))</f>
        <v>41844</v>
      </c>
      <c r="BA187" s="243">
        <v>41859</v>
      </c>
      <c r="BB187" s="243">
        <v>41884</v>
      </c>
      <c r="BC187" s="243">
        <v>0</v>
      </c>
      <c r="BD187" s="243">
        <v>0</v>
      </c>
      <c r="BE187" s="243">
        <v>0</v>
      </c>
      <c r="BF187" s="243">
        <v>0</v>
      </c>
      <c r="BG187" s="249" t="s">
        <v>2838</v>
      </c>
      <c r="BH187" s="249">
        <v>0</v>
      </c>
      <c r="BI187" s="83">
        <f>IF($I187="TTL",SUMIF($C:$C,MID($K187,1,SEARCH("TTL",$K187)-2),$BI:$BI),SUMIF(실입고현황!$A:$A,BB187&amp;VLOOKUP($AG187,'TARGET MU'!$A:$D,'TARGET MU'!$B$1,FALSE)&amp;$Z187&amp;" "&amp;$AE187,실입고현황!$C:$C))</f>
        <v>159</v>
      </c>
      <c r="BJ187" s="102">
        <f>IF($I187="TTL",SUMIF($C:$C,MID($K187,1,SEARCH("TTL",$K187)-2),$BJ:$BJ),SUMIF(실입고현황!$A:$A,BC187&amp;VLOOKUP($AG187,'TARGET MU'!$A:$D,'TARGET MU'!$B$1,FALSE)&amp;$Z187&amp;" "&amp;$AE187,실입고현황!$C:$C))</f>
        <v>0</v>
      </c>
      <c r="BK187" s="103">
        <f>IF($I187="TTL",SUMIF($C:$C,MID($K187,1,SEARCH("TTL",$K187)-2),$BK:$BK),SUMIF(실입고현황!$A:$A,BD187&amp;VLOOKUP($AG187,'TARGET MU'!$A:$D,'TARGET MU'!$B$1,FALSE)&amp;$Z187&amp;" "&amp;$AE187,실입고현황!$C:$C))</f>
        <v>0</v>
      </c>
      <c r="BL187" s="103">
        <f>IF($I187="TTL",SUMIF($C:$C,MID($K187,1,SEARCH("TTL",$K187)-2),$BL:$BL),SUMIF(실입고현황!$A:$A,BE187&amp;VLOOKUP($AG187,'TARGET MU'!$A:$D,'TARGET MU'!$B$1,FALSE)&amp;$Z187&amp;" "&amp;$AE187,실입고현황!$C:$C))</f>
        <v>0</v>
      </c>
      <c r="BM187" s="103">
        <f>IF($I187="TTL",SUMIF($C:$C,MID($K187,1,SEARCH("TTL",$K187)-2),$BM:$BM),SUMIF(실입고현황!$A:$A,BF187&amp;VLOOKUP($AG187,'TARGET MU'!$A:$D,'TARGET MU'!$B$1,FALSE)&amp;$Z187&amp;" "&amp;$AE187,실입고현황!$C:$C))</f>
        <v>0</v>
      </c>
      <c r="BN187" s="104">
        <f t="shared" si="166"/>
        <v>0</v>
      </c>
      <c r="BO187" s="46">
        <f t="shared" si="167"/>
        <v>150</v>
      </c>
      <c r="BP187" s="94">
        <f t="shared" si="168"/>
        <v>3589275</v>
      </c>
      <c r="BQ187" s="94">
        <f t="shared" si="169"/>
        <v>17850000</v>
      </c>
      <c r="BR187" s="47">
        <f t="shared" si="186"/>
        <v>4.5210447032542023</v>
      </c>
      <c r="BT187" s="26" t="str">
        <f>IF(ISERROR(Z187&amp;VLOOKUP($AG187,'TARGET MU'!$A:$D,'TARGET MU'!$B$1,FALSE))=TRUE,"",Z187&amp;VLOOKUP($AG187,'TARGET MU'!$A:$D,'TARGET MU'!$B$1,FALSE))</f>
        <v>ELSHPF5515RE대경글로텍</v>
      </c>
      <c r="BU187" s="31">
        <f t="shared" si="178"/>
        <v>23928.5</v>
      </c>
      <c r="BV187" s="31" t="str">
        <f t="shared" si="179"/>
        <v>ELSHPF5515REOXL150119000대경04IN</v>
      </c>
      <c r="BX187" s="54" t="str">
        <f t="shared" si="137"/>
        <v>ELS</v>
      </c>
      <c r="BY187" s="55">
        <f t="shared" si="138"/>
        <v>5</v>
      </c>
      <c r="BZ187" s="55" t="str">
        <f t="shared" si="139"/>
        <v>M</v>
      </c>
      <c r="CA187" s="55" t="str">
        <f t="shared" si="140"/>
        <v>HP</v>
      </c>
      <c r="CB187" s="55" t="str">
        <f t="shared" si="141"/>
        <v>K</v>
      </c>
      <c r="CC187" s="55" t="str">
        <f t="shared" si="142"/>
        <v>IN</v>
      </c>
      <c r="CD187" s="56" t="str">
        <f t="shared" si="143"/>
        <v>14FW_ELSTINKO_HOODZIP_09_RE_KIDS</v>
      </c>
      <c r="CE187" s="55" t="str">
        <f t="shared" si="144"/>
        <v>ELSHPF5515</v>
      </c>
      <c r="CF187" s="55">
        <f t="shared" si="145"/>
        <v>515</v>
      </c>
      <c r="CG187" s="56" t="str">
        <f t="shared" si="146"/>
        <v>14FW_ELSTINKO_HOODZIP_09_RE_KIDS</v>
      </c>
      <c r="CH187" s="55" t="str">
        <f t="shared" si="147"/>
        <v>RE</v>
      </c>
      <c r="CI187" s="55">
        <f t="shared" si="148"/>
        <v>1</v>
      </c>
      <c r="CJ187" s="55" t="str">
        <f t="shared" si="149"/>
        <v>OXL</v>
      </c>
      <c r="CK187" s="57">
        <f t="shared" si="170"/>
        <v>150</v>
      </c>
      <c r="CL187" s="58">
        <f t="shared" si="150"/>
        <v>20.7</v>
      </c>
      <c r="CM187" s="57">
        <f t="shared" si="151"/>
        <v>119000</v>
      </c>
      <c r="CN187" s="57">
        <f t="shared" si="152"/>
        <v>23908.5</v>
      </c>
      <c r="CO187" s="57">
        <f t="shared" si="153"/>
        <v>20</v>
      </c>
      <c r="CP187" s="59">
        <f t="shared" si="154"/>
        <v>1</v>
      </c>
      <c r="CQ187" s="234"/>
      <c r="CS187" s="48"/>
      <c r="CT187" s="49" t="str">
        <f t="shared" si="155"/>
        <v>ELSHPF5515REOXL</v>
      </c>
      <c r="CU187" s="50" t="str">
        <f t="shared" si="156"/>
        <v>ELSTINKO</v>
      </c>
      <c r="CV187" s="50" t="str">
        <f t="shared" si="197"/>
        <v>HOODED JUMPER_515_KIDS</v>
      </c>
      <c r="CW187" s="50" t="str">
        <f t="shared" si="157"/>
        <v>RED_OXL</v>
      </c>
      <c r="CX187" s="51" t="str">
        <f t="shared" si="158"/>
        <v>ELS</v>
      </c>
      <c r="CY187" s="51">
        <f t="shared" si="159"/>
        <v>515</v>
      </c>
      <c r="CZ187" s="52">
        <f t="shared" si="171"/>
        <v>150</v>
      </c>
      <c r="DA187" s="52">
        <f t="shared" si="160"/>
        <v>119000</v>
      </c>
      <c r="DB187" s="51" t="str">
        <f t="shared" si="161"/>
        <v>RED</v>
      </c>
      <c r="DC187" s="51" t="str">
        <f t="shared" si="162"/>
        <v>OXL</v>
      </c>
      <c r="DD187" s="60"/>
      <c r="DE187" s="164"/>
      <c r="DG187" s="270">
        <v>41778</v>
      </c>
      <c r="DH187" s="276">
        <f t="shared" si="195"/>
        <v>41754</v>
      </c>
      <c r="DI187" s="269">
        <v>41753</v>
      </c>
      <c r="DJ187" s="269">
        <v>41753</v>
      </c>
      <c r="DK187" s="270"/>
      <c r="DL187" s="1167"/>
      <c r="DM187" s="1167"/>
      <c r="DN187" s="270"/>
      <c r="DO187" s="270"/>
      <c r="DP187" s="277">
        <f t="shared" si="196"/>
        <v>41784</v>
      </c>
      <c r="DQ187" s="270"/>
      <c r="DR187" s="270"/>
      <c r="DS187" s="271"/>
      <c r="DT187" s="270"/>
      <c r="DU187" s="271"/>
      <c r="DV187" s="270">
        <v>41820</v>
      </c>
      <c r="DW187" s="270"/>
      <c r="DX187" s="271"/>
      <c r="DY187" s="271"/>
      <c r="DZ187" s="60"/>
      <c r="EA187" s="61"/>
      <c r="EB187" s="61"/>
      <c r="EC187" s="26" t="str">
        <f t="shared" si="180"/>
        <v/>
      </c>
      <c r="ED187" s="26" t="str">
        <f t="shared" si="181"/>
        <v>ELSHPF5515REOXL</v>
      </c>
      <c r="EE187" s="27">
        <f>IF($ED187="",0,IF(COUNTIF(ED$12:ED186,ED187)=0,0,COUNTIF(ED$12:ED186,ED187)))</f>
        <v>0</v>
      </c>
      <c r="EF187" s="26">
        <f t="shared" si="182"/>
        <v>0</v>
      </c>
      <c r="EG187" s="27" t="str">
        <f t="shared" si="183"/>
        <v/>
      </c>
      <c r="EI187" s="26" t="str">
        <f t="shared" si="184"/>
        <v>ELSHPF5515</v>
      </c>
      <c r="EJ187" s="26" t="str">
        <f t="shared" si="185"/>
        <v>ELSHPF5515RE</v>
      </c>
      <c r="EV187" s="26">
        <f t="shared" si="187"/>
        <v>3105</v>
      </c>
    </row>
    <row r="188" spans="1:152" s="26" customFormat="1" ht="52.5" customHeight="1">
      <c r="A188" s="168" t="str">
        <f>IF(OR($I188="TTL",$I188=""),"",IF(ISERROR(VLOOKUP($B188,CODE!$D:$G,CODE!$F$1-2,FALSE))=TRUE,"전략",VLOOKUP($B188,CODE!$D:$G,CODE!$F$1-2,FALSE)))</f>
        <v>전략</v>
      </c>
      <c r="B188" s="217" t="str">
        <f>IF(OR($I188="TTL",$I188=""),"",IF(VLOOKUP($P188,CODE!$K:$O,CODE!$O$1,FALSE)="",$I188,$I188&amp;"-"&amp;VLOOKUP($P188,CODE!$K:$O,CODE!$O$1,FALSE)))</f>
        <v>ELS-의류</v>
      </c>
      <c r="C188" s="71" t="str">
        <f t="shared" si="172"/>
        <v>ELS-대경-04</v>
      </c>
      <c r="D188" s="300" t="str">
        <f t="shared" si="173"/>
        <v>ELS-대경-04ELSJPF5516BL</v>
      </c>
      <c r="E188" s="71">
        <f t="shared" si="174"/>
        <v>8</v>
      </c>
      <c r="F188" s="193" t="str">
        <f t="shared" si="175"/>
        <v>ELS-대경-048</v>
      </c>
      <c r="G188" s="71" t="str">
        <f t="shared" si="176"/>
        <v>ELS-대경-048-ELSJPF5516BLUEOXS</v>
      </c>
      <c r="H188" s="71" t="str">
        <f>IF(ISERROR(I188&amp;VLOOKUP(P188,CODE!$K:$N,CODE!$N$1,FALSE)&amp;S188)=TRUE,0,I188&amp;VLOOKUP(P188,CODE!$K:$N,CODE!$N$1,FALSE)&amp;S188)</f>
        <v>ELS의류516</v>
      </c>
      <c r="I188" s="71" t="str">
        <f>IF(ISERROR(SEARCH("TTL",$K188))=TRUE,IF($L188="","",VLOOKUP($L188,CODE!$B:$G,CODE!$D$1,FALSE)),"TTL")</f>
        <v>ELS</v>
      </c>
      <c r="J188" s="237" t="str">
        <f t="shared" si="177"/>
        <v>14FW_E</v>
      </c>
      <c r="K188" s="878"/>
      <c r="L188" s="40" t="s">
        <v>2234</v>
      </c>
      <c r="M188" s="41" t="str">
        <f>IF(OR($I188="TTL",$L188=""),"",VLOOKUP($L188,CODE!$B:$D,CODE!$C$1,FALSE))</f>
        <v>ELSTINKO</v>
      </c>
      <c r="N188" s="42" t="str">
        <f>IF(OR($I188="TTL",$L188=""),"",VLOOKUP($K$2,CODE!$S:$T,CODE!$T$1-1,FALSE))</f>
        <v>F</v>
      </c>
      <c r="O188" s="1281">
        <v>5</v>
      </c>
      <c r="P188" s="40" t="s">
        <v>2258</v>
      </c>
      <c r="Q188" s="41" t="str">
        <f>IF(OR($I188="TTL",$P188=""),"",VLOOKUP($P188,CODE!$K:$M,CODE!$L$1,FALSE))</f>
        <v>JUMPER</v>
      </c>
      <c r="R188" s="1282" t="s">
        <v>2247</v>
      </c>
      <c r="S188" s="1283">
        <v>516</v>
      </c>
      <c r="T188" s="43">
        <f t="shared" si="190"/>
        <v>516</v>
      </c>
      <c r="U188" s="39" t="str">
        <f t="shared" si="191"/>
        <v>ELSJPF5516</v>
      </c>
      <c r="V188" s="36">
        <f t="shared" si="163"/>
        <v>0.1</v>
      </c>
      <c r="W188" s="1284" t="s">
        <v>2259</v>
      </c>
      <c r="X188" s="39" t="str">
        <f>IF($Y188="","",VLOOKUP($Y188,CODE!$AE:$AF,CODE!$AF$1-1,FALSE))</f>
        <v>BL</v>
      </c>
      <c r="Y188" s="37" t="s">
        <v>2260</v>
      </c>
      <c r="Z188" s="35" t="str">
        <f t="shared" si="192"/>
        <v>ELSJPF5516BL</v>
      </c>
      <c r="AA188" s="592" t="str">
        <f t="shared" si="164"/>
        <v/>
      </c>
      <c r="AB188" s="44">
        <f t="shared" si="165"/>
        <v>0.2</v>
      </c>
      <c r="AC188" s="598" t="s">
        <v>3021</v>
      </c>
      <c r="AD188" s="184">
        <v>1</v>
      </c>
      <c r="AE188" s="1285" t="s">
        <v>2239</v>
      </c>
      <c r="AF188" s="1295">
        <v>200</v>
      </c>
      <c r="AG188" s="1287" t="s">
        <v>2240</v>
      </c>
      <c r="AH188" s="1288">
        <v>4</v>
      </c>
      <c r="AI188" s="224" t="str">
        <f t="shared" si="193"/>
        <v>04</v>
      </c>
      <c r="AJ188" s="1289" t="s">
        <v>2241</v>
      </c>
      <c r="AK188" s="1289" t="s">
        <v>2242</v>
      </c>
      <c r="AL188" s="212">
        <f t="shared" si="194"/>
        <v>1</v>
      </c>
      <c r="AM188" s="247">
        <f>IF(ISERROR(VLOOKUP($F188,[1]기획현황취합!$A$1:$E$65440,[1]기획현황취합!$B$1,FALSE))=TRUE,0,VLOOKUP($F188,[1]기획현황취합!$A$1:$E$65440,[1]기획현황취합!$B$1,FALSE))</f>
        <v>159000</v>
      </c>
      <c r="AN188" s="1099">
        <f>IF(ISERROR(VLOOKUP($F188,[1]기획현황취합!$A$1:$E$65440,[1]기획현황취합!$C$1,FALSE))=TRUE,0,VLOOKUP($F188,[1]기획현황취합!$A$1:$E$65440,[1]기획현황취합!$C$1,FALSE))</f>
        <v>41803</v>
      </c>
      <c r="AO188" s="45">
        <f>IF(ISERROR(($AM188/1.1)/VLOOKUP($AG188,'TARGET MU'!$A:$D,'TARGET MU'!$D$1,FALSE))=TRUE,0,($AM188/1.1)/VLOOKUP($AG188,'TARGET MU'!$A:$D,'TARGET MU'!$D$1,FALSE))</f>
        <v>32121.212121212116</v>
      </c>
      <c r="AP188" s="1110">
        <f>IF(OR(AF188=0,AND(AV188=0,AW188=0)),0,IF(AG188="캡보이2",AV188*$AQ$5+AU188,IF(OR(AK188="IN",AK188="BG",AK188="VT",AK188="CB"),$AU188+(($AV188*(1+$AW$4))*(HLOOKUP(VLOOKUP(AG188,'TARGET MU'!$A:$P,'TARGET MU'!$J$1,FALSE),$AO$4:$AR$5,2,FALSE)))+$AW188,$AU188+((($AV188*(1+$AW$4))*(1+HLOOKUP(VLOOKUP($P188,CODE!$K:$P,CODE!$P$1,FALSE),$AS$4:$AV$5,2,FALSE)))*(HLOOKUP(VLOOKUP(AG188,'TARGET MU'!$A:$P,'TARGET MU'!$J$1,FALSE),$AO$4:$AR$5,2,FALSE)))+$AW188)))</f>
        <v>35825.000000000007</v>
      </c>
      <c r="AQ188" s="38">
        <f t="shared" si="188"/>
        <v>3703.7878787878908</v>
      </c>
      <c r="AR188" s="754">
        <v>0</v>
      </c>
      <c r="AS188" s="754">
        <v>20</v>
      </c>
      <c r="AT188" s="244" t="s">
        <v>1724</v>
      </c>
      <c r="AU188" s="219">
        <f t="shared" si="189"/>
        <v>20</v>
      </c>
      <c r="AV188" s="245">
        <v>31</v>
      </c>
      <c r="AW188" s="246">
        <v>0</v>
      </c>
      <c r="AX188" s="250">
        <f>IF(ISERROR(VLOOKUP($F188,[1]기획현황취합!$A$1:$E$65440,[1]기획현황취합!$D$1,FALSE))=TRUE,0,VLOOKUP($F188,[1]기획현황취합!$A$1:$E$65440,[1]기획현황취합!$D$1,FALSE))</f>
        <v>41744</v>
      </c>
      <c r="AY188" s="248">
        <v>0</v>
      </c>
      <c r="AZ188" s="208">
        <f>IF(ISERROR(VLOOKUP($F188,[1]기획현황취합!$A$1:$E$65440,[1]기획현황취합!$E$1,FALSE))=TRUE,0,VLOOKUP($F188,[1]기획현황취합!$A$1:$E$65440,[1]기획현황취합!$E$1,FALSE))</f>
        <v>41844</v>
      </c>
      <c r="BA188" s="243">
        <v>41859</v>
      </c>
      <c r="BB188" s="243">
        <v>41884</v>
      </c>
      <c r="BC188" s="243">
        <v>0</v>
      </c>
      <c r="BD188" s="243">
        <v>0</v>
      </c>
      <c r="BE188" s="243">
        <v>0</v>
      </c>
      <c r="BF188" s="243">
        <v>0</v>
      </c>
      <c r="BG188" s="249" t="s">
        <v>2838</v>
      </c>
      <c r="BH188" s="249">
        <v>0</v>
      </c>
      <c r="BI188" s="83">
        <f>IF($I188="TTL",SUMIF($C:$C,MID($K188,1,SEARCH("TTL",$K188)-2),$BI:$BI),SUMIF(실입고현황!$A:$A,BB188&amp;VLOOKUP($AG188,'TARGET MU'!$A:$D,'TARGET MU'!$B$1,FALSE)&amp;$Z188&amp;" "&amp;$AE188,실입고현황!$C:$C))</f>
        <v>211</v>
      </c>
      <c r="BJ188" s="102">
        <f>IF($I188="TTL",SUMIF($C:$C,MID($K188,1,SEARCH("TTL",$K188)-2),$BJ:$BJ),SUMIF(실입고현황!$A:$A,BC188&amp;VLOOKUP($AG188,'TARGET MU'!$A:$D,'TARGET MU'!$B$1,FALSE)&amp;$Z188&amp;" "&amp;$AE188,실입고현황!$C:$C))</f>
        <v>0</v>
      </c>
      <c r="BK188" s="103">
        <f>IF($I188="TTL",SUMIF($C:$C,MID($K188,1,SEARCH("TTL",$K188)-2),$BK:$BK),SUMIF(실입고현황!$A:$A,BD188&amp;VLOOKUP($AG188,'TARGET MU'!$A:$D,'TARGET MU'!$B$1,FALSE)&amp;$Z188&amp;" "&amp;$AE188,실입고현황!$C:$C))</f>
        <v>0</v>
      </c>
      <c r="BL188" s="103">
        <f>IF($I188="TTL",SUMIF($C:$C,MID($K188,1,SEARCH("TTL",$K188)-2),$BL:$BL),SUMIF(실입고현황!$A:$A,BE188&amp;VLOOKUP($AG188,'TARGET MU'!$A:$D,'TARGET MU'!$B$1,FALSE)&amp;$Z188&amp;" "&amp;$AE188,실입고현황!$C:$C))</f>
        <v>0</v>
      </c>
      <c r="BM188" s="103">
        <f>IF($I188="TTL",SUMIF($C:$C,MID($K188,1,SEARCH("TTL",$K188)-2),$BM:$BM),SUMIF(실입고현황!$A:$A,BF188&amp;VLOOKUP($AG188,'TARGET MU'!$A:$D,'TARGET MU'!$B$1,FALSE)&amp;$Z188&amp;" "&amp;$AE188,실입고현황!$C:$C))</f>
        <v>0</v>
      </c>
      <c r="BN188" s="104">
        <f t="shared" si="166"/>
        <v>0</v>
      </c>
      <c r="BO188" s="46">
        <f t="shared" si="167"/>
        <v>200</v>
      </c>
      <c r="BP188" s="94">
        <f t="shared" si="168"/>
        <v>7165000.0000000019</v>
      </c>
      <c r="BQ188" s="94">
        <f t="shared" si="169"/>
        <v>31800000</v>
      </c>
      <c r="BR188" s="47">
        <f t="shared" si="186"/>
        <v>4.0347649559094068</v>
      </c>
      <c r="BT188" s="26" t="str">
        <f>IF(ISERROR(Z188&amp;VLOOKUP($AG188,'TARGET MU'!$A:$D,'TARGET MU'!$B$1,FALSE))=TRUE,"",Z188&amp;VLOOKUP($AG188,'TARGET MU'!$A:$D,'TARGET MU'!$B$1,FALSE))</f>
        <v>ELSJPF5516BL대경글로텍</v>
      </c>
      <c r="BU188" s="31">
        <f t="shared" si="178"/>
        <v>35825.000000000007</v>
      </c>
      <c r="BV188" s="31" t="str">
        <f t="shared" si="179"/>
        <v>ELSJPF5516BLOXS200159000대경04IN</v>
      </c>
      <c r="BX188" s="54" t="str">
        <f t="shared" si="137"/>
        <v>ELS</v>
      </c>
      <c r="BY188" s="55">
        <f t="shared" si="138"/>
        <v>5</v>
      </c>
      <c r="BZ188" s="55" t="str">
        <f t="shared" si="139"/>
        <v>M</v>
      </c>
      <c r="CA188" s="55" t="str">
        <f t="shared" si="140"/>
        <v>JP</v>
      </c>
      <c r="CB188" s="55" t="str">
        <f t="shared" si="141"/>
        <v>K</v>
      </c>
      <c r="CC188" s="55" t="str">
        <f t="shared" si="142"/>
        <v>IN</v>
      </c>
      <c r="CD188" s="56" t="str">
        <f t="shared" si="143"/>
        <v>14FW_ELSTINKO_JUMPER_01_BL_KIDS</v>
      </c>
      <c r="CE188" s="55" t="str">
        <f t="shared" si="144"/>
        <v>ELSJPF5516</v>
      </c>
      <c r="CF188" s="55">
        <f t="shared" si="145"/>
        <v>516</v>
      </c>
      <c r="CG188" s="56" t="str">
        <f t="shared" si="146"/>
        <v>14FW_ELSTINKO_JUMPER_01_BL_KIDS</v>
      </c>
      <c r="CH188" s="55" t="str">
        <f t="shared" si="147"/>
        <v>BL</v>
      </c>
      <c r="CI188" s="55">
        <f t="shared" si="148"/>
        <v>1</v>
      </c>
      <c r="CJ188" s="55" t="str">
        <f t="shared" si="149"/>
        <v>OXS</v>
      </c>
      <c r="CK188" s="57">
        <f t="shared" si="170"/>
        <v>200</v>
      </c>
      <c r="CL188" s="58">
        <f t="shared" si="150"/>
        <v>31</v>
      </c>
      <c r="CM188" s="57">
        <f t="shared" si="151"/>
        <v>159000</v>
      </c>
      <c r="CN188" s="57">
        <f t="shared" si="152"/>
        <v>35805.000000000007</v>
      </c>
      <c r="CO188" s="57">
        <f t="shared" si="153"/>
        <v>20</v>
      </c>
      <c r="CP188" s="59">
        <f t="shared" si="154"/>
        <v>1</v>
      </c>
      <c r="CQ188" s="234"/>
      <c r="CS188" s="48"/>
      <c r="CT188" s="49" t="str">
        <f t="shared" si="155"/>
        <v>ELSJPF5516BLOXS</v>
      </c>
      <c r="CU188" s="50" t="str">
        <f t="shared" si="156"/>
        <v>ELSTINKO</v>
      </c>
      <c r="CV188" s="50" t="str">
        <f t="shared" si="197"/>
        <v>JUMPER_516_KIDS</v>
      </c>
      <c r="CW188" s="50" t="str">
        <f t="shared" si="157"/>
        <v>BLUE_OXS</v>
      </c>
      <c r="CX188" s="51" t="str">
        <f t="shared" si="158"/>
        <v>ELS</v>
      </c>
      <c r="CY188" s="51">
        <f t="shared" si="159"/>
        <v>516</v>
      </c>
      <c r="CZ188" s="52">
        <f t="shared" si="171"/>
        <v>200</v>
      </c>
      <c r="DA188" s="52">
        <f t="shared" si="160"/>
        <v>159000</v>
      </c>
      <c r="DB188" s="51" t="str">
        <f t="shared" si="161"/>
        <v>BLUE</v>
      </c>
      <c r="DC188" s="51" t="str">
        <f t="shared" si="162"/>
        <v>OXS</v>
      </c>
      <c r="DD188" s="60"/>
      <c r="DE188" s="164"/>
      <c r="DG188" s="270">
        <v>41778</v>
      </c>
      <c r="DH188" s="276">
        <f t="shared" si="195"/>
        <v>41754</v>
      </c>
      <c r="DI188" s="269">
        <v>41750</v>
      </c>
      <c r="DJ188" s="269">
        <v>41750</v>
      </c>
      <c r="DK188" s="270"/>
      <c r="DL188" s="1167"/>
      <c r="DM188" s="1167"/>
      <c r="DN188" s="270"/>
      <c r="DO188" s="270"/>
      <c r="DP188" s="277">
        <f t="shared" si="196"/>
        <v>41784</v>
      </c>
      <c r="DQ188" s="270"/>
      <c r="DR188" s="270"/>
      <c r="DS188" s="271"/>
      <c r="DT188" s="270"/>
      <c r="DU188" s="271"/>
      <c r="DV188" s="270">
        <v>41820</v>
      </c>
      <c r="DW188" s="270"/>
      <c r="DX188" s="271"/>
      <c r="DY188" s="271"/>
      <c r="DZ188" s="60"/>
      <c r="EA188" s="61"/>
      <c r="EB188" s="61"/>
      <c r="EC188" s="26" t="str">
        <f t="shared" si="180"/>
        <v>ELSJPF5516BL41744</v>
      </c>
      <c r="ED188" s="26" t="str">
        <f t="shared" si="181"/>
        <v>ELSJPF5516BLOXS</v>
      </c>
      <c r="EE188" s="27">
        <f>IF($ED188="",0,IF(COUNTIF(ED$12:ED187,ED188)=0,0,COUNTIF(ED$12:ED187,ED188)))</f>
        <v>0</v>
      </c>
      <c r="EF188" s="26">
        <f t="shared" si="182"/>
        <v>0</v>
      </c>
      <c r="EG188" s="27" t="str">
        <f t="shared" si="183"/>
        <v/>
      </c>
      <c r="EI188" s="26" t="str">
        <f t="shared" si="184"/>
        <v>ELSJPF5516</v>
      </c>
      <c r="EJ188" s="26" t="str">
        <f t="shared" si="185"/>
        <v>ELSJPF5516BL</v>
      </c>
      <c r="EV188" s="26">
        <f t="shared" si="187"/>
        <v>6200</v>
      </c>
    </row>
    <row r="189" spans="1:152" s="26" customFormat="1" ht="52.5" customHeight="1">
      <c r="A189" s="168" t="str">
        <f>IF(OR($I189="TTL",$I189=""),"",IF(ISERROR(VLOOKUP($B189,CODE!$D:$G,CODE!$F$1-2,FALSE))=TRUE,"전략",VLOOKUP($B189,CODE!$D:$G,CODE!$F$1-2,FALSE)))</f>
        <v>전략</v>
      </c>
      <c r="B189" s="217" t="str">
        <f>IF(OR($I189="TTL",$I189=""),"",IF(VLOOKUP($P189,CODE!$K:$O,CODE!$O$1,FALSE)="",$I189,$I189&amp;"-"&amp;VLOOKUP($P189,CODE!$K:$O,CODE!$O$1,FALSE)))</f>
        <v>ELS-의류</v>
      </c>
      <c r="C189" s="71" t="str">
        <f t="shared" si="172"/>
        <v>ELS-대경-04</v>
      </c>
      <c r="D189" s="300" t="str">
        <f t="shared" si="173"/>
        <v>ELS-대경-04ELSJPF5516BL</v>
      </c>
      <c r="E189" s="71">
        <f t="shared" si="174"/>
        <v>8</v>
      </c>
      <c r="F189" s="193" t="str">
        <f t="shared" si="175"/>
        <v>ELS-대경-048</v>
      </c>
      <c r="G189" s="71" t="str">
        <f t="shared" si="176"/>
        <v>ELS-대경-048-ELSJPF5516BLUEOSS</v>
      </c>
      <c r="H189" s="71" t="str">
        <f>IF(ISERROR(I189&amp;VLOOKUP(P189,CODE!$K:$N,CODE!$N$1,FALSE)&amp;S189)=TRUE,0,I189&amp;VLOOKUP(P189,CODE!$K:$N,CODE!$N$1,FALSE)&amp;S189)</f>
        <v>ELS의류516</v>
      </c>
      <c r="I189" s="71" t="str">
        <f>IF(ISERROR(SEARCH("TTL",$K189))=TRUE,IF($L189="","",VLOOKUP($L189,CODE!$B:$G,CODE!$D$1,FALSE)),"TTL")</f>
        <v>ELS</v>
      </c>
      <c r="J189" s="237" t="str">
        <f t="shared" si="177"/>
        <v>14FW_E</v>
      </c>
      <c r="K189" s="878"/>
      <c r="L189" s="40" t="s">
        <v>2234</v>
      </c>
      <c r="M189" s="41" t="str">
        <f>IF(OR($I189="TTL",$L189=""),"",VLOOKUP($L189,CODE!$B:$D,CODE!$C$1,FALSE))</f>
        <v>ELSTINKO</v>
      </c>
      <c r="N189" s="42" t="str">
        <f>IF(OR($I189="TTL",$L189=""),"",VLOOKUP($K$2,CODE!$S:$T,CODE!$T$1-1,FALSE))</f>
        <v>F</v>
      </c>
      <c r="O189" s="1281">
        <v>5</v>
      </c>
      <c r="P189" s="40" t="s">
        <v>2258</v>
      </c>
      <c r="Q189" s="41" t="str">
        <f>IF(OR($I189="TTL",$P189=""),"",VLOOKUP($P189,CODE!$K:$M,CODE!$L$1,FALSE))</f>
        <v>JUMPER</v>
      </c>
      <c r="R189" s="1282" t="s">
        <v>2261</v>
      </c>
      <c r="S189" s="1283">
        <v>516</v>
      </c>
      <c r="T189" s="43">
        <f t="shared" si="190"/>
        <v>516</v>
      </c>
      <c r="U189" s="39" t="str">
        <f t="shared" si="191"/>
        <v>ELSJPF5516</v>
      </c>
      <c r="V189" s="36">
        <f t="shared" si="163"/>
        <v>0.1</v>
      </c>
      <c r="W189" s="1284" t="s">
        <v>2262</v>
      </c>
      <c r="X189" s="39" t="str">
        <f>IF($Y189="","",VLOOKUP($Y189,CODE!$AE:$AF,CODE!$AF$1-1,FALSE))</f>
        <v>BL</v>
      </c>
      <c r="Y189" s="37" t="s">
        <v>2263</v>
      </c>
      <c r="Z189" s="35" t="str">
        <f t="shared" si="192"/>
        <v>ELSJPF5516BL</v>
      </c>
      <c r="AA189" s="592" t="str">
        <f t="shared" si="164"/>
        <v/>
      </c>
      <c r="AB189" s="44">
        <f t="shared" si="165"/>
        <v>0.2</v>
      </c>
      <c r="AC189" s="598" t="s">
        <v>3021</v>
      </c>
      <c r="AD189" s="184">
        <v>1</v>
      </c>
      <c r="AE189" s="1285" t="s">
        <v>2264</v>
      </c>
      <c r="AF189" s="1295">
        <v>250</v>
      </c>
      <c r="AG189" s="1287" t="s">
        <v>2265</v>
      </c>
      <c r="AH189" s="1288">
        <v>4</v>
      </c>
      <c r="AI189" s="224" t="str">
        <f t="shared" si="193"/>
        <v>04</v>
      </c>
      <c r="AJ189" s="1289" t="s">
        <v>2266</v>
      </c>
      <c r="AK189" s="1289" t="s">
        <v>2267</v>
      </c>
      <c r="AL189" s="212">
        <f t="shared" si="194"/>
        <v>1</v>
      </c>
      <c r="AM189" s="247">
        <f>IF(ISERROR(VLOOKUP($F189,[1]기획현황취합!$A$1:$E$65440,[1]기획현황취합!$B$1,FALSE))=TRUE,0,VLOOKUP($F189,[1]기획현황취합!$A$1:$E$65440,[1]기획현황취합!$B$1,FALSE))</f>
        <v>159000</v>
      </c>
      <c r="AN189" s="1099">
        <f>IF(ISERROR(VLOOKUP($F189,[1]기획현황취합!$A$1:$E$65440,[1]기획현황취합!$C$1,FALSE))=TRUE,0,VLOOKUP($F189,[1]기획현황취합!$A$1:$E$65440,[1]기획현황취합!$C$1,FALSE))</f>
        <v>41803</v>
      </c>
      <c r="AO189" s="45">
        <f>IF(ISERROR(($AM189/1.1)/VLOOKUP($AG189,'TARGET MU'!$A:$D,'TARGET MU'!$D$1,FALSE))=TRUE,0,($AM189/1.1)/VLOOKUP($AG189,'TARGET MU'!$A:$D,'TARGET MU'!$D$1,FALSE))</f>
        <v>32121.212121212116</v>
      </c>
      <c r="AP189" s="1110">
        <f>IF(OR(AF189=0,AND(AV189=0,AW189=0)),0,IF(AG189="캡보이2",AV189*$AQ$5+AU189,IF(OR(AK189="IN",AK189="BG",AK189="VT",AK189="CB"),$AU189+(($AV189*(1+$AW$4))*(HLOOKUP(VLOOKUP(AG189,'TARGET MU'!$A:$P,'TARGET MU'!$J$1,FALSE),$AO$4:$AR$5,2,FALSE)))+$AW189,$AU189+((($AV189*(1+$AW$4))*(1+HLOOKUP(VLOOKUP($P189,CODE!$K:$P,CODE!$P$1,FALSE),$AS$4:$AV$5,2,FALSE)))*(HLOOKUP(VLOOKUP(AG189,'TARGET MU'!$A:$P,'TARGET MU'!$J$1,FALSE),$AO$4:$AR$5,2,FALSE)))+$AW189)))</f>
        <v>35825.000000000007</v>
      </c>
      <c r="AQ189" s="38">
        <f t="shared" si="188"/>
        <v>3703.7878787878908</v>
      </c>
      <c r="AR189" s="754">
        <v>0</v>
      </c>
      <c r="AS189" s="754">
        <v>20</v>
      </c>
      <c r="AT189" s="244" t="s">
        <v>1724</v>
      </c>
      <c r="AU189" s="219">
        <f t="shared" si="189"/>
        <v>20</v>
      </c>
      <c r="AV189" s="245">
        <v>31</v>
      </c>
      <c r="AW189" s="246">
        <v>0</v>
      </c>
      <c r="AX189" s="250">
        <f>IF(ISERROR(VLOOKUP($F189,[1]기획현황취합!$A$1:$E$65440,[1]기획현황취합!$D$1,FALSE))=TRUE,0,VLOOKUP($F189,[1]기획현황취합!$A$1:$E$65440,[1]기획현황취합!$D$1,FALSE))</f>
        <v>41744</v>
      </c>
      <c r="AY189" s="248">
        <v>0</v>
      </c>
      <c r="AZ189" s="208">
        <f>IF(ISERROR(VLOOKUP($F189,[1]기획현황취합!$A$1:$E$65440,[1]기획현황취합!$E$1,FALSE))=TRUE,0,VLOOKUP($F189,[1]기획현황취합!$A$1:$E$65440,[1]기획현황취합!$E$1,FALSE))</f>
        <v>41844</v>
      </c>
      <c r="BA189" s="243">
        <v>41859</v>
      </c>
      <c r="BB189" s="243">
        <v>41884</v>
      </c>
      <c r="BC189" s="243">
        <v>0</v>
      </c>
      <c r="BD189" s="243">
        <v>0</v>
      </c>
      <c r="BE189" s="243">
        <v>0</v>
      </c>
      <c r="BF189" s="243">
        <v>0</v>
      </c>
      <c r="BG189" s="249" t="s">
        <v>2838</v>
      </c>
      <c r="BH189" s="249">
        <v>0</v>
      </c>
      <c r="BI189" s="83">
        <f>IF($I189="TTL",SUMIF($C:$C,MID($K189,1,SEARCH("TTL",$K189)-2),$BI:$BI),SUMIF(실입고현황!$A:$A,BB189&amp;VLOOKUP($AG189,'TARGET MU'!$A:$D,'TARGET MU'!$B$1,FALSE)&amp;$Z189&amp;" "&amp;$AE189,실입고현황!$C:$C))</f>
        <v>262</v>
      </c>
      <c r="BJ189" s="102">
        <f>IF($I189="TTL",SUMIF($C:$C,MID($K189,1,SEARCH("TTL",$K189)-2),$BJ:$BJ),SUMIF(실입고현황!$A:$A,BC189&amp;VLOOKUP($AG189,'TARGET MU'!$A:$D,'TARGET MU'!$B$1,FALSE)&amp;$Z189&amp;" "&amp;$AE189,실입고현황!$C:$C))</f>
        <v>0</v>
      </c>
      <c r="BK189" s="103">
        <f>IF($I189="TTL",SUMIF($C:$C,MID($K189,1,SEARCH("TTL",$K189)-2),$BK:$BK),SUMIF(실입고현황!$A:$A,BD189&amp;VLOOKUP($AG189,'TARGET MU'!$A:$D,'TARGET MU'!$B$1,FALSE)&amp;$Z189&amp;" "&amp;$AE189,실입고현황!$C:$C))</f>
        <v>0</v>
      </c>
      <c r="BL189" s="103">
        <f>IF($I189="TTL",SUMIF($C:$C,MID($K189,1,SEARCH("TTL",$K189)-2),$BL:$BL),SUMIF(실입고현황!$A:$A,BE189&amp;VLOOKUP($AG189,'TARGET MU'!$A:$D,'TARGET MU'!$B$1,FALSE)&amp;$Z189&amp;" "&amp;$AE189,실입고현황!$C:$C))</f>
        <v>0</v>
      </c>
      <c r="BM189" s="103">
        <f>IF($I189="TTL",SUMIF($C:$C,MID($K189,1,SEARCH("TTL",$K189)-2),$BM:$BM),SUMIF(실입고현황!$A:$A,BF189&amp;VLOOKUP($AG189,'TARGET MU'!$A:$D,'TARGET MU'!$B$1,FALSE)&amp;$Z189&amp;" "&amp;$AE189,실입고현황!$C:$C))</f>
        <v>0</v>
      </c>
      <c r="BN189" s="104">
        <f t="shared" si="166"/>
        <v>0</v>
      </c>
      <c r="BO189" s="46">
        <f t="shared" si="167"/>
        <v>250</v>
      </c>
      <c r="BP189" s="94">
        <f t="shared" si="168"/>
        <v>8956250.0000000019</v>
      </c>
      <c r="BQ189" s="94">
        <f t="shared" si="169"/>
        <v>39750000</v>
      </c>
      <c r="BR189" s="47">
        <f t="shared" si="186"/>
        <v>4.0347649559094068</v>
      </c>
      <c r="BT189" s="26" t="str">
        <f>IF(ISERROR(Z189&amp;VLOOKUP($AG189,'TARGET MU'!$A:$D,'TARGET MU'!$B$1,FALSE))=TRUE,"",Z189&amp;VLOOKUP($AG189,'TARGET MU'!$A:$D,'TARGET MU'!$B$1,FALSE))</f>
        <v>ELSJPF5516BL대경글로텍</v>
      </c>
      <c r="BU189" s="31">
        <f t="shared" si="178"/>
        <v>35825.000000000007</v>
      </c>
      <c r="BV189" s="31" t="str">
        <f t="shared" si="179"/>
        <v>ELSJPF5516BLOSS250159000대경04IN</v>
      </c>
      <c r="BX189" s="54" t="str">
        <f t="shared" ref="BX189:BX240" si="198">IF($I189="TTL","",$L189)</f>
        <v>ELS</v>
      </c>
      <c r="BY189" s="55">
        <f t="shared" ref="BY189:BY240" si="199">$O189</f>
        <v>5</v>
      </c>
      <c r="BZ189" s="55" t="str">
        <f t="shared" ref="BZ189:BZ240" si="200">$AJ189</f>
        <v>M</v>
      </c>
      <c r="CA189" s="55" t="str">
        <f t="shared" ref="CA189:CA240" si="201">$P189</f>
        <v>JP</v>
      </c>
      <c r="CB189" s="55" t="str">
        <f t="shared" ref="CB189:CB240" si="202">$R189</f>
        <v>K</v>
      </c>
      <c r="CC189" s="55" t="str">
        <f t="shared" ref="CC189:CC240" si="203">$AK189</f>
        <v>IN</v>
      </c>
      <c r="CD189" s="56" t="str">
        <f t="shared" ref="CD189:CD240" si="204">$W189</f>
        <v>14FW_ELSTINKO_JUMPER_01_BL_KIDS</v>
      </c>
      <c r="CE189" s="55" t="str">
        <f t="shared" ref="CE189:CE240" si="205">$U189</f>
        <v>ELSJPF5516</v>
      </c>
      <c r="CF189" s="55">
        <f t="shared" ref="CF189:CF240" si="206">$T189</f>
        <v>516</v>
      </c>
      <c r="CG189" s="56" t="str">
        <f t="shared" ref="CG189:CG240" si="207">$W189</f>
        <v>14FW_ELSTINKO_JUMPER_01_BL_KIDS</v>
      </c>
      <c r="CH189" s="55" t="str">
        <f t="shared" ref="CH189:CH240" si="208">$X189</f>
        <v>BL</v>
      </c>
      <c r="CI189" s="55">
        <f t="shared" ref="CI189:CI240" si="209">$AD189</f>
        <v>1</v>
      </c>
      <c r="CJ189" s="55" t="str">
        <f t="shared" ref="CJ189:CJ240" si="210">$AE189</f>
        <v>OSS</v>
      </c>
      <c r="CK189" s="57">
        <f t="shared" si="170"/>
        <v>250</v>
      </c>
      <c r="CL189" s="58">
        <f t="shared" ref="CL189:CL240" si="211">$AV189</f>
        <v>31</v>
      </c>
      <c r="CM189" s="57">
        <f t="shared" ref="CM189:CM240" si="212">$AM189</f>
        <v>159000</v>
      </c>
      <c r="CN189" s="57">
        <f t="shared" ref="CN189:CN240" si="213">$AP189-$AU189</f>
        <v>35805.000000000007</v>
      </c>
      <c r="CO189" s="57">
        <f t="shared" ref="CO189:CO240" si="214">$AU189</f>
        <v>20</v>
      </c>
      <c r="CP189" s="59">
        <f t="shared" ref="CP189:CP240" si="215">$AL189</f>
        <v>1</v>
      </c>
      <c r="CQ189" s="234"/>
      <c r="CS189" s="48"/>
      <c r="CT189" s="49" t="str">
        <f t="shared" ref="CT189:CT240" si="216">IF($I189="TTL",$K189,$Z189&amp;$AE189)</f>
        <v>ELSJPF5516BLOSS</v>
      </c>
      <c r="CU189" s="50" t="str">
        <f t="shared" ref="CU189:CU240" si="217">$M189</f>
        <v>ELSTINKO</v>
      </c>
      <c r="CV189" s="50" t="str">
        <f t="shared" si="197"/>
        <v>JUMPER_516_KIDS</v>
      </c>
      <c r="CW189" s="50" t="str">
        <f t="shared" ref="CW189:CW240" si="218">IF($I189="TTL","",IF($CT189="","",$Y189&amp;"_"&amp;$AE189))</f>
        <v>BLUE_OSS</v>
      </c>
      <c r="CX189" s="51" t="str">
        <f t="shared" ref="CX189:CX240" si="219">$L189</f>
        <v>ELS</v>
      </c>
      <c r="CY189" s="51">
        <f t="shared" ref="CY189:CY240" si="220">$T189</f>
        <v>516</v>
      </c>
      <c r="CZ189" s="52">
        <f t="shared" si="171"/>
        <v>250</v>
      </c>
      <c r="DA189" s="52">
        <f t="shared" ref="DA189:DA240" si="221">$AM189</f>
        <v>159000</v>
      </c>
      <c r="DB189" s="51" t="str">
        <f t="shared" ref="DB189:DB240" si="222">$Y189</f>
        <v>BLUE</v>
      </c>
      <c r="DC189" s="51" t="str">
        <f t="shared" ref="DC189:DC240" si="223">$AE189</f>
        <v>OSS</v>
      </c>
      <c r="DD189" s="60"/>
      <c r="DE189" s="164"/>
      <c r="DG189" s="270">
        <v>41778</v>
      </c>
      <c r="DH189" s="276">
        <f t="shared" si="195"/>
        <v>41754</v>
      </c>
      <c r="DI189" s="269">
        <v>41750</v>
      </c>
      <c r="DJ189" s="269">
        <v>41750</v>
      </c>
      <c r="DK189" s="270"/>
      <c r="DL189" s="1167"/>
      <c r="DM189" s="1167"/>
      <c r="DN189" s="270"/>
      <c r="DO189" s="270"/>
      <c r="DP189" s="277">
        <f t="shared" si="196"/>
        <v>41784</v>
      </c>
      <c r="DQ189" s="270"/>
      <c r="DR189" s="270"/>
      <c r="DS189" s="271"/>
      <c r="DT189" s="270"/>
      <c r="DU189" s="271"/>
      <c r="DV189" s="270">
        <v>41820</v>
      </c>
      <c r="DW189" s="270"/>
      <c r="DX189" s="271"/>
      <c r="DY189" s="271"/>
      <c r="DZ189" s="60"/>
      <c r="EA189" s="61"/>
      <c r="EB189" s="61"/>
      <c r="EC189" s="26" t="str">
        <f t="shared" si="180"/>
        <v/>
      </c>
      <c r="ED189" s="26" t="str">
        <f t="shared" si="181"/>
        <v>ELSJPF5516BLOSS</v>
      </c>
      <c r="EE189" s="27">
        <f>IF($ED189="",0,IF(COUNTIF(ED$12:ED188,ED189)=0,0,COUNTIF(ED$12:ED188,ED189)))</f>
        <v>0</v>
      </c>
      <c r="EF189" s="26">
        <f t="shared" si="182"/>
        <v>0</v>
      </c>
      <c r="EG189" s="27" t="str">
        <f t="shared" si="183"/>
        <v/>
      </c>
      <c r="EI189" s="26" t="str">
        <f t="shared" si="184"/>
        <v>ELSJPF5516</v>
      </c>
      <c r="EJ189" s="26" t="str">
        <f t="shared" si="185"/>
        <v>ELSJPF5516BL</v>
      </c>
      <c r="EV189" s="26">
        <f t="shared" si="187"/>
        <v>7750</v>
      </c>
    </row>
    <row r="190" spans="1:152" s="26" customFormat="1" ht="52.5" customHeight="1">
      <c r="A190" s="168" t="str">
        <f>IF(OR($I190="TTL",$I190=""),"",IF(ISERROR(VLOOKUP($B190,CODE!$D:$G,CODE!$F$1-2,FALSE))=TRUE,"전략",VLOOKUP($B190,CODE!$D:$G,CODE!$F$1-2,FALSE)))</f>
        <v>전략</v>
      </c>
      <c r="B190" s="217" t="str">
        <f>IF(OR($I190="TTL",$I190=""),"",IF(VLOOKUP($P190,CODE!$K:$O,CODE!$O$1,FALSE)="",$I190,$I190&amp;"-"&amp;VLOOKUP($P190,CODE!$K:$O,CODE!$O$1,FALSE)))</f>
        <v>ELS-의류</v>
      </c>
      <c r="C190" s="71" t="str">
        <f t="shared" si="172"/>
        <v>ELS-대경-04</v>
      </c>
      <c r="D190" s="300" t="str">
        <f t="shared" si="173"/>
        <v>ELS-대경-04ELSJPF5516BL</v>
      </c>
      <c r="E190" s="71">
        <f t="shared" si="174"/>
        <v>8</v>
      </c>
      <c r="F190" s="193" t="str">
        <f t="shared" si="175"/>
        <v>ELS-대경-048</v>
      </c>
      <c r="G190" s="71" t="str">
        <f t="shared" si="176"/>
        <v>ELS-대경-048-ELSJPF5516BLUEOMM</v>
      </c>
      <c r="H190" s="71" t="str">
        <f>IF(ISERROR(I190&amp;VLOOKUP(P190,CODE!$K:$N,CODE!$N$1,FALSE)&amp;S190)=TRUE,0,I190&amp;VLOOKUP(P190,CODE!$K:$N,CODE!$N$1,FALSE)&amp;S190)</f>
        <v>ELS의류516</v>
      </c>
      <c r="I190" s="71" t="str">
        <f>IF(ISERROR(SEARCH("TTL",$K190))=TRUE,IF($L190="","",VLOOKUP($L190,CODE!$B:$G,CODE!$D$1,FALSE)),"TTL")</f>
        <v>ELS</v>
      </c>
      <c r="J190" s="237" t="str">
        <f t="shared" si="177"/>
        <v>14FW_E</v>
      </c>
      <c r="K190" s="878"/>
      <c r="L190" s="40" t="s">
        <v>2268</v>
      </c>
      <c r="M190" s="41" t="str">
        <f>IF(OR($I190="TTL",$L190=""),"",VLOOKUP($L190,CODE!$B:$D,CODE!$C$1,FALSE))</f>
        <v>ELSTINKO</v>
      </c>
      <c r="N190" s="42" t="str">
        <f>IF(OR($I190="TTL",$L190=""),"",VLOOKUP($K$2,CODE!$S:$T,CODE!$T$1-1,FALSE))</f>
        <v>F</v>
      </c>
      <c r="O190" s="1281">
        <v>5</v>
      </c>
      <c r="P190" s="40" t="s">
        <v>2269</v>
      </c>
      <c r="Q190" s="41" t="str">
        <f>IF(OR($I190="TTL",$P190=""),"",VLOOKUP($P190,CODE!$K:$M,CODE!$L$1,FALSE))</f>
        <v>JUMPER</v>
      </c>
      <c r="R190" s="1282" t="s">
        <v>2261</v>
      </c>
      <c r="S190" s="1283">
        <v>516</v>
      </c>
      <c r="T190" s="43">
        <f t="shared" si="190"/>
        <v>516</v>
      </c>
      <c r="U190" s="39" t="str">
        <f t="shared" si="191"/>
        <v>ELSJPF5516</v>
      </c>
      <c r="V190" s="36">
        <f t="shared" si="163"/>
        <v>0.1</v>
      </c>
      <c r="W190" s="1284" t="s">
        <v>2262</v>
      </c>
      <c r="X190" s="39" t="str">
        <f>IF($Y190="","",VLOOKUP($Y190,CODE!$AE:$AF,CODE!$AF$1-1,FALSE))</f>
        <v>BL</v>
      </c>
      <c r="Y190" s="37" t="s">
        <v>2263</v>
      </c>
      <c r="Z190" s="35" t="str">
        <f t="shared" si="192"/>
        <v>ELSJPF5516BL</v>
      </c>
      <c r="AA190" s="592" t="str">
        <f t="shared" si="164"/>
        <v/>
      </c>
      <c r="AB190" s="44">
        <f t="shared" si="165"/>
        <v>0.2</v>
      </c>
      <c r="AC190" s="598" t="s">
        <v>3020</v>
      </c>
      <c r="AD190" s="184">
        <v>1</v>
      </c>
      <c r="AE190" s="1285" t="s">
        <v>2270</v>
      </c>
      <c r="AF190" s="1295">
        <v>200</v>
      </c>
      <c r="AG190" s="1287" t="s">
        <v>2265</v>
      </c>
      <c r="AH190" s="1288">
        <v>4</v>
      </c>
      <c r="AI190" s="224" t="str">
        <f t="shared" si="193"/>
        <v>04</v>
      </c>
      <c r="AJ190" s="1289" t="s">
        <v>2266</v>
      </c>
      <c r="AK190" s="1289" t="s">
        <v>2267</v>
      </c>
      <c r="AL190" s="212">
        <f t="shared" si="194"/>
        <v>1</v>
      </c>
      <c r="AM190" s="247">
        <f>IF(ISERROR(VLOOKUP($F190,[1]기획현황취합!$A$1:$E$65440,[1]기획현황취합!$B$1,FALSE))=TRUE,0,VLOOKUP($F190,[1]기획현황취합!$A$1:$E$65440,[1]기획현황취합!$B$1,FALSE))</f>
        <v>159000</v>
      </c>
      <c r="AN190" s="1099">
        <f>IF(ISERROR(VLOOKUP($F190,[1]기획현황취합!$A$1:$E$65440,[1]기획현황취합!$C$1,FALSE))=TRUE,0,VLOOKUP($F190,[1]기획현황취합!$A$1:$E$65440,[1]기획현황취합!$C$1,FALSE))</f>
        <v>41803</v>
      </c>
      <c r="AO190" s="45">
        <f>IF(ISERROR(($AM190/1.1)/VLOOKUP($AG190,'TARGET MU'!$A:$D,'TARGET MU'!$D$1,FALSE))=TRUE,0,($AM190/1.1)/VLOOKUP($AG190,'TARGET MU'!$A:$D,'TARGET MU'!$D$1,FALSE))</f>
        <v>32121.212121212116</v>
      </c>
      <c r="AP190" s="1110">
        <f>IF(OR(AF190=0,AND(AV190=0,AW190=0)),0,IF(AG190="캡보이2",AV190*$AQ$5+AU190,IF(OR(AK190="IN",AK190="BG",AK190="VT",AK190="CB"),$AU190+(($AV190*(1+$AW$4))*(HLOOKUP(VLOOKUP(AG190,'TARGET MU'!$A:$P,'TARGET MU'!$J$1,FALSE),$AO$4:$AR$5,2,FALSE)))+$AW190,$AU190+((($AV190*(1+$AW$4))*(1+HLOOKUP(VLOOKUP($P190,CODE!$K:$P,CODE!$P$1,FALSE),$AS$4:$AV$5,2,FALSE)))*(HLOOKUP(VLOOKUP(AG190,'TARGET MU'!$A:$P,'TARGET MU'!$J$1,FALSE),$AO$4:$AR$5,2,FALSE)))+$AW190)))</f>
        <v>35825.000000000007</v>
      </c>
      <c r="AQ190" s="38">
        <f t="shared" si="188"/>
        <v>3703.7878787878908</v>
      </c>
      <c r="AR190" s="754">
        <v>0</v>
      </c>
      <c r="AS190" s="754">
        <v>20</v>
      </c>
      <c r="AT190" s="244" t="s">
        <v>1724</v>
      </c>
      <c r="AU190" s="219">
        <f t="shared" si="189"/>
        <v>20</v>
      </c>
      <c r="AV190" s="245">
        <v>31</v>
      </c>
      <c r="AW190" s="246">
        <v>0</v>
      </c>
      <c r="AX190" s="250">
        <f>IF(ISERROR(VLOOKUP($F190,[1]기획현황취합!$A$1:$E$65440,[1]기획현황취합!$D$1,FALSE))=TRUE,0,VLOOKUP($F190,[1]기획현황취합!$A$1:$E$65440,[1]기획현황취합!$D$1,FALSE))</f>
        <v>41744</v>
      </c>
      <c r="AY190" s="248">
        <v>0</v>
      </c>
      <c r="AZ190" s="208">
        <f>IF(ISERROR(VLOOKUP($F190,[1]기획현황취합!$A$1:$E$65440,[1]기획현황취합!$E$1,FALSE))=TRUE,0,VLOOKUP($F190,[1]기획현황취합!$A$1:$E$65440,[1]기획현황취합!$E$1,FALSE))</f>
        <v>41844</v>
      </c>
      <c r="BA190" s="243">
        <v>41859</v>
      </c>
      <c r="BB190" s="243">
        <v>41884</v>
      </c>
      <c r="BC190" s="243">
        <v>0</v>
      </c>
      <c r="BD190" s="243">
        <v>0</v>
      </c>
      <c r="BE190" s="243">
        <v>0</v>
      </c>
      <c r="BF190" s="243">
        <v>0</v>
      </c>
      <c r="BG190" s="249" t="s">
        <v>2838</v>
      </c>
      <c r="BH190" s="249">
        <v>0</v>
      </c>
      <c r="BI190" s="83">
        <f>IF($I190="TTL",SUMIF($C:$C,MID($K190,1,SEARCH("TTL",$K190)-2),$BI:$BI),SUMIF(실입고현황!$A:$A,BB190&amp;VLOOKUP($AG190,'TARGET MU'!$A:$D,'TARGET MU'!$B$1,FALSE)&amp;$Z190&amp;" "&amp;$AE190,실입고현황!$C:$C))</f>
        <v>210</v>
      </c>
      <c r="BJ190" s="102">
        <f>IF($I190="TTL",SUMIF($C:$C,MID($K190,1,SEARCH("TTL",$K190)-2),$BJ:$BJ),SUMIF(실입고현황!$A:$A,BC190&amp;VLOOKUP($AG190,'TARGET MU'!$A:$D,'TARGET MU'!$B$1,FALSE)&amp;$Z190&amp;" "&amp;$AE190,실입고현황!$C:$C))</f>
        <v>0</v>
      </c>
      <c r="BK190" s="103">
        <f>IF($I190="TTL",SUMIF($C:$C,MID($K190,1,SEARCH("TTL",$K190)-2),$BK:$BK),SUMIF(실입고현황!$A:$A,BD190&amp;VLOOKUP($AG190,'TARGET MU'!$A:$D,'TARGET MU'!$B$1,FALSE)&amp;$Z190&amp;" "&amp;$AE190,실입고현황!$C:$C))</f>
        <v>0</v>
      </c>
      <c r="BL190" s="103">
        <f>IF($I190="TTL",SUMIF($C:$C,MID($K190,1,SEARCH("TTL",$K190)-2),$BL:$BL),SUMIF(실입고현황!$A:$A,BE190&amp;VLOOKUP($AG190,'TARGET MU'!$A:$D,'TARGET MU'!$B$1,FALSE)&amp;$Z190&amp;" "&amp;$AE190,실입고현황!$C:$C))</f>
        <v>0</v>
      </c>
      <c r="BM190" s="103">
        <f>IF($I190="TTL",SUMIF($C:$C,MID($K190,1,SEARCH("TTL",$K190)-2),$BM:$BM),SUMIF(실입고현황!$A:$A,BF190&amp;VLOOKUP($AG190,'TARGET MU'!$A:$D,'TARGET MU'!$B$1,FALSE)&amp;$Z190&amp;" "&amp;$AE190,실입고현황!$C:$C))</f>
        <v>0</v>
      </c>
      <c r="BN190" s="104">
        <f t="shared" si="166"/>
        <v>0</v>
      </c>
      <c r="BO190" s="46">
        <f t="shared" si="167"/>
        <v>200</v>
      </c>
      <c r="BP190" s="94">
        <f t="shared" si="168"/>
        <v>7165000.0000000019</v>
      </c>
      <c r="BQ190" s="94">
        <f t="shared" si="169"/>
        <v>31800000</v>
      </c>
      <c r="BR190" s="47">
        <f t="shared" si="186"/>
        <v>4.0347649559094068</v>
      </c>
      <c r="BT190" s="26" t="str">
        <f>IF(ISERROR(Z190&amp;VLOOKUP($AG190,'TARGET MU'!$A:$D,'TARGET MU'!$B$1,FALSE))=TRUE,"",Z190&amp;VLOOKUP($AG190,'TARGET MU'!$A:$D,'TARGET MU'!$B$1,FALSE))</f>
        <v>ELSJPF5516BL대경글로텍</v>
      </c>
      <c r="BU190" s="31">
        <f t="shared" si="178"/>
        <v>35825.000000000007</v>
      </c>
      <c r="BV190" s="31" t="str">
        <f t="shared" si="179"/>
        <v>ELSJPF5516BLOMM200159000대경04IN</v>
      </c>
      <c r="BX190" s="54" t="str">
        <f t="shared" si="198"/>
        <v>ELS</v>
      </c>
      <c r="BY190" s="55">
        <f t="shared" si="199"/>
        <v>5</v>
      </c>
      <c r="BZ190" s="55" t="str">
        <f t="shared" si="200"/>
        <v>M</v>
      </c>
      <c r="CA190" s="55" t="str">
        <f t="shared" si="201"/>
        <v>JP</v>
      </c>
      <c r="CB190" s="55" t="str">
        <f t="shared" si="202"/>
        <v>K</v>
      </c>
      <c r="CC190" s="55" t="str">
        <f t="shared" si="203"/>
        <v>IN</v>
      </c>
      <c r="CD190" s="56" t="str">
        <f t="shared" si="204"/>
        <v>14FW_ELSTINKO_JUMPER_01_BL_KIDS</v>
      </c>
      <c r="CE190" s="55" t="str">
        <f t="shared" si="205"/>
        <v>ELSJPF5516</v>
      </c>
      <c r="CF190" s="55">
        <f t="shared" si="206"/>
        <v>516</v>
      </c>
      <c r="CG190" s="56" t="str">
        <f t="shared" si="207"/>
        <v>14FW_ELSTINKO_JUMPER_01_BL_KIDS</v>
      </c>
      <c r="CH190" s="55" t="str">
        <f t="shared" si="208"/>
        <v>BL</v>
      </c>
      <c r="CI190" s="55">
        <f t="shared" si="209"/>
        <v>1</v>
      </c>
      <c r="CJ190" s="55" t="str">
        <f t="shared" si="210"/>
        <v>OMM</v>
      </c>
      <c r="CK190" s="57">
        <f t="shared" si="170"/>
        <v>200</v>
      </c>
      <c r="CL190" s="58">
        <f t="shared" si="211"/>
        <v>31</v>
      </c>
      <c r="CM190" s="57">
        <f t="shared" si="212"/>
        <v>159000</v>
      </c>
      <c r="CN190" s="57">
        <f t="shared" si="213"/>
        <v>35805.000000000007</v>
      </c>
      <c r="CO190" s="57">
        <f t="shared" si="214"/>
        <v>20</v>
      </c>
      <c r="CP190" s="59">
        <f t="shared" si="215"/>
        <v>1</v>
      </c>
      <c r="CQ190" s="234"/>
      <c r="CS190" s="48"/>
      <c r="CT190" s="49" t="str">
        <f t="shared" si="216"/>
        <v>ELSJPF5516BLOMM</v>
      </c>
      <c r="CU190" s="50" t="str">
        <f t="shared" si="217"/>
        <v>ELSTINKO</v>
      </c>
      <c r="CV190" s="50" t="str">
        <f t="shared" si="197"/>
        <v>JUMPER_516_KIDS</v>
      </c>
      <c r="CW190" s="50" t="str">
        <f t="shared" si="218"/>
        <v>BLUE_OMM</v>
      </c>
      <c r="CX190" s="51" t="str">
        <f t="shared" si="219"/>
        <v>ELS</v>
      </c>
      <c r="CY190" s="51">
        <f t="shared" si="220"/>
        <v>516</v>
      </c>
      <c r="CZ190" s="52">
        <f t="shared" si="171"/>
        <v>200</v>
      </c>
      <c r="DA190" s="52">
        <f t="shared" si="221"/>
        <v>159000</v>
      </c>
      <c r="DB190" s="51" t="str">
        <f t="shared" si="222"/>
        <v>BLUE</v>
      </c>
      <c r="DC190" s="51" t="str">
        <f t="shared" si="223"/>
        <v>OMM</v>
      </c>
      <c r="DD190" s="60"/>
      <c r="DE190" s="164"/>
      <c r="DG190" s="270">
        <v>41778</v>
      </c>
      <c r="DH190" s="276">
        <f t="shared" si="195"/>
        <v>41754</v>
      </c>
      <c r="DI190" s="269">
        <v>41750</v>
      </c>
      <c r="DJ190" s="269">
        <v>41750</v>
      </c>
      <c r="DK190" s="270"/>
      <c r="DL190" s="1167"/>
      <c r="DM190" s="1167"/>
      <c r="DN190" s="270"/>
      <c r="DO190" s="270"/>
      <c r="DP190" s="277">
        <f t="shared" si="196"/>
        <v>41784</v>
      </c>
      <c r="DQ190" s="270"/>
      <c r="DR190" s="270"/>
      <c r="DS190" s="271"/>
      <c r="DT190" s="270"/>
      <c r="DU190" s="271"/>
      <c r="DV190" s="270">
        <v>41820</v>
      </c>
      <c r="DW190" s="270"/>
      <c r="DX190" s="271"/>
      <c r="DY190" s="271"/>
      <c r="DZ190" s="60"/>
      <c r="EA190" s="61"/>
      <c r="EB190" s="61"/>
      <c r="EC190" s="26" t="str">
        <f t="shared" si="180"/>
        <v/>
      </c>
      <c r="ED190" s="26" t="str">
        <f t="shared" si="181"/>
        <v>ELSJPF5516BLOMM</v>
      </c>
      <c r="EE190" s="27">
        <f>IF($ED190="",0,IF(COUNTIF(ED$12:ED189,ED190)=0,0,COUNTIF(ED$12:ED189,ED190)))</f>
        <v>0</v>
      </c>
      <c r="EF190" s="26">
        <f t="shared" si="182"/>
        <v>0</v>
      </c>
      <c r="EG190" s="27" t="str">
        <f t="shared" si="183"/>
        <v/>
      </c>
      <c r="EI190" s="26" t="str">
        <f t="shared" si="184"/>
        <v>ELSJPF5516</v>
      </c>
      <c r="EJ190" s="26" t="str">
        <f t="shared" si="185"/>
        <v>ELSJPF5516BL</v>
      </c>
      <c r="EV190" s="26">
        <f t="shared" si="187"/>
        <v>6200</v>
      </c>
    </row>
    <row r="191" spans="1:152" s="26" customFormat="1" ht="52.5" customHeight="1">
      <c r="A191" s="168" t="str">
        <f>IF(OR($I191="TTL",$I191=""),"",IF(ISERROR(VLOOKUP($B191,CODE!$D:$G,CODE!$F$1-2,FALSE))=TRUE,"전략",VLOOKUP($B191,CODE!$D:$G,CODE!$F$1-2,FALSE)))</f>
        <v>전략</v>
      </c>
      <c r="B191" s="217" t="str">
        <f>IF(OR($I191="TTL",$I191=""),"",IF(VLOOKUP($P191,CODE!$K:$O,CODE!$O$1,FALSE)="",$I191,$I191&amp;"-"&amp;VLOOKUP($P191,CODE!$K:$O,CODE!$O$1,FALSE)))</f>
        <v>ELS-의류</v>
      </c>
      <c r="C191" s="71" t="str">
        <f t="shared" si="172"/>
        <v>ELS-대경-04</v>
      </c>
      <c r="D191" s="300" t="str">
        <f t="shared" si="173"/>
        <v>ELS-대경-04ELSJPF5516BL</v>
      </c>
      <c r="E191" s="71">
        <f t="shared" si="174"/>
        <v>8</v>
      </c>
      <c r="F191" s="193" t="str">
        <f t="shared" si="175"/>
        <v>ELS-대경-048</v>
      </c>
      <c r="G191" s="71" t="str">
        <f t="shared" si="176"/>
        <v>ELS-대경-048-ELSJPF5516BLUEOLL</v>
      </c>
      <c r="H191" s="71" t="str">
        <f>IF(ISERROR(I191&amp;VLOOKUP(P191,CODE!$K:$N,CODE!$N$1,FALSE)&amp;S191)=TRUE,0,I191&amp;VLOOKUP(P191,CODE!$K:$N,CODE!$N$1,FALSE)&amp;S191)</f>
        <v>ELS의류516</v>
      </c>
      <c r="I191" s="71" t="str">
        <f>IF(ISERROR(SEARCH("TTL",$K191))=TRUE,IF($L191="","",VLOOKUP($L191,CODE!$B:$G,CODE!$D$1,FALSE)),"TTL")</f>
        <v>ELS</v>
      </c>
      <c r="J191" s="237" t="str">
        <f t="shared" si="177"/>
        <v>14FW_E</v>
      </c>
      <c r="K191" s="878"/>
      <c r="L191" s="40" t="s">
        <v>2268</v>
      </c>
      <c r="M191" s="41" t="str">
        <f>IF(OR($I191="TTL",$L191=""),"",VLOOKUP($L191,CODE!$B:$D,CODE!$C$1,FALSE))</f>
        <v>ELSTINKO</v>
      </c>
      <c r="N191" s="42" t="str">
        <f>IF(OR($I191="TTL",$L191=""),"",VLOOKUP($K$2,CODE!$S:$T,CODE!$T$1-1,FALSE))</f>
        <v>F</v>
      </c>
      <c r="O191" s="1281">
        <v>5</v>
      </c>
      <c r="P191" s="40" t="s">
        <v>2269</v>
      </c>
      <c r="Q191" s="41" t="str">
        <f>IF(OR($I191="TTL",$P191=""),"",VLOOKUP($P191,CODE!$K:$M,CODE!$L$1,FALSE))</f>
        <v>JUMPER</v>
      </c>
      <c r="R191" s="1282" t="s">
        <v>2271</v>
      </c>
      <c r="S191" s="1283">
        <v>516</v>
      </c>
      <c r="T191" s="43">
        <f t="shared" si="190"/>
        <v>516</v>
      </c>
      <c r="U191" s="39" t="str">
        <f t="shared" si="191"/>
        <v>ELSJPF5516</v>
      </c>
      <c r="V191" s="36">
        <f t="shared" si="163"/>
        <v>0.1</v>
      </c>
      <c r="W191" s="1284" t="s">
        <v>2272</v>
      </c>
      <c r="X191" s="39" t="str">
        <f>IF($Y191="","",VLOOKUP($Y191,CODE!$AE:$AF,CODE!$AF$1-1,FALSE))</f>
        <v>BL</v>
      </c>
      <c r="Y191" s="37" t="s">
        <v>2273</v>
      </c>
      <c r="Z191" s="35" t="str">
        <f t="shared" si="192"/>
        <v>ELSJPF5516BL</v>
      </c>
      <c r="AA191" s="592" t="str">
        <f t="shared" si="164"/>
        <v/>
      </c>
      <c r="AB191" s="44">
        <f t="shared" si="165"/>
        <v>0.2</v>
      </c>
      <c r="AC191" s="598" t="s">
        <v>3020</v>
      </c>
      <c r="AD191" s="184">
        <v>1</v>
      </c>
      <c r="AE191" s="1285" t="s">
        <v>2274</v>
      </c>
      <c r="AF191" s="1295">
        <v>200</v>
      </c>
      <c r="AG191" s="1287" t="s">
        <v>2275</v>
      </c>
      <c r="AH191" s="1288">
        <v>4</v>
      </c>
      <c r="AI191" s="224" t="str">
        <f t="shared" si="193"/>
        <v>04</v>
      </c>
      <c r="AJ191" s="1289" t="s">
        <v>2276</v>
      </c>
      <c r="AK191" s="1289" t="s">
        <v>2277</v>
      </c>
      <c r="AL191" s="212">
        <f t="shared" si="194"/>
        <v>1</v>
      </c>
      <c r="AM191" s="247">
        <f>IF(ISERROR(VLOOKUP($F191,[1]기획현황취합!$A$1:$E$65440,[1]기획현황취합!$B$1,FALSE))=TRUE,0,VLOOKUP($F191,[1]기획현황취합!$A$1:$E$65440,[1]기획현황취합!$B$1,FALSE))</f>
        <v>159000</v>
      </c>
      <c r="AN191" s="1099">
        <f>IF(ISERROR(VLOOKUP($F191,[1]기획현황취합!$A$1:$E$65440,[1]기획현황취합!$C$1,FALSE))=TRUE,0,VLOOKUP($F191,[1]기획현황취합!$A$1:$E$65440,[1]기획현황취합!$C$1,FALSE))</f>
        <v>41803</v>
      </c>
      <c r="AO191" s="45">
        <f>IF(ISERROR(($AM191/1.1)/VLOOKUP($AG191,'TARGET MU'!$A:$D,'TARGET MU'!$D$1,FALSE))=TRUE,0,($AM191/1.1)/VLOOKUP($AG191,'TARGET MU'!$A:$D,'TARGET MU'!$D$1,FALSE))</f>
        <v>32121.212121212116</v>
      </c>
      <c r="AP191" s="1110">
        <f>IF(OR(AF191=0,AND(AV191=0,AW191=0)),0,IF(AG191="캡보이2",AV191*$AQ$5+AU191,IF(OR(AK191="IN",AK191="BG",AK191="VT",AK191="CB"),$AU191+(($AV191*(1+$AW$4))*(HLOOKUP(VLOOKUP(AG191,'TARGET MU'!$A:$P,'TARGET MU'!$J$1,FALSE),$AO$4:$AR$5,2,FALSE)))+$AW191,$AU191+((($AV191*(1+$AW$4))*(1+HLOOKUP(VLOOKUP($P191,CODE!$K:$P,CODE!$P$1,FALSE),$AS$4:$AV$5,2,FALSE)))*(HLOOKUP(VLOOKUP(AG191,'TARGET MU'!$A:$P,'TARGET MU'!$J$1,FALSE),$AO$4:$AR$5,2,FALSE)))+$AW191)))</f>
        <v>35825.000000000007</v>
      </c>
      <c r="AQ191" s="38">
        <f t="shared" si="188"/>
        <v>3703.7878787878908</v>
      </c>
      <c r="AR191" s="754">
        <v>0</v>
      </c>
      <c r="AS191" s="754">
        <v>20</v>
      </c>
      <c r="AT191" s="244" t="s">
        <v>1724</v>
      </c>
      <c r="AU191" s="219">
        <f t="shared" si="189"/>
        <v>20</v>
      </c>
      <c r="AV191" s="245">
        <v>31</v>
      </c>
      <c r="AW191" s="246">
        <v>0</v>
      </c>
      <c r="AX191" s="250">
        <f>IF(ISERROR(VLOOKUP($F191,[1]기획현황취합!$A$1:$E$65440,[1]기획현황취합!$D$1,FALSE))=TRUE,0,VLOOKUP($F191,[1]기획현황취합!$A$1:$E$65440,[1]기획현황취합!$D$1,FALSE))</f>
        <v>41744</v>
      </c>
      <c r="AY191" s="248">
        <v>0</v>
      </c>
      <c r="AZ191" s="208">
        <f>IF(ISERROR(VLOOKUP($F191,[1]기획현황취합!$A$1:$E$65440,[1]기획현황취합!$E$1,FALSE))=TRUE,0,VLOOKUP($F191,[1]기획현황취합!$A$1:$E$65440,[1]기획현황취합!$E$1,FALSE))</f>
        <v>41844</v>
      </c>
      <c r="BA191" s="243">
        <v>41859</v>
      </c>
      <c r="BB191" s="243">
        <v>41884</v>
      </c>
      <c r="BC191" s="243">
        <v>0</v>
      </c>
      <c r="BD191" s="243">
        <v>0</v>
      </c>
      <c r="BE191" s="243">
        <v>0</v>
      </c>
      <c r="BF191" s="243">
        <v>0</v>
      </c>
      <c r="BG191" s="249" t="s">
        <v>2838</v>
      </c>
      <c r="BH191" s="249">
        <v>0</v>
      </c>
      <c r="BI191" s="83">
        <f>IF($I191="TTL",SUMIF($C:$C,MID($K191,1,SEARCH("TTL",$K191)-2),$BI:$BI),SUMIF(실입고현황!$A:$A,BB191&amp;VLOOKUP($AG191,'TARGET MU'!$A:$D,'TARGET MU'!$B$1,FALSE)&amp;$Z191&amp;" "&amp;$AE191,실입고현황!$C:$C))</f>
        <v>210</v>
      </c>
      <c r="BJ191" s="102">
        <f>IF($I191="TTL",SUMIF($C:$C,MID($K191,1,SEARCH("TTL",$K191)-2),$BJ:$BJ),SUMIF(실입고현황!$A:$A,BC191&amp;VLOOKUP($AG191,'TARGET MU'!$A:$D,'TARGET MU'!$B$1,FALSE)&amp;$Z191&amp;" "&amp;$AE191,실입고현황!$C:$C))</f>
        <v>0</v>
      </c>
      <c r="BK191" s="103">
        <f>IF($I191="TTL",SUMIF($C:$C,MID($K191,1,SEARCH("TTL",$K191)-2),$BK:$BK),SUMIF(실입고현황!$A:$A,BD191&amp;VLOOKUP($AG191,'TARGET MU'!$A:$D,'TARGET MU'!$B$1,FALSE)&amp;$Z191&amp;" "&amp;$AE191,실입고현황!$C:$C))</f>
        <v>0</v>
      </c>
      <c r="BL191" s="103">
        <f>IF($I191="TTL",SUMIF($C:$C,MID($K191,1,SEARCH("TTL",$K191)-2),$BL:$BL),SUMIF(실입고현황!$A:$A,BE191&amp;VLOOKUP($AG191,'TARGET MU'!$A:$D,'TARGET MU'!$B$1,FALSE)&amp;$Z191&amp;" "&amp;$AE191,실입고현황!$C:$C))</f>
        <v>0</v>
      </c>
      <c r="BM191" s="103">
        <f>IF($I191="TTL",SUMIF($C:$C,MID($K191,1,SEARCH("TTL",$K191)-2),$BM:$BM),SUMIF(실입고현황!$A:$A,BF191&amp;VLOOKUP($AG191,'TARGET MU'!$A:$D,'TARGET MU'!$B$1,FALSE)&amp;$Z191&amp;" "&amp;$AE191,실입고현황!$C:$C))</f>
        <v>0</v>
      </c>
      <c r="BN191" s="104">
        <f t="shared" si="166"/>
        <v>0</v>
      </c>
      <c r="BO191" s="46">
        <f t="shared" si="167"/>
        <v>200</v>
      </c>
      <c r="BP191" s="94">
        <f t="shared" si="168"/>
        <v>7165000.0000000019</v>
      </c>
      <c r="BQ191" s="94">
        <f t="shared" si="169"/>
        <v>31800000</v>
      </c>
      <c r="BR191" s="47">
        <f t="shared" si="186"/>
        <v>4.0347649559094068</v>
      </c>
      <c r="BT191" s="26" t="str">
        <f>IF(ISERROR(Z191&amp;VLOOKUP($AG191,'TARGET MU'!$A:$D,'TARGET MU'!$B$1,FALSE))=TRUE,"",Z191&amp;VLOOKUP($AG191,'TARGET MU'!$A:$D,'TARGET MU'!$B$1,FALSE))</f>
        <v>ELSJPF5516BL대경글로텍</v>
      </c>
      <c r="BU191" s="31">
        <f t="shared" si="178"/>
        <v>35825.000000000007</v>
      </c>
      <c r="BV191" s="31" t="str">
        <f t="shared" si="179"/>
        <v>ELSJPF5516BLOLL200159000대경04IN</v>
      </c>
      <c r="BX191" s="54" t="str">
        <f t="shared" si="198"/>
        <v>ELS</v>
      </c>
      <c r="BY191" s="55">
        <f t="shared" si="199"/>
        <v>5</v>
      </c>
      <c r="BZ191" s="55" t="str">
        <f t="shared" si="200"/>
        <v>M</v>
      </c>
      <c r="CA191" s="55" t="str">
        <f t="shared" si="201"/>
        <v>JP</v>
      </c>
      <c r="CB191" s="55" t="str">
        <f t="shared" si="202"/>
        <v>K</v>
      </c>
      <c r="CC191" s="55" t="str">
        <f t="shared" si="203"/>
        <v>IN</v>
      </c>
      <c r="CD191" s="56" t="str">
        <f t="shared" si="204"/>
        <v>14FW_ELSTINKO_JUMPER_01_BL_KIDS</v>
      </c>
      <c r="CE191" s="55" t="str">
        <f t="shared" si="205"/>
        <v>ELSJPF5516</v>
      </c>
      <c r="CF191" s="55">
        <f t="shared" si="206"/>
        <v>516</v>
      </c>
      <c r="CG191" s="56" t="str">
        <f t="shared" si="207"/>
        <v>14FW_ELSTINKO_JUMPER_01_BL_KIDS</v>
      </c>
      <c r="CH191" s="55" t="str">
        <f t="shared" si="208"/>
        <v>BL</v>
      </c>
      <c r="CI191" s="55">
        <f t="shared" si="209"/>
        <v>1</v>
      </c>
      <c r="CJ191" s="55" t="str">
        <f t="shared" si="210"/>
        <v>OLL</v>
      </c>
      <c r="CK191" s="57">
        <f t="shared" si="170"/>
        <v>200</v>
      </c>
      <c r="CL191" s="58">
        <f t="shared" si="211"/>
        <v>31</v>
      </c>
      <c r="CM191" s="57">
        <f t="shared" si="212"/>
        <v>159000</v>
      </c>
      <c r="CN191" s="57">
        <f t="shared" si="213"/>
        <v>35805.000000000007</v>
      </c>
      <c r="CO191" s="57">
        <f t="shared" si="214"/>
        <v>20</v>
      </c>
      <c r="CP191" s="59">
        <f t="shared" si="215"/>
        <v>1</v>
      </c>
      <c r="CQ191" s="234"/>
      <c r="CS191" s="48"/>
      <c r="CT191" s="49" t="str">
        <f t="shared" si="216"/>
        <v>ELSJPF5516BLOLL</v>
      </c>
      <c r="CU191" s="50" t="str">
        <f t="shared" si="217"/>
        <v>ELSTINKO</v>
      </c>
      <c r="CV191" s="50" t="str">
        <f t="shared" si="197"/>
        <v>JUMPER_516_KIDS</v>
      </c>
      <c r="CW191" s="50" t="str">
        <f t="shared" si="218"/>
        <v>BLUE_OLL</v>
      </c>
      <c r="CX191" s="51" t="str">
        <f t="shared" si="219"/>
        <v>ELS</v>
      </c>
      <c r="CY191" s="51">
        <f t="shared" si="220"/>
        <v>516</v>
      </c>
      <c r="CZ191" s="52">
        <f t="shared" si="171"/>
        <v>200</v>
      </c>
      <c r="DA191" s="52">
        <f t="shared" si="221"/>
        <v>159000</v>
      </c>
      <c r="DB191" s="51" t="str">
        <f t="shared" si="222"/>
        <v>BLUE</v>
      </c>
      <c r="DC191" s="51" t="str">
        <f t="shared" si="223"/>
        <v>OLL</v>
      </c>
      <c r="DD191" s="60"/>
      <c r="DE191" s="164"/>
      <c r="DG191" s="270">
        <v>41778</v>
      </c>
      <c r="DH191" s="276">
        <f t="shared" si="195"/>
        <v>41754</v>
      </c>
      <c r="DI191" s="269">
        <v>41750</v>
      </c>
      <c r="DJ191" s="269">
        <v>41750</v>
      </c>
      <c r="DK191" s="270"/>
      <c r="DL191" s="1167"/>
      <c r="DM191" s="1167"/>
      <c r="DN191" s="270"/>
      <c r="DO191" s="270"/>
      <c r="DP191" s="277">
        <f t="shared" si="196"/>
        <v>41784</v>
      </c>
      <c r="DQ191" s="270"/>
      <c r="DR191" s="270"/>
      <c r="DS191" s="271"/>
      <c r="DT191" s="270"/>
      <c r="DU191" s="271"/>
      <c r="DV191" s="270">
        <v>41820</v>
      </c>
      <c r="DW191" s="270"/>
      <c r="DX191" s="271"/>
      <c r="DY191" s="271"/>
      <c r="DZ191" s="60"/>
      <c r="EA191" s="61"/>
      <c r="EB191" s="61"/>
      <c r="EC191" s="26" t="str">
        <f t="shared" si="180"/>
        <v/>
      </c>
      <c r="ED191" s="26" t="str">
        <f t="shared" si="181"/>
        <v>ELSJPF5516BLOLL</v>
      </c>
      <c r="EE191" s="27">
        <f>IF($ED191="",0,IF(COUNTIF(ED$12:ED190,ED191)=0,0,COUNTIF(ED$12:ED190,ED191)))</f>
        <v>0</v>
      </c>
      <c r="EF191" s="26">
        <f t="shared" si="182"/>
        <v>0</v>
      </c>
      <c r="EG191" s="27" t="str">
        <f t="shared" si="183"/>
        <v/>
      </c>
      <c r="EI191" s="26" t="str">
        <f t="shared" si="184"/>
        <v>ELSJPF5516</v>
      </c>
      <c r="EJ191" s="26" t="str">
        <f t="shared" si="185"/>
        <v>ELSJPF5516BL</v>
      </c>
      <c r="EV191" s="26">
        <f t="shared" si="187"/>
        <v>6200</v>
      </c>
    </row>
    <row r="192" spans="1:152" s="26" customFormat="1" ht="52.5" customHeight="1">
      <c r="A192" s="168" t="str">
        <f>IF(OR($I192="TTL",$I192=""),"",IF(ISERROR(VLOOKUP($B192,CODE!$D:$G,CODE!$F$1-2,FALSE))=TRUE,"전략",VLOOKUP($B192,CODE!$D:$G,CODE!$F$1-2,FALSE)))</f>
        <v>전략</v>
      </c>
      <c r="B192" s="217" t="str">
        <f>IF(OR($I192="TTL",$I192=""),"",IF(VLOOKUP($P192,CODE!$K:$O,CODE!$O$1,FALSE)="",$I192,$I192&amp;"-"&amp;VLOOKUP($P192,CODE!$K:$O,CODE!$O$1,FALSE)))</f>
        <v>ELS-의류</v>
      </c>
      <c r="C192" s="71" t="str">
        <f t="shared" si="172"/>
        <v>ELS-대경-04</v>
      </c>
      <c r="D192" s="300" t="str">
        <f t="shared" si="173"/>
        <v>ELS-대경-04ELSJPF5516BL</v>
      </c>
      <c r="E192" s="71">
        <f t="shared" si="174"/>
        <v>8</v>
      </c>
      <c r="F192" s="193" t="str">
        <f t="shared" si="175"/>
        <v>ELS-대경-048</v>
      </c>
      <c r="G192" s="71" t="str">
        <f t="shared" si="176"/>
        <v>ELS-대경-048-ELSJPF5516BLUEOXL</v>
      </c>
      <c r="H192" s="71" t="str">
        <f>IF(ISERROR(I192&amp;VLOOKUP(P192,CODE!$K:$N,CODE!$N$1,FALSE)&amp;S192)=TRUE,0,I192&amp;VLOOKUP(P192,CODE!$K:$N,CODE!$N$1,FALSE)&amp;S192)</f>
        <v>ELS의류516</v>
      </c>
      <c r="I192" s="71" t="str">
        <f>IF(ISERROR(SEARCH("TTL",$K192))=TRUE,IF($L192="","",VLOOKUP($L192,CODE!$B:$G,CODE!$D$1,FALSE)),"TTL")</f>
        <v>ELS</v>
      </c>
      <c r="J192" s="237" t="str">
        <f t="shared" si="177"/>
        <v>14FW_E</v>
      </c>
      <c r="K192" s="878"/>
      <c r="L192" s="40" t="s">
        <v>2278</v>
      </c>
      <c r="M192" s="41" t="str">
        <f>IF(OR($I192="TTL",$L192=""),"",VLOOKUP($L192,CODE!$B:$D,CODE!$C$1,FALSE))</f>
        <v>ELSTINKO</v>
      </c>
      <c r="N192" s="42" t="str">
        <f>IF(OR($I192="TTL",$L192=""),"",VLOOKUP($K$2,CODE!$S:$T,CODE!$T$1-1,FALSE))</f>
        <v>F</v>
      </c>
      <c r="O192" s="1281">
        <v>5</v>
      </c>
      <c r="P192" s="40" t="s">
        <v>2279</v>
      </c>
      <c r="Q192" s="41" t="str">
        <f>IF(OR($I192="TTL",$P192=""),"",VLOOKUP($P192,CODE!$K:$M,CODE!$L$1,FALSE))</f>
        <v>JUMPER</v>
      </c>
      <c r="R192" s="1282" t="s">
        <v>2247</v>
      </c>
      <c r="S192" s="1283">
        <v>516</v>
      </c>
      <c r="T192" s="43">
        <f t="shared" si="190"/>
        <v>516</v>
      </c>
      <c r="U192" s="39" t="str">
        <f t="shared" si="191"/>
        <v>ELSJPF5516</v>
      </c>
      <c r="V192" s="36">
        <f t="shared" si="163"/>
        <v>0.1</v>
      </c>
      <c r="W192" s="1284" t="s">
        <v>2259</v>
      </c>
      <c r="X192" s="39" t="str">
        <f>IF($Y192="","",VLOOKUP($Y192,CODE!$AE:$AF,CODE!$AF$1-1,FALSE))</f>
        <v>BL</v>
      </c>
      <c r="Y192" s="37" t="s">
        <v>2260</v>
      </c>
      <c r="Z192" s="35" t="str">
        <f t="shared" si="192"/>
        <v>ELSJPF5516BL</v>
      </c>
      <c r="AA192" s="592" t="str">
        <f t="shared" si="164"/>
        <v/>
      </c>
      <c r="AB192" s="44">
        <f t="shared" si="165"/>
        <v>0.2</v>
      </c>
      <c r="AC192" s="598" t="s">
        <v>3020</v>
      </c>
      <c r="AD192" s="184">
        <v>1</v>
      </c>
      <c r="AE192" s="1285" t="s">
        <v>2246</v>
      </c>
      <c r="AF192" s="1295">
        <v>150</v>
      </c>
      <c r="AG192" s="1287" t="s">
        <v>2240</v>
      </c>
      <c r="AH192" s="1288">
        <v>4</v>
      </c>
      <c r="AI192" s="224" t="str">
        <f t="shared" si="193"/>
        <v>04</v>
      </c>
      <c r="AJ192" s="1289" t="s">
        <v>2241</v>
      </c>
      <c r="AK192" s="1289" t="s">
        <v>2242</v>
      </c>
      <c r="AL192" s="212">
        <f t="shared" si="194"/>
        <v>1</v>
      </c>
      <c r="AM192" s="247">
        <f>IF(ISERROR(VLOOKUP($F192,[1]기획현황취합!$A$1:$E$65440,[1]기획현황취합!$B$1,FALSE))=TRUE,0,VLOOKUP($F192,[1]기획현황취합!$A$1:$E$65440,[1]기획현황취합!$B$1,FALSE))</f>
        <v>159000</v>
      </c>
      <c r="AN192" s="1099">
        <f>IF(ISERROR(VLOOKUP($F192,[1]기획현황취합!$A$1:$E$65440,[1]기획현황취합!$C$1,FALSE))=TRUE,0,VLOOKUP($F192,[1]기획현황취합!$A$1:$E$65440,[1]기획현황취합!$C$1,FALSE))</f>
        <v>41803</v>
      </c>
      <c r="AO192" s="45">
        <f>IF(ISERROR(($AM192/1.1)/VLOOKUP($AG192,'TARGET MU'!$A:$D,'TARGET MU'!$D$1,FALSE))=TRUE,0,($AM192/1.1)/VLOOKUP($AG192,'TARGET MU'!$A:$D,'TARGET MU'!$D$1,FALSE))</f>
        <v>32121.212121212116</v>
      </c>
      <c r="AP192" s="1110">
        <f>IF(OR(AF192=0,AND(AV192=0,AW192=0)),0,IF(AG192="캡보이2",AV192*$AQ$5+AU192,IF(OR(AK192="IN",AK192="BG",AK192="VT",AK192="CB"),$AU192+(($AV192*(1+$AW$4))*(HLOOKUP(VLOOKUP(AG192,'TARGET MU'!$A:$P,'TARGET MU'!$J$1,FALSE),$AO$4:$AR$5,2,FALSE)))+$AW192,$AU192+((($AV192*(1+$AW$4))*(1+HLOOKUP(VLOOKUP($P192,CODE!$K:$P,CODE!$P$1,FALSE),$AS$4:$AV$5,2,FALSE)))*(HLOOKUP(VLOOKUP(AG192,'TARGET MU'!$A:$P,'TARGET MU'!$J$1,FALSE),$AO$4:$AR$5,2,FALSE)))+$AW192)))</f>
        <v>35825.000000000007</v>
      </c>
      <c r="AQ192" s="38">
        <f t="shared" si="188"/>
        <v>3703.7878787878908</v>
      </c>
      <c r="AR192" s="754">
        <v>0</v>
      </c>
      <c r="AS192" s="754">
        <v>20</v>
      </c>
      <c r="AT192" s="244" t="s">
        <v>1724</v>
      </c>
      <c r="AU192" s="219">
        <f t="shared" si="189"/>
        <v>20</v>
      </c>
      <c r="AV192" s="245">
        <v>31</v>
      </c>
      <c r="AW192" s="246">
        <v>0</v>
      </c>
      <c r="AX192" s="250">
        <f>IF(ISERROR(VLOOKUP($F192,[1]기획현황취합!$A$1:$E$65440,[1]기획현황취합!$D$1,FALSE))=TRUE,0,VLOOKUP($F192,[1]기획현황취합!$A$1:$E$65440,[1]기획현황취합!$D$1,FALSE))</f>
        <v>41744</v>
      </c>
      <c r="AY192" s="248">
        <v>0</v>
      </c>
      <c r="AZ192" s="208">
        <f>IF(ISERROR(VLOOKUP($F192,[1]기획현황취합!$A$1:$E$65440,[1]기획현황취합!$E$1,FALSE))=TRUE,0,VLOOKUP($F192,[1]기획현황취합!$A$1:$E$65440,[1]기획현황취합!$E$1,FALSE))</f>
        <v>41844</v>
      </c>
      <c r="BA192" s="243">
        <v>41859</v>
      </c>
      <c r="BB192" s="243">
        <v>41884</v>
      </c>
      <c r="BC192" s="243">
        <v>0</v>
      </c>
      <c r="BD192" s="243">
        <v>0</v>
      </c>
      <c r="BE192" s="243">
        <v>0</v>
      </c>
      <c r="BF192" s="243">
        <v>0</v>
      </c>
      <c r="BG192" s="249" t="s">
        <v>2838</v>
      </c>
      <c r="BH192" s="249">
        <v>0</v>
      </c>
      <c r="BI192" s="83">
        <f>IF($I192="TTL",SUMIF($C:$C,MID($K192,1,SEARCH("TTL",$K192)-2),$BI:$BI),SUMIF(실입고현황!$A:$A,BB192&amp;VLOOKUP($AG192,'TARGET MU'!$A:$D,'TARGET MU'!$B$1,FALSE)&amp;$Z192&amp;" "&amp;$AE192,실입고현황!$C:$C))</f>
        <v>160</v>
      </c>
      <c r="BJ192" s="102">
        <f>IF($I192="TTL",SUMIF($C:$C,MID($K192,1,SEARCH("TTL",$K192)-2),$BJ:$BJ),SUMIF(실입고현황!$A:$A,BC192&amp;VLOOKUP($AG192,'TARGET MU'!$A:$D,'TARGET MU'!$B$1,FALSE)&amp;$Z192&amp;" "&amp;$AE192,실입고현황!$C:$C))</f>
        <v>0</v>
      </c>
      <c r="BK192" s="103">
        <f>IF($I192="TTL",SUMIF($C:$C,MID($K192,1,SEARCH("TTL",$K192)-2),$BK:$BK),SUMIF(실입고현황!$A:$A,BD192&amp;VLOOKUP($AG192,'TARGET MU'!$A:$D,'TARGET MU'!$B$1,FALSE)&amp;$Z192&amp;" "&amp;$AE192,실입고현황!$C:$C))</f>
        <v>0</v>
      </c>
      <c r="BL192" s="103">
        <f>IF($I192="TTL",SUMIF($C:$C,MID($K192,1,SEARCH("TTL",$K192)-2),$BL:$BL),SUMIF(실입고현황!$A:$A,BE192&amp;VLOOKUP($AG192,'TARGET MU'!$A:$D,'TARGET MU'!$B$1,FALSE)&amp;$Z192&amp;" "&amp;$AE192,실입고현황!$C:$C))</f>
        <v>0</v>
      </c>
      <c r="BM192" s="103">
        <f>IF($I192="TTL",SUMIF($C:$C,MID($K192,1,SEARCH("TTL",$K192)-2),$BM:$BM),SUMIF(실입고현황!$A:$A,BF192&amp;VLOOKUP($AG192,'TARGET MU'!$A:$D,'TARGET MU'!$B$1,FALSE)&amp;$Z192&amp;" "&amp;$AE192,실입고현황!$C:$C))</f>
        <v>0</v>
      </c>
      <c r="BN192" s="104">
        <f t="shared" si="166"/>
        <v>0</v>
      </c>
      <c r="BO192" s="46">
        <f t="shared" si="167"/>
        <v>150</v>
      </c>
      <c r="BP192" s="94">
        <f t="shared" si="168"/>
        <v>5373750.0000000009</v>
      </c>
      <c r="BQ192" s="94">
        <f t="shared" si="169"/>
        <v>23850000</v>
      </c>
      <c r="BR192" s="47">
        <f t="shared" si="186"/>
        <v>4.0347649559094068</v>
      </c>
      <c r="BT192" s="26" t="str">
        <f>IF(ISERROR(Z192&amp;VLOOKUP($AG192,'TARGET MU'!$A:$D,'TARGET MU'!$B$1,FALSE))=TRUE,"",Z192&amp;VLOOKUP($AG192,'TARGET MU'!$A:$D,'TARGET MU'!$B$1,FALSE))</f>
        <v>ELSJPF5516BL대경글로텍</v>
      </c>
      <c r="BU192" s="31">
        <f t="shared" si="178"/>
        <v>35825.000000000007</v>
      </c>
      <c r="BV192" s="31" t="str">
        <f t="shared" si="179"/>
        <v>ELSJPF5516BLOXL150159000대경04IN</v>
      </c>
      <c r="BX192" s="54" t="str">
        <f t="shared" si="198"/>
        <v>ELS</v>
      </c>
      <c r="BY192" s="55">
        <f t="shared" si="199"/>
        <v>5</v>
      </c>
      <c r="BZ192" s="55" t="str">
        <f t="shared" si="200"/>
        <v>M</v>
      </c>
      <c r="CA192" s="55" t="str">
        <f t="shared" si="201"/>
        <v>JP</v>
      </c>
      <c r="CB192" s="55" t="str">
        <f t="shared" si="202"/>
        <v>K</v>
      </c>
      <c r="CC192" s="55" t="str">
        <f t="shared" si="203"/>
        <v>IN</v>
      </c>
      <c r="CD192" s="56" t="str">
        <f t="shared" si="204"/>
        <v>14FW_ELSTINKO_JUMPER_01_BL_KIDS</v>
      </c>
      <c r="CE192" s="55" t="str">
        <f t="shared" si="205"/>
        <v>ELSJPF5516</v>
      </c>
      <c r="CF192" s="55">
        <f t="shared" si="206"/>
        <v>516</v>
      </c>
      <c r="CG192" s="56" t="str">
        <f t="shared" si="207"/>
        <v>14FW_ELSTINKO_JUMPER_01_BL_KIDS</v>
      </c>
      <c r="CH192" s="55" t="str">
        <f t="shared" si="208"/>
        <v>BL</v>
      </c>
      <c r="CI192" s="55">
        <f t="shared" si="209"/>
        <v>1</v>
      </c>
      <c r="CJ192" s="55" t="str">
        <f t="shared" si="210"/>
        <v>OXL</v>
      </c>
      <c r="CK192" s="57">
        <f t="shared" si="170"/>
        <v>150</v>
      </c>
      <c r="CL192" s="58">
        <f t="shared" si="211"/>
        <v>31</v>
      </c>
      <c r="CM192" s="57">
        <f t="shared" si="212"/>
        <v>159000</v>
      </c>
      <c r="CN192" s="57">
        <f t="shared" si="213"/>
        <v>35805.000000000007</v>
      </c>
      <c r="CO192" s="57">
        <f t="shared" si="214"/>
        <v>20</v>
      </c>
      <c r="CP192" s="59">
        <f t="shared" si="215"/>
        <v>1</v>
      </c>
      <c r="CQ192" s="234"/>
      <c r="CS192" s="48"/>
      <c r="CT192" s="49" t="str">
        <f t="shared" si="216"/>
        <v>ELSJPF5516BLOXL</v>
      </c>
      <c r="CU192" s="50" t="str">
        <f t="shared" si="217"/>
        <v>ELSTINKO</v>
      </c>
      <c r="CV192" s="50" t="str">
        <f t="shared" si="197"/>
        <v>JUMPER_516_KIDS</v>
      </c>
      <c r="CW192" s="50" t="str">
        <f t="shared" si="218"/>
        <v>BLUE_OXL</v>
      </c>
      <c r="CX192" s="51" t="str">
        <f t="shared" si="219"/>
        <v>ELS</v>
      </c>
      <c r="CY192" s="51">
        <f t="shared" si="220"/>
        <v>516</v>
      </c>
      <c r="CZ192" s="52">
        <f t="shared" si="171"/>
        <v>150</v>
      </c>
      <c r="DA192" s="52">
        <f t="shared" si="221"/>
        <v>159000</v>
      </c>
      <c r="DB192" s="51" t="str">
        <f t="shared" si="222"/>
        <v>BLUE</v>
      </c>
      <c r="DC192" s="51" t="str">
        <f t="shared" si="223"/>
        <v>OXL</v>
      </c>
      <c r="DD192" s="60"/>
      <c r="DE192" s="164"/>
      <c r="DG192" s="270">
        <v>41778</v>
      </c>
      <c r="DH192" s="276">
        <f t="shared" si="195"/>
        <v>41754</v>
      </c>
      <c r="DI192" s="269">
        <v>41750</v>
      </c>
      <c r="DJ192" s="269">
        <v>41750</v>
      </c>
      <c r="DK192" s="270"/>
      <c r="DL192" s="1167"/>
      <c r="DM192" s="1167"/>
      <c r="DN192" s="270"/>
      <c r="DO192" s="270"/>
      <c r="DP192" s="277">
        <f t="shared" si="196"/>
        <v>41784</v>
      </c>
      <c r="DQ192" s="270"/>
      <c r="DR192" s="270"/>
      <c r="DS192" s="271"/>
      <c r="DT192" s="270"/>
      <c r="DU192" s="271"/>
      <c r="DV192" s="270">
        <v>41820</v>
      </c>
      <c r="DW192" s="270"/>
      <c r="DX192" s="271"/>
      <c r="DY192" s="271"/>
      <c r="DZ192" s="60"/>
      <c r="EA192" s="61"/>
      <c r="EB192" s="61"/>
      <c r="EC192" s="26" t="str">
        <f t="shared" si="180"/>
        <v/>
      </c>
      <c r="ED192" s="26" t="str">
        <f t="shared" si="181"/>
        <v>ELSJPF5516BLOXL</v>
      </c>
      <c r="EE192" s="27">
        <f>IF($ED192="",0,IF(COUNTIF(ED$12:ED191,ED192)=0,0,COUNTIF(ED$12:ED191,ED192)))</f>
        <v>0</v>
      </c>
      <c r="EF192" s="26">
        <f t="shared" si="182"/>
        <v>0</v>
      </c>
      <c r="EG192" s="27" t="str">
        <f t="shared" si="183"/>
        <v/>
      </c>
      <c r="EI192" s="26" t="str">
        <f t="shared" si="184"/>
        <v>ELSJPF5516</v>
      </c>
      <c r="EJ192" s="26" t="str">
        <f t="shared" si="185"/>
        <v>ELSJPF5516BL</v>
      </c>
      <c r="EV192" s="26">
        <f t="shared" si="187"/>
        <v>4650</v>
      </c>
    </row>
    <row r="193" spans="1:152" s="26" customFormat="1" ht="52.5" customHeight="1">
      <c r="A193" s="168" t="str">
        <f>IF(OR($I193="TTL",$I193=""),"",IF(ISERROR(VLOOKUP($B193,CODE!$D:$G,CODE!$F$1-2,FALSE))=TRUE,"전략",VLOOKUP($B193,CODE!$D:$G,CODE!$F$1-2,FALSE)))</f>
        <v>전략</v>
      </c>
      <c r="B193" s="217" t="str">
        <f>IF(OR($I193="TTL",$I193=""),"",IF(VLOOKUP($P193,CODE!$K:$O,CODE!$O$1,FALSE)="",$I193,$I193&amp;"-"&amp;VLOOKUP($P193,CODE!$K:$O,CODE!$O$1,FALSE)))</f>
        <v>ELS-의류</v>
      </c>
      <c r="C193" s="71" t="str">
        <f t="shared" si="172"/>
        <v>ELS-대경-04</v>
      </c>
      <c r="D193" s="300" t="str">
        <f t="shared" si="173"/>
        <v>ELS-대경-04ELSJPF5516PK</v>
      </c>
      <c r="E193" s="71">
        <f t="shared" si="174"/>
        <v>9</v>
      </c>
      <c r="F193" s="193" t="str">
        <f t="shared" si="175"/>
        <v>ELS-대경-049</v>
      </c>
      <c r="G193" s="71" t="str">
        <f t="shared" si="176"/>
        <v>ELS-대경-049-ELSJPF5516PINKOXS</v>
      </c>
      <c r="H193" s="71" t="str">
        <f>IF(ISERROR(I193&amp;VLOOKUP(P193,CODE!$K:$N,CODE!$N$1,FALSE)&amp;S193)=TRUE,0,I193&amp;VLOOKUP(P193,CODE!$K:$N,CODE!$N$1,FALSE)&amp;S193)</f>
        <v>ELS의류516</v>
      </c>
      <c r="I193" s="71" t="str">
        <f>IF(ISERROR(SEARCH("TTL",$K193))=TRUE,IF($L193="","",VLOOKUP($L193,CODE!$B:$G,CODE!$D$1,FALSE)),"TTL")</f>
        <v>ELS</v>
      </c>
      <c r="J193" s="237" t="str">
        <f t="shared" si="177"/>
        <v>14FW_E</v>
      </c>
      <c r="K193" s="878"/>
      <c r="L193" s="40" t="s">
        <v>2234</v>
      </c>
      <c r="M193" s="41" t="str">
        <f>IF(OR($I193="TTL",$L193=""),"",VLOOKUP($L193,CODE!$B:$D,CODE!$C$1,FALSE))</f>
        <v>ELSTINKO</v>
      </c>
      <c r="N193" s="42" t="str">
        <f>IF(OR($I193="TTL",$L193=""),"",VLOOKUP($K$2,CODE!$S:$T,CODE!$T$1-1,FALSE))</f>
        <v>F</v>
      </c>
      <c r="O193" s="1281">
        <v>5</v>
      </c>
      <c r="P193" s="40" t="s">
        <v>2258</v>
      </c>
      <c r="Q193" s="41" t="str">
        <f>IF(OR($I193="TTL",$P193=""),"",VLOOKUP($P193,CODE!$K:$M,CODE!$L$1,FALSE))</f>
        <v>JUMPER</v>
      </c>
      <c r="R193" s="1282" t="s">
        <v>2247</v>
      </c>
      <c r="S193" s="1283">
        <v>516</v>
      </c>
      <c r="T193" s="43">
        <f t="shared" si="190"/>
        <v>516</v>
      </c>
      <c r="U193" s="39" t="str">
        <f t="shared" si="191"/>
        <v>ELSJPF5516</v>
      </c>
      <c r="V193" s="36">
        <f t="shared" si="163"/>
        <v>0.1</v>
      </c>
      <c r="W193" s="1284" t="s">
        <v>2280</v>
      </c>
      <c r="X193" s="39" t="str">
        <f>IF($Y193="","",VLOOKUP($Y193,CODE!$AE:$AF,CODE!$AF$1-1,FALSE))</f>
        <v>PK</v>
      </c>
      <c r="Y193" s="37" t="s">
        <v>2251</v>
      </c>
      <c r="Z193" s="35" t="str">
        <f t="shared" si="192"/>
        <v>ELSJPF5516PK</v>
      </c>
      <c r="AA193" s="592" t="str">
        <f t="shared" si="164"/>
        <v/>
      </c>
      <c r="AB193" s="44">
        <f t="shared" si="165"/>
        <v>0.2</v>
      </c>
      <c r="AC193" s="598" t="s">
        <v>3020</v>
      </c>
      <c r="AD193" s="184">
        <v>1</v>
      </c>
      <c r="AE193" s="1285" t="s">
        <v>2239</v>
      </c>
      <c r="AF193" s="1295">
        <v>200</v>
      </c>
      <c r="AG193" s="1287" t="s">
        <v>2240</v>
      </c>
      <c r="AH193" s="1288">
        <v>4</v>
      </c>
      <c r="AI193" s="224" t="str">
        <f t="shared" si="193"/>
        <v>04</v>
      </c>
      <c r="AJ193" s="1289" t="s">
        <v>2241</v>
      </c>
      <c r="AK193" s="1289" t="s">
        <v>2242</v>
      </c>
      <c r="AL193" s="212">
        <f t="shared" si="194"/>
        <v>1</v>
      </c>
      <c r="AM193" s="247">
        <f>IF(ISERROR(VLOOKUP($F193,[1]기획현황취합!$A$1:$E$65440,[1]기획현황취합!$B$1,FALSE))=TRUE,0,VLOOKUP($F193,[1]기획현황취합!$A$1:$E$65440,[1]기획현황취합!$B$1,FALSE))</f>
        <v>159000</v>
      </c>
      <c r="AN193" s="1099">
        <f>IF(ISERROR(VLOOKUP($F193,[1]기획현황취합!$A$1:$E$65440,[1]기획현황취합!$C$1,FALSE))=TRUE,0,VLOOKUP($F193,[1]기획현황취합!$A$1:$E$65440,[1]기획현황취합!$C$1,FALSE))</f>
        <v>41803</v>
      </c>
      <c r="AO193" s="45">
        <f>IF(ISERROR(($AM193/1.1)/VLOOKUP($AG193,'TARGET MU'!$A:$D,'TARGET MU'!$D$1,FALSE))=TRUE,0,($AM193/1.1)/VLOOKUP($AG193,'TARGET MU'!$A:$D,'TARGET MU'!$D$1,FALSE))</f>
        <v>32121.212121212116</v>
      </c>
      <c r="AP193" s="1110">
        <f>IF(OR(AF193=0,AND(AV193=0,AW193=0)),0,IF(AG193="캡보이2",AV193*$AQ$5+AU193,IF(OR(AK193="IN",AK193="BG",AK193="VT",AK193="CB"),$AU193+(($AV193*(1+$AW$4))*(HLOOKUP(VLOOKUP(AG193,'TARGET MU'!$A:$P,'TARGET MU'!$J$1,FALSE),$AO$4:$AR$5,2,FALSE)))+$AW193,$AU193+((($AV193*(1+$AW$4))*(1+HLOOKUP(VLOOKUP($P193,CODE!$K:$P,CODE!$P$1,FALSE),$AS$4:$AV$5,2,FALSE)))*(HLOOKUP(VLOOKUP(AG193,'TARGET MU'!$A:$P,'TARGET MU'!$J$1,FALSE),$AO$4:$AR$5,2,FALSE)))+$AW193)))</f>
        <v>35825.000000000007</v>
      </c>
      <c r="AQ193" s="38">
        <f t="shared" si="188"/>
        <v>3703.7878787878908</v>
      </c>
      <c r="AR193" s="754">
        <v>0</v>
      </c>
      <c r="AS193" s="754">
        <v>20</v>
      </c>
      <c r="AT193" s="244" t="s">
        <v>1724</v>
      </c>
      <c r="AU193" s="219">
        <f t="shared" si="189"/>
        <v>20</v>
      </c>
      <c r="AV193" s="245">
        <v>31</v>
      </c>
      <c r="AW193" s="246">
        <v>0</v>
      </c>
      <c r="AX193" s="250">
        <f>IF(ISERROR(VLOOKUP($F193,[1]기획현황취합!$A$1:$E$65440,[1]기획현황취합!$D$1,FALSE))=TRUE,0,VLOOKUP($F193,[1]기획현황취합!$A$1:$E$65440,[1]기획현황취합!$D$1,FALSE))</f>
        <v>41744</v>
      </c>
      <c r="AY193" s="248">
        <v>0</v>
      </c>
      <c r="AZ193" s="208">
        <f>IF(ISERROR(VLOOKUP($F193,[1]기획현황취합!$A$1:$E$65440,[1]기획현황취합!$E$1,FALSE))=TRUE,0,VLOOKUP($F193,[1]기획현황취합!$A$1:$E$65440,[1]기획현황취합!$E$1,FALSE))</f>
        <v>41844</v>
      </c>
      <c r="BA193" s="243">
        <v>41859</v>
      </c>
      <c r="BB193" s="243">
        <v>41884</v>
      </c>
      <c r="BC193" s="243">
        <v>0</v>
      </c>
      <c r="BD193" s="243">
        <v>0</v>
      </c>
      <c r="BE193" s="243">
        <v>0</v>
      </c>
      <c r="BF193" s="243">
        <v>0</v>
      </c>
      <c r="BG193" s="249" t="s">
        <v>2838</v>
      </c>
      <c r="BH193" s="249">
        <v>0</v>
      </c>
      <c r="BI193" s="83">
        <f>IF($I193="TTL",SUMIF($C:$C,MID($K193,1,SEARCH("TTL",$K193)-2),$BI:$BI),SUMIF(실입고현황!$A:$A,BB193&amp;VLOOKUP($AG193,'TARGET MU'!$A:$D,'TARGET MU'!$B$1,FALSE)&amp;$Z193&amp;" "&amp;$AE193,실입고현황!$C:$C))</f>
        <v>210</v>
      </c>
      <c r="BJ193" s="102">
        <f>IF($I193="TTL",SUMIF($C:$C,MID($K193,1,SEARCH("TTL",$K193)-2),$BJ:$BJ),SUMIF(실입고현황!$A:$A,BC193&amp;VLOOKUP($AG193,'TARGET MU'!$A:$D,'TARGET MU'!$B$1,FALSE)&amp;$Z193&amp;" "&amp;$AE193,실입고현황!$C:$C))</f>
        <v>0</v>
      </c>
      <c r="BK193" s="103">
        <f>IF($I193="TTL",SUMIF($C:$C,MID($K193,1,SEARCH("TTL",$K193)-2),$BK:$BK),SUMIF(실입고현황!$A:$A,BD193&amp;VLOOKUP($AG193,'TARGET MU'!$A:$D,'TARGET MU'!$B$1,FALSE)&amp;$Z193&amp;" "&amp;$AE193,실입고현황!$C:$C))</f>
        <v>0</v>
      </c>
      <c r="BL193" s="103">
        <f>IF($I193="TTL",SUMIF($C:$C,MID($K193,1,SEARCH("TTL",$K193)-2),$BL:$BL),SUMIF(실입고현황!$A:$A,BE193&amp;VLOOKUP($AG193,'TARGET MU'!$A:$D,'TARGET MU'!$B$1,FALSE)&amp;$Z193&amp;" "&amp;$AE193,실입고현황!$C:$C))</f>
        <v>0</v>
      </c>
      <c r="BM193" s="103">
        <f>IF($I193="TTL",SUMIF($C:$C,MID($K193,1,SEARCH("TTL",$K193)-2),$BM:$BM),SUMIF(실입고현황!$A:$A,BF193&amp;VLOOKUP($AG193,'TARGET MU'!$A:$D,'TARGET MU'!$B$1,FALSE)&amp;$Z193&amp;" "&amp;$AE193,실입고현황!$C:$C))</f>
        <v>0</v>
      </c>
      <c r="BN193" s="104">
        <f t="shared" si="166"/>
        <v>0</v>
      </c>
      <c r="BO193" s="46">
        <f t="shared" si="167"/>
        <v>200</v>
      </c>
      <c r="BP193" s="94">
        <f t="shared" si="168"/>
        <v>7165000.0000000019</v>
      </c>
      <c r="BQ193" s="94">
        <f t="shared" si="169"/>
        <v>31800000</v>
      </c>
      <c r="BR193" s="47">
        <f t="shared" si="186"/>
        <v>4.0347649559094068</v>
      </c>
      <c r="BT193" s="26" t="str">
        <f>IF(ISERROR(Z193&amp;VLOOKUP($AG193,'TARGET MU'!$A:$D,'TARGET MU'!$B$1,FALSE))=TRUE,"",Z193&amp;VLOOKUP($AG193,'TARGET MU'!$A:$D,'TARGET MU'!$B$1,FALSE))</f>
        <v>ELSJPF5516PK대경글로텍</v>
      </c>
      <c r="BU193" s="31">
        <f t="shared" si="178"/>
        <v>35825.000000000007</v>
      </c>
      <c r="BV193" s="31" t="str">
        <f t="shared" si="179"/>
        <v>ELSJPF5516PKOXS200159000대경04IN</v>
      </c>
      <c r="BX193" s="54" t="str">
        <f t="shared" si="198"/>
        <v>ELS</v>
      </c>
      <c r="BY193" s="55">
        <f t="shared" si="199"/>
        <v>5</v>
      </c>
      <c r="BZ193" s="55" t="str">
        <f t="shared" si="200"/>
        <v>M</v>
      </c>
      <c r="CA193" s="55" t="str">
        <f t="shared" si="201"/>
        <v>JP</v>
      </c>
      <c r="CB193" s="55" t="str">
        <f t="shared" si="202"/>
        <v>K</v>
      </c>
      <c r="CC193" s="55" t="str">
        <f t="shared" si="203"/>
        <v>IN</v>
      </c>
      <c r="CD193" s="56" t="str">
        <f t="shared" si="204"/>
        <v>14FW_ELSTINKO_JUMPER_01_PK_KIDS</v>
      </c>
      <c r="CE193" s="55" t="str">
        <f t="shared" si="205"/>
        <v>ELSJPF5516</v>
      </c>
      <c r="CF193" s="55">
        <f t="shared" si="206"/>
        <v>516</v>
      </c>
      <c r="CG193" s="56" t="str">
        <f t="shared" si="207"/>
        <v>14FW_ELSTINKO_JUMPER_01_PK_KIDS</v>
      </c>
      <c r="CH193" s="55" t="str">
        <f t="shared" si="208"/>
        <v>PK</v>
      </c>
      <c r="CI193" s="55">
        <f t="shared" si="209"/>
        <v>1</v>
      </c>
      <c r="CJ193" s="55" t="str">
        <f t="shared" si="210"/>
        <v>OXS</v>
      </c>
      <c r="CK193" s="57">
        <f t="shared" si="170"/>
        <v>200</v>
      </c>
      <c r="CL193" s="58">
        <f t="shared" si="211"/>
        <v>31</v>
      </c>
      <c r="CM193" s="57">
        <f t="shared" si="212"/>
        <v>159000</v>
      </c>
      <c r="CN193" s="57">
        <f t="shared" si="213"/>
        <v>35805.000000000007</v>
      </c>
      <c r="CO193" s="57">
        <f t="shared" si="214"/>
        <v>20</v>
      </c>
      <c r="CP193" s="59">
        <f t="shared" si="215"/>
        <v>1</v>
      </c>
      <c r="CQ193" s="234"/>
      <c r="CS193" s="48"/>
      <c r="CT193" s="49" t="str">
        <f t="shared" si="216"/>
        <v>ELSJPF5516PKOXS</v>
      </c>
      <c r="CU193" s="50" t="str">
        <f t="shared" si="217"/>
        <v>ELSTINKO</v>
      </c>
      <c r="CV193" s="50" t="str">
        <f t="shared" si="197"/>
        <v>JUMPER_516_KIDS</v>
      </c>
      <c r="CW193" s="50" t="str">
        <f t="shared" si="218"/>
        <v>PINK_OXS</v>
      </c>
      <c r="CX193" s="51" t="str">
        <f t="shared" si="219"/>
        <v>ELS</v>
      </c>
      <c r="CY193" s="51">
        <f t="shared" si="220"/>
        <v>516</v>
      </c>
      <c r="CZ193" s="52">
        <f t="shared" si="171"/>
        <v>200</v>
      </c>
      <c r="DA193" s="52">
        <f t="shared" si="221"/>
        <v>159000</v>
      </c>
      <c r="DB193" s="51" t="str">
        <f t="shared" si="222"/>
        <v>PINK</v>
      </c>
      <c r="DC193" s="51" t="str">
        <f t="shared" si="223"/>
        <v>OXS</v>
      </c>
      <c r="DD193" s="60"/>
      <c r="DE193" s="164"/>
      <c r="DG193" s="270">
        <v>41778</v>
      </c>
      <c r="DH193" s="276">
        <f t="shared" si="195"/>
        <v>41754</v>
      </c>
      <c r="DI193" s="269">
        <v>41750</v>
      </c>
      <c r="DJ193" s="269">
        <v>41750</v>
      </c>
      <c r="DK193" s="270"/>
      <c r="DL193" s="1167"/>
      <c r="DM193" s="1167"/>
      <c r="DN193" s="270"/>
      <c r="DO193" s="270"/>
      <c r="DP193" s="277">
        <f t="shared" si="196"/>
        <v>41784</v>
      </c>
      <c r="DQ193" s="270"/>
      <c r="DR193" s="270"/>
      <c r="DS193" s="271"/>
      <c r="DT193" s="270"/>
      <c r="DU193" s="271"/>
      <c r="DV193" s="270">
        <v>41820</v>
      </c>
      <c r="DW193" s="270"/>
      <c r="DX193" s="271"/>
      <c r="DY193" s="271"/>
      <c r="DZ193" s="60"/>
      <c r="EA193" s="61"/>
      <c r="EB193" s="61"/>
      <c r="EC193" s="26" t="str">
        <f t="shared" si="180"/>
        <v>ELSJPF5516PK41744</v>
      </c>
      <c r="ED193" s="26" t="str">
        <f t="shared" si="181"/>
        <v>ELSJPF5516PKOXS</v>
      </c>
      <c r="EE193" s="27">
        <f>IF($ED193="",0,IF(COUNTIF(ED$12:ED192,ED193)=0,0,COUNTIF(ED$12:ED192,ED193)))</f>
        <v>0</v>
      </c>
      <c r="EF193" s="26">
        <f t="shared" si="182"/>
        <v>0</v>
      </c>
      <c r="EG193" s="27" t="str">
        <f t="shared" si="183"/>
        <v/>
      </c>
      <c r="EI193" s="26" t="str">
        <f t="shared" si="184"/>
        <v>ELSJPF5516</v>
      </c>
      <c r="EJ193" s="26" t="str">
        <f t="shared" si="185"/>
        <v>ELSJPF5516PK</v>
      </c>
      <c r="EV193" s="26">
        <f t="shared" si="187"/>
        <v>6200</v>
      </c>
    </row>
    <row r="194" spans="1:152" s="26" customFormat="1" ht="52.5" customHeight="1">
      <c r="A194" s="168" t="str">
        <f>IF(OR($I194="TTL",$I194=""),"",IF(ISERROR(VLOOKUP($B194,CODE!$D:$G,CODE!$F$1-2,FALSE))=TRUE,"전략",VLOOKUP($B194,CODE!$D:$G,CODE!$F$1-2,FALSE)))</f>
        <v>전략</v>
      </c>
      <c r="B194" s="217" t="str">
        <f>IF(OR($I194="TTL",$I194=""),"",IF(VLOOKUP($P194,CODE!$K:$O,CODE!$O$1,FALSE)="",$I194,$I194&amp;"-"&amp;VLOOKUP($P194,CODE!$K:$O,CODE!$O$1,FALSE)))</f>
        <v>ELS-의류</v>
      </c>
      <c r="C194" s="71" t="str">
        <f t="shared" si="172"/>
        <v>ELS-대경-04</v>
      </c>
      <c r="D194" s="300" t="str">
        <f t="shared" si="173"/>
        <v>ELS-대경-04ELSJPF5516PK</v>
      </c>
      <c r="E194" s="71">
        <f t="shared" si="174"/>
        <v>9</v>
      </c>
      <c r="F194" s="193" t="str">
        <f t="shared" si="175"/>
        <v>ELS-대경-049</v>
      </c>
      <c r="G194" s="71" t="str">
        <f t="shared" si="176"/>
        <v>ELS-대경-049-ELSJPF5516PINKOSS</v>
      </c>
      <c r="H194" s="71" t="str">
        <f>IF(ISERROR(I194&amp;VLOOKUP(P194,CODE!$K:$N,CODE!$N$1,FALSE)&amp;S194)=TRUE,0,I194&amp;VLOOKUP(P194,CODE!$K:$N,CODE!$N$1,FALSE)&amp;S194)</f>
        <v>ELS의류516</v>
      </c>
      <c r="I194" s="71" t="str">
        <f>IF(ISERROR(SEARCH("TTL",$K194))=TRUE,IF($L194="","",VLOOKUP($L194,CODE!$B:$G,CODE!$D$1,FALSE)),"TTL")</f>
        <v>ELS</v>
      </c>
      <c r="J194" s="237" t="str">
        <f t="shared" si="177"/>
        <v>14FW_E</v>
      </c>
      <c r="K194" s="878"/>
      <c r="L194" s="40" t="s">
        <v>2234</v>
      </c>
      <c r="M194" s="41" t="str">
        <f>IF(OR($I194="TTL",$L194=""),"",VLOOKUP($L194,CODE!$B:$D,CODE!$C$1,FALSE))</f>
        <v>ELSTINKO</v>
      </c>
      <c r="N194" s="42" t="str">
        <f>IF(OR($I194="TTL",$L194=""),"",VLOOKUP($K$2,CODE!$S:$T,CODE!$T$1-1,FALSE))</f>
        <v>F</v>
      </c>
      <c r="O194" s="1281">
        <v>5</v>
      </c>
      <c r="P194" s="40" t="s">
        <v>2258</v>
      </c>
      <c r="Q194" s="41" t="str">
        <f>IF(OR($I194="TTL",$P194=""),"",VLOOKUP($P194,CODE!$K:$M,CODE!$L$1,FALSE))</f>
        <v>JUMPER</v>
      </c>
      <c r="R194" s="1282" t="s">
        <v>2281</v>
      </c>
      <c r="S194" s="1283">
        <v>516</v>
      </c>
      <c r="T194" s="43">
        <f t="shared" si="190"/>
        <v>516</v>
      </c>
      <c r="U194" s="39" t="str">
        <f t="shared" si="191"/>
        <v>ELSJPF5516</v>
      </c>
      <c r="V194" s="36">
        <f t="shared" si="163"/>
        <v>0.1</v>
      </c>
      <c r="W194" s="1284" t="s">
        <v>2282</v>
      </c>
      <c r="X194" s="39" t="str">
        <f>IF($Y194="","",VLOOKUP($Y194,CODE!$AE:$AF,CODE!$AF$1-1,FALSE))</f>
        <v>PK</v>
      </c>
      <c r="Y194" s="37" t="s">
        <v>2283</v>
      </c>
      <c r="Z194" s="35" t="str">
        <f t="shared" si="192"/>
        <v>ELSJPF5516PK</v>
      </c>
      <c r="AA194" s="592" t="str">
        <f t="shared" si="164"/>
        <v/>
      </c>
      <c r="AB194" s="44">
        <f t="shared" si="165"/>
        <v>0.2</v>
      </c>
      <c r="AC194" s="598" t="s">
        <v>3020</v>
      </c>
      <c r="AD194" s="184">
        <v>1</v>
      </c>
      <c r="AE194" s="1285" t="s">
        <v>2284</v>
      </c>
      <c r="AF194" s="1295">
        <v>250</v>
      </c>
      <c r="AG194" s="1287" t="s">
        <v>2285</v>
      </c>
      <c r="AH194" s="1288">
        <v>4</v>
      </c>
      <c r="AI194" s="224" t="str">
        <f t="shared" si="193"/>
        <v>04</v>
      </c>
      <c r="AJ194" s="1289" t="s">
        <v>2286</v>
      </c>
      <c r="AK194" s="1289" t="s">
        <v>2287</v>
      </c>
      <c r="AL194" s="212">
        <f t="shared" si="194"/>
        <v>1</v>
      </c>
      <c r="AM194" s="247">
        <f>IF(ISERROR(VLOOKUP($F194,[1]기획현황취합!$A$1:$E$65440,[1]기획현황취합!$B$1,FALSE))=TRUE,0,VLOOKUP($F194,[1]기획현황취합!$A$1:$E$65440,[1]기획현황취합!$B$1,FALSE))</f>
        <v>159000</v>
      </c>
      <c r="AN194" s="1099">
        <f>IF(ISERROR(VLOOKUP($F194,[1]기획현황취합!$A$1:$E$65440,[1]기획현황취합!$C$1,FALSE))=TRUE,0,VLOOKUP($F194,[1]기획현황취합!$A$1:$E$65440,[1]기획현황취합!$C$1,FALSE))</f>
        <v>41803</v>
      </c>
      <c r="AO194" s="45">
        <f>IF(ISERROR(($AM194/1.1)/VLOOKUP($AG194,'TARGET MU'!$A:$D,'TARGET MU'!$D$1,FALSE))=TRUE,0,($AM194/1.1)/VLOOKUP($AG194,'TARGET MU'!$A:$D,'TARGET MU'!$D$1,FALSE))</f>
        <v>32121.212121212116</v>
      </c>
      <c r="AP194" s="1110">
        <f>IF(OR(AF194=0,AND(AV194=0,AW194=0)),0,IF(AG194="캡보이2",AV194*$AQ$5+AU194,IF(OR(AK194="IN",AK194="BG",AK194="VT",AK194="CB"),$AU194+(($AV194*(1+$AW$4))*(HLOOKUP(VLOOKUP(AG194,'TARGET MU'!$A:$P,'TARGET MU'!$J$1,FALSE),$AO$4:$AR$5,2,FALSE)))+$AW194,$AU194+((($AV194*(1+$AW$4))*(1+HLOOKUP(VLOOKUP($P194,CODE!$K:$P,CODE!$P$1,FALSE),$AS$4:$AV$5,2,FALSE)))*(HLOOKUP(VLOOKUP(AG194,'TARGET MU'!$A:$P,'TARGET MU'!$J$1,FALSE),$AO$4:$AR$5,2,FALSE)))+$AW194)))</f>
        <v>35825.000000000007</v>
      </c>
      <c r="AQ194" s="38">
        <f t="shared" si="188"/>
        <v>3703.7878787878908</v>
      </c>
      <c r="AR194" s="754">
        <v>0</v>
      </c>
      <c r="AS194" s="754">
        <v>20</v>
      </c>
      <c r="AT194" s="244" t="s">
        <v>1724</v>
      </c>
      <c r="AU194" s="219">
        <f t="shared" si="189"/>
        <v>20</v>
      </c>
      <c r="AV194" s="245">
        <v>31</v>
      </c>
      <c r="AW194" s="246">
        <v>0</v>
      </c>
      <c r="AX194" s="250">
        <f>IF(ISERROR(VLOOKUP($F194,[1]기획현황취합!$A$1:$E$65440,[1]기획현황취합!$D$1,FALSE))=TRUE,0,VLOOKUP($F194,[1]기획현황취합!$A$1:$E$65440,[1]기획현황취합!$D$1,FALSE))</f>
        <v>41744</v>
      </c>
      <c r="AY194" s="248">
        <v>0</v>
      </c>
      <c r="AZ194" s="208">
        <f>IF(ISERROR(VLOOKUP($F194,[1]기획현황취합!$A$1:$E$65440,[1]기획현황취합!$E$1,FALSE))=TRUE,0,VLOOKUP($F194,[1]기획현황취합!$A$1:$E$65440,[1]기획현황취합!$E$1,FALSE))</f>
        <v>41844</v>
      </c>
      <c r="BA194" s="243">
        <v>41859</v>
      </c>
      <c r="BB194" s="243">
        <v>41884</v>
      </c>
      <c r="BC194" s="243">
        <v>0</v>
      </c>
      <c r="BD194" s="243">
        <v>0</v>
      </c>
      <c r="BE194" s="243">
        <v>0</v>
      </c>
      <c r="BF194" s="243">
        <v>0</v>
      </c>
      <c r="BG194" s="249" t="s">
        <v>2838</v>
      </c>
      <c r="BH194" s="249">
        <v>0</v>
      </c>
      <c r="BI194" s="83">
        <f>IF($I194="TTL",SUMIF($C:$C,MID($K194,1,SEARCH("TTL",$K194)-2),$BI:$BI),SUMIF(실입고현황!$A:$A,BB194&amp;VLOOKUP($AG194,'TARGET MU'!$A:$D,'TARGET MU'!$B$1,FALSE)&amp;$Z194&amp;" "&amp;$AE194,실입고현황!$C:$C))</f>
        <v>265</v>
      </c>
      <c r="BJ194" s="102">
        <f>IF($I194="TTL",SUMIF($C:$C,MID($K194,1,SEARCH("TTL",$K194)-2),$BJ:$BJ),SUMIF(실입고현황!$A:$A,BC194&amp;VLOOKUP($AG194,'TARGET MU'!$A:$D,'TARGET MU'!$B$1,FALSE)&amp;$Z194&amp;" "&amp;$AE194,실입고현황!$C:$C))</f>
        <v>0</v>
      </c>
      <c r="BK194" s="103">
        <f>IF($I194="TTL",SUMIF($C:$C,MID($K194,1,SEARCH("TTL",$K194)-2),$BK:$BK),SUMIF(실입고현황!$A:$A,BD194&amp;VLOOKUP($AG194,'TARGET MU'!$A:$D,'TARGET MU'!$B$1,FALSE)&amp;$Z194&amp;" "&amp;$AE194,실입고현황!$C:$C))</f>
        <v>0</v>
      </c>
      <c r="BL194" s="103">
        <f>IF($I194="TTL",SUMIF($C:$C,MID($K194,1,SEARCH("TTL",$K194)-2),$BL:$BL),SUMIF(실입고현황!$A:$A,BE194&amp;VLOOKUP($AG194,'TARGET MU'!$A:$D,'TARGET MU'!$B$1,FALSE)&amp;$Z194&amp;" "&amp;$AE194,실입고현황!$C:$C))</f>
        <v>0</v>
      </c>
      <c r="BM194" s="103">
        <f>IF($I194="TTL",SUMIF($C:$C,MID($K194,1,SEARCH("TTL",$K194)-2),$BM:$BM),SUMIF(실입고현황!$A:$A,BF194&amp;VLOOKUP($AG194,'TARGET MU'!$A:$D,'TARGET MU'!$B$1,FALSE)&amp;$Z194&amp;" "&amp;$AE194,실입고현황!$C:$C))</f>
        <v>0</v>
      </c>
      <c r="BN194" s="104">
        <f t="shared" si="166"/>
        <v>0</v>
      </c>
      <c r="BO194" s="46">
        <f t="shared" si="167"/>
        <v>250</v>
      </c>
      <c r="BP194" s="94">
        <f t="shared" si="168"/>
        <v>8956250.0000000019</v>
      </c>
      <c r="BQ194" s="94">
        <f t="shared" si="169"/>
        <v>39750000</v>
      </c>
      <c r="BR194" s="47">
        <f t="shared" si="186"/>
        <v>4.0347649559094068</v>
      </c>
      <c r="BT194" s="26" t="str">
        <f>IF(ISERROR(Z194&amp;VLOOKUP($AG194,'TARGET MU'!$A:$D,'TARGET MU'!$B$1,FALSE))=TRUE,"",Z194&amp;VLOOKUP($AG194,'TARGET MU'!$A:$D,'TARGET MU'!$B$1,FALSE))</f>
        <v>ELSJPF5516PK대경글로텍</v>
      </c>
      <c r="BU194" s="31">
        <f t="shared" si="178"/>
        <v>35825.000000000007</v>
      </c>
      <c r="BV194" s="31" t="str">
        <f t="shared" si="179"/>
        <v>ELSJPF5516PKOSS250159000대경04IN</v>
      </c>
      <c r="BX194" s="54" t="str">
        <f t="shared" si="198"/>
        <v>ELS</v>
      </c>
      <c r="BY194" s="55">
        <f t="shared" si="199"/>
        <v>5</v>
      </c>
      <c r="BZ194" s="55" t="str">
        <f t="shared" si="200"/>
        <v>M</v>
      </c>
      <c r="CA194" s="55" t="str">
        <f t="shared" si="201"/>
        <v>JP</v>
      </c>
      <c r="CB194" s="55" t="str">
        <f t="shared" si="202"/>
        <v>K</v>
      </c>
      <c r="CC194" s="55" t="str">
        <f t="shared" si="203"/>
        <v>IN</v>
      </c>
      <c r="CD194" s="56" t="str">
        <f t="shared" si="204"/>
        <v>14FW_ELSTINKO_JUMPER_01_PK_KIDS</v>
      </c>
      <c r="CE194" s="55" t="str">
        <f t="shared" si="205"/>
        <v>ELSJPF5516</v>
      </c>
      <c r="CF194" s="55">
        <f t="shared" si="206"/>
        <v>516</v>
      </c>
      <c r="CG194" s="56" t="str">
        <f t="shared" si="207"/>
        <v>14FW_ELSTINKO_JUMPER_01_PK_KIDS</v>
      </c>
      <c r="CH194" s="55" t="str">
        <f t="shared" si="208"/>
        <v>PK</v>
      </c>
      <c r="CI194" s="55">
        <f t="shared" si="209"/>
        <v>1</v>
      </c>
      <c r="CJ194" s="55" t="str">
        <f t="shared" si="210"/>
        <v>OSS</v>
      </c>
      <c r="CK194" s="57">
        <f t="shared" si="170"/>
        <v>250</v>
      </c>
      <c r="CL194" s="58">
        <f t="shared" si="211"/>
        <v>31</v>
      </c>
      <c r="CM194" s="57">
        <f t="shared" si="212"/>
        <v>159000</v>
      </c>
      <c r="CN194" s="57">
        <f t="shared" si="213"/>
        <v>35805.000000000007</v>
      </c>
      <c r="CO194" s="57">
        <f t="shared" si="214"/>
        <v>20</v>
      </c>
      <c r="CP194" s="59">
        <f t="shared" si="215"/>
        <v>1</v>
      </c>
      <c r="CQ194" s="234"/>
      <c r="CS194" s="48"/>
      <c r="CT194" s="49" t="str">
        <f t="shared" si="216"/>
        <v>ELSJPF5516PKOSS</v>
      </c>
      <c r="CU194" s="50" t="str">
        <f t="shared" si="217"/>
        <v>ELSTINKO</v>
      </c>
      <c r="CV194" s="50" t="str">
        <f t="shared" si="197"/>
        <v>JUMPER_516_KIDS</v>
      </c>
      <c r="CW194" s="50" t="str">
        <f t="shared" si="218"/>
        <v>PINK_OSS</v>
      </c>
      <c r="CX194" s="51" t="str">
        <f t="shared" si="219"/>
        <v>ELS</v>
      </c>
      <c r="CY194" s="51">
        <f t="shared" si="220"/>
        <v>516</v>
      </c>
      <c r="CZ194" s="52">
        <f t="shared" si="171"/>
        <v>250</v>
      </c>
      <c r="DA194" s="52">
        <f t="shared" si="221"/>
        <v>159000</v>
      </c>
      <c r="DB194" s="51" t="str">
        <f t="shared" si="222"/>
        <v>PINK</v>
      </c>
      <c r="DC194" s="51" t="str">
        <f t="shared" si="223"/>
        <v>OSS</v>
      </c>
      <c r="DD194" s="60"/>
      <c r="DE194" s="164"/>
      <c r="DG194" s="270">
        <v>41778</v>
      </c>
      <c r="DH194" s="276">
        <f t="shared" si="195"/>
        <v>41754</v>
      </c>
      <c r="DI194" s="269">
        <v>41750</v>
      </c>
      <c r="DJ194" s="269">
        <v>41750</v>
      </c>
      <c r="DK194" s="270"/>
      <c r="DL194" s="1167"/>
      <c r="DM194" s="1167"/>
      <c r="DN194" s="270"/>
      <c r="DO194" s="270"/>
      <c r="DP194" s="277">
        <f t="shared" si="196"/>
        <v>41784</v>
      </c>
      <c r="DQ194" s="270"/>
      <c r="DR194" s="270"/>
      <c r="DS194" s="271"/>
      <c r="DT194" s="270"/>
      <c r="DU194" s="271"/>
      <c r="DV194" s="270">
        <v>41820</v>
      </c>
      <c r="DW194" s="270"/>
      <c r="DX194" s="271"/>
      <c r="DY194" s="271"/>
      <c r="DZ194" s="60"/>
      <c r="EA194" s="61"/>
      <c r="EB194" s="61"/>
      <c r="EC194" s="26" t="str">
        <f t="shared" si="180"/>
        <v/>
      </c>
      <c r="ED194" s="26" t="str">
        <f t="shared" si="181"/>
        <v>ELSJPF5516PKOSS</v>
      </c>
      <c r="EE194" s="27">
        <f>IF($ED194="",0,IF(COUNTIF(ED$12:ED193,ED194)=0,0,COUNTIF(ED$12:ED193,ED194)))</f>
        <v>0</v>
      </c>
      <c r="EF194" s="26">
        <f t="shared" si="182"/>
        <v>0</v>
      </c>
      <c r="EG194" s="27" t="str">
        <f t="shared" si="183"/>
        <v/>
      </c>
      <c r="EI194" s="26" t="str">
        <f t="shared" si="184"/>
        <v>ELSJPF5516</v>
      </c>
      <c r="EJ194" s="26" t="str">
        <f t="shared" si="185"/>
        <v>ELSJPF5516PK</v>
      </c>
      <c r="EV194" s="26">
        <f t="shared" si="187"/>
        <v>7750</v>
      </c>
    </row>
    <row r="195" spans="1:152" s="26" customFormat="1" ht="52.5" customHeight="1">
      <c r="A195" s="168" t="str">
        <f>IF(OR($I195="TTL",$I195=""),"",IF(ISERROR(VLOOKUP($B195,CODE!$D:$G,CODE!$F$1-2,FALSE))=TRUE,"전략",VLOOKUP($B195,CODE!$D:$G,CODE!$F$1-2,FALSE)))</f>
        <v>전략</v>
      </c>
      <c r="B195" s="217" t="str">
        <f>IF(OR($I195="TTL",$I195=""),"",IF(VLOOKUP($P195,CODE!$K:$O,CODE!$O$1,FALSE)="",$I195,$I195&amp;"-"&amp;VLOOKUP($P195,CODE!$K:$O,CODE!$O$1,FALSE)))</f>
        <v>ELS-의류</v>
      </c>
      <c r="C195" s="71" t="str">
        <f t="shared" si="172"/>
        <v>ELS-대경-04</v>
      </c>
      <c r="D195" s="300" t="str">
        <f t="shared" si="173"/>
        <v>ELS-대경-04ELSJPF5516PK</v>
      </c>
      <c r="E195" s="71">
        <f t="shared" si="174"/>
        <v>9</v>
      </c>
      <c r="F195" s="193" t="str">
        <f t="shared" si="175"/>
        <v>ELS-대경-049</v>
      </c>
      <c r="G195" s="71" t="str">
        <f t="shared" si="176"/>
        <v>ELS-대경-049-ELSJPF5516PINKOMM</v>
      </c>
      <c r="H195" s="71" t="str">
        <f>IF(ISERROR(I195&amp;VLOOKUP(P195,CODE!$K:$N,CODE!$N$1,FALSE)&amp;S195)=TRUE,0,I195&amp;VLOOKUP(P195,CODE!$K:$N,CODE!$N$1,FALSE)&amp;S195)</f>
        <v>ELS의류516</v>
      </c>
      <c r="I195" s="71" t="str">
        <f>IF(ISERROR(SEARCH("TTL",$K195))=TRUE,IF($L195="","",VLOOKUP($L195,CODE!$B:$G,CODE!$D$1,FALSE)),"TTL")</f>
        <v>ELS</v>
      </c>
      <c r="J195" s="237" t="str">
        <f t="shared" si="177"/>
        <v>14FW_E</v>
      </c>
      <c r="K195" s="878"/>
      <c r="L195" s="40" t="s">
        <v>2288</v>
      </c>
      <c r="M195" s="41" t="str">
        <f>IF(OR($I195="TTL",$L195=""),"",VLOOKUP($L195,CODE!$B:$D,CODE!$C$1,FALSE))</f>
        <v>ELSTINKO</v>
      </c>
      <c r="N195" s="42" t="str">
        <f>IF(OR($I195="TTL",$L195=""),"",VLOOKUP($K$2,CODE!$S:$T,CODE!$T$1-1,FALSE))</f>
        <v>F</v>
      </c>
      <c r="O195" s="1281">
        <v>5</v>
      </c>
      <c r="P195" s="40" t="s">
        <v>2289</v>
      </c>
      <c r="Q195" s="41" t="str">
        <f>IF(OR($I195="TTL",$P195=""),"",VLOOKUP($P195,CODE!$K:$M,CODE!$L$1,FALSE))</f>
        <v>JUMPER</v>
      </c>
      <c r="R195" s="1282" t="s">
        <v>2290</v>
      </c>
      <c r="S195" s="1283">
        <v>516</v>
      </c>
      <c r="T195" s="43">
        <f t="shared" si="190"/>
        <v>516</v>
      </c>
      <c r="U195" s="39" t="str">
        <f t="shared" si="191"/>
        <v>ELSJPF5516</v>
      </c>
      <c r="V195" s="36">
        <f t="shared" si="163"/>
        <v>0.1</v>
      </c>
      <c r="W195" s="1284" t="s">
        <v>2291</v>
      </c>
      <c r="X195" s="39" t="str">
        <f>IF($Y195="","",VLOOKUP($Y195,CODE!$AE:$AF,CODE!$AF$1-1,FALSE))</f>
        <v>PK</v>
      </c>
      <c r="Y195" s="37" t="s">
        <v>2292</v>
      </c>
      <c r="Z195" s="35" t="str">
        <f t="shared" si="192"/>
        <v>ELSJPF5516PK</v>
      </c>
      <c r="AA195" s="592" t="str">
        <f t="shared" si="164"/>
        <v/>
      </c>
      <c r="AB195" s="44">
        <f t="shared" si="165"/>
        <v>0.2</v>
      </c>
      <c r="AC195" s="598" t="s">
        <v>3020</v>
      </c>
      <c r="AD195" s="184">
        <v>1</v>
      </c>
      <c r="AE195" s="1285" t="s">
        <v>2293</v>
      </c>
      <c r="AF195" s="1295">
        <v>200</v>
      </c>
      <c r="AG195" s="1287" t="s">
        <v>2294</v>
      </c>
      <c r="AH195" s="1288">
        <v>4</v>
      </c>
      <c r="AI195" s="224" t="str">
        <f t="shared" si="193"/>
        <v>04</v>
      </c>
      <c r="AJ195" s="1289" t="s">
        <v>2295</v>
      </c>
      <c r="AK195" s="1289" t="s">
        <v>2296</v>
      </c>
      <c r="AL195" s="212">
        <f t="shared" si="194"/>
        <v>1</v>
      </c>
      <c r="AM195" s="247">
        <f>IF(ISERROR(VLOOKUP($F195,[1]기획현황취합!$A$1:$E$65440,[1]기획현황취합!$B$1,FALSE))=TRUE,0,VLOOKUP($F195,[1]기획현황취합!$A$1:$E$65440,[1]기획현황취합!$B$1,FALSE))</f>
        <v>159000</v>
      </c>
      <c r="AN195" s="1099">
        <f>IF(ISERROR(VLOOKUP($F195,[1]기획현황취합!$A$1:$E$65440,[1]기획현황취합!$C$1,FALSE))=TRUE,0,VLOOKUP($F195,[1]기획현황취합!$A$1:$E$65440,[1]기획현황취합!$C$1,FALSE))</f>
        <v>41803</v>
      </c>
      <c r="AO195" s="45">
        <f>IF(ISERROR(($AM195/1.1)/VLOOKUP($AG195,'TARGET MU'!$A:$D,'TARGET MU'!$D$1,FALSE))=TRUE,0,($AM195/1.1)/VLOOKUP($AG195,'TARGET MU'!$A:$D,'TARGET MU'!$D$1,FALSE))</f>
        <v>32121.212121212116</v>
      </c>
      <c r="AP195" s="1110">
        <f>IF(OR(AF195=0,AND(AV195=0,AW195=0)),0,IF(AG195="캡보이2",AV195*$AQ$5+AU195,IF(OR(AK195="IN",AK195="BG",AK195="VT",AK195="CB"),$AU195+(($AV195*(1+$AW$4))*(HLOOKUP(VLOOKUP(AG195,'TARGET MU'!$A:$P,'TARGET MU'!$J$1,FALSE),$AO$4:$AR$5,2,FALSE)))+$AW195,$AU195+((($AV195*(1+$AW$4))*(1+HLOOKUP(VLOOKUP($P195,CODE!$K:$P,CODE!$P$1,FALSE),$AS$4:$AV$5,2,FALSE)))*(HLOOKUP(VLOOKUP(AG195,'TARGET MU'!$A:$P,'TARGET MU'!$J$1,FALSE),$AO$4:$AR$5,2,FALSE)))+$AW195)))</f>
        <v>35825.000000000007</v>
      </c>
      <c r="AQ195" s="38">
        <f t="shared" si="188"/>
        <v>3703.7878787878908</v>
      </c>
      <c r="AR195" s="754">
        <v>0</v>
      </c>
      <c r="AS195" s="754">
        <v>20</v>
      </c>
      <c r="AT195" s="244" t="s">
        <v>1724</v>
      </c>
      <c r="AU195" s="219">
        <f t="shared" si="189"/>
        <v>20</v>
      </c>
      <c r="AV195" s="245">
        <v>31</v>
      </c>
      <c r="AW195" s="246">
        <v>0</v>
      </c>
      <c r="AX195" s="250">
        <f>IF(ISERROR(VLOOKUP($F195,[1]기획현황취합!$A$1:$E$65440,[1]기획현황취합!$D$1,FALSE))=TRUE,0,VLOOKUP($F195,[1]기획현황취합!$A$1:$E$65440,[1]기획현황취합!$D$1,FALSE))</f>
        <v>41744</v>
      </c>
      <c r="AY195" s="248">
        <v>0</v>
      </c>
      <c r="AZ195" s="208">
        <f>IF(ISERROR(VLOOKUP($F195,[1]기획현황취합!$A$1:$E$65440,[1]기획현황취합!$E$1,FALSE))=TRUE,0,VLOOKUP($F195,[1]기획현황취합!$A$1:$E$65440,[1]기획현황취합!$E$1,FALSE))</f>
        <v>41844</v>
      </c>
      <c r="BA195" s="243">
        <v>41859</v>
      </c>
      <c r="BB195" s="243">
        <v>41884</v>
      </c>
      <c r="BC195" s="243">
        <v>0</v>
      </c>
      <c r="BD195" s="243">
        <v>0</v>
      </c>
      <c r="BE195" s="243">
        <v>0</v>
      </c>
      <c r="BF195" s="243">
        <v>0</v>
      </c>
      <c r="BG195" s="249" t="s">
        <v>2838</v>
      </c>
      <c r="BH195" s="249">
        <v>0</v>
      </c>
      <c r="BI195" s="83">
        <f>IF($I195="TTL",SUMIF($C:$C,MID($K195,1,SEARCH("TTL",$K195)-2),$BI:$BI),SUMIF(실입고현황!$A:$A,BB195&amp;VLOOKUP($AG195,'TARGET MU'!$A:$D,'TARGET MU'!$B$1,FALSE)&amp;$Z195&amp;" "&amp;$AE195,실입고현황!$C:$C))</f>
        <v>210</v>
      </c>
      <c r="BJ195" s="102">
        <f>IF($I195="TTL",SUMIF($C:$C,MID($K195,1,SEARCH("TTL",$K195)-2),$BJ:$BJ),SUMIF(실입고현황!$A:$A,BC195&amp;VLOOKUP($AG195,'TARGET MU'!$A:$D,'TARGET MU'!$B$1,FALSE)&amp;$Z195&amp;" "&amp;$AE195,실입고현황!$C:$C))</f>
        <v>0</v>
      </c>
      <c r="BK195" s="103">
        <f>IF($I195="TTL",SUMIF($C:$C,MID($K195,1,SEARCH("TTL",$K195)-2),$BK:$BK),SUMIF(실입고현황!$A:$A,BD195&amp;VLOOKUP($AG195,'TARGET MU'!$A:$D,'TARGET MU'!$B$1,FALSE)&amp;$Z195&amp;" "&amp;$AE195,실입고현황!$C:$C))</f>
        <v>0</v>
      </c>
      <c r="BL195" s="103">
        <f>IF($I195="TTL",SUMIF($C:$C,MID($K195,1,SEARCH("TTL",$K195)-2),$BL:$BL),SUMIF(실입고현황!$A:$A,BE195&amp;VLOOKUP($AG195,'TARGET MU'!$A:$D,'TARGET MU'!$B$1,FALSE)&amp;$Z195&amp;" "&amp;$AE195,실입고현황!$C:$C))</f>
        <v>0</v>
      </c>
      <c r="BM195" s="103">
        <f>IF($I195="TTL",SUMIF($C:$C,MID($K195,1,SEARCH("TTL",$K195)-2),$BM:$BM),SUMIF(실입고현황!$A:$A,BF195&amp;VLOOKUP($AG195,'TARGET MU'!$A:$D,'TARGET MU'!$B$1,FALSE)&amp;$Z195&amp;" "&amp;$AE195,실입고현황!$C:$C))</f>
        <v>0</v>
      </c>
      <c r="BN195" s="104">
        <f t="shared" si="166"/>
        <v>0</v>
      </c>
      <c r="BO195" s="46">
        <f t="shared" si="167"/>
        <v>200</v>
      </c>
      <c r="BP195" s="94">
        <f t="shared" si="168"/>
        <v>7165000.0000000019</v>
      </c>
      <c r="BQ195" s="94">
        <f t="shared" si="169"/>
        <v>31800000</v>
      </c>
      <c r="BR195" s="47">
        <f t="shared" si="186"/>
        <v>4.0347649559094068</v>
      </c>
      <c r="BT195" s="26" t="str">
        <f>IF(ISERROR(Z195&amp;VLOOKUP($AG195,'TARGET MU'!$A:$D,'TARGET MU'!$B$1,FALSE))=TRUE,"",Z195&amp;VLOOKUP($AG195,'TARGET MU'!$A:$D,'TARGET MU'!$B$1,FALSE))</f>
        <v>ELSJPF5516PK대경글로텍</v>
      </c>
      <c r="BU195" s="31">
        <f t="shared" si="178"/>
        <v>35825.000000000007</v>
      </c>
      <c r="BV195" s="31" t="str">
        <f t="shared" si="179"/>
        <v>ELSJPF5516PKOMM200159000대경04IN</v>
      </c>
      <c r="BX195" s="54" t="str">
        <f t="shared" si="198"/>
        <v>ELS</v>
      </c>
      <c r="BY195" s="55">
        <f t="shared" si="199"/>
        <v>5</v>
      </c>
      <c r="BZ195" s="55" t="str">
        <f t="shared" si="200"/>
        <v>M</v>
      </c>
      <c r="CA195" s="55" t="str">
        <f t="shared" si="201"/>
        <v>JP</v>
      </c>
      <c r="CB195" s="55" t="str">
        <f t="shared" si="202"/>
        <v>K</v>
      </c>
      <c r="CC195" s="55" t="str">
        <f t="shared" si="203"/>
        <v>IN</v>
      </c>
      <c r="CD195" s="56" t="str">
        <f t="shared" si="204"/>
        <v>14FW_ELSTINKO_JUMPER_01_PK_KIDS</v>
      </c>
      <c r="CE195" s="55" t="str">
        <f t="shared" si="205"/>
        <v>ELSJPF5516</v>
      </c>
      <c r="CF195" s="55">
        <f t="shared" si="206"/>
        <v>516</v>
      </c>
      <c r="CG195" s="56" t="str">
        <f t="shared" si="207"/>
        <v>14FW_ELSTINKO_JUMPER_01_PK_KIDS</v>
      </c>
      <c r="CH195" s="55" t="str">
        <f t="shared" si="208"/>
        <v>PK</v>
      </c>
      <c r="CI195" s="55">
        <f t="shared" si="209"/>
        <v>1</v>
      </c>
      <c r="CJ195" s="55" t="str">
        <f t="shared" si="210"/>
        <v>OMM</v>
      </c>
      <c r="CK195" s="57">
        <f t="shared" si="170"/>
        <v>200</v>
      </c>
      <c r="CL195" s="58">
        <f t="shared" si="211"/>
        <v>31</v>
      </c>
      <c r="CM195" s="57">
        <f t="shared" si="212"/>
        <v>159000</v>
      </c>
      <c r="CN195" s="57">
        <f t="shared" si="213"/>
        <v>35805.000000000007</v>
      </c>
      <c r="CO195" s="57">
        <f t="shared" si="214"/>
        <v>20</v>
      </c>
      <c r="CP195" s="59">
        <f t="shared" si="215"/>
        <v>1</v>
      </c>
      <c r="CQ195" s="234"/>
      <c r="CS195" s="48"/>
      <c r="CT195" s="49" t="str">
        <f t="shared" si="216"/>
        <v>ELSJPF5516PKOMM</v>
      </c>
      <c r="CU195" s="50" t="str">
        <f t="shared" si="217"/>
        <v>ELSTINKO</v>
      </c>
      <c r="CV195" s="50" t="str">
        <f t="shared" si="197"/>
        <v>JUMPER_516_KIDS</v>
      </c>
      <c r="CW195" s="50" t="str">
        <f t="shared" si="218"/>
        <v>PINK_OMM</v>
      </c>
      <c r="CX195" s="51" t="str">
        <f t="shared" si="219"/>
        <v>ELS</v>
      </c>
      <c r="CY195" s="51">
        <f t="shared" si="220"/>
        <v>516</v>
      </c>
      <c r="CZ195" s="52">
        <f t="shared" si="171"/>
        <v>200</v>
      </c>
      <c r="DA195" s="52">
        <f t="shared" si="221"/>
        <v>159000</v>
      </c>
      <c r="DB195" s="51" t="str">
        <f t="shared" si="222"/>
        <v>PINK</v>
      </c>
      <c r="DC195" s="51" t="str">
        <f t="shared" si="223"/>
        <v>OMM</v>
      </c>
      <c r="DD195" s="60"/>
      <c r="DE195" s="164"/>
      <c r="DG195" s="270">
        <v>41778</v>
      </c>
      <c r="DH195" s="276">
        <f t="shared" si="195"/>
        <v>41754</v>
      </c>
      <c r="DI195" s="269">
        <v>41750</v>
      </c>
      <c r="DJ195" s="269">
        <v>41750</v>
      </c>
      <c r="DK195" s="270"/>
      <c r="DL195" s="1167"/>
      <c r="DM195" s="1167"/>
      <c r="DN195" s="270"/>
      <c r="DO195" s="270"/>
      <c r="DP195" s="277">
        <f t="shared" si="196"/>
        <v>41784</v>
      </c>
      <c r="DQ195" s="270"/>
      <c r="DR195" s="270"/>
      <c r="DS195" s="271"/>
      <c r="DT195" s="270"/>
      <c r="DU195" s="271"/>
      <c r="DV195" s="270">
        <v>41820</v>
      </c>
      <c r="DW195" s="270"/>
      <c r="DX195" s="271"/>
      <c r="DY195" s="271"/>
      <c r="DZ195" s="60"/>
      <c r="EA195" s="61"/>
      <c r="EB195" s="61"/>
      <c r="EC195" s="26" t="str">
        <f t="shared" si="180"/>
        <v/>
      </c>
      <c r="ED195" s="26" t="str">
        <f t="shared" si="181"/>
        <v>ELSJPF5516PKOMM</v>
      </c>
      <c r="EE195" s="27">
        <f>IF($ED195="",0,IF(COUNTIF(ED$12:ED194,ED195)=0,0,COUNTIF(ED$12:ED194,ED195)))</f>
        <v>0</v>
      </c>
      <c r="EF195" s="26">
        <f t="shared" si="182"/>
        <v>0</v>
      </c>
      <c r="EG195" s="27" t="str">
        <f t="shared" si="183"/>
        <v/>
      </c>
      <c r="EI195" s="26" t="str">
        <f t="shared" si="184"/>
        <v>ELSJPF5516</v>
      </c>
      <c r="EJ195" s="26" t="str">
        <f t="shared" si="185"/>
        <v>ELSJPF5516PK</v>
      </c>
      <c r="EV195" s="26">
        <f t="shared" si="187"/>
        <v>6200</v>
      </c>
    </row>
    <row r="196" spans="1:152" s="26" customFormat="1" ht="52.5" customHeight="1">
      <c r="A196" s="168" t="str">
        <f>IF(OR($I196="TTL",$I196=""),"",IF(ISERROR(VLOOKUP($B196,CODE!$D:$G,CODE!$F$1-2,FALSE))=TRUE,"전략",VLOOKUP($B196,CODE!$D:$G,CODE!$F$1-2,FALSE)))</f>
        <v>전략</v>
      </c>
      <c r="B196" s="217" t="str">
        <f>IF(OR($I196="TTL",$I196=""),"",IF(VLOOKUP($P196,CODE!$K:$O,CODE!$O$1,FALSE)="",$I196,$I196&amp;"-"&amp;VLOOKUP($P196,CODE!$K:$O,CODE!$O$1,FALSE)))</f>
        <v>ELS-의류</v>
      </c>
      <c r="C196" s="71" t="str">
        <f t="shared" si="172"/>
        <v>ELS-대경-04</v>
      </c>
      <c r="D196" s="300" t="str">
        <f t="shared" si="173"/>
        <v>ELS-대경-04ELSJPF5516PK</v>
      </c>
      <c r="E196" s="71">
        <f t="shared" si="174"/>
        <v>9</v>
      </c>
      <c r="F196" s="193" t="str">
        <f t="shared" si="175"/>
        <v>ELS-대경-049</v>
      </c>
      <c r="G196" s="71" t="str">
        <f t="shared" si="176"/>
        <v>ELS-대경-049-ELSJPF5516PINKOLL</v>
      </c>
      <c r="H196" s="71" t="str">
        <f>IF(ISERROR(I196&amp;VLOOKUP(P196,CODE!$K:$N,CODE!$N$1,FALSE)&amp;S196)=TRUE,0,I196&amp;VLOOKUP(P196,CODE!$K:$N,CODE!$N$1,FALSE)&amp;S196)</f>
        <v>ELS의류516</v>
      </c>
      <c r="I196" s="71" t="str">
        <f>IF(ISERROR(SEARCH("TTL",$K196))=TRUE,IF($L196="","",VLOOKUP($L196,CODE!$B:$G,CODE!$D$1,FALSE)),"TTL")</f>
        <v>ELS</v>
      </c>
      <c r="J196" s="237" t="str">
        <f t="shared" si="177"/>
        <v>14FW_E</v>
      </c>
      <c r="K196" s="878"/>
      <c r="L196" s="40" t="s">
        <v>2297</v>
      </c>
      <c r="M196" s="41" t="str">
        <f>IF(OR($I196="TTL",$L196=""),"",VLOOKUP($L196,CODE!$B:$D,CODE!$C$1,FALSE))</f>
        <v>ELSTINKO</v>
      </c>
      <c r="N196" s="42" t="str">
        <f>IF(OR($I196="TTL",$L196=""),"",VLOOKUP($K$2,CODE!$S:$T,CODE!$T$1-1,FALSE))</f>
        <v>F</v>
      </c>
      <c r="O196" s="1281">
        <v>5</v>
      </c>
      <c r="P196" s="40" t="s">
        <v>2298</v>
      </c>
      <c r="Q196" s="41" t="str">
        <f>IF(OR($I196="TTL",$P196=""),"",VLOOKUP($P196,CODE!$K:$M,CODE!$L$1,FALSE))</f>
        <v>JUMPER</v>
      </c>
      <c r="R196" s="1282" t="s">
        <v>2281</v>
      </c>
      <c r="S196" s="1283">
        <v>516</v>
      </c>
      <c r="T196" s="43">
        <f t="shared" si="190"/>
        <v>516</v>
      </c>
      <c r="U196" s="39" t="str">
        <f t="shared" si="191"/>
        <v>ELSJPF5516</v>
      </c>
      <c r="V196" s="36">
        <f t="shared" si="163"/>
        <v>0.1</v>
      </c>
      <c r="W196" s="1284" t="s">
        <v>2282</v>
      </c>
      <c r="X196" s="39" t="str">
        <f>IF($Y196="","",VLOOKUP($Y196,CODE!$AE:$AF,CODE!$AF$1-1,FALSE))</f>
        <v>PK</v>
      </c>
      <c r="Y196" s="37" t="s">
        <v>2283</v>
      </c>
      <c r="Z196" s="35" t="str">
        <f t="shared" si="192"/>
        <v>ELSJPF5516PK</v>
      </c>
      <c r="AA196" s="592" t="str">
        <f t="shared" si="164"/>
        <v/>
      </c>
      <c r="AB196" s="44">
        <f t="shared" si="165"/>
        <v>0.2</v>
      </c>
      <c r="AC196" s="598" t="s">
        <v>3020</v>
      </c>
      <c r="AD196" s="184">
        <v>1</v>
      </c>
      <c r="AE196" s="1285" t="s">
        <v>2299</v>
      </c>
      <c r="AF196" s="1295">
        <v>200</v>
      </c>
      <c r="AG196" s="1287" t="s">
        <v>2285</v>
      </c>
      <c r="AH196" s="1288">
        <v>4</v>
      </c>
      <c r="AI196" s="224" t="str">
        <f t="shared" si="193"/>
        <v>04</v>
      </c>
      <c r="AJ196" s="1289" t="s">
        <v>2286</v>
      </c>
      <c r="AK196" s="1289" t="s">
        <v>2287</v>
      </c>
      <c r="AL196" s="212">
        <f t="shared" si="194"/>
        <v>1</v>
      </c>
      <c r="AM196" s="247">
        <f>IF(ISERROR(VLOOKUP($F196,[1]기획현황취합!$A$1:$E$65440,[1]기획현황취합!$B$1,FALSE))=TRUE,0,VLOOKUP($F196,[1]기획현황취합!$A$1:$E$65440,[1]기획현황취합!$B$1,FALSE))</f>
        <v>159000</v>
      </c>
      <c r="AN196" s="1099">
        <f>IF(ISERROR(VLOOKUP($F196,[1]기획현황취합!$A$1:$E$65440,[1]기획현황취합!$C$1,FALSE))=TRUE,0,VLOOKUP($F196,[1]기획현황취합!$A$1:$E$65440,[1]기획현황취합!$C$1,FALSE))</f>
        <v>41803</v>
      </c>
      <c r="AO196" s="45">
        <f>IF(ISERROR(($AM196/1.1)/VLOOKUP($AG196,'TARGET MU'!$A:$D,'TARGET MU'!$D$1,FALSE))=TRUE,0,($AM196/1.1)/VLOOKUP($AG196,'TARGET MU'!$A:$D,'TARGET MU'!$D$1,FALSE))</f>
        <v>32121.212121212116</v>
      </c>
      <c r="AP196" s="1110">
        <f>IF(OR(AF196=0,AND(AV196=0,AW196=0)),0,IF(AG196="캡보이2",AV196*$AQ$5+AU196,IF(OR(AK196="IN",AK196="BG",AK196="VT",AK196="CB"),$AU196+(($AV196*(1+$AW$4))*(HLOOKUP(VLOOKUP(AG196,'TARGET MU'!$A:$P,'TARGET MU'!$J$1,FALSE),$AO$4:$AR$5,2,FALSE)))+$AW196,$AU196+((($AV196*(1+$AW$4))*(1+HLOOKUP(VLOOKUP($P196,CODE!$K:$P,CODE!$P$1,FALSE),$AS$4:$AV$5,2,FALSE)))*(HLOOKUP(VLOOKUP(AG196,'TARGET MU'!$A:$P,'TARGET MU'!$J$1,FALSE),$AO$4:$AR$5,2,FALSE)))+$AW196)))</f>
        <v>35825.000000000007</v>
      </c>
      <c r="AQ196" s="38">
        <f t="shared" si="188"/>
        <v>3703.7878787878908</v>
      </c>
      <c r="AR196" s="754">
        <v>0</v>
      </c>
      <c r="AS196" s="754">
        <v>20</v>
      </c>
      <c r="AT196" s="244" t="s">
        <v>1724</v>
      </c>
      <c r="AU196" s="219">
        <f t="shared" si="189"/>
        <v>20</v>
      </c>
      <c r="AV196" s="245">
        <v>31</v>
      </c>
      <c r="AW196" s="246">
        <v>0</v>
      </c>
      <c r="AX196" s="250">
        <f>IF(ISERROR(VLOOKUP($F196,[1]기획현황취합!$A$1:$E$65440,[1]기획현황취합!$D$1,FALSE))=TRUE,0,VLOOKUP($F196,[1]기획현황취합!$A$1:$E$65440,[1]기획현황취합!$D$1,FALSE))</f>
        <v>41744</v>
      </c>
      <c r="AY196" s="248">
        <v>0</v>
      </c>
      <c r="AZ196" s="208">
        <f>IF(ISERROR(VLOOKUP($F196,[1]기획현황취합!$A$1:$E$65440,[1]기획현황취합!$E$1,FALSE))=TRUE,0,VLOOKUP($F196,[1]기획현황취합!$A$1:$E$65440,[1]기획현황취합!$E$1,FALSE))</f>
        <v>41844</v>
      </c>
      <c r="BA196" s="243">
        <v>41859</v>
      </c>
      <c r="BB196" s="243">
        <v>41884</v>
      </c>
      <c r="BC196" s="243">
        <v>0</v>
      </c>
      <c r="BD196" s="243">
        <v>0</v>
      </c>
      <c r="BE196" s="243">
        <v>0</v>
      </c>
      <c r="BF196" s="243">
        <v>0</v>
      </c>
      <c r="BG196" s="249" t="s">
        <v>2838</v>
      </c>
      <c r="BH196" s="249">
        <v>0</v>
      </c>
      <c r="BI196" s="83">
        <f>IF($I196="TTL",SUMIF($C:$C,MID($K196,1,SEARCH("TTL",$K196)-2),$BI:$BI),SUMIF(실입고현황!$A:$A,BB196&amp;VLOOKUP($AG196,'TARGET MU'!$A:$D,'TARGET MU'!$B$1,FALSE)&amp;$Z196&amp;" "&amp;$AE196,실입고현황!$C:$C))</f>
        <v>209</v>
      </c>
      <c r="BJ196" s="102">
        <f>IF($I196="TTL",SUMIF($C:$C,MID($K196,1,SEARCH("TTL",$K196)-2),$BJ:$BJ),SUMIF(실입고현황!$A:$A,BC196&amp;VLOOKUP($AG196,'TARGET MU'!$A:$D,'TARGET MU'!$B$1,FALSE)&amp;$Z196&amp;" "&amp;$AE196,실입고현황!$C:$C))</f>
        <v>0</v>
      </c>
      <c r="BK196" s="103">
        <f>IF($I196="TTL",SUMIF($C:$C,MID($K196,1,SEARCH("TTL",$K196)-2),$BK:$BK),SUMIF(실입고현황!$A:$A,BD196&amp;VLOOKUP($AG196,'TARGET MU'!$A:$D,'TARGET MU'!$B$1,FALSE)&amp;$Z196&amp;" "&amp;$AE196,실입고현황!$C:$C))</f>
        <v>0</v>
      </c>
      <c r="BL196" s="103">
        <f>IF($I196="TTL",SUMIF($C:$C,MID($K196,1,SEARCH("TTL",$K196)-2),$BL:$BL),SUMIF(실입고현황!$A:$A,BE196&amp;VLOOKUP($AG196,'TARGET MU'!$A:$D,'TARGET MU'!$B$1,FALSE)&amp;$Z196&amp;" "&amp;$AE196,실입고현황!$C:$C))</f>
        <v>0</v>
      </c>
      <c r="BM196" s="103">
        <f>IF($I196="TTL",SUMIF($C:$C,MID($K196,1,SEARCH("TTL",$K196)-2),$BM:$BM),SUMIF(실입고현황!$A:$A,BF196&amp;VLOOKUP($AG196,'TARGET MU'!$A:$D,'TARGET MU'!$B$1,FALSE)&amp;$Z196&amp;" "&amp;$AE196,실입고현황!$C:$C))</f>
        <v>0</v>
      </c>
      <c r="BN196" s="104">
        <f t="shared" si="166"/>
        <v>0</v>
      </c>
      <c r="BO196" s="46">
        <f t="shared" si="167"/>
        <v>200</v>
      </c>
      <c r="BP196" s="94">
        <f t="shared" si="168"/>
        <v>7165000.0000000019</v>
      </c>
      <c r="BQ196" s="94">
        <f t="shared" si="169"/>
        <v>31800000</v>
      </c>
      <c r="BR196" s="47">
        <f t="shared" si="186"/>
        <v>4.0347649559094068</v>
      </c>
      <c r="BT196" s="26" t="str">
        <f>IF(ISERROR(Z196&amp;VLOOKUP($AG196,'TARGET MU'!$A:$D,'TARGET MU'!$B$1,FALSE))=TRUE,"",Z196&amp;VLOOKUP($AG196,'TARGET MU'!$A:$D,'TARGET MU'!$B$1,FALSE))</f>
        <v>ELSJPF5516PK대경글로텍</v>
      </c>
      <c r="BU196" s="31">
        <f t="shared" si="178"/>
        <v>35825.000000000007</v>
      </c>
      <c r="BV196" s="31" t="str">
        <f t="shared" si="179"/>
        <v>ELSJPF5516PKOLL200159000대경04IN</v>
      </c>
      <c r="BX196" s="54" t="str">
        <f t="shared" si="198"/>
        <v>ELS</v>
      </c>
      <c r="BY196" s="55">
        <f t="shared" si="199"/>
        <v>5</v>
      </c>
      <c r="BZ196" s="55" t="str">
        <f t="shared" si="200"/>
        <v>M</v>
      </c>
      <c r="CA196" s="55" t="str">
        <f t="shared" si="201"/>
        <v>JP</v>
      </c>
      <c r="CB196" s="55" t="str">
        <f t="shared" si="202"/>
        <v>K</v>
      </c>
      <c r="CC196" s="55" t="str">
        <f t="shared" si="203"/>
        <v>IN</v>
      </c>
      <c r="CD196" s="56" t="str">
        <f t="shared" si="204"/>
        <v>14FW_ELSTINKO_JUMPER_01_PK_KIDS</v>
      </c>
      <c r="CE196" s="55" t="str">
        <f t="shared" si="205"/>
        <v>ELSJPF5516</v>
      </c>
      <c r="CF196" s="55">
        <f t="shared" si="206"/>
        <v>516</v>
      </c>
      <c r="CG196" s="56" t="str">
        <f t="shared" si="207"/>
        <v>14FW_ELSTINKO_JUMPER_01_PK_KIDS</v>
      </c>
      <c r="CH196" s="55" t="str">
        <f t="shared" si="208"/>
        <v>PK</v>
      </c>
      <c r="CI196" s="55">
        <f t="shared" si="209"/>
        <v>1</v>
      </c>
      <c r="CJ196" s="55" t="str">
        <f t="shared" si="210"/>
        <v>OLL</v>
      </c>
      <c r="CK196" s="57">
        <f t="shared" si="170"/>
        <v>200</v>
      </c>
      <c r="CL196" s="58">
        <f t="shared" si="211"/>
        <v>31</v>
      </c>
      <c r="CM196" s="57">
        <f t="shared" si="212"/>
        <v>159000</v>
      </c>
      <c r="CN196" s="57">
        <f t="shared" si="213"/>
        <v>35805.000000000007</v>
      </c>
      <c r="CO196" s="57">
        <f t="shared" si="214"/>
        <v>20</v>
      </c>
      <c r="CP196" s="59">
        <f t="shared" si="215"/>
        <v>1</v>
      </c>
      <c r="CQ196" s="234"/>
      <c r="CS196" s="48"/>
      <c r="CT196" s="49" t="str">
        <f t="shared" si="216"/>
        <v>ELSJPF5516PKOLL</v>
      </c>
      <c r="CU196" s="50" t="str">
        <f t="shared" si="217"/>
        <v>ELSTINKO</v>
      </c>
      <c r="CV196" s="50" t="str">
        <f t="shared" si="197"/>
        <v>JUMPER_516_KIDS</v>
      </c>
      <c r="CW196" s="50" t="str">
        <f t="shared" si="218"/>
        <v>PINK_OLL</v>
      </c>
      <c r="CX196" s="51" t="str">
        <f t="shared" si="219"/>
        <v>ELS</v>
      </c>
      <c r="CY196" s="51">
        <f t="shared" si="220"/>
        <v>516</v>
      </c>
      <c r="CZ196" s="52">
        <f t="shared" si="171"/>
        <v>200</v>
      </c>
      <c r="DA196" s="52">
        <f t="shared" si="221"/>
        <v>159000</v>
      </c>
      <c r="DB196" s="51" t="str">
        <f t="shared" si="222"/>
        <v>PINK</v>
      </c>
      <c r="DC196" s="51" t="str">
        <f t="shared" si="223"/>
        <v>OLL</v>
      </c>
      <c r="DD196" s="60"/>
      <c r="DE196" s="164"/>
      <c r="DG196" s="270">
        <v>41778</v>
      </c>
      <c r="DH196" s="276">
        <f t="shared" si="195"/>
        <v>41754</v>
      </c>
      <c r="DI196" s="269">
        <v>41750</v>
      </c>
      <c r="DJ196" s="269">
        <v>41750</v>
      </c>
      <c r="DK196" s="270"/>
      <c r="DL196" s="1167"/>
      <c r="DM196" s="1167"/>
      <c r="DN196" s="270"/>
      <c r="DO196" s="270"/>
      <c r="DP196" s="277">
        <f t="shared" si="196"/>
        <v>41784</v>
      </c>
      <c r="DQ196" s="270"/>
      <c r="DR196" s="270"/>
      <c r="DS196" s="271"/>
      <c r="DT196" s="270"/>
      <c r="DU196" s="271"/>
      <c r="DV196" s="270">
        <v>41820</v>
      </c>
      <c r="DW196" s="270"/>
      <c r="DX196" s="271"/>
      <c r="DY196" s="271"/>
      <c r="DZ196" s="60"/>
      <c r="EA196" s="61"/>
      <c r="EB196" s="61"/>
      <c r="EC196" s="26" t="str">
        <f t="shared" si="180"/>
        <v/>
      </c>
      <c r="ED196" s="26" t="str">
        <f t="shared" si="181"/>
        <v>ELSJPF5516PKOLL</v>
      </c>
      <c r="EE196" s="27">
        <f>IF($ED196="",0,IF(COUNTIF(ED$12:ED195,ED196)=0,0,COUNTIF(ED$12:ED195,ED196)))</f>
        <v>0</v>
      </c>
      <c r="EF196" s="26">
        <f t="shared" si="182"/>
        <v>0</v>
      </c>
      <c r="EG196" s="27" t="str">
        <f t="shared" si="183"/>
        <v/>
      </c>
      <c r="EI196" s="26" t="str">
        <f t="shared" si="184"/>
        <v>ELSJPF5516</v>
      </c>
      <c r="EJ196" s="26" t="str">
        <f t="shared" si="185"/>
        <v>ELSJPF5516PK</v>
      </c>
      <c r="EV196" s="26">
        <f t="shared" si="187"/>
        <v>6200</v>
      </c>
    </row>
    <row r="197" spans="1:152" s="26" customFormat="1" ht="52.5" customHeight="1">
      <c r="A197" s="168" t="str">
        <f>IF(OR($I197="TTL",$I197=""),"",IF(ISERROR(VLOOKUP($B197,CODE!$D:$G,CODE!$F$1-2,FALSE))=TRUE,"전략",VLOOKUP($B197,CODE!$D:$G,CODE!$F$1-2,FALSE)))</f>
        <v>전략</v>
      </c>
      <c r="B197" s="217" t="str">
        <f>IF(OR($I197="TTL",$I197=""),"",IF(VLOOKUP($P197,CODE!$K:$O,CODE!$O$1,FALSE)="",$I197,$I197&amp;"-"&amp;VLOOKUP($P197,CODE!$K:$O,CODE!$O$1,FALSE)))</f>
        <v>ELS-의류</v>
      </c>
      <c r="C197" s="71" t="str">
        <f t="shared" si="172"/>
        <v>ELS-대경-04</v>
      </c>
      <c r="D197" s="300" t="str">
        <f t="shared" si="173"/>
        <v>ELS-대경-04ELSJPF5516PK</v>
      </c>
      <c r="E197" s="71">
        <f t="shared" si="174"/>
        <v>9</v>
      </c>
      <c r="F197" s="193" t="str">
        <f t="shared" si="175"/>
        <v>ELS-대경-049</v>
      </c>
      <c r="G197" s="71" t="str">
        <f t="shared" si="176"/>
        <v>ELS-대경-049-ELSJPF5516PINKOXL</v>
      </c>
      <c r="H197" s="71" t="str">
        <f>IF(ISERROR(I197&amp;VLOOKUP(P197,CODE!$K:$N,CODE!$N$1,FALSE)&amp;S197)=TRUE,0,I197&amp;VLOOKUP(P197,CODE!$K:$N,CODE!$N$1,FALSE)&amp;S197)</f>
        <v>ELS의류516</v>
      </c>
      <c r="I197" s="71" t="str">
        <f>IF(ISERROR(SEARCH("TTL",$K197))=TRUE,IF($L197="","",VLOOKUP($L197,CODE!$B:$G,CODE!$D$1,FALSE)),"TTL")</f>
        <v>ELS</v>
      </c>
      <c r="J197" s="237" t="str">
        <f t="shared" si="177"/>
        <v>14FW_E</v>
      </c>
      <c r="K197" s="878"/>
      <c r="L197" s="40" t="s">
        <v>2288</v>
      </c>
      <c r="M197" s="41" t="str">
        <f>IF(OR($I197="TTL",$L197=""),"",VLOOKUP($L197,CODE!$B:$D,CODE!$C$1,FALSE))</f>
        <v>ELSTINKO</v>
      </c>
      <c r="N197" s="42" t="str">
        <f>IF(OR($I197="TTL",$L197=""),"",VLOOKUP($K$2,CODE!$S:$T,CODE!$T$1-1,FALSE))</f>
        <v>F</v>
      </c>
      <c r="O197" s="1281">
        <v>5</v>
      </c>
      <c r="P197" s="40" t="s">
        <v>2289</v>
      </c>
      <c r="Q197" s="41" t="str">
        <f>IF(OR($I197="TTL",$P197=""),"",VLOOKUP($P197,CODE!$K:$M,CODE!$L$1,FALSE))</f>
        <v>JUMPER</v>
      </c>
      <c r="R197" s="1282" t="s">
        <v>2261</v>
      </c>
      <c r="S197" s="1283">
        <v>516</v>
      </c>
      <c r="T197" s="43">
        <f t="shared" si="190"/>
        <v>516</v>
      </c>
      <c r="U197" s="39" t="str">
        <f t="shared" si="191"/>
        <v>ELSJPF5516</v>
      </c>
      <c r="V197" s="36">
        <f t="shared" si="163"/>
        <v>0.1</v>
      </c>
      <c r="W197" s="1284" t="s">
        <v>2300</v>
      </c>
      <c r="X197" s="39" t="str">
        <f>IF($Y197="","",VLOOKUP($Y197,CODE!$AE:$AF,CODE!$AF$1-1,FALSE))</f>
        <v>PK</v>
      </c>
      <c r="Y197" s="37" t="s">
        <v>2301</v>
      </c>
      <c r="Z197" s="35" t="str">
        <f t="shared" si="192"/>
        <v>ELSJPF5516PK</v>
      </c>
      <c r="AA197" s="592" t="str">
        <f t="shared" si="164"/>
        <v/>
      </c>
      <c r="AB197" s="44">
        <f t="shared" si="165"/>
        <v>0.2</v>
      </c>
      <c r="AC197" s="598" t="s">
        <v>3020</v>
      </c>
      <c r="AD197" s="184">
        <v>1</v>
      </c>
      <c r="AE197" s="1285" t="s">
        <v>2302</v>
      </c>
      <c r="AF197" s="1295">
        <v>150</v>
      </c>
      <c r="AG197" s="1287" t="s">
        <v>2265</v>
      </c>
      <c r="AH197" s="1288">
        <v>4</v>
      </c>
      <c r="AI197" s="224" t="str">
        <f t="shared" si="193"/>
        <v>04</v>
      </c>
      <c r="AJ197" s="1289" t="s">
        <v>2266</v>
      </c>
      <c r="AK197" s="1289" t="s">
        <v>2267</v>
      </c>
      <c r="AL197" s="212">
        <f t="shared" si="194"/>
        <v>1</v>
      </c>
      <c r="AM197" s="247">
        <f>IF(ISERROR(VLOOKUP($F197,[1]기획현황취합!$A$1:$E$65440,[1]기획현황취합!$B$1,FALSE))=TRUE,0,VLOOKUP($F197,[1]기획현황취합!$A$1:$E$65440,[1]기획현황취합!$B$1,FALSE))</f>
        <v>159000</v>
      </c>
      <c r="AN197" s="1099">
        <f>IF(ISERROR(VLOOKUP($F197,[1]기획현황취합!$A$1:$E$65440,[1]기획현황취합!$C$1,FALSE))=TRUE,0,VLOOKUP($F197,[1]기획현황취합!$A$1:$E$65440,[1]기획현황취합!$C$1,FALSE))</f>
        <v>41803</v>
      </c>
      <c r="AO197" s="45">
        <f>IF(ISERROR(($AM197/1.1)/VLOOKUP($AG197,'TARGET MU'!$A:$D,'TARGET MU'!$D$1,FALSE))=TRUE,0,($AM197/1.1)/VLOOKUP($AG197,'TARGET MU'!$A:$D,'TARGET MU'!$D$1,FALSE))</f>
        <v>32121.212121212116</v>
      </c>
      <c r="AP197" s="1110">
        <f>IF(OR(AF197=0,AND(AV197=0,AW197=0)),0,IF(AG197="캡보이2",AV197*$AQ$5+AU197,IF(OR(AK197="IN",AK197="BG",AK197="VT",AK197="CB"),$AU197+(($AV197*(1+$AW$4))*(HLOOKUP(VLOOKUP(AG197,'TARGET MU'!$A:$P,'TARGET MU'!$J$1,FALSE),$AO$4:$AR$5,2,FALSE)))+$AW197,$AU197+((($AV197*(1+$AW$4))*(1+HLOOKUP(VLOOKUP($P197,CODE!$K:$P,CODE!$P$1,FALSE),$AS$4:$AV$5,2,FALSE)))*(HLOOKUP(VLOOKUP(AG197,'TARGET MU'!$A:$P,'TARGET MU'!$J$1,FALSE),$AO$4:$AR$5,2,FALSE)))+$AW197)))</f>
        <v>35825.000000000007</v>
      </c>
      <c r="AQ197" s="38">
        <f t="shared" si="188"/>
        <v>3703.7878787878908</v>
      </c>
      <c r="AR197" s="754">
        <v>0</v>
      </c>
      <c r="AS197" s="754">
        <v>20</v>
      </c>
      <c r="AT197" s="244" t="s">
        <v>1724</v>
      </c>
      <c r="AU197" s="219">
        <f t="shared" si="189"/>
        <v>20</v>
      </c>
      <c r="AV197" s="245">
        <v>31</v>
      </c>
      <c r="AW197" s="246">
        <v>0</v>
      </c>
      <c r="AX197" s="250">
        <f>IF(ISERROR(VLOOKUP($F197,[1]기획현황취합!$A$1:$E$65440,[1]기획현황취합!$D$1,FALSE))=TRUE,0,VLOOKUP($F197,[1]기획현황취합!$A$1:$E$65440,[1]기획현황취합!$D$1,FALSE))</f>
        <v>41744</v>
      </c>
      <c r="AY197" s="248">
        <v>0</v>
      </c>
      <c r="AZ197" s="208">
        <f>IF(ISERROR(VLOOKUP($F197,[1]기획현황취합!$A$1:$E$65440,[1]기획현황취합!$E$1,FALSE))=TRUE,0,VLOOKUP($F197,[1]기획현황취합!$A$1:$E$65440,[1]기획현황취합!$E$1,FALSE))</f>
        <v>41844</v>
      </c>
      <c r="BA197" s="243">
        <v>41859</v>
      </c>
      <c r="BB197" s="243">
        <v>41884</v>
      </c>
      <c r="BC197" s="243">
        <v>0</v>
      </c>
      <c r="BD197" s="243">
        <v>0</v>
      </c>
      <c r="BE197" s="243">
        <v>0</v>
      </c>
      <c r="BF197" s="243">
        <v>0</v>
      </c>
      <c r="BG197" s="249" t="s">
        <v>2838</v>
      </c>
      <c r="BH197" s="249">
        <v>0</v>
      </c>
      <c r="BI197" s="83">
        <f>IF($I197="TTL",SUMIF($C:$C,MID($K197,1,SEARCH("TTL",$K197)-2),$BI:$BI),SUMIF(실입고현황!$A:$A,BB197&amp;VLOOKUP($AG197,'TARGET MU'!$A:$D,'TARGET MU'!$B$1,FALSE)&amp;$Z197&amp;" "&amp;$AE197,실입고현황!$C:$C))</f>
        <v>159</v>
      </c>
      <c r="BJ197" s="102">
        <f>IF($I197="TTL",SUMIF($C:$C,MID($K197,1,SEARCH("TTL",$K197)-2),$BJ:$BJ),SUMIF(실입고현황!$A:$A,BC197&amp;VLOOKUP($AG197,'TARGET MU'!$A:$D,'TARGET MU'!$B$1,FALSE)&amp;$Z197&amp;" "&amp;$AE197,실입고현황!$C:$C))</f>
        <v>0</v>
      </c>
      <c r="BK197" s="103">
        <f>IF($I197="TTL",SUMIF($C:$C,MID($K197,1,SEARCH("TTL",$K197)-2),$BK:$BK),SUMIF(실입고현황!$A:$A,BD197&amp;VLOOKUP($AG197,'TARGET MU'!$A:$D,'TARGET MU'!$B$1,FALSE)&amp;$Z197&amp;" "&amp;$AE197,실입고현황!$C:$C))</f>
        <v>0</v>
      </c>
      <c r="BL197" s="103">
        <f>IF($I197="TTL",SUMIF($C:$C,MID($K197,1,SEARCH("TTL",$K197)-2),$BL:$BL),SUMIF(실입고현황!$A:$A,BE197&amp;VLOOKUP($AG197,'TARGET MU'!$A:$D,'TARGET MU'!$B$1,FALSE)&amp;$Z197&amp;" "&amp;$AE197,실입고현황!$C:$C))</f>
        <v>0</v>
      </c>
      <c r="BM197" s="103">
        <f>IF($I197="TTL",SUMIF($C:$C,MID($K197,1,SEARCH("TTL",$K197)-2),$BM:$BM),SUMIF(실입고현황!$A:$A,BF197&amp;VLOOKUP($AG197,'TARGET MU'!$A:$D,'TARGET MU'!$B$1,FALSE)&amp;$Z197&amp;" "&amp;$AE197,실입고현황!$C:$C))</f>
        <v>0</v>
      </c>
      <c r="BN197" s="104">
        <f t="shared" si="166"/>
        <v>0</v>
      </c>
      <c r="BO197" s="46">
        <f t="shared" si="167"/>
        <v>150</v>
      </c>
      <c r="BP197" s="94">
        <f t="shared" si="168"/>
        <v>5373750.0000000009</v>
      </c>
      <c r="BQ197" s="94">
        <f t="shared" si="169"/>
        <v>23850000</v>
      </c>
      <c r="BR197" s="47">
        <f t="shared" si="186"/>
        <v>4.0347649559094068</v>
      </c>
      <c r="BT197" s="26" t="str">
        <f>IF(ISERROR(Z197&amp;VLOOKUP($AG197,'TARGET MU'!$A:$D,'TARGET MU'!$B$1,FALSE))=TRUE,"",Z197&amp;VLOOKUP($AG197,'TARGET MU'!$A:$D,'TARGET MU'!$B$1,FALSE))</f>
        <v>ELSJPF5516PK대경글로텍</v>
      </c>
      <c r="BU197" s="31">
        <f t="shared" si="178"/>
        <v>35825.000000000007</v>
      </c>
      <c r="BV197" s="31" t="str">
        <f t="shared" si="179"/>
        <v>ELSJPF5516PKOXL150159000대경04IN</v>
      </c>
      <c r="BX197" s="54" t="str">
        <f t="shared" si="198"/>
        <v>ELS</v>
      </c>
      <c r="BY197" s="55">
        <f t="shared" si="199"/>
        <v>5</v>
      </c>
      <c r="BZ197" s="55" t="str">
        <f t="shared" si="200"/>
        <v>M</v>
      </c>
      <c r="CA197" s="55" t="str">
        <f t="shared" si="201"/>
        <v>JP</v>
      </c>
      <c r="CB197" s="55" t="str">
        <f t="shared" si="202"/>
        <v>K</v>
      </c>
      <c r="CC197" s="55" t="str">
        <f t="shared" si="203"/>
        <v>IN</v>
      </c>
      <c r="CD197" s="56" t="str">
        <f t="shared" si="204"/>
        <v>14FW_ELSTINKO_JUMPER_01_PK_KIDS</v>
      </c>
      <c r="CE197" s="55" t="str">
        <f t="shared" si="205"/>
        <v>ELSJPF5516</v>
      </c>
      <c r="CF197" s="55">
        <f t="shared" si="206"/>
        <v>516</v>
      </c>
      <c r="CG197" s="56" t="str">
        <f t="shared" si="207"/>
        <v>14FW_ELSTINKO_JUMPER_01_PK_KIDS</v>
      </c>
      <c r="CH197" s="55" t="str">
        <f t="shared" si="208"/>
        <v>PK</v>
      </c>
      <c r="CI197" s="55">
        <f t="shared" si="209"/>
        <v>1</v>
      </c>
      <c r="CJ197" s="55" t="str">
        <f t="shared" si="210"/>
        <v>OXL</v>
      </c>
      <c r="CK197" s="57">
        <f t="shared" si="170"/>
        <v>150</v>
      </c>
      <c r="CL197" s="58">
        <f t="shared" si="211"/>
        <v>31</v>
      </c>
      <c r="CM197" s="57">
        <f t="shared" si="212"/>
        <v>159000</v>
      </c>
      <c r="CN197" s="57">
        <f t="shared" si="213"/>
        <v>35805.000000000007</v>
      </c>
      <c r="CO197" s="57">
        <f t="shared" si="214"/>
        <v>20</v>
      </c>
      <c r="CP197" s="59">
        <f t="shared" si="215"/>
        <v>1</v>
      </c>
      <c r="CQ197" s="234"/>
      <c r="CS197" s="48"/>
      <c r="CT197" s="49" t="str">
        <f t="shared" si="216"/>
        <v>ELSJPF5516PKOXL</v>
      </c>
      <c r="CU197" s="50" t="str">
        <f t="shared" si="217"/>
        <v>ELSTINKO</v>
      </c>
      <c r="CV197" s="50" t="str">
        <f t="shared" si="197"/>
        <v>JUMPER_516_KIDS</v>
      </c>
      <c r="CW197" s="50" t="str">
        <f t="shared" si="218"/>
        <v>PINK_OXL</v>
      </c>
      <c r="CX197" s="51" t="str">
        <f t="shared" si="219"/>
        <v>ELS</v>
      </c>
      <c r="CY197" s="51">
        <f t="shared" si="220"/>
        <v>516</v>
      </c>
      <c r="CZ197" s="52">
        <f t="shared" si="171"/>
        <v>150</v>
      </c>
      <c r="DA197" s="52">
        <f t="shared" si="221"/>
        <v>159000</v>
      </c>
      <c r="DB197" s="51" t="str">
        <f t="shared" si="222"/>
        <v>PINK</v>
      </c>
      <c r="DC197" s="51" t="str">
        <f t="shared" si="223"/>
        <v>OXL</v>
      </c>
      <c r="DD197" s="60"/>
      <c r="DE197" s="164"/>
      <c r="DG197" s="270">
        <v>41778</v>
      </c>
      <c r="DH197" s="276">
        <f t="shared" si="195"/>
        <v>41754</v>
      </c>
      <c r="DI197" s="269">
        <v>41750</v>
      </c>
      <c r="DJ197" s="269">
        <v>41750</v>
      </c>
      <c r="DK197" s="270"/>
      <c r="DL197" s="1167"/>
      <c r="DM197" s="1167"/>
      <c r="DN197" s="270"/>
      <c r="DO197" s="270"/>
      <c r="DP197" s="277">
        <f t="shared" si="196"/>
        <v>41784</v>
      </c>
      <c r="DQ197" s="270"/>
      <c r="DR197" s="270"/>
      <c r="DS197" s="271"/>
      <c r="DT197" s="270"/>
      <c r="DU197" s="271"/>
      <c r="DV197" s="270">
        <v>41820</v>
      </c>
      <c r="DW197" s="270"/>
      <c r="DX197" s="271"/>
      <c r="DY197" s="271"/>
      <c r="DZ197" s="60"/>
      <c r="EA197" s="61"/>
      <c r="EB197" s="61"/>
      <c r="EC197" s="26" t="str">
        <f t="shared" si="180"/>
        <v/>
      </c>
      <c r="ED197" s="26" t="str">
        <f t="shared" si="181"/>
        <v>ELSJPF5516PKOXL</v>
      </c>
      <c r="EE197" s="27">
        <f>IF($ED197="",0,IF(COUNTIF(ED$12:ED196,ED197)=0,0,COUNTIF(ED$12:ED196,ED197)))</f>
        <v>0</v>
      </c>
      <c r="EF197" s="26">
        <f t="shared" si="182"/>
        <v>0</v>
      </c>
      <c r="EG197" s="27" t="str">
        <f t="shared" si="183"/>
        <v/>
      </c>
      <c r="EI197" s="26" t="str">
        <f t="shared" si="184"/>
        <v>ELSJPF5516</v>
      </c>
      <c r="EJ197" s="26" t="str">
        <f t="shared" si="185"/>
        <v>ELSJPF5516PK</v>
      </c>
      <c r="EV197" s="26">
        <f t="shared" si="187"/>
        <v>4650</v>
      </c>
    </row>
    <row r="198" spans="1:152" s="26" customFormat="1" ht="52.5" customHeight="1">
      <c r="A198" s="168" t="str">
        <f>IF(OR($I198="TTL",$I198=""),"",IF(ISERROR(VLOOKUP($B198,CODE!$D:$G,CODE!$F$1-2,FALSE))=TRUE,"전략",VLOOKUP($B198,CODE!$D:$G,CODE!$F$1-2,FALSE)))</f>
        <v/>
      </c>
      <c r="B198" s="217" t="str">
        <f>IF(OR($I198="TTL",$I198=""),"",IF(VLOOKUP($P198,CODE!$K:$O,CODE!$O$1,FALSE)="",$I198,$I198&amp;"-"&amp;VLOOKUP($P198,CODE!$K:$O,CODE!$O$1,FALSE)))</f>
        <v/>
      </c>
      <c r="C198" s="71" t="str">
        <f t="shared" si="172"/>
        <v/>
      </c>
      <c r="D198" s="300" t="str">
        <f t="shared" si="173"/>
        <v/>
      </c>
      <c r="E198" s="71">
        <f t="shared" si="174"/>
        <v>0</v>
      </c>
      <c r="F198" s="193" t="str">
        <f t="shared" si="175"/>
        <v>0</v>
      </c>
      <c r="G198" s="71" t="str">
        <f t="shared" si="176"/>
        <v>0-</v>
      </c>
      <c r="H198" s="71">
        <f>IF(ISERROR(I198&amp;VLOOKUP(P198,CODE!$K:$N,CODE!$N$1,FALSE)&amp;S198)=TRUE,0,I198&amp;VLOOKUP(P198,CODE!$K:$N,CODE!$N$1,FALSE)&amp;S198)</f>
        <v>0</v>
      </c>
      <c r="I198" s="71" t="str">
        <f>IF(ISERROR(SEARCH("TTL",$K198))=TRUE,IF($L198="","",VLOOKUP($L198,CODE!$B:$G,CODE!$D$1,FALSE)),"TTL")</f>
        <v>TTL</v>
      </c>
      <c r="J198" s="237" t="str">
        <f t="shared" si="177"/>
        <v/>
      </c>
      <c r="K198" s="878" t="str">
        <f>C197&amp;" TTL"</f>
        <v>ELS-대경-04 TTL</v>
      </c>
      <c r="L198" s="40"/>
      <c r="M198" s="41" t="str">
        <f>IF(OR($I198="TTL",$L198=""),"",VLOOKUP($L198,CODE!$B:$D,CODE!$C$1,FALSE))</f>
        <v/>
      </c>
      <c r="N198" s="42" t="str">
        <f>IF(OR($I198="TTL",$L198=""),"",VLOOKUP($K$2,CODE!$S:$T,CODE!$T$1-1,FALSE))</f>
        <v/>
      </c>
      <c r="O198" s="43" t="str">
        <f>IF(OR($I198="TTL",$L198=""),"",VLOOKUP($L$2,CODE!$X:$Y,CODE!$Y$1-1,FALSE))</f>
        <v/>
      </c>
      <c r="P198" s="40"/>
      <c r="Q198" s="41" t="str">
        <f>IF(OR($I198="TTL",$P198=""),"",VLOOKUP($P198,CODE!$K:$M,CODE!$L$1,FALSE))</f>
        <v/>
      </c>
      <c r="R198" s="1282"/>
      <c r="S198" s="1283"/>
      <c r="T198" s="43" t="str">
        <f t="shared" si="190"/>
        <v/>
      </c>
      <c r="U198" s="39" t="str">
        <f t="shared" si="191"/>
        <v/>
      </c>
      <c r="V198" s="36">
        <f t="shared" si="163"/>
        <v>7</v>
      </c>
      <c r="W198" s="1284"/>
      <c r="X198" s="39" t="str">
        <f>IF($Y198="","",VLOOKUP($Y198,CODE!$AE:$AF,CODE!$AF$1-1,FALSE))</f>
        <v/>
      </c>
      <c r="Y198" s="37"/>
      <c r="Z198" s="35" t="str">
        <f t="shared" si="192"/>
        <v/>
      </c>
      <c r="AA198" s="592" t="str">
        <f t="shared" si="164"/>
        <v/>
      </c>
      <c r="AB198" s="44">
        <f t="shared" si="165"/>
        <v>9</v>
      </c>
      <c r="AC198" s="598">
        <v>0</v>
      </c>
      <c r="AD198" s="184">
        <v>1</v>
      </c>
      <c r="AE198" s="1285"/>
      <c r="AF198" s="1286"/>
      <c r="AG198" s="1287"/>
      <c r="AH198" s="1288"/>
      <c r="AI198" s="224" t="str">
        <f t="shared" si="193"/>
        <v/>
      </c>
      <c r="AJ198" s="1289"/>
      <c r="AK198" s="1289"/>
      <c r="AL198" s="212" t="str">
        <f t="shared" si="194"/>
        <v/>
      </c>
      <c r="AM198" s="247">
        <f>IF(ISERROR(VLOOKUP($F198,[1]기획현황취합!$A$1:$E$65440,[1]기획현황취합!$B$1,FALSE))=TRUE,0,VLOOKUP($F198,[1]기획현황취합!$A$1:$E$65440,[1]기획현황취합!$B$1,FALSE))</f>
        <v>0</v>
      </c>
      <c r="AN198" s="1099">
        <f>IF(ISERROR(VLOOKUP($F198,[1]기획현황취합!$A$1:$E$65440,[1]기획현황취합!$C$1,FALSE))=TRUE,0,VLOOKUP($F198,[1]기획현황취합!$A$1:$E$65440,[1]기획현황취합!$C$1,FALSE))</f>
        <v>0</v>
      </c>
      <c r="AO198" s="45">
        <f>IF(ISERROR(($AM198/1.1)/VLOOKUP($AG198,'TARGET MU'!$A:$D,'TARGET MU'!$D$1,FALSE))=TRUE,0,($AM198/1.1)/VLOOKUP($AG198,'TARGET MU'!$A:$D,'TARGET MU'!$D$1,FALSE))</f>
        <v>0</v>
      </c>
      <c r="AP198" s="1110">
        <f>IF(OR(AF198=0,AND(AV198=0,AW198=0)),0,IF(AG198="캡보이2",AV198*$AQ$5+AU198,IF(OR(AK198="IN",AK198="BG",AK198="VT",AK198="CB"),$AU198+(($AV198*(1+$AW$4))*(HLOOKUP(VLOOKUP(AG198,'TARGET MU'!$A:$P,'TARGET MU'!$J$1,FALSE),$AO$4:$AR$5,2,FALSE)))+$AW198,$AU198+((($AV198*(1+$AW$4))*(1+HLOOKUP(VLOOKUP($P198,CODE!$K:$P,CODE!$P$1,FALSE),$AS$4:$AV$5,2,FALSE)))*(HLOOKUP(VLOOKUP(AG198,'TARGET MU'!$A:$P,'TARGET MU'!$J$1,FALSE),$AO$4:$AR$5,2,FALSE)))+$AW198)))</f>
        <v>0</v>
      </c>
      <c r="AQ198" s="38">
        <f t="shared" si="188"/>
        <v>0</v>
      </c>
      <c r="AR198" s="754">
        <v>0</v>
      </c>
      <c r="AS198" s="754">
        <v>0</v>
      </c>
      <c r="AT198" s="244" t="s">
        <v>1724</v>
      </c>
      <c r="AU198" s="219">
        <f t="shared" si="189"/>
        <v>0</v>
      </c>
      <c r="AV198" s="245">
        <v>0</v>
      </c>
      <c r="AW198" s="246">
        <v>0</v>
      </c>
      <c r="AX198" s="250">
        <f>IF(ISERROR(VLOOKUP($F198,[1]기획현황취합!$A$1:$E$65440,[1]기획현황취합!$D$1,FALSE))=TRUE,0,VLOOKUP($F198,[1]기획현황취합!$A$1:$E$65440,[1]기획현황취합!$D$1,FALSE))</f>
        <v>0</v>
      </c>
      <c r="AY198" s="248">
        <v>0</v>
      </c>
      <c r="AZ198" s="208">
        <f>IF(ISERROR(VLOOKUP($F198,[1]기획현황취합!$A$1:$E$65440,[1]기획현황취합!$E$1,FALSE))=TRUE,0,VLOOKUP($F198,[1]기획현황취합!$A$1:$E$65440,[1]기획현황취합!$E$1,FALSE))</f>
        <v>0</v>
      </c>
      <c r="BA198" s="243">
        <v>0</v>
      </c>
      <c r="BB198" s="243">
        <v>0</v>
      </c>
      <c r="BC198" s="243">
        <v>0</v>
      </c>
      <c r="BD198" s="243">
        <v>0</v>
      </c>
      <c r="BE198" s="243">
        <v>0</v>
      </c>
      <c r="BF198" s="243">
        <v>0</v>
      </c>
      <c r="BG198" s="249">
        <v>0</v>
      </c>
      <c r="BH198" s="249">
        <v>0</v>
      </c>
      <c r="BI198" s="83">
        <f>IF($I198="TTL",SUMIF($C:$C,MID($K198,1,SEARCH("TTL",$K198)-2),$BI:$BI),SUMIF(실입고현황!$A:$A,BB198&amp;VLOOKUP($AG198,'TARGET MU'!$A:$D,'TARGET MU'!$B$1,FALSE)&amp;$Z198&amp;" "&amp;$AE198,실입고현황!$C:$C))</f>
        <v>9318</v>
      </c>
      <c r="BJ198" s="102">
        <f>IF($I198="TTL",SUMIF($C:$C,MID($K198,1,SEARCH("TTL",$K198)-2),$BJ:$BJ),SUMIF(실입고현황!$A:$A,BC198&amp;VLOOKUP($AG198,'TARGET MU'!$A:$D,'TARGET MU'!$B$1,FALSE)&amp;$Z198&amp;" "&amp;$AE198,실입고현황!$C:$C))</f>
        <v>517</v>
      </c>
      <c r="BK198" s="103">
        <f>IF($I198="TTL",SUMIF($C:$C,MID($K198,1,SEARCH("TTL",$K198)-2),$BK:$BK),SUMIF(실입고현황!$A:$A,BD198&amp;VLOOKUP($AG198,'TARGET MU'!$A:$D,'TARGET MU'!$B$1,FALSE)&amp;$Z198&amp;" "&amp;$AE198,실입고현황!$C:$C))</f>
        <v>0</v>
      </c>
      <c r="BL198" s="103">
        <f>IF($I198="TTL",SUMIF($C:$C,MID($K198,1,SEARCH("TTL",$K198)-2),$BL:$BL),SUMIF(실입고현황!$A:$A,BE198&amp;VLOOKUP($AG198,'TARGET MU'!$A:$D,'TARGET MU'!$B$1,FALSE)&amp;$Z198&amp;" "&amp;$AE198,실입고현황!$C:$C))</f>
        <v>0</v>
      </c>
      <c r="BM198" s="103">
        <f>IF($I198="TTL",SUMIF($C:$C,MID($K198,1,SEARCH("TTL",$K198)-2),$BM:$BM),SUMIF(실입고현황!$A:$A,BF198&amp;VLOOKUP($AG198,'TARGET MU'!$A:$D,'TARGET MU'!$B$1,FALSE)&amp;$Z198&amp;" "&amp;$AE198,실입고현황!$C:$C))</f>
        <v>0</v>
      </c>
      <c r="BN198" s="104">
        <f t="shared" si="166"/>
        <v>0</v>
      </c>
      <c r="BO198" s="46">
        <f t="shared" si="167"/>
        <v>9400</v>
      </c>
      <c r="BP198" s="94">
        <f t="shared" si="168"/>
        <v>241455950</v>
      </c>
      <c r="BQ198" s="94">
        <f t="shared" si="169"/>
        <v>1112600000</v>
      </c>
      <c r="BR198" s="47">
        <f t="shared" si="186"/>
        <v>4.1889816567143834</v>
      </c>
      <c r="BT198" s="26" t="str">
        <f>IF(ISERROR(Z198&amp;VLOOKUP($AG198,'TARGET MU'!$A:$D,'TARGET MU'!$B$1,FALSE))=TRUE,"",Z198&amp;VLOOKUP($AG198,'TARGET MU'!$A:$D,'TARGET MU'!$B$1,FALSE))</f>
        <v/>
      </c>
      <c r="BU198" s="31">
        <f t="shared" si="178"/>
        <v>0</v>
      </c>
      <c r="BV198" s="31" t="str">
        <f t="shared" si="179"/>
        <v>0</v>
      </c>
      <c r="BX198" s="54" t="str">
        <f t="shared" si="198"/>
        <v/>
      </c>
      <c r="BY198" s="55" t="str">
        <f t="shared" si="199"/>
        <v/>
      </c>
      <c r="BZ198" s="55">
        <f t="shared" si="200"/>
        <v>0</v>
      </c>
      <c r="CA198" s="55">
        <f t="shared" si="201"/>
        <v>0</v>
      </c>
      <c r="CB198" s="55">
        <f t="shared" si="202"/>
        <v>0</v>
      </c>
      <c r="CC198" s="55">
        <f t="shared" si="203"/>
        <v>0</v>
      </c>
      <c r="CD198" s="56">
        <f t="shared" si="204"/>
        <v>0</v>
      </c>
      <c r="CE198" s="55" t="str">
        <f t="shared" si="205"/>
        <v/>
      </c>
      <c r="CF198" s="55" t="str">
        <f t="shared" si="206"/>
        <v/>
      </c>
      <c r="CG198" s="56">
        <f t="shared" si="207"/>
        <v>0</v>
      </c>
      <c r="CH198" s="55" t="str">
        <f t="shared" si="208"/>
        <v/>
      </c>
      <c r="CI198" s="55">
        <f t="shared" si="209"/>
        <v>1</v>
      </c>
      <c r="CJ198" s="55">
        <f t="shared" si="210"/>
        <v>0</v>
      </c>
      <c r="CK198" s="57">
        <f t="shared" si="170"/>
        <v>9400</v>
      </c>
      <c r="CL198" s="58">
        <f t="shared" si="211"/>
        <v>0</v>
      </c>
      <c r="CM198" s="57">
        <f t="shared" si="212"/>
        <v>0</v>
      </c>
      <c r="CN198" s="57">
        <f t="shared" si="213"/>
        <v>0</v>
      </c>
      <c r="CO198" s="57">
        <f t="shared" si="214"/>
        <v>0</v>
      </c>
      <c r="CP198" s="59" t="str">
        <f t="shared" si="215"/>
        <v/>
      </c>
      <c r="CQ198" s="234"/>
      <c r="CS198" s="48"/>
      <c r="CT198" s="49" t="str">
        <f t="shared" si="216"/>
        <v>ELS-대경-04 TTL</v>
      </c>
      <c r="CU198" s="50" t="str">
        <f t="shared" si="217"/>
        <v/>
      </c>
      <c r="CV198" s="50" t="str">
        <f t="shared" si="197"/>
        <v/>
      </c>
      <c r="CW198" s="50" t="str">
        <f t="shared" si="218"/>
        <v/>
      </c>
      <c r="CX198" s="51">
        <f t="shared" si="219"/>
        <v>0</v>
      </c>
      <c r="CY198" s="51" t="str">
        <f t="shared" si="220"/>
        <v/>
      </c>
      <c r="CZ198" s="52">
        <f t="shared" si="171"/>
        <v>9400</v>
      </c>
      <c r="DA198" s="52">
        <f t="shared" si="221"/>
        <v>0</v>
      </c>
      <c r="DB198" s="51">
        <f t="shared" si="222"/>
        <v>0</v>
      </c>
      <c r="DC198" s="51">
        <f t="shared" si="223"/>
        <v>0</v>
      </c>
      <c r="DD198" s="60"/>
      <c r="DE198" s="164"/>
      <c r="DG198" s="270"/>
      <c r="DH198" s="276" t="str">
        <f t="shared" si="195"/>
        <v/>
      </c>
      <c r="DI198" s="269"/>
      <c r="DJ198" s="269"/>
      <c r="DK198" s="270"/>
      <c r="DL198" s="1167"/>
      <c r="DM198" s="1167"/>
      <c r="DN198" s="270"/>
      <c r="DO198" s="270"/>
      <c r="DP198" s="277" t="str">
        <f t="shared" si="196"/>
        <v/>
      </c>
      <c r="DQ198" s="270"/>
      <c r="DR198" s="270"/>
      <c r="DS198" s="271"/>
      <c r="DT198" s="270"/>
      <c r="DU198" s="271"/>
      <c r="DV198" s="270"/>
      <c r="DW198" s="270"/>
      <c r="DX198" s="271"/>
      <c r="DY198" s="271"/>
      <c r="DZ198" s="60"/>
      <c r="EA198" s="61"/>
      <c r="EB198" s="61"/>
      <c r="EC198" s="26" t="str">
        <f t="shared" si="180"/>
        <v>0</v>
      </c>
      <c r="ED198" s="26" t="str">
        <f t="shared" si="181"/>
        <v/>
      </c>
      <c r="EE198" s="27">
        <f>IF($ED198="",0,IF(COUNTIF(ED$12:ED197,ED198)=0,0,COUNTIF(ED$12:ED197,ED198)))</f>
        <v>0</v>
      </c>
      <c r="EF198" s="26">
        <f t="shared" si="182"/>
        <v>0</v>
      </c>
      <c r="EG198" s="27" t="str">
        <f t="shared" si="183"/>
        <v/>
      </c>
      <c r="EI198" s="26" t="str">
        <f t="shared" si="184"/>
        <v/>
      </c>
      <c r="EJ198" s="26" t="str">
        <f t="shared" si="185"/>
        <v/>
      </c>
    </row>
    <row r="199" spans="1:152" s="26" customFormat="1" ht="52.5" customHeight="1">
      <c r="A199" s="168" t="str">
        <f>IF(OR($I199="TTL",$I199=""),"",IF(ISERROR(VLOOKUP($B199,CODE!$D:$G,CODE!$F$1-2,FALSE))=TRUE,"전략",VLOOKUP($B199,CODE!$D:$G,CODE!$F$1-2,FALSE)))</f>
        <v>전략</v>
      </c>
      <c r="B199" s="217" t="str">
        <f>IF(OR($I199="TTL",$I199=""),"",IF(VLOOKUP($P199,CODE!$K:$O,CODE!$O$1,FALSE)="",$I199,$I199&amp;"-"&amp;VLOOKUP($P199,CODE!$K:$O,CODE!$O$1,FALSE)))</f>
        <v>ELS-의류</v>
      </c>
      <c r="C199" s="71" t="str">
        <f t="shared" si="172"/>
        <v>ELS-아트인드림-04</v>
      </c>
      <c r="D199" s="300" t="str">
        <f t="shared" si="173"/>
        <v>ELS-아트인드림-04ELSTHF5017BK</v>
      </c>
      <c r="E199" s="71">
        <f t="shared" si="174"/>
        <v>1</v>
      </c>
      <c r="F199" s="193" t="str">
        <f t="shared" si="175"/>
        <v>ELS-아트인드림-041</v>
      </c>
      <c r="G199" s="71" t="str">
        <f t="shared" si="176"/>
        <v>ELS-아트인드림-041-ELSTHF5017BLACKOSS</v>
      </c>
      <c r="H199" s="71" t="str">
        <f>IF(ISERROR(I199&amp;VLOOKUP(P199,CODE!$K:$N,CODE!$N$1,FALSE)&amp;S199)=TRUE,0,I199&amp;VLOOKUP(P199,CODE!$K:$N,CODE!$N$1,FALSE)&amp;S199)</f>
        <v>ELS의류17</v>
      </c>
      <c r="I199" s="71" t="str">
        <f>IF(ISERROR(SEARCH("TTL",$K199))=TRUE,IF($L199="","",VLOOKUP($L199,CODE!$B:$G,CODE!$D$1,FALSE)),"TTL")</f>
        <v>ELS</v>
      </c>
      <c r="J199" s="237" t="str">
        <f t="shared" si="177"/>
        <v>14FW_E</v>
      </c>
      <c r="K199" s="878"/>
      <c r="L199" s="40" t="s">
        <v>2268</v>
      </c>
      <c r="M199" s="41" t="str">
        <f>IF(OR($I199="TTL",$L199=""),"",VLOOKUP($L199,CODE!$B:$D,CODE!$C$1,FALSE))</f>
        <v>ELSTINKO</v>
      </c>
      <c r="N199" s="42" t="str">
        <f>IF(OR($I199="TTL",$L199=""),"",VLOOKUP($K$2,CODE!$S:$T,CODE!$T$1-1,FALSE))</f>
        <v>F</v>
      </c>
      <c r="O199" s="1281">
        <v>5</v>
      </c>
      <c r="P199" s="40" t="s">
        <v>2303</v>
      </c>
      <c r="Q199" s="41" t="str">
        <f>IF(OR($I199="TTL",$P199=""),"",VLOOKUP($P199,CODE!$K:$M,CODE!$L$1,FALSE))</f>
        <v>HOODED T-SHIRTS</v>
      </c>
      <c r="R199" s="1282" t="s">
        <v>2304</v>
      </c>
      <c r="S199" s="1283">
        <v>17</v>
      </c>
      <c r="T199" s="43" t="str">
        <f t="shared" si="190"/>
        <v>017</v>
      </c>
      <c r="U199" s="39" t="str">
        <f t="shared" si="191"/>
        <v>ELSTHF5017</v>
      </c>
      <c r="V199" s="36">
        <f t="shared" si="163"/>
        <v>0.125</v>
      </c>
      <c r="W199" s="1284" t="s">
        <v>2305</v>
      </c>
      <c r="X199" s="39" t="str">
        <f>IF($Y199="","",VLOOKUP($Y199,CODE!$AE:$AF,CODE!$AF$1-1,FALSE))</f>
        <v>BK</v>
      </c>
      <c r="Y199" s="37" t="s">
        <v>2306</v>
      </c>
      <c r="Z199" s="35" t="str">
        <f t="shared" si="192"/>
        <v>ELSTHF5017BK</v>
      </c>
      <c r="AA199" s="592" t="str">
        <f t="shared" si="164"/>
        <v/>
      </c>
      <c r="AB199" s="44">
        <f t="shared" si="165"/>
        <v>0.25</v>
      </c>
      <c r="AC199" s="598">
        <v>0</v>
      </c>
      <c r="AD199" s="184">
        <v>1</v>
      </c>
      <c r="AE199" s="1285" t="s">
        <v>2264</v>
      </c>
      <c r="AF199" s="1295">
        <v>250</v>
      </c>
      <c r="AG199" s="1287" t="s">
        <v>2307</v>
      </c>
      <c r="AH199" s="1288">
        <v>4</v>
      </c>
      <c r="AI199" s="224" t="str">
        <f t="shared" si="193"/>
        <v>04</v>
      </c>
      <c r="AJ199" s="1289" t="s">
        <v>2308</v>
      </c>
      <c r="AK199" s="1289" t="s">
        <v>2309</v>
      </c>
      <c r="AL199" s="212">
        <f t="shared" si="194"/>
        <v>2</v>
      </c>
      <c r="AM199" s="247">
        <f>IF(ISERROR(VLOOKUP($F199,[1]기획현황취합!$A$1:$E$65440,[1]기획현황취합!$B$1,FALSE))=TRUE,0,VLOOKUP($F199,[1]기획현황취합!$A$1:$E$65440,[1]기획현황취합!$B$1,FALSE))</f>
        <v>109000</v>
      </c>
      <c r="AN199" s="1099">
        <f>IF(ISERROR(VLOOKUP($F199,[1]기획현황취합!$A$1:$E$65440,[1]기획현황취합!$C$1,FALSE))=TRUE,0,VLOOKUP($F199,[1]기획현황취합!$A$1:$E$65440,[1]기획현황취합!$C$1,FALSE))</f>
        <v>41803</v>
      </c>
      <c r="AO199" s="45">
        <f>IF(ISERROR(($AM199/1.1)/VLOOKUP($AG199,'TARGET MU'!$A:$D,'TARGET MU'!$D$1,FALSE))=TRUE,0,($AM199/1.1)/VLOOKUP($AG199,'TARGET MU'!$A:$D,'TARGET MU'!$D$1,FALSE))</f>
        <v>27525.252525252523</v>
      </c>
      <c r="AP199" s="1110">
        <f>IF(OR(AF199=0,AND(AV199=0,AW199=0)),0,IF(AG199="캡보이2",AV199*$AQ$5+AU199,IF(OR(AK199="IN",AK199="BG",AK199="VT",AK199="CB"),$AU199+(($AV199*(1+$AW$4))*(HLOOKUP(VLOOKUP(AG199,'TARGET MU'!$A:$P,'TARGET MU'!$J$1,FALSE),$AO$4:$AR$5,2,FALSE)))+$AW199,$AU199+((($AV199*(1+$AW$4))*(1+HLOOKUP(VLOOKUP($P199,CODE!$K:$P,CODE!$P$1,FALSE),$AS$4:$AV$5,2,FALSE)))*(HLOOKUP(VLOOKUP(AG199,'TARGET MU'!$A:$P,'TARGET MU'!$J$1,FALSE),$AO$4:$AR$5,2,FALSE)))+$AW199)))</f>
        <v>24804</v>
      </c>
      <c r="AQ199" s="38">
        <f t="shared" si="188"/>
        <v>-2721.2525252525229</v>
      </c>
      <c r="AR199" s="754">
        <v>0</v>
      </c>
      <c r="AS199" s="754">
        <v>20</v>
      </c>
      <c r="AT199" s="244" t="s">
        <v>1724</v>
      </c>
      <c r="AU199" s="219">
        <f t="shared" si="189"/>
        <v>20</v>
      </c>
      <c r="AV199" s="245">
        <v>0</v>
      </c>
      <c r="AW199" s="246">
        <v>24784</v>
      </c>
      <c r="AX199" s="250">
        <f>IF(ISERROR(VLOOKUP($F199,[1]기획현황취합!$A$1:$E$65440,[1]기획현황취합!$D$1,FALSE))=TRUE,0,VLOOKUP($F199,[1]기획현황취합!$A$1:$E$65440,[1]기획현황취합!$D$1,FALSE))</f>
        <v>41744</v>
      </c>
      <c r="AY199" s="248">
        <v>0</v>
      </c>
      <c r="AZ199" s="208">
        <f>IF(ISERROR(VLOOKUP($F199,[1]기획현황취합!$A$1:$E$65440,[1]기획현황취합!$E$1,FALSE))=TRUE,0,VLOOKUP($F199,[1]기획현황취합!$A$1:$E$65440,[1]기획현황취합!$E$1,FALSE))</f>
        <v>41844</v>
      </c>
      <c r="BA199" s="243">
        <v>41864</v>
      </c>
      <c r="BB199" s="243">
        <v>41912</v>
      </c>
      <c r="BC199" s="243"/>
      <c r="BD199" s="243">
        <v>0</v>
      </c>
      <c r="BE199" s="243">
        <v>0</v>
      </c>
      <c r="BF199" s="243">
        <v>0</v>
      </c>
      <c r="BG199" s="249" t="s">
        <v>3359</v>
      </c>
      <c r="BH199" s="249">
        <v>0</v>
      </c>
      <c r="BI199" s="83">
        <f>IF($I199="TTL",SUMIF($C:$C,MID($K199,1,SEARCH("TTL",$K199)-2),$BI:$BI),SUMIF(실입고현황!$A:$A,BB199&amp;VLOOKUP($AG199,'TARGET MU'!$A:$D,'TARGET MU'!$B$1,FALSE)&amp;$Z199&amp;" "&amp;$AE199,실입고현황!$C:$C))</f>
        <v>256</v>
      </c>
      <c r="BJ199" s="102">
        <f>IF($I199="TTL",SUMIF($C:$C,MID($K199,1,SEARCH("TTL",$K199)-2),$BJ:$BJ),SUMIF(실입고현황!$A:$A,BC199&amp;VLOOKUP($AG199,'TARGET MU'!$A:$D,'TARGET MU'!$B$1,FALSE)&amp;$Z199&amp;" "&amp;$AE199,실입고현황!$C:$C))</f>
        <v>0</v>
      </c>
      <c r="BK199" s="103">
        <f>IF($I199="TTL",SUMIF($C:$C,MID($K199,1,SEARCH("TTL",$K199)-2),$BK:$BK),SUMIF(실입고현황!$A:$A,BD199&amp;VLOOKUP($AG199,'TARGET MU'!$A:$D,'TARGET MU'!$B$1,FALSE)&amp;$Z199&amp;" "&amp;$AE199,실입고현황!$C:$C))</f>
        <v>0</v>
      </c>
      <c r="BL199" s="103">
        <f>IF($I199="TTL",SUMIF($C:$C,MID($K199,1,SEARCH("TTL",$K199)-2),$BL:$BL),SUMIF(실입고현황!$A:$A,BE199&amp;VLOOKUP($AG199,'TARGET MU'!$A:$D,'TARGET MU'!$B$1,FALSE)&amp;$Z199&amp;" "&amp;$AE199,실입고현황!$C:$C))</f>
        <v>0</v>
      </c>
      <c r="BM199" s="103">
        <f>IF($I199="TTL",SUMIF($C:$C,MID($K199,1,SEARCH("TTL",$K199)-2),$BM:$BM),SUMIF(실입고현황!$A:$A,BF199&amp;VLOOKUP($AG199,'TARGET MU'!$A:$D,'TARGET MU'!$B$1,FALSE)&amp;$Z199&amp;" "&amp;$AE199,실입고현황!$C:$C))</f>
        <v>0</v>
      </c>
      <c r="BN199" s="104">
        <f t="shared" si="166"/>
        <v>0</v>
      </c>
      <c r="BO199" s="46">
        <f t="shared" si="167"/>
        <v>250</v>
      </c>
      <c r="BP199" s="94">
        <f t="shared" si="168"/>
        <v>6201000</v>
      </c>
      <c r="BQ199" s="94">
        <f t="shared" si="169"/>
        <v>27250000</v>
      </c>
      <c r="BR199" s="47">
        <f t="shared" si="186"/>
        <v>3.9949568251455037</v>
      </c>
      <c r="BT199" s="26" t="str">
        <f>IF(ISERROR(Z199&amp;VLOOKUP($AG199,'TARGET MU'!$A:$D,'TARGET MU'!$B$1,FALSE))=TRUE,"",Z199&amp;VLOOKUP($AG199,'TARGET MU'!$A:$D,'TARGET MU'!$B$1,FALSE))</f>
        <v>ELSTHF5017BK아트인드림</v>
      </c>
      <c r="BU199" s="31">
        <f t="shared" si="178"/>
        <v>24804</v>
      </c>
      <c r="BV199" s="31" t="str">
        <f t="shared" si="179"/>
        <v>ELSTHF5017BKOSS250109000아트인드림04KR</v>
      </c>
      <c r="BX199" s="54" t="str">
        <f t="shared" si="198"/>
        <v>ELS</v>
      </c>
      <c r="BY199" s="55">
        <f t="shared" si="199"/>
        <v>5</v>
      </c>
      <c r="BZ199" s="55" t="str">
        <f t="shared" si="200"/>
        <v>M</v>
      </c>
      <c r="CA199" s="55" t="str">
        <f t="shared" si="201"/>
        <v>TH</v>
      </c>
      <c r="CB199" s="55" t="str">
        <f t="shared" si="202"/>
        <v>U</v>
      </c>
      <c r="CC199" s="55" t="str">
        <f t="shared" si="203"/>
        <v>KR</v>
      </c>
      <c r="CD199" s="56" t="str">
        <f t="shared" si="204"/>
        <v>14FW_ELSTINKO_HOOD_09_BK</v>
      </c>
      <c r="CE199" s="55" t="str">
        <f t="shared" si="205"/>
        <v>ELSTHF5017</v>
      </c>
      <c r="CF199" s="55" t="str">
        <f t="shared" si="206"/>
        <v>017</v>
      </c>
      <c r="CG199" s="56" t="str">
        <f t="shared" si="207"/>
        <v>14FW_ELSTINKO_HOOD_09_BK</v>
      </c>
      <c r="CH199" s="55" t="str">
        <f t="shared" si="208"/>
        <v>BK</v>
      </c>
      <c r="CI199" s="55">
        <f t="shared" si="209"/>
        <v>1</v>
      </c>
      <c r="CJ199" s="55" t="str">
        <f t="shared" si="210"/>
        <v>OSS</v>
      </c>
      <c r="CK199" s="57">
        <f t="shared" si="170"/>
        <v>250</v>
      </c>
      <c r="CL199" s="58">
        <f t="shared" si="211"/>
        <v>0</v>
      </c>
      <c r="CM199" s="57">
        <f t="shared" si="212"/>
        <v>109000</v>
      </c>
      <c r="CN199" s="57">
        <f t="shared" si="213"/>
        <v>24784</v>
      </c>
      <c r="CO199" s="57">
        <f t="shared" si="214"/>
        <v>20</v>
      </c>
      <c r="CP199" s="59">
        <f t="shared" si="215"/>
        <v>2</v>
      </c>
      <c r="CQ199" s="234"/>
      <c r="CS199" s="48"/>
      <c r="CT199" s="49" t="str">
        <f t="shared" si="216"/>
        <v>ELSTHF5017BKOSS</v>
      </c>
      <c r="CU199" s="50" t="str">
        <f t="shared" si="217"/>
        <v>ELSTINKO</v>
      </c>
      <c r="CV199" s="50" t="str">
        <f t="shared" si="197"/>
        <v>HOODED T-SHIRTS_017</v>
      </c>
      <c r="CW199" s="50" t="str">
        <f t="shared" si="218"/>
        <v>BLACK_OSS</v>
      </c>
      <c r="CX199" s="51" t="str">
        <f t="shared" si="219"/>
        <v>ELS</v>
      </c>
      <c r="CY199" s="51" t="str">
        <f t="shared" si="220"/>
        <v>017</v>
      </c>
      <c r="CZ199" s="52">
        <f t="shared" si="171"/>
        <v>250</v>
      </c>
      <c r="DA199" s="52">
        <f t="shared" si="221"/>
        <v>109000</v>
      </c>
      <c r="DB199" s="51" t="str">
        <f t="shared" si="222"/>
        <v>BLACK</v>
      </c>
      <c r="DC199" s="51" t="str">
        <f t="shared" si="223"/>
        <v>OSS</v>
      </c>
      <c r="DD199" s="60"/>
      <c r="DE199" s="164"/>
      <c r="DG199" s="270">
        <v>41778</v>
      </c>
      <c r="DH199" s="276">
        <f t="shared" si="195"/>
        <v>41754</v>
      </c>
      <c r="DI199" s="269">
        <v>41750</v>
      </c>
      <c r="DJ199" s="269">
        <v>41750</v>
      </c>
      <c r="DK199" s="270">
        <v>41829</v>
      </c>
      <c r="DL199" s="1167"/>
      <c r="DM199" s="1167"/>
      <c r="DN199" s="270"/>
      <c r="DO199" s="270"/>
      <c r="DP199" s="277">
        <f t="shared" si="196"/>
        <v>41784</v>
      </c>
      <c r="DQ199" s="270"/>
      <c r="DR199" s="270"/>
      <c r="DS199" s="271"/>
      <c r="DT199" s="270"/>
      <c r="DU199" s="271"/>
      <c r="DV199" s="270">
        <v>41838</v>
      </c>
      <c r="DW199" s="270"/>
      <c r="DX199" s="271"/>
      <c r="DY199" s="271"/>
      <c r="DZ199" s="60"/>
      <c r="EA199" s="61"/>
      <c r="EB199" s="61"/>
      <c r="EC199" s="26" t="str">
        <f t="shared" si="180"/>
        <v>ELSTHF5017BK41744</v>
      </c>
      <c r="ED199" s="26" t="str">
        <f t="shared" si="181"/>
        <v>ELSTHF5017BKOSS</v>
      </c>
      <c r="EE199" s="27">
        <f>IF($ED199="",0,IF(COUNTIF(ED$12:ED198,ED199)=0,0,COUNTIF(ED$12:ED198,ED199)))</f>
        <v>0</v>
      </c>
      <c r="EF199" s="26">
        <f t="shared" si="182"/>
        <v>0</v>
      </c>
      <c r="EG199" s="27" t="str">
        <f t="shared" si="183"/>
        <v/>
      </c>
      <c r="EI199" s="26" t="str">
        <f t="shared" si="184"/>
        <v>ELSTHF5017</v>
      </c>
      <c r="EJ199" s="26" t="str">
        <f t="shared" si="185"/>
        <v>ELSTHF5017BK</v>
      </c>
    </row>
    <row r="200" spans="1:152" s="26" customFormat="1" ht="52.5" customHeight="1">
      <c r="A200" s="168" t="str">
        <f>IF(OR($I200="TTL",$I200=""),"",IF(ISERROR(VLOOKUP($B200,CODE!$D:$G,CODE!$F$1-2,FALSE))=TRUE,"전략",VLOOKUP($B200,CODE!$D:$G,CODE!$F$1-2,FALSE)))</f>
        <v>전략</v>
      </c>
      <c r="B200" s="217" t="str">
        <f>IF(OR($I200="TTL",$I200=""),"",IF(VLOOKUP($P200,CODE!$K:$O,CODE!$O$1,FALSE)="",$I200,$I200&amp;"-"&amp;VLOOKUP($P200,CODE!$K:$O,CODE!$O$1,FALSE)))</f>
        <v>ELS-의류</v>
      </c>
      <c r="C200" s="71" t="str">
        <f t="shared" si="172"/>
        <v>ELS-아트인드림-04</v>
      </c>
      <c r="D200" s="300" t="str">
        <f t="shared" si="173"/>
        <v>ELS-아트인드림-04ELSTHF5017BK</v>
      </c>
      <c r="E200" s="71">
        <f t="shared" si="174"/>
        <v>1</v>
      </c>
      <c r="F200" s="193" t="str">
        <f t="shared" si="175"/>
        <v>ELS-아트인드림-041</v>
      </c>
      <c r="G200" s="71" t="str">
        <f t="shared" si="176"/>
        <v>ELS-아트인드림-041-ELSTHF5017BLACKOMM</v>
      </c>
      <c r="H200" s="71" t="str">
        <f>IF(ISERROR(I200&amp;VLOOKUP(P200,CODE!$K:$N,CODE!$N$1,FALSE)&amp;S200)=TRUE,0,I200&amp;VLOOKUP(P200,CODE!$K:$N,CODE!$N$1,FALSE)&amp;S200)</f>
        <v>ELS의류17</v>
      </c>
      <c r="I200" s="71" t="str">
        <f>IF(ISERROR(SEARCH("TTL",$K200))=TRUE,IF($L200="","",VLOOKUP($L200,CODE!$B:$G,CODE!$D$1,FALSE)),"TTL")</f>
        <v>ELS</v>
      </c>
      <c r="J200" s="237" t="str">
        <f t="shared" si="177"/>
        <v>14FW_E</v>
      </c>
      <c r="K200" s="878"/>
      <c r="L200" s="40" t="s">
        <v>2268</v>
      </c>
      <c r="M200" s="41" t="str">
        <f>IF(OR($I200="TTL",$L200=""),"",VLOOKUP($L200,CODE!$B:$D,CODE!$C$1,FALSE))</f>
        <v>ELSTINKO</v>
      </c>
      <c r="N200" s="42" t="str">
        <f>IF(OR($I200="TTL",$L200=""),"",VLOOKUP($K$2,CODE!$S:$T,CODE!$T$1-1,FALSE))</f>
        <v>F</v>
      </c>
      <c r="O200" s="1281">
        <v>5</v>
      </c>
      <c r="P200" s="40" t="s">
        <v>2303</v>
      </c>
      <c r="Q200" s="41" t="str">
        <f>IF(OR($I200="TTL",$P200=""),"",VLOOKUP($P200,CODE!$K:$M,CODE!$L$1,FALSE))</f>
        <v>HOODED T-SHIRTS</v>
      </c>
      <c r="R200" s="1282" t="s">
        <v>2304</v>
      </c>
      <c r="S200" s="1283">
        <v>17</v>
      </c>
      <c r="T200" s="43" t="str">
        <f t="shared" si="190"/>
        <v>017</v>
      </c>
      <c r="U200" s="39" t="str">
        <f t="shared" si="191"/>
        <v>ELSTHF5017</v>
      </c>
      <c r="V200" s="36">
        <f t="shared" si="163"/>
        <v>0.125</v>
      </c>
      <c r="W200" s="1284" t="s">
        <v>2305</v>
      </c>
      <c r="X200" s="39" t="str">
        <f>IF($Y200="","",VLOOKUP($Y200,CODE!$AE:$AF,CODE!$AF$1-1,FALSE))</f>
        <v>BK</v>
      </c>
      <c r="Y200" s="37" t="s">
        <v>2306</v>
      </c>
      <c r="Z200" s="35" t="str">
        <f t="shared" si="192"/>
        <v>ELSTHF5017BK</v>
      </c>
      <c r="AA200" s="592" t="str">
        <f t="shared" si="164"/>
        <v/>
      </c>
      <c r="AB200" s="44">
        <f t="shared" si="165"/>
        <v>0.25</v>
      </c>
      <c r="AC200" s="598">
        <v>0</v>
      </c>
      <c r="AD200" s="184">
        <v>1</v>
      </c>
      <c r="AE200" s="1285" t="s">
        <v>2270</v>
      </c>
      <c r="AF200" s="1295">
        <v>300</v>
      </c>
      <c r="AG200" s="1287" t="s">
        <v>2307</v>
      </c>
      <c r="AH200" s="1288">
        <v>4</v>
      </c>
      <c r="AI200" s="224" t="str">
        <f t="shared" si="193"/>
        <v>04</v>
      </c>
      <c r="AJ200" s="1289" t="s">
        <v>2308</v>
      </c>
      <c r="AK200" s="1289" t="s">
        <v>2309</v>
      </c>
      <c r="AL200" s="212">
        <f t="shared" si="194"/>
        <v>2</v>
      </c>
      <c r="AM200" s="247">
        <f>IF(ISERROR(VLOOKUP($F200,[1]기획현황취합!$A$1:$E$65440,[1]기획현황취합!$B$1,FALSE))=TRUE,0,VLOOKUP($F200,[1]기획현황취합!$A$1:$E$65440,[1]기획현황취합!$B$1,FALSE))</f>
        <v>109000</v>
      </c>
      <c r="AN200" s="1099">
        <f>IF(ISERROR(VLOOKUP($F200,[1]기획현황취합!$A$1:$E$65440,[1]기획현황취합!$C$1,FALSE))=TRUE,0,VLOOKUP($F200,[1]기획현황취합!$A$1:$E$65440,[1]기획현황취합!$C$1,FALSE))</f>
        <v>41803</v>
      </c>
      <c r="AO200" s="45">
        <f>IF(ISERROR(($AM200/1.1)/VLOOKUP($AG200,'TARGET MU'!$A:$D,'TARGET MU'!$D$1,FALSE))=TRUE,0,($AM200/1.1)/VLOOKUP($AG200,'TARGET MU'!$A:$D,'TARGET MU'!$D$1,FALSE))</f>
        <v>27525.252525252523</v>
      </c>
      <c r="AP200" s="1110">
        <f>IF(OR(AF200=0,AND(AV200=0,AW200=0)),0,IF(AG200="캡보이2",AV200*$AQ$5+AU200,IF(OR(AK200="IN",AK200="BG",AK200="VT",AK200="CB"),$AU200+(($AV200*(1+$AW$4))*(HLOOKUP(VLOOKUP(AG200,'TARGET MU'!$A:$P,'TARGET MU'!$J$1,FALSE),$AO$4:$AR$5,2,FALSE)))+$AW200,$AU200+((($AV200*(1+$AW$4))*(1+HLOOKUP(VLOOKUP($P200,CODE!$K:$P,CODE!$P$1,FALSE),$AS$4:$AV$5,2,FALSE)))*(HLOOKUP(VLOOKUP(AG200,'TARGET MU'!$A:$P,'TARGET MU'!$J$1,FALSE),$AO$4:$AR$5,2,FALSE)))+$AW200)))</f>
        <v>24804</v>
      </c>
      <c r="AQ200" s="38">
        <f t="shared" si="188"/>
        <v>-2721.2525252525229</v>
      </c>
      <c r="AR200" s="754">
        <v>0</v>
      </c>
      <c r="AS200" s="754">
        <v>20</v>
      </c>
      <c r="AT200" s="244" t="s">
        <v>1724</v>
      </c>
      <c r="AU200" s="219">
        <f t="shared" si="189"/>
        <v>20</v>
      </c>
      <c r="AV200" s="245">
        <v>0</v>
      </c>
      <c r="AW200" s="246">
        <v>24784</v>
      </c>
      <c r="AX200" s="250">
        <f>IF(ISERROR(VLOOKUP($F200,[1]기획현황취합!$A$1:$E$65440,[1]기획현황취합!$D$1,FALSE))=TRUE,0,VLOOKUP($F200,[1]기획현황취합!$A$1:$E$65440,[1]기획현황취합!$D$1,FALSE))</f>
        <v>41744</v>
      </c>
      <c r="AY200" s="248">
        <v>0</v>
      </c>
      <c r="AZ200" s="208">
        <f>IF(ISERROR(VLOOKUP($F200,[1]기획현황취합!$A$1:$E$65440,[1]기획현황취합!$E$1,FALSE))=TRUE,0,VLOOKUP($F200,[1]기획현황취합!$A$1:$E$65440,[1]기획현황취합!$E$1,FALSE))</f>
        <v>41844</v>
      </c>
      <c r="BA200" s="243">
        <v>41864</v>
      </c>
      <c r="BB200" s="243">
        <v>41912</v>
      </c>
      <c r="BC200" s="243"/>
      <c r="BD200" s="243">
        <v>0</v>
      </c>
      <c r="BE200" s="243">
        <v>0</v>
      </c>
      <c r="BF200" s="243">
        <v>0</v>
      </c>
      <c r="BG200" s="249" t="s">
        <v>3361</v>
      </c>
      <c r="BH200" s="249">
        <v>0</v>
      </c>
      <c r="BI200" s="83">
        <f>IF($I200="TTL",SUMIF($C:$C,MID($K200,1,SEARCH("TTL",$K200)-2),$BI:$BI),SUMIF(실입고현황!$A:$A,BB200&amp;VLOOKUP($AG200,'TARGET MU'!$A:$D,'TARGET MU'!$B$1,FALSE)&amp;$Z200&amp;" "&amp;$AE200,실입고현황!$C:$C))</f>
        <v>306</v>
      </c>
      <c r="BJ200" s="102">
        <f>IF($I200="TTL",SUMIF($C:$C,MID($K200,1,SEARCH("TTL",$K200)-2),$BJ:$BJ),SUMIF(실입고현황!$A:$A,BC200&amp;VLOOKUP($AG200,'TARGET MU'!$A:$D,'TARGET MU'!$B$1,FALSE)&amp;$Z200&amp;" "&amp;$AE200,실입고현황!$C:$C))</f>
        <v>0</v>
      </c>
      <c r="BK200" s="103">
        <f>IF($I200="TTL",SUMIF($C:$C,MID($K200,1,SEARCH("TTL",$K200)-2),$BK:$BK),SUMIF(실입고현황!$A:$A,BD200&amp;VLOOKUP($AG200,'TARGET MU'!$A:$D,'TARGET MU'!$B$1,FALSE)&amp;$Z200&amp;" "&amp;$AE200,실입고현황!$C:$C))</f>
        <v>0</v>
      </c>
      <c r="BL200" s="103">
        <f>IF($I200="TTL",SUMIF($C:$C,MID($K200,1,SEARCH("TTL",$K200)-2),$BL:$BL),SUMIF(실입고현황!$A:$A,BE200&amp;VLOOKUP($AG200,'TARGET MU'!$A:$D,'TARGET MU'!$B$1,FALSE)&amp;$Z200&amp;" "&amp;$AE200,실입고현황!$C:$C))</f>
        <v>0</v>
      </c>
      <c r="BM200" s="103">
        <f>IF($I200="TTL",SUMIF($C:$C,MID($K200,1,SEARCH("TTL",$K200)-2),$BM:$BM),SUMIF(실입고현황!$A:$A,BF200&amp;VLOOKUP($AG200,'TARGET MU'!$A:$D,'TARGET MU'!$B$1,FALSE)&amp;$Z200&amp;" "&amp;$AE200,실입고현황!$C:$C))</f>
        <v>0</v>
      </c>
      <c r="BN200" s="104">
        <f t="shared" si="166"/>
        <v>0</v>
      </c>
      <c r="BO200" s="46">
        <f t="shared" si="167"/>
        <v>300</v>
      </c>
      <c r="BP200" s="94">
        <f t="shared" si="168"/>
        <v>7441200</v>
      </c>
      <c r="BQ200" s="94">
        <f t="shared" si="169"/>
        <v>32700000</v>
      </c>
      <c r="BR200" s="47">
        <f t="shared" si="186"/>
        <v>3.9949568251455041</v>
      </c>
      <c r="BT200" s="26" t="str">
        <f>IF(ISERROR(Z200&amp;VLOOKUP($AG200,'TARGET MU'!$A:$D,'TARGET MU'!$B$1,FALSE))=TRUE,"",Z200&amp;VLOOKUP($AG200,'TARGET MU'!$A:$D,'TARGET MU'!$B$1,FALSE))</f>
        <v>ELSTHF5017BK아트인드림</v>
      </c>
      <c r="BU200" s="31">
        <f t="shared" si="178"/>
        <v>24804</v>
      </c>
      <c r="BV200" s="31" t="str">
        <f t="shared" si="179"/>
        <v>ELSTHF5017BKOMM300109000아트인드림04KR</v>
      </c>
      <c r="BX200" s="54" t="str">
        <f t="shared" si="198"/>
        <v>ELS</v>
      </c>
      <c r="BY200" s="55">
        <f t="shared" si="199"/>
        <v>5</v>
      </c>
      <c r="BZ200" s="55" t="str">
        <f t="shared" si="200"/>
        <v>M</v>
      </c>
      <c r="CA200" s="55" t="str">
        <f t="shared" si="201"/>
        <v>TH</v>
      </c>
      <c r="CB200" s="55" t="str">
        <f t="shared" si="202"/>
        <v>U</v>
      </c>
      <c r="CC200" s="55" t="str">
        <f t="shared" si="203"/>
        <v>KR</v>
      </c>
      <c r="CD200" s="56" t="str">
        <f t="shared" si="204"/>
        <v>14FW_ELSTINKO_HOOD_09_BK</v>
      </c>
      <c r="CE200" s="55" t="str">
        <f t="shared" si="205"/>
        <v>ELSTHF5017</v>
      </c>
      <c r="CF200" s="55" t="str">
        <f t="shared" si="206"/>
        <v>017</v>
      </c>
      <c r="CG200" s="56" t="str">
        <f t="shared" si="207"/>
        <v>14FW_ELSTINKO_HOOD_09_BK</v>
      </c>
      <c r="CH200" s="55" t="str">
        <f t="shared" si="208"/>
        <v>BK</v>
      </c>
      <c r="CI200" s="55">
        <f t="shared" si="209"/>
        <v>1</v>
      </c>
      <c r="CJ200" s="55" t="str">
        <f t="shared" si="210"/>
        <v>OMM</v>
      </c>
      <c r="CK200" s="57">
        <f t="shared" si="170"/>
        <v>300</v>
      </c>
      <c r="CL200" s="58">
        <f t="shared" si="211"/>
        <v>0</v>
      </c>
      <c r="CM200" s="57">
        <f t="shared" si="212"/>
        <v>109000</v>
      </c>
      <c r="CN200" s="57">
        <f t="shared" si="213"/>
        <v>24784</v>
      </c>
      <c r="CO200" s="57">
        <f t="shared" si="214"/>
        <v>20</v>
      </c>
      <c r="CP200" s="59">
        <f t="shared" si="215"/>
        <v>2</v>
      </c>
      <c r="CQ200" s="234"/>
      <c r="CS200" s="48"/>
      <c r="CT200" s="49" t="str">
        <f t="shared" si="216"/>
        <v>ELSTHF5017BKOMM</v>
      </c>
      <c r="CU200" s="50" t="str">
        <f t="shared" si="217"/>
        <v>ELSTINKO</v>
      </c>
      <c r="CV200" s="50" t="str">
        <f t="shared" si="197"/>
        <v>HOODED T-SHIRTS_017</v>
      </c>
      <c r="CW200" s="50" t="str">
        <f t="shared" si="218"/>
        <v>BLACK_OMM</v>
      </c>
      <c r="CX200" s="51" t="str">
        <f t="shared" si="219"/>
        <v>ELS</v>
      </c>
      <c r="CY200" s="51" t="str">
        <f t="shared" si="220"/>
        <v>017</v>
      </c>
      <c r="CZ200" s="52">
        <f t="shared" si="171"/>
        <v>300</v>
      </c>
      <c r="DA200" s="52">
        <f t="shared" si="221"/>
        <v>109000</v>
      </c>
      <c r="DB200" s="51" t="str">
        <f t="shared" si="222"/>
        <v>BLACK</v>
      </c>
      <c r="DC200" s="51" t="str">
        <f t="shared" si="223"/>
        <v>OMM</v>
      </c>
      <c r="DD200" s="60"/>
      <c r="DE200" s="164"/>
      <c r="DG200" s="270">
        <v>41778</v>
      </c>
      <c r="DH200" s="276">
        <f t="shared" si="195"/>
        <v>41754</v>
      </c>
      <c r="DI200" s="269">
        <v>41750</v>
      </c>
      <c r="DJ200" s="269">
        <v>41750</v>
      </c>
      <c r="DK200" s="270">
        <v>41829</v>
      </c>
      <c r="DL200" s="1167"/>
      <c r="DM200" s="1167"/>
      <c r="DN200" s="270"/>
      <c r="DO200" s="270"/>
      <c r="DP200" s="277">
        <f t="shared" si="196"/>
        <v>41784</v>
      </c>
      <c r="DQ200" s="270"/>
      <c r="DR200" s="270"/>
      <c r="DS200" s="271"/>
      <c r="DT200" s="270"/>
      <c r="DU200" s="271"/>
      <c r="DV200" s="270">
        <v>41838</v>
      </c>
      <c r="DW200" s="270"/>
      <c r="DX200" s="271"/>
      <c r="DY200" s="271"/>
      <c r="DZ200" s="60"/>
      <c r="EA200" s="61"/>
      <c r="EB200" s="61"/>
      <c r="EC200" s="26" t="str">
        <f t="shared" si="180"/>
        <v/>
      </c>
      <c r="ED200" s="26" t="str">
        <f t="shared" si="181"/>
        <v>ELSTHF5017BKOMM</v>
      </c>
      <c r="EE200" s="27">
        <f>IF($ED200="",0,IF(COUNTIF(ED$12:ED199,ED200)=0,0,COUNTIF(ED$12:ED199,ED200)))</f>
        <v>0</v>
      </c>
      <c r="EF200" s="26">
        <f t="shared" si="182"/>
        <v>0</v>
      </c>
      <c r="EG200" s="27" t="str">
        <f t="shared" si="183"/>
        <v/>
      </c>
      <c r="EI200" s="26" t="str">
        <f t="shared" si="184"/>
        <v>ELSTHF5017</v>
      </c>
      <c r="EJ200" s="26" t="str">
        <f t="shared" si="185"/>
        <v>ELSTHF5017BK</v>
      </c>
    </row>
    <row r="201" spans="1:152" s="26" customFormat="1" ht="52.5" customHeight="1">
      <c r="A201" s="168" t="str">
        <f>IF(OR($I201="TTL",$I201=""),"",IF(ISERROR(VLOOKUP($B201,CODE!$D:$G,CODE!$F$1-2,FALSE))=TRUE,"전략",VLOOKUP($B201,CODE!$D:$G,CODE!$F$1-2,FALSE)))</f>
        <v>전략</v>
      </c>
      <c r="B201" s="217" t="str">
        <f>IF(OR($I201="TTL",$I201=""),"",IF(VLOOKUP($P201,CODE!$K:$O,CODE!$O$1,FALSE)="",$I201,$I201&amp;"-"&amp;VLOOKUP($P201,CODE!$K:$O,CODE!$O$1,FALSE)))</f>
        <v>ELS-의류</v>
      </c>
      <c r="C201" s="71" t="str">
        <f t="shared" si="172"/>
        <v>ELS-아트인드림-04</v>
      </c>
      <c r="D201" s="300" t="str">
        <f t="shared" si="173"/>
        <v>ELS-아트인드림-04ELSTHF5017BK</v>
      </c>
      <c r="E201" s="71">
        <f t="shared" si="174"/>
        <v>1</v>
      </c>
      <c r="F201" s="193" t="str">
        <f t="shared" si="175"/>
        <v>ELS-아트인드림-041</v>
      </c>
      <c r="G201" s="71" t="str">
        <f t="shared" si="176"/>
        <v>ELS-아트인드림-041-ELSTHF5017BLACKOLL</v>
      </c>
      <c r="H201" s="71" t="str">
        <f>IF(ISERROR(I201&amp;VLOOKUP(P201,CODE!$K:$N,CODE!$N$1,FALSE)&amp;S201)=TRUE,0,I201&amp;VLOOKUP(P201,CODE!$K:$N,CODE!$N$1,FALSE)&amp;S201)</f>
        <v>ELS의류17</v>
      </c>
      <c r="I201" s="71" t="str">
        <f>IF(ISERROR(SEARCH("TTL",$K201))=TRUE,IF($L201="","",VLOOKUP($L201,CODE!$B:$G,CODE!$D$1,FALSE)),"TTL")</f>
        <v>ELS</v>
      </c>
      <c r="J201" s="237" t="str">
        <f t="shared" si="177"/>
        <v>14FW_E</v>
      </c>
      <c r="K201" s="878"/>
      <c r="L201" s="40" t="s">
        <v>2268</v>
      </c>
      <c r="M201" s="41" t="str">
        <f>IF(OR($I201="TTL",$L201=""),"",VLOOKUP($L201,CODE!$B:$D,CODE!$C$1,FALSE))</f>
        <v>ELSTINKO</v>
      </c>
      <c r="N201" s="42" t="str">
        <f>IF(OR($I201="TTL",$L201=""),"",VLOOKUP($K$2,CODE!$S:$T,CODE!$T$1-1,FALSE))</f>
        <v>F</v>
      </c>
      <c r="O201" s="1281">
        <v>5</v>
      </c>
      <c r="P201" s="40" t="s">
        <v>2303</v>
      </c>
      <c r="Q201" s="41" t="str">
        <f>IF(OR($I201="TTL",$P201=""),"",VLOOKUP($P201,CODE!$K:$M,CODE!$L$1,FALSE))</f>
        <v>HOODED T-SHIRTS</v>
      </c>
      <c r="R201" s="1282" t="s">
        <v>2304</v>
      </c>
      <c r="S201" s="1283">
        <v>17</v>
      </c>
      <c r="T201" s="43" t="str">
        <f t="shared" si="190"/>
        <v>017</v>
      </c>
      <c r="U201" s="39" t="str">
        <f t="shared" si="191"/>
        <v>ELSTHF5017</v>
      </c>
      <c r="V201" s="36">
        <f t="shared" si="163"/>
        <v>0.125</v>
      </c>
      <c r="W201" s="1284" t="s">
        <v>2305</v>
      </c>
      <c r="X201" s="39" t="str">
        <f>IF($Y201="","",VLOOKUP($Y201,CODE!$AE:$AF,CODE!$AF$1-1,FALSE))</f>
        <v>BK</v>
      </c>
      <c r="Y201" s="37" t="s">
        <v>2306</v>
      </c>
      <c r="Z201" s="35" t="str">
        <f t="shared" si="192"/>
        <v>ELSTHF5017BK</v>
      </c>
      <c r="AA201" s="592" t="str">
        <f t="shared" si="164"/>
        <v/>
      </c>
      <c r="AB201" s="44">
        <f t="shared" si="165"/>
        <v>0.25</v>
      </c>
      <c r="AC201" s="598">
        <v>0</v>
      </c>
      <c r="AD201" s="184">
        <v>1</v>
      </c>
      <c r="AE201" s="1285" t="s">
        <v>2310</v>
      </c>
      <c r="AF201" s="1295">
        <v>250</v>
      </c>
      <c r="AG201" s="1287" t="s">
        <v>2307</v>
      </c>
      <c r="AH201" s="1288">
        <v>4</v>
      </c>
      <c r="AI201" s="224" t="str">
        <f t="shared" si="193"/>
        <v>04</v>
      </c>
      <c r="AJ201" s="1289" t="s">
        <v>2308</v>
      </c>
      <c r="AK201" s="1289" t="s">
        <v>2309</v>
      </c>
      <c r="AL201" s="212">
        <f t="shared" si="194"/>
        <v>2</v>
      </c>
      <c r="AM201" s="247">
        <f>IF(ISERROR(VLOOKUP($F201,[1]기획현황취합!$A$1:$E$65440,[1]기획현황취합!$B$1,FALSE))=TRUE,0,VLOOKUP($F201,[1]기획현황취합!$A$1:$E$65440,[1]기획현황취합!$B$1,FALSE))</f>
        <v>109000</v>
      </c>
      <c r="AN201" s="1099">
        <f>IF(ISERROR(VLOOKUP($F201,[1]기획현황취합!$A$1:$E$65440,[1]기획현황취합!$C$1,FALSE))=TRUE,0,VLOOKUP($F201,[1]기획현황취합!$A$1:$E$65440,[1]기획현황취합!$C$1,FALSE))</f>
        <v>41803</v>
      </c>
      <c r="AO201" s="45">
        <f>IF(ISERROR(($AM201/1.1)/VLOOKUP($AG201,'TARGET MU'!$A:$D,'TARGET MU'!$D$1,FALSE))=TRUE,0,($AM201/1.1)/VLOOKUP($AG201,'TARGET MU'!$A:$D,'TARGET MU'!$D$1,FALSE))</f>
        <v>27525.252525252523</v>
      </c>
      <c r="AP201" s="1110">
        <f>IF(OR(AF201=0,AND(AV201=0,AW201=0)),0,IF(AG201="캡보이2",AV201*$AQ$5+AU201,IF(OR(AK201="IN",AK201="BG",AK201="VT",AK201="CB"),$AU201+(($AV201*(1+$AW$4))*(HLOOKUP(VLOOKUP(AG201,'TARGET MU'!$A:$P,'TARGET MU'!$J$1,FALSE),$AO$4:$AR$5,2,FALSE)))+$AW201,$AU201+((($AV201*(1+$AW$4))*(1+HLOOKUP(VLOOKUP($P201,CODE!$K:$P,CODE!$P$1,FALSE),$AS$4:$AV$5,2,FALSE)))*(HLOOKUP(VLOOKUP(AG201,'TARGET MU'!$A:$P,'TARGET MU'!$J$1,FALSE),$AO$4:$AR$5,2,FALSE)))+$AW201)))</f>
        <v>24804</v>
      </c>
      <c r="AQ201" s="38">
        <f t="shared" si="188"/>
        <v>-2721.2525252525229</v>
      </c>
      <c r="AR201" s="754">
        <v>0</v>
      </c>
      <c r="AS201" s="754">
        <v>20</v>
      </c>
      <c r="AT201" s="244" t="s">
        <v>1724</v>
      </c>
      <c r="AU201" s="219">
        <f t="shared" si="189"/>
        <v>20</v>
      </c>
      <c r="AV201" s="245">
        <v>0</v>
      </c>
      <c r="AW201" s="246">
        <v>24784</v>
      </c>
      <c r="AX201" s="250">
        <f>IF(ISERROR(VLOOKUP($F201,[1]기획현황취합!$A$1:$E$65440,[1]기획현황취합!$D$1,FALSE))=TRUE,0,VLOOKUP($F201,[1]기획현황취합!$A$1:$E$65440,[1]기획현황취합!$D$1,FALSE))</f>
        <v>41744</v>
      </c>
      <c r="AY201" s="248">
        <v>0</v>
      </c>
      <c r="AZ201" s="208">
        <f>IF(ISERROR(VLOOKUP($F201,[1]기획현황취합!$A$1:$E$65440,[1]기획현황취합!$E$1,FALSE))=TRUE,0,VLOOKUP($F201,[1]기획현황취합!$A$1:$E$65440,[1]기획현황취합!$E$1,FALSE))</f>
        <v>41844</v>
      </c>
      <c r="BA201" s="243">
        <v>41864</v>
      </c>
      <c r="BB201" s="243">
        <v>41912</v>
      </c>
      <c r="BC201" s="243"/>
      <c r="BD201" s="243">
        <v>0</v>
      </c>
      <c r="BE201" s="243">
        <v>0</v>
      </c>
      <c r="BF201" s="243">
        <v>0</v>
      </c>
      <c r="BG201" s="249" t="s">
        <v>3359</v>
      </c>
      <c r="BH201" s="249">
        <v>0</v>
      </c>
      <c r="BI201" s="83">
        <f>IF($I201="TTL",SUMIF($C:$C,MID($K201,1,SEARCH("TTL",$K201)-2),$BI:$BI),SUMIF(실입고현황!$A:$A,BB201&amp;VLOOKUP($AG201,'TARGET MU'!$A:$D,'TARGET MU'!$B$1,FALSE)&amp;$Z201&amp;" "&amp;$AE201,실입고현황!$C:$C))</f>
        <v>256</v>
      </c>
      <c r="BJ201" s="102">
        <f>IF($I201="TTL",SUMIF($C:$C,MID($K201,1,SEARCH("TTL",$K201)-2),$BJ:$BJ),SUMIF(실입고현황!$A:$A,BC201&amp;VLOOKUP($AG201,'TARGET MU'!$A:$D,'TARGET MU'!$B$1,FALSE)&amp;$Z201&amp;" "&amp;$AE201,실입고현황!$C:$C))</f>
        <v>0</v>
      </c>
      <c r="BK201" s="103">
        <f>IF($I201="TTL",SUMIF($C:$C,MID($K201,1,SEARCH("TTL",$K201)-2),$BK:$BK),SUMIF(실입고현황!$A:$A,BD201&amp;VLOOKUP($AG201,'TARGET MU'!$A:$D,'TARGET MU'!$B$1,FALSE)&amp;$Z201&amp;" "&amp;$AE201,실입고현황!$C:$C))</f>
        <v>0</v>
      </c>
      <c r="BL201" s="103">
        <f>IF($I201="TTL",SUMIF($C:$C,MID($K201,1,SEARCH("TTL",$K201)-2),$BL:$BL),SUMIF(실입고현황!$A:$A,BE201&amp;VLOOKUP($AG201,'TARGET MU'!$A:$D,'TARGET MU'!$B$1,FALSE)&amp;$Z201&amp;" "&amp;$AE201,실입고현황!$C:$C))</f>
        <v>0</v>
      </c>
      <c r="BM201" s="103">
        <f>IF($I201="TTL",SUMIF($C:$C,MID($K201,1,SEARCH("TTL",$K201)-2),$BM:$BM),SUMIF(실입고현황!$A:$A,BF201&amp;VLOOKUP($AG201,'TARGET MU'!$A:$D,'TARGET MU'!$B$1,FALSE)&amp;$Z201&amp;" "&amp;$AE201,실입고현황!$C:$C))</f>
        <v>0</v>
      </c>
      <c r="BN201" s="104">
        <f t="shared" si="166"/>
        <v>0</v>
      </c>
      <c r="BO201" s="46">
        <f t="shared" si="167"/>
        <v>250</v>
      </c>
      <c r="BP201" s="94">
        <f t="shared" si="168"/>
        <v>6201000</v>
      </c>
      <c r="BQ201" s="94">
        <f t="shared" si="169"/>
        <v>27250000</v>
      </c>
      <c r="BR201" s="47">
        <f t="shared" si="186"/>
        <v>3.9949568251455037</v>
      </c>
      <c r="BT201" s="26" t="str">
        <f>IF(ISERROR(Z201&amp;VLOOKUP($AG201,'TARGET MU'!$A:$D,'TARGET MU'!$B$1,FALSE))=TRUE,"",Z201&amp;VLOOKUP($AG201,'TARGET MU'!$A:$D,'TARGET MU'!$B$1,FALSE))</f>
        <v>ELSTHF5017BK아트인드림</v>
      </c>
      <c r="BU201" s="31">
        <f t="shared" si="178"/>
        <v>24804</v>
      </c>
      <c r="BV201" s="31" t="str">
        <f t="shared" si="179"/>
        <v>ELSTHF5017BKOLL250109000아트인드림04KR</v>
      </c>
      <c r="BX201" s="54" t="str">
        <f t="shared" si="198"/>
        <v>ELS</v>
      </c>
      <c r="BY201" s="55">
        <f t="shared" si="199"/>
        <v>5</v>
      </c>
      <c r="BZ201" s="55" t="str">
        <f t="shared" si="200"/>
        <v>M</v>
      </c>
      <c r="CA201" s="55" t="str">
        <f t="shared" si="201"/>
        <v>TH</v>
      </c>
      <c r="CB201" s="55" t="str">
        <f t="shared" si="202"/>
        <v>U</v>
      </c>
      <c r="CC201" s="55" t="str">
        <f t="shared" si="203"/>
        <v>KR</v>
      </c>
      <c r="CD201" s="56" t="str">
        <f t="shared" si="204"/>
        <v>14FW_ELSTINKO_HOOD_09_BK</v>
      </c>
      <c r="CE201" s="55" t="str">
        <f t="shared" si="205"/>
        <v>ELSTHF5017</v>
      </c>
      <c r="CF201" s="55" t="str">
        <f t="shared" si="206"/>
        <v>017</v>
      </c>
      <c r="CG201" s="56" t="str">
        <f t="shared" si="207"/>
        <v>14FW_ELSTINKO_HOOD_09_BK</v>
      </c>
      <c r="CH201" s="55" t="str">
        <f t="shared" si="208"/>
        <v>BK</v>
      </c>
      <c r="CI201" s="55">
        <f t="shared" si="209"/>
        <v>1</v>
      </c>
      <c r="CJ201" s="55" t="str">
        <f t="shared" si="210"/>
        <v>OLL</v>
      </c>
      <c r="CK201" s="57">
        <f t="shared" si="170"/>
        <v>250</v>
      </c>
      <c r="CL201" s="58">
        <f t="shared" si="211"/>
        <v>0</v>
      </c>
      <c r="CM201" s="57">
        <f t="shared" si="212"/>
        <v>109000</v>
      </c>
      <c r="CN201" s="57">
        <f t="shared" si="213"/>
        <v>24784</v>
      </c>
      <c r="CO201" s="57">
        <f t="shared" si="214"/>
        <v>20</v>
      </c>
      <c r="CP201" s="59">
        <f t="shared" si="215"/>
        <v>2</v>
      </c>
      <c r="CQ201" s="234"/>
      <c r="CS201" s="48"/>
      <c r="CT201" s="49" t="str">
        <f t="shared" si="216"/>
        <v>ELSTHF5017BKOLL</v>
      </c>
      <c r="CU201" s="50" t="str">
        <f t="shared" si="217"/>
        <v>ELSTINKO</v>
      </c>
      <c r="CV201" s="50" t="str">
        <f t="shared" si="197"/>
        <v>HOODED T-SHIRTS_017</v>
      </c>
      <c r="CW201" s="50" t="str">
        <f t="shared" si="218"/>
        <v>BLACK_OLL</v>
      </c>
      <c r="CX201" s="51" t="str">
        <f t="shared" si="219"/>
        <v>ELS</v>
      </c>
      <c r="CY201" s="51" t="str">
        <f t="shared" si="220"/>
        <v>017</v>
      </c>
      <c r="CZ201" s="52">
        <f t="shared" si="171"/>
        <v>250</v>
      </c>
      <c r="DA201" s="52">
        <f t="shared" si="221"/>
        <v>109000</v>
      </c>
      <c r="DB201" s="51" t="str">
        <f t="shared" si="222"/>
        <v>BLACK</v>
      </c>
      <c r="DC201" s="51" t="str">
        <f t="shared" si="223"/>
        <v>OLL</v>
      </c>
      <c r="DD201" s="60"/>
      <c r="DE201" s="164"/>
      <c r="DG201" s="270">
        <v>41778</v>
      </c>
      <c r="DH201" s="276">
        <f t="shared" si="195"/>
        <v>41754</v>
      </c>
      <c r="DI201" s="269">
        <v>41750</v>
      </c>
      <c r="DJ201" s="269">
        <v>41750</v>
      </c>
      <c r="DK201" s="270">
        <v>41829</v>
      </c>
      <c r="DL201" s="1167"/>
      <c r="DM201" s="1167"/>
      <c r="DN201" s="270"/>
      <c r="DO201" s="270"/>
      <c r="DP201" s="277">
        <f t="shared" si="196"/>
        <v>41784</v>
      </c>
      <c r="DQ201" s="270"/>
      <c r="DR201" s="270"/>
      <c r="DS201" s="271"/>
      <c r="DT201" s="270"/>
      <c r="DU201" s="271"/>
      <c r="DV201" s="270">
        <v>41838</v>
      </c>
      <c r="DW201" s="270"/>
      <c r="DX201" s="271"/>
      <c r="DY201" s="271"/>
      <c r="DZ201" s="60"/>
      <c r="EA201" s="61"/>
      <c r="EB201" s="61"/>
      <c r="EC201" s="26" t="str">
        <f t="shared" si="180"/>
        <v/>
      </c>
      <c r="ED201" s="26" t="str">
        <f t="shared" si="181"/>
        <v>ELSTHF5017BKOLL</v>
      </c>
      <c r="EE201" s="27">
        <f>IF($ED201="",0,IF(COUNTIF(ED$12:ED200,ED201)=0,0,COUNTIF(ED$12:ED200,ED201)))</f>
        <v>0</v>
      </c>
      <c r="EF201" s="26">
        <f t="shared" si="182"/>
        <v>0</v>
      </c>
      <c r="EG201" s="27" t="str">
        <f t="shared" si="183"/>
        <v/>
      </c>
      <c r="EI201" s="26" t="str">
        <f t="shared" si="184"/>
        <v>ELSTHF5017</v>
      </c>
      <c r="EJ201" s="26" t="str">
        <f t="shared" si="185"/>
        <v>ELSTHF5017BK</v>
      </c>
    </row>
    <row r="202" spans="1:152" s="26" customFormat="1" ht="52.5" customHeight="1">
      <c r="A202" s="168" t="str">
        <f>IF(OR($I202="TTL",$I202=""),"",IF(ISERROR(VLOOKUP($B202,CODE!$D:$G,CODE!$F$1-2,FALSE))=TRUE,"전략",VLOOKUP($B202,CODE!$D:$G,CODE!$F$1-2,FALSE)))</f>
        <v>전략</v>
      </c>
      <c r="B202" s="217" t="str">
        <f>IF(OR($I202="TTL",$I202=""),"",IF(VLOOKUP($P202,CODE!$K:$O,CODE!$O$1,FALSE)="",$I202,$I202&amp;"-"&amp;VLOOKUP($P202,CODE!$K:$O,CODE!$O$1,FALSE)))</f>
        <v>ELS-의류</v>
      </c>
      <c r="C202" s="71" t="str">
        <f t="shared" si="172"/>
        <v>ELS-아트인드림-04</v>
      </c>
      <c r="D202" s="300" t="str">
        <f t="shared" si="173"/>
        <v>ELS-아트인드림-04ELSTHF5017BK</v>
      </c>
      <c r="E202" s="71">
        <f t="shared" si="174"/>
        <v>1</v>
      </c>
      <c r="F202" s="193" t="str">
        <f t="shared" si="175"/>
        <v>ELS-아트인드림-041</v>
      </c>
      <c r="G202" s="71" t="str">
        <f t="shared" si="176"/>
        <v>ELS-아트인드림-041-ELSTHF5017BLACKOXL</v>
      </c>
      <c r="H202" s="71" t="str">
        <f>IF(ISERROR(I202&amp;VLOOKUP(P202,CODE!$K:$N,CODE!$N$1,FALSE)&amp;S202)=TRUE,0,I202&amp;VLOOKUP(P202,CODE!$K:$N,CODE!$N$1,FALSE)&amp;S202)</f>
        <v>ELS의류17</v>
      </c>
      <c r="I202" s="71" t="str">
        <f>IF(ISERROR(SEARCH("TTL",$K202))=TRUE,IF($L202="","",VLOOKUP($L202,CODE!$B:$G,CODE!$D$1,FALSE)),"TTL")</f>
        <v>ELS</v>
      </c>
      <c r="J202" s="237" t="str">
        <f t="shared" si="177"/>
        <v>14FW_E</v>
      </c>
      <c r="K202" s="878"/>
      <c r="L202" s="40" t="s">
        <v>2268</v>
      </c>
      <c r="M202" s="41" t="str">
        <f>IF(OR($I202="TTL",$L202=""),"",VLOOKUP($L202,CODE!$B:$D,CODE!$C$1,FALSE))</f>
        <v>ELSTINKO</v>
      </c>
      <c r="N202" s="42" t="str">
        <f>IF(OR($I202="TTL",$L202=""),"",VLOOKUP($K$2,CODE!$S:$T,CODE!$T$1-1,FALSE))</f>
        <v>F</v>
      </c>
      <c r="O202" s="1281">
        <v>5</v>
      </c>
      <c r="P202" s="40" t="s">
        <v>2303</v>
      </c>
      <c r="Q202" s="41" t="str">
        <f>IF(OR($I202="TTL",$P202=""),"",VLOOKUP($P202,CODE!$K:$M,CODE!$L$1,FALSE))</f>
        <v>HOODED T-SHIRTS</v>
      </c>
      <c r="R202" s="1282" t="s">
        <v>2304</v>
      </c>
      <c r="S202" s="1283">
        <v>17</v>
      </c>
      <c r="T202" s="43" t="str">
        <f t="shared" si="190"/>
        <v>017</v>
      </c>
      <c r="U202" s="39" t="str">
        <f t="shared" si="191"/>
        <v>ELSTHF5017</v>
      </c>
      <c r="V202" s="36">
        <f t="shared" si="163"/>
        <v>0.125</v>
      </c>
      <c r="W202" s="1284" t="s">
        <v>2305</v>
      </c>
      <c r="X202" s="39" t="str">
        <f>IF($Y202="","",VLOOKUP($Y202,CODE!$AE:$AF,CODE!$AF$1-1,FALSE))</f>
        <v>BK</v>
      </c>
      <c r="Y202" s="37" t="s">
        <v>2306</v>
      </c>
      <c r="Z202" s="35" t="str">
        <f t="shared" si="192"/>
        <v>ELSTHF5017BK</v>
      </c>
      <c r="AA202" s="592" t="str">
        <f t="shared" si="164"/>
        <v/>
      </c>
      <c r="AB202" s="44">
        <f t="shared" si="165"/>
        <v>0.25</v>
      </c>
      <c r="AC202" s="598">
        <v>0</v>
      </c>
      <c r="AD202" s="184">
        <v>1</v>
      </c>
      <c r="AE202" s="1285" t="s">
        <v>2302</v>
      </c>
      <c r="AF202" s="1295">
        <v>200</v>
      </c>
      <c r="AG202" s="1287" t="s">
        <v>2307</v>
      </c>
      <c r="AH202" s="1288">
        <v>4</v>
      </c>
      <c r="AI202" s="224" t="str">
        <f t="shared" si="193"/>
        <v>04</v>
      </c>
      <c r="AJ202" s="1289" t="s">
        <v>2308</v>
      </c>
      <c r="AK202" s="1289" t="s">
        <v>2309</v>
      </c>
      <c r="AL202" s="212">
        <f t="shared" si="194"/>
        <v>2</v>
      </c>
      <c r="AM202" s="247">
        <f>IF(ISERROR(VLOOKUP($F202,[1]기획현황취합!$A$1:$E$65440,[1]기획현황취합!$B$1,FALSE))=TRUE,0,VLOOKUP($F202,[1]기획현황취합!$A$1:$E$65440,[1]기획현황취합!$B$1,FALSE))</f>
        <v>109000</v>
      </c>
      <c r="AN202" s="1099">
        <f>IF(ISERROR(VLOOKUP($F202,[1]기획현황취합!$A$1:$E$65440,[1]기획현황취합!$C$1,FALSE))=TRUE,0,VLOOKUP($F202,[1]기획현황취합!$A$1:$E$65440,[1]기획현황취합!$C$1,FALSE))</f>
        <v>41803</v>
      </c>
      <c r="AO202" s="45">
        <f>IF(ISERROR(($AM202/1.1)/VLOOKUP($AG202,'TARGET MU'!$A:$D,'TARGET MU'!$D$1,FALSE))=TRUE,0,($AM202/1.1)/VLOOKUP($AG202,'TARGET MU'!$A:$D,'TARGET MU'!$D$1,FALSE))</f>
        <v>27525.252525252523</v>
      </c>
      <c r="AP202" s="1110">
        <f>IF(OR(AF202=0,AND(AV202=0,AW202=0)),0,IF(AG202="캡보이2",AV202*$AQ$5+AU202,IF(OR(AK202="IN",AK202="BG",AK202="VT",AK202="CB"),$AU202+(($AV202*(1+$AW$4))*(HLOOKUP(VLOOKUP(AG202,'TARGET MU'!$A:$P,'TARGET MU'!$J$1,FALSE),$AO$4:$AR$5,2,FALSE)))+$AW202,$AU202+((($AV202*(1+$AW$4))*(1+HLOOKUP(VLOOKUP($P202,CODE!$K:$P,CODE!$P$1,FALSE),$AS$4:$AV$5,2,FALSE)))*(HLOOKUP(VLOOKUP(AG202,'TARGET MU'!$A:$P,'TARGET MU'!$J$1,FALSE),$AO$4:$AR$5,2,FALSE)))+$AW202)))</f>
        <v>24804</v>
      </c>
      <c r="AQ202" s="38">
        <f t="shared" si="188"/>
        <v>-2721.2525252525229</v>
      </c>
      <c r="AR202" s="754">
        <v>0</v>
      </c>
      <c r="AS202" s="754">
        <v>20</v>
      </c>
      <c r="AT202" s="244" t="s">
        <v>1724</v>
      </c>
      <c r="AU202" s="219">
        <f t="shared" si="189"/>
        <v>20</v>
      </c>
      <c r="AV202" s="245">
        <v>0</v>
      </c>
      <c r="AW202" s="246">
        <v>24784</v>
      </c>
      <c r="AX202" s="250">
        <f>IF(ISERROR(VLOOKUP($F202,[1]기획현황취합!$A$1:$E$65440,[1]기획현황취합!$D$1,FALSE))=TRUE,0,VLOOKUP($F202,[1]기획현황취합!$A$1:$E$65440,[1]기획현황취합!$D$1,FALSE))</f>
        <v>41744</v>
      </c>
      <c r="AY202" s="248">
        <v>0</v>
      </c>
      <c r="AZ202" s="208">
        <f>IF(ISERROR(VLOOKUP($F202,[1]기획현황취합!$A$1:$E$65440,[1]기획현황취합!$E$1,FALSE))=TRUE,0,VLOOKUP($F202,[1]기획현황취합!$A$1:$E$65440,[1]기획현황취합!$E$1,FALSE))</f>
        <v>41844</v>
      </c>
      <c r="BA202" s="243">
        <v>41864</v>
      </c>
      <c r="BB202" s="243">
        <v>41912</v>
      </c>
      <c r="BC202" s="243"/>
      <c r="BD202" s="243">
        <v>0</v>
      </c>
      <c r="BE202" s="243">
        <v>0</v>
      </c>
      <c r="BF202" s="243">
        <v>0</v>
      </c>
      <c r="BG202" s="249" t="s">
        <v>3361</v>
      </c>
      <c r="BH202" s="249">
        <v>0</v>
      </c>
      <c r="BI202" s="83">
        <f>IF($I202="TTL",SUMIF($C:$C,MID($K202,1,SEARCH("TTL",$K202)-2),$BI:$BI),SUMIF(실입고현황!$A:$A,BB202&amp;VLOOKUP($AG202,'TARGET MU'!$A:$D,'TARGET MU'!$B$1,FALSE)&amp;$Z202&amp;" "&amp;$AE202,실입고현황!$C:$C))</f>
        <v>206</v>
      </c>
      <c r="BJ202" s="102">
        <f>IF($I202="TTL",SUMIF($C:$C,MID($K202,1,SEARCH("TTL",$K202)-2),$BJ:$BJ),SUMIF(실입고현황!$A:$A,BC202&amp;VLOOKUP($AG202,'TARGET MU'!$A:$D,'TARGET MU'!$B$1,FALSE)&amp;$Z202&amp;" "&amp;$AE202,실입고현황!$C:$C))</f>
        <v>0</v>
      </c>
      <c r="BK202" s="103">
        <f>IF($I202="TTL",SUMIF($C:$C,MID($K202,1,SEARCH("TTL",$K202)-2),$BK:$BK),SUMIF(실입고현황!$A:$A,BD202&amp;VLOOKUP($AG202,'TARGET MU'!$A:$D,'TARGET MU'!$B$1,FALSE)&amp;$Z202&amp;" "&amp;$AE202,실입고현황!$C:$C))</f>
        <v>0</v>
      </c>
      <c r="BL202" s="103">
        <f>IF($I202="TTL",SUMIF($C:$C,MID($K202,1,SEARCH("TTL",$K202)-2),$BL:$BL),SUMIF(실입고현황!$A:$A,BE202&amp;VLOOKUP($AG202,'TARGET MU'!$A:$D,'TARGET MU'!$B$1,FALSE)&amp;$Z202&amp;" "&amp;$AE202,실입고현황!$C:$C))</f>
        <v>0</v>
      </c>
      <c r="BM202" s="103">
        <f>IF($I202="TTL",SUMIF($C:$C,MID($K202,1,SEARCH("TTL",$K202)-2),$BM:$BM),SUMIF(실입고현황!$A:$A,BF202&amp;VLOOKUP($AG202,'TARGET MU'!$A:$D,'TARGET MU'!$B$1,FALSE)&amp;$Z202&amp;" "&amp;$AE202,실입고현황!$C:$C))</f>
        <v>0</v>
      </c>
      <c r="BN202" s="104">
        <f t="shared" si="166"/>
        <v>0</v>
      </c>
      <c r="BO202" s="46">
        <f t="shared" si="167"/>
        <v>200</v>
      </c>
      <c r="BP202" s="94">
        <f t="shared" si="168"/>
        <v>4960800</v>
      </c>
      <c r="BQ202" s="94">
        <f t="shared" si="169"/>
        <v>21800000</v>
      </c>
      <c r="BR202" s="47">
        <f t="shared" si="186"/>
        <v>3.9949568251455045</v>
      </c>
      <c r="BT202" s="26" t="str">
        <f>IF(ISERROR(Z202&amp;VLOOKUP($AG202,'TARGET MU'!$A:$D,'TARGET MU'!$B$1,FALSE))=TRUE,"",Z202&amp;VLOOKUP($AG202,'TARGET MU'!$A:$D,'TARGET MU'!$B$1,FALSE))</f>
        <v>ELSTHF5017BK아트인드림</v>
      </c>
      <c r="BU202" s="31">
        <f t="shared" si="178"/>
        <v>24804</v>
      </c>
      <c r="BV202" s="31" t="str">
        <f t="shared" si="179"/>
        <v>ELSTHF5017BKOXL200109000아트인드림04KR</v>
      </c>
      <c r="BX202" s="54" t="str">
        <f t="shared" si="198"/>
        <v>ELS</v>
      </c>
      <c r="BY202" s="55">
        <f t="shared" si="199"/>
        <v>5</v>
      </c>
      <c r="BZ202" s="55" t="str">
        <f t="shared" si="200"/>
        <v>M</v>
      </c>
      <c r="CA202" s="55" t="str">
        <f t="shared" si="201"/>
        <v>TH</v>
      </c>
      <c r="CB202" s="55" t="str">
        <f t="shared" si="202"/>
        <v>U</v>
      </c>
      <c r="CC202" s="55" t="str">
        <f t="shared" si="203"/>
        <v>KR</v>
      </c>
      <c r="CD202" s="56" t="str">
        <f t="shared" si="204"/>
        <v>14FW_ELSTINKO_HOOD_09_BK</v>
      </c>
      <c r="CE202" s="55" t="str">
        <f t="shared" si="205"/>
        <v>ELSTHF5017</v>
      </c>
      <c r="CF202" s="55" t="str">
        <f t="shared" si="206"/>
        <v>017</v>
      </c>
      <c r="CG202" s="56" t="str">
        <f t="shared" si="207"/>
        <v>14FW_ELSTINKO_HOOD_09_BK</v>
      </c>
      <c r="CH202" s="55" t="str">
        <f t="shared" si="208"/>
        <v>BK</v>
      </c>
      <c r="CI202" s="55">
        <f t="shared" si="209"/>
        <v>1</v>
      </c>
      <c r="CJ202" s="55" t="str">
        <f t="shared" si="210"/>
        <v>OXL</v>
      </c>
      <c r="CK202" s="57">
        <f t="shared" si="170"/>
        <v>200</v>
      </c>
      <c r="CL202" s="58">
        <f t="shared" si="211"/>
        <v>0</v>
      </c>
      <c r="CM202" s="57">
        <f t="shared" si="212"/>
        <v>109000</v>
      </c>
      <c r="CN202" s="57">
        <f t="shared" si="213"/>
        <v>24784</v>
      </c>
      <c r="CO202" s="57">
        <f t="shared" si="214"/>
        <v>20</v>
      </c>
      <c r="CP202" s="59">
        <f t="shared" si="215"/>
        <v>2</v>
      </c>
      <c r="CQ202" s="234"/>
      <c r="CS202" s="48"/>
      <c r="CT202" s="49" t="str">
        <f t="shared" si="216"/>
        <v>ELSTHF5017BKOXL</v>
      </c>
      <c r="CU202" s="50" t="str">
        <f t="shared" si="217"/>
        <v>ELSTINKO</v>
      </c>
      <c r="CV202" s="50" t="str">
        <f t="shared" si="197"/>
        <v>HOODED T-SHIRTS_017</v>
      </c>
      <c r="CW202" s="50" t="str">
        <f t="shared" si="218"/>
        <v>BLACK_OXL</v>
      </c>
      <c r="CX202" s="51" t="str">
        <f t="shared" si="219"/>
        <v>ELS</v>
      </c>
      <c r="CY202" s="51" t="str">
        <f t="shared" si="220"/>
        <v>017</v>
      </c>
      <c r="CZ202" s="52">
        <f t="shared" si="171"/>
        <v>200</v>
      </c>
      <c r="DA202" s="52">
        <f t="shared" si="221"/>
        <v>109000</v>
      </c>
      <c r="DB202" s="51" t="str">
        <f t="shared" si="222"/>
        <v>BLACK</v>
      </c>
      <c r="DC202" s="51" t="str">
        <f t="shared" si="223"/>
        <v>OXL</v>
      </c>
      <c r="DD202" s="60"/>
      <c r="DE202" s="164"/>
      <c r="DG202" s="270">
        <v>41778</v>
      </c>
      <c r="DH202" s="276">
        <f t="shared" si="195"/>
        <v>41754</v>
      </c>
      <c r="DI202" s="269">
        <v>41750</v>
      </c>
      <c r="DJ202" s="269">
        <v>41750</v>
      </c>
      <c r="DK202" s="270">
        <v>41829</v>
      </c>
      <c r="DL202" s="1167"/>
      <c r="DM202" s="1167"/>
      <c r="DN202" s="270"/>
      <c r="DO202" s="270"/>
      <c r="DP202" s="277">
        <f t="shared" si="196"/>
        <v>41784</v>
      </c>
      <c r="DQ202" s="270"/>
      <c r="DR202" s="270"/>
      <c r="DS202" s="271"/>
      <c r="DT202" s="270"/>
      <c r="DU202" s="271"/>
      <c r="DV202" s="270">
        <v>41838</v>
      </c>
      <c r="DW202" s="270"/>
      <c r="DX202" s="271"/>
      <c r="DY202" s="271"/>
      <c r="DZ202" s="60"/>
      <c r="EA202" s="61"/>
      <c r="EB202" s="61"/>
      <c r="EC202" s="26" t="str">
        <f t="shared" si="180"/>
        <v/>
      </c>
      <c r="ED202" s="26" t="str">
        <f t="shared" si="181"/>
        <v>ELSTHF5017BKOXL</v>
      </c>
      <c r="EE202" s="27">
        <f>IF($ED202="",0,IF(COUNTIF(ED$12:ED201,ED202)=0,0,COUNTIF(ED$12:ED201,ED202)))</f>
        <v>0</v>
      </c>
      <c r="EF202" s="26">
        <f t="shared" si="182"/>
        <v>0</v>
      </c>
      <c r="EG202" s="27" t="str">
        <f t="shared" si="183"/>
        <v/>
      </c>
      <c r="EI202" s="26" t="str">
        <f t="shared" si="184"/>
        <v>ELSTHF5017</v>
      </c>
      <c r="EJ202" s="26" t="str">
        <f t="shared" si="185"/>
        <v>ELSTHF5017BK</v>
      </c>
    </row>
    <row r="203" spans="1:152" s="26" customFormat="1" ht="52.5" customHeight="1">
      <c r="A203" s="168" t="str">
        <f>IF(OR($I203="TTL",$I203=""),"",IF(ISERROR(VLOOKUP($B203,CODE!$D:$G,CODE!$F$1-2,FALSE))=TRUE,"전략",VLOOKUP($B203,CODE!$D:$G,CODE!$F$1-2,FALSE)))</f>
        <v>전략</v>
      </c>
      <c r="B203" s="217" t="str">
        <f>IF(OR($I203="TTL",$I203=""),"",IF(VLOOKUP($P203,CODE!$K:$O,CODE!$O$1,FALSE)="",$I203,$I203&amp;"-"&amp;VLOOKUP($P203,CODE!$K:$O,CODE!$O$1,FALSE)))</f>
        <v>ELS-의류</v>
      </c>
      <c r="C203" s="71" t="str">
        <f t="shared" si="172"/>
        <v>ELS-아트인드림-04</v>
      </c>
      <c r="D203" s="300" t="str">
        <f t="shared" si="173"/>
        <v>ELS-아트인드림-04ELSTHF5017RE</v>
      </c>
      <c r="E203" s="71">
        <f t="shared" si="174"/>
        <v>2</v>
      </c>
      <c r="F203" s="193" t="str">
        <f t="shared" si="175"/>
        <v>ELS-아트인드림-042</v>
      </c>
      <c r="G203" s="71" t="str">
        <f t="shared" si="176"/>
        <v>ELS-아트인드림-042-ELSTHF5017REDOXS</v>
      </c>
      <c r="H203" s="71" t="str">
        <f>IF(ISERROR(I203&amp;VLOOKUP(P203,CODE!$K:$N,CODE!$N$1,FALSE)&amp;S203)=TRUE,0,I203&amp;VLOOKUP(P203,CODE!$K:$N,CODE!$N$1,FALSE)&amp;S203)</f>
        <v>ELS의류17</v>
      </c>
      <c r="I203" s="71" t="str">
        <f>IF(ISERROR(SEARCH("TTL",$K203))=TRUE,IF($L203="","",VLOOKUP($L203,CODE!$B:$G,CODE!$D$1,FALSE)),"TTL")</f>
        <v>ELS</v>
      </c>
      <c r="J203" s="237" t="str">
        <f t="shared" si="177"/>
        <v>14FW_E</v>
      </c>
      <c r="K203" s="878"/>
      <c r="L203" s="40" t="s">
        <v>2268</v>
      </c>
      <c r="M203" s="41" t="str">
        <f>IF(OR($I203="TTL",$L203=""),"",VLOOKUP($L203,CODE!$B:$D,CODE!$C$1,FALSE))</f>
        <v>ELSTINKO</v>
      </c>
      <c r="N203" s="42" t="str">
        <f>IF(OR($I203="TTL",$L203=""),"",VLOOKUP($K$2,CODE!$S:$T,CODE!$T$1-1,FALSE))</f>
        <v>F</v>
      </c>
      <c r="O203" s="1281">
        <v>5</v>
      </c>
      <c r="P203" s="40" t="s">
        <v>2303</v>
      </c>
      <c r="Q203" s="41" t="str">
        <f>IF(OR($I203="TTL",$P203=""),"",VLOOKUP($P203,CODE!$K:$M,CODE!$L$1,FALSE))</f>
        <v>HOODED T-SHIRTS</v>
      </c>
      <c r="R203" s="1282" t="s">
        <v>2304</v>
      </c>
      <c r="S203" s="1283">
        <v>17</v>
      </c>
      <c r="T203" s="43" t="str">
        <f t="shared" si="190"/>
        <v>017</v>
      </c>
      <c r="U203" s="39" t="str">
        <f t="shared" si="191"/>
        <v>ELSTHF5017</v>
      </c>
      <c r="V203" s="36">
        <f t="shared" si="163"/>
        <v>0.125</v>
      </c>
      <c r="W203" s="1284" t="s">
        <v>2311</v>
      </c>
      <c r="X203" s="39" t="str">
        <f>IF($Y203="","",VLOOKUP($Y203,CODE!$AE:$AF,CODE!$AF$1-1,FALSE))</f>
        <v>RE</v>
      </c>
      <c r="Y203" s="37" t="s">
        <v>2312</v>
      </c>
      <c r="Z203" s="35" t="str">
        <f t="shared" si="192"/>
        <v>ELSTHF5017RE</v>
      </c>
      <c r="AA203" s="592" t="str">
        <f t="shared" si="164"/>
        <v/>
      </c>
      <c r="AB203" s="44">
        <f t="shared" si="165"/>
        <v>0.25</v>
      </c>
      <c r="AC203" s="598">
        <v>0</v>
      </c>
      <c r="AD203" s="184">
        <v>1</v>
      </c>
      <c r="AE203" s="1285" t="s">
        <v>2313</v>
      </c>
      <c r="AF203" s="1295">
        <v>250</v>
      </c>
      <c r="AG203" s="1287" t="s">
        <v>2307</v>
      </c>
      <c r="AH203" s="1288">
        <v>4</v>
      </c>
      <c r="AI203" s="224" t="str">
        <f t="shared" si="193"/>
        <v>04</v>
      </c>
      <c r="AJ203" s="1289" t="s">
        <v>2308</v>
      </c>
      <c r="AK203" s="1289" t="s">
        <v>2309</v>
      </c>
      <c r="AL203" s="212">
        <f t="shared" si="194"/>
        <v>2</v>
      </c>
      <c r="AM203" s="247">
        <f>IF(ISERROR(VLOOKUP($F203,[1]기획현황취합!$A$1:$E$65440,[1]기획현황취합!$B$1,FALSE))=TRUE,0,VLOOKUP($F203,[1]기획현황취합!$A$1:$E$65440,[1]기획현황취합!$B$1,FALSE))</f>
        <v>109000</v>
      </c>
      <c r="AN203" s="1099">
        <f>IF(ISERROR(VLOOKUP($F203,[1]기획현황취합!$A$1:$E$65440,[1]기획현황취합!$C$1,FALSE))=TRUE,0,VLOOKUP($F203,[1]기획현황취합!$A$1:$E$65440,[1]기획현황취합!$C$1,FALSE))</f>
        <v>41803</v>
      </c>
      <c r="AO203" s="45">
        <f>IF(ISERROR(($AM203/1.1)/VLOOKUP($AG203,'TARGET MU'!$A:$D,'TARGET MU'!$D$1,FALSE))=TRUE,0,($AM203/1.1)/VLOOKUP($AG203,'TARGET MU'!$A:$D,'TARGET MU'!$D$1,FALSE))</f>
        <v>27525.252525252523</v>
      </c>
      <c r="AP203" s="1110">
        <f>IF(OR(AF203=0,AND(AV203=0,AW203=0)),0,IF(AG203="캡보이2",AV203*$AQ$5+AU203,IF(OR(AK203="IN",AK203="BG",AK203="VT",AK203="CB"),$AU203+(($AV203*(1+$AW$4))*(HLOOKUP(VLOOKUP(AG203,'TARGET MU'!$A:$P,'TARGET MU'!$J$1,FALSE),$AO$4:$AR$5,2,FALSE)))+$AW203,$AU203+((($AV203*(1+$AW$4))*(1+HLOOKUP(VLOOKUP($P203,CODE!$K:$P,CODE!$P$1,FALSE),$AS$4:$AV$5,2,FALSE)))*(HLOOKUP(VLOOKUP(AG203,'TARGET MU'!$A:$P,'TARGET MU'!$J$1,FALSE),$AO$4:$AR$5,2,FALSE)))+$AW203)))</f>
        <v>25129</v>
      </c>
      <c r="AQ203" s="38">
        <f t="shared" si="188"/>
        <v>-2396.2525252525229</v>
      </c>
      <c r="AR203" s="754">
        <v>0</v>
      </c>
      <c r="AS203" s="754">
        <v>20</v>
      </c>
      <c r="AT203" s="244" t="s">
        <v>1724</v>
      </c>
      <c r="AU203" s="219">
        <f t="shared" si="189"/>
        <v>20</v>
      </c>
      <c r="AV203" s="245">
        <v>0</v>
      </c>
      <c r="AW203" s="246">
        <v>25109</v>
      </c>
      <c r="AX203" s="250">
        <f>IF(ISERROR(VLOOKUP($F203,[1]기획현황취합!$A$1:$E$65440,[1]기획현황취합!$D$1,FALSE))=TRUE,0,VLOOKUP($F203,[1]기획현황취합!$A$1:$E$65440,[1]기획현황취합!$D$1,FALSE))</f>
        <v>41744</v>
      </c>
      <c r="AY203" s="248">
        <v>0</v>
      </c>
      <c r="AZ203" s="208">
        <f>IF(ISERROR(VLOOKUP($F203,[1]기획현황취합!$A$1:$E$65440,[1]기획현황취합!$E$1,FALSE))=TRUE,0,VLOOKUP($F203,[1]기획현황취합!$A$1:$E$65440,[1]기획현황취합!$E$1,FALSE))</f>
        <v>41844</v>
      </c>
      <c r="BA203" s="243">
        <v>41864</v>
      </c>
      <c r="BB203" s="243">
        <v>41908</v>
      </c>
      <c r="BC203" s="243">
        <v>41912</v>
      </c>
      <c r="BD203" s="243">
        <v>0</v>
      </c>
      <c r="BE203" s="243">
        <v>0</v>
      </c>
      <c r="BF203" s="243">
        <v>0</v>
      </c>
      <c r="BG203" s="249" t="s">
        <v>3359</v>
      </c>
      <c r="BH203" s="249">
        <v>0</v>
      </c>
      <c r="BI203" s="83">
        <f>IF($I203="TTL",SUMIF($C:$C,MID($K203,1,SEARCH("TTL",$K203)-2),$BI:$BI),SUMIF(실입고현황!$A:$A,BB203&amp;VLOOKUP($AG203,'TARGET MU'!$A:$D,'TARGET MU'!$B$1,FALSE)&amp;$Z203&amp;" "&amp;$AE203,실입고현황!$C:$C))</f>
        <v>200</v>
      </c>
      <c r="BJ203" s="102">
        <f>IF($I203="TTL",SUMIF($C:$C,MID($K203,1,SEARCH("TTL",$K203)-2),$BJ:$BJ),SUMIF(실입고현황!$A:$A,BC203&amp;VLOOKUP($AG203,'TARGET MU'!$A:$D,'TARGET MU'!$B$1,FALSE)&amp;$Z203&amp;" "&amp;$AE203,실입고현황!$C:$C))</f>
        <v>34</v>
      </c>
      <c r="BK203" s="103">
        <f>IF($I203="TTL",SUMIF($C:$C,MID($K203,1,SEARCH("TTL",$K203)-2),$BK:$BK),SUMIF(실입고현황!$A:$A,BD203&amp;VLOOKUP($AG203,'TARGET MU'!$A:$D,'TARGET MU'!$B$1,FALSE)&amp;$Z203&amp;" "&amp;$AE203,실입고현황!$C:$C))</f>
        <v>0</v>
      </c>
      <c r="BL203" s="103">
        <f>IF($I203="TTL",SUMIF($C:$C,MID($K203,1,SEARCH("TTL",$K203)-2),$BL:$BL),SUMIF(실입고현황!$A:$A,BE203&amp;VLOOKUP($AG203,'TARGET MU'!$A:$D,'TARGET MU'!$B$1,FALSE)&amp;$Z203&amp;" "&amp;$AE203,실입고현황!$C:$C))</f>
        <v>0</v>
      </c>
      <c r="BM203" s="103">
        <f>IF($I203="TTL",SUMIF($C:$C,MID($K203,1,SEARCH("TTL",$K203)-2),$BM:$BM),SUMIF(실입고현황!$A:$A,BF203&amp;VLOOKUP($AG203,'TARGET MU'!$A:$D,'TARGET MU'!$B$1,FALSE)&amp;$Z203&amp;" "&amp;$AE203,실입고현황!$C:$C))</f>
        <v>0</v>
      </c>
      <c r="BN203" s="104">
        <f t="shared" si="166"/>
        <v>0</v>
      </c>
      <c r="BO203" s="46">
        <f t="shared" si="167"/>
        <v>250</v>
      </c>
      <c r="BP203" s="94">
        <f t="shared" si="168"/>
        <v>6282250</v>
      </c>
      <c r="BQ203" s="94">
        <f t="shared" si="169"/>
        <v>27250000</v>
      </c>
      <c r="BR203" s="47">
        <f t="shared" si="186"/>
        <v>3.9432889924353964</v>
      </c>
      <c r="BT203" s="26" t="str">
        <f>IF(ISERROR(Z203&amp;VLOOKUP($AG203,'TARGET MU'!$A:$D,'TARGET MU'!$B$1,FALSE))=TRUE,"",Z203&amp;VLOOKUP($AG203,'TARGET MU'!$A:$D,'TARGET MU'!$B$1,FALSE))</f>
        <v>ELSTHF5017RE아트인드림</v>
      </c>
      <c r="BU203" s="31">
        <f t="shared" si="178"/>
        <v>25129</v>
      </c>
      <c r="BV203" s="31" t="str">
        <f t="shared" si="179"/>
        <v>ELSTHF5017REOXS250109000아트인드림04KR</v>
      </c>
      <c r="BX203" s="54" t="str">
        <f t="shared" si="198"/>
        <v>ELS</v>
      </c>
      <c r="BY203" s="55">
        <f t="shared" si="199"/>
        <v>5</v>
      </c>
      <c r="BZ203" s="55" t="str">
        <f t="shared" si="200"/>
        <v>M</v>
      </c>
      <c r="CA203" s="55" t="str">
        <f t="shared" si="201"/>
        <v>TH</v>
      </c>
      <c r="CB203" s="55" t="str">
        <f t="shared" si="202"/>
        <v>U</v>
      </c>
      <c r="CC203" s="55" t="str">
        <f t="shared" si="203"/>
        <v>KR</v>
      </c>
      <c r="CD203" s="56" t="str">
        <f t="shared" si="204"/>
        <v>14FW_ELSTINKO_HOOD_10_RD</v>
      </c>
      <c r="CE203" s="55" t="str">
        <f t="shared" si="205"/>
        <v>ELSTHF5017</v>
      </c>
      <c r="CF203" s="55" t="str">
        <f t="shared" si="206"/>
        <v>017</v>
      </c>
      <c r="CG203" s="56" t="str">
        <f t="shared" si="207"/>
        <v>14FW_ELSTINKO_HOOD_10_RD</v>
      </c>
      <c r="CH203" s="55" t="str">
        <f t="shared" si="208"/>
        <v>RE</v>
      </c>
      <c r="CI203" s="55">
        <f t="shared" si="209"/>
        <v>1</v>
      </c>
      <c r="CJ203" s="55" t="str">
        <f t="shared" si="210"/>
        <v>OXS</v>
      </c>
      <c r="CK203" s="57">
        <f t="shared" si="170"/>
        <v>250</v>
      </c>
      <c r="CL203" s="58">
        <f t="shared" si="211"/>
        <v>0</v>
      </c>
      <c r="CM203" s="57">
        <f t="shared" si="212"/>
        <v>109000</v>
      </c>
      <c r="CN203" s="57">
        <f t="shared" si="213"/>
        <v>25109</v>
      </c>
      <c r="CO203" s="57">
        <f t="shared" si="214"/>
        <v>20</v>
      </c>
      <c r="CP203" s="59">
        <f t="shared" si="215"/>
        <v>2</v>
      </c>
      <c r="CQ203" s="234"/>
      <c r="CS203" s="48"/>
      <c r="CT203" s="49" t="str">
        <f t="shared" si="216"/>
        <v>ELSTHF5017REOXS</v>
      </c>
      <c r="CU203" s="50" t="str">
        <f t="shared" si="217"/>
        <v>ELSTINKO</v>
      </c>
      <c r="CV203" s="50" t="str">
        <f t="shared" si="197"/>
        <v>HOODED T-SHIRTS_017</v>
      </c>
      <c r="CW203" s="50" t="str">
        <f t="shared" si="218"/>
        <v>RED_OXS</v>
      </c>
      <c r="CX203" s="51" t="str">
        <f t="shared" si="219"/>
        <v>ELS</v>
      </c>
      <c r="CY203" s="51" t="str">
        <f t="shared" si="220"/>
        <v>017</v>
      </c>
      <c r="CZ203" s="52">
        <f t="shared" si="171"/>
        <v>250</v>
      </c>
      <c r="DA203" s="52">
        <f t="shared" si="221"/>
        <v>109000</v>
      </c>
      <c r="DB203" s="51" t="str">
        <f t="shared" si="222"/>
        <v>RED</v>
      </c>
      <c r="DC203" s="51" t="str">
        <f t="shared" si="223"/>
        <v>OXS</v>
      </c>
      <c r="DD203" s="60"/>
      <c r="DE203" s="164"/>
      <c r="DG203" s="270">
        <v>41778</v>
      </c>
      <c r="DH203" s="276">
        <f t="shared" si="195"/>
        <v>41754</v>
      </c>
      <c r="DI203" s="269">
        <v>41750</v>
      </c>
      <c r="DJ203" s="269">
        <v>41750</v>
      </c>
      <c r="DK203" s="270">
        <v>41829</v>
      </c>
      <c r="DL203" s="1167"/>
      <c r="DM203" s="1167"/>
      <c r="DN203" s="270"/>
      <c r="DO203" s="270"/>
      <c r="DP203" s="277">
        <f t="shared" si="196"/>
        <v>41784</v>
      </c>
      <c r="DQ203" s="270"/>
      <c r="DR203" s="270"/>
      <c r="DS203" s="271"/>
      <c r="DT203" s="270"/>
      <c r="DU203" s="271"/>
      <c r="DV203" s="270">
        <v>41838</v>
      </c>
      <c r="DW203" s="270"/>
      <c r="DX203" s="271"/>
      <c r="DY203" s="271"/>
      <c r="DZ203" s="60"/>
      <c r="EA203" s="61"/>
      <c r="EB203" s="61"/>
      <c r="EC203" s="26" t="str">
        <f t="shared" si="180"/>
        <v>ELSTHF5017RE41744</v>
      </c>
      <c r="ED203" s="26" t="str">
        <f t="shared" si="181"/>
        <v>ELSTHF5017REOXS</v>
      </c>
      <c r="EE203" s="27">
        <f>IF($ED203="",0,IF(COUNTIF(ED$12:ED202,ED203)=0,0,COUNTIF(ED$12:ED202,ED203)))</f>
        <v>0</v>
      </c>
      <c r="EF203" s="26">
        <f t="shared" si="182"/>
        <v>0</v>
      </c>
      <c r="EG203" s="27" t="str">
        <f t="shared" si="183"/>
        <v/>
      </c>
      <c r="EI203" s="26" t="str">
        <f t="shared" si="184"/>
        <v>ELSTHF5017</v>
      </c>
      <c r="EJ203" s="26" t="str">
        <f t="shared" si="185"/>
        <v>ELSTHF5017RE</v>
      </c>
    </row>
    <row r="204" spans="1:152" s="26" customFormat="1" ht="52.5" customHeight="1">
      <c r="A204" s="168" t="str">
        <f>IF(OR($I204="TTL",$I204=""),"",IF(ISERROR(VLOOKUP($B204,CODE!$D:$G,CODE!$F$1-2,FALSE))=TRUE,"전략",VLOOKUP($B204,CODE!$D:$G,CODE!$F$1-2,FALSE)))</f>
        <v>전략</v>
      </c>
      <c r="B204" s="217" t="str">
        <f>IF(OR($I204="TTL",$I204=""),"",IF(VLOOKUP($P204,CODE!$K:$O,CODE!$O$1,FALSE)="",$I204,$I204&amp;"-"&amp;VLOOKUP($P204,CODE!$K:$O,CODE!$O$1,FALSE)))</f>
        <v>ELS-의류</v>
      </c>
      <c r="C204" s="71" t="str">
        <f t="shared" si="172"/>
        <v>ELS-아트인드림-04</v>
      </c>
      <c r="D204" s="300" t="str">
        <f t="shared" si="173"/>
        <v>ELS-아트인드림-04ELSTHF5017RE</v>
      </c>
      <c r="E204" s="71">
        <f t="shared" si="174"/>
        <v>2</v>
      </c>
      <c r="F204" s="193" t="str">
        <f t="shared" si="175"/>
        <v>ELS-아트인드림-042</v>
      </c>
      <c r="G204" s="71" t="str">
        <f t="shared" si="176"/>
        <v>ELS-아트인드림-042-ELSTHF5017REDOSS</v>
      </c>
      <c r="H204" s="71" t="str">
        <f>IF(ISERROR(I204&amp;VLOOKUP(P204,CODE!$K:$N,CODE!$N$1,FALSE)&amp;S204)=TRUE,0,I204&amp;VLOOKUP(P204,CODE!$K:$N,CODE!$N$1,FALSE)&amp;S204)</f>
        <v>ELS의류17</v>
      </c>
      <c r="I204" s="71" t="str">
        <f>IF(ISERROR(SEARCH("TTL",$K204))=TRUE,IF($L204="","",VLOOKUP($L204,CODE!$B:$G,CODE!$D$1,FALSE)),"TTL")</f>
        <v>ELS</v>
      </c>
      <c r="J204" s="237" t="str">
        <f t="shared" si="177"/>
        <v>14FW_E</v>
      </c>
      <c r="K204" s="878"/>
      <c r="L204" s="40" t="s">
        <v>2268</v>
      </c>
      <c r="M204" s="41" t="str">
        <f>IF(OR($I204="TTL",$L204=""),"",VLOOKUP($L204,CODE!$B:$D,CODE!$C$1,FALSE))</f>
        <v>ELSTINKO</v>
      </c>
      <c r="N204" s="42" t="str">
        <f>IF(OR($I204="TTL",$L204=""),"",VLOOKUP($K$2,CODE!$S:$T,CODE!$T$1-1,FALSE))</f>
        <v>F</v>
      </c>
      <c r="O204" s="1281">
        <v>5</v>
      </c>
      <c r="P204" s="40" t="s">
        <v>2303</v>
      </c>
      <c r="Q204" s="41" t="str">
        <f>IF(OR($I204="TTL",$P204=""),"",VLOOKUP($P204,CODE!$K:$M,CODE!$L$1,FALSE))</f>
        <v>HOODED T-SHIRTS</v>
      </c>
      <c r="R204" s="1282" t="s">
        <v>2304</v>
      </c>
      <c r="S204" s="1283">
        <v>17</v>
      </c>
      <c r="T204" s="43" t="str">
        <f t="shared" si="190"/>
        <v>017</v>
      </c>
      <c r="U204" s="39" t="str">
        <f t="shared" si="191"/>
        <v>ELSTHF5017</v>
      </c>
      <c r="V204" s="36">
        <f t="shared" si="163"/>
        <v>0.125</v>
      </c>
      <c r="W204" s="1284" t="s">
        <v>2311</v>
      </c>
      <c r="X204" s="39" t="str">
        <f>IF($Y204="","",VLOOKUP($Y204,CODE!$AE:$AF,CODE!$AF$1-1,FALSE))</f>
        <v>RE</v>
      </c>
      <c r="Y204" s="37" t="s">
        <v>2312</v>
      </c>
      <c r="Z204" s="35" t="str">
        <f t="shared" si="192"/>
        <v>ELSTHF5017RE</v>
      </c>
      <c r="AA204" s="592" t="str">
        <f t="shared" si="164"/>
        <v/>
      </c>
      <c r="AB204" s="44">
        <f t="shared" si="165"/>
        <v>0.25</v>
      </c>
      <c r="AC204" s="598">
        <v>0</v>
      </c>
      <c r="AD204" s="184">
        <v>1</v>
      </c>
      <c r="AE204" s="1285" t="s">
        <v>2264</v>
      </c>
      <c r="AF204" s="1295">
        <v>300</v>
      </c>
      <c r="AG204" s="1287" t="s">
        <v>2307</v>
      </c>
      <c r="AH204" s="1288">
        <v>4</v>
      </c>
      <c r="AI204" s="224" t="str">
        <f t="shared" si="193"/>
        <v>04</v>
      </c>
      <c r="AJ204" s="1289" t="s">
        <v>2308</v>
      </c>
      <c r="AK204" s="1289" t="s">
        <v>2309</v>
      </c>
      <c r="AL204" s="212">
        <f t="shared" si="194"/>
        <v>2</v>
      </c>
      <c r="AM204" s="247">
        <f>IF(ISERROR(VLOOKUP($F204,[1]기획현황취합!$A$1:$E$65440,[1]기획현황취합!$B$1,FALSE))=TRUE,0,VLOOKUP($F204,[1]기획현황취합!$A$1:$E$65440,[1]기획현황취합!$B$1,FALSE))</f>
        <v>109000</v>
      </c>
      <c r="AN204" s="1099">
        <f>IF(ISERROR(VLOOKUP($F204,[1]기획현황취합!$A$1:$E$65440,[1]기획현황취합!$C$1,FALSE))=TRUE,0,VLOOKUP($F204,[1]기획현황취합!$A$1:$E$65440,[1]기획현황취합!$C$1,FALSE))</f>
        <v>41803</v>
      </c>
      <c r="AO204" s="45">
        <f>IF(ISERROR(($AM204/1.1)/VLOOKUP($AG204,'TARGET MU'!$A:$D,'TARGET MU'!$D$1,FALSE))=TRUE,0,($AM204/1.1)/VLOOKUP($AG204,'TARGET MU'!$A:$D,'TARGET MU'!$D$1,FALSE))</f>
        <v>27525.252525252523</v>
      </c>
      <c r="AP204" s="1110">
        <f>IF(OR(AF204=0,AND(AV204=0,AW204=0)),0,IF(AG204="캡보이2",AV204*$AQ$5+AU204,IF(OR(AK204="IN",AK204="BG",AK204="VT",AK204="CB"),$AU204+(($AV204*(1+$AW$4))*(HLOOKUP(VLOOKUP(AG204,'TARGET MU'!$A:$P,'TARGET MU'!$J$1,FALSE),$AO$4:$AR$5,2,FALSE)))+$AW204,$AU204+((($AV204*(1+$AW$4))*(1+HLOOKUP(VLOOKUP($P204,CODE!$K:$P,CODE!$P$1,FALSE),$AS$4:$AV$5,2,FALSE)))*(HLOOKUP(VLOOKUP(AG204,'TARGET MU'!$A:$P,'TARGET MU'!$J$1,FALSE),$AO$4:$AR$5,2,FALSE)))+$AW204)))</f>
        <v>25129</v>
      </c>
      <c r="AQ204" s="38">
        <f t="shared" si="188"/>
        <v>-2396.2525252525229</v>
      </c>
      <c r="AR204" s="754">
        <v>0</v>
      </c>
      <c r="AS204" s="754">
        <v>20</v>
      </c>
      <c r="AT204" s="244" t="s">
        <v>1724</v>
      </c>
      <c r="AU204" s="219">
        <f t="shared" si="189"/>
        <v>20</v>
      </c>
      <c r="AV204" s="245">
        <v>0</v>
      </c>
      <c r="AW204" s="246">
        <v>25109</v>
      </c>
      <c r="AX204" s="250">
        <f>IF(ISERROR(VLOOKUP($F204,[1]기획현황취합!$A$1:$E$65440,[1]기획현황취합!$D$1,FALSE))=TRUE,0,VLOOKUP($F204,[1]기획현황취합!$A$1:$E$65440,[1]기획현황취합!$D$1,FALSE))</f>
        <v>41744</v>
      </c>
      <c r="AY204" s="248">
        <v>0</v>
      </c>
      <c r="AZ204" s="208">
        <f>IF(ISERROR(VLOOKUP($F204,[1]기획현황취합!$A$1:$E$65440,[1]기획현황취합!$E$1,FALSE))=TRUE,0,VLOOKUP($F204,[1]기획현황취합!$A$1:$E$65440,[1]기획현황취합!$E$1,FALSE))</f>
        <v>41844</v>
      </c>
      <c r="BA204" s="243">
        <v>41864</v>
      </c>
      <c r="BB204" s="243">
        <v>41908</v>
      </c>
      <c r="BC204" s="243">
        <v>41912</v>
      </c>
      <c r="BD204" s="243">
        <v>0</v>
      </c>
      <c r="BE204" s="243">
        <v>0</v>
      </c>
      <c r="BF204" s="243">
        <v>0</v>
      </c>
      <c r="BG204" s="249" t="s">
        <v>3361</v>
      </c>
      <c r="BH204" s="249">
        <v>0</v>
      </c>
      <c r="BI204" s="83">
        <f>IF($I204="TTL",SUMIF($C:$C,MID($K204,1,SEARCH("TTL",$K204)-2),$BI:$BI),SUMIF(실입고현황!$A:$A,BB204&amp;VLOOKUP($AG204,'TARGET MU'!$A:$D,'TARGET MU'!$B$1,FALSE)&amp;$Z204&amp;" "&amp;$AE204,실입고현황!$C:$C))</f>
        <v>207</v>
      </c>
      <c r="BJ204" s="102">
        <f>IF($I204="TTL",SUMIF($C:$C,MID($K204,1,SEARCH("TTL",$K204)-2),$BJ:$BJ),SUMIF(실입고현황!$A:$A,BC204&amp;VLOOKUP($AG204,'TARGET MU'!$A:$D,'TARGET MU'!$B$1,FALSE)&amp;$Z204&amp;" "&amp;$AE204,실입고현황!$C:$C))</f>
        <v>94</v>
      </c>
      <c r="BK204" s="103">
        <f>IF($I204="TTL",SUMIF($C:$C,MID($K204,1,SEARCH("TTL",$K204)-2),$BK:$BK),SUMIF(실입고현황!$A:$A,BD204&amp;VLOOKUP($AG204,'TARGET MU'!$A:$D,'TARGET MU'!$B$1,FALSE)&amp;$Z204&amp;" "&amp;$AE204,실입고현황!$C:$C))</f>
        <v>0</v>
      </c>
      <c r="BL204" s="103">
        <f>IF($I204="TTL",SUMIF($C:$C,MID($K204,1,SEARCH("TTL",$K204)-2),$BL:$BL),SUMIF(실입고현황!$A:$A,BE204&amp;VLOOKUP($AG204,'TARGET MU'!$A:$D,'TARGET MU'!$B$1,FALSE)&amp;$Z204&amp;" "&amp;$AE204,실입고현황!$C:$C))</f>
        <v>0</v>
      </c>
      <c r="BM204" s="103">
        <f>IF($I204="TTL",SUMIF($C:$C,MID($K204,1,SEARCH("TTL",$K204)-2),$BM:$BM),SUMIF(실입고현황!$A:$A,BF204&amp;VLOOKUP($AG204,'TARGET MU'!$A:$D,'TARGET MU'!$B$1,FALSE)&amp;$Z204&amp;" "&amp;$AE204,실입고현황!$C:$C))</f>
        <v>0</v>
      </c>
      <c r="BN204" s="104">
        <f t="shared" si="166"/>
        <v>0</v>
      </c>
      <c r="BO204" s="46">
        <f t="shared" si="167"/>
        <v>300</v>
      </c>
      <c r="BP204" s="94">
        <f t="shared" si="168"/>
        <v>7538700</v>
      </c>
      <c r="BQ204" s="94">
        <f t="shared" si="169"/>
        <v>32700000</v>
      </c>
      <c r="BR204" s="47">
        <f t="shared" si="186"/>
        <v>3.9432889924353964</v>
      </c>
      <c r="BT204" s="26" t="str">
        <f>IF(ISERROR(Z204&amp;VLOOKUP($AG204,'TARGET MU'!$A:$D,'TARGET MU'!$B$1,FALSE))=TRUE,"",Z204&amp;VLOOKUP($AG204,'TARGET MU'!$A:$D,'TARGET MU'!$B$1,FALSE))</f>
        <v>ELSTHF5017RE아트인드림</v>
      </c>
      <c r="BU204" s="31">
        <f t="shared" si="178"/>
        <v>25129</v>
      </c>
      <c r="BV204" s="31" t="str">
        <f t="shared" si="179"/>
        <v>ELSTHF5017REOSS300109000아트인드림04KR</v>
      </c>
      <c r="BX204" s="54" t="str">
        <f t="shared" si="198"/>
        <v>ELS</v>
      </c>
      <c r="BY204" s="55">
        <f t="shared" si="199"/>
        <v>5</v>
      </c>
      <c r="BZ204" s="55" t="str">
        <f t="shared" si="200"/>
        <v>M</v>
      </c>
      <c r="CA204" s="55" t="str">
        <f t="shared" si="201"/>
        <v>TH</v>
      </c>
      <c r="CB204" s="55" t="str">
        <f t="shared" si="202"/>
        <v>U</v>
      </c>
      <c r="CC204" s="55" t="str">
        <f t="shared" si="203"/>
        <v>KR</v>
      </c>
      <c r="CD204" s="56" t="str">
        <f t="shared" si="204"/>
        <v>14FW_ELSTINKO_HOOD_10_RD</v>
      </c>
      <c r="CE204" s="55" t="str">
        <f t="shared" si="205"/>
        <v>ELSTHF5017</v>
      </c>
      <c r="CF204" s="55" t="str">
        <f t="shared" si="206"/>
        <v>017</v>
      </c>
      <c r="CG204" s="56" t="str">
        <f t="shared" si="207"/>
        <v>14FW_ELSTINKO_HOOD_10_RD</v>
      </c>
      <c r="CH204" s="55" t="str">
        <f t="shared" si="208"/>
        <v>RE</v>
      </c>
      <c r="CI204" s="55">
        <f t="shared" si="209"/>
        <v>1</v>
      </c>
      <c r="CJ204" s="55" t="str">
        <f t="shared" si="210"/>
        <v>OSS</v>
      </c>
      <c r="CK204" s="57">
        <f t="shared" si="170"/>
        <v>300</v>
      </c>
      <c r="CL204" s="58">
        <f t="shared" si="211"/>
        <v>0</v>
      </c>
      <c r="CM204" s="57">
        <f t="shared" si="212"/>
        <v>109000</v>
      </c>
      <c r="CN204" s="57">
        <f t="shared" si="213"/>
        <v>25109</v>
      </c>
      <c r="CO204" s="57">
        <f t="shared" si="214"/>
        <v>20</v>
      </c>
      <c r="CP204" s="59">
        <f t="shared" si="215"/>
        <v>2</v>
      </c>
      <c r="CQ204" s="234"/>
      <c r="CS204" s="48"/>
      <c r="CT204" s="49" t="str">
        <f t="shared" si="216"/>
        <v>ELSTHF5017REOSS</v>
      </c>
      <c r="CU204" s="50" t="str">
        <f t="shared" si="217"/>
        <v>ELSTINKO</v>
      </c>
      <c r="CV204" s="50" t="str">
        <f t="shared" si="197"/>
        <v>HOODED T-SHIRTS_017</v>
      </c>
      <c r="CW204" s="50" t="str">
        <f t="shared" si="218"/>
        <v>RED_OSS</v>
      </c>
      <c r="CX204" s="51" t="str">
        <f t="shared" si="219"/>
        <v>ELS</v>
      </c>
      <c r="CY204" s="51" t="str">
        <f t="shared" si="220"/>
        <v>017</v>
      </c>
      <c r="CZ204" s="52">
        <f t="shared" si="171"/>
        <v>300</v>
      </c>
      <c r="DA204" s="52">
        <f t="shared" si="221"/>
        <v>109000</v>
      </c>
      <c r="DB204" s="51" t="str">
        <f t="shared" si="222"/>
        <v>RED</v>
      </c>
      <c r="DC204" s="51" t="str">
        <f t="shared" si="223"/>
        <v>OSS</v>
      </c>
      <c r="DD204" s="60"/>
      <c r="DE204" s="164"/>
      <c r="DG204" s="270">
        <v>41778</v>
      </c>
      <c r="DH204" s="276">
        <f t="shared" si="195"/>
        <v>41754</v>
      </c>
      <c r="DI204" s="269">
        <v>41750</v>
      </c>
      <c r="DJ204" s="269">
        <v>41750</v>
      </c>
      <c r="DK204" s="270">
        <v>41829</v>
      </c>
      <c r="DL204" s="1167"/>
      <c r="DM204" s="1167"/>
      <c r="DN204" s="270"/>
      <c r="DO204" s="270"/>
      <c r="DP204" s="277">
        <f t="shared" si="196"/>
        <v>41784</v>
      </c>
      <c r="DQ204" s="270"/>
      <c r="DR204" s="270"/>
      <c r="DS204" s="271"/>
      <c r="DT204" s="270"/>
      <c r="DU204" s="271"/>
      <c r="DV204" s="270">
        <v>41838</v>
      </c>
      <c r="DW204" s="270"/>
      <c r="DX204" s="271"/>
      <c r="DY204" s="271"/>
      <c r="DZ204" s="60"/>
      <c r="EA204" s="61"/>
      <c r="EB204" s="61"/>
      <c r="EC204" s="26" t="str">
        <f t="shared" si="180"/>
        <v/>
      </c>
      <c r="ED204" s="26" t="str">
        <f t="shared" si="181"/>
        <v>ELSTHF5017REOSS</v>
      </c>
      <c r="EE204" s="27">
        <f>IF($ED204="",0,IF(COUNTIF(ED$12:ED203,ED204)=0,0,COUNTIF(ED$12:ED203,ED204)))</f>
        <v>0</v>
      </c>
      <c r="EF204" s="26">
        <f t="shared" si="182"/>
        <v>0</v>
      </c>
      <c r="EG204" s="27" t="str">
        <f t="shared" si="183"/>
        <v/>
      </c>
      <c r="EI204" s="26" t="str">
        <f t="shared" si="184"/>
        <v>ELSTHF5017</v>
      </c>
      <c r="EJ204" s="26" t="str">
        <f t="shared" si="185"/>
        <v>ELSTHF5017RE</v>
      </c>
    </row>
    <row r="205" spans="1:152" s="26" customFormat="1" ht="52.5" customHeight="1">
      <c r="A205" s="168" t="str">
        <f>IF(OR($I205="TTL",$I205=""),"",IF(ISERROR(VLOOKUP($B205,CODE!$D:$G,CODE!$F$1-2,FALSE))=TRUE,"전략",VLOOKUP($B205,CODE!$D:$G,CODE!$F$1-2,FALSE)))</f>
        <v>전략</v>
      </c>
      <c r="B205" s="217" t="str">
        <f>IF(OR($I205="TTL",$I205=""),"",IF(VLOOKUP($P205,CODE!$K:$O,CODE!$O$1,FALSE)="",$I205,$I205&amp;"-"&amp;VLOOKUP($P205,CODE!$K:$O,CODE!$O$1,FALSE)))</f>
        <v>ELS-의류</v>
      </c>
      <c r="C205" s="71" t="str">
        <f t="shared" si="172"/>
        <v>ELS-아트인드림-04</v>
      </c>
      <c r="D205" s="300" t="str">
        <f t="shared" si="173"/>
        <v>ELS-아트인드림-04ELSTHF5017RE</v>
      </c>
      <c r="E205" s="71">
        <f t="shared" si="174"/>
        <v>2</v>
      </c>
      <c r="F205" s="193" t="str">
        <f t="shared" si="175"/>
        <v>ELS-아트인드림-042</v>
      </c>
      <c r="G205" s="71" t="str">
        <f t="shared" si="176"/>
        <v>ELS-아트인드림-042-ELSTHF5017REDOMM</v>
      </c>
      <c r="H205" s="71" t="str">
        <f>IF(ISERROR(I205&amp;VLOOKUP(P205,CODE!$K:$N,CODE!$N$1,FALSE)&amp;S205)=TRUE,0,I205&amp;VLOOKUP(P205,CODE!$K:$N,CODE!$N$1,FALSE)&amp;S205)</f>
        <v>ELS의류17</v>
      </c>
      <c r="I205" s="71" t="str">
        <f>IF(ISERROR(SEARCH("TTL",$K205))=TRUE,IF($L205="","",VLOOKUP($L205,CODE!$B:$G,CODE!$D$1,FALSE)),"TTL")</f>
        <v>ELS</v>
      </c>
      <c r="J205" s="237" t="str">
        <f t="shared" si="177"/>
        <v>14FW_E</v>
      </c>
      <c r="K205" s="878"/>
      <c r="L205" s="40" t="s">
        <v>2268</v>
      </c>
      <c r="M205" s="41" t="str">
        <f>IF(OR($I205="TTL",$L205=""),"",VLOOKUP($L205,CODE!$B:$D,CODE!$C$1,FALSE))</f>
        <v>ELSTINKO</v>
      </c>
      <c r="N205" s="42" t="str">
        <f>IF(OR($I205="TTL",$L205=""),"",VLOOKUP($K$2,CODE!$S:$T,CODE!$T$1-1,FALSE))</f>
        <v>F</v>
      </c>
      <c r="O205" s="1281">
        <v>5</v>
      </c>
      <c r="P205" s="40" t="s">
        <v>2303</v>
      </c>
      <c r="Q205" s="41" t="str">
        <f>IF(OR($I205="TTL",$P205=""),"",VLOOKUP($P205,CODE!$K:$M,CODE!$L$1,FALSE))</f>
        <v>HOODED T-SHIRTS</v>
      </c>
      <c r="R205" s="1282" t="s">
        <v>2304</v>
      </c>
      <c r="S205" s="1283">
        <v>17</v>
      </c>
      <c r="T205" s="43" t="str">
        <f t="shared" si="190"/>
        <v>017</v>
      </c>
      <c r="U205" s="39" t="str">
        <f t="shared" si="191"/>
        <v>ELSTHF5017</v>
      </c>
      <c r="V205" s="36">
        <f t="shared" ref="V205:V268" si="224">IF($I205="TTL",SUMIF($C:$C,MID($K205,1,SEARCH("TTL",$K205)-2),$V:$V),IF($EI205="",0,1/COUNTIF($EI:$EI,$EI205)))</f>
        <v>0.125</v>
      </c>
      <c r="W205" s="1284" t="s">
        <v>2311</v>
      </c>
      <c r="X205" s="39" t="str">
        <f>IF($Y205="","",VLOOKUP($Y205,CODE!$AE:$AF,CODE!$AF$1-1,FALSE))</f>
        <v>RE</v>
      </c>
      <c r="Y205" s="37" t="s">
        <v>2312</v>
      </c>
      <c r="Z205" s="35" t="str">
        <f t="shared" si="192"/>
        <v>ELSTHF5017RE</v>
      </c>
      <c r="AA205" s="592" t="str">
        <f t="shared" ref="AA205:AA268" si="225">VLOOKUP($Z205&amp;$AX205,$EC:$EG,5,FALSE)</f>
        <v/>
      </c>
      <c r="AB205" s="44">
        <f t="shared" ref="AB205:AB268" si="226">IF($I205="TTL",SUMIF($C:$C,MID($K205,1,SEARCH("TTL",$K205)-2),$AB:$AB),IF($EJ205="",0,1/COUNTIF($EJ:$EJ,$EJ205)))</f>
        <v>0.25</v>
      </c>
      <c r="AC205" s="598">
        <v>0</v>
      </c>
      <c r="AD205" s="184">
        <v>1</v>
      </c>
      <c r="AE205" s="1285" t="s">
        <v>2270</v>
      </c>
      <c r="AF205" s="1295">
        <v>250</v>
      </c>
      <c r="AG205" s="1287" t="s">
        <v>2307</v>
      </c>
      <c r="AH205" s="1288">
        <v>4</v>
      </c>
      <c r="AI205" s="224" t="str">
        <f t="shared" si="193"/>
        <v>04</v>
      </c>
      <c r="AJ205" s="1289" t="s">
        <v>2308</v>
      </c>
      <c r="AK205" s="1289" t="s">
        <v>2309</v>
      </c>
      <c r="AL205" s="212">
        <f t="shared" si="194"/>
        <v>2</v>
      </c>
      <c r="AM205" s="247">
        <f>IF(ISERROR(VLOOKUP($F205,[1]기획현황취합!$A$1:$E$65440,[1]기획현황취합!$B$1,FALSE))=TRUE,0,VLOOKUP($F205,[1]기획현황취합!$A$1:$E$65440,[1]기획현황취합!$B$1,FALSE))</f>
        <v>109000</v>
      </c>
      <c r="AN205" s="1099">
        <f>IF(ISERROR(VLOOKUP($F205,[1]기획현황취합!$A$1:$E$65440,[1]기획현황취합!$C$1,FALSE))=TRUE,0,VLOOKUP($F205,[1]기획현황취합!$A$1:$E$65440,[1]기획현황취합!$C$1,FALSE))</f>
        <v>41803</v>
      </c>
      <c r="AO205" s="45">
        <f>IF(ISERROR(($AM205/1.1)/VLOOKUP($AG205,'TARGET MU'!$A:$D,'TARGET MU'!$D$1,FALSE))=TRUE,0,($AM205/1.1)/VLOOKUP($AG205,'TARGET MU'!$A:$D,'TARGET MU'!$D$1,FALSE))</f>
        <v>27525.252525252523</v>
      </c>
      <c r="AP205" s="1110">
        <f>IF(OR(AF205=0,AND(AV205=0,AW205=0)),0,IF(AG205="캡보이2",AV205*$AQ$5+AU205,IF(OR(AK205="IN",AK205="BG",AK205="VT",AK205="CB"),$AU205+(($AV205*(1+$AW$4))*(HLOOKUP(VLOOKUP(AG205,'TARGET MU'!$A:$P,'TARGET MU'!$J$1,FALSE),$AO$4:$AR$5,2,FALSE)))+$AW205,$AU205+((($AV205*(1+$AW$4))*(1+HLOOKUP(VLOOKUP($P205,CODE!$K:$P,CODE!$P$1,FALSE),$AS$4:$AV$5,2,FALSE)))*(HLOOKUP(VLOOKUP(AG205,'TARGET MU'!$A:$P,'TARGET MU'!$J$1,FALSE),$AO$4:$AR$5,2,FALSE)))+$AW205)))</f>
        <v>25129</v>
      </c>
      <c r="AQ205" s="38">
        <f t="shared" si="188"/>
        <v>-2396.2525252525229</v>
      </c>
      <c r="AR205" s="754">
        <v>0</v>
      </c>
      <c r="AS205" s="754">
        <v>20</v>
      </c>
      <c r="AT205" s="244" t="s">
        <v>1724</v>
      </c>
      <c r="AU205" s="219">
        <f t="shared" si="189"/>
        <v>20</v>
      </c>
      <c r="AV205" s="245">
        <v>0</v>
      </c>
      <c r="AW205" s="246">
        <v>25109</v>
      </c>
      <c r="AX205" s="250">
        <f>IF(ISERROR(VLOOKUP($F205,[1]기획현황취합!$A$1:$E$65440,[1]기획현황취합!$D$1,FALSE))=TRUE,0,VLOOKUP($F205,[1]기획현황취합!$A$1:$E$65440,[1]기획현황취합!$D$1,FALSE))</f>
        <v>41744</v>
      </c>
      <c r="AY205" s="248">
        <v>0</v>
      </c>
      <c r="AZ205" s="208">
        <f>IF(ISERROR(VLOOKUP($F205,[1]기획현황취합!$A$1:$E$65440,[1]기획현황취합!$E$1,FALSE))=TRUE,0,VLOOKUP($F205,[1]기획현황취합!$A$1:$E$65440,[1]기획현황취합!$E$1,FALSE))</f>
        <v>41844</v>
      </c>
      <c r="BA205" s="243">
        <v>41864</v>
      </c>
      <c r="BB205" s="243">
        <v>41908</v>
      </c>
      <c r="BC205" s="243">
        <v>41912</v>
      </c>
      <c r="BD205" s="243">
        <v>0</v>
      </c>
      <c r="BE205" s="243">
        <v>0</v>
      </c>
      <c r="BF205" s="243">
        <v>0</v>
      </c>
      <c r="BG205" s="249" t="s">
        <v>3359</v>
      </c>
      <c r="BH205" s="249">
        <v>0</v>
      </c>
      <c r="BI205" s="83">
        <f>IF($I205="TTL",SUMIF($C:$C,MID($K205,1,SEARCH("TTL",$K205)-2),$BI:$BI),SUMIF(실입고현황!$A:$A,BB205&amp;VLOOKUP($AG205,'TARGET MU'!$A:$D,'TARGET MU'!$B$1,FALSE)&amp;$Z205&amp;" "&amp;$AE205,실입고현황!$C:$C))</f>
        <v>160</v>
      </c>
      <c r="BJ205" s="102">
        <f>IF($I205="TTL",SUMIF($C:$C,MID($K205,1,SEARCH("TTL",$K205)-2),$BJ:$BJ),SUMIF(실입고현황!$A:$A,BC205&amp;VLOOKUP($AG205,'TARGET MU'!$A:$D,'TARGET MU'!$B$1,FALSE)&amp;$Z205&amp;" "&amp;$AE205,실입고현황!$C:$C))</f>
        <v>90</v>
      </c>
      <c r="BK205" s="103">
        <f>IF($I205="TTL",SUMIF($C:$C,MID($K205,1,SEARCH("TTL",$K205)-2),$BK:$BK),SUMIF(실입고현황!$A:$A,BD205&amp;VLOOKUP($AG205,'TARGET MU'!$A:$D,'TARGET MU'!$B$1,FALSE)&amp;$Z205&amp;" "&amp;$AE205,실입고현황!$C:$C))</f>
        <v>0</v>
      </c>
      <c r="BL205" s="103">
        <f>IF($I205="TTL",SUMIF($C:$C,MID($K205,1,SEARCH("TTL",$K205)-2),$BL:$BL),SUMIF(실입고현황!$A:$A,BE205&amp;VLOOKUP($AG205,'TARGET MU'!$A:$D,'TARGET MU'!$B$1,FALSE)&amp;$Z205&amp;" "&amp;$AE205,실입고현황!$C:$C))</f>
        <v>0</v>
      </c>
      <c r="BM205" s="103">
        <f>IF($I205="TTL",SUMIF($C:$C,MID($K205,1,SEARCH("TTL",$K205)-2),$BM:$BM),SUMIF(실입고현황!$A:$A,BF205&amp;VLOOKUP($AG205,'TARGET MU'!$A:$D,'TARGET MU'!$B$1,FALSE)&amp;$Z205&amp;" "&amp;$AE205,실입고현황!$C:$C))</f>
        <v>0</v>
      </c>
      <c r="BN205" s="104">
        <f t="shared" ref="BN205:BN268" si="227">IF($I205="TTL",SUMIF($C:$C,MID($K205,1,SEARCH("TTL",$K205)-2),$BN:$BN),IF(($BO205-SUM($BI205,$BJ205,$BK205,BL205,BM205))&lt;$BO205*$BN$6,0,$BO205-SUM($BI205,$BJ205,$BK205,BL205,BM205)))</f>
        <v>0</v>
      </c>
      <c r="BO205" s="46">
        <f t="shared" ref="BO205:BO268" si="228">IF($I205="TTL",SUMIF($C:$C,MID($K205,1,SEARCH("TTL",$K205)-2),$BO:$BO),$AF205)</f>
        <v>250</v>
      </c>
      <c r="BP205" s="94">
        <f t="shared" ref="BP205:BP268" si="229">IF($I205="TTL",SUMIF($C:$C,MID($K205,1,SEARCH("TTL",$K205)-2),$BP:$BP),IF($AP205=0,$AO205*$AF205,$AP205*$AF205))</f>
        <v>6282250</v>
      </c>
      <c r="BQ205" s="94">
        <f t="shared" ref="BQ205:BQ268" si="230">IF($I205="TTL",SUMIF($C:$C,MID($K205,1,SEARCH("TTL",$K205)-2),$BQ:$BQ),$AM205*$AF205)</f>
        <v>27250000</v>
      </c>
      <c r="BR205" s="47">
        <f t="shared" ref="BR205:BR260" si="231">IF(ISERROR($BQ205/($BP205*1.1))=TRUE,0,$BQ205/($BP205*1.1))</f>
        <v>3.9432889924353964</v>
      </c>
      <c r="BT205" s="26" t="str">
        <f>IF(ISERROR(Z205&amp;VLOOKUP($AG205,'TARGET MU'!$A:$D,'TARGET MU'!$B$1,FALSE))=TRUE,"",Z205&amp;VLOOKUP($AG205,'TARGET MU'!$A:$D,'TARGET MU'!$B$1,FALSE))</f>
        <v>ELSTHF5017RE아트인드림</v>
      </c>
      <c r="BU205" s="31">
        <f t="shared" si="178"/>
        <v>25129</v>
      </c>
      <c r="BV205" s="31" t="str">
        <f t="shared" si="179"/>
        <v>ELSTHF5017REOMM250109000아트인드림04KR</v>
      </c>
      <c r="BX205" s="54" t="str">
        <f t="shared" si="198"/>
        <v>ELS</v>
      </c>
      <c r="BY205" s="55">
        <f t="shared" si="199"/>
        <v>5</v>
      </c>
      <c r="BZ205" s="55" t="str">
        <f t="shared" si="200"/>
        <v>M</v>
      </c>
      <c r="CA205" s="55" t="str">
        <f t="shared" si="201"/>
        <v>TH</v>
      </c>
      <c r="CB205" s="55" t="str">
        <f t="shared" si="202"/>
        <v>U</v>
      </c>
      <c r="CC205" s="55" t="str">
        <f t="shared" si="203"/>
        <v>KR</v>
      </c>
      <c r="CD205" s="56" t="str">
        <f t="shared" si="204"/>
        <v>14FW_ELSTINKO_HOOD_10_RD</v>
      </c>
      <c r="CE205" s="55" t="str">
        <f t="shared" si="205"/>
        <v>ELSTHF5017</v>
      </c>
      <c r="CF205" s="55" t="str">
        <f t="shared" si="206"/>
        <v>017</v>
      </c>
      <c r="CG205" s="56" t="str">
        <f t="shared" si="207"/>
        <v>14FW_ELSTINKO_HOOD_10_RD</v>
      </c>
      <c r="CH205" s="55" t="str">
        <f t="shared" si="208"/>
        <v>RE</v>
      </c>
      <c r="CI205" s="55">
        <f t="shared" si="209"/>
        <v>1</v>
      </c>
      <c r="CJ205" s="55" t="str">
        <f t="shared" si="210"/>
        <v>OMM</v>
      </c>
      <c r="CK205" s="57">
        <f t="shared" ref="CK205:CK268" si="232">IF($I205="TTL",SUMIF($C:$C,MID($K205,1,SEARCH("TTL",$K205)-2),$BO:$BO),$AF205)</f>
        <v>250</v>
      </c>
      <c r="CL205" s="58">
        <f t="shared" si="211"/>
        <v>0</v>
      </c>
      <c r="CM205" s="57">
        <f t="shared" si="212"/>
        <v>109000</v>
      </c>
      <c r="CN205" s="57">
        <f t="shared" si="213"/>
        <v>25109</v>
      </c>
      <c r="CO205" s="57">
        <f t="shared" si="214"/>
        <v>20</v>
      </c>
      <c r="CP205" s="59">
        <f t="shared" si="215"/>
        <v>2</v>
      </c>
      <c r="CQ205" s="234"/>
      <c r="CS205" s="48"/>
      <c r="CT205" s="49" t="str">
        <f t="shared" si="216"/>
        <v>ELSTHF5017REOMM</v>
      </c>
      <c r="CU205" s="50" t="str">
        <f t="shared" si="217"/>
        <v>ELSTINKO</v>
      </c>
      <c r="CV205" s="50" t="str">
        <f t="shared" si="197"/>
        <v>HOODED T-SHIRTS_017</v>
      </c>
      <c r="CW205" s="50" t="str">
        <f t="shared" si="218"/>
        <v>RED_OMM</v>
      </c>
      <c r="CX205" s="51" t="str">
        <f t="shared" si="219"/>
        <v>ELS</v>
      </c>
      <c r="CY205" s="51" t="str">
        <f t="shared" si="220"/>
        <v>017</v>
      </c>
      <c r="CZ205" s="52">
        <f t="shared" ref="CZ205:CZ268" si="233">IF($I205="TTL",SUMIF($C:$C,MID($K205,1,SEARCH("TTL",$K205)-2),$CZ:$CZ),$AF205)</f>
        <v>250</v>
      </c>
      <c r="DA205" s="52">
        <f t="shared" si="221"/>
        <v>109000</v>
      </c>
      <c r="DB205" s="51" t="str">
        <f t="shared" si="222"/>
        <v>RED</v>
      </c>
      <c r="DC205" s="51" t="str">
        <f t="shared" si="223"/>
        <v>OMM</v>
      </c>
      <c r="DD205" s="60"/>
      <c r="DE205" s="164"/>
      <c r="DG205" s="270">
        <v>41778</v>
      </c>
      <c r="DH205" s="276">
        <f t="shared" si="195"/>
        <v>41754</v>
      </c>
      <c r="DI205" s="269">
        <v>41750</v>
      </c>
      <c r="DJ205" s="269">
        <v>41750</v>
      </c>
      <c r="DK205" s="270">
        <v>41829</v>
      </c>
      <c r="DL205" s="1167"/>
      <c r="DM205" s="1167"/>
      <c r="DN205" s="270"/>
      <c r="DO205" s="270"/>
      <c r="DP205" s="277">
        <f t="shared" si="196"/>
        <v>41784</v>
      </c>
      <c r="DQ205" s="270"/>
      <c r="DR205" s="270"/>
      <c r="DS205" s="271"/>
      <c r="DT205" s="270"/>
      <c r="DU205" s="271"/>
      <c r="DV205" s="270">
        <v>41838</v>
      </c>
      <c r="DW205" s="270"/>
      <c r="DX205" s="271"/>
      <c r="DY205" s="271"/>
      <c r="DZ205" s="60"/>
      <c r="EA205" s="61"/>
      <c r="EB205" s="61"/>
      <c r="EC205" s="26" t="str">
        <f t="shared" si="180"/>
        <v/>
      </c>
      <c r="ED205" s="26" t="str">
        <f t="shared" si="181"/>
        <v>ELSTHF5017REOMM</v>
      </c>
      <c r="EE205" s="27">
        <f>IF($ED205="",0,IF(COUNTIF(ED$12:ED204,ED205)=0,0,COUNTIF(ED$12:ED204,ED205)))</f>
        <v>0</v>
      </c>
      <c r="EF205" s="26">
        <f t="shared" si="182"/>
        <v>0</v>
      </c>
      <c r="EG205" s="27" t="str">
        <f t="shared" si="183"/>
        <v/>
      </c>
      <c r="EI205" s="26" t="str">
        <f t="shared" si="184"/>
        <v>ELSTHF5017</v>
      </c>
      <c r="EJ205" s="26" t="str">
        <f t="shared" si="185"/>
        <v>ELSTHF5017RE</v>
      </c>
    </row>
    <row r="206" spans="1:152" s="26" customFormat="1" ht="52.5" customHeight="1">
      <c r="A206" s="168" t="str">
        <f>IF(OR($I206="TTL",$I206=""),"",IF(ISERROR(VLOOKUP($B206,CODE!$D:$G,CODE!$F$1-2,FALSE))=TRUE,"전략",VLOOKUP($B206,CODE!$D:$G,CODE!$F$1-2,FALSE)))</f>
        <v>전략</v>
      </c>
      <c r="B206" s="217" t="str">
        <f>IF(OR($I206="TTL",$I206=""),"",IF(VLOOKUP($P206,CODE!$K:$O,CODE!$O$1,FALSE)="",$I206,$I206&amp;"-"&amp;VLOOKUP($P206,CODE!$K:$O,CODE!$O$1,FALSE)))</f>
        <v>ELS-의류</v>
      </c>
      <c r="C206" s="71" t="str">
        <f t="shared" ref="C206:C269" si="234">IF($I206="TTL","",I206&amp;"-"&amp;$AG206&amp;"-"&amp;$AI206)</f>
        <v>ELS-아트인드림-04</v>
      </c>
      <c r="D206" s="300" t="str">
        <f t="shared" ref="D206:D269" si="235">$C206&amp;$Z206</f>
        <v>ELS-아트인드림-04ELSTHF5017RE</v>
      </c>
      <c r="E206" s="71">
        <f t="shared" ref="E206:E269" si="236">IF($I206="TTL",0,IF(ISERROR(IF($Z205=$Z206,$E205,$E205+1))=TRUE,1,IF($Z205=$Z206,$E205,$E205+1)))</f>
        <v>2</v>
      </c>
      <c r="F206" s="193" t="str">
        <f t="shared" ref="F206:F269" si="237">$C206&amp;$E206</f>
        <v>ELS-아트인드림-042</v>
      </c>
      <c r="G206" s="71" t="str">
        <f t="shared" ref="G206:G269" si="238">$F206&amp;"-"&amp;$U206&amp;$Y206&amp;$AE206</f>
        <v>ELS-아트인드림-042-ELSTHF5017REDOLL</v>
      </c>
      <c r="H206" s="71" t="str">
        <f>IF(ISERROR(I206&amp;VLOOKUP(P206,CODE!$K:$N,CODE!$N$1,FALSE)&amp;S206)=TRUE,0,I206&amp;VLOOKUP(P206,CODE!$K:$N,CODE!$N$1,FALSE)&amp;S206)</f>
        <v>ELS의류17</v>
      </c>
      <c r="I206" s="71" t="str">
        <f>IF(ISERROR(SEARCH("TTL",$K206))=TRUE,IF($L206="","",VLOOKUP($L206,CODE!$B:$G,CODE!$D$1,FALSE)),"TTL")</f>
        <v>ELS</v>
      </c>
      <c r="J206" s="237" t="str">
        <f t="shared" ref="J206:J269" si="239">MID(W206,1,6)</f>
        <v>14FW_E</v>
      </c>
      <c r="K206" s="878"/>
      <c r="L206" s="40" t="s">
        <v>2268</v>
      </c>
      <c r="M206" s="41" t="str">
        <f>IF(OR($I206="TTL",$L206=""),"",VLOOKUP($L206,CODE!$B:$D,CODE!$C$1,FALSE))</f>
        <v>ELSTINKO</v>
      </c>
      <c r="N206" s="42" t="str">
        <f>IF(OR($I206="TTL",$L206=""),"",VLOOKUP($K$2,CODE!$S:$T,CODE!$T$1-1,FALSE))</f>
        <v>F</v>
      </c>
      <c r="O206" s="1281">
        <v>5</v>
      </c>
      <c r="P206" s="40" t="s">
        <v>2303</v>
      </c>
      <c r="Q206" s="41" t="str">
        <f>IF(OR($I206="TTL",$P206=""),"",VLOOKUP($P206,CODE!$K:$M,CODE!$L$1,FALSE))</f>
        <v>HOODED T-SHIRTS</v>
      </c>
      <c r="R206" s="1282" t="s">
        <v>2304</v>
      </c>
      <c r="S206" s="1283">
        <v>17</v>
      </c>
      <c r="T206" s="43" t="str">
        <f t="shared" si="190"/>
        <v>017</v>
      </c>
      <c r="U206" s="39" t="str">
        <f t="shared" si="191"/>
        <v>ELSTHF5017</v>
      </c>
      <c r="V206" s="36">
        <f t="shared" si="224"/>
        <v>0.125</v>
      </c>
      <c r="W206" s="1284" t="s">
        <v>2311</v>
      </c>
      <c r="X206" s="39" t="str">
        <f>IF($Y206="","",VLOOKUP($Y206,CODE!$AE:$AF,CODE!$AF$1-1,FALSE))</f>
        <v>RE</v>
      </c>
      <c r="Y206" s="37" t="s">
        <v>2312</v>
      </c>
      <c r="Z206" s="35" t="str">
        <f t="shared" si="192"/>
        <v>ELSTHF5017RE</v>
      </c>
      <c r="AA206" s="592" t="str">
        <f t="shared" si="225"/>
        <v/>
      </c>
      <c r="AB206" s="44">
        <f t="shared" si="226"/>
        <v>0.25</v>
      </c>
      <c r="AC206" s="598">
        <v>0</v>
      </c>
      <c r="AD206" s="184">
        <v>1</v>
      </c>
      <c r="AE206" s="1285" t="s">
        <v>2310</v>
      </c>
      <c r="AF206" s="1295">
        <v>200</v>
      </c>
      <c r="AG206" s="1287" t="s">
        <v>2307</v>
      </c>
      <c r="AH206" s="1288">
        <v>4</v>
      </c>
      <c r="AI206" s="224" t="str">
        <f t="shared" si="193"/>
        <v>04</v>
      </c>
      <c r="AJ206" s="1289" t="s">
        <v>2308</v>
      </c>
      <c r="AK206" s="1289" t="s">
        <v>2309</v>
      </c>
      <c r="AL206" s="212">
        <f t="shared" si="194"/>
        <v>2</v>
      </c>
      <c r="AM206" s="247">
        <f>IF(ISERROR(VLOOKUP($F206,[1]기획현황취합!$A$1:$E$65440,[1]기획현황취합!$B$1,FALSE))=TRUE,0,VLOOKUP($F206,[1]기획현황취합!$A$1:$E$65440,[1]기획현황취합!$B$1,FALSE))</f>
        <v>109000</v>
      </c>
      <c r="AN206" s="1099">
        <f>IF(ISERROR(VLOOKUP($F206,[1]기획현황취합!$A$1:$E$65440,[1]기획현황취합!$C$1,FALSE))=TRUE,0,VLOOKUP($F206,[1]기획현황취합!$A$1:$E$65440,[1]기획현황취합!$C$1,FALSE))</f>
        <v>41803</v>
      </c>
      <c r="AO206" s="45">
        <f>IF(ISERROR(($AM206/1.1)/VLOOKUP($AG206,'TARGET MU'!$A:$D,'TARGET MU'!$D$1,FALSE))=TRUE,0,($AM206/1.1)/VLOOKUP($AG206,'TARGET MU'!$A:$D,'TARGET MU'!$D$1,FALSE))</f>
        <v>27525.252525252523</v>
      </c>
      <c r="AP206" s="1110">
        <f>IF(OR(AF206=0,AND(AV206=0,AW206=0)),0,IF(AG206="캡보이2",AV206*$AQ$5+AU206,IF(OR(AK206="IN",AK206="BG",AK206="VT",AK206="CB"),$AU206+(($AV206*(1+$AW$4))*(HLOOKUP(VLOOKUP(AG206,'TARGET MU'!$A:$P,'TARGET MU'!$J$1,FALSE),$AO$4:$AR$5,2,FALSE)))+$AW206,$AU206+((($AV206*(1+$AW$4))*(1+HLOOKUP(VLOOKUP($P206,CODE!$K:$P,CODE!$P$1,FALSE),$AS$4:$AV$5,2,FALSE)))*(HLOOKUP(VLOOKUP(AG206,'TARGET MU'!$A:$P,'TARGET MU'!$J$1,FALSE),$AO$4:$AR$5,2,FALSE)))+$AW206)))</f>
        <v>25129</v>
      </c>
      <c r="AQ206" s="38">
        <f t="shared" si="188"/>
        <v>-2396.2525252525229</v>
      </c>
      <c r="AR206" s="754">
        <v>0</v>
      </c>
      <c r="AS206" s="754">
        <v>20</v>
      </c>
      <c r="AT206" s="244" t="s">
        <v>1724</v>
      </c>
      <c r="AU206" s="219">
        <f t="shared" si="189"/>
        <v>20</v>
      </c>
      <c r="AV206" s="245">
        <v>0</v>
      </c>
      <c r="AW206" s="246">
        <v>25109</v>
      </c>
      <c r="AX206" s="250">
        <f>IF(ISERROR(VLOOKUP($F206,[1]기획현황취합!$A$1:$E$65440,[1]기획현황취합!$D$1,FALSE))=TRUE,0,VLOOKUP($F206,[1]기획현황취합!$A$1:$E$65440,[1]기획현황취합!$D$1,FALSE))</f>
        <v>41744</v>
      </c>
      <c r="AY206" s="248">
        <v>0</v>
      </c>
      <c r="AZ206" s="208">
        <f>IF(ISERROR(VLOOKUP($F206,[1]기획현황취합!$A$1:$E$65440,[1]기획현황취합!$E$1,FALSE))=TRUE,0,VLOOKUP($F206,[1]기획현황취합!$A$1:$E$65440,[1]기획현황취합!$E$1,FALSE))</f>
        <v>41844</v>
      </c>
      <c r="BA206" s="243">
        <v>41864</v>
      </c>
      <c r="BB206" s="243">
        <v>41908</v>
      </c>
      <c r="BC206" s="243">
        <v>41912</v>
      </c>
      <c r="BD206" s="243">
        <v>0</v>
      </c>
      <c r="BE206" s="243">
        <v>0</v>
      </c>
      <c r="BF206" s="243">
        <v>0</v>
      </c>
      <c r="BG206" s="249" t="s">
        <v>3361</v>
      </c>
      <c r="BH206" s="249">
        <v>0</v>
      </c>
      <c r="BI206" s="83">
        <f>IF($I206="TTL",SUMIF($C:$C,MID($K206,1,SEARCH("TTL",$K206)-2),$BI:$BI),SUMIF(실입고현황!$A:$A,BB206&amp;VLOOKUP($AG206,'TARGET MU'!$A:$D,'TARGET MU'!$B$1,FALSE)&amp;$Z206&amp;" "&amp;$AE206,실입고현황!$C:$C))</f>
        <v>130</v>
      </c>
      <c r="BJ206" s="102">
        <f>IF($I206="TTL",SUMIF($C:$C,MID($K206,1,SEARCH("TTL",$K206)-2),$BJ:$BJ),SUMIF(실입고현황!$A:$A,BC206&amp;VLOOKUP($AG206,'TARGET MU'!$A:$D,'TARGET MU'!$B$1,FALSE)&amp;$Z206&amp;" "&amp;$AE206,실입고현황!$C:$C))</f>
        <v>74</v>
      </c>
      <c r="BK206" s="103">
        <f>IF($I206="TTL",SUMIF($C:$C,MID($K206,1,SEARCH("TTL",$K206)-2),$BK:$BK),SUMIF(실입고현황!$A:$A,BD206&amp;VLOOKUP($AG206,'TARGET MU'!$A:$D,'TARGET MU'!$B$1,FALSE)&amp;$Z206&amp;" "&amp;$AE206,실입고현황!$C:$C))</f>
        <v>0</v>
      </c>
      <c r="BL206" s="103">
        <f>IF($I206="TTL",SUMIF($C:$C,MID($K206,1,SEARCH("TTL",$K206)-2),$BL:$BL),SUMIF(실입고현황!$A:$A,BE206&amp;VLOOKUP($AG206,'TARGET MU'!$A:$D,'TARGET MU'!$B$1,FALSE)&amp;$Z206&amp;" "&amp;$AE206,실입고현황!$C:$C))</f>
        <v>0</v>
      </c>
      <c r="BM206" s="103">
        <f>IF($I206="TTL",SUMIF($C:$C,MID($K206,1,SEARCH("TTL",$K206)-2),$BM:$BM),SUMIF(실입고현황!$A:$A,BF206&amp;VLOOKUP($AG206,'TARGET MU'!$A:$D,'TARGET MU'!$B$1,FALSE)&amp;$Z206&amp;" "&amp;$AE206,실입고현황!$C:$C))</f>
        <v>0</v>
      </c>
      <c r="BN206" s="104">
        <f t="shared" si="227"/>
        <v>0</v>
      </c>
      <c r="BO206" s="46">
        <f t="shared" si="228"/>
        <v>200</v>
      </c>
      <c r="BP206" s="94">
        <f t="shared" si="229"/>
        <v>5025800</v>
      </c>
      <c r="BQ206" s="94">
        <f t="shared" si="230"/>
        <v>21800000</v>
      </c>
      <c r="BR206" s="47">
        <f t="shared" si="231"/>
        <v>3.9432889924353969</v>
      </c>
      <c r="BT206" s="26" t="str">
        <f>IF(ISERROR(Z206&amp;VLOOKUP($AG206,'TARGET MU'!$A:$D,'TARGET MU'!$B$1,FALSE))=TRUE,"",Z206&amp;VLOOKUP($AG206,'TARGET MU'!$A:$D,'TARGET MU'!$B$1,FALSE))</f>
        <v>ELSTHF5017RE아트인드림</v>
      </c>
      <c r="BU206" s="31">
        <f t="shared" ref="BU206:BU269" si="240">AP206</f>
        <v>25129</v>
      </c>
      <c r="BV206" s="31" t="str">
        <f t="shared" ref="BV206:BV269" si="241">Z206&amp;AE206&amp;AF206&amp;AM206&amp;AG206&amp;AI206&amp;AK206</f>
        <v>ELSTHF5017REOLL200109000아트인드림04KR</v>
      </c>
      <c r="BX206" s="54" t="str">
        <f t="shared" si="198"/>
        <v>ELS</v>
      </c>
      <c r="BY206" s="55">
        <f t="shared" si="199"/>
        <v>5</v>
      </c>
      <c r="BZ206" s="55" t="str">
        <f t="shared" si="200"/>
        <v>M</v>
      </c>
      <c r="CA206" s="55" t="str">
        <f t="shared" si="201"/>
        <v>TH</v>
      </c>
      <c r="CB206" s="55" t="str">
        <f t="shared" si="202"/>
        <v>U</v>
      </c>
      <c r="CC206" s="55" t="str">
        <f t="shared" si="203"/>
        <v>KR</v>
      </c>
      <c r="CD206" s="56" t="str">
        <f t="shared" si="204"/>
        <v>14FW_ELSTINKO_HOOD_10_RD</v>
      </c>
      <c r="CE206" s="55" t="str">
        <f t="shared" si="205"/>
        <v>ELSTHF5017</v>
      </c>
      <c r="CF206" s="55" t="str">
        <f t="shared" si="206"/>
        <v>017</v>
      </c>
      <c r="CG206" s="56" t="str">
        <f t="shared" si="207"/>
        <v>14FW_ELSTINKO_HOOD_10_RD</v>
      </c>
      <c r="CH206" s="55" t="str">
        <f t="shared" si="208"/>
        <v>RE</v>
      </c>
      <c r="CI206" s="55">
        <f t="shared" si="209"/>
        <v>1</v>
      </c>
      <c r="CJ206" s="55" t="str">
        <f t="shared" si="210"/>
        <v>OLL</v>
      </c>
      <c r="CK206" s="57">
        <f t="shared" si="232"/>
        <v>200</v>
      </c>
      <c r="CL206" s="58">
        <f t="shared" si="211"/>
        <v>0</v>
      </c>
      <c r="CM206" s="57">
        <f t="shared" si="212"/>
        <v>109000</v>
      </c>
      <c r="CN206" s="57">
        <f t="shared" si="213"/>
        <v>25109</v>
      </c>
      <c r="CO206" s="57">
        <f t="shared" si="214"/>
        <v>20</v>
      </c>
      <c r="CP206" s="59">
        <f t="shared" si="215"/>
        <v>2</v>
      </c>
      <c r="CQ206" s="234"/>
      <c r="CS206" s="48"/>
      <c r="CT206" s="49" t="str">
        <f t="shared" si="216"/>
        <v>ELSTHF5017REOLL</v>
      </c>
      <c r="CU206" s="50" t="str">
        <f t="shared" si="217"/>
        <v>ELSTINKO</v>
      </c>
      <c r="CV206" s="50" t="str">
        <f t="shared" si="197"/>
        <v>HOODED T-SHIRTS_017</v>
      </c>
      <c r="CW206" s="50" t="str">
        <f t="shared" si="218"/>
        <v>RED_OLL</v>
      </c>
      <c r="CX206" s="51" t="str">
        <f t="shared" si="219"/>
        <v>ELS</v>
      </c>
      <c r="CY206" s="51" t="str">
        <f t="shared" si="220"/>
        <v>017</v>
      </c>
      <c r="CZ206" s="52">
        <f t="shared" si="233"/>
        <v>200</v>
      </c>
      <c r="DA206" s="52">
        <f t="shared" si="221"/>
        <v>109000</v>
      </c>
      <c r="DB206" s="51" t="str">
        <f t="shared" si="222"/>
        <v>RED</v>
      </c>
      <c r="DC206" s="51" t="str">
        <f t="shared" si="223"/>
        <v>OLL</v>
      </c>
      <c r="DD206" s="60"/>
      <c r="DE206" s="164"/>
      <c r="DG206" s="270">
        <v>41778</v>
      </c>
      <c r="DH206" s="276">
        <f t="shared" si="195"/>
        <v>41754</v>
      </c>
      <c r="DI206" s="269">
        <v>41750</v>
      </c>
      <c r="DJ206" s="269">
        <v>41750</v>
      </c>
      <c r="DK206" s="270">
        <v>41829</v>
      </c>
      <c r="DL206" s="1167"/>
      <c r="DM206" s="1167"/>
      <c r="DN206" s="270"/>
      <c r="DO206" s="270"/>
      <c r="DP206" s="277">
        <f t="shared" si="196"/>
        <v>41784</v>
      </c>
      <c r="DQ206" s="270"/>
      <c r="DR206" s="270"/>
      <c r="DS206" s="271"/>
      <c r="DT206" s="270"/>
      <c r="DU206" s="271"/>
      <c r="DV206" s="270">
        <v>41838</v>
      </c>
      <c r="DW206" s="270"/>
      <c r="DX206" s="271"/>
      <c r="DY206" s="271"/>
      <c r="DZ206" s="60"/>
      <c r="EA206" s="61"/>
      <c r="EB206" s="61"/>
      <c r="EC206" s="26" t="str">
        <f t="shared" ref="EC206:EC269" si="242">IF(OR($Z205&amp;$AX205=$Z206&amp;$AX205,$Z206&amp;$AX206=""),"",$Z206&amp;$AX206)</f>
        <v/>
      </c>
      <c r="ED206" s="26" t="str">
        <f t="shared" ref="ED206:ED269" si="243">IF(OR(Z205&amp;AE205=Z206&amp;AE206,Z206=""),"",Z206&amp;AE206)</f>
        <v>ELSTHF5017REOLL</v>
      </c>
      <c r="EE206" s="27">
        <f>IF($ED206="",0,IF(COUNTIF(ED$12:ED205,ED206)=0,0,COUNTIF(ED$12:ED205,ED206)))</f>
        <v>0</v>
      </c>
      <c r="EF206" s="26">
        <f t="shared" ref="EF206:EF269" si="244">IF(OR($AJ206="B",$ED206="",MID($U206,8,1)=$EF$9,MID($U206,8,1)=$EF$10),0,1)</f>
        <v>0</v>
      </c>
      <c r="EG206" s="27" t="str">
        <f t="shared" ref="EG206:EG269" si="245">IF(EE206+EF206=0,"","R"&amp;(EE206+EF206))</f>
        <v/>
      </c>
      <c r="EI206" s="26" t="str">
        <f t="shared" ref="EI206:EI269" si="246">IF($ED206="","",IF($EE206=0,U206,""))</f>
        <v>ELSTHF5017</v>
      </c>
      <c r="EJ206" s="26" t="str">
        <f t="shared" ref="EJ206:EJ269" si="247">IF($ED206="","",IF($EE206=0,Z206,""))</f>
        <v>ELSTHF5017RE</v>
      </c>
    </row>
    <row r="207" spans="1:152" s="26" customFormat="1" ht="52.5" customHeight="1">
      <c r="A207" s="168" t="str">
        <f>IF(OR($I207="TTL",$I207=""),"",IF(ISERROR(VLOOKUP($B207,CODE!$D:$G,CODE!$F$1-2,FALSE))=TRUE,"전략",VLOOKUP($B207,CODE!$D:$G,CODE!$F$1-2,FALSE)))</f>
        <v>전략</v>
      </c>
      <c r="B207" s="217" t="str">
        <f>IF(OR($I207="TTL",$I207=""),"",IF(VLOOKUP($P207,CODE!$K:$O,CODE!$O$1,FALSE)="",$I207,$I207&amp;"-"&amp;VLOOKUP($P207,CODE!$K:$O,CODE!$O$1,FALSE)))</f>
        <v>ELS-의류</v>
      </c>
      <c r="C207" s="71" t="str">
        <f t="shared" si="234"/>
        <v>ELS-아트인드림-04</v>
      </c>
      <c r="D207" s="300" t="str">
        <f t="shared" si="235"/>
        <v>ELS-아트인드림-04ELSTHF5517BK</v>
      </c>
      <c r="E207" s="71">
        <f t="shared" si="236"/>
        <v>3</v>
      </c>
      <c r="F207" s="193" t="str">
        <f t="shared" si="237"/>
        <v>ELS-아트인드림-043</v>
      </c>
      <c r="G207" s="71" t="str">
        <f t="shared" si="238"/>
        <v>ELS-아트인드림-043-ELSTHF5517BLACKOXS</v>
      </c>
      <c r="H207" s="71" t="str">
        <f>IF(ISERROR(I207&amp;VLOOKUP(P207,CODE!$K:$N,CODE!$N$1,FALSE)&amp;S207)=TRUE,0,I207&amp;VLOOKUP(P207,CODE!$K:$N,CODE!$N$1,FALSE)&amp;S207)</f>
        <v>ELS의류517</v>
      </c>
      <c r="I207" s="71" t="str">
        <f>IF(ISERROR(SEARCH("TTL",$K207))=TRUE,IF($L207="","",VLOOKUP($L207,CODE!$B:$G,CODE!$D$1,FALSE)),"TTL")</f>
        <v>ELS</v>
      </c>
      <c r="J207" s="237" t="str">
        <f t="shared" si="239"/>
        <v>14FW_E</v>
      </c>
      <c r="K207" s="878"/>
      <c r="L207" s="40" t="s">
        <v>2268</v>
      </c>
      <c r="M207" s="41" t="str">
        <f>IF(OR($I207="TTL",$L207=""),"",VLOOKUP($L207,CODE!$B:$D,CODE!$C$1,FALSE))</f>
        <v>ELSTINKO</v>
      </c>
      <c r="N207" s="42" t="str">
        <f>IF(OR($I207="TTL",$L207=""),"",VLOOKUP($K$2,CODE!$S:$T,CODE!$T$1-1,FALSE))</f>
        <v>F</v>
      </c>
      <c r="O207" s="1281">
        <v>5</v>
      </c>
      <c r="P207" s="40" t="s">
        <v>2303</v>
      </c>
      <c r="Q207" s="41" t="str">
        <f>IF(OR($I207="TTL",$P207=""),"",VLOOKUP($P207,CODE!$K:$M,CODE!$L$1,FALSE))</f>
        <v>HOODED T-SHIRTS</v>
      </c>
      <c r="R207" s="1282" t="s">
        <v>2261</v>
      </c>
      <c r="S207" s="1283">
        <v>517</v>
      </c>
      <c r="T207" s="43">
        <f t="shared" si="190"/>
        <v>517</v>
      </c>
      <c r="U207" s="39" t="str">
        <f t="shared" si="191"/>
        <v>ELSTHF5517</v>
      </c>
      <c r="V207" s="36">
        <f t="shared" si="224"/>
        <v>0.1</v>
      </c>
      <c r="W207" s="1284" t="s">
        <v>2314</v>
      </c>
      <c r="X207" s="39" t="str">
        <f>IF($Y207="","",VLOOKUP($Y207,CODE!$AE:$AF,CODE!$AF$1-1,FALSE))</f>
        <v>BK</v>
      </c>
      <c r="Y207" s="37" t="s">
        <v>2306</v>
      </c>
      <c r="Z207" s="35" t="str">
        <f t="shared" si="192"/>
        <v>ELSTHF5517BK</v>
      </c>
      <c r="AA207" s="592" t="str">
        <f t="shared" si="225"/>
        <v/>
      </c>
      <c r="AB207" s="44">
        <f t="shared" si="226"/>
        <v>0.2</v>
      </c>
      <c r="AC207" s="598">
        <v>0</v>
      </c>
      <c r="AD207" s="184">
        <v>1</v>
      </c>
      <c r="AE207" s="1285" t="s">
        <v>2313</v>
      </c>
      <c r="AF207" s="1295">
        <v>200</v>
      </c>
      <c r="AG207" s="1287" t="s">
        <v>2307</v>
      </c>
      <c r="AH207" s="1288">
        <v>4</v>
      </c>
      <c r="AI207" s="224" t="str">
        <f t="shared" si="193"/>
        <v>04</v>
      </c>
      <c r="AJ207" s="1289" t="s">
        <v>2308</v>
      </c>
      <c r="AK207" s="1289" t="s">
        <v>2309</v>
      </c>
      <c r="AL207" s="212">
        <f t="shared" si="194"/>
        <v>2</v>
      </c>
      <c r="AM207" s="247">
        <f>IF(ISERROR(VLOOKUP($F207,[1]기획현황취합!$A$1:$E$65440,[1]기획현황취합!$B$1,FALSE))=TRUE,0,VLOOKUP($F207,[1]기획현황취합!$A$1:$E$65440,[1]기획현황취합!$B$1,FALSE))</f>
        <v>99000</v>
      </c>
      <c r="AN207" s="1099">
        <f>IF(ISERROR(VLOOKUP($F207,[1]기획현황취합!$A$1:$E$65440,[1]기획현황취합!$C$1,FALSE))=TRUE,0,VLOOKUP($F207,[1]기획현황취합!$A$1:$E$65440,[1]기획현황취합!$C$1,FALSE))</f>
        <v>41803</v>
      </c>
      <c r="AO207" s="45">
        <f>IF(ISERROR(($AM207/1.1)/VLOOKUP($AG207,'TARGET MU'!$A:$D,'TARGET MU'!$D$1,FALSE))=TRUE,0,($AM207/1.1)/VLOOKUP($AG207,'TARGET MU'!$A:$D,'TARGET MU'!$D$1,FALSE))</f>
        <v>25000</v>
      </c>
      <c r="AP207" s="1110">
        <f>IF(OR(AF207=0,AND(AV207=0,AW207=0)),0,IF(AG207="캡보이2",AV207*$AQ$5+AU207,IF(OR(AK207="IN",AK207="BG",AK207="VT",AK207="CB"),$AU207+(($AV207*(1+$AW$4))*(HLOOKUP(VLOOKUP(AG207,'TARGET MU'!$A:$P,'TARGET MU'!$J$1,FALSE),$AO$4:$AR$5,2,FALSE)))+$AW207,$AU207+((($AV207*(1+$AW$4))*(1+HLOOKUP(VLOOKUP($P207,CODE!$K:$P,CODE!$P$1,FALSE),$AS$4:$AV$5,2,FALSE)))*(HLOOKUP(VLOOKUP(AG207,'TARGET MU'!$A:$P,'TARGET MU'!$J$1,FALSE),$AO$4:$AR$5,2,FALSE)))+$AW207)))</f>
        <v>22325</v>
      </c>
      <c r="AQ207" s="38">
        <f t="shared" si="188"/>
        <v>-2675</v>
      </c>
      <c r="AR207" s="754">
        <v>0</v>
      </c>
      <c r="AS207" s="754">
        <v>20</v>
      </c>
      <c r="AT207" s="244" t="s">
        <v>1724</v>
      </c>
      <c r="AU207" s="219">
        <f t="shared" si="189"/>
        <v>20</v>
      </c>
      <c r="AV207" s="245">
        <v>0</v>
      </c>
      <c r="AW207" s="246">
        <v>22305</v>
      </c>
      <c r="AX207" s="250">
        <f>IF(ISERROR(VLOOKUP($F207,[1]기획현황취합!$A$1:$E$65440,[1]기획현황취합!$D$1,FALSE))=TRUE,0,VLOOKUP($F207,[1]기획현황취합!$A$1:$E$65440,[1]기획현황취합!$D$1,FALSE))</f>
        <v>41744</v>
      </c>
      <c r="AY207" s="248">
        <v>0</v>
      </c>
      <c r="AZ207" s="208">
        <f>IF(ISERROR(VLOOKUP($F207,[1]기획현황취합!$A$1:$E$65440,[1]기획현황취합!$E$1,FALSE))=TRUE,0,VLOOKUP($F207,[1]기획현황취합!$A$1:$E$65440,[1]기획현황취합!$E$1,FALSE))</f>
        <v>41844</v>
      </c>
      <c r="BA207" s="243">
        <v>41864</v>
      </c>
      <c r="BB207" s="243">
        <v>41908</v>
      </c>
      <c r="BC207" s="243">
        <v>41912</v>
      </c>
      <c r="BD207" s="243">
        <v>0</v>
      </c>
      <c r="BE207" s="243">
        <v>0</v>
      </c>
      <c r="BF207" s="243">
        <v>0</v>
      </c>
      <c r="BG207" s="249" t="s">
        <v>3359</v>
      </c>
      <c r="BH207" s="249">
        <v>0</v>
      </c>
      <c r="BI207" s="83">
        <f>IF($I207="TTL",SUMIF($C:$C,MID($K207,1,SEARCH("TTL",$K207)-2),$BI:$BI),SUMIF(실입고현황!$A:$A,BB207&amp;VLOOKUP($AG207,'TARGET MU'!$A:$D,'TARGET MU'!$B$1,FALSE)&amp;$Z207&amp;" "&amp;$AE207,실입고현황!$C:$C))</f>
        <v>0</v>
      </c>
      <c r="BJ207" s="102">
        <f>IF($I207="TTL",SUMIF($C:$C,MID($K207,1,SEARCH("TTL",$K207)-2),$BJ:$BJ),SUMIF(실입고현황!$A:$A,BC207&amp;VLOOKUP($AG207,'TARGET MU'!$A:$D,'TARGET MU'!$B$1,FALSE)&amp;$Z207&amp;" "&amp;$AE207,실입고현황!$C:$C))</f>
        <v>202</v>
      </c>
      <c r="BK207" s="103">
        <f>IF($I207="TTL",SUMIF($C:$C,MID($K207,1,SEARCH("TTL",$K207)-2),$BK:$BK),SUMIF(실입고현황!$A:$A,BD207&amp;VLOOKUP($AG207,'TARGET MU'!$A:$D,'TARGET MU'!$B$1,FALSE)&amp;$Z207&amp;" "&amp;$AE207,실입고현황!$C:$C))</f>
        <v>0</v>
      </c>
      <c r="BL207" s="103">
        <f>IF($I207="TTL",SUMIF($C:$C,MID($K207,1,SEARCH("TTL",$K207)-2),$BL:$BL),SUMIF(실입고현황!$A:$A,BE207&amp;VLOOKUP($AG207,'TARGET MU'!$A:$D,'TARGET MU'!$B$1,FALSE)&amp;$Z207&amp;" "&amp;$AE207,실입고현황!$C:$C))</f>
        <v>0</v>
      </c>
      <c r="BM207" s="103">
        <f>IF($I207="TTL",SUMIF($C:$C,MID($K207,1,SEARCH("TTL",$K207)-2),$BM:$BM),SUMIF(실입고현황!$A:$A,BF207&amp;VLOOKUP($AG207,'TARGET MU'!$A:$D,'TARGET MU'!$B$1,FALSE)&amp;$Z207&amp;" "&amp;$AE207,실입고현황!$C:$C))</f>
        <v>0</v>
      </c>
      <c r="BN207" s="104">
        <f t="shared" si="227"/>
        <v>0</v>
      </c>
      <c r="BO207" s="46">
        <f t="shared" si="228"/>
        <v>200</v>
      </c>
      <c r="BP207" s="94">
        <f t="shared" si="229"/>
        <v>4465000</v>
      </c>
      <c r="BQ207" s="94">
        <f t="shared" si="230"/>
        <v>19800000</v>
      </c>
      <c r="BR207" s="47">
        <f t="shared" si="231"/>
        <v>4.0313549832026876</v>
      </c>
      <c r="BT207" s="26" t="str">
        <f>IF(ISERROR(Z207&amp;VLOOKUP($AG207,'TARGET MU'!$A:$D,'TARGET MU'!$B$1,FALSE))=TRUE,"",Z207&amp;VLOOKUP($AG207,'TARGET MU'!$A:$D,'TARGET MU'!$B$1,FALSE))</f>
        <v>ELSTHF5517BK아트인드림</v>
      </c>
      <c r="BU207" s="31">
        <f t="shared" si="240"/>
        <v>22325</v>
      </c>
      <c r="BV207" s="31" t="str">
        <f t="shared" si="241"/>
        <v>ELSTHF5517BKOXS20099000아트인드림04KR</v>
      </c>
      <c r="BX207" s="54" t="str">
        <f t="shared" si="198"/>
        <v>ELS</v>
      </c>
      <c r="BY207" s="55">
        <f t="shared" si="199"/>
        <v>5</v>
      </c>
      <c r="BZ207" s="55" t="str">
        <f t="shared" si="200"/>
        <v>M</v>
      </c>
      <c r="CA207" s="55" t="str">
        <f t="shared" si="201"/>
        <v>TH</v>
      </c>
      <c r="CB207" s="55" t="str">
        <f t="shared" si="202"/>
        <v>K</v>
      </c>
      <c r="CC207" s="55" t="str">
        <f t="shared" si="203"/>
        <v>KR</v>
      </c>
      <c r="CD207" s="56" t="str">
        <f t="shared" si="204"/>
        <v>14FW_ELSTINKO_HOOD_21_BK_KIDS</v>
      </c>
      <c r="CE207" s="55" t="str">
        <f t="shared" si="205"/>
        <v>ELSTHF5517</v>
      </c>
      <c r="CF207" s="55">
        <f t="shared" si="206"/>
        <v>517</v>
      </c>
      <c r="CG207" s="56" t="str">
        <f t="shared" si="207"/>
        <v>14FW_ELSTINKO_HOOD_21_BK_KIDS</v>
      </c>
      <c r="CH207" s="55" t="str">
        <f t="shared" si="208"/>
        <v>BK</v>
      </c>
      <c r="CI207" s="55">
        <f t="shared" si="209"/>
        <v>1</v>
      </c>
      <c r="CJ207" s="55" t="str">
        <f t="shared" si="210"/>
        <v>OXS</v>
      </c>
      <c r="CK207" s="57">
        <f t="shared" si="232"/>
        <v>200</v>
      </c>
      <c r="CL207" s="58">
        <f t="shared" si="211"/>
        <v>0</v>
      </c>
      <c r="CM207" s="57">
        <f t="shared" si="212"/>
        <v>99000</v>
      </c>
      <c r="CN207" s="57">
        <f t="shared" si="213"/>
        <v>22305</v>
      </c>
      <c r="CO207" s="57">
        <f t="shared" si="214"/>
        <v>20</v>
      </c>
      <c r="CP207" s="59">
        <f t="shared" si="215"/>
        <v>2</v>
      </c>
      <c r="CQ207" s="234"/>
      <c r="CS207" s="48"/>
      <c r="CT207" s="49" t="str">
        <f t="shared" si="216"/>
        <v>ELSTHF5517BKOXS</v>
      </c>
      <c r="CU207" s="50" t="str">
        <f t="shared" si="217"/>
        <v>ELSTINKO</v>
      </c>
      <c r="CV207" s="50" t="str">
        <f t="shared" si="197"/>
        <v>HOODED T-SHIRTS_517_KIDS</v>
      </c>
      <c r="CW207" s="50" t="str">
        <f t="shared" si="218"/>
        <v>BLACK_OXS</v>
      </c>
      <c r="CX207" s="51" t="str">
        <f t="shared" si="219"/>
        <v>ELS</v>
      </c>
      <c r="CY207" s="51">
        <f t="shared" si="220"/>
        <v>517</v>
      </c>
      <c r="CZ207" s="52">
        <f t="shared" si="233"/>
        <v>200</v>
      </c>
      <c r="DA207" s="52">
        <f t="shared" si="221"/>
        <v>99000</v>
      </c>
      <c r="DB207" s="51" t="str">
        <f t="shared" si="222"/>
        <v>BLACK</v>
      </c>
      <c r="DC207" s="51" t="str">
        <f t="shared" si="223"/>
        <v>OXS</v>
      </c>
      <c r="DD207" s="60"/>
      <c r="DE207" s="164"/>
      <c r="DG207" s="270">
        <v>41778</v>
      </c>
      <c r="DH207" s="276">
        <f t="shared" si="195"/>
        <v>41754</v>
      </c>
      <c r="DI207" s="269">
        <v>41750</v>
      </c>
      <c r="DJ207" s="269">
        <v>41750</v>
      </c>
      <c r="DK207" s="270">
        <v>41829</v>
      </c>
      <c r="DL207" s="1167"/>
      <c r="DM207" s="1167"/>
      <c r="DN207" s="270"/>
      <c r="DO207" s="270"/>
      <c r="DP207" s="277">
        <f t="shared" si="196"/>
        <v>41784</v>
      </c>
      <c r="DQ207" s="270"/>
      <c r="DR207" s="270"/>
      <c r="DS207" s="271"/>
      <c r="DT207" s="270"/>
      <c r="DU207" s="271"/>
      <c r="DV207" s="270">
        <v>41838</v>
      </c>
      <c r="DW207" s="270"/>
      <c r="DX207" s="271"/>
      <c r="DY207" s="271"/>
      <c r="DZ207" s="60"/>
      <c r="EA207" s="61"/>
      <c r="EB207" s="61"/>
      <c r="EC207" s="26" t="str">
        <f t="shared" si="242"/>
        <v>ELSTHF5517BK41744</v>
      </c>
      <c r="ED207" s="26" t="str">
        <f t="shared" si="243"/>
        <v>ELSTHF5517BKOXS</v>
      </c>
      <c r="EE207" s="27">
        <f>IF($ED207="",0,IF(COUNTIF(ED$12:ED206,ED207)=0,0,COUNTIF(ED$12:ED206,ED207)))</f>
        <v>0</v>
      </c>
      <c r="EF207" s="26">
        <f t="shared" si="244"/>
        <v>0</v>
      </c>
      <c r="EG207" s="27" t="str">
        <f t="shared" si="245"/>
        <v/>
      </c>
      <c r="EI207" s="26" t="str">
        <f t="shared" si="246"/>
        <v>ELSTHF5517</v>
      </c>
      <c r="EJ207" s="26" t="str">
        <f t="shared" si="247"/>
        <v>ELSTHF5517BK</v>
      </c>
    </row>
    <row r="208" spans="1:152" s="26" customFormat="1" ht="52.5" customHeight="1">
      <c r="A208" s="168" t="str">
        <f>IF(OR($I208="TTL",$I208=""),"",IF(ISERROR(VLOOKUP($B208,CODE!$D:$G,CODE!$F$1-2,FALSE))=TRUE,"전략",VLOOKUP($B208,CODE!$D:$G,CODE!$F$1-2,FALSE)))</f>
        <v>전략</v>
      </c>
      <c r="B208" s="217" t="str">
        <f>IF(OR($I208="TTL",$I208=""),"",IF(VLOOKUP($P208,CODE!$K:$O,CODE!$O$1,FALSE)="",$I208,$I208&amp;"-"&amp;VLOOKUP($P208,CODE!$K:$O,CODE!$O$1,FALSE)))</f>
        <v>ELS-의류</v>
      </c>
      <c r="C208" s="71" t="str">
        <f t="shared" si="234"/>
        <v>ELS-아트인드림-04</v>
      </c>
      <c r="D208" s="300" t="str">
        <f t="shared" si="235"/>
        <v>ELS-아트인드림-04ELSTHF5517BK</v>
      </c>
      <c r="E208" s="71">
        <f t="shared" si="236"/>
        <v>3</v>
      </c>
      <c r="F208" s="193" t="str">
        <f t="shared" si="237"/>
        <v>ELS-아트인드림-043</v>
      </c>
      <c r="G208" s="71" t="str">
        <f t="shared" si="238"/>
        <v>ELS-아트인드림-043-ELSTHF5517BLACKOSS</v>
      </c>
      <c r="H208" s="71" t="str">
        <f>IF(ISERROR(I208&amp;VLOOKUP(P208,CODE!$K:$N,CODE!$N$1,FALSE)&amp;S208)=TRUE,0,I208&amp;VLOOKUP(P208,CODE!$K:$N,CODE!$N$1,FALSE)&amp;S208)</f>
        <v>ELS의류517</v>
      </c>
      <c r="I208" s="71" t="str">
        <f>IF(ISERROR(SEARCH("TTL",$K208))=TRUE,IF($L208="","",VLOOKUP($L208,CODE!$B:$G,CODE!$D$1,FALSE)),"TTL")</f>
        <v>ELS</v>
      </c>
      <c r="J208" s="237" t="str">
        <f t="shared" si="239"/>
        <v>14FW_E</v>
      </c>
      <c r="K208" s="878"/>
      <c r="L208" s="40" t="s">
        <v>2268</v>
      </c>
      <c r="M208" s="41" t="str">
        <f>IF(OR($I208="TTL",$L208=""),"",VLOOKUP($L208,CODE!$B:$D,CODE!$C$1,FALSE))</f>
        <v>ELSTINKO</v>
      </c>
      <c r="N208" s="42" t="str">
        <f>IF(OR($I208="TTL",$L208=""),"",VLOOKUP($K$2,CODE!$S:$T,CODE!$T$1-1,FALSE))</f>
        <v>F</v>
      </c>
      <c r="O208" s="1281">
        <v>5</v>
      </c>
      <c r="P208" s="40" t="s">
        <v>2303</v>
      </c>
      <c r="Q208" s="41" t="str">
        <f>IF(OR($I208="TTL",$P208=""),"",VLOOKUP($P208,CODE!$K:$M,CODE!$L$1,FALSE))</f>
        <v>HOODED T-SHIRTS</v>
      </c>
      <c r="R208" s="1282" t="s">
        <v>2261</v>
      </c>
      <c r="S208" s="1283">
        <v>517</v>
      </c>
      <c r="T208" s="43">
        <f t="shared" si="190"/>
        <v>517</v>
      </c>
      <c r="U208" s="39" t="str">
        <f t="shared" si="191"/>
        <v>ELSTHF5517</v>
      </c>
      <c r="V208" s="36">
        <f t="shared" si="224"/>
        <v>0.1</v>
      </c>
      <c r="W208" s="1284" t="s">
        <v>2314</v>
      </c>
      <c r="X208" s="39" t="str">
        <f>IF($Y208="","",VLOOKUP($Y208,CODE!$AE:$AF,CODE!$AF$1-1,FALSE))</f>
        <v>BK</v>
      </c>
      <c r="Y208" s="37" t="s">
        <v>2306</v>
      </c>
      <c r="Z208" s="35" t="str">
        <f t="shared" si="192"/>
        <v>ELSTHF5517BK</v>
      </c>
      <c r="AA208" s="592" t="str">
        <f t="shared" si="225"/>
        <v/>
      </c>
      <c r="AB208" s="44">
        <f t="shared" si="226"/>
        <v>0.2</v>
      </c>
      <c r="AC208" s="598">
        <v>0</v>
      </c>
      <c r="AD208" s="184">
        <v>1</v>
      </c>
      <c r="AE208" s="1285" t="s">
        <v>2264</v>
      </c>
      <c r="AF208" s="1295">
        <v>250</v>
      </c>
      <c r="AG208" s="1287" t="s">
        <v>2307</v>
      </c>
      <c r="AH208" s="1288">
        <v>4</v>
      </c>
      <c r="AI208" s="224" t="str">
        <f t="shared" si="193"/>
        <v>04</v>
      </c>
      <c r="AJ208" s="1289" t="s">
        <v>2308</v>
      </c>
      <c r="AK208" s="1289" t="s">
        <v>2309</v>
      </c>
      <c r="AL208" s="212">
        <f t="shared" si="194"/>
        <v>2</v>
      </c>
      <c r="AM208" s="247">
        <f>IF(ISERROR(VLOOKUP($F208,[1]기획현황취합!$A$1:$E$65440,[1]기획현황취합!$B$1,FALSE))=TRUE,0,VLOOKUP($F208,[1]기획현황취합!$A$1:$E$65440,[1]기획현황취합!$B$1,FALSE))</f>
        <v>99000</v>
      </c>
      <c r="AN208" s="1099">
        <f>IF(ISERROR(VLOOKUP($F208,[1]기획현황취합!$A$1:$E$65440,[1]기획현황취합!$C$1,FALSE))=TRUE,0,VLOOKUP($F208,[1]기획현황취합!$A$1:$E$65440,[1]기획현황취합!$C$1,FALSE))</f>
        <v>41803</v>
      </c>
      <c r="AO208" s="45">
        <f>IF(ISERROR(($AM208/1.1)/VLOOKUP($AG208,'TARGET MU'!$A:$D,'TARGET MU'!$D$1,FALSE))=TRUE,0,($AM208/1.1)/VLOOKUP($AG208,'TARGET MU'!$A:$D,'TARGET MU'!$D$1,FALSE))</f>
        <v>25000</v>
      </c>
      <c r="AP208" s="1110">
        <f>IF(OR(AF208=0,AND(AV208=0,AW208=0)),0,IF(AG208="캡보이2",AV208*$AQ$5+AU208,IF(OR(AK208="IN",AK208="BG",AK208="VT",AK208="CB"),$AU208+(($AV208*(1+$AW$4))*(HLOOKUP(VLOOKUP(AG208,'TARGET MU'!$A:$P,'TARGET MU'!$J$1,FALSE),$AO$4:$AR$5,2,FALSE)))+$AW208,$AU208+((($AV208*(1+$AW$4))*(1+HLOOKUP(VLOOKUP($P208,CODE!$K:$P,CODE!$P$1,FALSE),$AS$4:$AV$5,2,FALSE)))*(HLOOKUP(VLOOKUP(AG208,'TARGET MU'!$A:$P,'TARGET MU'!$J$1,FALSE),$AO$4:$AR$5,2,FALSE)))+$AW208)))</f>
        <v>22325</v>
      </c>
      <c r="AQ208" s="38">
        <f t="shared" si="188"/>
        <v>-2675</v>
      </c>
      <c r="AR208" s="754">
        <v>0</v>
      </c>
      <c r="AS208" s="754">
        <v>20</v>
      </c>
      <c r="AT208" s="244" t="s">
        <v>1724</v>
      </c>
      <c r="AU208" s="219">
        <f t="shared" si="189"/>
        <v>20</v>
      </c>
      <c r="AV208" s="245">
        <v>0</v>
      </c>
      <c r="AW208" s="246">
        <v>22305</v>
      </c>
      <c r="AX208" s="250">
        <f>IF(ISERROR(VLOOKUP($F208,[1]기획현황취합!$A$1:$E$65440,[1]기획현황취합!$D$1,FALSE))=TRUE,0,VLOOKUP($F208,[1]기획현황취합!$A$1:$E$65440,[1]기획현황취합!$D$1,FALSE))</f>
        <v>41744</v>
      </c>
      <c r="AY208" s="248">
        <v>0</v>
      </c>
      <c r="AZ208" s="208">
        <f>IF(ISERROR(VLOOKUP($F208,[1]기획현황취합!$A$1:$E$65440,[1]기획현황취합!$E$1,FALSE))=TRUE,0,VLOOKUP($F208,[1]기획현황취합!$A$1:$E$65440,[1]기획현황취합!$E$1,FALSE))</f>
        <v>41844</v>
      </c>
      <c r="BA208" s="243">
        <v>41864</v>
      </c>
      <c r="BB208" s="243">
        <v>41908</v>
      </c>
      <c r="BC208" s="243">
        <v>41912</v>
      </c>
      <c r="BD208" s="243">
        <v>0</v>
      </c>
      <c r="BE208" s="243">
        <v>0</v>
      </c>
      <c r="BF208" s="243">
        <v>0</v>
      </c>
      <c r="BG208" s="249" t="s">
        <v>3361</v>
      </c>
      <c r="BH208" s="249">
        <v>0</v>
      </c>
      <c r="BI208" s="83">
        <f>IF($I208="TTL",SUMIF($C:$C,MID($K208,1,SEARCH("TTL",$K208)-2),$BI:$BI),SUMIF(실입고현황!$A:$A,BB208&amp;VLOOKUP($AG208,'TARGET MU'!$A:$D,'TARGET MU'!$B$1,FALSE)&amp;$Z208&amp;" "&amp;$AE208,실입고현황!$C:$C))</f>
        <v>0</v>
      </c>
      <c r="BJ208" s="102">
        <f>IF($I208="TTL",SUMIF($C:$C,MID($K208,1,SEARCH("TTL",$K208)-2),$BJ:$BJ),SUMIF(실입고현황!$A:$A,BC208&amp;VLOOKUP($AG208,'TARGET MU'!$A:$D,'TARGET MU'!$B$1,FALSE)&amp;$Z208&amp;" "&amp;$AE208,실입고현황!$C:$C))</f>
        <v>256</v>
      </c>
      <c r="BK208" s="103">
        <f>IF($I208="TTL",SUMIF($C:$C,MID($K208,1,SEARCH("TTL",$K208)-2),$BK:$BK),SUMIF(실입고현황!$A:$A,BD208&amp;VLOOKUP($AG208,'TARGET MU'!$A:$D,'TARGET MU'!$B$1,FALSE)&amp;$Z208&amp;" "&amp;$AE208,실입고현황!$C:$C))</f>
        <v>0</v>
      </c>
      <c r="BL208" s="103">
        <f>IF($I208="TTL",SUMIF($C:$C,MID($K208,1,SEARCH("TTL",$K208)-2),$BL:$BL),SUMIF(실입고현황!$A:$A,BE208&amp;VLOOKUP($AG208,'TARGET MU'!$A:$D,'TARGET MU'!$B$1,FALSE)&amp;$Z208&amp;" "&amp;$AE208,실입고현황!$C:$C))</f>
        <v>0</v>
      </c>
      <c r="BM208" s="103">
        <f>IF($I208="TTL",SUMIF($C:$C,MID($K208,1,SEARCH("TTL",$K208)-2),$BM:$BM),SUMIF(실입고현황!$A:$A,BF208&amp;VLOOKUP($AG208,'TARGET MU'!$A:$D,'TARGET MU'!$B$1,FALSE)&amp;$Z208&amp;" "&amp;$AE208,실입고현황!$C:$C))</f>
        <v>0</v>
      </c>
      <c r="BN208" s="104">
        <f t="shared" si="227"/>
        <v>0</v>
      </c>
      <c r="BO208" s="46">
        <f t="shared" si="228"/>
        <v>250</v>
      </c>
      <c r="BP208" s="94">
        <f t="shared" si="229"/>
        <v>5581250</v>
      </c>
      <c r="BQ208" s="94">
        <f t="shared" si="230"/>
        <v>24750000</v>
      </c>
      <c r="BR208" s="47">
        <f t="shared" si="231"/>
        <v>4.0313549832026867</v>
      </c>
      <c r="BT208" s="26" t="str">
        <f>IF(ISERROR(Z208&amp;VLOOKUP($AG208,'TARGET MU'!$A:$D,'TARGET MU'!$B$1,FALSE))=TRUE,"",Z208&amp;VLOOKUP($AG208,'TARGET MU'!$A:$D,'TARGET MU'!$B$1,FALSE))</f>
        <v>ELSTHF5517BK아트인드림</v>
      </c>
      <c r="BU208" s="31">
        <f t="shared" si="240"/>
        <v>22325</v>
      </c>
      <c r="BV208" s="31" t="str">
        <f t="shared" si="241"/>
        <v>ELSTHF5517BKOSS25099000아트인드림04KR</v>
      </c>
      <c r="BX208" s="54" t="str">
        <f t="shared" si="198"/>
        <v>ELS</v>
      </c>
      <c r="BY208" s="55">
        <f t="shared" si="199"/>
        <v>5</v>
      </c>
      <c r="BZ208" s="55" t="str">
        <f t="shared" si="200"/>
        <v>M</v>
      </c>
      <c r="CA208" s="55" t="str">
        <f t="shared" si="201"/>
        <v>TH</v>
      </c>
      <c r="CB208" s="55" t="str">
        <f t="shared" si="202"/>
        <v>K</v>
      </c>
      <c r="CC208" s="55" t="str">
        <f t="shared" si="203"/>
        <v>KR</v>
      </c>
      <c r="CD208" s="56" t="str">
        <f t="shared" si="204"/>
        <v>14FW_ELSTINKO_HOOD_21_BK_KIDS</v>
      </c>
      <c r="CE208" s="55" t="str">
        <f t="shared" si="205"/>
        <v>ELSTHF5517</v>
      </c>
      <c r="CF208" s="55">
        <f t="shared" si="206"/>
        <v>517</v>
      </c>
      <c r="CG208" s="56" t="str">
        <f t="shared" si="207"/>
        <v>14FW_ELSTINKO_HOOD_21_BK_KIDS</v>
      </c>
      <c r="CH208" s="55" t="str">
        <f t="shared" si="208"/>
        <v>BK</v>
      </c>
      <c r="CI208" s="55">
        <f t="shared" si="209"/>
        <v>1</v>
      </c>
      <c r="CJ208" s="55" t="str">
        <f t="shared" si="210"/>
        <v>OSS</v>
      </c>
      <c r="CK208" s="57">
        <f t="shared" si="232"/>
        <v>250</v>
      </c>
      <c r="CL208" s="58">
        <f t="shared" si="211"/>
        <v>0</v>
      </c>
      <c r="CM208" s="57">
        <f t="shared" si="212"/>
        <v>99000</v>
      </c>
      <c r="CN208" s="57">
        <f t="shared" si="213"/>
        <v>22305</v>
      </c>
      <c r="CO208" s="57">
        <f t="shared" si="214"/>
        <v>20</v>
      </c>
      <c r="CP208" s="59">
        <f t="shared" si="215"/>
        <v>2</v>
      </c>
      <c r="CQ208" s="234"/>
      <c r="CS208" s="48"/>
      <c r="CT208" s="49" t="str">
        <f t="shared" si="216"/>
        <v>ELSTHF5517BKOSS</v>
      </c>
      <c r="CU208" s="50" t="str">
        <f t="shared" si="217"/>
        <v>ELSTINKO</v>
      </c>
      <c r="CV208" s="50" t="str">
        <f t="shared" si="197"/>
        <v>HOODED T-SHIRTS_517_KIDS</v>
      </c>
      <c r="CW208" s="50" t="str">
        <f t="shared" si="218"/>
        <v>BLACK_OSS</v>
      </c>
      <c r="CX208" s="51" t="str">
        <f t="shared" si="219"/>
        <v>ELS</v>
      </c>
      <c r="CY208" s="51">
        <f t="shared" si="220"/>
        <v>517</v>
      </c>
      <c r="CZ208" s="52">
        <f t="shared" si="233"/>
        <v>250</v>
      </c>
      <c r="DA208" s="52">
        <f t="shared" si="221"/>
        <v>99000</v>
      </c>
      <c r="DB208" s="51" t="str">
        <f t="shared" si="222"/>
        <v>BLACK</v>
      </c>
      <c r="DC208" s="51" t="str">
        <f t="shared" si="223"/>
        <v>OSS</v>
      </c>
      <c r="DD208" s="60"/>
      <c r="DE208" s="164"/>
      <c r="DG208" s="270">
        <v>41778</v>
      </c>
      <c r="DH208" s="276">
        <f t="shared" si="195"/>
        <v>41754</v>
      </c>
      <c r="DI208" s="269">
        <v>41750</v>
      </c>
      <c r="DJ208" s="269">
        <v>41750</v>
      </c>
      <c r="DK208" s="270">
        <v>41829</v>
      </c>
      <c r="DL208" s="1167"/>
      <c r="DM208" s="1167"/>
      <c r="DN208" s="270"/>
      <c r="DO208" s="270"/>
      <c r="DP208" s="277">
        <f t="shared" si="196"/>
        <v>41784</v>
      </c>
      <c r="DQ208" s="270"/>
      <c r="DR208" s="270"/>
      <c r="DS208" s="271"/>
      <c r="DT208" s="270"/>
      <c r="DU208" s="271"/>
      <c r="DV208" s="270">
        <v>41838</v>
      </c>
      <c r="DW208" s="270"/>
      <c r="DX208" s="271"/>
      <c r="DY208" s="271"/>
      <c r="DZ208" s="60"/>
      <c r="EA208" s="61"/>
      <c r="EB208" s="61"/>
      <c r="EC208" s="26" t="str">
        <f t="shared" si="242"/>
        <v/>
      </c>
      <c r="ED208" s="26" t="str">
        <f t="shared" si="243"/>
        <v>ELSTHF5517BKOSS</v>
      </c>
      <c r="EE208" s="27">
        <f>IF($ED208="",0,IF(COUNTIF(ED$12:ED207,ED208)=0,0,COUNTIF(ED$12:ED207,ED208)))</f>
        <v>0</v>
      </c>
      <c r="EF208" s="26">
        <f t="shared" si="244"/>
        <v>0</v>
      </c>
      <c r="EG208" s="27" t="str">
        <f t="shared" si="245"/>
        <v/>
      </c>
      <c r="EI208" s="26" t="str">
        <f t="shared" si="246"/>
        <v>ELSTHF5517</v>
      </c>
      <c r="EJ208" s="26" t="str">
        <f t="shared" si="247"/>
        <v>ELSTHF5517BK</v>
      </c>
    </row>
    <row r="209" spans="1:140" s="26" customFormat="1" ht="52.5" customHeight="1">
      <c r="A209" s="168" t="str">
        <f>IF(OR($I209="TTL",$I209=""),"",IF(ISERROR(VLOOKUP($B209,CODE!$D:$G,CODE!$F$1-2,FALSE))=TRUE,"전략",VLOOKUP($B209,CODE!$D:$G,CODE!$F$1-2,FALSE)))</f>
        <v>전략</v>
      </c>
      <c r="B209" s="217" t="str">
        <f>IF(OR($I209="TTL",$I209=""),"",IF(VLOOKUP($P209,CODE!$K:$O,CODE!$O$1,FALSE)="",$I209,$I209&amp;"-"&amp;VLOOKUP($P209,CODE!$K:$O,CODE!$O$1,FALSE)))</f>
        <v>ELS-의류</v>
      </c>
      <c r="C209" s="71" t="str">
        <f t="shared" si="234"/>
        <v>ELS-아트인드림-04</v>
      </c>
      <c r="D209" s="300" t="str">
        <f t="shared" si="235"/>
        <v>ELS-아트인드림-04ELSTHF5517BK</v>
      </c>
      <c r="E209" s="71">
        <f t="shared" si="236"/>
        <v>3</v>
      </c>
      <c r="F209" s="193" t="str">
        <f t="shared" si="237"/>
        <v>ELS-아트인드림-043</v>
      </c>
      <c r="G209" s="71" t="str">
        <f t="shared" si="238"/>
        <v>ELS-아트인드림-043-ELSTHF5517BLACKOMM</v>
      </c>
      <c r="H209" s="71" t="str">
        <f>IF(ISERROR(I209&amp;VLOOKUP(P209,CODE!$K:$N,CODE!$N$1,FALSE)&amp;S209)=TRUE,0,I209&amp;VLOOKUP(P209,CODE!$K:$N,CODE!$N$1,FALSE)&amp;S209)</f>
        <v>ELS의류517</v>
      </c>
      <c r="I209" s="71" t="str">
        <f>IF(ISERROR(SEARCH("TTL",$K209))=TRUE,IF($L209="","",VLOOKUP($L209,CODE!$B:$G,CODE!$D$1,FALSE)),"TTL")</f>
        <v>ELS</v>
      </c>
      <c r="J209" s="237" t="str">
        <f t="shared" si="239"/>
        <v>14FW_E</v>
      </c>
      <c r="K209" s="878"/>
      <c r="L209" s="40" t="s">
        <v>2268</v>
      </c>
      <c r="M209" s="41" t="str">
        <f>IF(OR($I209="TTL",$L209=""),"",VLOOKUP($L209,CODE!$B:$D,CODE!$C$1,FALSE))</f>
        <v>ELSTINKO</v>
      </c>
      <c r="N209" s="42" t="str">
        <f>IF(OR($I209="TTL",$L209=""),"",VLOOKUP($K$2,CODE!$S:$T,CODE!$T$1-1,FALSE))</f>
        <v>F</v>
      </c>
      <c r="O209" s="1281">
        <v>5</v>
      </c>
      <c r="P209" s="40" t="s">
        <v>2303</v>
      </c>
      <c r="Q209" s="41" t="str">
        <f>IF(OR($I209="TTL",$P209=""),"",VLOOKUP($P209,CODE!$K:$M,CODE!$L$1,FALSE))</f>
        <v>HOODED T-SHIRTS</v>
      </c>
      <c r="R209" s="1282" t="s">
        <v>2261</v>
      </c>
      <c r="S209" s="1283">
        <v>517</v>
      </c>
      <c r="T209" s="43">
        <f t="shared" si="190"/>
        <v>517</v>
      </c>
      <c r="U209" s="39" t="str">
        <f t="shared" si="191"/>
        <v>ELSTHF5517</v>
      </c>
      <c r="V209" s="36">
        <f t="shared" si="224"/>
        <v>0.1</v>
      </c>
      <c r="W209" s="1284" t="s">
        <v>2314</v>
      </c>
      <c r="X209" s="39" t="str">
        <f>IF($Y209="","",VLOOKUP($Y209,CODE!$AE:$AF,CODE!$AF$1-1,FALSE))</f>
        <v>BK</v>
      </c>
      <c r="Y209" s="37" t="s">
        <v>2306</v>
      </c>
      <c r="Z209" s="35" t="str">
        <f t="shared" si="192"/>
        <v>ELSTHF5517BK</v>
      </c>
      <c r="AA209" s="592" t="str">
        <f t="shared" si="225"/>
        <v/>
      </c>
      <c r="AB209" s="44">
        <f t="shared" si="226"/>
        <v>0.2</v>
      </c>
      <c r="AC209" s="598">
        <v>0</v>
      </c>
      <c r="AD209" s="184">
        <v>1</v>
      </c>
      <c r="AE209" s="1285" t="s">
        <v>2270</v>
      </c>
      <c r="AF209" s="1295">
        <v>200</v>
      </c>
      <c r="AG209" s="1287" t="s">
        <v>2307</v>
      </c>
      <c r="AH209" s="1288">
        <v>4</v>
      </c>
      <c r="AI209" s="224" t="str">
        <f t="shared" si="193"/>
        <v>04</v>
      </c>
      <c r="AJ209" s="1289" t="s">
        <v>2308</v>
      </c>
      <c r="AK209" s="1289" t="s">
        <v>2309</v>
      </c>
      <c r="AL209" s="212">
        <f t="shared" si="194"/>
        <v>2</v>
      </c>
      <c r="AM209" s="247">
        <f>IF(ISERROR(VLOOKUP($F209,[1]기획현황취합!$A$1:$E$65440,[1]기획현황취합!$B$1,FALSE))=TRUE,0,VLOOKUP($F209,[1]기획현황취합!$A$1:$E$65440,[1]기획현황취합!$B$1,FALSE))</f>
        <v>99000</v>
      </c>
      <c r="AN209" s="1099">
        <f>IF(ISERROR(VLOOKUP($F209,[1]기획현황취합!$A$1:$E$65440,[1]기획현황취합!$C$1,FALSE))=TRUE,0,VLOOKUP($F209,[1]기획현황취합!$A$1:$E$65440,[1]기획현황취합!$C$1,FALSE))</f>
        <v>41803</v>
      </c>
      <c r="AO209" s="45">
        <f>IF(ISERROR(($AM209/1.1)/VLOOKUP($AG209,'TARGET MU'!$A:$D,'TARGET MU'!$D$1,FALSE))=TRUE,0,($AM209/1.1)/VLOOKUP($AG209,'TARGET MU'!$A:$D,'TARGET MU'!$D$1,FALSE))</f>
        <v>25000</v>
      </c>
      <c r="AP209" s="1110">
        <f>IF(OR(AF209=0,AND(AV209=0,AW209=0)),0,IF(AG209="캡보이2",AV209*$AQ$5+AU209,IF(OR(AK209="IN",AK209="BG",AK209="VT",AK209="CB"),$AU209+(($AV209*(1+$AW$4))*(HLOOKUP(VLOOKUP(AG209,'TARGET MU'!$A:$P,'TARGET MU'!$J$1,FALSE),$AO$4:$AR$5,2,FALSE)))+$AW209,$AU209+((($AV209*(1+$AW$4))*(1+HLOOKUP(VLOOKUP($P209,CODE!$K:$P,CODE!$P$1,FALSE),$AS$4:$AV$5,2,FALSE)))*(HLOOKUP(VLOOKUP(AG209,'TARGET MU'!$A:$P,'TARGET MU'!$J$1,FALSE),$AO$4:$AR$5,2,FALSE)))+$AW209)))</f>
        <v>22325</v>
      </c>
      <c r="AQ209" s="38">
        <f t="shared" si="188"/>
        <v>-2675</v>
      </c>
      <c r="AR209" s="754">
        <v>0</v>
      </c>
      <c r="AS209" s="754">
        <v>20</v>
      </c>
      <c r="AT209" s="244" t="s">
        <v>1724</v>
      </c>
      <c r="AU209" s="219">
        <f t="shared" si="189"/>
        <v>20</v>
      </c>
      <c r="AV209" s="245">
        <v>0</v>
      </c>
      <c r="AW209" s="246">
        <v>22305</v>
      </c>
      <c r="AX209" s="250">
        <f>IF(ISERROR(VLOOKUP($F209,[1]기획현황취합!$A$1:$E$65440,[1]기획현황취합!$D$1,FALSE))=TRUE,0,VLOOKUP($F209,[1]기획현황취합!$A$1:$E$65440,[1]기획현황취합!$D$1,FALSE))</f>
        <v>41744</v>
      </c>
      <c r="AY209" s="248">
        <v>0</v>
      </c>
      <c r="AZ209" s="208">
        <f>IF(ISERROR(VLOOKUP($F209,[1]기획현황취합!$A$1:$E$65440,[1]기획현황취합!$E$1,FALSE))=TRUE,0,VLOOKUP($F209,[1]기획현황취합!$A$1:$E$65440,[1]기획현황취합!$E$1,FALSE))</f>
        <v>41844</v>
      </c>
      <c r="BA209" s="243">
        <v>41864</v>
      </c>
      <c r="BB209" s="243">
        <v>41908</v>
      </c>
      <c r="BC209" s="243">
        <v>41912</v>
      </c>
      <c r="BD209" s="243">
        <v>0</v>
      </c>
      <c r="BE209" s="243">
        <v>0</v>
      </c>
      <c r="BF209" s="243">
        <v>0</v>
      </c>
      <c r="BG209" s="249" t="s">
        <v>3359</v>
      </c>
      <c r="BH209" s="249">
        <v>0</v>
      </c>
      <c r="BI209" s="83">
        <f>IF($I209="TTL",SUMIF($C:$C,MID($K209,1,SEARCH("TTL",$K209)-2),$BI:$BI),SUMIF(실입고현황!$A:$A,BB209&amp;VLOOKUP($AG209,'TARGET MU'!$A:$D,'TARGET MU'!$B$1,FALSE)&amp;$Z209&amp;" "&amp;$AE209,실입고현황!$C:$C))</f>
        <v>69</v>
      </c>
      <c r="BJ209" s="102">
        <f>IF($I209="TTL",SUMIF($C:$C,MID($K209,1,SEARCH("TTL",$K209)-2),$BJ:$BJ),SUMIF(실입고현황!$A:$A,BC209&amp;VLOOKUP($AG209,'TARGET MU'!$A:$D,'TARGET MU'!$B$1,FALSE)&amp;$Z209&amp;" "&amp;$AE209,실입고현황!$C:$C))</f>
        <v>131</v>
      </c>
      <c r="BK209" s="103">
        <f>IF($I209="TTL",SUMIF($C:$C,MID($K209,1,SEARCH("TTL",$K209)-2),$BK:$BK),SUMIF(실입고현황!$A:$A,BD209&amp;VLOOKUP($AG209,'TARGET MU'!$A:$D,'TARGET MU'!$B$1,FALSE)&amp;$Z209&amp;" "&amp;$AE209,실입고현황!$C:$C))</f>
        <v>0</v>
      </c>
      <c r="BL209" s="103">
        <f>IF($I209="TTL",SUMIF($C:$C,MID($K209,1,SEARCH("TTL",$K209)-2),$BL:$BL),SUMIF(실입고현황!$A:$A,BE209&amp;VLOOKUP($AG209,'TARGET MU'!$A:$D,'TARGET MU'!$B$1,FALSE)&amp;$Z209&amp;" "&amp;$AE209,실입고현황!$C:$C))</f>
        <v>0</v>
      </c>
      <c r="BM209" s="103">
        <f>IF($I209="TTL",SUMIF($C:$C,MID($K209,1,SEARCH("TTL",$K209)-2),$BM:$BM),SUMIF(실입고현황!$A:$A,BF209&amp;VLOOKUP($AG209,'TARGET MU'!$A:$D,'TARGET MU'!$B$1,FALSE)&amp;$Z209&amp;" "&amp;$AE209,실입고현황!$C:$C))</f>
        <v>0</v>
      </c>
      <c r="BN209" s="104">
        <f t="shared" si="227"/>
        <v>0</v>
      </c>
      <c r="BO209" s="46">
        <f t="shared" si="228"/>
        <v>200</v>
      </c>
      <c r="BP209" s="94">
        <f t="shared" si="229"/>
        <v>4465000</v>
      </c>
      <c r="BQ209" s="94">
        <f t="shared" si="230"/>
        <v>19800000</v>
      </c>
      <c r="BR209" s="47">
        <f t="shared" si="231"/>
        <v>4.0313549832026876</v>
      </c>
      <c r="BT209" s="26" t="str">
        <f>IF(ISERROR(Z209&amp;VLOOKUP($AG209,'TARGET MU'!$A:$D,'TARGET MU'!$B$1,FALSE))=TRUE,"",Z209&amp;VLOOKUP($AG209,'TARGET MU'!$A:$D,'TARGET MU'!$B$1,FALSE))</f>
        <v>ELSTHF5517BK아트인드림</v>
      </c>
      <c r="BU209" s="31">
        <f t="shared" si="240"/>
        <v>22325</v>
      </c>
      <c r="BV209" s="31" t="str">
        <f t="shared" si="241"/>
        <v>ELSTHF5517BKOMM20099000아트인드림04KR</v>
      </c>
      <c r="BX209" s="54" t="str">
        <f t="shared" si="198"/>
        <v>ELS</v>
      </c>
      <c r="BY209" s="55">
        <f t="shared" si="199"/>
        <v>5</v>
      </c>
      <c r="BZ209" s="55" t="str">
        <f t="shared" si="200"/>
        <v>M</v>
      </c>
      <c r="CA209" s="55" t="str">
        <f t="shared" si="201"/>
        <v>TH</v>
      </c>
      <c r="CB209" s="55" t="str">
        <f t="shared" si="202"/>
        <v>K</v>
      </c>
      <c r="CC209" s="55" t="str">
        <f t="shared" si="203"/>
        <v>KR</v>
      </c>
      <c r="CD209" s="56" t="str">
        <f t="shared" si="204"/>
        <v>14FW_ELSTINKO_HOOD_21_BK_KIDS</v>
      </c>
      <c r="CE209" s="55" t="str">
        <f t="shared" si="205"/>
        <v>ELSTHF5517</v>
      </c>
      <c r="CF209" s="55">
        <f t="shared" si="206"/>
        <v>517</v>
      </c>
      <c r="CG209" s="56" t="str">
        <f t="shared" si="207"/>
        <v>14FW_ELSTINKO_HOOD_21_BK_KIDS</v>
      </c>
      <c r="CH209" s="55" t="str">
        <f t="shared" si="208"/>
        <v>BK</v>
      </c>
      <c r="CI209" s="55">
        <f t="shared" si="209"/>
        <v>1</v>
      </c>
      <c r="CJ209" s="55" t="str">
        <f t="shared" si="210"/>
        <v>OMM</v>
      </c>
      <c r="CK209" s="57">
        <f t="shared" si="232"/>
        <v>200</v>
      </c>
      <c r="CL209" s="58">
        <f t="shared" si="211"/>
        <v>0</v>
      </c>
      <c r="CM209" s="57">
        <f t="shared" si="212"/>
        <v>99000</v>
      </c>
      <c r="CN209" s="57">
        <f t="shared" si="213"/>
        <v>22305</v>
      </c>
      <c r="CO209" s="57">
        <f t="shared" si="214"/>
        <v>20</v>
      </c>
      <c r="CP209" s="59">
        <f t="shared" si="215"/>
        <v>2</v>
      </c>
      <c r="CQ209" s="234"/>
      <c r="CS209" s="48"/>
      <c r="CT209" s="49" t="str">
        <f t="shared" si="216"/>
        <v>ELSTHF5517BKOMM</v>
      </c>
      <c r="CU209" s="50" t="str">
        <f t="shared" si="217"/>
        <v>ELSTINKO</v>
      </c>
      <c r="CV209" s="50" t="str">
        <f t="shared" si="197"/>
        <v>HOODED T-SHIRTS_517_KIDS</v>
      </c>
      <c r="CW209" s="50" t="str">
        <f t="shared" si="218"/>
        <v>BLACK_OMM</v>
      </c>
      <c r="CX209" s="51" t="str">
        <f t="shared" si="219"/>
        <v>ELS</v>
      </c>
      <c r="CY209" s="51">
        <f t="shared" si="220"/>
        <v>517</v>
      </c>
      <c r="CZ209" s="52">
        <f t="shared" si="233"/>
        <v>200</v>
      </c>
      <c r="DA209" s="52">
        <f t="shared" si="221"/>
        <v>99000</v>
      </c>
      <c r="DB209" s="51" t="str">
        <f t="shared" si="222"/>
        <v>BLACK</v>
      </c>
      <c r="DC209" s="51" t="str">
        <f t="shared" si="223"/>
        <v>OMM</v>
      </c>
      <c r="DD209" s="60"/>
      <c r="DE209" s="164"/>
      <c r="DG209" s="270">
        <v>41778</v>
      </c>
      <c r="DH209" s="276">
        <f t="shared" si="195"/>
        <v>41754</v>
      </c>
      <c r="DI209" s="269">
        <v>41750</v>
      </c>
      <c r="DJ209" s="269">
        <v>41750</v>
      </c>
      <c r="DK209" s="270">
        <v>41829</v>
      </c>
      <c r="DL209" s="1167"/>
      <c r="DM209" s="1167"/>
      <c r="DN209" s="270"/>
      <c r="DO209" s="270"/>
      <c r="DP209" s="277">
        <f t="shared" si="196"/>
        <v>41784</v>
      </c>
      <c r="DQ209" s="270"/>
      <c r="DR209" s="270"/>
      <c r="DS209" s="271"/>
      <c r="DT209" s="270"/>
      <c r="DU209" s="271"/>
      <c r="DV209" s="270">
        <v>41838</v>
      </c>
      <c r="DW209" s="270"/>
      <c r="DX209" s="271"/>
      <c r="DY209" s="271"/>
      <c r="DZ209" s="60"/>
      <c r="EA209" s="61"/>
      <c r="EB209" s="61"/>
      <c r="EC209" s="26" t="str">
        <f t="shared" si="242"/>
        <v/>
      </c>
      <c r="ED209" s="26" t="str">
        <f t="shared" si="243"/>
        <v>ELSTHF5517BKOMM</v>
      </c>
      <c r="EE209" s="27">
        <f>IF($ED209="",0,IF(COUNTIF(ED$12:ED208,ED209)=0,0,COUNTIF(ED$12:ED208,ED209)))</f>
        <v>0</v>
      </c>
      <c r="EF209" s="26">
        <f t="shared" si="244"/>
        <v>0</v>
      </c>
      <c r="EG209" s="27" t="str">
        <f t="shared" si="245"/>
        <v/>
      </c>
      <c r="EI209" s="26" t="str">
        <f t="shared" si="246"/>
        <v>ELSTHF5517</v>
      </c>
      <c r="EJ209" s="26" t="str">
        <f t="shared" si="247"/>
        <v>ELSTHF5517BK</v>
      </c>
    </row>
    <row r="210" spans="1:140" s="26" customFormat="1" ht="52.5" customHeight="1">
      <c r="A210" s="168" t="str">
        <f>IF(OR($I210="TTL",$I210=""),"",IF(ISERROR(VLOOKUP($B210,CODE!$D:$G,CODE!$F$1-2,FALSE))=TRUE,"전략",VLOOKUP($B210,CODE!$D:$G,CODE!$F$1-2,FALSE)))</f>
        <v>전략</v>
      </c>
      <c r="B210" s="217" t="str">
        <f>IF(OR($I210="TTL",$I210=""),"",IF(VLOOKUP($P210,CODE!$K:$O,CODE!$O$1,FALSE)="",$I210,$I210&amp;"-"&amp;VLOOKUP($P210,CODE!$K:$O,CODE!$O$1,FALSE)))</f>
        <v>ELS-의류</v>
      </c>
      <c r="C210" s="71" t="str">
        <f t="shared" si="234"/>
        <v>ELS-아트인드림-04</v>
      </c>
      <c r="D210" s="300" t="str">
        <f t="shared" si="235"/>
        <v>ELS-아트인드림-04ELSTHF5517BK</v>
      </c>
      <c r="E210" s="71">
        <f t="shared" si="236"/>
        <v>3</v>
      </c>
      <c r="F210" s="193" t="str">
        <f t="shared" si="237"/>
        <v>ELS-아트인드림-043</v>
      </c>
      <c r="G210" s="71" t="str">
        <f t="shared" si="238"/>
        <v>ELS-아트인드림-043-ELSTHF5517BLACKOLL</v>
      </c>
      <c r="H210" s="71" t="str">
        <f>IF(ISERROR(I210&amp;VLOOKUP(P210,CODE!$K:$N,CODE!$N$1,FALSE)&amp;S210)=TRUE,0,I210&amp;VLOOKUP(P210,CODE!$K:$N,CODE!$N$1,FALSE)&amp;S210)</f>
        <v>ELS의류517</v>
      </c>
      <c r="I210" s="71" t="str">
        <f>IF(ISERROR(SEARCH("TTL",$K210))=TRUE,IF($L210="","",VLOOKUP($L210,CODE!$B:$G,CODE!$D$1,FALSE)),"TTL")</f>
        <v>ELS</v>
      </c>
      <c r="J210" s="237" t="str">
        <f t="shared" si="239"/>
        <v>14FW_E</v>
      </c>
      <c r="K210" s="878"/>
      <c r="L210" s="40" t="s">
        <v>2268</v>
      </c>
      <c r="M210" s="41" t="str">
        <f>IF(OR($I210="TTL",$L210=""),"",VLOOKUP($L210,CODE!$B:$D,CODE!$C$1,FALSE))</f>
        <v>ELSTINKO</v>
      </c>
      <c r="N210" s="42" t="str">
        <f>IF(OR($I210="TTL",$L210=""),"",VLOOKUP($K$2,CODE!$S:$T,CODE!$T$1-1,FALSE))</f>
        <v>F</v>
      </c>
      <c r="O210" s="1281">
        <v>5</v>
      </c>
      <c r="P210" s="40" t="s">
        <v>2303</v>
      </c>
      <c r="Q210" s="41" t="str">
        <f>IF(OR($I210="TTL",$P210=""),"",VLOOKUP($P210,CODE!$K:$M,CODE!$L$1,FALSE))</f>
        <v>HOODED T-SHIRTS</v>
      </c>
      <c r="R210" s="1282" t="s">
        <v>2261</v>
      </c>
      <c r="S210" s="1283">
        <v>517</v>
      </c>
      <c r="T210" s="43">
        <f t="shared" si="190"/>
        <v>517</v>
      </c>
      <c r="U210" s="39" t="str">
        <f t="shared" si="191"/>
        <v>ELSTHF5517</v>
      </c>
      <c r="V210" s="36">
        <f t="shared" si="224"/>
        <v>0.1</v>
      </c>
      <c r="W210" s="1284" t="s">
        <v>2314</v>
      </c>
      <c r="X210" s="39" t="str">
        <f>IF($Y210="","",VLOOKUP($Y210,CODE!$AE:$AF,CODE!$AF$1-1,FALSE))</f>
        <v>BK</v>
      </c>
      <c r="Y210" s="37" t="s">
        <v>2306</v>
      </c>
      <c r="Z210" s="35" t="str">
        <f t="shared" si="192"/>
        <v>ELSTHF5517BK</v>
      </c>
      <c r="AA210" s="592" t="str">
        <f t="shared" si="225"/>
        <v/>
      </c>
      <c r="AB210" s="44">
        <f t="shared" si="226"/>
        <v>0.2</v>
      </c>
      <c r="AC210" s="598">
        <v>0</v>
      </c>
      <c r="AD210" s="184">
        <v>1</v>
      </c>
      <c r="AE210" s="1285" t="s">
        <v>2310</v>
      </c>
      <c r="AF210" s="1295">
        <v>200</v>
      </c>
      <c r="AG210" s="1287" t="s">
        <v>2307</v>
      </c>
      <c r="AH210" s="1288">
        <v>4</v>
      </c>
      <c r="AI210" s="224" t="str">
        <f t="shared" si="193"/>
        <v>04</v>
      </c>
      <c r="AJ210" s="1289" t="s">
        <v>2308</v>
      </c>
      <c r="AK210" s="1289" t="s">
        <v>2309</v>
      </c>
      <c r="AL210" s="212">
        <f t="shared" si="194"/>
        <v>2</v>
      </c>
      <c r="AM210" s="247">
        <f>IF(ISERROR(VLOOKUP($F210,[1]기획현황취합!$A$1:$E$65440,[1]기획현황취합!$B$1,FALSE))=TRUE,0,VLOOKUP($F210,[1]기획현황취합!$A$1:$E$65440,[1]기획현황취합!$B$1,FALSE))</f>
        <v>99000</v>
      </c>
      <c r="AN210" s="1099">
        <f>IF(ISERROR(VLOOKUP($F210,[1]기획현황취합!$A$1:$E$65440,[1]기획현황취합!$C$1,FALSE))=TRUE,0,VLOOKUP($F210,[1]기획현황취합!$A$1:$E$65440,[1]기획현황취합!$C$1,FALSE))</f>
        <v>41803</v>
      </c>
      <c r="AO210" s="45">
        <f>IF(ISERROR(($AM210/1.1)/VLOOKUP($AG210,'TARGET MU'!$A:$D,'TARGET MU'!$D$1,FALSE))=TRUE,0,($AM210/1.1)/VLOOKUP($AG210,'TARGET MU'!$A:$D,'TARGET MU'!$D$1,FALSE))</f>
        <v>25000</v>
      </c>
      <c r="AP210" s="1110">
        <f>IF(OR(AF210=0,AND(AV210=0,AW210=0)),0,IF(AG210="캡보이2",AV210*$AQ$5+AU210,IF(OR(AK210="IN",AK210="BG",AK210="VT",AK210="CB"),$AU210+(($AV210*(1+$AW$4))*(HLOOKUP(VLOOKUP(AG210,'TARGET MU'!$A:$P,'TARGET MU'!$J$1,FALSE),$AO$4:$AR$5,2,FALSE)))+$AW210,$AU210+((($AV210*(1+$AW$4))*(1+HLOOKUP(VLOOKUP($P210,CODE!$K:$P,CODE!$P$1,FALSE),$AS$4:$AV$5,2,FALSE)))*(HLOOKUP(VLOOKUP(AG210,'TARGET MU'!$A:$P,'TARGET MU'!$J$1,FALSE),$AO$4:$AR$5,2,FALSE)))+$AW210)))</f>
        <v>22325</v>
      </c>
      <c r="AQ210" s="38">
        <f t="shared" si="188"/>
        <v>-2675</v>
      </c>
      <c r="AR210" s="754">
        <v>0</v>
      </c>
      <c r="AS210" s="754">
        <v>20</v>
      </c>
      <c r="AT210" s="244" t="s">
        <v>1724</v>
      </c>
      <c r="AU210" s="219">
        <f t="shared" si="189"/>
        <v>20</v>
      </c>
      <c r="AV210" s="245">
        <v>0</v>
      </c>
      <c r="AW210" s="246">
        <v>22305</v>
      </c>
      <c r="AX210" s="250">
        <f>IF(ISERROR(VLOOKUP($F210,[1]기획현황취합!$A$1:$E$65440,[1]기획현황취합!$D$1,FALSE))=TRUE,0,VLOOKUP($F210,[1]기획현황취합!$A$1:$E$65440,[1]기획현황취합!$D$1,FALSE))</f>
        <v>41744</v>
      </c>
      <c r="AY210" s="248">
        <v>0</v>
      </c>
      <c r="AZ210" s="208">
        <f>IF(ISERROR(VLOOKUP($F210,[1]기획현황취합!$A$1:$E$65440,[1]기획현황취합!$E$1,FALSE))=TRUE,0,VLOOKUP($F210,[1]기획현황취합!$A$1:$E$65440,[1]기획현황취합!$E$1,FALSE))</f>
        <v>41844</v>
      </c>
      <c r="BA210" s="243">
        <v>41864</v>
      </c>
      <c r="BB210" s="243">
        <v>41908</v>
      </c>
      <c r="BC210" s="243">
        <v>41912</v>
      </c>
      <c r="BD210" s="243">
        <v>0</v>
      </c>
      <c r="BE210" s="243">
        <v>0</v>
      </c>
      <c r="BF210" s="243">
        <v>0</v>
      </c>
      <c r="BG210" s="249" t="s">
        <v>3361</v>
      </c>
      <c r="BH210" s="249">
        <v>0</v>
      </c>
      <c r="BI210" s="83">
        <f>IF($I210="TTL",SUMIF($C:$C,MID($K210,1,SEARCH("TTL",$K210)-2),$BI:$BI),SUMIF(실입고현황!$A:$A,BB210&amp;VLOOKUP($AG210,'TARGET MU'!$A:$D,'TARGET MU'!$B$1,FALSE)&amp;$Z210&amp;" "&amp;$AE210,실입고현황!$C:$C))</f>
        <v>81</v>
      </c>
      <c r="BJ210" s="102">
        <f>IF($I210="TTL",SUMIF($C:$C,MID($K210,1,SEARCH("TTL",$K210)-2),$BJ:$BJ),SUMIF(실입고현황!$A:$A,BC210&amp;VLOOKUP($AG210,'TARGET MU'!$A:$D,'TARGET MU'!$B$1,FALSE)&amp;$Z210&amp;" "&amp;$AE210,실입고현황!$C:$C))</f>
        <v>119</v>
      </c>
      <c r="BK210" s="103">
        <f>IF($I210="TTL",SUMIF($C:$C,MID($K210,1,SEARCH("TTL",$K210)-2),$BK:$BK),SUMIF(실입고현황!$A:$A,BD210&amp;VLOOKUP($AG210,'TARGET MU'!$A:$D,'TARGET MU'!$B$1,FALSE)&amp;$Z210&amp;" "&amp;$AE210,실입고현황!$C:$C))</f>
        <v>0</v>
      </c>
      <c r="BL210" s="103">
        <f>IF($I210="TTL",SUMIF($C:$C,MID($K210,1,SEARCH("TTL",$K210)-2),$BL:$BL),SUMIF(실입고현황!$A:$A,BE210&amp;VLOOKUP($AG210,'TARGET MU'!$A:$D,'TARGET MU'!$B$1,FALSE)&amp;$Z210&amp;" "&amp;$AE210,실입고현황!$C:$C))</f>
        <v>0</v>
      </c>
      <c r="BM210" s="103">
        <f>IF($I210="TTL",SUMIF($C:$C,MID($K210,1,SEARCH("TTL",$K210)-2),$BM:$BM),SUMIF(실입고현황!$A:$A,BF210&amp;VLOOKUP($AG210,'TARGET MU'!$A:$D,'TARGET MU'!$B$1,FALSE)&amp;$Z210&amp;" "&amp;$AE210,실입고현황!$C:$C))</f>
        <v>0</v>
      </c>
      <c r="BN210" s="104">
        <f t="shared" si="227"/>
        <v>0</v>
      </c>
      <c r="BO210" s="46">
        <f t="shared" si="228"/>
        <v>200</v>
      </c>
      <c r="BP210" s="94">
        <f t="shared" si="229"/>
        <v>4465000</v>
      </c>
      <c r="BQ210" s="94">
        <f t="shared" si="230"/>
        <v>19800000</v>
      </c>
      <c r="BR210" s="47">
        <f t="shared" si="231"/>
        <v>4.0313549832026876</v>
      </c>
      <c r="BT210" s="26" t="str">
        <f>IF(ISERROR(Z210&amp;VLOOKUP($AG210,'TARGET MU'!$A:$D,'TARGET MU'!$B$1,FALSE))=TRUE,"",Z210&amp;VLOOKUP($AG210,'TARGET MU'!$A:$D,'TARGET MU'!$B$1,FALSE))</f>
        <v>ELSTHF5517BK아트인드림</v>
      </c>
      <c r="BU210" s="31">
        <f t="shared" si="240"/>
        <v>22325</v>
      </c>
      <c r="BV210" s="31" t="str">
        <f t="shared" si="241"/>
        <v>ELSTHF5517BKOLL20099000아트인드림04KR</v>
      </c>
      <c r="BX210" s="54" t="str">
        <f t="shared" si="198"/>
        <v>ELS</v>
      </c>
      <c r="BY210" s="55">
        <f t="shared" si="199"/>
        <v>5</v>
      </c>
      <c r="BZ210" s="55" t="str">
        <f t="shared" si="200"/>
        <v>M</v>
      </c>
      <c r="CA210" s="55" t="str">
        <f t="shared" si="201"/>
        <v>TH</v>
      </c>
      <c r="CB210" s="55" t="str">
        <f t="shared" si="202"/>
        <v>K</v>
      </c>
      <c r="CC210" s="55" t="str">
        <f t="shared" si="203"/>
        <v>KR</v>
      </c>
      <c r="CD210" s="56" t="str">
        <f t="shared" si="204"/>
        <v>14FW_ELSTINKO_HOOD_21_BK_KIDS</v>
      </c>
      <c r="CE210" s="55" t="str">
        <f t="shared" si="205"/>
        <v>ELSTHF5517</v>
      </c>
      <c r="CF210" s="55">
        <f t="shared" si="206"/>
        <v>517</v>
      </c>
      <c r="CG210" s="56" t="str">
        <f t="shared" si="207"/>
        <v>14FW_ELSTINKO_HOOD_21_BK_KIDS</v>
      </c>
      <c r="CH210" s="55" t="str">
        <f t="shared" si="208"/>
        <v>BK</v>
      </c>
      <c r="CI210" s="55">
        <f t="shared" si="209"/>
        <v>1</v>
      </c>
      <c r="CJ210" s="55" t="str">
        <f t="shared" si="210"/>
        <v>OLL</v>
      </c>
      <c r="CK210" s="57">
        <f t="shared" si="232"/>
        <v>200</v>
      </c>
      <c r="CL210" s="58">
        <f t="shared" si="211"/>
        <v>0</v>
      </c>
      <c r="CM210" s="57">
        <f t="shared" si="212"/>
        <v>99000</v>
      </c>
      <c r="CN210" s="57">
        <f t="shared" si="213"/>
        <v>22305</v>
      </c>
      <c r="CO210" s="57">
        <f t="shared" si="214"/>
        <v>20</v>
      </c>
      <c r="CP210" s="59">
        <f t="shared" si="215"/>
        <v>2</v>
      </c>
      <c r="CQ210" s="234"/>
      <c r="CS210" s="48"/>
      <c r="CT210" s="49" t="str">
        <f t="shared" si="216"/>
        <v>ELSTHF5517BKOLL</v>
      </c>
      <c r="CU210" s="50" t="str">
        <f t="shared" si="217"/>
        <v>ELSTINKO</v>
      </c>
      <c r="CV210" s="50" t="str">
        <f t="shared" si="197"/>
        <v>HOODED T-SHIRTS_517_KIDS</v>
      </c>
      <c r="CW210" s="50" t="str">
        <f t="shared" si="218"/>
        <v>BLACK_OLL</v>
      </c>
      <c r="CX210" s="51" t="str">
        <f t="shared" si="219"/>
        <v>ELS</v>
      </c>
      <c r="CY210" s="51">
        <f t="shared" si="220"/>
        <v>517</v>
      </c>
      <c r="CZ210" s="52">
        <f t="shared" si="233"/>
        <v>200</v>
      </c>
      <c r="DA210" s="52">
        <f t="shared" si="221"/>
        <v>99000</v>
      </c>
      <c r="DB210" s="51" t="str">
        <f t="shared" si="222"/>
        <v>BLACK</v>
      </c>
      <c r="DC210" s="51" t="str">
        <f t="shared" si="223"/>
        <v>OLL</v>
      </c>
      <c r="DD210" s="60"/>
      <c r="DE210" s="164"/>
      <c r="DG210" s="270">
        <v>41778</v>
      </c>
      <c r="DH210" s="276">
        <f t="shared" si="195"/>
        <v>41754</v>
      </c>
      <c r="DI210" s="269">
        <v>41750</v>
      </c>
      <c r="DJ210" s="269">
        <v>41750</v>
      </c>
      <c r="DK210" s="270">
        <v>41829</v>
      </c>
      <c r="DL210" s="1167"/>
      <c r="DM210" s="1167"/>
      <c r="DN210" s="270"/>
      <c r="DO210" s="270"/>
      <c r="DP210" s="277">
        <f t="shared" si="196"/>
        <v>41784</v>
      </c>
      <c r="DQ210" s="270"/>
      <c r="DR210" s="270"/>
      <c r="DS210" s="271"/>
      <c r="DT210" s="270"/>
      <c r="DU210" s="271"/>
      <c r="DV210" s="270">
        <v>41838</v>
      </c>
      <c r="DW210" s="270"/>
      <c r="DX210" s="271"/>
      <c r="DY210" s="271"/>
      <c r="DZ210" s="60"/>
      <c r="EA210" s="61"/>
      <c r="EB210" s="61"/>
      <c r="EC210" s="26" t="str">
        <f t="shared" si="242"/>
        <v/>
      </c>
      <c r="ED210" s="26" t="str">
        <f t="shared" si="243"/>
        <v>ELSTHF5517BKOLL</v>
      </c>
      <c r="EE210" s="27">
        <f>IF($ED210="",0,IF(COUNTIF(ED$12:ED209,ED210)=0,0,COUNTIF(ED$12:ED209,ED210)))</f>
        <v>0</v>
      </c>
      <c r="EF210" s="26">
        <f t="shared" si="244"/>
        <v>0</v>
      </c>
      <c r="EG210" s="27" t="str">
        <f t="shared" si="245"/>
        <v/>
      </c>
      <c r="EI210" s="26" t="str">
        <f t="shared" si="246"/>
        <v>ELSTHF5517</v>
      </c>
      <c r="EJ210" s="26" t="str">
        <f t="shared" si="247"/>
        <v>ELSTHF5517BK</v>
      </c>
    </row>
    <row r="211" spans="1:140" s="26" customFormat="1" ht="52.5" customHeight="1">
      <c r="A211" s="168" t="str">
        <f>IF(OR($I211="TTL",$I211=""),"",IF(ISERROR(VLOOKUP($B211,CODE!$D:$G,CODE!$F$1-2,FALSE))=TRUE,"전략",VLOOKUP($B211,CODE!$D:$G,CODE!$F$1-2,FALSE)))</f>
        <v>전략</v>
      </c>
      <c r="B211" s="217" t="str">
        <f>IF(OR($I211="TTL",$I211=""),"",IF(VLOOKUP($P211,CODE!$K:$O,CODE!$O$1,FALSE)="",$I211,$I211&amp;"-"&amp;VLOOKUP($P211,CODE!$K:$O,CODE!$O$1,FALSE)))</f>
        <v>ELS-의류</v>
      </c>
      <c r="C211" s="71" t="str">
        <f t="shared" si="234"/>
        <v>ELS-아트인드림-04</v>
      </c>
      <c r="D211" s="300" t="str">
        <f t="shared" si="235"/>
        <v>ELS-아트인드림-04ELSTHF5517BK</v>
      </c>
      <c r="E211" s="71">
        <f t="shared" si="236"/>
        <v>3</v>
      </c>
      <c r="F211" s="193" t="str">
        <f t="shared" si="237"/>
        <v>ELS-아트인드림-043</v>
      </c>
      <c r="G211" s="71" t="str">
        <f t="shared" si="238"/>
        <v>ELS-아트인드림-043-ELSTHF5517BLACKOXL</v>
      </c>
      <c r="H211" s="71" t="str">
        <f>IF(ISERROR(I211&amp;VLOOKUP(P211,CODE!$K:$N,CODE!$N$1,FALSE)&amp;S211)=TRUE,0,I211&amp;VLOOKUP(P211,CODE!$K:$N,CODE!$N$1,FALSE)&amp;S211)</f>
        <v>ELS의류517</v>
      </c>
      <c r="I211" s="71" t="str">
        <f>IF(ISERROR(SEARCH("TTL",$K211))=TRUE,IF($L211="","",VLOOKUP($L211,CODE!$B:$G,CODE!$D$1,FALSE)),"TTL")</f>
        <v>ELS</v>
      </c>
      <c r="J211" s="237" t="str">
        <f t="shared" si="239"/>
        <v>14FW_E</v>
      </c>
      <c r="K211" s="878"/>
      <c r="L211" s="40" t="s">
        <v>2268</v>
      </c>
      <c r="M211" s="41" t="str">
        <f>IF(OR($I211="TTL",$L211=""),"",VLOOKUP($L211,CODE!$B:$D,CODE!$C$1,FALSE))</f>
        <v>ELSTINKO</v>
      </c>
      <c r="N211" s="42" t="str">
        <f>IF(OR($I211="TTL",$L211=""),"",VLOOKUP($K$2,CODE!$S:$T,CODE!$T$1-1,FALSE))</f>
        <v>F</v>
      </c>
      <c r="O211" s="1281">
        <v>5</v>
      </c>
      <c r="P211" s="40" t="s">
        <v>2303</v>
      </c>
      <c r="Q211" s="41" t="str">
        <f>IF(OR($I211="TTL",$P211=""),"",VLOOKUP($P211,CODE!$K:$M,CODE!$L$1,FALSE))</f>
        <v>HOODED T-SHIRTS</v>
      </c>
      <c r="R211" s="1282" t="s">
        <v>2261</v>
      </c>
      <c r="S211" s="1283">
        <v>517</v>
      </c>
      <c r="T211" s="43">
        <f t="shared" si="190"/>
        <v>517</v>
      </c>
      <c r="U211" s="39" t="str">
        <f t="shared" si="191"/>
        <v>ELSTHF5517</v>
      </c>
      <c r="V211" s="36">
        <f t="shared" si="224"/>
        <v>0.1</v>
      </c>
      <c r="W211" s="1284" t="s">
        <v>2314</v>
      </c>
      <c r="X211" s="39" t="str">
        <f>IF($Y211="","",VLOOKUP($Y211,CODE!$AE:$AF,CODE!$AF$1-1,FALSE))</f>
        <v>BK</v>
      </c>
      <c r="Y211" s="37" t="s">
        <v>2306</v>
      </c>
      <c r="Z211" s="35" t="str">
        <f t="shared" si="192"/>
        <v>ELSTHF5517BK</v>
      </c>
      <c r="AA211" s="592" t="str">
        <f t="shared" si="225"/>
        <v/>
      </c>
      <c r="AB211" s="44">
        <f t="shared" si="226"/>
        <v>0.2</v>
      </c>
      <c r="AC211" s="598">
        <v>0</v>
      </c>
      <c r="AD211" s="184">
        <v>1</v>
      </c>
      <c r="AE211" s="1285" t="s">
        <v>2302</v>
      </c>
      <c r="AF211" s="1295">
        <v>150</v>
      </c>
      <c r="AG211" s="1287" t="s">
        <v>2307</v>
      </c>
      <c r="AH211" s="1288">
        <v>4</v>
      </c>
      <c r="AI211" s="224" t="str">
        <f t="shared" si="193"/>
        <v>04</v>
      </c>
      <c r="AJ211" s="1289" t="s">
        <v>2308</v>
      </c>
      <c r="AK211" s="1289" t="s">
        <v>2309</v>
      </c>
      <c r="AL211" s="212">
        <f t="shared" si="194"/>
        <v>2</v>
      </c>
      <c r="AM211" s="247">
        <f>IF(ISERROR(VLOOKUP($F211,[1]기획현황취합!$A$1:$E$65440,[1]기획현황취합!$B$1,FALSE))=TRUE,0,VLOOKUP($F211,[1]기획현황취합!$A$1:$E$65440,[1]기획현황취합!$B$1,FALSE))</f>
        <v>99000</v>
      </c>
      <c r="AN211" s="1099">
        <f>IF(ISERROR(VLOOKUP($F211,[1]기획현황취합!$A$1:$E$65440,[1]기획현황취합!$C$1,FALSE))=TRUE,0,VLOOKUP($F211,[1]기획현황취합!$A$1:$E$65440,[1]기획현황취합!$C$1,FALSE))</f>
        <v>41803</v>
      </c>
      <c r="AO211" s="45">
        <f>IF(ISERROR(($AM211/1.1)/VLOOKUP($AG211,'TARGET MU'!$A:$D,'TARGET MU'!$D$1,FALSE))=TRUE,0,($AM211/1.1)/VLOOKUP($AG211,'TARGET MU'!$A:$D,'TARGET MU'!$D$1,FALSE))</f>
        <v>25000</v>
      </c>
      <c r="AP211" s="1110">
        <f>IF(OR(AF211=0,AND(AV211=0,AW211=0)),0,IF(AG211="캡보이2",AV211*$AQ$5+AU211,IF(OR(AK211="IN",AK211="BG",AK211="VT",AK211="CB"),$AU211+(($AV211*(1+$AW$4))*(HLOOKUP(VLOOKUP(AG211,'TARGET MU'!$A:$P,'TARGET MU'!$J$1,FALSE),$AO$4:$AR$5,2,FALSE)))+$AW211,$AU211+((($AV211*(1+$AW$4))*(1+HLOOKUP(VLOOKUP($P211,CODE!$K:$P,CODE!$P$1,FALSE),$AS$4:$AV$5,2,FALSE)))*(HLOOKUP(VLOOKUP(AG211,'TARGET MU'!$A:$P,'TARGET MU'!$J$1,FALSE),$AO$4:$AR$5,2,FALSE)))+$AW211)))</f>
        <v>22325</v>
      </c>
      <c r="AQ211" s="38">
        <f t="shared" si="188"/>
        <v>-2675</v>
      </c>
      <c r="AR211" s="754">
        <v>0</v>
      </c>
      <c r="AS211" s="754">
        <v>20</v>
      </c>
      <c r="AT211" s="244" t="s">
        <v>1724</v>
      </c>
      <c r="AU211" s="219">
        <f t="shared" si="189"/>
        <v>20</v>
      </c>
      <c r="AV211" s="245">
        <v>0</v>
      </c>
      <c r="AW211" s="246">
        <v>22305</v>
      </c>
      <c r="AX211" s="250">
        <f>IF(ISERROR(VLOOKUP($F211,[1]기획현황취합!$A$1:$E$65440,[1]기획현황취합!$D$1,FALSE))=TRUE,0,VLOOKUP($F211,[1]기획현황취합!$A$1:$E$65440,[1]기획현황취합!$D$1,FALSE))</f>
        <v>41744</v>
      </c>
      <c r="AY211" s="248">
        <v>0</v>
      </c>
      <c r="AZ211" s="208">
        <f>IF(ISERROR(VLOOKUP($F211,[1]기획현황취합!$A$1:$E$65440,[1]기획현황취합!$E$1,FALSE))=TRUE,0,VLOOKUP($F211,[1]기획현황취합!$A$1:$E$65440,[1]기획현황취합!$E$1,FALSE))</f>
        <v>41844</v>
      </c>
      <c r="BA211" s="243">
        <v>41864</v>
      </c>
      <c r="BB211" s="243">
        <v>41908</v>
      </c>
      <c r="BC211" s="243">
        <v>41912</v>
      </c>
      <c r="BD211" s="243">
        <v>0</v>
      </c>
      <c r="BE211" s="243">
        <v>0</v>
      </c>
      <c r="BF211" s="243">
        <v>0</v>
      </c>
      <c r="BG211" s="249" t="s">
        <v>3359</v>
      </c>
      <c r="BH211" s="249">
        <v>0</v>
      </c>
      <c r="BI211" s="83">
        <f>IF($I211="TTL",SUMIF($C:$C,MID($K211,1,SEARCH("TTL",$K211)-2),$BI:$BI),SUMIF(실입고현황!$A:$A,BB211&amp;VLOOKUP($AG211,'TARGET MU'!$A:$D,'TARGET MU'!$B$1,FALSE)&amp;$Z211&amp;" "&amp;$AE211,실입고현황!$C:$C))</f>
        <v>72</v>
      </c>
      <c r="BJ211" s="102">
        <f>IF($I211="TTL",SUMIF($C:$C,MID($K211,1,SEARCH("TTL",$K211)-2),$BJ:$BJ),SUMIF(실입고현황!$A:$A,BC211&amp;VLOOKUP($AG211,'TARGET MU'!$A:$D,'TARGET MU'!$B$1,FALSE)&amp;$Z211&amp;" "&amp;$AE211,실입고현황!$C:$C))</f>
        <v>84</v>
      </c>
      <c r="BK211" s="103">
        <f>IF($I211="TTL",SUMIF($C:$C,MID($K211,1,SEARCH("TTL",$K211)-2),$BK:$BK),SUMIF(실입고현황!$A:$A,BD211&amp;VLOOKUP($AG211,'TARGET MU'!$A:$D,'TARGET MU'!$B$1,FALSE)&amp;$Z211&amp;" "&amp;$AE211,실입고현황!$C:$C))</f>
        <v>0</v>
      </c>
      <c r="BL211" s="103">
        <f>IF($I211="TTL",SUMIF($C:$C,MID($K211,1,SEARCH("TTL",$K211)-2),$BL:$BL),SUMIF(실입고현황!$A:$A,BE211&amp;VLOOKUP($AG211,'TARGET MU'!$A:$D,'TARGET MU'!$B$1,FALSE)&amp;$Z211&amp;" "&amp;$AE211,실입고현황!$C:$C))</f>
        <v>0</v>
      </c>
      <c r="BM211" s="103">
        <f>IF($I211="TTL",SUMIF($C:$C,MID($K211,1,SEARCH("TTL",$K211)-2),$BM:$BM),SUMIF(실입고현황!$A:$A,BF211&amp;VLOOKUP($AG211,'TARGET MU'!$A:$D,'TARGET MU'!$B$1,FALSE)&amp;$Z211&amp;" "&amp;$AE211,실입고현황!$C:$C))</f>
        <v>0</v>
      </c>
      <c r="BN211" s="104">
        <f t="shared" si="227"/>
        <v>0</v>
      </c>
      <c r="BO211" s="46">
        <f t="shared" si="228"/>
        <v>150</v>
      </c>
      <c r="BP211" s="94">
        <f t="shared" si="229"/>
        <v>3348750</v>
      </c>
      <c r="BQ211" s="94">
        <f t="shared" si="230"/>
        <v>14850000</v>
      </c>
      <c r="BR211" s="47">
        <f t="shared" si="231"/>
        <v>4.0313549832026867</v>
      </c>
      <c r="BT211" s="26" t="str">
        <f>IF(ISERROR(Z211&amp;VLOOKUP($AG211,'TARGET MU'!$A:$D,'TARGET MU'!$B$1,FALSE))=TRUE,"",Z211&amp;VLOOKUP($AG211,'TARGET MU'!$A:$D,'TARGET MU'!$B$1,FALSE))</f>
        <v>ELSTHF5517BK아트인드림</v>
      </c>
      <c r="BU211" s="31">
        <f t="shared" si="240"/>
        <v>22325</v>
      </c>
      <c r="BV211" s="31" t="str">
        <f t="shared" si="241"/>
        <v>ELSTHF5517BKOXL15099000아트인드림04KR</v>
      </c>
      <c r="BX211" s="54" t="str">
        <f t="shared" si="198"/>
        <v>ELS</v>
      </c>
      <c r="BY211" s="55">
        <f t="shared" si="199"/>
        <v>5</v>
      </c>
      <c r="BZ211" s="55" t="str">
        <f t="shared" si="200"/>
        <v>M</v>
      </c>
      <c r="CA211" s="55" t="str">
        <f t="shared" si="201"/>
        <v>TH</v>
      </c>
      <c r="CB211" s="55" t="str">
        <f t="shared" si="202"/>
        <v>K</v>
      </c>
      <c r="CC211" s="55" t="str">
        <f t="shared" si="203"/>
        <v>KR</v>
      </c>
      <c r="CD211" s="56" t="str">
        <f t="shared" si="204"/>
        <v>14FW_ELSTINKO_HOOD_21_BK_KIDS</v>
      </c>
      <c r="CE211" s="55" t="str">
        <f t="shared" si="205"/>
        <v>ELSTHF5517</v>
      </c>
      <c r="CF211" s="55">
        <f t="shared" si="206"/>
        <v>517</v>
      </c>
      <c r="CG211" s="56" t="str">
        <f t="shared" si="207"/>
        <v>14FW_ELSTINKO_HOOD_21_BK_KIDS</v>
      </c>
      <c r="CH211" s="55" t="str">
        <f t="shared" si="208"/>
        <v>BK</v>
      </c>
      <c r="CI211" s="55">
        <f t="shared" si="209"/>
        <v>1</v>
      </c>
      <c r="CJ211" s="55" t="str">
        <f t="shared" si="210"/>
        <v>OXL</v>
      </c>
      <c r="CK211" s="57">
        <f t="shared" si="232"/>
        <v>150</v>
      </c>
      <c r="CL211" s="58">
        <f t="shared" si="211"/>
        <v>0</v>
      </c>
      <c r="CM211" s="57">
        <f t="shared" si="212"/>
        <v>99000</v>
      </c>
      <c r="CN211" s="57">
        <f t="shared" si="213"/>
        <v>22305</v>
      </c>
      <c r="CO211" s="57">
        <f t="shared" si="214"/>
        <v>20</v>
      </c>
      <c r="CP211" s="59">
        <f t="shared" si="215"/>
        <v>2</v>
      </c>
      <c r="CQ211" s="234"/>
      <c r="CS211" s="48"/>
      <c r="CT211" s="49" t="str">
        <f t="shared" si="216"/>
        <v>ELSTHF5517BKOXL</v>
      </c>
      <c r="CU211" s="50" t="str">
        <f t="shared" si="217"/>
        <v>ELSTINKO</v>
      </c>
      <c r="CV211" s="50" t="str">
        <f t="shared" si="197"/>
        <v>HOODED T-SHIRTS_517_KIDS</v>
      </c>
      <c r="CW211" s="50" t="str">
        <f t="shared" si="218"/>
        <v>BLACK_OXL</v>
      </c>
      <c r="CX211" s="51" t="str">
        <f t="shared" si="219"/>
        <v>ELS</v>
      </c>
      <c r="CY211" s="51">
        <f t="shared" si="220"/>
        <v>517</v>
      </c>
      <c r="CZ211" s="52">
        <f t="shared" si="233"/>
        <v>150</v>
      </c>
      <c r="DA211" s="52">
        <f t="shared" si="221"/>
        <v>99000</v>
      </c>
      <c r="DB211" s="51" t="str">
        <f t="shared" si="222"/>
        <v>BLACK</v>
      </c>
      <c r="DC211" s="51" t="str">
        <f t="shared" si="223"/>
        <v>OXL</v>
      </c>
      <c r="DD211" s="60"/>
      <c r="DE211" s="164"/>
      <c r="DG211" s="270">
        <v>41778</v>
      </c>
      <c r="DH211" s="276">
        <f t="shared" si="195"/>
        <v>41754</v>
      </c>
      <c r="DI211" s="269">
        <v>41750</v>
      </c>
      <c r="DJ211" s="269">
        <v>41750</v>
      </c>
      <c r="DK211" s="270">
        <v>41829</v>
      </c>
      <c r="DL211" s="1167"/>
      <c r="DM211" s="1167"/>
      <c r="DN211" s="270"/>
      <c r="DO211" s="270"/>
      <c r="DP211" s="277">
        <f t="shared" si="196"/>
        <v>41784</v>
      </c>
      <c r="DQ211" s="270"/>
      <c r="DR211" s="270"/>
      <c r="DS211" s="271"/>
      <c r="DT211" s="270"/>
      <c r="DU211" s="271"/>
      <c r="DV211" s="270">
        <v>41838</v>
      </c>
      <c r="DW211" s="270"/>
      <c r="DX211" s="271"/>
      <c r="DY211" s="271"/>
      <c r="DZ211" s="60"/>
      <c r="EA211" s="61"/>
      <c r="EB211" s="61"/>
      <c r="EC211" s="26" t="str">
        <f t="shared" si="242"/>
        <v/>
      </c>
      <c r="ED211" s="26" t="str">
        <f t="shared" si="243"/>
        <v>ELSTHF5517BKOXL</v>
      </c>
      <c r="EE211" s="27">
        <f>IF($ED211="",0,IF(COUNTIF(ED$12:ED210,ED211)=0,0,COUNTIF(ED$12:ED210,ED211)))</f>
        <v>0</v>
      </c>
      <c r="EF211" s="26">
        <f t="shared" si="244"/>
        <v>0</v>
      </c>
      <c r="EG211" s="27" t="str">
        <f t="shared" si="245"/>
        <v/>
      </c>
      <c r="EI211" s="26" t="str">
        <f t="shared" si="246"/>
        <v>ELSTHF5517</v>
      </c>
      <c r="EJ211" s="26" t="str">
        <f t="shared" si="247"/>
        <v>ELSTHF5517BK</v>
      </c>
    </row>
    <row r="212" spans="1:140" s="26" customFormat="1" ht="52.5" customHeight="1">
      <c r="A212" s="168" t="str">
        <f>IF(OR($I212="TTL",$I212=""),"",IF(ISERROR(VLOOKUP($B212,CODE!$D:$G,CODE!$F$1-2,FALSE))=TRUE,"전략",VLOOKUP($B212,CODE!$D:$G,CODE!$F$1-2,FALSE)))</f>
        <v>전략</v>
      </c>
      <c r="B212" s="217" t="str">
        <f>IF(OR($I212="TTL",$I212=""),"",IF(VLOOKUP($P212,CODE!$K:$O,CODE!$O$1,FALSE)="",$I212,$I212&amp;"-"&amp;VLOOKUP($P212,CODE!$K:$O,CODE!$O$1,FALSE)))</f>
        <v>ELS-의류</v>
      </c>
      <c r="C212" s="71" t="str">
        <f t="shared" si="234"/>
        <v>ELS-아트인드림-04</v>
      </c>
      <c r="D212" s="300" t="str">
        <f t="shared" si="235"/>
        <v>ELS-아트인드림-04ELSTHF5517RE</v>
      </c>
      <c r="E212" s="71">
        <f t="shared" si="236"/>
        <v>4</v>
      </c>
      <c r="F212" s="193" t="str">
        <f t="shared" si="237"/>
        <v>ELS-아트인드림-044</v>
      </c>
      <c r="G212" s="71" t="str">
        <f t="shared" si="238"/>
        <v>ELS-아트인드림-044-ELSTHF5517REDOXS</v>
      </c>
      <c r="H212" s="71" t="str">
        <f>IF(ISERROR(I212&amp;VLOOKUP(P212,CODE!$K:$N,CODE!$N$1,FALSE)&amp;S212)=TRUE,0,I212&amp;VLOOKUP(P212,CODE!$K:$N,CODE!$N$1,FALSE)&amp;S212)</f>
        <v>ELS의류517</v>
      </c>
      <c r="I212" s="71" t="str">
        <f>IF(ISERROR(SEARCH("TTL",$K212))=TRUE,IF($L212="","",VLOOKUP($L212,CODE!$B:$G,CODE!$D$1,FALSE)),"TTL")</f>
        <v>ELS</v>
      </c>
      <c r="J212" s="237" t="str">
        <f t="shared" si="239"/>
        <v>14FW_E</v>
      </c>
      <c r="K212" s="878"/>
      <c r="L212" s="40" t="s">
        <v>2268</v>
      </c>
      <c r="M212" s="41" t="str">
        <f>IF(OR($I212="TTL",$L212=""),"",VLOOKUP($L212,CODE!$B:$D,CODE!$C$1,FALSE))</f>
        <v>ELSTINKO</v>
      </c>
      <c r="N212" s="42" t="str">
        <f>IF(OR($I212="TTL",$L212=""),"",VLOOKUP($K$2,CODE!$S:$T,CODE!$T$1-1,FALSE))</f>
        <v>F</v>
      </c>
      <c r="O212" s="1281">
        <v>5</v>
      </c>
      <c r="P212" s="40" t="s">
        <v>2303</v>
      </c>
      <c r="Q212" s="41" t="str">
        <f>IF(OR($I212="TTL",$P212=""),"",VLOOKUP($P212,CODE!$K:$M,CODE!$L$1,FALSE))</f>
        <v>HOODED T-SHIRTS</v>
      </c>
      <c r="R212" s="1282" t="s">
        <v>2261</v>
      </c>
      <c r="S212" s="1283">
        <v>517</v>
      </c>
      <c r="T212" s="43">
        <f t="shared" si="190"/>
        <v>517</v>
      </c>
      <c r="U212" s="39" t="str">
        <f t="shared" si="191"/>
        <v>ELSTHF5517</v>
      </c>
      <c r="V212" s="36">
        <f t="shared" si="224"/>
        <v>0.1</v>
      </c>
      <c r="W212" s="1284" t="s">
        <v>2315</v>
      </c>
      <c r="X212" s="39" t="str">
        <f>IF($Y212="","",VLOOKUP($Y212,CODE!$AE:$AF,CODE!$AF$1-1,FALSE))</f>
        <v>RE</v>
      </c>
      <c r="Y212" s="37" t="s">
        <v>2312</v>
      </c>
      <c r="Z212" s="35" t="str">
        <f t="shared" si="192"/>
        <v>ELSTHF5517RE</v>
      </c>
      <c r="AA212" s="592" t="str">
        <f t="shared" si="225"/>
        <v/>
      </c>
      <c r="AB212" s="44">
        <f t="shared" si="226"/>
        <v>0.2</v>
      </c>
      <c r="AC212" s="598">
        <v>0</v>
      </c>
      <c r="AD212" s="184">
        <v>1</v>
      </c>
      <c r="AE212" s="1285" t="s">
        <v>2313</v>
      </c>
      <c r="AF212" s="1295">
        <v>200</v>
      </c>
      <c r="AG212" s="1287" t="s">
        <v>2307</v>
      </c>
      <c r="AH212" s="1288">
        <v>4</v>
      </c>
      <c r="AI212" s="224" t="str">
        <f t="shared" si="193"/>
        <v>04</v>
      </c>
      <c r="AJ212" s="1289" t="s">
        <v>2308</v>
      </c>
      <c r="AK212" s="1289" t="s">
        <v>2309</v>
      </c>
      <c r="AL212" s="212">
        <f t="shared" si="194"/>
        <v>2</v>
      </c>
      <c r="AM212" s="247">
        <f>IF(ISERROR(VLOOKUP($F212,[1]기획현황취합!$A$1:$E$65440,[1]기획현황취합!$B$1,FALSE))=TRUE,0,VLOOKUP($F212,[1]기획현황취합!$A$1:$E$65440,[1]기획현황취합!$B$1,FALSE))</f>
        <v>99000</v>
      </c>
      <c r="AN212" s="1099">
        <f>IF(ISERROR(VLOOKUP($F212,[1]기획현황취합!$A$1:$E$65440,[1]기획현황취합!$C$1,FALSE))=TRUE,0,VLOOKUP($F212,[1]기획현황취합!$A$1:$E$65440,[1]기획현황취합!$C$1,FALSE))</f>
        <v>41803</v>
      </c>
      <c r="AO212" s="45">
        <f>IF(ISERROR(($AM212/1.1)/VLOOKUP($AG212,'TARGET MU'!$A:$D,'TARGET MU'!$D$1,FALSE))=TRUE,0,($AM212/1.1)/VLOOKUP($AG212,'TARGET MU'!$A:$D,'TARGET MU'!$D$1,FALSE))</f>
        <v>25000</v>
      </c>
      <c r="AP212" s="1110">
        <f>IF(OR(AF212=0,AND(AV212=0,AW212=0)),0,IF(AG212="캡보이2",AV212*$AQ$5+AU212,IF(OR(AK212="IN",AK212="BG",AK212="VT",AK212="CB"),$AU212+(($AV212*(1+$AW$4))*(HLOOKUP(VLOOKUP(AG212,'TARGET MU'!$A:$P,'TARGET MU'!$J$1,FALSE),$AO$4:$AR$5,2,FALSE)))+$AW212,$AU212+((($AV212*(1+$AW$4))*(1+HLOOKUP(VLOOKUP($P212,CODE!$K:$P,CODE!$P$1,FALSE),$AS$4:$AV$5,2,FALSE)))*(HLOOKUP(VLOOKUP(AG212,'TARGET MU'!$A:$P,'TARGET MU'!$J$1,FALSE),$AO$4:$AR$5,2,FALSE)))+$AW212)))</f>
        <v>22620</v>
      </c>
      <c r="AQ212" s="38">
        <f t="shared" si="188"/>
        <v>-2380</v>
      </c>
      <c r="AR212" s="754">
        <v>0</v>
      </c>
      <c r="AS212" s="754">
        <v>20</v>
      </c>
      <c r="AT212" s="244" t="s">
        <v>1724</v>
      </c>
      <c r="AU212" s="219">
        <f t="shared" si="189"/>
        <v>20</v>
      </c>
      <c r="AV212" s="245">
        <v>0</v>
      </c>
      <c r="AW212" s="246">
        <v>22600</v>
      </c>
      <c r="AX212" s="250">
        <f>IF(ISERROR(VLOOKUP($F212,[1]기획현황취합!$A$1:$E$65440,[1]기획현황취합!$D$1,FALSE))=TRUE,0,VLOOKUP($F212,[1]기획현황취합!$A$1:$E$65440,[1]기획현황취합!$D$1,FALSE))</f>
        <v>41744</v>
      </c>
      <c r="AY212" s="248">
        <v>0</v>
      </c>
      <c r="AZ212" s="208">
        <f>IF(ISERROR(VLOOKUP($F212,[1]기획현황취합!$A$1:$E$65440,[1]기획현황취합!$E$1,FALSE))=TRUE,0,VLOOKUP($F212,[1]기획현황취합!$A$1:$E$65440,[1]기획현황취합!$E$1,FALSE))</f>
        <v>41844</v>
      </c>
      <c r="BA212" s="243">
        <v>41864</v>
      </c>
      <c r="BB212" s="243">
        <v>41908</v>
      </c>
      <c r="BC212" s="243">
        <v>41912</v>
      </c>
      <c r="BD212" s="243">
        <v>0</v>
      </c>
      <c r="BE212" s="243">
        <v>0</v>
      </c>
      <c r="BF212" s="243">
        <v>0</v>
      </c>
      <c r="BG212" s="249" t="s">
        <v>3361</v>
      </c>
      <c r="BH212" s="249">
        <v>0</v>
      </c>
      <c r="BI212" s="83">
        <f>IF($I212="TTL",SUMIF($C:$C,MID($K212,1,SEARCH("TTL",$K212)-2),$BI:$BI),SUMIF(실입고현황!$A:$A,BB212&amp;VLOOKUP($AG212,'TARGET MU'!$A:$D,'TARGET MU'!$B$1,FALSE)&amp;$Z212&amp;" "&amp;$AE212,실입고현황!$C:$C))</f>
        <v>148</v>
      </c>
      <c r="BJ212" s="102">
        <f>IF($I212="TTL",SUMIF($C:$C,MID($K212,1,SEARCH("TTL",$K212)-2),$BJ:$BJ),SUMIF(실입고현황!$A:$A,BC212&amp;VLOOKUP($AG212,'TARGET MU'!$A:$D,'TARGET MU'!$B$1,FALSE)&amp;$Z212&amp;" "&amp;$AE212,실입고현황!$C:$C))</f>
        <v>47</v>
      </c>
      <c r="BK212" s="103">
        <f>IF($I212="TTL",SUMIF($C:$C,MID($K212,1,SEARCH("TTL",$K212)-2),$BK:$BK),SUMIF(실입고현황!$A:$A,BD212&amp;VLOOKUP($AG212,'TARGET MU'!$A:$D,'TARGET MU'!$B$1,FALSE)&amp;$Z212&amp;" "&amp;$AE212,실입고현황!$C:$C))</f>
        <v>0</v>
      </c>
      <c r="BL212" s="103">
        <f>IF($I212="TTL",SUMIF($C:$C,MID($K212,1,SEARCH("TTL",$K212)-2),$BL:$BL),SUMIF(실입고현황!$A:$A,BE212&amp;VLOOKUP($AG212,'TARGET MU'!$A:$D,'TARGET MU'!$B$1,FALSE)&amp;$Z212&amp;" "&amp;$AE212,실입고현황!$C:$C))</f>
        <v>0</v>
      </c>
      <c r="BM212" s="103">
        <f>IF($I212="TTL",SUMIF($C:$C,MID($K212,1,SEARCH("TTL",$K212)-2),$BM:$BM),SUMIF(실입고현황!$A:$A,BF212&amp;VLOOKUP($AG212,'TARGET MU'!$A:$D,'TARGET MU'!$B$1,FALSE)&amp;$Z212&amp;" "&amp;$AE212,실입고현황!$C:$C))</f>
        <v>0</v>
      </c>
      <c r="BN212" s="104">
        <f t="shared" si="227"/>
        <v>0</v>
      </c>
      <c r="BO212" s="46">
        <f t="shared" si="228"/>
        <v>200</v>
      </c>
      <c r="BP212" s="94">
        <f t="shared" si="229"/>
        <v>4524000</v>
      </c>
      <c r="BQ212" s="94">
        <f t="shared" si="230"/>
        <v>19800000</v>
      </c>
      <c r="BR212" s="47">
        <f t="shared" si="231"/>
        <v>3.9787798408488064</v>
      </c>
      <c r="BT212" s="26" t="str">
        <f>IF(ISERROR(Z212&amp;VLOOKUP($AG212,'TARGET MU'!$A:$D,'TARGET MU'!$B$1,FALSE))=TRUE,"",Z212&amp;VLOOKUP($AG212,'TARGET MU'!$A:$D,'TARGET MU'!$B$1,FALSE))</f>
        <v>ELSTHF5517RE아트인드림</v>
      </c>
      <c r="BU212" s="31">
        <f t="shared" si="240"/>
        <v>22620</v>
      </c>
      <c r="BV212" s="31" t="str">
        <f t="shared" si="241"/>
        <v>ELSTHF5517REOXS20099000아트인드림04KR</v>
      </c>
      <c r="BX212" s="54" t="str">
        <f t="shared" si="198"/>
        <v>ELS</v>
      </c>
      <c r="BY212" s="55">
        <f t="shared" si="199"/>
        <v>5</v>
      </c>
      <c r="BZ212" s="55" t="str">
        <f t="shared" si="200"/>
        <v>M</v>
      </c>
      <c r="CA212" s="55" t="str">
        <f t="shared" si="201"/>
        <v>TH</v>
      </c>
      <c r="CB212" s="55" t="str">
        <f t="shared" si="202"/>
        <v>K</v>
      </c>
      <c r="CC212" s="55" t="str">
        <f t="shared" si="203"/>
        <v>KR</v>
      </c>
      <c r="CD212" s="56" t="str">
        <f t="shared" si="204"/>
        <v>14FW_ELSTINKO_HOOD_21_RE_KIDS</v>
      </c>
      <c r="CE212" s="55" t="str">
        <f t="shared" si="205"/>
        <v>ELSTHF5517</v>
      </c>
      <c r="CF212" s="55">
        <f t="shared" si="206"/>
        <v>517</v>
      </c>
      <c r="CG212" s="56" t="str">
        <f t="shared" si="207"/>
        <v>14FW_ELSTINKO_HOOD_21_RE_KIDS</v>
      </c>
      <c r="CH212" s="55" t="str">
        <f t="shared" si="208"/>
        <v>RE</v>
      </c>
      <c r="CI212" s="55">
        <f t="shared" si="209"/>
        <v>1</v>
      </c>
      <c r="CJ212" s="55" t="str">
        <f t="shared" si="210"/>
        <v>OXS</v>
      </c>
      <c r="CK212" s="57">
        <f t="shared" si="232"/>
        <v>200</v>
      </c>
      <c r="CL212" s="58">
        <f t="shared" si="211"/>
        <v>0</v>
      </c>
      <c r="CM212" s="57">
        <f t="shared" si="212"/>
        <v>99000</v>
      </c>
      <c r="CN212" s="57">
        <f t="shared" si="213"/>
        <v>22600</v>
      </c>
      <c r="CO212" s="57">
        <f t="shared" si="214"/>
        <v>20</v>
      </c>
      <c r="CP212" s="59">
        <f t="shared" si="215"/>
        <v>2</v>
      </c>
      <c r="CQ212" s="234"/>
      <c r="CS212" s="48"/>
      <c r="CT212" s="49" t="str">
        <f t="shared" si="216"/>
        <v>ELSTHF5517REOXS</v>
      </c>
      <c r="CU212" s="50" t="str">
        <f t="shared" si="217"/>
        <v>ELSTINKO</v>
      </c>
      <c r="CV212" s="50" t="str">
        <f t="shared" si="197"/>
        <v>HOODED T-SHIRTS_517_KIDS</v>
      </c>
      <c r="CW212" s="50" t="str">
        <f t="shared" si="218"/>
        <v>RED_OXS</v>
      </c>
      <c r="CX212" s="51" t="str">
        <f t="shared" si="219"/>
        <v>ELS</v>
      </c>
      <c r="CY212" s="51">
        <f t="shared" si="220"/>
        <v>517</v>
      </c>
      <c r="CZ212" s="52">
        <f t="shared" si="233"/>
        <v>200</v>
      </c>
      <c r="DA212" s="52">
        <f t="shared" si="221"/>
        <v>99000</v>
      </c>
      <c r="DB212" s="51" t="str">
        <f t="shared" si="222"/>
        <v>RED</v>
      </c>
      <c r="DC212" s="51" t="str">
        <f t="shared" si="223"/>
        <v>OXS</v>
      </c>
      <c r="DD212" s="60"/>
      <c r="DE212" s="164"/>
      <c r="DG212" s="270">
        <v>41778</v>
      </c>
      <c r="DH212" s="276">
        <f t="shared" si="195"/>
        <v>41754</v>
      </c>
      <c r="DI212" s="269">
        <v>41750</v>
      </c>
      <c r="DJ212" s="269">
        <v>41750</v>
      </c>
      <c r="DK212" s="270">
        <v>41829</v>
      </c>
      <c r="DL212" s="1167"/>
      <c r="DM212" s="1167"/>
      <c r="DN212" s="270"/>
      <c r="DO212" s="270"/>
      <c r="DP212" s="277">
        <f t="shared" si="196"/>
        <v>41784</v>
      </c>
      <c r="DQ212" s="270"/>
      <c r="DR212" s="270"/>
      <c r="DS212" s="271"/>
      <c r="DT212" s="270"/>
      <c r="DU212" s="271"/>
      <c r="DV212" s="270">
        <v>41838</v>
      </c>
      <c r="DW212" s="270"/>
      <c r="DX212" s="271"/>
      <c r="DY212" s="271"/>
      <c r="DZ212" s="60"/>
      <c r="EA212" s="61"/>
      <c r="EB212" s="61"/>
      <c r="EC212" s="26" t="str">
        <f t="shared" si="242"/>
        <v>ELSTHF5517RE41744</v>
      </c>
      <c r="ED212" s="26" t="str">
        <f t="shared" si="243"/>
        <v>ELSTHF5517REOXS</v>
      </c>
      <c r="EE212" s="27">
        <f>IF($ED212="",0,IF(COUNTIF(ED$12:ED211,ED212)=0,0,COUNTIF(ED$12:ED211,ED212)))</f>
        <v>0</v>
      </c>
      <c r="EF212" s="26">
        <f t="shared" si="244"/>
        <v>0</v>
      </c>
      <c r="EG212" s="27" t="str">
        <f t="shared" si="245"/>
        <v/>
      </c>
      <c r="EI212" s="26" t="str">
        <f t="shared" si="246"/>
        <v>ELSTHF5517</v>
      </c>
      <c r="EJ212" s="26" t="str">
        <f t="shared" si="247"/>
        <v>ELSTHF5517RE</v>
      </c>
    </row>
    <row r="213" spans="1:140" s="26" customFormat="1" ht="52.5" customHeight="1">
      <c r="A213" s="168" t="str">
        <f>IF(OR($I213="TTL",$I213=""),"",IF(ISERROR(VLOOKUP($B213,CODE!$D:$G,CODE!$F$1-2,FALSE))=TRUE,"전략",VLOOKUP($B213,CODE!$D:$G,CODE!$F$1-2,FALSE)))</f>
        <v>전략</v>
      </c>
      <c r="B213" s="217" t="str">
        <f>IF(OR($I213="TTL",$I213=""),"",IF(VLOOKUP($P213,CODE!$K:$O,CODE!$O$1,FALSE)="",$I213,$I213&amp;"-"&amp;VLOOKUP($P213,CODE!$K:$O,CODE!$O$1,FALSE)))</f>
        <v>ELS-의류</v>
      </c>
      <c r="C213" s="71" t="str">
        <f t="shared" si="234"/>
        <v>ELS-아트인드림-04</v>
      </c>
      <c r="D213" s="300" t="str">
        <f t="shared" si="235"/>
        <v>ELS-아트인드림-04ELSTHF5517RE</v>
      </c>
      <c r="E213" s="71">
        <f t="shared" si="236"/>
        <v>4</v>
      </c>
      <c r="F213" s="193" t="str">
        <f t="shared" si="237"/>
        <v>ELS-아트인드림-044</v>
      </c>
      <c r="G213" s="71" t="str">
        <f t="shared" si="238"/>
        <v>ELS-아트인드림-044-ELSTHF5517REDOSS</v>
      </c>
      <c r="H213" s="71" t="str">
        <f>IF(ISERROR(I213&amp;VLOOKUP(P213,CODE!$K:$N,CODE!$N$1,FALSE)&amp;S213)=TRUE,0,I213&amp;VLOOKUP(P213,CODE!$K:$N,CODE!$N$1,FALSE)&amp;S213)</f>
        <v>ELS의류517</v>
      </c>
      <c r="I213" s="71" t="str">
        <f>IF(ISERROR(SEARCH("TTL",$K213))=TRUE,IF($L213="","",VLOOKUP($L213,CODE!$B:$G,CODE!$D$1,FALSE)),"TTL")</f>
        <v>ELS</v>
      </c>
      <c r="J213" s="237" t="str">
        <f t="shared" si="239"/>
        <v>14FW_E</v>
      </c>
      <c r="K213" s="878"/>
      <c r="L213" s="40" t="s">
        <v>2268</v>
      </c>
      <c r="M213" s="41" t="str">
        <f>IF(OR($I213="TTL",$L213=""),"",VLOOKUP($L213,CODE!$B:$D,CODE!$C$1,FALSE))</f>
        <v>ELSTINKO</v>
      </c>
      <c r="N213" s="42" t="str">
        <f>IF(OR($I213="TTL",$L213=""),"",VLOOKUP($K$2,CODE!$S:$T,CODE!$T$1-1,FALSE))</f>
        <v>F</v>
      </c>
      <c r="O213" s="1281">
        <v>5</v>
      </c>
      <c r="P213" s="40" t="s">
        <v>2303</v>
      </c>
      <c r="Q213" s="41" t="str">
        <f>IF(OR($I213="TTL",$P213=""),"",VLOOKUP($P213,CODE!$K:$M,CODE!$L$1,FALSE))</f>
        <v>HOODED T-SHIRTS</v>
      </c>
      <c r="R213" s="1282" t="s">
        <v>2261</v>
      </c>
      <c r="S213" s="1283">
        <v>517</v>
      </c>
      <c r="T213" s="43">
        <f t="shared" si="190"/>
        <v>517</v>
      </c>
      <c r="U213" s="39" t="str">
        <f t="shared" si="191"/>
        <v>ELSTHF5517</v>
      </c>
      <c r="V213" s="36">
        <f t="shared" si="224"/>
        <v>0.1</v>
      </c>
      <c r="W213" s="1284" t="s">
        <v>2315</v>
      </c>
      <c r="X213" s="39" t="str">
        <f>IF($Y213="","",VLOOKUP($Y213,CODE!$AE:$AF,CODE!$AF$1-1,FALSE))</f>
        <v>RE</v>
      </c>
      <c r="Y213" s="37" t="s">
        <v>2312</v>
      </c>
      <c r="Z213" s="35" t="str">
        <f t="shared" si="192"/>
        <v>ELSTHF5517RE</v>
      </c>
      <c r="AA213" s="592" t="str">
        <f t="shared" si="225"/>
        <v/>
      </c>
      <c r="AB213" s="44">
        <f t="shared" si="226"/>
        <v>0.2</v>
      </c>
      <c r="AC213" s="598">
        <v>0</v>
      </c>
      <c r="AD213" s="184">
        <v>1</v>
      </c>
      <c r="AE213" s="1285" t="s">
        <v>2264</v>
      </c>
      <c r="AF213" s="1295">
        <v>250</v>
      </c>
      <c r="AG213" s="1287" t="s">
        <v>2307</v>
      </c>
      <c r="AH213" s="1288">
        <v>4</v>
      </c>
      <c r="AI213" s="224" t="str">
        <f t="shared" si="193"/>
        <v>04</v>
      </c>
      <c r="AJ213" s="1289" t="s">
        <v>2308</v>
      </c>
      <c r="AK213" s="1289" t="s">
        <v>2309</v>
      </c>
      <c r="AL213" s="212">
        <f t="shared" si="194"/>
        <v>2</v>
      </c>
      <c r="AM213" s="247">
        <f>IF(ISERROR(VLOOKUP($F213,[1]기획현황취합!$A$1:$E$65440,[1]기획현황취합!$B$1,FALSE))=TRUE,0,VLOOKUP($F213,[1]기획현황취합!$A$1:$E$65440,[1]기획현황취합!$B$1,FALSE))</f>
        <v>99000</v>
      </c>
      <c r="AN213" s="1099">
        <f>IF(ISERROR(VLOOKUP($F213,[1]기획현황취합!$A$1:$E$65440,[1]기획현황취합!$C$1,FALSE))=TRUE,0,VLOOKUP($F213,[1]기획현황취합!$A$1:$E$65440,[1]기획현황취합!$C$1,FALSE))</f>
        <v>41803</v>
      </c>
      <c r="AO213" s="45">
        <f>IF(ISERROR(($AM213/1.1)/VLOOKUP($AG213,'TARGET MU'!$A:$D,'TARGET MU'!$D$1,FALSE))=TRUE,0,($AM213/1.1)/VLOOKUP($AG213,'TARGET MU'!$A:$D,'TARGET MU'!$D$1,FALSE))</f>
        <v>25000</v>
      </c>
      <c r="AP213" s="1110">
        <f>IF(OR(AF213=0,AND(AV213=0,AW213=0)),0,IF(AG213="캡보이2",AV213*$AQ$5+AU213,IF(OR(AK213="IN",AK213="BG",AK213="VT",AK213="CB"),$AU213+(($AV213*(1+$AW$4))*(HLOOKUP(VLOOKUP(AG213,'TARGET MU'!$A:$P,'TARGET MU'!$J$1,FALSE),$AO$4:$AR$5,2,FALSE)))+$AW213,$AU213+((($AV213*(1+$AW$4))*(1+HLOOKUP(VLOOKUP($P213,CODE!$K:$P,CODE!$P$1,FALSE),$AS$4:$AV$5,2,FALSE)))*(HLOOKUP(VLOOKUP(AG213,'TARGET MU'!$A:$P,'TARGET MU'!$J$1,FALSE),$AO$4:$AR$5,2,FALSE)))+$AW213)))</f>
        <v>22620</v>
      </c>
      <c r="AQ213" s="38">
        <f t="shared" si="188"/>
        <v>-2380</v>
      </c>
      <c r="AR213" s="754">
        <v>0</v>
      </c>
      <c r="AS213" s="754">
        <v>20</v>
      </c>
      <c r="AT213" s="244" t="s">
        <v>1724</v>
      </c>
      <c r="AU213" s="219">
        <f t="shared" si="189"/>
        <v>20</v>
      </c>
      <c r="AV213" s="245">
        <v>0</v>
      </c>
      <c r="AW213" s="246">
        <v>22600</v>
      </c>
      <c r="AX213" s="250">
        <f>IF(ISERROR(VLOOKUP($F213,[1]기획현황취합!$A$1:$E$65440,[1]기획현황취합!$D$1,FALSE))=TRUE,0,VLOOKUP($F213,[1]기획현황취합!$A$1:$E$65440,[1]기획현황취합!$D$1,FALSE))</f>
        <v>41744</v>
      </c>
      <c r="AY213" s="248">
        <v>0</v>
      </c>
      <c r="AZ213" s="208">
        <f>IF(ISERROR(VLOOKUP($F213,[1]기획현황취합!$A$1:$E$65440,[1]기획현황취합!$E$1,FALSE))=TRUE,0,VLOOKUP($F213,[1]기획현황취합!$A$1:$E$65440,[1]기획현황취합!$E$1,FALSE))</f>
        <v>41844</v>
      </c>
      <c r="BA213" s="243">
        <v>41864</v>
      </c>
      <c r="BB213" s="243">
        <v>41908</v>
      </c>
      <c r="BC213" s="243">
        <v>41912</v>
      </c>
      <c r="BD213" s="243">
        <v>0</v>
      </c>
      <c r="BE213" s="243">
        <v>0</v>
      </c>
      <c r="BF213" s="243">
        <v>0</v>
      </c>
      <c r="BG213" s="249" t="s">
        <v>3359</v>
      </c>
      <c r="BH213" s="249">
        <v>0</v>
      </c>
      <c r="BI213" s="83">
        <f>IF($I213="TTL",SUMIF($C:$C,MID($K213,1,SEARCH("TTL",$K213)-2),$BI:$BI),SUMIF(실입고현황!$A:$A,BB213&amp;VLOOKUP($AG213,'TARGET MU'!$A:$D,'TARGET MU'!$B$1,FALSE)&amp;$Z213&amp;" "&amp;$AE213,실입고현황!$C:$C))</f>
        <v>199</v>
      </c>
      <c r="BJ213" s="102">
        <f>IF($I213="TTL",SUMIF($C:$C,MID($K213,1,SEARCH("TTL",$K213)-2),$BJ:$BJ),SUMIF(실입고현황!$A:$A,BC213&amp;VLOOKUP($AG213,'TARGET MU'!$A:$D,'TARGET MU'!$B$1,FALSE)&amp;$Z213&amp;" "&amp;$AE213,실입고현황!$C:$C))</f>
        <v>54</v>
      </c>
      <c r="BK213" s="103">
        <f>IF($I213="TTL",SUMIF($C:$C,MID($K213,1,SEARCH("TTL",$K213)-2),$BK:$BK),SUMIF(실입고현황!$A:$A,BD213&amp;VLOOKUP($AG213,'TARGET MU'!$A:$D,'TARGET MU'!$B$1,FALSE)&amp;$Z213&amp;" "&amp;$AE213,실입고현황!$C:$C))</f>
        <v>0</v>
      </c>
      <c r="BL213" s="103">
        <f>IF($I213="TTL",SUMIF($C:$C,MID($K213,1,SEARCH("TTL",$K213)-2),$BL:$BL),SUMIF(실입고현황!$A:$A,BE213&amp;VLOOKUP($AG213,'TARGET MU'!$A:$D,'TARGET MU'!$B$1,FALSE)&amp;$Z213&amp;" "&amp;$AE213,실입고현황!$C:$C))</f>
        <v>0</v>
      </c>
      <c r="BM213" s="103">
        <f>IF($I213="TTL",SUMIF($C:$C,MID($K213,1,SEARCH("TTL",$K213)-2),$BM:$BM),SUMIF(실입고현황!$A:$A,BF213&amp;VLOOKUP($AG213,'TARGET MU'!$A:$D,'TARGET MU'!$B$1,FALSE)&amp;$Z213&amp;" "&amp;$AE213,실입고현황!$C:$C))</f>
        <v>0</v>
      </c>
      <c r="BN213" s="104">
        <f t="shared" si="227"/>
        <v>0</v>
      </c>
      <c r="BO213" s="46">
        <f t="shared" si="228"/>
        <v>250</v>
      </c>
      <c r="BP213" s="94">
        <f t="shared" si="229"/>
        <v>5655000</v>
      </c>
      <c r="BQ213" s="94">
        <f t="shared" si="230"/>
        <v>24750000</v>
      </c>
      <c r="BR213" s="47">
        <f t="shared" si="231"/>
        <v>3.978779840848806</v>
      </c>
      <c r="BT213" s="26" t="str">
        <f>IF(ISERROR(Z213&amp;VLOOKUP($AG213,'TARGET MU'!$A:$D,'TARGET MU'!$B$1,FALSE))=TRUE,"",Z213&amp;VLOOKUP($AG213,'TARGET MU'!$A:$D,'TARGET MU'!$B$1,FALSE))</f>
        <v>ELSTHF5517RE아트인드림</v>
      </c>
      <c r="BU213" s="31">
        <f t="shared" si="240"/>
        <v>22620</v>
      </c>
      <c r="BV213" s="31" t="str">
        <f t="shared" si="241"/>
        <v>ELSTHF5517REOSS25099000아트인드림04KR</v>
      </c>
      <c r="BX213" s="54" t="str">
        <f t="shared" si="198"/>
        <v>ELS</v>
      </c>
      <c r="BY213" s="55">
        <f t="shared" si="199"/>
        <v>5</v>
      </c>
      <c r="BZ213" s="55" t="str">
        <f t="shared" si="200"/>
        <v>M</v>
      </c>
      <c r="CA213" s="55" t="str">
        <f t="shared" si="201"/>
        <v>TH</v>
      </c>
      <c r="CB213" s="55" t="str">
        <f t="shared" si="202"/>
        <v>K</v>
      </c>
      <c r="CC213" s="55" t="str">
        <f t="shared" si="203"/>
        <v>KR</v>
      </c>
      <c r="CD213" s="56" t="str">
        <f t="shared" si="204"/>
        <v>14FW_ELSTINKO_HOOD_21_RE_KIDS</v>
      </c>
      <c r="CE213" s="55" t="str">
        <f t="shared" si="205"/>
        <v>ELSTHF5517</v>
      </c>
      <c r="CF213" s="55">
        <f t="shared" si="206"/>
        <v>517</v>
      </c>
      <c r="CG213" s="56" t="str">
        <f t="shared" si="207"/>
        <v>14FW_ELSTINKO_HOOD_21_RE_KIDS</v>
      </c>
      <c r="CH213" s="55" t="str">
        <f t="shared" si="208"/>
        <v>RE</v>
      </c>
      <c r="CI213" s="55">
        <f t="shared" si="209"/>
        <v>1</v>
      </c>
      <c r="CJ213" s="55" t="str">
        <f t="shared" si="210"/>
        <v>OSS</v>
      </c>
      <c r="CK213" s="57">
        <f t="shared" si="232"/>
        <v>250</v>
      </c>
      <c r="CL213" s="58">
        <f t="shared" si="211"/>
        <v>0</v>
      </c>
      <c r="CM213" s="57">
        <f t="shared" si="212"/>
        <v>99000</v>
      </c>
      <c r="CN213" s="57">
        <f t="shared" si="213"/>
        <v>22600</v>
      </c>
      <c r="CO213" s="57">
        <f t="shared" si="214"/>
        <v>20</v>
      </c>
      <c r="CP213" s="59">
        <f t="shared" si="215"/>
        <v>2</v>
      </c>
      <c r="CQ213" s="234"/>
      <c r="CS213" s="48"/>
      <c r="CT213" s="49" t="str">
        <f t="shared" si="216"/>
        <v>ELSTHF5517REOSS</v>
      </c>
      <c r="CU213" s="50" t="str">
        <f t="shared" si="217"/>
        <v>ELSTINKO</v>
      </c>
      <c r="CV213" s="50" t="str">
        <f t="shared" si="197"/>
        <v>HOODED T-SHIRTS_517_KIDS</v>
      </c>
      <c r="CW213" s="50" t="str">
        <f t="shared" si="218"/>
        <v>RED_OSS</v>
      </c>
      <c r="CX213" s="51" t="str">
        <f t="shared" si="219"/>
        <v>ELS</v>
      </c>
      <c r="CY213" s="51">
        <f t="shared" si="220"/>
        <v>517</v>
      </c>
      <c r="CZ213" s="52">
        <f t="shared" si="233"/>
        <v>250</v>
      </c>
      <c r="DA213" s="52">
        <f t="shared" si="221"/>
        <v>99000</v>
      </c>
      <c r="DB213" s="51" t="str">
        <f t="shared" si="222"/>
        <v>RED</v>
      </c>
      <c r="DC213" s="51" t="str">
        <f t="shared" si="223"/>
        <v>OSS</v>
      </c>
      <c r="DD213" s="60"/>
      <c r="DE213" s="164"/>
      <c r="DG213" s="270">
        <v>41778</v>
      </c>
      <c r="DH213" s="276">
        <f t="shared" si="195"/>
        <v>41754</v>
      </c>
      <c r="DI213" s="269">
        <v>41750</v>
      </c>
      <c r="DJ213" s="269">
        <v>41750</v>
      </c>
      <c r="DK213" s="270">
        <v>41829</v>
      </c>
      <c r="DL213" s="1167"/>
      <c r="DM213" s="1167"/>
      <c r="DN213" s="270"/>
      <c r="DO213" s="270"/>
      <c r="DP213" s="277">
        <f t="shared" si="196"/>
        <v>41784</v>
      </c>
      <c r="DQ213" s="270"/>
      <c r="DR213" s="270"/>
      <c r="DS213" s="271"/>
      <c r="DT213" s="270"/>
      <c r="DU213" s="271"/>
      <c r="DV213" s="270">
        <v>41838</v>
      </c>
      <c r="DW213" s="270"/>
      <c r="DX213" s="271"/>
      <c r="DY213" s="271"/>
      <c r="DZ213" s="60"/>
      <c r="EA213" s="61"/>
      <c r="EB213" s="61"/>
      <c r="EC213" s="26" t="str">
        <f t="shared" si="242"/>
        <v/>
      </c>
      <c r="ED213" s="26" t="str">
        <f t="shared" si="243"/>
        <v>ELSTHF5517REOSS</v>
      </c>
      <c r="EE213" s="27">
        <f>IF($ED213="",0,IF(COUNTIF(ED$12:ED212,ED213)=0,0,COUNTIF(ED$12:ED212,ED213)))</f>
        <v>0</v>
      </c>
      <c r="EF213" s="26">
        <f t="shared" si="244"/>
        <v>0</v>
      </c>
      <c r="EG213" s="27" t="str">
        <f t="shared" si="245"/>
        <v/>
      </c>
      <c r="EI213" s="26" t="str">
        <f t="shared" si="246"/>
        <v>ELSTHF5517</v>
      </c>
      <c r="EJ213" s="26" t="str">
        <f t="shared" si="247"/>
        <v>ELSTHF5517RE</v>
      </c>
    </row>
    <row r="214" spans="1:140" s="26" customFormat="1" ht="52.5" customHeight="1">
      <c r="A214" s="168" t="str">
        <f>IF(OR($I214="TTL",$I214=""),"",IF(ISERROR(VLOOKUP($B214,CODE!$D:$G,CODE!$F$1-2,FALSE))=TRUE,"전략",VLOOKUP($B214,CODE!$D:$G,CODE!$F$1-2,FALSE)))</f>
        <v>전략</v>
      </c>
      <c r="B214" s="217" t="str">
        <f>IF(OR($I214="TTL",$I214=""),"",IF(VLOOKUP($P214,CODE!$K:$O,CODE!$O$1,FALSE)="",$I214,$I214&amp;"-"&amp;VLOOKUP($P214,CODE!$K:$O,CODE!$O$1,FALSE)))</f>
        <v>ELS-의류</v>
      </c>
      <c r="C214" s="71" t="str">
        <f t="shared" si="234"/>
        <v>ELS-아트인드림-04</v>
      </c>
      <c r="D214" s="300" t="str">
        <f t="shared" si="235"/>
        <v>ELS-아트인드림-04ELSTHF5517RE</v>
      </c>
      <c r="E214" s="71">
        <f t="shared" si="236"/>
        <v>4</v>
      </c>
      <c r="F214" s="193" t="str">
        <f t="shared" si="237"/>
        <v>ELS-아트인드림-044</v>
      </c>
      <c r="G214" s="71" t="str">
        <f t="shared" si="238"/>
        <v>ELS-아트인드림-044-ELSTHF5517REDOMM</v>
      </c>
      <c r="H214" s="71" t="str">
        <f>IF(ISERROR(I214&amp;VLOOKUP(P214,CODE!$K:$N,CODE!$N$1,FALSE)&amp;S214)=TRUE,0,I214&amp;VLOOKUP(P214,CODE!$K:$N,CODE!$N$1,FALSE)&amp;S214)</f>
        <v>ELS의류517</v>
      </c>
      <c r="I214" s="71" t="str">
        <f>IF(ISERROR(SEARCH("TTL",$K214))=TRUE,IF($L214="","",VLOOKUP($L214,CODE!$B:$G,CODE!$D$1,FALSE)),"TTL")</f>
        <v>ELS</v>
      </c>
      <c r="J214" s="237" t="str">
        <f t="shared" si="239"/>
        <v>14FW_E</v>
      </c>
      <c r="K214" s="878"/>
      <c r="L214" s="40" t="s">
        <v>2268</v>
      </c>
      <c r="M214" s="41" t="str">
        <f>IF(OR($I214="TTL",$L214=""),"",VLOOKUP($L214,CODE!$B:$D,CODE!$C$1,FALSE))</f>
        <v>ELSTINKO</v>
      </c>
      <c r="N214" s="42" t="str">
        <f>IF(OR($I214="TTL",$L214=""),"",VLOOKUP($K$2,CODE!$S:$T,CODE!$T$1-1,FALSE))</f>
        <v>F</v>
      </c>
      <c r="O214" s="1281">
        <v>5</v>
      </c>
      <c r="P214" s="40" t="s">
        <v>2303</v>
      </c>
      <c r="Q214" s="41" t="str">
        <f>IF(OR($I214="TTL",$P214=""),"",VLOOKUP($P214,CODE!$K:$M,CODE!$L$1,FALSE))</f>
        <v>HOODED T-SHIRTS</v>
      </c>
      <c r="R214" s="1282" t="s">
        <v>2261</v>
      </c>
      <c r="S214" s="1283">
        <v>517</v>
      </c>
      <c r="T214" s="43">
        <f t="shared" si="190"/>
        <v>517</v>
      </c>
      <c r="U214" s="39" t="str">
        <f t="shared" si="191"/>
        <v>ELSTHF5517</v>
      </c>
      <c r="V214" s="36">
        <f t="shared" si="224"/>
        <v>0.1</v>
      </c>
      <c r="W214" s="1284" t="s">
        <v>2315</v>
      </c>
      <c r="X214" s="39" t="str">
        <f>IF($Y214="","",VLOOKUP($Y214,CODE!$AE:$AF,CODE!$AF$1-1,FALSE))</f>
        <v>RE</v>
      </c>
      <c r="Y214" s="37" t="s">
        <v>2312</v>
      </c>
      <c r="Z214" s="35" t="str">
        <f t="shared" si="192"/>
        <v>ELSTHF5517RE</v>
      </c>
      <c r="AA214" s="592" t="str">
        <f t="shared" si="225"/>
        <v/>
      </c>
      <c r="AB214" s="44">
        <f t="shared" si="226"/>
        <v>0.2</v>
      </c>
      <c r="AC214" s="598">
        <v>0</v>
      </c>
      <c r="AD214" s="184">
        <v>1</v>
      </c>
      <c r="AE214" s="1285" t="s">
        <v>2270</v>
      </c>
      <c r="AF214" s="1295">
        <v>200</v>
      </c>
      <c r="AG214" s="1287" t="s">
        <v>2307</v>
      </c>
      <c r="AH214" s="1288">
        <v>4</v>
      </c>
      <c r="AI214" s="224" t="str">
        <f t="shared" si="193"/>
        <v>04</v>
      </c>
      <c r="AJ214" s="1289" t="s">
        <v>2308</v>
      </c>
      <c r="AK214" s="1289" t="s">
        <v>2309</v>
      </c>
      <c r="AL214" s="212">
        <f t="shared" si="194"/>
        <v>2</v>
      </c>
      <c r="AM214" s="247">
        <f>IF(ISERROR(VLOOKUP($F214,[1]기획현황취합!$A$1:$E$65440,[1]기획현황취합!$B$1,FALSE))=TRUE,0,VLOOKUP($F214,[1]기획현황취합!$A$1:$E$65440,[1]기획현황취합!$B$1,FALSE))</f>
        <v>99000</v>
      </c>
      <c r="AN214" s="1099">
        <f>IF(ISERROR(VLOOKUP($F214,[1]기획현황취합!$A$1:$E$65440,[1]기획현황취합!$C$1,FALSE))=TRUE,0,VLOOKUP($F214,[1]기획현황취합!$A$1:$E$65440,[1]기획현황취합!$C$1,FALSE))</f>
        <v>41803</v>
      </c>
      <c r="AO214" s="45">
        <f>IF(ISERROR(($AM214/1.1)/VLOOKUP($AG214,'TARGET MU'!$A:$D,'TARGET MU'!$D$1,FALSE))=TRUE,0,($AM214/1.1)/VLOOKUP($AG214,'TARGET MU'!$A:$D,'TARGET MU'!$D$1,FALSE))</f>
        <v>25000</v>
      </c>
      <c r="AP214" s="1110">
        <f>IF(OR(AF214=0,AND(AV214=0,AW214=0)),0,IF(AG214="캡보이2",AV214*$AQ$5+AU214,IF(OR(AK214="IN",AK214="BG",AK214="VT",AK214="CB"),$AU214+(($AV214*(1+$AW$4))*(HLOOKUP(VLOOKUP(AG214,'TARGET MU'!$A:$P,'TARGET MU'!$J$1,FALSE),$AO$4:$AR$5,2,FALSE)))+$AW214,$AU214+((($AV214*(1+$AW$4))*(1+HLOOKUP(VLOOKUP($P214,CODE!$K:$P,CODE!$P$1,FALSE),$AS$4:$AV$5,2,FALSE)))*(HLOOKUP(VLOOKUP(AG214,'TARGET MU'!$A:$P,'TARGET MU'!$J$1,FALSE),$AO$4:$AR$5,2,FALSE)))+$AW214)))</f>
        <v>22620</v>
      </c>
      <c r="AQ214" s="38">
        <f t="shared" si="188"/>
        <v>-2380</v>
      </c>
      <c r="AR214" s="754">
        <v>0</v>
      </c>
      <c r="AS214" s="754">
        <v>20</v>
      </c>
      <c r="AT214" s="244" t="s">
        <v>1724</v>
      </c>
      <c r="AU214" s="219">
        <f t="shared" si="189"/>
        <v>20</v>
      </c>
      <c r="AV214" s="245">
        <v>0</v>
      </c>
      <c r="AW214" s="246">
        <v>22600</v>
      </c>
      <c r="AX214" s="250">
        <f>IF(ISERROR(VLOOKUP($F214,[1]기획현황취합!$A$1:$E$65440,[1]기획현황취합!$D$1,FALSE))=TRUE,0,VLOOKUP($F214,[1]기획현황취합!$A$1:$E$65440,[1]기획현황취합!$D$1,FALSE))</f>
        <v>41744</v>
      </c>
      <c r="AY214" s="248">
        <v>0</v>
      </c>
      <c r="AZ214" s="208">
        <f>IF(ISERROR(VLOOKUP($F214,[1]기획현황취합!$A$1:$E$65440,[1]기획현황취합!$E$1,FALSE))=TRUE,0,VLOOKUP($F214,[1]기획현황취합!$A$1:$E$65440,[1]기획현황취합!$E$1,FALSE))</f>
        <v>41844</v>
      </c>
      <c r="BA214" s="243">
        <v>41864</v>
      </c>
      <c r="BB214" s="243">
        <v>41908</v>
      </c>
      <c r="BC214" s="243">
        <v>41912</v>
      </c>
      <c r="BD214" s="243">
        <v>0</v>
      </c>
      <c r="BE214" s="243">
        <v>0</v>
      </c>
      <c r="BF214" s="243">
        <v>0</v>
      </c>
      <c r="BG214" s="249" t="s">
        <v>3361</v>
      </c>
      <c r="BH214" s="249">
        <v>0</v>
      </c>
      <c r="BI214" s="83">
        <f>IF($I214="TTL",SUMIF($C:$C,MID($K214,1,SEARCH("TTL",$K214)-2),$BI:$BI),SUMIF(실입고현황!$A:$A,BB214&amp;VLOOKUP($AG214,'TARGET MU'!$A:$D,'TARGET MU'!$B$1,FALSE)&amp;$Z214&amp;" "&amp;$AE214,실입고현황!$C:$C))</f>
        <v>127</v>
      </c>
      <c r="BJ214" s="102">
        <f>IF($I214="TTL",SUMIF($C:$C,MID($K214,1,SEARCH("TTL",$K214)-2),$BJ:$BJ),SUMIF(실입고현황!$A:$A,BC214&amp;VLOOKUP($AG214,'TARGET MU'!$A:$D,'TARGET MU'!$B$1,FALSE)&amp;$Z214&amp;" "&amp;$AE214,실입고현황!$C:$C))</f>
        <v>74</v>
      </c>
      <c r="BK214" s="103">
        <f>IF($I214="TTL",SUMIF($C:$C,MID($K214,1,SEARCH("TTL",$K214)-2),$BK:$BK),SUMIF(실입고현황!$A:$A,BD214&amp;VLOOKUP($AG214,'TARGET MU'!$A:$D,'TARGET MU'!$B$1,FALSE)&amp;$Z214&amp;" "&amp;$AE214,실입고현황!$C:$C))</f>
        <v>0</v>
      </c>
      <c r="BL214" s="103">
        <f>IF($I214="TTL",SUMIF($C:$C,MID($K214,1,SEARCH("TTL",$K214)-2),$BL:$BL),SUMIF(실입고현황!$A:$A,BE214&amp;VLOOKUP($AG214,'TARGET MU'!$A:$D,'TARGET MU'!$B$1,FALSE)&amp;$Z214&amp;" "&amp;$AE214,실입고현황!$C:$C))</f>
        <v>0</v>
      </c>
      <c r="BM214" s="103">
        <f>IF($I214="TTL",SUMIF($C:$C,MID($K214,1,SEARCH("TTL",$K214)-2),$BM:$BM),SUMIF(실입고현황!$A:$A,BF214&amp;VLOOKUP($AG214,'TARGET MU'!$A:$D,'TARGET MU'!$B$1,FALSE)&amp;$Z214&amp;" "&amp;$AE214,실입고현황!$C:$C))</f>
        <v>0</v>
      </c>
      <c r="BN214" s="104">
        <f t="shared" si="227"/>
        <v>0</v>
      </c>
      <c r="BO214" s="46">
        <f t="shared" si="228"/>
        <v>200</v>
      </c>
      <c r="BP214" s="94">
        <f t="shared" si="229"/>
        <v>4524000</v>
      </c>
      <c r="BQ214" s="94">
        <f t="shared" si="230"/>
        <v>19800000</v>
      </c>
      <c r="BR214" s="47">
        <f t="shared" si="231"/>
        <v>3.9787798408488064</v>
      </c>
      <c r="BT214" s="26" t="str">
        <f>IF(ISERROR(Z214&amp;VLOOKUP($AG214,'TARGET MU'!$A:$D,'TARGET MU'!$B$1,FALSE))=TRUE,"",Z214&amp;VLOOKUP($AG214,'TARGET MU'!$A:$D,'TARGET MU'!$B$1,FALSE))</f>
        <v>ELSTHF5517RE아트인드림</v>
      </c>
      <c r="BU214" s="31">
        <f t="shared" si="240"/>
        <v>22620</v>
      </c>
      <c r="BV214" s="31" t="str">
        <f t="shared" si="241"/>
        <v>ELSTHF5517REOMM20099000아트인드림04KR</v>
      </c>
      <c r="BX214" s="54" t="str">
        <f t="shared" si="198"/>
        <v>ELS</v>
      </c>
      <c r="BY214" s="55">
        <f t="shared" si="199"/>
        <v>5</v>
      </c>
      <c r="BZ214" s="55" t="str">
        <f t="shared" si="200"/>
        <v>M</v>
      </c>
      <c r="CA214" s="55" t="str">
        <f t="shared" si="201"/>
        <v>TH</v>
      </c>
      <c r="CB214" s="55" t="str">
        <f t="shared" si="202"/>
        <v>K</v>
      </c>
      <c r="CC214" s="55" t="str">
        <f t="shared" si="203"/>
        <v>KR</v>
      </c>
      <c r="CD214" s="56" t="str">
        <f t="shared" si="204"/>
        <v>14FW_ELSTINKO_HOOD_21_RE_KIDS</v>
      </c>
      <c r="CE214" s="55" t="str">
        <f t="shared" si="205"/>
        <v>ELSTHF5517</v>
      </c>
      <c r="CF214" s="55">
        <f t="shared" si="206"/>
        <v>517</v>
      </c>
      <c r="CG214" s="56" t="str">
        <f t="shared" si="207"/>
        <v>14FW_ELSTINKO_HOOD_21_RE_KIDS</v>
      </c>
      <c r="CH214" s="55" t="str">
        <f t="shared" si="208"/>
        <v>RE</v>
      </c>
      <c r="CI214" s="55">
        <f t="shared" si="209"/>
        <v>1</v>
      </c>
      <c r="CJ214" s="55" t="str">
        <f t="shared" si="210"/>
        <v>OMM</v>
      </c>
      <c r="CK214" s="57">
        <f t="shared" si="232"/>
        <v>200</v>
      </c>
      <c r="CL214" s="58">
        <f t="shared" si="211"/>
        <v>0</v>
      </c>
      <c r="CM214" s="57">
        <f t="shared" si="212"/>
        <v>99000</v>
      </c>
      <c r="CN214" s="57">
        <f t="shared" si="213"/>
        <v>22600</v>
      </c>
      <c r="CO214" s="57">
        <f t="shared" si="214"/>
        <v>20</v>
      </c>
      <c r="CP214" s="59">
        <f t="shared" si="215"/>
        <v>2</v>
      </c>
      <c r="CQ214" s="234"/>
      <c r="CS214" s="48"/>
      <c r="CT214" s="49" t="str">
        <f t="shared" si="216"/>
        <v>ELSTHF5517REOMM</v>
      </c>
      <c r="CU214" s="50" t="str">
        <f t="shared" si="217"/>
        <v>ELSTINKO</v>
      </c>
      <c r="CV214" s="50" t="str">
        <f t="shared" si="197"/>
        <v>HOODED T-SHIRTS_517_KIDS</v>
      </c>
      <c r="CW214" s="50" t="str">
        <f t="shared" si="218"/>
        <v>RED_OMM</v>
      </c>
      <c r="CX214" s="51" t="str">
        <f t="shared" si="219"/>
        <v>ELS</v>
      </c>
      <c r="CY214" s="51">
        <f t="shared" si="220"/>
        <v>517</v>
      </c>
      <c r="CZ214" s="52">
        <f t="shared" si="233"/>
        <v>200</v>
      </c>
      <c r="DA214" s="52">
        <f t="shared" si="221"/>
        <v>99000</v>
      </c>
      <c r="DB214" s="51" t="str">
        <f t="shared" si="222"/>
        <v>RED</v>
      </c>
      <c r="DC214" s="51" t="str">
        <f t="shared" si="223"/>
        <v>OMM</v>
      </c>
      <c r="DD214" s="60"/>
      <c r="DE214" s="164"/>
      <c r="DG214" s="270">
        <v>41778</v>
      </c>
      <c r="DH214" s="276">
        <f t="shared" si="195"/>
        <v>41754</v>
      </c>
      <c r="DI214" s="269">
        <v>41750</v>
      </c>
      <c r="DJ214" s="269">
        <v>41750</v>
      </c>
      <c r="DK214" s="270">
        <v>41829</v>
      </c>
      <c r="DL214" s="1167"/>
      <c r="DM214" s="1167"/>
      <c r="DN214" s="270"/>
      <c r="DO214" s="270"/>
      <c r="DP214" s="277">
        <f t="shared" si="196"/>
        <v>41784</v>
      </c>
      <c r="DQ214" s="270"/>
      <c r="DR214" s="270"/>
      <c r="DS214" s="271"/>
      <c r="DT214" s="270"/>
      <c r="DU214" s="271"/>
      <c r="DV214" s="270">
        <v>41838</v>
      </c>
      <c r="DW214" s="270"/>
      <c r="DX214" s="271"/>
      <c r="DY214" s="271"/>
      <c r="DZ214" s="60"/>
      <c r="EA214" s="61"/>
      <c r="EB214" s="61"/>
      <c r="EC214" s="26" t="str">
        <f t="shared" si="242"/>
        <v/>
      </c>
      <c r="ED214" s="26" t="str">
        <f t="shared" si="243"/>
        <v>ELSTHF5517REOMM</v>
      </c>
      <c r="EE214" s="27">
        <f>IF($ED214="",0,IF(COUNTIF(ED$12:ED213,ED214)=0,0,COUNTIF(ED$12:ED213,ED214)))</f>
        <v>0</v>
      </c>
      <c r="EF214" s="26">
        <f t="shared" si="244"/>
        <v>0</v>
      </c>
      <c r="EG214" s="27" t="str">
        <f t="shared" si="245"/>
        <v/>
      </c>
      <c r="EI214" s="26" t="str">
        <f t="shared" si="246"/>
        <v>ELSTHF5517</v>
      </c>
      <c r="EJ214" s="26" t="str">
        <f t="shared" si="247"/>
        <v>ELSTHF5517RE</v>
      </c>
    </row>
    <row r="215" spans="1:140" s="26" customFormat="1" ht="52.5" customHeight="1">
      <c r="A215" s="168" t="str">
        <f>IF(OR($I215="TTL",$I215=""),"",IF(ISERROR(VLOOKUP($B215,CODE!$D:$G,CODE!$F$1-2,FALSE))=TRUE,"전략",VLOOKUP($B215,CODE!$D:$G,CODE!$F$1-2,FALSE)))</f>
        <v>전략</v>
      </c>
      <c r="B215" s="217" t="str">
        <f>IF(OR($I215="TTL",$I215=""),"",IF(VLOOKUP($P215,CODE!$K:$O,CODE!$O$1,FALSE)="",$I215,$I215&amp;"-"&amp;VLOOKUP($P215,CODE!$K:$O,CODE!$O$1,FALSE)))</f>
        <v>ELS-의류</v>
      </c>
      <c r="C215" s="71" t="str">
        <f t="shared" si="234"/>
        <v>ELS-아트인드림-04</v>
      </c>
      <c r="D215" s="300" t="str">
        <f t="shared" si="235"/>
        <v>ELS-아트인드림-04ELSTHF5517RE</v>
      </c>
      <c r="E215" s="71">
        <f t="shared" si="236"/>
        <v>4</v>
      </c>
      <c r="F215" s="193" t="str">
        <f t="shared" si="237"/>
        <v>ELS-아트인드림-044</v>
      </c>
      <c r="G215" s="71" t="str">
        <f t="shared" si="238"/>
        <v>ELS-아트인드림-044-ELSTHF5517REDOLL</v>
      </c>
      <c r="H215" s="71" t="str">
        <f>IF(ISERROR(I215&amp;VLOOKUP(P215,CODE!$K:$N,CODE!$N$1,FALSE)&amp;S215)=TRUE,0,I215&amp;VLOOKUP(P215,CODE!$K:$N,CODE!$N$1,FALSE)&amp;S215)</f>
        <v>ELS의류517</v>
      </c>
      <c r="I215" s="71" t="str">
        <f>IF(ISERROR(SEARCH("TTL",$K215))=TRUE,IF($L215="","",VLOOKUP($L215,CODE!$B:$G,CODE!$D$1,FALSE)),"TTL")</f>
        <v>ELS</v>
      </c>
      <c r="J215" s="237" t="str">
        <f t="shared" si="239"/>
        <v>14FW_E</v>
      </c>
      <c r="K215" s="878"/>
      <c r="L215" s="40" t="s">
        <v>2268</v>
      </c>
      <c r="M215" s="41" t="str">
        <f>IF(OR($I215="TTL",$L215=""),"",VLOOKUP($L215,CODE!$B:$D,CODE!$C$1,FALSE))</f>
        <v>ELSTINKO</v>
      </c>
      <c r="N215" s="42" t="str">
        <f>IF(OR($I215="TTL",$L215=""),"",VLOOKUP($K$2,CODE!$S:$T,CODE!$T$1-1,FALSE))</f>
        <v>F</v>
      </c>
      <c r="O215" s="1281">
        <v>5</v>
      </c>
      <c r="P215" s="40" t="s">
        <v>2303</v>
      </c>
      <c r="Q215" s="41" t="str">
        <f>IF(OR($I215="TTL",$P215=""),"",VLOOKUP($P215,CODE!$K:$M,CODE!$L$1,FALSE))</f>
        <v>HOODED T-SHIRTS</v>
      </c>
      <c r="R215" s="1282" t="s">
        <v>2261</v>
      </c>
      <c r="S215" s="1283">
        <v>517</v>
      </c>
      <c r="T215" s="43">
        <f t="shared" si="190"/>
        <v>517</v>
      </c>
      <c r="U215" s="39" t="str">
        <f t="shared" si="191"/>
        <v>ELSTHF5517</v>
      </c>
      <c r="V215" s="36">
        <f t="shared" si="224"/>
        <v>0.1</v>
      </c>
      <c r="W215" s="1284" t="s">
        <v>2315</v>
      </c>
      <c r="X215" s="39" t="str">
        <f>IF($Y215="","",VLOOKUP($Y215,CODE!$AE:$AF,CODE!$AF$1-1,FALSE))</f>
        <v>RE</v>
      </c>
      <c r="Y215" s="37" t="s">
        <v>2312</v>
      </c>
      <c r="Z215" s="35" t="str">
        <f t="shared" si="192"/>
        <v>ELSTHF5517RE</v>
      </c>
      <c r="AA215" s="592" t="str">
        <f t="shared" si="225"/>
        <v/>
      </c>
      <c r="AB215" s="44">
        <f t="shared" si="226"/>
        <v>0.2</v>
      </c>
      <c r="AC215" s="598">
        <v>0</v>
      </c>
      <c r="AD215" s="184">
        <v>1</v>
      </c>
      <c r="AE215" s="1285" t="s">
        <v>2310</v>
      </c>
      <c r="AF215" s="1295">
        <v>200</v>
      </c>
      <c r="AG215" s="1287" t="s">
        <v>2307</v>
      </c>
      <c r="AH215" s="1288">
        <v>4</v>
      </c>
      <c r="AI215" s="224" t="str">
        <f t="shared" si="193"/>
        <v>04</v>
      </c>
      <c r="AJ215" s="1289" t="s">
        <v>2308</v>
      </c>
      <c r="AK215" s="1289" t="s">
        <v>2309</v>
      </c>
      <c r="AL215" s="212">
        <f t="shared" si="194"/>
        <v>2</v>
      </c>
      <c r="AM215" s="247">
        <f>IF(ISERROR(VLOOKUP($F215,[1]기획현황취합!$A$1:$E$65440,[1]기획현황취합!$B$1,FALSE))=TRUE,0,VLOOKUP($F215,[1]기획현황취합!$A$1:$E$65440,[1]기획현황취합!$B$1,FALSE))</f>
        <v>99000</v>
      </c>
      <c r="AN215" s="1099">
        <f>IF(ISERROR(VLOOKUP($F215,[1]기획현황취합!$A$1:$E$65440,[1]기획현황취합!$C$1,FALSE))=TRUE,0,VLOOKUP($F215,[1]기획현황취합!$A$1:$E$65440,[1]기획현황취합!$C$1,FALSE))</f>
        <v>41803</v>
      </c>
      <c r="AO215" s="45">
        <f>IF(ISERROR(($AM215/1.1)/VLOOKUP($AG215,'TARGET MU'!$A:$D,'TARGET MU'!$D$1,FALSE))=TRUE,0,($AM215/1.1)/VLOOKUP($AG215,'TARGET MU'!$A:$D,'TARGET MU'!$D$1,FALSE))</f>
        <v>25000</v>
      </c>
      <c r="AP215" s="1110">
        <f>IF(OR(AF215=0,AND(AV215=0,AW215=0)),0,IF(AG215="캡보이2",AV215*$AQ$5+AU215,IF(OR(AK215="IN",AK215="BG",AK215="VT",AK215="CB"),$AU215+(($AV215*(1+$AW$4))*(HLOOKUP(VLOOKUP(AG215,'TARGET MU'!$A:$P,'TARGET MU'!$J$1,FALSE),$AO$4:$AR$5,2,FALSE)))+$AW215,$AU215+((($AV215*(1+$AW$4))*(1+HLOOKUP(VLOOKUP($P215,CODE!$K:$P,CODE!$P$1,FALSE),$AS$4:$AV$5,2,FALSE)))*(HLOOKUP(VLOOKUP(AG215,'TARGET MU'!$A:$P,'TARGET MU'!$J$1,FALSE),$AO$4:$AR$5,2,FALSE)))+$AW215)))</f>
        <v>22620</v>
      </c>
      <c r="AQ215" s="38">
        <f t="shared" si="188"/>
        <v>-2380</v>
      </c>
      <c r="AR215" s="754">
        <v>0</v>
      </c>
      <c r="AS215" s="754">
        <v>20</v>
      </c>
      <c r="AT215" s="244" t="s">
        <v>1724</v>
      </c>
      <c r="AU215" s="219">
        <f t="shared" si="189"/>
        <v>20</v>
      </c>
      <c r="AV215" s="245">
        <v>0</v>
      </c>
      <c r="AW215" s="246">
        <v>22600</v>
      </c>
      <c r="AX215" s="250">
        <f>IF(ISERROR(VLOOKUP($F215,[1]기획현황취합!$A$1:$E$65440,[1]기획현황취합!$D$1,FALSE))=TRUE,0,VLOOKUP($F215,[1]기획현황취합!$A$1:$E$65440,[1]기획현황취합!$D$1,FALSE))</f>
        <v>41744</v>
      </c>
      <c r="AY215" s="248">
        <v>0</v>
      </c>
      <c r="AZ215" s="208">
        <f>IF(ISERROR(VLOOKUP($F215,[1]기획현황취합!$A$1:$E$65440,[1]기획현황취합!$E$1,FALSE))=TRUE,0,VLOOKUP($F215,[1]기획현황취합!$A$1:$E$65440,[1]기획현황취합!$E$1,FALSE))</f>
        <v>41844</v>
      </c>
      <c r="BA215" s="243">
        <v>41864</v>
      </c>
      <c r="BB215" s="243">
        <v>41908</v>
      </c>
      <c r="BC215" s="243">
        <v>41912</v>
      </c>
      <c r="BD215" s="243">
        <v>0</v>
      </c>
      <c r="BE215" s="243">
        <v>0</v>
      </c>
      <c r="BF215" s="243">
        <v>0</v>
      </c>
      <c r="BG215" s="249" t="s">
        <v>3359</v>
      </c>
      <c r="BH215" s="249">
        <v>0</v>
      </c>
      <c r="BI215" s="83">
        <f>IF($I215="TTL",SUMIF($C:$C,MID($K215,1,SEARCH("TTL",$K215)-2),$BI:$BI),SUMIF(실입고현황!$A:$A,BB215&amp;VLOOKUP($AG215,'TARGET MU'!$A:$D,'TARGET MU'!$B$1,FALSE)&amp;$Z215&amp;" "&amp;$AE215,실입고현황!$C:$C))</f>
        <v>147</v>
      </c>
      <c r="BJ215" s="102">
        <f>IF($I215="TTL",SUMIF($C:$C,MID($K215,1,SEARCH("TTL",$K215)-2),$BJ:$BJ),SUMIF(실입고현황!$A:$A,BC215&amp;VLOOKUP($AG215,'TARGET MU'!$A:$D,'TARGET MU'!$B$1,FALSE)&amp;$Z215&amp;" "&amp;$AE215,실입고현황!$C:$C))</f>
        <v>50</v>
      </c>
      <c r="BK215" s="103">
        <f>IF($I215="TTL",SUMIF($C:$C,MID($K215,1,SEARCH("TTL",$K215)-2),$BK:$BK),SUMIF(실입고현황!$A:$A,BD215&amp;VLOOKUP($AG215,'TARGET MU'!$A:$D,'TARGET MU'!$B$1,FALSE)&amp;$Z215&amp;" "&amp;$AE215,실입고현황!$C:$C))</f>
        <v>0</v>
      </c>
      <c r="BL215" s="103">
        <f>IF($I215="TTL",SUMIF($C:$C,MID($K215,1,SEARCH("TTL",$K215)-2),$BL:$BL),SUMIF(실입고현황!$A:$A,BE215&amp;VLOOKUP($AG215,'TARGET MU'!$A:$D,'TARGET MU'!$B$1,FALSE)&amp;$Z215&amp;" "&amp;$AE215,실입고현황!$C:$C))</f>
        <v>0</v>
      </c>
      <c r="BM215" s="103">
        <f>IF($I215="TTL",SUMIF($C:$C,MID($K215,1,SEARCH("TTL",$K215)-2),$BM:$BM),SUMIF(실입고현황!$A:$A,BF215&amp;VLOOKUP($AG215,'TARGET MU'!$A:$D,'TARGET MU'!$B$1,FALSE)&amp;$Z215&amp;" "&amp;$AE215,실입고현황!$C:$C))</f>
        <v>0</v>
      </c>
      <c r="BN215" s="104">
        <f t="shared" si="227"/>
        <v>0</v>
      </c>
      <c r="BO215" s="46">
        <f t="shared" si="228"/>
        <v>200</v>
      </c>
      <c r="BP215" s="94">
        <f t="shared" si="229"/>
        <v>4524000</v>
      </c>
      <c r="BQ215" s="94">
        <f t="shared" si="230"/>
        <v>19800000</v>
      </c>
      <c r="BR215" s="47">
        <f t="shared" si="231"/>
        <v>3.9787798408488064</v>
      </c>
      <c r="BT215" s="26" t="str">
        <f>IF(ISERROR(Z215&amp;VLOOKUP($AG215,'TARGET MU'!$A:$D,'TARGET MU'!$B$1,FALSE))=TRUE,"",Z215&amp;VLOOKUP($AG215,'TARGET MU'!$A:$D,'TARGET MU'!$B$1,FALSE))</f>
        <v>ELSTHF5517RE아트인드림</v>
      </c>
      <c r="BU215" s="31">
        <f t="shared" si="240"/>
        <v>22620</v>
      </c>
      <c r="BV215" s="31" t="str">
        <f t="shared" si="241"/>
        <v>ELSTHF5517REOLL20099000아트인드림04KR</v>
      </c>
      <c r="BX215" s="54" t="str">
        <f t="shared" si="198"/>
        <v>ELS</v>
      </c>
      <c r="BY215" s="55">
        <f t="shared" si="199"/>
        <v>5</v>
      </c>
      <c r="BZ215" s="55" t="str">
        <f t="shared" si="200"/>
        <v>M</v>
      </c>
      <c r="CA215" s="55" t="str">
        <f t="shared" si="201"/>
        <v>TH</v>
      </c>
      <c r="CB215" s="55" t="str">
        <f t="shared" si="202"/>
        <v>K</v>
      </c>
      <c r="CC215" s="55" t="str">
        <f t="shared" si="203"/>
        <v>KR</v>
      </c>
      <c r="CD215" s="56" t="str">
        <f t="shared" si="204"/>
        <v>14FW_ELSTINKO_HOOD_21_RE_KIDS</v>
      </c>
      <c r="CE215" s="55" t="str">
        <f t="shared" si="205"/>
        <v>ELSTHF5517</v>
      </c>
      <c r="CF215" s="55">
        <f t="shared" si="206"/>
        <v>517</v>
      </c>
      <c r="CG215" s="56" t="str">
        <f t="shared" si="207"/>
        <v>14FW_ELSTINKO_HOOD_21_RE_KIDS</v>
      </c>
      <c r="CH215" s="55" t="str">
        <f t="shared" si="208"/>
        <v>RE</v>
      </c>
      <c r="CI215" s="55">
        <f t="shared" si="209"/>
        <v>1</v>
      </c>
      <c r="CJ215" s="55" t="str">
        <f t="shared" si="210"/>
        <v>OLL</v>
      </c>
      <c r="CK215" s="57">
        <f t="shared" si="232"/>
        <v>200</v>
      </c>
      <c r="CL215" s="58">
        <f t="shared" si="211"/>
        <v>0</v>
      </c>
      <c r="CM215" s="57">
        <f t="shared" si="212"/>
        <v>99000</v>
      </c>
      <c r="CN215" s="57">
        <f t="shared" si="213"/>
        <v>22600</v>
      </c>
      <c r="CO215" s="57">
        <f t="shared" si="214"/>
        <v>20</v>
      </c>
      <c r="CP215" s="59">
        <f t="shared" si="215"/>
        <v>2</v>
      </c>
      <c r="CQ215" s="234"/>
      <c r="CS215" s="48"/>
      <c r="CT215" s="49" t="str">
        <f t="shared" si="216"/>
        <v>ELSTHF5517REOLL</v>
      </c>
      <c r="CU215" s="50" t="str">
        <f t="shared" si="217"/>
        <v>ELSTINKO</v>
      </c>
      <c r="CV215" s="50" t="str">
        <f t="shared" si="197"/>
        <v>HOODED T-SHIRTS_517_KIDS</v>
      </c>
      <c r="CW215" s="50" t="str">
        <f t="shared" si="218"/>
        <v>RED_OLL</v>
      </c>
      <c r="CX215" s="51" t="str">
        <f t="shared" si="219"/>
        <v>ELS</v>
      </c>
      <c r="CY215" s="51">
        <f t="shared" si="220"/>
        <v>517</v>
      </c>
      <c r="CZ215" s="52">
        <f t="shared" si="233"/>
        <v>200</v>
      </c>
      <c r="DA215" s="52">
        <f t="shared" si="221"/>
        <v>99000</v>
      </c>
      <c r="DB215" s="51" t="str">
        <f t="shared" si="222"/>
        <v>RED</v>
      </c>
      <c r="DC215" s="51" t="str">
        <f t="shared" si="223"/>
        <v>OLL</v>
      </c>
      <c r="DD215" s="60"/>
      <c r="DE215" s="164"/>
      <c r="DG215" s="270">
        <v>41778</v>
      </c>
      <c r="DH215" s="276">
        <f t="shared" si="195"/>
        <v>41754</v>
      </c>
      <c r="DI215" s="269">
        <v>41750</v>
      </c>
      <c r="DJ215" s="269">
        <v>41750</v>
      </c>
      <c r="DK215" s="270">
        <v>41829</v>
      </c>
      <c r="DL215" s="1167"/>
      <c r="DM215" s="1167"/>
      <c r="DN215" s="270"/>
      <c r="DO215" s="270"/>
      <c r="DP215" s="277">
        <f t="shared" si="196"/>
        <v>41784</v>
      </c>
      <c r="DQ215" s="270"/>
      <c r="DR215" s="270"/>
      <c r="DS215" s="271"/>
      <c r="DT215" s="270"/>
      <c r="DU215" s="271"/>
      <c r="DV215" s="270">
        <v>41838</v>
      </c>
      <c r="DW215" s="270"/>
      <c r="DX215" s="271"/>
      <c r="DY215" s="271"/>
      <c r="DZ215" s="60"/>
      <c r="EA215" s="61"/>
      <c r="EB215" s="61"/>
      <c r="EC215" s="26" t="str">
        <f t="shared" si="242"/>
        <v/>
      </c>
      <c r="ED215" s="26" t="str">
        <f t="shared" si="243"/>
        <v>ELSTHF5517REOLL</v>
      </c>
      <c r="EE215" s="27">
        <f>IF($ED215="",0,IF(COUNTIF(ED$12:ED214,ED215)=0,0,COUNTIF(ED$12:ED214,ED215)))</f>
        <v>0</v>
      </c>
      <c r="EF215" s="26">
        <f t="shared" si="244"/>
        <v>0</v>
      </c>
      <c r="EG215" s="27" t="str">
        <f t="shared" si="245"/>
        <v/>
      </c>
      <c r="EI215" s="26" t="str">
        <f t="shared" si="246"/>
        <v>ELSTHF5517</v>
      </c>
      <c r="EJ215" s="26" t="str">
        <f t="shared" si="247"/>
        <v>ELSTHF5517RE</v>
      </c>
    </row>
    <row r="216" spans="1:140" s="26" customFormat="1" ht="52.5" customHeight="1">
      <c r="A216" s="168" t="str">
        <f>IF(OR($I216="TTL",$I216=""),"",IF(ISERROR(VLOOKUP($B216,CODE!$D:$G,CODE!$F$1-2,FALSE))=TRUE,"전략",VLOOKUP($B216,CODE!$D:$G,CODE!$F$1-2,FALSE)))</f>
        <v>전략</v>
      </c>
      <c r="B216" s="217" t="str">
        <f>IF(OR($I216="TTL",$I216=""),"",IF(VLOOKUP($P216,CODE!$K:$O,CODE!$O$1,FALSE)="",$I216,$I216&amp;"-"&amp;VLOOKUP($P216,CODE!$K:$O,CODE!$O$1,FALSE)))</f>
        <v>ELS-의류</v>
      </c>
      <c r="C216" s="71" t="str">
        <f t="shared" si="234"/>
        <v>ELS-아트인드림-04</v>
      </c>
      <c r="D216" s="300" t="str">
        <f t="shared" si="235"/>
        <v>ELS-아트인드림-04ELSTHF5517RE</v>
      </c>
      <c r="E216" s="71">
        <f t="shared" si="236"/>
        <v>4</v>
      </c>
      <c r="F216" s="193" t="str">
        <f t="shared" si="237"/>
        <v>ELS-아트인드림-044</v>
      </c>
      <c r="G216" s="71" t="str">
        <f t="shared" si="238"/>
        <v>ELS-아트인드림-044-ELSTHF5517REDOXL</v>
      </c>
      <c r="H216" s="71" t="str">
        <f>IF(ISERROR(I216&amp;VLOOKUP(P216,CODE!$K:$N,CODE!$N$1,FALSE)&amp;S216)=TRUE,0,I216&amp;VLOOKUP(P216,CODE!$K:$N,CODE!$N$1,FALSE)&amp;S216)</f>
        <v>ELS의류517</v>
      </c>
      <c r="I216" s="71" t="str">
        <f>IF(ISERROR(SEARCH("TTL",$K216))=TRUE,IF($L216="","",VLOOKUP($L216,CODE!$B:$G,CODE!$D$1,FALSE)),"TTL")</f>
        <v>ELS</v>
      </c>
      <c r="J216" s="237" t="str">
        <f t="shared" si="239"/>
        <v>14FW_E</v>
      </c>
      <c r="K216" s="878"/>
      <c r="L216" s="40" t="s">
        <v>2268</v>
      </c>
      <c r="M216" s="41" t="str">
        <f>IF(OR($I216="TTL",$L216=""),"",VLOOKUP($L216,CODE!$B:$D,CODE!$C$1,FALSE))</f>
        <v>ELSTINKO</v>
      </c>
      <c r="N216" s="42" t="str">
        <f>IF(OR($I216="TTL",$L216=""),"",VLOOKUP($K$2,CODE!$S:$T,CODE!$T$1-1,FALSE))</f>
        <v>F</v>
      </c>
      <c r="O216" s="1281">
        <v>5</v>
      </c>
      <c r="P216" s="40" t="s">
        <v>2303</v>
      </c>
      <c r="Q216" s="41" t="str">
        <f>IF(OR($I216="TTL",$P216=""),"",VLOOKUP($P216,CODE!$K:$M,CODE!$L$1,FALSE))</f>
        <v>HOODED T-SHIRTS</v>
      </c>
      <c r="R216" s="1282" t="s">
        <v>2261</v>
      </c>
      <c r="S216" s="1283">
        <v>517</v>
      </c>
      <c r="T216" s="43">
        <f t="shared" si="190"/>
        <v>517</v>
      </c>
      <c r="U216" s="39" t="str">
        <f t="shared" si="191"/>
        <v>ELSTHF5517</v>
      </c>
      <c r="V216" s="36">
        <f t="shared" si="224"/>
        <v>0.1</v>
      </c>
      <c r="W216" s="1284" t="s">
        <v>2315</v>
      </c>
      <c r="X216" s="39" t="str">
        <f>IF($Y216="","",VLOOKUP($Y216,CODE!$AE:$AF,CODE!$AF$1-1,FALSE))</f>
        <v>RE</v>
      </c>
      <c r="Y216" s="37" t="s">
        <v>2312</v>
      </c>
      <c r="Z216" s="35" t="str">
        <f t="shared" si="192"/>
        <v>ELSTHF5517RE</v>
      </c>
      <c r="AA216" s="592" t="str">
        <f t="shared" si="225"/>
        <v/>
      </c>
      <c r="AB216" s="44">
        <f t="shared" si="226"/>
        <v>0.2</v>
      </c>
      <c r="AC216" s="598">
        <v>0</v>
      </c>
      <c r="AD216" s="184">
        <v>1</v>
      </c>
      <c r="AE216" s="1285" t="s">
        <v>2302</v>
      </c>
      <c r="AF216" s="1295">
        <v>150</v>
      </c>
      <c r="AG216" s="1287" t="s">
        <v>2307</v>
      </c>
      <c r="AH216" s="1288">
        <v>4</v>
      </c>
      <c r="AI216" s="224" t="str">
        <f t="shared" si="193"/>
        <v>04</v>
      </c>
      <c r="AJ216" s="1289" t="s">
        <v>2308</v>
      </c>
      <c r="AK216" s="1289" t="s">
        <v>2309</v>
      </c>
      <c r="AL216" s="212">
        <f t="shared" si="194"/>
        <v>2</v>
      </c>
      <c r="AM216" s="247">
        <f>IF(ISERROR(VLOOKUP($F216,[1]기획현황취합!$A$1:$E$65440,[1]기획현황취합!$B$1,FALSE))=TRUE,0,VLOOKUP($F216,[1]기획현황취합!$A$1:$E$65440,[1]기획현황취합!$B$1,FALSE))</f>
        <v>99000</v>
      </c>
      <c r="AN216" s="1099">
        <f>IF(ISERROR(VLOOKUP($F216,[1]기획현황취합!$A$1:$E$65440,[1]기획현황취합!$C$1,FALSE))=TRUE,0,VLOOKUP($F216,[1]기획현황취합!$A$1:$E$65440,[1]기획현황취합!$C$1,FALSE))</f>
        <v>41803</v>
      </c>
      <c r="AO216" s="45">
        <f>IF(ISERROR(($AM216/1.1)/VLOOKUP($AG216,'TARGET MU'!$A:$D,'TARGET MU'!$D$1,FALSE))=TRUE,0,($AM216/1.1)/VLOOKUP($AG216,'TARGET MU'!$A:$D,'TARGET MU'!$D$1,FALSE))</f>
        <v>25000</v>
      </c>
      <c r="AP216" s="1110">
        <f>IF(OR(AF216=0,AND(AV216=0,AW216=0)),0,IF(AG216="캡보이2",AV216*$AQ$5+AU216,IF(OR(AK216="IN",AK216="BG",AK216="VT",AK216="CB"),$AU216+(($AV216*(1+$AW$4))*(HLOOKUP(VLOOKUP(AG216,'TARGET MU'!$A:$P,'TARGET MU'!$J$1,FALSE),$AO$4:$AR$5,2,FALSE)))+$AW216,$AU216+((($AV216*(1+$AW$4))*(1+HLOOKUP(VLOOKUP($P216,CODE!$K:$P,CODE!$P$1,FALSE),$AS$4:$AV$5,2,FALSE)))*(HLOOKUP(VLOOKUP(AG216,'TARGET MU'!$A:$P,'TARGET MU'!$J$1,FALSE),$AO$4:$AR$5,2,FALSE)))+$AW216)))</f>
        <v>22620</v>
      </c>
      <c r="AQ216" s="38">
        <f t="shared" si="188"/>
        <v>-2380</v>
      </c>
      <c r="AR216" s="754">
        <v>0</v>
      </c>
      <c r="AS216" s="754">
        <v>20</v>
      </c>
      <c r="AT216" s="244" t="s">
        <v>1724</v>
      </c>
      <c r="AU216" s="219">
        <f t="shared" si="189"/>
        <v>20</v>
      </c>
      <c r="AV216" s="245">
        <v>0</v>
      </c>
      <c r="AW216" s="246">
        <v>22600</v>
      </c>
      <c r="AX216" s="250">
        <f>IF(ISERROR(VLOOKUP($F216,[1]기획현황취합!$A$1:$E$65440,[1]기획현황취합!$D$1,FALSE))=TRUE,0,VLOOKUP($F216,[1]기획현황취합!$A$1:$E$65440,[1]기획현황취합!$D$1,FALSE))</f>
        <v>41744</v>
      </c>
      <c r="AY216" s="248">
        <v>0</v>
      </c>
      <c r="AZ216" s="208">
        <f>IF(ISERROR(VLOOKUP($F216,[1]기획현황취합!$A$1:$E$65440,[1]기획현황취합!$E$1,FALSE))=TRUE,0,VLOOKUP($F216,[1]기획현황취합!$A$1:$E$65440,[1]기획현황취합!$E$1,FALSE))</f>
        <v>41844</v>
      </c>
      <c r="BA216" s="243">
        <v>41864</v>
      </c>
      <c r="BB216" s="243">
        <v>41908</v>
      </c>
      <c r="BC216" s="243">
        <v>41912</v>
      </c>
      <c r="BD216" s="243">
        <v>0</v>
      </c>
      <c r="BE216" s="243">
        <v>0</v>
      </c>
      <c r="BF216" s="243">
        <v>0</v>
      </c>
      <c r="BG216" s="249" t="s">
        <v>3361</v>
      </c>
      <c r="BH216" s="249">
        <v>0</v>
      </c>
      <c r="BI216" s="83">
        <f>IF($I216="TTL",SUMIF($C:$C,MID($K216,1,SEARCH("TTL",$K216)-2),$BI:$BI),SUMIF(실입고현황!$A:$A,BB216&amp;VLOOKUP($AG216,'TARGET MU'!$A:$D,'TARGET MU'!$B$1,FALSE)&amp;$Z216&amp;" "&amp;$AE216,실입고현황!$C:$C))</f>
        <v>124</v>
      </c>
      <c r="BJ216" s="102">
        <f>IF($I216="TTL",SUMIF($C:$C,MID($K216,1,SEARCH("TTL",$K216)-2),$BJ:$BJ),SUMIF(실입고현황!$A:$A,BC216&amp;VLOOKUP($AG216,'TARGET MU'!$A:$D,'TARGET MU'!$B$1,FALSE)&amp;$Z216&amp;" "&amp;$AE216,실입고현황!$C:$C))</f>
        <v>30</v>
      </c>
      <c r="BK216" s="103">
        <f>IF($I216="TTL",SUMIF($C:$C,MID($K216,1,SEARCH("TTL",$K216)-2),$BK:$BK),SUMIF(실입고현황!$A:$A,BD216&amp;VLOOKUP($AG216,'TARGET MU'!$A:$D,'TARGET MU'!$B$1,FALSE)&amp;$Z216&amp;" "&amp;$AE216,실입고현황!$C:$C))</f>
        <v>0</v>
      </c>
      <c r="BL216" s="103">
        <f>IF($I216="TTL",SUMIF($C:$C,MID($K216,1,SEARCH("TTL",$K216)-2),$BL:$BL),SUMIF(실입고현황!$A:$A,BE216&amp;VLOOKUP($AG216,'TARGET MU'!$A:$D,'TARGET MU'!$B$1,FALSE)&amp;$Z216&amp;" "&amp;$AE216,실입고현황!$C:$C))</f>
        <v>0</v>
      </c>
      <c r="BM216" s="103">
        <f>IF($I216="TTL",SUMIF($C:$C,MID($K216,1,SEARCH("TTL",$K216)-2),$BM:$BM),SUMIF(실입고현황!$A:$A,BF216&amp;VLOOKUP($AG216,'TARGET MU'!$A:$D,'TARGET MU'!$B$1,FALSE)&amp;$Z216&amp;" "&amp;$AE216,실입고현황!$C:$C))</f>
        <v>0</v>
      </c>
      <c r="BN216" s="104">
        <f t="shared" si="227"/>
        <v>0</v>
      </c>
      <c r="BO216" s="46">
        <f t="shared" si="228"/>
        <v>150</v>
      </c>
      <c r="BP216" s="94">
        <f t="shared" si="229"/>
        <v>3393000</v>
      </c>
      <c r="BQ216" s="94">
        <f t="shared" si="230"/>
        <v>14850000</v>
      </c>
      <c r="BR216" s="47">
        <f t="shared" si="231"/>
        <v>3.978779840848806</v>
      </c>
      <c r="BT216" s="26" t="str">
        <f>IF(ISERROR(Z216&amp;VLOOKUP($AG216,'TARGET MU'!$A:$D,'TARGET MU'!$B$1,FALSE))=TRUE,"",Z216&amp;VLOOKUP($AG216,'TARGET MU'!$A:$D,'TARGET MU'!$B$1,FALSE))</f>
        <v>ELSTHF5517RE아트인드림</v>
      </c>
      <c r="BU216" s="31">
        <f t="shared" si="240"/>
        <v>22620</v>
      </c>
      <c r="BV216" s="31" t="str">
        <f t="shared" si="241"/>
        <v>ELSTHF5517REOXL15099000아트인드림04KR</v>
      </c>
      <c r="BX216" s="54" t="str">
        <f t="shared" si="198"/>
        <v>ELS</v>
      </c>
      <c r="BY216" s="55">
        <f t="shared" si="199"/>
        <v>5</v>
      </c>
      <c r="BZ216" s="55" t="str">
        <f t="shared" si="200"/>
        <v>M</v>
      </c>
      <c r="CA216" s="55" t="str">
        <f t="shared" si="201"/>
        <v>TH</v>
      </c>
      <c r="CB216" s="55" t="str">
        <f t="shared" si="202"/>
        <v>K</v>
      </c>
      <c r="CC216" s="55" t="str">
        <f t="shared" si="203"/>
        <v>KR</v>
      </c>
      <c r="CD216" s="56" t="str">
        <f t="shared" si="204"/>
        <v>14FW_ELSTINKO_HOOD_21_RE_KIDS</v>
      </c>
      <c r="CE216" s="55" t="str">
        <f t="shared" si="205"/>
        <v>ELSTHF5517</v>
      </c>
      <c r="CF216" s="55">
        <f t="shared" si="206"/>
        <v>517</v>
      </c>
      <c r="CG216" s="56" t="str">
        <f t="shared" si="207"/>
        <v>14FW_ELSTINKO_HOOD_21_RE_KIDS</v>
      </c>
      <c r="CH216" s="55" t="str">
        <f t="shared" si="208"/>
        <v>RE</v>
      </c>
      <c r="CI216" s="55">
        <f t="shared" si="209"/>
        <v>1</v>
      </c>
      <c r="CJ216" s="55" t="str">
        <f t="shared" si="210"/>
        <v>OXL</v>
      </c>
      <c r="CK216" s="57">
        <f t="shared" si="232"/>
        <v>150</v>
      </c>
      <c r="CL216" s="58">
        <f t="shared" si="211"/>
        <v>0</v>
      </c>
      <c r="CM216" s="57">
        <f t="shared" si="212"/>
        <v>99000</v>
      </c>
      <c r="CN216" s="57">
        <f t="shared" si="213"/>
        <v>22600</v>
      </c>
      <c r="CO216" s="57">
        <f t="shared" si="214"/>
        <v>20</v>
      </c>
      <c r="CP216" s="59">
        <f t="shared" si="215"/>
        <v>2</v>
      </c>
      <c r="CQ216" s="234"/>
      <c r="CS216" s="48"/>
      <c r="CT216" s="49" t="str">
        <f t="shared" si="216"/>
        <v>ELSTHF5517REOXL</v>
      </c>
      <c r="CU216" s="50" t="str">
        <f t="shared" si="217"/>
        <v>ELSTINKO</v>
      </c>
      <c r="CV216" s="50" t="str">
        <f t="shared" si="197"/>
        <v>HOODED T-SHIRTS_517_KIDS</v>
      </c>
      <c r="CW216" s="50" t="str">
        <f t="shared" si="218"/>
        <v>RED_OXL</v>
      </c>
      <c r="CX216" s="51" t="str">
        <f t="shared" si="219"/>
        <v>ELS</v>
      </c>
      <c r="CY216" s="51">
        <f t="shared" si="220"/>
        <v>517</v>
      </c>
      <c r="CZ216" s="52">
        <f t="shared" si="233"/>
        <v>150</v>
      </c>
      <c r="DA216" s="52">
        <f t="shared" si="221"/>
        <v>99000</v>
      </c>
      <c r="DB216" s="51" t="str">
        <f t="shared" si="222"/>
        <v>RED</v>
      </c>
      <c r="DC216" s="51" t="str">
        <f t="shared" si="223"/>
        <v>OXL</v>
      </c>
      <c r="DD216" s="60"/>
      <c r="DE216" s="164"/>
      <c r="DG216" s="270">
        <v>41778</v>
      </c>
      <c r="DH216" s="276">
        <f t="shared" si="195"/>
        <v>41754</v>
      </c>
      <c r="DI216" s="269">
        <v>41750</v>
      </c>
      <c r="DJ216" s="269">
        <v>41750</v>
      </c>
      <c r="DK216" s="270">
        <v>41829</v>
      </c>
      <c r="DL216" s="1167"/>
      <c r="DM216" s="1167"/>
      <c r="DN216" s="270"/>
      <c r="DO216" s="270"/>
      <c r="DP216" s="277">
        <f t="shared" si="196"/>
        <v>41784</v>
      </c>
      <c r="DQ216" s="270"/>
      <c r="DR216" s="270"/>
      <c r="DS216" s="271"/>
      <c r="DT216" s="270"/>
      <c r="DU216" s="271"/>
      <c r="DV216" s="270">
        <v>41838</v>
      </c>
      <c r="DW216" s="270"/>
      <c r="DX216" s="271"/>
      <c r="DY216" s="271"/>
      <c r="DZ216" s="60"/>
      <c r="EA216" s="61"/>
      <c r="EB216" s="61"/>
      <c r="EC216" s="26" t="str">
        <f t="shared" si="242"/>
        <v/>
      </c>
      <c r="ED216" s="26" t="str">
        <f t="shared" si="243"/>
        <v>ELSTHF5517REOXL</v>
      </c>
      <c r="EE216" s="27">
        <f>IF($ED216="",0,IF(COUNTIF(ED$12:ED215,ED216)=0,0,COUNTIF(ED$12:ED215,ED216)))</f>
        <v>0</v>
      </c>
      <c r="EF216" s="26">
        <f t="shared" si="244"/>
        <v>0</v>
      </c>
      <c r="EG216" s="27" t="str">
        <f t="shared" si="245"/>
        <v/>
      </c>
      <c r="EI216" s="26" t="str">
        <f t="shared" si="246"/>
        <v>ELSTHF5517</v>
      </c>
      <c r="EJ216" s="26" t="str">
        <f t="shared" si="247"/>
        <v>ELSTHF5517RE</v>
      </c>
    </row>
    <row r="217" spans="1:140" s="26" customFormat="1" ht="52.5" customHeight="1">
      <c r="A217" s="168" t="str">
        <f>IF(OR($I217="TTL",$I217=""),"",IF(ISERROR(VLOOKUP($B217,CODE!$D:$G,CODE!$F$1-2,FALSE))=TRUE,"전략",VLOOKUP($B217,CODE!$D:$G,CODE!$F$1-2,FALSE)))</f>
        <v>전략</v>
      </c>
      <c r="B217" s="217" t="str">
        <f>IF(OR($I217="TTL",$I217=""),"",IF(VLOOKUP($P217,CODE!$K:$O,CODE!$O$1,FALSE)="",$I217,$I217&amp;"-"&amp;VLOOKUP($P217,CODE!$K:$O,CODE!$O$1,FALSE)))</f>
        <v>ELS-의류</v>
      </c>
      <c r="C217" s="71" t="str">
        <f t="shared" si="234"/>
        <v>ELS-아트인드림-04</v>
      </c>
      <c r="D217" s="300" t="str">
        <f t="shared" si="235"/>
        <v>ELS-아트인드림-04ELSTHF5518YE</v>
      </c>
      <c r="E217" s="71">
        <f t="shared" si="236"/>
        <v>5</v>
      </c>
      <c r="F217" s="193" t="str">
        <f t="shared" si="237"/>
        <v>ELS-아트인드림-045</v>
      </c>
      <c r="G217" s="71" t="str">
        <f t="shared" si="238"/>
        <v>ELS-아트인드림-045-ELSTHF5518YELLOWOXS</v>
      </c>
      <c r="H217" s="71" t="str">
        <f>IF(ISERROR(I217&amp;VLOOKUP(P217,CODE!$K:$N,CODE!$N$1,FALSE)&amp;S217)=TRUE,0,I217&amp;VLOOKUP(P217,CODE!$K:$N,CODE!$N$1,FALSE)&amp;S217)</f>
        <v>ELS의류518</v>
      </c>
      <c r="I217" s="71" t="str">
        <f>IF(ISERROR(SEARCH("TTL",$K217))=TRUE,IF($L217="","",VLOOKUP($L217,CODE!$B:$G,CODE!$D$1,FALSE)),"TTL")</f>
        <v>ELS</v>
      </c>
      <c r="J217" s="237" t="str">
        <f t="shared" si="239"/>
        <v>14FW_E</v>
      </c>
      <c r="K217" s="596"/>
      <c r="L217" s="40" t="s">
        <v>2268</v>
      </c>
      <c r="M217" s="41" t="str">
        <f>IF(OR($I217="TTL",$L217=""),"",VLOOKUP($L217,CODE!$B:$D,CODE!$C$1,FALSE))</f>
        <v>ELSTINKO</v>
      </c>
      <c r="N217" s="42" t="str">
        <f>IF(OR($I217="TTL",$L217=""),"",VLOOKUP($K$2,CODE!$S:$T,CODE!$T$1-1,FALSE))</f>
        <v>F</v>
      </c>
      <c r="O217" s="1281">
        <v>5</v>
      </c>
      <c r="P217" s="40" t="s">
        <v>2303</v>
      </c>
      <c r="Q217" s="41" t="str">
        <f>IF(OR($I217="TTL",$P217=""),"",VLOOKUP($P217,CODE!$K:$M,CODE!$L$1,FALSE))</f>
        <v>HOODED T-SHIRTS</v>
      </c>
      <c r="R217" s="1282" t="s">
        <v>2261</v>
      </c>
      <c r="S217" s="1283">
        <v>518</v>
      </c>
      <c r="T217" s="43">
        <f t="shared" si="190"/>
        <v>518</v>
      </c>
      <c r="U217" s="39" t="str">
        <f t="shared" si="191"/>
        <v>ELSTHF5518</v>
      </c>
      <c r="V217" s="36">
        <f t="shared" si="224"/>
        <v>0.2</v>
      </c>
      <c r="W217" s="1284" t="s">
        <v>2316</v>
      </c>
      <c r="X217" s="39" t="str">
        <f>IF($Y217="","",VLOOKUP($Y217,CODE!$AE:$AF,CODE!$AF$1-1,FALSE))</f>
        <v>YE</v>
      </c>
      <c r="Y217" s="37" t="s">
        <v>2317</v>
      </c>
      <c r="Z217" s="35" t="str">
        <f t="shared" si="192"/>
        <v>ELSTHF5518YE</v>
      </c>
      <c r="AA217" s="592" t="str">
        <f t="shared" si="225"/>
        <v/>
      </c>
      <c r="AB217" s="44">
        <f t="shared" si="226"/>
        <v>0.2</v>
      </c>
      <c r="AC217" s="598">
        <v>0</v>
      </c>
      <c r="AD217" s="184">
        <v>1</v>
      </c>
      <c r="AE217" s="1285" t="s">
        <v>2318</v>
      </c>
      <c r="AF217" s="1295">
        <v>200</v>
      </c>
      <c r="AG217" s="1287" t="s">
        <v>2319</v>
      </c>
      <c r="AH217" s="1288">
        <v>4</v>
      </c>
      <c r="AI217" s="224" t="str">
        <f t="shared" si="193"/>
        <v>04</v>
      </c>
      <c r="AJ217" s="1289" t="s">
        <v>2320</v>
      </c>
      <c r="AK217" s="1289" t="s">
        <v>2321</v>
      </c>
      <c r="AL217" s="212">
        <f t="shared" si="194"/>
        <v>2</v>
      </c>
      <c r="AM217" s="247">
        <f>IF(ISERROR(VLOOKUP($F217,[1]기획현황취합!$A$1:$E$65440,[1]기획현황취합!$B$1,FALSE))=TRUE,0,VLOOKUP($F217,[1]기획현황취합!$A$1:$E$65440,[1]기획현황취합!$B$1,FALSE))</f>
        <v>99000</v>
      </c>
      <c r="AN217" s="1099">
        <f>IF(ISERROR(VLOOKUP($F217,[1]기획현황취합!$A$1:$E$65440,[1]기획현황취합!$C$1,FALSE))=TRUE,0,VLOOKUP($F217,[1]기획현황취합!$A$1:$E$65440,[1]기획현황취합!$C$1,FALSE))</f>
        <v>41803</v>
      </c>
      <c r="AO217" s="45">
        <f>IF(ISERROR(($AM217/1.1)/VLOOKUP($AG217,'TARGET MU'!$A:$D,'TARGET MU'!$D$1,FALSE))=TRUE,0,($AM217/1.1)/VLOOKUP($AG217,'TARGET MU'!$A:$D,'TARGET MU'!$D$1,FALSE))</f>
        <v>25000</v>
      </c>
      <c r="AP217" s="1110">
        <f>IF(OR(AF217=0,AND(AV217=0,AW217=0)),0,IF(AG217="캡보이2",AV217*$AQ$5+AU217,IF(OR(AK217="IN",AK217="BG",AK217="VT",AK217="CB"),$AU217+(($AV217*(1+$AW$4))*(HLOOKUP(VLOOKUP(AG217,'TARGET MU'!$A:$P,'TARGET MU'!$J$1,FALSE),$AO$4:$AR$5,2,FALSE)))+$AW217,$AU217+((($AV217*(1+$AW$4))*(1+HLOOKUP(VLOOKUP($P217,CODE!$K:$P,CODE!$P$1,FALSE),$AS$4:$AV$5,2,FALSE)))*(HLOOKUP(VLOOKUP(AG217,'TARGET MU'!$A:$P,'TARGET MU'!$J$1,FALSE),$AO$4:$AR$5,2,FALSE)))+$AW217)))</f>
        <v>23740</v>
      </c>
      <c r="AQ217" s="38">
        <f t="shared" si="188"/>
        <v>-1260</v>
      </c>
      <c r="AR217" s="754">
        <v>0</v>
      </c>
      <c r="AS217" s="754">
        <v>20</v>
      </c>
      <c r="AT217" s="244" t="s">
        <v>1724</v>
      </c>
      <c r="AU217" s="219">
        <f t="shared" si="189"/>
        <v>20</v>
      </c>
      <c r="AV217" s="245">
        <v>0</v>
      </c>
      <c r="AW217" s="246">
        <v>23720</v>
      </c>
      <c r="AX217" s="250">
        <f>IF(ISERROR(VLOOKUP($F217,[1]기획현황취합!$A$1:$E$65440,[1]기획현황취합!$D$1,FALSE))=TRUE,0,VLOOKUP($F217,[1]기획현황취합!$A$1:$E$65440,[1]기획현황취합!$D$1,FALSE))</f>
        <v>41744</v>
      </c>
      <c r="AY217" s="248">
        <v>0</v>
      </c>
      <c r="AZ217" s="208">
        <f>IF(ISERROR(VLOOKUP($F217,[1]기획현황취합!$A$1:$E$65440,[1]기획현황취합!$E$1,FALSE))=TRUE,0,VLOOKUP($F217,[1]기획현황취합!$A$1:$E$65440,[1]기획현황취합!$E$1,FALSE))</f>
        <v>41844</v>
      </c>
      <c r="BA217" s="243">
        <v>41864</v>
      </c>
      <c r="BB217" s="243">
        <v>41901</v>
      </c>
      <c r="BC217" s="243">
        <v>41905</v>
      </c>
      <c r="BD217" s="243">
        <v>0</v>
      </c>
      <c r="BE217" s="243">
        <v>0</v>
      </c>
      <c r="BF217" s="243">
        <v>0</v>
      </c>
      <c r="BG217" s="249" t="s">
        <v>3359</v>
      </c>
      <c r="BH217" s="249">
        <v>0</v>
      </c>
      <c r="BI217" s="83">
        <f>IF($I217="TTL",SUMIF($C:$C,MID($K217,1,SEARCH("TTL",$K217)-2),$BI:$BI),SUMIF(실입고현황!$A:$A,BB217&amp;VLOOKUP($AG217,'TARGET MU'!$A:$D,'TARGET MU'!$B$1,FALSE)&amp;$Z217&amp;" "&amp;$AE217,실입고현황!$C:$C))</f>
        <v>183</v>
      </c>
      <c r="BJ217" s="102">
        <f>IF($I217="TTL",SUMIF($C:$C,MID($K217,1,SEARCH("TTL",$K217)-2),$BJ:$BJ),SUMIF(실입고현황!$A:$A,BC217&amp;VLOOKUP($AG217,'TARGET MU'!$A:$D,'TARGET MU'!$B$1,FALSE)&amp;$Z217&amp;" "&amp;$AE217,실입고현황!$C:$C))</f>
        <v>4</v>
      </c>
      <c r="BK217" s="103">
        <f>IF($I217="TTL",SUMIF($C:$C,MID($K217,1,SEARCH("TTL",$K217)-2),$BK:$BK),SUMIF(실입고현황!$A:$A,BD217&amp;VLOOKUP($AG217,'TARGET MU'!$A:$D,'TARGET MU'!$B$1,FALSE)&amp;$Z217&amp;" "&amp;$AE217,실입고현황!$C:$C))</f>
        <v>0</v>
      </c>
      <c r="BL217" s="103">
        <f>IF($I217="TTL",SUMIF($C:$C,MID($K217,1,SEARCH("TTL",$K217)-2),$BL:$BL),SUMIF(실입고현황!$A:$A,BE217&amp;VLOOKUP($AG217,'TARGET MU'!$A:$D,'TARGET MU'!$B$1,FALSE)&amp;$Z217&amp;" "&amp;$AE217,실입고현황!$C:$C))</f>
        <v>0</v>
      </c>
      <c r="BM217" s="103">
        <f>IF($I217="TTL",SUMIF($C:$C,MID($K217,1,SEARCH("TTL",$K217)-2),$BM:$BM),SUMIF(실입고현황!$A:$A,BF217&amp;VLOOKUP($AG217,'TARGET MU'!$A:$D,'TARGET MU'!$B$1,FALSE)&amp;$Z217&amp;" "&amp;$AE217,실입고현황!$C:$C))</f>
        <v>0</v>
      </c>
      <c r="BN217" s="104">
        <f t="shared" si="227"/>
        <v>0</v>
      </c>
      <c r="BO217" s="46">
        <f t="shared" si="228"/>
        <v>200</v>
      </c>
      <c r="BP217" s="94">
        <f t="shared" si="229"/>
        <v>4748000</v>
      </c>
      <c r="BQ217" s="94">
        <f t="shared" si="230"/>
        <v>19800000</v>
      </c>
      <c r="BR217" s="47">
        <f t="shared" si="231"/>
        <v>3.7910699241786014</v>
      </c>
      <c r="BT217" s="26" t="str">
        <f>IF(ISERROR(Z217&amp;VLOOKUP($AG217,'TARGET MU'!$A:$D,'TARGET MU'!$B$1,FALSE))=TRUE,"",Z217&amp;VLOOKUP($AG217,'TARGET MU'!$A:$D,'TARGET MU'!$B$1,FALSE))</f>
        <v>ELSTHF5518YE아트인드림</v>
      </c>
      <c r="BU217" s="31">
        <f t="shared" si="240"/>
        <v>23740</v>
      </c>
      <c r="BV217" s="31" t="str">
        <f t="shared" si="241"/>
        <v>ELSTHF5518YEOXS20099000아트인드림04KR</v>
      </c>
      <c r="BX217" s="54" t="str">
        <f t="shared" si="198"/>
        <v>ELS</v>
      </c>
      <c r="BY217" s="55">
        <f t="shared" si="199"/>
        <v>5</v>
      </c>
      <c r="BZ217" s="55" t="str">
        <f t="shared" si="200"/>
        <v>M</v>
      </c>
      <c r="CA217" s="55" t="str">
        <f t="shared" si="201"/>
        <v>TH</v>
      </c>
      <c r="CB217" s="55" t="str">
        <f t="shared" si="202"/>
        <v>K</v>
      </c>
      <c r="CC217" s="55" t="str">
        <f t="shared" si="203"/>
        <v>KR</v>
      </c>
      <c r="CD217" s="56" t="str">
        <f t="shared" si="204"/>
        <v>14FW_ELSTINKO_HOOD_03_YE_KIDS</v>
      </c>
      <c r="CE217" s="55" t="str">
        <f t="shared" si="205"/>
        <v>ELSTHF5518</v>
      </c>
      <c r="CF217" s="55">
        <f t="shared" si="206"/>
        <v>518</v>
      </c>
      <c r="CG217" s="56" t="str">
        <f t="shared" si="207"/>
        <v>14FW_ELSTINKO_HOOD_03_YE_KIDS</v>
      </c>
      <c r="CH217" s="55" t="str">
        <f t="shared" si="208"/>
        <v>YE</v>
      </c>
      <c r="CI217" s="55">
        <f t="shared" si="209"/>
        <v>1</v>
      </c>
      <c r="CJ217" s="55" t="str">
        <f t="shared" si="210"/>
        <v>OXS</v>
      </c>
      <c r="CK217" s="57">
        <f t="shared" si="232"/>
        <v>200</v>
      </c>
      <c r="CL217" s="58">
        <f t="shared" si="211"/>
        <v>0</v>
      </c>
      <c r="CM217" s="57">
        <f t="shared" si="212"/>
        <v>99000</v>
      </c>
      <c r="CN217" s="57">
        <f t="shared" si="213"/>
        <v>23720</v>
      </c>
      <c r="CO217" s="57">
        <f t="shared" si="214"/>
        <v>20</v>
      </c>
      <c r="CP217" s="59">
        <f t="shared" si="215"/>
        <v>2</v>
      </c>
      <c r="CQ217" s="234"/>
      <c r="CS217" s="48"/>
      <c r="CT217" s="49" t="str">
        <f t="shared" si="216"/>
        <v>ELSTHF5518YEOXS</v>
      </c>
      <c r="CU217" s="50" t="str">
        <f t="shared" si="217"/>
        <v>ELSTINKO</v>
      </c>
      <c r="CV217" s="50" t="str">
        <f t="shared" si="197"/>
        <v>HOODED T-SHIRTS_518_KIDS</v>
      </c>
      <c r="CW217" s="50" t="str">
        <f t="shared" si="218"/>
        <v>YELLOW_OXS</v>
      </c>
      <c r="CX217" s="51" t="str">
        <f t="shared" si="219"/>
        <v>ELS</v>
      </c>
      <c r="CY217" s="51">
        <f t="shared" si="220"/>
        <v>518</v>
      </c>
      <c r="CZ217" s="52">
        <f t="shared" si="233"/>
        <v>200</v>
      </c>
      <c r="DA217" s="52">
        <f t="shared" si="221"/>
        <v>99000</v>
      </c>
      <c r="DB217" s="51" t="str">
        <f t="shared" si="222"/>
        <v>YELLOW</v>
      </c>
      <c r="DC217" s="51" t="str">
        <f t="shared" si="223"/>
        <v>OXS</v>
      </c>
      <c r="DD217" s="60"/>
      <c r="DE217" s="164"/>
      <c r="DG217" s="270">
        <v>41778</v>
      </c>
      <c r="DH217" s="276">
        <f t="shared" si="195"/>
        <v>41754</v>
      </c>
      <c r="DI217" s="269">
        <v>41750</v>
      </c>
      <c r="DJ217" s="269">
        <v>41750</v>
      </c>
      <c r="DK217" s="270">
        <v>41829</v>
      </c>
      <c r="DL217" s="1167"/>
      <c r="DM217" s="1167"/>
      <c r="DN217" s="270"/>
      <c r="DO217" s="270"/>
      <c r="DP217" s="277">
        <f t="shared" si="196"/>
        <v>41784</v>
      </c>
      <c r="DQ217" s="270"/>
      <c r="DR217" s="270"/>
      <c r="DS217" s="271"/>
      <c r="DT217" s="270"/>
      <c r="DU217" s="271"/>
      <c r="DV217" s="270">
        <v>41838</v>
      </c>
      <c r="DW217" s="270"/>
      <c r="DX217" s="271"/>
      <c r="DY217" s="271"/>
      <c r="DZ217" s="60"/>
      <c r="EA217" s="61"/>
      <c r="EB217" s="61"/>
      <c r="EC217" s="26" t="str">
        <f t="shared" si="242"/>
        <v>ELSTHF5518YE41744</v>
      </c>
      <c r="ED217" s="26" t="str">
        <f t="shared" si="243"/>
        <v>ELSTHF5518YEOXS</v>
      </c>
      <c r="EE217" s="27">
        <f>IF($ED217="",0,IF(COUNTIF(ED$12:ED216,ED217)=0,0,COUNTIF(ED$12:ED216,ED217)))</f>
        <v>0</v>
      </c>
      <c r="EF217" s="26">
        <f t="shared" si="244"/>
        <v>0</v>
      </c>
      <c r="EG217" s="27" t="str">
        <f t="shared" si="245"/>
        <v/>
      </c>
      <c r="EI217" s="26" t="str">
        <f t="shared" si="246"/>
        <v>ELSTHF5518</v>
      </c>
      <c r="EJ217" s="26" t="str">
        <f t="shared" si="247"/>
        <v>ELSTHF5518YE</v>
      </c>
    </row>
    <row r="218" spans="1:140" s="26" customFormat="1" ht="52.5" customHeight="1">
      <c r="A218" s="168" t="str">
        <f>IF(OR($I218="TTL",$I218=""),"",IF(ISERROR(VLOOKUP($B218,CODE!$D:$G,CODE!$F$1-2,FALSE))=TRUE,"전략",VLOOKUP($B218,CODE!$D:$G,CODE!$F$1-2,FALSE)))</f>
        <v>전략</v>
      </c>
      <c r="B218" s="217" t="str">
        <f>IF(OR($I218="TTL",$I218=""),"",IF(VLOOKUP($P218,CODE!$K:$O,CODE!$O$1,FALSE)="",$I218,$I218&amp;"-"&amp;VLOOKUP($P218,CODE!$K:$O,CODE!$O$1,FALSE)))</f>
        <v>ELS-의류</v>
      </c>
      <c r="C218" s="71" t="str">
        <f t="shared" si="234"/>
        <v>ELS-아트인드림-04</v>
      </c>
      <c r="D218" s="300" t="str">
        <f t="shared" si="235"/>
        <v>ELS-아트인드림-04ELSTHF5518YE</v>
      </c>
      <c r="E218" s="71">
        <f t="shared" si="236"/>
        <v>5</v>
      </c>
      <c r="F218" s="193" t="str">
        <f t="shared" si="237"/>
        <v>ELS-아트인드림-045</v>
      </c>
      <c r="G218" s="71" t="str">
        <f t="shared" si="238"/>
        <v>ELS-아트인드림-045-ELSTHF5518YELLOWOSS</v>
      </c>
      <c r="H218" s="71" t="str">
        <f>IF(ISERROR(I218&amp;VLOOKUP(P218,CODE!$K:$N,CODE!$N$1,FALSE)&amp;S218)=TRUE,0,I218&amp;VLOOKUP(P218,CODE!$K:$N,CODE!$N$1,FALSE)&amp;S218)</f>
        <v>ELS의류518</v>
      </c>
      <c r="I218" s="71" t="str">
        <f>IF(ISERROR(SEARCH("TTL",$K218))=TRUE,IF($L218="","",VLOOKUP($L218,CODE!$B:$G,CODE!$D$1,FALSE)),"TTL")</f>
        <v>ELS</v>
      </c>
      <c r="J218" s="237" t="str">
        <f t="shared" si="239"/>
        <v>14FW_E</v>
      </c>
      <c r="K218" s="596"/>
      <c r="L218" s="40" t="s">
        <v>2288</v>
      </c>
      <c r="M218" s="41" t="str">
        <f>IF(OR($I218="TTL",$L218=""),"",VLOOKUP($L218,CODE!$B:$D,CODE!$C$1,FALSE))</f>
        <v>ELSTINKO</v>
      </c>
      <c r="N218" s="42" t="str">
        <f>IF(OR($I218="TTL",$L218=""),"",VLOOKUP($K$2,CODE!$S:$T,CODE!$T$1-1,FALSE))</f>
        <v>F</v>
      </c>
      <c r="O218" s="1281">
        <v>5</v>
      </c>
      <c r="P218" s="40" t="s">
        <v>2322</v>
      </c>
      <c r="Q218" s="41" t="str">
        <f>IF(OR($I218="TTL",$P218=""),"",VLOOKUP($P218,CODE!$K:$M,CODE!$L$1,FALSE))</f>
        <v>HOODED T-SHIRTS</v>
      </c>
      <c r="R218" s="1282" t="s">
        <v>2281</v>
      </c>
      <c r="S218" s="1283">
        <v>518</v>
      </c>
      <c r="T218" s="43">
        <f t="shared" si="190"/>
        <v>518</v>
      </c>
      <c r="U218" s="39" t="str">
        <f t="shared" si="191"/>
        <v>ELSTHF5518</v>
      </c>
      <c r="V218" s="36">
        <f t="shared" si="224"/>
        <v>0.2</v>
      </c>
      <c r="W218" s="1284" t="s">
        <v>2316</v>
      </c>
      <c r="X218" s="39" t="str">
        <f>IF($Y218="","",VLOOKUP($Y218,CODE!$AE:$AF,CODE!$AF$1-1,FALSE))</f>
        <v>YE</v>
      </c>
      <c r="Y218" s="37" t="s">
        <v>2317</v>
      </c>
      <c r="Z218" s="35" t="str">
        <f t="shared" si="192"/>
        <v>ELSTHF5518YE</v>
      </c>
      <c r="AA218" s="592" t="str">
        <f t="shared" si="225"/>
        <v/>
      </c>
      <c r="AB218" s="44">
        <f t="shared" si="226"/>
        <v>0.2</v>
      </c>
      <c r="AC218" s="598">
        <v>0</v>
      </c>
      <c r="AD218" s="184">
        <v>1</v>
      </c>
      <c r="AE218" s="1285" t="s">
        <v>2284</v>
      </c>
      <c r="AF218" s="1295">
        <v>250</v>
      </c>
      <c r="AG218" s="1287" t="s">
        <v>2319</v>
      </c>
      <c r="AH218" s="1288">
        <v>4</v>
      </c>
      <c r="AI218" s="224" t="str">
        <f t="shared" si="193"/>
        <v>04</v>
      </c>
      <c r="AJ218" s="1289" t="s">
        <v>2320</v>
      </c>
      <c r="AK218" s="1289" t="s">
        <v>2321</v>
      </c>
      <c r="AL218" s="212">
        <f t="shared" si="194"/>
        <v>2</v>
      </c>
      <c r="AM218" s="247">
        <f>IF(ISERROR(VLOOKUP($F218,[1]기획현황취합!$A$1:$E$65440,[1]기획현황취합!$B$1,FALSE))=TRUE,0,VLOOKUP($F218,[1]기획현황취합!$A$1:$E$65440,[1]기획현황취합!$B$1,FALSE))</f>
        <v>99000</v>
      </c>
      <c r="AN218" s="1099">
        <f>IF(ISERROR(VLOOKUP($F218,[1]기획현황취합!$A$1:$E$65440,[1]기획현황취합!$C$1,FALSE))=TRUE,0,VLOOKUP($F218,[1]기획현황취합!$A$1:$E$65440,[1]기획현황취합!$C$1,FALSE))</f>
        <v>41803</v>
      </c>
      <c r="AO218" s="45">
        <f>IF(ISERROR(($AM218/1.1)/VLOOKUP($AG218,'TARGET MU'!$A:$D,'TARGET MU'!$D$1,FALSE))=TRUE,0,($AM218/1.1)/VLOOKUP($AG218,'TARGET MU'!$A:$D,'TARGET MU'!$D$1,FALSE))</f>
        <v>25000</v>
      </c>
      <c r="AP218" s="1110">
        <f>IF(OR(AF218=0,AND(AV218=0,AW218=0)),0,IF(AG218="캡보이2",AV218*$AQ$5+AU218,IF(OR(AK218="IN",AK218="BG",AK218="VT",AK218="CB"),$AU218+(($AV218*(1+$AW$4))*(HLOOKUP(VLOOKUP(AG218,'TARGET MU'!$A:$P,'TARGET MU'!$J$1,FALSE),$AO$4:$AR$5,2,FALSE)))+$AW218,$AU218+((($AV218*(1+$AW$4))*(1+HLOOKUP(VLOOKUP($P218,CODE!$K:$P,CODE!$P$1,FALSE),$AS$4:$AV$5,2,FALSE)))*(HLOOKUP(VLOOKUP(AG218,'TARGET MU'!$A:$P,'TARGET MU'!$J$1,FALSE),$AO$4:$AR$5,2,FALSE)))+$AW218)))</f>
        <v>23740</v>
      </c>
      <c r="AQ218" s="38">
        <f t="shared" si="188"/>
        <v>-1260</v>
      </c>
      <c r="AR218" s="754">
        <v>0</v>
      </c>
      <c r="AS218" s="754">
        <v>20</v>
      </c>
      <c r="AT218" s="244" t="s">
        <v>1724</v>
      </c>
      <c r="AU218" s="219">
        <f t="shared" si="189"/>
        <v>20</v>
      </c>
      <c r="AV218" s="245">
        <v>0</v>
      </c>
      <c r="AW218" s="246">
        <v>23720</v>
      </c>
      <c r="AX218" s="250">
        <f>IF(ISERROR(VLOOKUP($F218,[1]기획현황취합!$A$1:$E$65440,[1]기획현황취합!$D$1,FALSE))=TRUE,0,VLOOKUP($F218,[1]기획현황취합!$A$1:$E$65440,[1]기획현황취합!$D$1,FALSE))</f>
        <v>41744</v>
      </c>
      <c r="AY218" s="248">
        <v>0</v>
      </c>
      <c r="AZ218" s="208">
        <f>IF(ISERROR(VLOOKUP($F218,[1]기획현황취합!$A$1:$E$65440,[1]기획현황취합!$E$1,FALSE))=TRUE,0,VLOOKUP($F218,[1]기획현황취합!$A$1:$E$65440,[1]기획현황취합!$E$1,FALSE))</f>
        <v>41844</v>
      </c>
      <c r="BA218" s="243">
        <v>41864</v>
      </c>
      <c r="BB218" s="243">
        <v>41901</v>
      </c>
      <c r="BC218" s="243">
        <v>41905</v>
      </c>
      <c r="BD218" s="243">
        <v>0</v>
      </c>
      <c r="BE218" s="243">
        <v>0</v>
      </c>
      <c r="BF218" s="243">
        <v>0</v>
      </c>
      <c r="BG218" s="249" t="s">
        <v>3361</v>
      </c>
      <c r="BH218" s="249">
        <v>0</v>
      </c>
      <c r="BI218" s="83">
        <f>IF($I218="TTL",SUMIF($C:$C,MID($K218,1,SEARCH("TTL",$K218)-2),$BI:$BI),SUMIF(실입고현황!$A:$A,BB218&amp;VLOOKUP($AG218,'TARGET MU'!$A:$D,'TARGET MU'!$B$1,FALSE)&amp;$Z218&amp;" "&amp;$AE218,실입고현황!$C:$C))</f>
        <v>252</v>
      </c>
      <c r="BJ218" s="102">
        <f>IF($I218="TTL",SUMIF($C:$C,MID($K218,1,SEARCH("TTL",$K218)-2),$BJ:$BJ),SUMIF(실입고현황!$A:$A,BC218&amp;VLOOKUP($AG218,'TARGET MU'!$A:$D,'TARGET MU'!$B$1,FALSE)&amp;$Z218&amp;" "&amp;$AE218,실입고현황!$C:$C))</f>
        <v>6</v>
      </c>
      <c r="BK218" s="103">
        <f>IF($I218="TTL",SUMIF($C:$C,MID($K218,1,SEARCH("TTL",$K218)-2),$BK:$BK),SUMIF(실입고현황!$A:$A,BD218&amp;VLOOKUP($AG218,'TARGET MU'!$A:$D,'TARGET MU'!$B$1,FALSE)&amp;$Z218&amp;" "&amp;$AE218,실입고현황!$C:$C))</f>
        <v>0</v>
      </c>
      <c r="BL218" s="103">
        <f>IF($I218="TTL",SUMIF($C:$C,MID($K218,1,SEARCH("TTL",$K218)-2),$BL:$BL),SUMIF(실입고현황!$A:$A,BE218&amp;VLOOKUP($AG218,'TARGET MU'!$A:$D,'TARGET MU'!$B$1,FALSE)&amp;$Z218&amp;" "&amp;$AE218,실입고현황!$C:$C))</f>
        <v>0</v>
      </c>
      <c r="BM218" s="103">
        <f>IF($I218="TTL",SUMIF($C:$C,MID($K218,1,SEARCH("TTL",$K218)-2),$BM:$BM),SUMIF(실입고현황!$A:$A,BF218&amp;VLOOKUP($AG218,'TARGET MU'!$A:$D,'TARGET MU'!$B$1,FALSE)&amp;$Z218&amp;" "&amp;$AE218,실입고현황!$C:$C))</f>
        <v>0</v>
      </c>
      <c r="BN218" s="104">
        <f t="shared" si="227"/>
        <v>0</v>
      </c>
      <c r="BO218" s="46">
        <f t="shared" si="228"/>
        <v>250</v>
      </c>
      <c r="BP218" s="94">
        <f t="shared" si="229"/>
        <v>5935000</v>
      </c>
      <c r="BQ218" s="94">
        <f t="shared" si="230"/>
        <v>24750000</v>
      </c>
      <c r="BR218" s="47">
        <f t="shared" si="231"/>
        <v>3.791069924178601</v>
      </c>
      <c r="BT218" s="26" t="str">
        <f>IF(ISERROR(Z218&amp;VLOOKUP($AG218,'TARGET MU'!$A:$D,'TARGET MU'!$B$1,FALSE))=TRUE,"",Z218&amp;VLOOKUP($AG218,'TARGET MU'!$A:$D,'TARGET MU'!$B$1,FALSE))</f>
        <v>ELSTHF5518YE아트인드림</v>
      </c>
      <c r="BU218" s="31">
        <f t="shared" si="240"/>
        <v>23740</v>
      </c>
      <c r="BV218" s="31" t="str">
        <f t="shared" si="241"/>
        <v>ELSTHF5518YEOSS25099000아트인드림04KR</v>
      </c>
      <c r="BX218" s="54" t="str">
        <f t="shared" si="198"/>
        <v>ELS</v>
      </c>
      <c r="BY218" s="55">
        <f t="shared" si="199"/>
        <v>5</v>
      </c>
      <c r="BZ218" s="55" t="str">
        <f t="shared" si="200"/>
        <v>M</v>
      </c>
      <c r="CA218" s="55" t="str">
        <f t="shared" si="201"/>
        <v>TH</v>
      </c>
      <c r="CB218" s="55" t="str">
        <f t="shared" si="202"/>
        <v>K</v>
      </c>
      <c r="CC218" s="55" t="str">
        <f t="shared" si="203"/>
        <v>KR</v>
      </c>
      <c r="CD218" s="56" t="str">
        <f t="shared" si="204"/>
        <v>14FW_ELSTINKO_HOOD_03_YE_KIDS</v>
      </c>
      <c r="CE218" s="55" t="str">
        <f t="shared" si="205"/>
        <v>ELSTHF5518</v>
      </c>
      <c r="CF218" s="55">
        <f t="shared" si="206"/>
        <v>518</v>
      </c>
      <c r="CG218" s="56" t="str">
        <f t="shared" si="207"/>
        <v>14FW_ELSTINKO_HOOD_03_YE_KIDS</v>
      </c>
      <c r="CH218" s="55" t="str">
        <f t="shared" si="208"/>
        <v>YE</v>
      </c>
      <c r="CI218" s="55">
        <f t="shared" si="209"/>
        <v>1</v>
      </c>
      <c r="CJ218" s="55" t="str">
        <f t="shared" si="210"/>
        <v>OSS</v>
      </c>
      <c r="CK218" s="57">
        <f t="shared" si="232"/>
        <v>250</v>
      </c>
      <c r="CL218" s="58">
        <f t="shared" si="211"/>
        <v>0</v>
      </c>
      <c r="CM218" s="57">
        <f t="shared" si="212"/>
        <v>99000</v>
      </c>
      <c r="CN218" s="57">
        <f t="shared" si="213"/>
        <v>23720</v>
      </c>
      <c r="CO218" s="57">
        <f t="shared" si="214"/>
        <v>20</v>
      </c>
      <c r="CP218" s="59">
        <f t="shared" si="215"/>
        <v>2</v>
      </c>
      <c r="CQ218" s="234"/>
      <c r="CS218" s="48"/>
      <c r="CT218" s="49" t="str">
        <f t="shared" si="216"/>
        <v>ELSTHF5518YEOSS</v>
      </c>
      <c r="CU218" s="50" t="str">
        <f t="shared" si="217"/>
        <v>ELSTINKO</v>
      </c>
      <c r="CV218" s="50" t="str">
        <f t="shared" si="197"/>
        <v>HOODED T-SHIRTS_518_KIDS</v>
      </c>
      <c r="CW218" s="50" t="str">
        <f t="shared" si="218"/>
        <v>YELLOW_OSS</v>
      </c>
      <c r="CX218" s="51" t="str">
        <f t="shared" si="219"/>
        <v>ELS</v>
      </c>
      <c r="CY218" s="51">
        <f t="shared" si="220"/>
        <v>518</v>
      </c>
      <c r="CZ218" s="52">
        <f t="shared" si="233"/>
        <v>250</v>
      </c>
      <c r="DA218" s="52">
        <f t="shared" si="221"/>
        <v>99000</v>
      </c>
      <c r="DB218" s="51" t="str">
        <f t="shared" si="222"/>
        <v>YELLOW</v>
      </c>
      <c r="DC218" s="51" t="str">
        <f t="shared" si="223"/>
        <v>OSS</v>
      </c>
      <c r="DD218" s="60"/>
      <c r="DE218" s="164"/>
      <c r="DG218" s="270">
        <v>41778</v>
      </c>
      <c r="DH218" s="276">
        <f t="shared" si="195"/>
        <v>41754</v>
      </c>
      <c r="DI218" s="269">
        <v>41750</v>
      </c>
      <c r="DJ218" s="269">
        <v>41750</v>
      </c>
      <c r="DK218" s="270">
        <v>41829</v>
      </c>
      <c r="DL218" s="1167"/>
      <c r="DM218" s="1167"/>
      <c r="DN218" s="270"/>
      <c r="DO218" s="270"/>
      <c r="DP218" s="277">
        <f t="shared" si="196"/>
        <v>41784</v>
      </c>
      <c r="DQ218" s="270"/>
      <c r="DR218" s="270"/>
      <c r="DS218" s="271"/>
      <c r="DT218" s="270"/>
      <c r="DU218" s="271"/>
      <c r="DV218" s="270">
        <v>41838</v>
      </c>
      <c r="DW218" s="270"/>
      <c r="DX218" s="271"/>
      <c r="DY218" s="271"/>
      <c r="DZ218" s="60"/>
      <c r="EA218" s="61"/>
      <c r="EB218" s="61"/>
      <c r="EC218" s="26" t="str">
        <f t="shared" si="242"/>
        <v/>
      </c>
      <c r="ED218" s="26" t="str">
        <f t="shared" si="243"/>
        <v>ELSTHF5518YEOSS</v>
      </c>
      <c r="EE218" s="27">
        <f>IF($ED218="",0,IF(COUNTIF(ED$12:ED217,ED218)=0,0,COUNTIF(ED$12:ED217,ED218)))</f>
        <v>0</v>
      </c>
      <c r="EF218" s="26">
        <f t="shared" si="244"/>
        <v>0</v>
      </c>
      <c r="EG218" s="27" t="str">
        <f t="shared" si="245"/>
        <v/>
      </c>
      <c r="EI218" s="26" t="str">
        <f t="shared" si="246"/>
        <v>ELSTHF5518</v>
      </c>
      <c r="EJ218" s="26" t="str">
        <f t="shared" si="247"/>
        <v>ELSTHF5518YE</v>
      </c>
    </row>
    <row r="219" spans="1:140" s="26" customFormat="1" ht="52.5" customHeight="1">
      <c r="A219" s="168" t="str">
        <f>IF(OR($I219="TTL",$I219=""),"",IF(ISERROR(VLOOKUP($B219,CODE!$D:$G,CODE!$F$1-2,FALSE))=TRUE,"전략",VLOOKUP($B219,CODE!$D:$G,CODE!$F$1-2,FALSE)))</f>
        <v>전략</v>
      </c>
      <c r="B219" s="217" t="str">
        <f>IF(OR($I219="TTL",$I219=""),"",IF(VLOOKUP($P219,CODE!$K:$O,CODE!$O$1,FALSE)="",$I219,$I219&amp;"-"&amp;VLOOKUP($P219,CODE!$K:$O,CODE!$O$1,FALSE)))</f>
        <v>ELS-의류</v>
      </c>
      <c r="C219" s="71" t="str">
        <f t="shared" si="234"/>
        <v>ELS-아트인드림-04</v>
      </c>
      <c r="D219" s="300" t="str">
        <f t="shared" si="235"/>
        <v>ELS-아트인드림-04ELSTHF5518YE</v>
      </c>
      <c r="E219" s="71">
        <f t="shared" si="236"/>
        <v>5</v>
      </c>
      <c r="F219" s="193" t="str">
        <f t="shared" si="237"/>
        <v>ELS-아트인드림-045</v>
      </c>
      <c r="G219" s="71" t="str">
        <f t="shared" si="238"/>
        <v>ELS-아트인드림-045-ELSTHF5518YELLOWOMM</v>
      </c>
      <c r="H219" s="71" t="str">
        <f>IF(ISERROR(I219&amp;VLOOKUP(P219,CODE!$K:$N,CODE!$N$1,FALSE)&amp;S219)=TRUE,0,I219&amp;VLOOKUP(P219,CODE!$K:$N,CODE!$N$1,FALSE)&amp;S219)</f>
        <v>ELS의류518</v>
      </c>
      <c r="I219" s="71" t="str">
        <f>IF(ISERROR(SEARCH("TTL",$K219))=TRUE,IF($L219="","",VLOOKUP($L219,CODE!$B:$G,CODE!$D$1,FALSE)),"TTL")</f>
        <v>ELS</v>
      </c>
      <c r="J219" s="237" t="str">
        <f t="shared" si="239"/>
        <v>14FW_E</v>
      </c>
      <c r="K219" s="596"/>
      <c r="L219" s="40" t="s">
        <v>2288</v>
      </c>
      <c r="M219" s="41" t="str">
        <f>IF(OR($I219="TTL",$L219=""),"",VLOOKUP($L219,CODE!$B:$D,CODE!$C$1,FALSE))</f>
        <v>ELSTINKO</v>
      </c>
      <c r="N219" s="42" t="str">
        <f>IF(OR($I219="TTL",$L219=""),"",VLOOKUP($K$2,CODE!$S:$T,CODE!$T$1-1,FALSE))</f>
        <v>F</v>
      </c>
      <c r="O219" s="1281">
        <v>5</v>
      </c>
      <c r="P219" s="40" t="s">
        <v>2322</v>
      </c>
      <c r="Q219" s="41" t="str">
        <f>IF(OR($I219="TTL",$P219=""),"",VLOOKUP($P219,CODE!$K:$M,CODE!$L$1,FALSE))</f>
        <v>HOODED T-SHIRTS</v>
      </c>
      <c r="R219" s="1282" t="s">
        <v>2281</v>
      </c>
      <c r="S219" s="1283">
        <v>518</v>
      </c>
      <c r="T219" s="43">
        <f t="shared" si="190"/>
        <v>518</v>
      </c>
      <c r="U219" s="39" t="str">
        <f t="shared" si="191"/>
        <v>ELSTHF5518</v>
      </c>
      <c r="V219" s="36">
        <f t="shared" si="224"/>
        <v>0.2</v>
      </c>
      <c r="W219" s="1284" t="s">
        <v>2316</v>
      </c>
      <c r="X219" s="39" t="str">
        <f>IF($Y219="","",VLOOKUP($Y219,CODE!$AE:$AF,CODE!$AF$1-1,FALSE))</f>
        <v>YE</v>
      </c>
      <c r="Y219" s="37" t="s">
        <v>2317</v>
      </c>
      <c r="Z219" s="35" t="str">
        <f t="shared" si="192"/>
        <v>ELSTHF5518YE</v>
      </c>
      <c r="AA219" s="592" t="str">
        <f t="shared" si="225"/>
        <v/>
      </c>
      <c r="AB219" s="44">
        <f t="shared" si="226"/>
        <v>0.2</v>
      </c>
      <c r="AC219" s="598">
        <v>0</v>
      </c>
      <c r="AD219" s="184">
        <v>1</v>
      </c>
      <c r="AE219" s="1285" t="s">
        <v>2323</v>
      </c>
      <c r="AF219" s="1295">
        <v>200</v>
      </c>
      <c r="AG219" s="1287" t="s">
        <v>2319</v>
      </c>
      <c r="AH219" s="1288">
        <v>4</v>
      </c>
      <c r="AI219" s="224" t="str">
        <f t="shared" si="193"/>
        <v>04</v>
      </c>
      <c r="AJ219" s="1289" t="s">
        <v>2320</v>
      </c>
      <c r="AK219" s="1289" t="s">
        <v>2321</v>
      </c>
      <c r="AL219" s="212">
        <f t="shared" si="194"/>
        <v>2</v>
      </c>
      <c r="AM219" s="247">
        <f>IF(ISERROR(VLOOKUP($F219,[1]기획현황취합!$A$1:$E$65440,[1]기획현황취합!$B$1,FALSE))=TRUE,0,VLOOKUP($F219,[1]기획현황취합!$A$1:$E$65440,[1]기획현황취합!$B$1,FALSE))</f>
        <v>99000</v>
      </c>
      <c r="AN219" s="1099">
        <f>IF(ISERROR(VLOOKUP($F219,[1]기획현황취합!$A$1:$E$65440,[1]기획현황취합!$C$1,FALSE))=TRUE,0,VLOOKUP($F219,[1]기획현황취합!$A$1:$E$65440,[1]기획현황취합!$C$1,FALSE))</f>
        <v>41803</v>
      </c>
      <c r="AO219" s="45">
        <f>IF(ISERROR(($AM219/1.1)/VLOOKUP($AG219,'TARGET MU'!$A:$D,'TARGET MU'!$D$1,FALSE))=TRUE,0,($AM219/1.1)/VLOOKUP($AG219,'TARGET MU'!$A:$D,'TARGET MU'!$D$1,FALSE))</f>
        <v>25000</v>
      </c>
      <c r="AP219" s="1110">
        <f>IF(OR(AF219=0,AND(AV219=0,AW219=0)),0,IF(AG219="캡보이2",AV219*$AQ$5+AU219,IF(OR(AK219="IN",AK219="BG",AK219="VT",AK219="CB"),$AU219+(($AV219*(1+$AW$4))*(HLOOKUP(VLOOKUP(AG219,'TARGET MU'!$A:$P,'TARGET MU'!$J$1,FALSE),$AO$4:$AR$5,2,FALSE)))+$AW219,$AU219+((($AV219*(1+$AW$4))*(1+HLOOKUP(VLOOKUP($P219,CODE!$K:$P,CODE!$P$1,FALSE),$AS$4:$AV$5,2,FALSE)))*(HLOOKUP(VLOOKUP(AG219,'TARGET MU'!$A:$P,'TARGET MU'!$J$1,FALSE),$AO$4:$AR$5,2,FALSE)))+$AW219)))</f>
        <v>23740</v>
      </c>
      <c r="AQ219" s="38">
        <f t="shared" si="188"/>
        <v>-1260</v>
      </c>
      <c r="AR219" s="754">
        <v>0</v>
      </c>
      <c r="AS219" s="754">
        <v>20</v>
      </c>
      <c r="AT219" s="244" t="s">
        <v>1724</v>
      </c>
      <c r="AU219" s="219">
        <f t="shared" si="189"/>
        <v>20</v>
      </c>
      <c r="AV219" s="245">
        <v>0</v>
      </c>
      <c r="AW219" s="246">
        <v>23720</v>
      </c>
      <c r="AX219" s="250">
        <f>IF(ISERROR(VLOOKUP($F219,[1]기획현황취합!$A$1:$E$65440,[1]기획현황취합!$D$1,FALSE))=TRUE,0,VLOOKUP($F219,[1]기획현황취합!$A$1:$E$65440,[1]기획현황취합!$D$1,FALSE))</f>
        <v>41744</v>
      </c>
      <c r="AY219" s="248">
        <v>0</v>
      </c>
      <c r="AZ219" s="208">
        <f>IF(ISERROR(VLOOKUP($F219,[1]기획현황취합!$A$1:$E$65440,[1]기획현황취합!$E$1,FALSE))=TRUE,0,VLOOKUP($F219,[1]기획현황취합!$A$1:$E$65440,[1]기획현황취합!$E$1,FALSE))</f>
        <v>41844</v>
      </c>
      <c r="BA219" s="243">
        <v>41864</v>
      </c>
      <c r="BB219" s="243">
        <v>41901</v>
      </c>
      <c r="BC219" s="243"/>
      <c r="BD219" s="243">
        <v>0</v>
      </c>
      <c r="BE219" s="243">
        <v>0</v>
      </c>
      <c r="BF219" s="243">
        <v>0</v>
      </c>
      <c r="BG219" s="249" t="s">
        <v>3359</v>
      </c>
      <c r="BH219" s="249">
        <v>0</v>
      </c>
      <c r="BI219" s="83">
        <f>IF($I219="TTL",SUMIF($C:$C,MID($K219,1,SEARCH("TTL",$K219)-2),$BI:$BI),SUMIF(실입고현황!$A:$A,BB219&amp;VLOOKUP($AG219,'TARGET MU'!$A:$D,'TARGET MU'!$B$1,FALSE)&amp;$Z219&amp;" "&amp;$AE219,실입고현황!$C:$C))</f>
        <v>203</v>
      </c>
      <c r="BJ219" s="102">
        <f>IF($I219="TTL",SUMIF($C:$C,MID($K219,1,SEARCH("TTL",$K219)-2),$BJ:$BJ),SUMIF(실입고현황!$A:$A,BC219&amp;VLOOKUP($AG219,'TARGET MU'!$A:$D,'TARGET MU'!$B$1,FALSE)&amp;$Z219&amp;" "&amp;$AE219,실입고현황!$C:$C))</f>
        <v>0</v>
      </c>
      <c r="BK219" s="103">
        <f>IF($I219="TTL",SUMIF($C:$C,MID($K219,1,SEARCH("TTL",$K219)-2),$BK:$BK),SUMIF(실입고현황!$A:$A,BD219&amp;VLOOKUP($AG219,'TARGET MU'!$A:$D,'TARGET MU'!$B$1,FALSE)&amp;$Z219&amp;" "&amp;$AE219,실입고현황!$C:$C))</f>
        <v>0</v>
      </c>
      <c r="BL219" s="103">
        <f>IF($I219="TTL",SUMIF($C:$C,MID($K219,1,SEARCH("TTL",$K219)-2),$BL:$BL),SUMIF(실입고현황!$A:$A,BE219&amp;VLOOKUP($AG219,'TARGET MU'!$A:$D,'TARGET MU'!$B$1,FALSE)&amp;$Z219&amp;" "&amp;$AE219,실입고현황!$C:$C))</f>
        <v>0</v>
      </c>
      <c r="BM219" s="103">
        <f>IF($I219="TTL",SUMIF($C:$C,MID($K219,1,SEARCH("TTL",$K219)-2),$BM:$BM),SUMIF(실입고현황!$A:$A,BF219&amp;VLOOKUP($AG219,'TARGET MU'!$A:$D,'TARGET MU'!$B$1,FALSE)&amp;$Z219&amp;" "&amp;$AE219,실입고현황!$C:$C))</f>
        <v>0</v>
      </c>
      <c r="BN219" s="104">
        <f t="shared" si="227"/>
        <v>0</v>
      </c>
      <c r="BO219" s="46">
        <f t="shared" si="228"/>
        <v>200</v>
      </c>
      <c r="BP219" s="94">
        <f t="shared" si="229"/>
        <v>4748000</v>
      </c>
      <c r="BQ219" s="94">
        <f t="shared" si="230"/>
        <v>19800000</v>
      </c>
      <c r="BR219" s="47">
        <f t="shared" si="231"/>
        <v>3.7910699241786014</v>
      </c>
      <c r="BT219" s="26" t="str">
        <f>IF(ISERROR(Z219&amp;VLOOKUP($AG219,'TARGET MU'!$A:$D,'TARGET MU'!$B$1,FALSE))=TRUE,"",Z219&amp;VLOOKUP($AG219,'TARGET MU'!$A:$D,'TARGET MU'!$B$1,FALSE))</f>
        <v>ELSTHF5518YE아트인드림</v>
      </c>
      <c r="BU219" s="31">
        <f t="shared" si="240"/>
        <v>23740</v>
      </c>
      <c r="BV219" s="31" t="str">
        <f t="shared" si="241"/>
        <v>ELSTHF5518YEOMM20099000아트인드림04KR</v>
      </c>
      <c r="BX219" s="54" t="str">
        <f t="shared" si="198"/>
        <v>ELS</v>
      </c>
      <c r="BY219" s="55">
        <f t="shared" si="199"/>
        <v>5</v>
      </c>
      <c r="BZ219" s="55" t="str">
        <f t="shared" si="200"/>
        <v>M</v>
      </c>
      <c r="CA219" s="55" t="str">
        <f t="shared" si="201"/>
        <v>TH</v>
      </c>
      <c r="CB219" s="55" t="str">
        <f t="shared" si="202"/>
        <v>K</v>
      </c>
      <c r="CC219" s="55" t="str">
        <f t="shared" si="203"/>
        <v>KR</v>
      </c>
      <c r="CD219" s="56" t="str">
        <f t="shared" si="204"/>
        <v>14FW_ELSTINKO_HOOD_03_YE_KIDS</v>
      </c>
      <c r="CE219" s="55" t="str">
        <f t="shared" si="205"/>
        <v>ELSTHF5518</v>
      </c>
      <c r="CF219" s="55">
        <f t="shared" si="206"/>
        <v>518</v>
      </c>
      <c r="CG219" s="56" t="str">
        <f t="shared" si="207"/>
        <v>14FW_ELSTINKO_HOOD_03_YE_KIDS</v>
      </c>
      <c r="CH219" s="55" t="str">
        <f t="shared" si="208"/>
        <v>YE</v>
      </c>
      <c r="CI219" s="55">
        <f t="shared" si="209"/>
        <v>1</v>
      </c>
      <c r="CJ219" s="55" t="str">
        <f t="shared" si="210"/>
        <v>OMM</v>
      </c>
      <c r="CK219" s="57">
        <f t="shared" si="232"/>
        <v>200</v>
      </c>
      <c r="CL219" s="58">
        <f t="shared" si="211"/>
        <v>0</v>
      </c>
      <c r="CM219" s="57">
        <f t="shared" si="212"/>
        <v>99000</v>
      </c>
      <c r="CN219" s="57">
        <f t="shared" si="213"/>
        <v>23720</v>
      </c>
      <c r="CO219" s="57">
        <f t="shared" si="214"/>
        <v>20</v>
      </c>
      <c r="CP219" s="59">
        <f t="shared" si="215"/>
        <v>2</v>
      </c>
      <c r="CQ219" s="234"/>
      <c r="CS219" s="48"/>
      <c r="CT219" s="49" t="str">
        <f t="shared" si="216"/>
        <v>ELSTHF5518YEOMM</v>
      </c>
      <c r="CU219" s="50" t="str">
        <f t="shared" si="217"/>
        <v>ELSTINKO</v>
      </c>
      <c r="CV219" s="50" t="str">
        <f t="shared" si="197"/>
        <v>HOODED T-SHIRTS_518_KIDS</v>
      </c>
      <c r="CW219" s="50" t="str">
        <f t="shared" si="218"/>
        <v>YELLOW_OMM</v>
      </c>
      <c r="CX219" s="51" t="str">
        <f t="shared" si="219"/>
        <v>ELS</v>
      </c>
      <c r="CY219" s="51">
        <f t="shared" si="220"/>
        <v>518</v>
      </c>
      <c r="CZ219" s="52">
        <f t="shared" si="233"/>
        <v>200</v>
      </c>
      <c r="DA219" s="52">
        <f t="shared" si="221"/>
        <v>99000</v>
      </c>
      <c r="DB219" s="51" t="str">
        <f t="shared" si="222"/>
        <v>YELLOW</v>
      </c>
      <c r="DC219" s="51" t="str">
        <f t="shared" si="223"/>
        <v>OMM</v>
      </c>
      <c r="DD219" s="60"/>
      <c r="DE219" s="164"/>
      <c r="DG219" s="270">
        <v>41778</v>
      </c>
      <c r="DH219" s="276">
        <f t="shared" si="195"/>
        <v>41754</v>
      </c>
      <c r="DI219" s="269">
        <v>41750</v>
      </c>
      <c r="DJ219" s="269">
        <v>41750</v>
      </c>
      <c r="DK219" s="270">
        <v>41829</v>
      </c>
      <c r="DL219" s="1167"/>
      <c r="DM219" s="1167"/>
      <c r="DN219" s="270"/>
      <c r="DO219" s="270"/>
      <c r="DP219" s="277">
        <f t="shared" si="196"/>
        <v>41784</v>
      </c>
      <c r="DQ219" s="270"/>
      <c r="DR219" s="270"/>
      <c r="DS219" s="271"/>
      <c r="DT219" s="270"/>
      <c r="DU219" s="271"/>
      <c r="DV219" s="270">
        <v>41838</v>
      </c>
      <c r="DW219" s="270"/>
      <c r="DX219" s="271"/>
      <c r="DY219" s="271"/>
      <c r="DZ219" s="60"/>
      <c r="EA219" s="61"/>
      <c r="EB219" s="61"/>
      <c r="EC219" s="26" t="str">
        <f t="shared" si="242"/>
        <v/>
      </c>
      <c r="ED219" s="26" t="str">
        <f t="shared" si="243"/>
        <v>ELSTHF5518YEOMM</v>
      </c>
      <c r="EE219" s="27">
        <f>IF($ED219="",0,IF(COUNTIF(ED$12:ED218,ED219)=0,0,COUNTIF(ED$12:ED218,ED219)))</f>
        <v>0</v>
      </c>
      <c r="EF219" s="26">
        <f t="shared" si="244"/>
        <v>0</v>
      </c>
      <c r="EG219" s="27" t="str">
        <f t="shared" si="245"/>
        <v/>
      </c>
      <c r="EI219" s="26" t="str">
        <f t="shared" si="246"/>
        <v>ELSTHF5518</v>
      </c>
      <c r="EJ219" s="26" t="str">
        <f t="shared" si="247"/>
        <v>ELSTHF5518YE</v>
      </c>
    </row>
    <row r="220" spans="1:140" s="26" customFormat="1" ht="52.5" customHeight="1">
      <c r="A220" s="168" t="str">
        <f>IF(OR($I220="TTL",$I220=""),"",IF(ISERROR(VLOOKUP($B220,CODE!$D:$G,CODE!$F$1-2,FALSE))=TRUE,"전략",VLOOKUP($B220,CODE!$D:$G,CODE!$F$1-2,FALSE)))</f>
        <v>전략</v>
      </c>
      <c r="B220" s="217" t="str">
        <f>IF(OR($I220="TTL",$I220=""),"",IF(VLOOKUP($P220,CODE!$K:$O,CODE!$O$1,FALSE)="",$I220,$I220&amp;"-"&amp;VLOOKUP($P220,CODE!$K:$O,CODE!$O$1,FALSE)))</f>
        <v>ELS-의류</v>
      </c>
      <c r="C220" s="71" t="str">
        <f t="shared" si="234"/>
        <v>ELS-아트인드림-04</v>
      </c>
      <c r="D220" s="300" t="str">
        <f t="shared" si="235"/>
        <v>ELS-아트인드림-04ELSTHF5518YE</v>
      </c>
      <c r="E220" s="71">
        <f t="shared" si="236"/>
        <v>5</v>
      </c>
      <c r="F220" s="193" t="str">
        <f t="shared" si="237"/>
        <v>ELS-아트인드림-045</v>
      </c>
      <c r="G220" s="71" t="str">
        <f t="shared" si="238"/>
        <v>ELS-아트인드림-045-ELSTHF5518YELLOWOLL</v>
      </c>
      <c r="H220" s="71" t="str">
        <f>IF(ISERROR(I220&amp;VLOOKUP(P220,CODE!$K:$N,CODE!$N$1,FALSE)&amp;S220)=TRUE,0,I220&amp;VLOOKUP(P220,CODE!$K:$N,CODE!$N$1,FALSE)&amp;S220)</f>
        <v>ELS의류518</v>
      </c>
      <c r="I220" s="71" t="str">
        <f>IF(ISERROR(SEARCH("TTL",$K220))=TRUE,IF($L220="","",VLOOKUP($L220,CODE!$B:$G,CODE!$D$1,FALSE)),"TTL")</f>
        <v>ELS</v>
      </c>
      <c r="J220" s="237" t="str">
        <f t="shared" si="239"/>
        <v>14FW_E</v>
      </c>
      <c r="K220" s="596"/>
      <c r="L220" s="40" t="s">
        <v>2288</v>
      </c>
      <c r="M220" s="41" t="str">
        <f>IF(OR($I220="TTL",$L220=""),"",VLOOKUP($L220,CODE!$B:$D,CODE!$C$1,FALSE))</f>
        <v>ELSTINKO</v>
      </c>
      <c r="N220" s="42" t="str">
        <f>IF(OR($I220="TTL",$L220=""),"",VLOOKUP($K$2,CODE!$S:$T,CODE!$T$1-1,FALSE))</f>
        <v>F</v>
      </c>
      <c r="O220" s="1281">
        <v>5</v>
      </c>
      <c r="P220" s="40" t="s">
        <v>2322</v>
      </c>
      <c r="Q220" s="41" t="str">
        <f>IF(OR($I220="TTL",$P220=""),"",VLOOKUP($P220,CODE!$K:$M,CODE!$L$1,FALSE))</f>
        <v>HOODED T-SHIRTS</v>
      </c>
      <c r="R220" s="1282" t="s">
        <v>2281</v>
      </c>
      <c r="S220" s="1283">
        <v>518</v>
      </c>
      <c r="T220" s="43">
        <f t="shared" si="190"/>
        <v>518</v>
      </c>
      <c r="U220" s="39" t="str">
        <f t="shared" si="191"/>
        <v>ELSTHF5518</v>
      </c>
      <c r="V220" s="36">
        <f t="shared" si="224"/>
        <v>0.2</v>
      </c>
      <c r="W220" s="1284" t="s">
        <v>2316</v>
      </c>
      <c r="X220" s="39" t="str">
        <f>IF($Y220="","",VLOOKUP($Y220,CODE!$AE:$AF,CODE!$AF$1-1,FALSE))</f>
        <v>YE</v>
      </c>
      <c r="Y220" s="37" t="s">
        <v>2317</v>
      </c>
      <c r="Z220" s="35" t="str">
        <f t="shared" si="192"/>
        <v>ELSTHF5518YE</v>
      </c>
      <c r="AA220" s="592" t="str">
        <f t="shared" si="225"/>
        <v/>
      </c>
      <c r="AB220" s="44">
        <f t="shared" si="226"/>
        <v>0.2</v>
      </c>
      <c r="AC220" s="598">
        <v>0</v>
      </c>
      <c r="AD220" s="184">
        <v>1</v>
      </c>
      <c r="AE220" s="1285" t="s">
        <v>2299</v>
      </c>
      <c r="AF220" s="1295">
        <v>200</v>
      </c>
      <c r="AG220" s="1287" t="s">
        <v>2319</v>
      </c>
      <c r="AH220" s="1288">
        <v>4</v>
      </c>
      <c r="AI220" s="224" t="str">
        <f t="shared" si="193"/>
        <v>04</v>
      </c>
      <c r="AJ220" s="1289" t="s">
        <v>2320</v>
      </c>
      <c r="AK220" s="1289" t="s">
        <v>2321</v>
      </c>
      <c r="AL220" s="212">
        <f t="shared" si="194"/>
        <v>2</v>
      </c>
      <c r="AM220" s="247">
        <f>IF(ISERROR(VLOOKUP($F220,[1]기획현황취합!$A$1:$E$65440,[1]기획현황취합!$B$1,FALSE))=TRUE,0,VLOOKUP($F220,[1]기획현황취합!$A$1:$E$65440,[1]기획현황취합!$B$1,FALSE))</f>
        <v>99000</v>
      </c>
      <c r="AN220" s="1099">
        <f>IF(ISERROR(VLOOKUP($F220,[1]기획현황취합!$A$1:$E$65440,[1]기획현황취합!$C$1,FALSE))=TRUE,0,VLOOKUP($F220,[1]기획현황취합!$A$1:$E$65440,[1]기획현황취합!$C$1,FALSE))</f>
        <v>41803</v>
      </c>
      <c r="AO220" s="45">
        <f>IF(ISERROR(($AM220/1.1)/VLOOKUP($AG220,'TARGET MU'!$A:$D,'TARGET MU'!$D$1,FALSE))=TRUE,0,($AM220/1.1)/VLOOKUP($AG220,'TARGET MU'!$A:$D,'TARGET MU'!$D$1,FALSE))</f>
        <v>25000</v>
      </c>
      <c r="AP220" s="1110">
        <f>IF(OR(AF220=0,AND(AV220=0,AW220=0)),0,IF(AG220="캡보이2",AV220*$AQ$5+AU220,IF(OR(AK220="IN",AK220="BG",AK220="VT",AK220="CB"),$AU220+(($AV220*(1+$AW$4))*(HLOOKUP(VLOOKUP(AG220,'TARGET MU'!$A:$P,'TARGET MU'!$J$1,FALSE),$AO$4:$AR$5,2,FALSE)))+$AW220,$AU220+((($AV220*(1+$AW$4))*(1+HLOOKUP(VLOOKUP($P220,CODE!$K:$P,CODE!$P$1,FALSE),$AS$4:$AV$5,2,FALSE)))*(HLOOKUP(VLOOKUP(AG220,'TARGET MU'!$A:$P,'TARGET MU'!$J$1,FALSE),$AO$4:$AR$5,2,FALSE)))+$AW220)))</f>
        <v>23740</v>
      </c>
      <c r="AQ220" s="38">
        <f t="shared" si="188"/>
        <v>-1260</v>
      </c>
      <c r="AR220" s="754">
        <v>0</v>
      </c>
      <c r="AS220" s="754">
        <v>20</v>
      </c>
      <c r="AT220" s="244" t="s">
        <v>1724</v>
      </c>
      <c r="AU220" s="219">
        <f t="shared" si="189"/>
        <v>20</v>
      </c>
      <c r="AV220" s="245">
        <v>0</v>
      </c>
      <c r="AW220" s="246">
        <v>23720</v>
      </c>
      <c r="AX220" s="250">
        <f>IF(ISERROR(VLOOKUP($F220,[1]기획현황취합!$A$1:$E$65440,[1]기획현황취합!$D$1,FALSE))=TRUE,0,VLOOKUP($F220,[1]기획현황취합!$A$1:$E$65440,[1]기획현황취합!$D$1,FALSE))</f>
        <v>41744</v>
      </c>
      <c r="AY220" s="248">
        <v>0</v>
      </c>
      <c r="AZ220" s="208">
        <f>IF(ISERROR(VLOOKUP($F220,[1]기획현황취합!$A$1:$E$65440,[1]기획현황취합!$E$1,FALSE))=TRUE,0,VLOOKUP($F220,[1]기획현황취합!$A$1:$E$65440,[1]기획현황취합!$E$1,FALSE))</f>
        <v>41844</v>
      </c>
      <c r="BA220" s="243">
        <v>41864</v>
      </c>
      <c r="BB220" s="243">
        <v>41901</v>
      </c>
      <c r="BC220" s="243">
        <v>41905</v>
      </c>
      <c r="BD220" s="243">
        <v>0</v>
      </c>
      <c r="BE220" s="243">
        <v>0</v>
      </c>
      <c r="BF220" s="243">
        <v>0</v>
      </c>
      <c r="BG220" s="249" t="s">
        <v>3361</v>
      </c>
      <c r="BH220" s="249">
        <v>0</v>
      </c>
      <c r="BI220" s="83">
        <f>IF($I220="TTL",SUMIF($C:$C,MID($K220,1,SEARCH("TTL",$K220)-2),$BI:$BI),SUMIF(실입고현황!$A:$A,BB220&amp;VLOOKUP($AG220,'TARGET MU'!$A:$D,'TARGET MU'!$B$1,FALSE)&amp;$Z220&amp;" "&amp;$AE220,실입고현황!$C:$C))</f>
        <v>194</v>
      </c>
      <c r="BJ220" s="102">
        <f>IF($I220="TTL",SUMIF($C:$C,MID($K220,1,SEARCH("TTL",$K220)-2),$BJ:$BJ),SUMIF(실입고현황!$A:$A,BC220&amp;VLOOKUP($AG220,'TARGET MU'!$A:$D,'TARGET MU'!$B$1,FALSE)&amp;$Z220&amp;" "&amp;$AE220,실입고현황!$C:$C))</f>
        <v>9</v>
      </c>
      <c r="BK220" s="103">
        <f>IF($I220="TTL",SUMIF($C:$C,MID($K220,1,SEARCH("TTL",$K220)-2),$BK:$BK),SUMIF(실입고현황!$A:$A,BD220&amp;VLOOKUP($AG220,'TARGET MU'!$A:$D,'TARGET MU'!$B$1,FALSE)&amp;$Z220&amp;" "&amp;$AE220,실입고현황!$C:$C))</f>
        <v>0</v>
      </c>
      <c r="BL220" s="103">
        <f>IF($I220="TTL",SUMIF($C:$C,MID($K220,1,SEARCH("TTL",$K220)-2),$BL:$BL),SUMIF(실입고현황!$A:$A,BE220&amp;VLOOKUP($AG220,'TARGET MU'!$A:$D,'TARGET MU'!$B$1,FALSE)&amp;$Z220&amp;" "&amp;$AE220,실입고현황!$C:$C))</f>
        <v>0</v>
      </c>
      <c r="BM220" s="103">
        <f>IF($I220="TTL",SUMIF($C:$C,MID($K220,1,SEARCH("TTL",$K220)-2),$BM:$BM),SUMIF(실입고현황!$A:$A,BF220&amp;VLOOKUP($AG220,'TARGET MU'!$A:$D,'TARGET MU'!$B$1,FALSE)&amp;$Z220&amp;" "&amp;$AE220,실입고현황!$C:$C))</f>
        <v>0</v>
      </c>
      <c r="BN220" s="104">
        <f t="shared" si="227"/>
        <v>0</v>
      </c>
      <c r="BO220" s="46">
        <f t="shared" si="228"/>
        <v>200</v>
      </c>
      <c r="BP220" s="94">
        <f t="shared" si="229"/>
        <v>4748000</v>
      </c>
      <c r="BQ220" s="94">
        <f t="shared" si="230"/>
        <v>19800000</v>
      </c>
      <c r="BR220" s="47">
        <f t="shared" si="231"/>
        <v>3.7910699241786014</v>
      </c>
      <c r="BT220" s="26" t="str">
        <f>IF(ISERROR(Z220&amp;VLOOKUP($AG220,'TARGET MU'!$A:$D,'TARGET MU'!$B$1,FALSE))=TRUE,"",Z220&amp;VLOOKUP($AG220,'TARGET MU'!$A:$D,'TARGET MU'!$B$1,FALSE))</f>
        <v>ELSTHF5518YE아트인드림</v>
      </c>
      <c r="BU220" s="31">
        <f t="shared" si="240"/>
        <v>23740</v>
      </c>
      <c r="BV220" s="31" t="str">
        <f t="shared" si="241"/>
        <v>ELSTHF5518YEOLL20099000아트인드림04KR</v>
      </c>
      <c r="BX220" s="54" t="str">
        <f t="shared" si="198"/>
        <v>ELS</v>
      </c>
      <c r="BY220" s="55">
        <f t="shared" si="199"/>
        <v>5</v>
      </c>
      <c r="BZ220" s="55" t="str">
        <f t="shared" si="200"/>
        <v>M</v>
      </c>
      <c r="CA220" s="55" t="str">
        <f t="shared" si="201"/>
        <v>TH</v>
      </c>
      <c r="CB220" s="55" t="str">
        <f t="shared" si="202"/>
        <v>K</v>
      </c>
      <c r="CC220" s="55" t="str">
        <f t="shared" si="203"/>
        <v>KR</v>
      </c>
      <c r="CD220" s="56" t="str">
        <f t="shared" si="204"/>
        <v>14FW_ELSTINKO_HOOD_03_YE_KIDS</v>
      </c>
      <c r="CE220" s="55" t="str">
        <f t="shared" si="205"/>
        <v>ELSTHF5518</v>
      </c>
      <c r="CF220" s="55">
        <f t="shared" si="206"/>
        <v>518</v>
      </c>
      <c r="CG220" s="56" t="str">
        <f t="shared" si="207"/>
        <v>14FW_ELSTINKO_HOOD_03_YE_KIDS</v>
      </c>
      <c r="CH220" s="55" t="str">
        <f t="shared" si="208"/>
        <v>YE</v>
      </c>
      <c r="CI220" s="55">
        <f t="shared" si="209"/>
        <v>1</v>
      </c>
      <c r="CJ220" s="55" t="str">
        <f t="shared" si="210"/>
        <v>OLL</v>
      </c>
      <c r="CK220" s="57">
        <f t="shared" si="232"/>
        <v>200</v>
      </c>
      <c r="CL220" s="58">
        <f t="shared" si="211"/>
        <v>0</v>
      </c>
      <c r="CM220" s="57">
        <f t="shared" si="212"/>
        <v>99000</v>
      </c>
      <c r="CN220" s="57">
        <f t="shared" si="213"/>
        <v>23720</v>
      </c>
      <c r="CO220" s="57">
        <f t="shared" si="214"/>
        <v>20</v>
      </c>
      <c r="CP220" s="59">
        <f t="shared" si="215"/>
        <v>2</v>
      </c>
      <c r="CQ220" s="234"/>
      <c r="CS220" s="48"/>
      <c r="CT220" s="49" t="str">
        <f t="shared" si="216"/>
        <v>ELSTHF5518YEOLL</v>
      </c>
      <c r="CU220" s="50" t="str">
        <f t="shared" si="217"/>
        <v>ELSTINKO</v>
      </c>
      <c r="CV220" s="50" t="str">
        <f t="shared" si="197"/>
        <v>HOODED T-SHIRTS_518_KIDS</v>
      </c>
      <c r="CW220" s="50" t="str">
        <f t="shared" si="218"/>
        <v>YELLOW_OLL</v>
      </c>
      <c r="CX220" s="51" t="str">
        <f t="shared" si="219"/>
        <v>ELS</v>
      </c>
      <c r="CY220" s="51">
        <f t="shared" si="220"/>
        <v>518</v>
      </c>
      <c r="CZ220" s="52">
        <f t="shared" si="233"/>
        <v>200</v>
      </c>
      <c r="DA220" s="52">
        <f t="shared" si="221"/>
        <v>99000</v>
      </c>
      <c r="DB220" s="51" t="str">
        <f t="shared" si="222"/>
        <v>YELLOW</v>
      </c>
      <c r="DC220" s="51" t="str">
        <f t="shared" si="223"/>
        <v>OLL</v>
      </c>
      <c r="DD220" s="60"/>
      <c r="DE220" s="164"/>
      <c r="DG220" s="270">
        <v>41778</v>
      </c>
      <c r="DH220" s="276">
        <f t="shared" si="195"/>
        <v>41754</v>
      </c>
      <c r="DI220" s="269">
        <v>41750</v>
      </c>
      <c r="DJ220" s="269">
        <v>41750</v>
      </c>
      <c r="DK220" s="270">
        <v>41829</v>
      </c>
      <c r="DL220" s="1167"/>
      <c r="DM220" s="1167"/>
      <c r="DN220" s="270"/>
      <c r="DO220" s="270"/>
      <c r="DP220" s="277">
        <f t="shared" si="196"/>
        <v>41784</v>
      </c>
      <c r="DQ220" s="270"/>
      <c r="DR220" s="270"/>
      <c r="DS220" s="271"/>
      <c r="DT220" s="270"/>
      <c r="DU220" s="271"/>
      <c r="DV220" s="270">
        <v>41838</v>
      </c>
      <c r="DW220" s="270"/>
      <c r="DX220" s="271"/>
      <c r="DY220" s="271"/>
      <c r="DZ220" s="60"/>
      <c r="EA220" s="61"/>
      <c r="EB220" s="61"/>
      <c r="EC220" s="26" t="str">
        <f t="shared" si="242"/>
        <v/>
      </c>
      <c r="ED220" s="26" t="str">
        <f t="shared" si="243"/>
        <v>ELSTHF5518YEOLL</v>
      </c>
      <c r="EE220" s="27">
        <f>IF($ED220="",0,IF(COUNTIF(ED$12:ED219,ED220)=0,0,COUNTIF(ED$12:ED219,ED220)))</f>
        <v>0</v>
      </c>
      <c r="EF220" s="26">
        <f t="shared" si="244"/>
        <v>0</v>
      </c>
      <c r="EG220" s="27" t="str">
        <f t="shared" si="245"/>
        <v/>
      </c>
      <c r="EI220" s="26" t="str">
        <f t="shared" si="246"/>
        <v>ELSTHF5518</v>
      </c>
      <c r="EJ220" s="26" t="str">
        <f t="shared" si="247"/>
        <v>ELSTHF5518YE</v>
      </c>
    </row>
    <row r="221" spans="1:140" s="26" customFormat="1" ht="52.5" customHeight="1">
      <c r="A221" s="168" t="str">
        <f>IF(OR($I221="TTL",$I221=""),"",IF(ISERROR(VLOOKUP($B221,CODE!$D:$G,CODE!$F$1-2,FALSE))=TRUE,"전략",VLOOKUP($B221,CODE!$D:$G,CODE!$F$1-2,FALSE)))</f>
        <v>전략</v>
      </c>
      <c r="B221" s="217" t="str">
        <f>IF(OR($I221="TTL",$I221=""),"",IF(VLOOKUP($P221,CODE!$K:$O,CODE!$O$1,FALSE)="",$I221,$I221&amp;"-"&amp;VLOOKUP($P221,CODE!$K:$O,CODE!$O$1,FALSE)))</f>
        <v>ELS-의류</v>
      </c>
      <c r="C221" s="71" t="str">
        <f t="shared" si="234"/>
        <v>ELS-아트인드림-04</v>
      </c>
      <c r="D221" s="300" t="str">
        <f t="shared" si="235"/>
        <v>ELS-아트인드림-04ELSTHF5518YE</v>
      </c>
      <c r="E221" s="71">
        <f t="shared" si="236"/>
        <v>5</v>
      </c>
      <c r="F221" s="193" t="str">
        <f t="shared" si="237"/>
        <v>ELS-아트인드림-045</v>
      </c>
      <c r="G221" s="71" t="str">
        <f t="shared" si="238"/>
        <v>ELS-아트인드림-045-ELSTHF5518YELLOWOXL</v>
      </c>
      <c r="H221" s="71" t="str">
        <f>IF(ISERROR(I221&amp;VLOOKUP(P221,CODE!$K:$N,CODE!$N$1,FALSE)&amp;S221)=TRUE,0,I221&amp;VLOOKUP(P221,CODE!$K:$N,CODE!$N$1,FALSE)&amp;S221)</f>
        <v>ELS의류518</v>
      </c>
      <c r="I221" s="71" t="str">
        <f>IF(ISERROR(SEARCH("TTL",$K221))=TRUE,IF($L221="","",VLOOKUP($L221,CODE!$B:$G,CODE!$D$1,FALSE)),"TTL")</f>
        <v>ELS</v>
      </c>
      <c r="J221" s="237" t="str">
        <f t="shared" si="239"/>
        <v>14FW_E</v>
      </c>
      <c r="K221" s="596"/>
      <c r="L221" s="40" t="s">
        <v>2288</v>
      </c>
      <c r="M221" s="41" t="str">
        <f>IF(OR($I221="TTL",$L221=""),"",VLOOKUP($L221,CODE!$B:$D,CODE!$C$1,FALSE))</f>
        <v>ELSTINKO</v>
      </c>
      <c r="N221" s="42" t="str">
        <f>IF(OR($I221="TTL",$L221=""),"",VLOOKUP($K$2,CODE!$S:$T,CODE!$T$1-1,FALSE))</f>
        <v>F</v>
      </c>
      <c r="O221" s="1281">
        <v>5</v>
      </c>
      <c r="P221" s="40" t="s">
        <v>2322</v>
      </c>
      <c r="Q221" s="41" t="str">
        <f>IF(OR($I221="TTL",$P221=""),"",VLOOKUP($P221,CODE!$K:$M,CODE!$L$1,FALSE))</f>
        <v>HOODED T-SHIRTS</v>
      </c>
      <c r="R221" s="1282" t="s">
        <v>2281</v>
      </c>
      <c r="S221" s="1283">
        <v>518</v>
      </c>
      <c r="T221" s="43">
        <f t="shared" si="190"/>
        <v>518</v>
      </c>
      <c r="U221" s="39" t="str">
        <f t="shared" si="191"/>
        <v>ELSTHF5518</v>
      </c>
      <c r="V221" s="36">
        <f t="shared" si="224"/>
        <v>0.2</v>
      </c>
      <c r="W221" s="1284" t="s">
        <v>2316</v>
      </c>
      <c r="X221" s="39" t="str">
        <f>IF($Y221="","",VLOOKUP($Y221,CODE!$AE:$AF,CODE!$AF$1-1,FALSE))</f>
        <v>YE</v>
      </c>
      <c r="Y221" s="37" t="s">
        <v>2317</v>
      </c>
      <c r="Z221" s="35" t="str">
        <f t="shared" si="192"/>
        <v>ELSTHF5518YE</v>
      </c>
      <c r="AA221" s="592" t="str">
        <f t="shared" si="225"/>
        <v/>
      </c>
      <c r="AB221" s="44">
        <f t="shared" si="226"/>
        <v>0.2</v>
      </c>
      <c r="AC221" s="598">
        <v>0</v>
      </c>
      <c r="AD221" s="184">
        <v>1</v>
      </c>
      <c r="AE221" s="1285" t="s">
        <v>2324</v>
      </c>
      <c r="AF221" s="1295">
        <v>150</v>
      </c>
      <c r="AG221" s="1287" t="s">
        <v>2319</v>
      </c>
      <c r="AH221" s="1288">
        <v>4</v>
      </c>
      <c r="AI221" s="224" t="str">
        <f t="shared" si="193"/>
        <v>04</v>
      </c>
      <c r="AJ221" s="1289" t="s">
        <v>2320</v>
      </c>
      <c r="AK221" s="1289" t="s">
        <v>2321</v>
      </c>
      <c r="AL221" s="212">
        <f t="shared" si="194"/>
        <v>2</v>
      </c>
      <c r="AM221" s="247">
        <f>IF(ISERROR(VLOOKUP($F221,[1]기획현황취합!$A$1:$E$65440,[1]기획현황취합!$B$1,FALSE))=TRUE,0,VLOOKUP($F221,[1]기획현황취합!$A$1:$E$65440,[1]기획현황취합!$B$1,FALSE))</f>
        <v>99000</v>
      </c>
      <c r="AN221" s="1099">
        <f>IF(ISERROR(VLOOKUP($F221,[1]기획현황취합!$A$1:$E$65440,[1]기획현황취합!$C$1,FALSE))=TRUE,0,VLOOKUP($F221,[1]기획현황취합!$A$1:$E$65440,[1]기획현황취합!$C$1,FALSE))</f>
        <v>41803</v>
      </c>
      <c r="AO221" s="45">
        <f>IF(ISERROR(($AM221/1.1)/VLOOKUP($AG221,'TARGET MU'!$A:$D,'TARGET MU'!$D$1,FALSE))=TRUE,0,($AM221/1.1)/VLOOKUP($AG221,'TARGET MU'!$A:$D,'TARGET MU'!$D$1,FALSE))</f>
        <v>25000</v>
      </c>
      <c r="AP221" s="1110">
        <f>IF(OR(AF221=0,AND(AV221=0,AW221=0)),0,IF(AG221="캡보이2",AV221*$AQ$5+AU221,IF(OR(AK221="IN",AK221="BG",AK221="VT",AK221="CB"),$AU221+(($AV221*(1+$AW$4))*(HLOOKUP(VLOOKUP(AG221,'TARGET MU'!$A:$P,'TARGET MU'!$J$1,FALSE),$AO$4:$AR$5,2,FALSE)))+$AW221,$AU221+((($AV221*(1+$AW$4))*(1+HLOOKUP(VLOOKUP($P221,CODE!$K:$P,CODE!$P$1,FALSE),$AS$4:$AV$5,2,FALSE)))*(HLOOKUP(VLOOKUP(AG221,'TARGET MU'!$A:$P,'TARGET MU'!$J$1,FALSE),$AO$4:$AR$5,2,FALSE)))+$AW221)))</f>
        <v>23740</v>
      </c>
      <c r="AQ221" s="38">
        <f t="shared" si="188"/>
        <v>-1260</v>
      </c>
      <c r="AR221" s="754">
        <v>0</v>
      </c>
      <c r="AS221" s="754">
        <v>20</v>
      </c>
      <c r="AT221" s="244" t="s">
        <v>1724</v>
      </c>
      <c r="AU221" s="219">
        <f t="shared" si="189"/>
        <v>20</v>
      </c>
      <c r="AV221" s="245">
        <v>0</v>
      </c>
      <c r="AW221" s="246">
        <v>23720</v>
      </c>
      <c r="AX221" s="250">
        <f>IF(ISERROR(VLOOKUP($F221,[1]기획현황취합!$A$1:$E$65440,[1]기획현황취합!$D$1,FALSE))=TRUE,0,VLOOKUP($F221,[1]기획현황취합!$A$1:$E$65440,[1]기획현황취합!$D$1,FALSE))</f>
        <v>41744</v>
      </c>
      <c r="AY221" s="248">
        <v>0</v>
      </c>
      <c r="AZ221" s="208">
        <f>IF(ISERROR(VLOOKUP($F221,[1]기획현황취합!$A$1:$E$65440,[1]기획현황취합!$E$1,FALSE))=TRUE,0,VLOOKUP($F221,[1]기획현황취합!$A$1:$E$65440,[1]기획현황취합!$E$1,FALSE))</f>
        <v>41844</v>
      </c>
      <c r="BA221" s="243">
        <v>41864</v>
      </c>
      <c r="BB221" s="243">
        <v>41901</v>
      </c>
      <c r="BC221" s="243">
        <v>41905</v>
      </c>
      <c r="BD221" s="243">
        <v>0</v>
      </c>
      <c r="BE221" s="243">
        <v>0</v>
      </c>
      <c r="BF221" s="243">
        <v>0</v>
      </c>
      <c r="BG221" s="249" t="s">
        <v>3359</v>
      </c>
      <c r="BH221" s="249">
        <v>0</v>
      </c>
      <c r="BI221" s="83">
        <f>IF($I221="TTL",SUMIF($C:$C,MID($K221,1,SEARCH("TTL",$K221)-2),$BI:$BI),SUMIF(실입고현황!$A:$A,BB221&amp;VLOOKUP($AG221,'TARGET MU'!$A:$D,'TARGET MU'!$B$1,FALSE)&amp;$Z221&amp;" "&amp;$AE221,실입고현황!$C:$C))</f>
        <v>138</v>
      </c>
      <c r="BJ221" s="102">
        <f>IF($I221="TTL",SUMIF($C:$C,MID($K221,1,SEARCH("TTL",$K221)-2),$BJ:$BJ),SUMIF(실입고현황!$A:$A,BC221&amp;VLOOKUP($AG221,'TARGET MU'!$A:$D,'TARGET MU'!$B$1,FALSE)&amp;$Z221&amp;" "&amp;$AE221,실입고현황!$C:$C))</f>
        <v>12</v>
      </c>
      <c r="BK221" s="103">
        <f>IF($I221="TTL",SUMIF($C:$C,MID($K221,1,SEARCH("TTL",$K221)-2),$BK:$BK),SUMIF(실입고현황!$A:$A,BD221&amp;VLOOKUP($AG221,'TARGET MU'!$A:$D,'TARGET MU'!$B$1,FALSE)&amp;$Z221&amp;" "&amp;$AE221,실입고현황!$C:$C))</f>
        <v>0</v>
      </c>
      <c r="BL221" s="103">
        <f>IF($I221="TTL",SUMIF($C:$C,MID($K221,1,SEARCH("TTL",$K221)-2),$BL:$BL),SUMIF(실입고현황!$A:$A,BE221&amp;VLOOKUP($AG221,'TARGET MU'!$A:$D,'TARGET MU'!$B$1,FALSE)&amp;$Z221&amp;" "&amp;$AE221,실입고현황!$C:$C))</f>
        <v>0</v>
      </c>
      <c r="BM221" s="103">
        <f>IF($I221="TTL",SUMIF($C:$C,MID($K221,1,SEARCH("TTL",$K221)-2),$BM:$BM),SUMIF(실입고현황!$A:$A,BF221&amp;VLOOKUP($AG221,'TARGET MU'!$A:$D,'TARGET MU'!$B$1,FALSE)&amp;$Z221&amp;" "&amp;$AE221,실입고현황!$C:$C))</f>
        <v>0</v>
      </c>
      <c r="BN221" s="104">
        <f t="shared" si="227"/>
        <v>0</v>
      </c>
      <c r="BO221" s="46">
        <f t="shared" si="228"/>
        <v>150</v>
      </c>
      <c r="BP221" s="94">
        <f t="shared" si="229"/>
        <v>3561000</v>
      </c>
      <c r="BQ221" s="94">
        <f t="shared" si="230"/>
        <v>14850000</v>
      </c>
      <c r="BR221" s="47">
        <f t="shared" si="231"/>
        <v>3.791069924178601</v>
      </c>
      <c r="BT221" s="26" t="str">
        <f>IF(ISERROR(Z221&amp;VLOOKUP($AG221,'TARGET MU'!$A:$D,'TARGET MU'!$B$1,FALSE))=TRUE,"",Z221&amp;VLOOKUP($AG221,'TARGET MU'!$A:$D,'TARGET MU'!$B$1,FALSE))</f>
        <v>ELSTHF5518YE아트인드림</v>
      </c>
      <c r="BU221" s="31">
        <f t="shared" si="240"/>
        <v>23740</v>
      </c>
      <c r="BV221" s="31" t="str">
        <f t="shared" si="241"/>
        <v>ELSTHF5518YEOXL15099000아트인드림04KR</v>
      </c>
      <c r="BX221" s="54" t="str">
        <f t="shared" si="198"/>
        <v>ELS</v>
      </c>
      <c r="BY221" s="55">
        <f t="shared" si="199"/>
        <v>5</v>
      </c>
      <c r="BZ221" s="55" t="str">
        <f t="shared" si="200"/>
        <v>M</v>
      </c>
      <c r="CA221" s="55" t="str">
        <f t="shared" si="201"/>
        <v>TH</v>
      </c>
      <c r="CB221" s="55" t="str">
        <f t="shared" si="202"/>
        <v>K</v>
      </c>
      <c r="CC221" s="55" t="str">
        <f t="shared" si="203"/>
        <v>KR</v>
      </c>
      <c r="CD221" s="56" t="str">
        <f t="shared" si="204"/>
        <v>14FW_ELSTINKO_HOOD_03_YE_KIDS</v>
      </c>
      <c r="CE221" s="55" t="str">
        <f t="shared" si="205"/>
        <v>ELSTHF5518</v>
      </c>
      <c r="CF221" s="55">
        <f t="shared" si="206"/>
        <v>518</v>
      </c>
      <c r="CG221" s="56" t="str">
        <f t="shared" si="207"/>
        <v>14FW_ELSTINKO_HOOD_03_YE_KIDS</v>
      </c>
      <c r="CH221" s="55" t="str">
        <f t="shared" si="208"/>
        <v>YE</v>
      </c>
      <c r="CI221" s="55">
        <f t="shared" si="209"/>
        <v>1</v>
      </c>
      <c r="CJ221" s="55" t="str">
        <f t="shared" si="210"/>
        <v>OXL</v>
      </c>
      <c r="CK221" s="57">
        <f t="shared" si="232"/>
        <v>150</v>
      </c>
      <c r="CL221" s="58">
        <f t="shared" si="211"/>
        <v>0</v>
      </c>
      <c r="CM221" s="57">
        <f t="shared" si="212"/>
        <v>99000</v>
      </c>
      <c r="CN221" s="57">
        <f t="shared" si="213"/>
        <v>23720</v>
      </c>
      <c r="CO221" s="57">
        <f t="shared" si="214"/>
        <v>20</v>
      </c>
      <c r="CP221" s="59">
        <f t="shared" si="215"/>
        <v>2</v>
      </c>
      <c r="CQ221" s="234"/>
      <c r="CS221" s="48"/>
      <c r="CT221" s="49" t="str">
        <f t="shared" si="216"/>
        <v>ELSTHF5518YEOXL</v>
      </c>
      <c r="CU221" s="50" t="str">
        <f t="shared" si="217"/>
        <v>ELSTINKO</v>
      </c>
      <c r="CV221" s="50" t="str">
        <f t="shared" si="197"/>
        <v>HOODED T-SHIRTS_518_KIDS</v>
      </c>
      <c r="CW221" s="50" t="str">
        <f t="shared" si="218"/>
        <v>YELLOW_OXL</v>
      </c>
      <c r="CX221" s="51" t="str">
        <f t="shared" si="219"/>
        <v>ELS</v>
      </c>
      <c r="CY221" s="51">
        <f t="shared" si="220"/>
        <v>518</v>
      </c>
      <c r="CZ221" s="52">
        <f t="shared" si="233"/>
        <v>150</v>
      </c>
      <c r="DA221" s="52">
        <f t="shared" si="221"/>
        <v>99000</v>
      </c>
      <c r="DB221" s="51" t="str">
        <f t="shared" si="222"/>
        <v>YELLOW</v>
      </c>
      <c r="DC221" s="51" t="str">
        <f t="shared" si="223"/>
        <v>OXL</v>
      </c>
      <c r="DD221" s="60"/>
      <c r="DE221" s="164"/>
      <c r="DG221" s="270">
        <v>41778</v>
      </c>
      <c r="DH221" s="276">
        <f t="shared" si="195"/>
        <v>41754</v>
      </c>
      <c r="DI221" s="269">
        <v>41750</v>
      </c>
      <c r="DJ221" s="269">
        <v>41750</v>
      </c>
      <c r="DK221" s="270">
        <v>41829</v>
      </c>
      <c r="DL221" s="1167"/>
      <c r="DM221" s="1167"/>
      <c r="DN221" s="270"/>
      <c r="DO221" s="270"/>
      <c r="DP221" s="277">
        <f t="shared" si="196"/>
        <v>41784</v>
      </c>
      <c r="DQ221" s="270"/>
      <c r="DR221" s="270"/>
      <c r="DS221" s="271"/>
      <c r="DT221" s="270"/>
      <c r="DU221" s="271"/>
      <c r="DV221" s="270">
        <v>41838</v>
      </c>
      <c r="DW221" s="270"/>
      <c r="DX221" s="271"/>
      <c r="DY221" s="271"/>
      <c r="DZ221" s="60"/>
      <c r="EA221" s="61"/>
      <c r="EB221" s="61"/>
      <c r="EC221" s="26" t="str">
        <f t="shared" si="242"/>
        <v/>
      </c>
      <c r="ED221" s="26" t="str">
        <f t="shared" si="243"/>
        <v>ELSTHF5518YEOXL</v>
      </c>
      <c r="EE221" s="27">
        <f>IF($ED221="",0,IF(COUNTIF(ED$12:ED220,ED221)=0,0,COUNTIF(ED$12:ED220,ED221)))</f>
        <v>0</v>
      </c>
      <c r="EF221" s="26">
        <f t="shared" si="244"/>
        <v>0</v>
      </c>
      <c r="EG221" s="27" t="str">
        <f t="shared" si="245"/>
        <v/>
      </c>
      <c r="EI221" s="26" t="str">
        <f t="shared" si="246"/>
        <v>ELSTHF5518</v>
      </c>
      <c r="EJ221" s="26" t="str">
        <f t="shared" si="247"/>
        <v>ELSTHF5518YE</v>
      </c>
    </row>
    <row r="222" spans="1:140" s="26" customFormat="1" ht="52.5" customHeight="1">
      <c r="A222" s="168" t="str">
        <f>IF(OR($I222="TTL",$I222=""),"",IF(ISERROR(VLOOKUP($B222,CODE!$D:$G,CODE!$F$1-2,FALSE))=TRUE,"전략",VLOOKUP($B222,CODE!$D:$G,CODE!$F$1-2,FALSE)))</f>
        <v>전략</v>
      </c>
      <c r="B222" s="217" t="str">
        <f>IF(OR($I222="TTL",$I222=""),"",IF(VLOOKUP($P222,CODE!$K:$O,CODE!$O$1,FALSE)="",$I222,$I222&amp;"-"&amp;VLOOKUP($P222,CODE!$K:$O,CODE!$O$1,FALSE)))</f>
        <v>ELS-의류</v>
      </c>
      <c r="C222" s="71" t="str">
        <f t="shared" si="234"/>
        <v>ELS-아트인드림-04</v>
      </c>
      <c r="D222" s="300" t="str">
        <f t="shared" si="235"/>
        <v>ELS-아트인드림-04ELSHPF5019BK</v>
      </c>
      <c r="E222" s="71">
        <f t="shared" si="236"/>
        <v>6</v>
      </c>
      <c r="F222" s="193" t="str">
        <f t="shared" si="237"/>
        <v>ELS-아트인드림-046</v>
      </c>
      <c r="G222" s="71" t="str">
        <f t="shared" si="238"/>
        <v>ELS-아트인드림-046-ELSHPF5019BLACKOSS</v>
      </c>
      <c r="H222" s="71" t="str">
        <f>IF(ISERROR(I222&amp;VLOOKUP(P222,CODE!$K:$N,CODE!$N$1,FALSE)&amp;S222)=TRUE,0,I222&amp;VLOOKUP(P222,CODE!$K:$N,CODE!$N$1,FALSE)&amp;S222)</f>
        <v>ELS의류19</v>
      </c>
      <c r="I222" s="71" t="str">
        <f>IF(ISERROR(SEARCH("TTL",$K222))=TRUE,IF($L222="","",VLOOKUP($L222,CODE!$B:$G,CODE!$D$1,FALSE)),"TTL")</f>
        <v>ELS</v>
      </c>
      <c r="J222" s="237" t="str">
        <f t="shared" si="239"/>
        <v>14FW E</v>
      </c>
      <c r="K222" s="596"/>
      <c r="L222" s="40" t="s">
        <v>2288</v>
      </c>
      <c r="M222" s="41" t="str">
        <f>IF(OR($I222="TTL",$L222=""),"",VLOOKUP($L222,CODE!$B:$D,CODE!$C$1,FALSE))</f>
        <v>ELSTINKO</v>
      </c>
      <c r="N222" s="42" t="str">
        <f>IF(OR($I222="TTL",$L222=""),"",VLOOKUP($K$2,CODE!$S:$T,CODE!$T$1-1,FALSE))</f>
        <v>F</v>
      </c>
      <c r="O222" s="1281">
        <v>5</v>
      </c>
      <c r="P222" s="40" t="s">
        <v>2325</v>
      </c>
      <c r="Q222" s="41" t="str">
        <f>IF(OR($I222="TTL",$P222=""),"",VLOOKUP($P222,CODE!$K:$M,CODE!$L$1,FALSE))</f>
        <v>HOODED JUMPER</v>
      </c>
      <c r="R222" s="1282" t="s">
        <v>2326</v>
      </c>
      <c r="S222" s="1283">
        <v>19</v>
      </c>
      <c r="T222" s="43" t="str">
        <f t="shared" si="190"/>
        <v>019</v>
      </c>
      <c r="U222" s="39" t="str">
        <f t="shared" si="191"/>
        <v>ELSHPF5019</v>
      </c>
      <c r="V222" s="36">
        <f t="shared" si="224"/>
        <v>0.25</v>
      </c>
      <c r="W222" s="1284" t="s">
        <v>2327</v>
      </c>
      <c r="X222" s="39" t="str">
        <f>IF($Y222="","",VLOOKUP($Y222,CODE!$AE:$AF,CODE!$AF$1-1,FALSE))</f>
        <v>BK</v>
      </c>
      <c r="Y222" s="37" t="s">
        <v>2328</v>
      </c>
      <c r="Z222" s="35" t="str">
        <f t="shared" si="192"/>
        <v>ELSHPF5019BK</v>
      </c>
      <c r="AA222" s="592" t="str">
        <f t="shared" si="225"/>
        <v/>
      </c>
      <c r="AB222" s="44">
        <f t="shared" si="226"/>
        <v>0.25</v>
      </c>
      <c r="AC222" s="598">
        <v>0</v>
      </c>
      <c r="AD222" s="184">
        <v>1</v>
      </c>
      <c r="AE222" s="1285" t="s">
        <v>2284</v>
      </c>
      <c r="AF222" s="1295">
        <v>200</v>
      </c>
      <c r="AG222" s="1287" t="s">
        <v>2319</v>
      </c>
      <c r="AH222" s="1288">
        <v>4</v>
      </c>
      <c r="AI222" s="224" t="str">
        <f t="shared" si="193"/>
        <v>04</v>
      </c>
      <c r="AJ222" s="1289" t="s">
        <v>2320</v>
      </c>
      <c r="AK222" s="1289" t="s">
        <v>2321</v>
      </c>
      <c r="AL222" s="212">
        <f t="shared" si="194"/>
        <v>2</v>
      </c>
      <c r="AM222" s="247">
        <f>IF(ISERROR(VLOOKUP($F222,[1]기획현황취합!$A$1:$E$65440,[1]기획현황취합!$B$1,FALSE))=TRUE,0,VLOOKUP($F222,[1]기획현황취합!$A$1:$E$65440,[1]기획현황취합!$B$1,FALSE))</f>
        <v>129000</v>
      </c>
      <c r="AN222" s="1099">
        <f>IF(ISERROR(VLOOKUP($F222,[1]기획현황취합!$A$1:$E$65440,[1]기획현황취합!$C$1,FALSE))=TRUE,0,VLOOKUP($F222,[1]기획현황취합!$A$1:$E$65440,[1]기획현황취합!$C$1,FALSE))</f>
        <v>41803</v>
      </c>
      <c r="AO222" s="45">
        <f>IF(ISERROR(($AM222/1.1)/VLOOKUP($AG222,'TARGET MU'!$A:$D,'TARGET MU'!$D$1,FALSE))=TRUE,0,($AM222/1.1)/VLOOKUP($AG222,'TARGET MU'!$A:$D,'TARGET MU'!$D$1,FALSE))</f>
        <v>32575.757575757572</v>
      </c>
      <c r="AP222" s="1110">
        <f>IF(OR(AF222=0,AND(AV222=0,AW222=0)),0,IF(AG222="캡보이2",AV222*$AQ$5+AU222,IF(OR(AK222="IN",AK222="BG",AK222="VT",AK222="CB"),$AU222+(($AV222*(1+$AW$4))*(HLOOKUP(VLOOKUP(AG222,'TARGET MU'!$A:$P,'TARGET MU'!$J$1,FALSE),$AO$4:$AR$5,2,FALSE)))+$AW222,$AU222+((($AV222*(1+$AW$4))*(1+HLOOKUP(VLOOKUP($P222,CODE!$K:$P,CODE!$P$1,FALSE),$AS$4:$AV$5,2,FALSE)))*(HLOOKUP(VLOOKUP(AG222,'TARGET MU'!$A:$P,'TARGET MU'!$J$1,FALSE),$AO$4:$AR$5,2,FALSE)))+$AW222)))</f>
        <v>31895</v>
      </c>
      <c r="AQ222" s="38">
        <f t="shared" ref="AQ222:AQ275" si="248">AP222-AO222</f>
        <v>-680.75757575757234</v>
      </c>
      <c r="AR222" s="754">
        <v>0</v>
      </c>
      <c r="AS222" s="754">
        <v>20</v>
      </c>
      <c r="AT222" s="244" t="s">
        <v>1724</v>
      </c>
      <c r="AU222" s="219">
        <f t="shared" ref="AU222:AU275" si="249">SUM(AR222:AT222)</f>
        <v>20</v>
      </c>
      <c r="AV222" s="245">
        <v>0</v>
      </c>
      <c r="AW222" s="246">
        <v>31875</v>
      </c>
      <c r="AX222" s="250">
        <f>IF(ISERROR(VLOOKUP($F222,[1]기획현황취합!$A$1:$E$65440,[1]기획현황취합!$D$1,FALSE))=TRUE,0,VLOOKUP($F222,[1]기획현황취합!$A$1:$E$65440,[1]기획현황취합!$D$1,FALSE))</f>
        <v>41744</v>
      </c>
      <c r="AY222" s="248">
        <v>0</v>
      </c>
      <c r="AZ222" s="208">
        <f>IF(ISERROR(VLOOKUP($F222,[1]기획현황취합!$A$1:$E$65440,[1]기획현황취합!$E$1,FALSE))=TRUE,0,VLOOKUP($F222,[1]기획현황취합!$A$1:$E$65440,[1]기획현황취합!$E$1,FALSE))</f>
        <v>41844</v>
      </c>
      <c r="BA222" s="243">
        <v>41864</v>
      </c>
      <c r="BB222" s="243">
        <v>41901</v>
      </c>
      <c r="BC222" s="243">
        <v>0</v>
      </c>
      <c r="BD222" s="243">
        <v>0</v>
      </c>
      <c r="BE222" s="243">
        <v>0</v>
      </c>
      <c r="BF222" s="243">
        <v>0</v>
      </c>
      <c r="BG222" s="249" t="s">
        <v>3361</v>
      </c>
      <c r="BH222" s="249">
        <v>0</v>
      </c>
      <c r="BI222" s="83">
        <f>IF($I222="TTL",SUMIF($C:$C,MID($K222,1,SEARCH("TTL",$K222)-2),$BI:$BI),SUMIF(실입고현황!$A:$A,BB222&amp;VLOOKUP($AG222,'TARGET MU'!$A:$D,'TARGET MU'!$B$1,FALSE)&amp;$Z222&amp;" "&amp;$AE222,실입고현황!$C:$C))</f>
        <v>203</v>
      </c>
      <c r="BJ222" s="102">
        <f>IF($I222="TTL",SUMIF($C:$C,MID($K222,1,SEARCH("TTL",$K222)-2),$BJ:$BJ),SUMIF(실입고현황!$A:$A,BC222&amp;VLOOKUP($AG222,'TARGET MU'!$A:$D,'TARGET MU'!$B$1,FALSE)&amp;$Z222&amp;" "&amp;$AE222,실입고현황!$C:$C))</f>
        <v>0</v>
      </c>
      <c r="BK222" s="103">
        <f>IF($I222="TTL",SUMIF($C:$C,MID($K222,1,SEARCH("TTL",$K222)-2),$BK:$BK),SUMIF(실입고현황!$A:$A,BD222&amp;VLOOKUP($AG222,'TARGET MU'!$A:$D,'TARGET MU'!$B$1,FALSE)&amp;$Z222&amp;" "&amp;$AE222,실입고현황!$C:$C))</f>
        <v>0</v>
      </c>
      <c r="BL222" s="103">
        <f>IF($I222="TTL",SUMIF($C:$C,MID($K222,1,SEARCH("TTL",$K222)-2),$BL:$BL),SUMIF(실입고현황!$A:$A,BE222&amp;VLOOKUP($AG222,'TARGET MU'!$A:$D,'TARGET MU'!$B$1,FALSE)&amp;$Z222&amp;" "&amp;$AE222,실입고현황!$C:$C))</f>
        <v>0</v>
      </c>
      <c r="BM222" s="103">
        <f>IF($I222="TTL",SUMIF($C:$C,MID($K222,1,SEARCH("TTL",$K222)-2),$BM:$BM),SUMIF(실입고현황!$A:$A,BF222&amp;VLOOKUP($AG222,'TARGET MU'!$A:$D,'TARGET MU'!$B$1,FALSE)&amp;$Z222&amp;" "&amp;$AE222,실입고현황!$C:$C))</f>
        <v>0</v>
      </c>
      <c r="BN222" s="104">
        <f t="shared" si="227"/>
        <v>0</v>
      </c>
      <c r="BO222" s="46">
        <f t="shared" si="228"/>
        <v>200</v>
      </c>
      <c r="BP222" s="94">
        <f t="shared" si="229"/>
        <v>6379000</v>
      </c>
      <c r="BQ222" s="94">
        <f t="shared" si="230"/>
        <v>25800000</v>
      </c>
      <c r="BR222" s="47">
        <f t="shared" si="231"/>
        <v>3.6768373498268461</v>
      </c>
      <c r="BT222" s="26" t="str">
        <f>IF(ISERROR(Z222&amp;VLOOKUP($AG222,'TARGET MU'!$A:$D,'TARGET MU'!$B$1,FALSE))=TRUE,"",Z222&amp;VLOOKUP($AG222,'TARGET MU'!$A:$D,'TARGET MU'!$B$1,FALSE))</f>
        <v>ELSHPF5019BK아트인드림</v>
      </c>
      <c r="BU222" s="31">
        <f t="shared" si="240"/>
        <v>31895</v>
      </c>
      <c r="BV222" s="31" t="str">
        <f t="shared" si="241"/>
        <v>ELSHPF5019BKOSS200129000아트인드림04KR</v>
      </c>
      <c r="BX222" s="54" t="str">
        <f t="shared" si="198"/>
        <v>ELS</v>
      </c>
      <c r="BY222" s="55">
        <f t="shared" si="199"/>
        <v>5</v>
      </c>
      <c r="BZ222" s="55" t="str">
        <f t="shared" si="200"/>
        <v>M</v>
      </c>
      <c r="CA222" s="55" t="str">
        <f t="shared" si="201"/>
        <v>HP</v>
      </c>
      <c r="CB222" s="55" t="str">
        <f t="shared" si="202"/>
        <v>U</v>
      </c>
      <c r="CC222" s="55" t="str">
        <f t="shared" si="203"/>
        <v>KR</v>
      </c>
      <c r="CD222" s="56" t="str">
        <f t="shared" si="204"/>
        <v>14FW ELSTINKO_HOODZIP_08_BK</v>
      </c>
      <c r="CE222" s="55" t="str">
        <f t="shared" si="205"/>
        <v>ELSHPF5019</v>
      </c>
      <c r="CF222" s="55" t="str">
        <f t="shared" si="206"/>
        <v>019</v>
      </c>
      <c r="CG222" s="56" t="str">
        <f t="shared" si="207"/>
        <v>14FW ELSTINKO_HOODZIP_08_BK</v>
      </c>
      <c r="CH222" s="55" t="str">
        <f t="shared" si="208"/>
        <v>BK</v>
      </c>
      <c r="CI222" s="55">
        <f t="shared" si="209"/>
        <v>1</v>
      </c>
      <c r="CJ222" s="55" t="str">
        <f t="shared" si="210"/>
        <v>OSS</v>
      </c>
      <c r="CK222" s="57">
        <f t="shared" si="232"/>
        <v>200</v>
      </c>
      <c r="CL222" s="58">
        <f t="shared" si="211"/>
        <v>0</v>
      </c>
      <c r="CM222" s="57">
        <f t="shared" si="212"/>
        <v>129000</v>
      </c>
      <c r="CN222" s="57">
        <f t="shared" si="213"/>
        <v>31875</v>
      </c>
      <c r="CO222" s="57">
        <f t="shared" si="214"/>
        <v>20</v>
      </c>
      <c r="CP222" s="59">
        <f t="shared" si="215"/>
        <v>2</v>
      </c>
      <c r="CQ222" s="234"/>
      <c r="CS222" s="48"/>
      <c r="CT222" s="49" t="str">
        <f t="shared" si="216"/>
        <v>ELSHPF5019BKOSS</v>
      </c>
      <c r="CU222" s="50" t="str">
        <f t="shared" si="217"/>
        <v>ELSTINKO</v>
      </c>
      <c r="CV222" s="50" t="str">
        <f t="shared" si="197"/>
        <v>HOODED JUMPER_019</v>
      </c>
      <c r="CW222" s="50" t="str">
        <f t="shared" si="218"/>
        <v>BLACK_OSS</v>
      </c>
      <c r="CX222" s="51" t="str">
        <f t="shared" si="219"/>
        <v>ELS</v>
      </c>
      <c r="CY222" s="51" t="str">
        <f t="shared" si="220"/>
        <v>019</v>
      </c>
      <c r="CZ222" s="52">
        <f t="shared" si="233"/>
        <v>200</v>
      </c>
      <c r="DA222" s="52">
        <f t="shared" si="221"/>
        <v>129000</v>
      </c>
      <c r="DB222" s="51" t="str">
        <f t="shared" si="222"/>
        <v>BLACK</v>
      </c>
      <c r="DC222" s="51" t="str">
        <f t="shared" si="223"/>
        <v>OSS</v>
      </c>
      <c r="DD222" s="60"/>
      <c r="DE222" s="164"/>
      <c r="DG222" s="270">
        <v>41778</v>
      </c>
      <c r="DH222" s="276">
        <f t="shared" si="195"/>
        <v>41754</v>
      </c>
      <c r="DI222" s="269">
        <v>41750</v>
      </c>
      <c r="DJ222" s="269">
        <v>41750</v>
      </c>
      <c r="DK222" s="270">
        <v>41829</v>
      </c>
      <c r="DL222" s="1167"/>
      <c r="DM222" s="1167"/>
      <c r="DN222" s="270"/>
      <c r="DO222" s="270"/>
      <c r="DP222" s="277">
        <f t="shared" si="196"/>
        <v>41784</v>
      </c>
      <c r="DQ222" s="270"/>
      <c r="DR222" s="270"/>
      <c r="DS222" s="271"/>
      <c r="DT222" s="270"/>
      <c r="DU222" s="271"/>
      <c r="DV222" s="270">
        <v>41838</v>
      </c>
      <c r="DW222" s="270"/>
      <c r="DX222" s="271"/>
      <c r="DY222" s="271"/>
      <c r="DZ222" s="60"/>
      <c r="EA222" s="61"/>
      <c r="EB222" s="61"/>
      <c r="EC222" s="26" t="str">
        <f t="shared" si="242"/>
        <v>ELSHPF5019BK41744</v>
      </c>
      <c r="ED222" s="26" t="str">
        <f t="shared" si="243"/>
        <v>ELSHPF5019BKOSS</v>
      </c>
      <c r="EE222" s="27">
        <f>IF($ED222="",0,IF(COUNTIF(ED$12:ED221,ED222)=0,0,COUNTIF(ED$12:ED221,ED222)))</f>
        <v>0</v>
      </c>
      <c r="EF222" s="26">
        <f t="shared" si="244"/>
        <v>0</v>
      </c>
      <c r="EG222" s="27" t="str">
        <f t="shared" si="245"/>
        <v/>
      </c>
      <c r="EI222" s="26" t="str">
        <f t="shared" si="246"/>
        <v>ELSHPF5019</v>
      </c>
      <c r="EJ222" s="26" t="str">
        <f t="shared" si="247"/>
        <v>ELSHPF5019BK</v>
      </c>
    </row>
    <row r="223" spans="1:140" s="26" customFormat="1" ht="52.5" customHeight="1">
      <c r="A223" s="168" t="str">
        <f>IF(OR($I223="TTL",$I223=""),"",IF(ISERROR(VLOOKUP($B223,CODE!$D:$G,CODE!$F$1-2,FALSE))=TRUE,"전략",VLOOKUP($B223,CODE!$D:$G,CODE!$F$1-2,FALSE)))</f>
        <v>전략</v>
      </c>
      <c r="B223" s="217" t="str">
        <f>IF(OR($I223="TTL",$I223=""),"",IF(VLOOKUP($P223,CODE!$K:$O,CODE!$O$1,FALSE)="",$I223,$I223&amp;"-"&amp;VLOOKUP($P223,CODE!$K:$O,CODE!$O$1,FALSE)))</f>
        <v>ELS-의류</v>
      </c>
      <c r="C223" s="71" t="str">
        <f t="shared" si="234"/>
        <v>ELS-아트인드림-04</v>
      </c>
      <c r="D223" s="300" t="str">
        <f t="shared" si="235"/>
        <v>ELS-아트인드림-04ELSHPF5019BK</v>
      </c>
      <c r="E223" s="71">
        <f t="shared" si="236"/>
        <v>6</v>
      </c>
      <c r="F223" s="193" t="str">
        <f t="shared" si="237"/>
        <v>ELS-아트인드림-046</v>
      </c>
      <c r="G223" s="71" t="str">
        <f t="shared" si="238"/>
        <v>ELS-아트인드림-046-ELSHPF5019BLACKOMM</v>
      </c>
      <c r="H223" s="71" t="str">
        <f>IF(ISERROR(I223&amp;VLOOKUP(P223,CODE!$K:$N,CODE!$N$1,FALSE)&amp;S223)=TRUE,0,I223&amp;VLOOKUP(P223,CODE!$K:$N,CODE!$N$1,FALSE)&amp;S223)</f>
        <v>ELS의류19</v>
      </c>
      <c r="I223" s="71" t="str">
        <f>IF(ISERROR(SEARCH("TTL",$K223))=TRUE,IF($L223="","",VLOOKUP($L223,CODE!$B:$G,CODE!$D$1,FALSE)),"TTL")</f>
        <v>ELS</v>
      </c>
      <c r="J223" s="237" t="str">
        <f t="shared" si="239"/>
        <v>14FW E</v>
      </c>
      <c r="K223" s="596"/>
      <c r="L223" s="40" t="s">
        <v>2288</v>
      </c>
      <c r="M223" s="41" t="str">
        <f>IF(OR($I223="TTL",$L223=""),"",VLOOKUP($L223,CODE!$B:$D,CODE!$C$1,FALSE))</f>
        <v>ELSTINKO</v>
      </c>
      <c r="N223" s="42" t="str">
        <f>IF(OR($I223="TTL",$L223=""),"",VLOOKUP($K$2,CODE!$S:$T,CODE!$T$1-1,FALSE))</f>
        <v>F</v>
      </c>
      <c r="O223" s="1281">
        <v>5</v>
      </c>
      <c r="P223" s="40" t="s">
        <v>2325</v>
      </c>
      <c r="Q223" s="41" t="str">
        <f>IF(OR($I223="TTL",$P223=""),"",VLOOKUP($P223,CODE!$K:$M,CODE!$L$1,FALSE))</f>
        <v>HOODED JUMPER</v>
      </c>
      <c r="R223" s="1282" t="s">
        <v>2326</v>
      </c>
      <c r="S223" s="1283">
        <v>19</v>
      </c>
      <c r="T223" s="43" t="str">
        <f t="shared" si="190"/>
        <v>019</v>
      </c>
      <c r="U223" s="39" t="str">
        <f t="shared" si="191"/>
        <v>ELSHPF5019</v>
      </c>
      <c r="V223" s="36">
        <f t="shared" si="224"/>
        <v>0.25</v>
      </c>
      <c r="W223" s="1284" t="s">
        <v>2327</v>
      </c>
      <c r="X223" s="39" t="str">
        <f>IF($Y223="","",VLOOKUP($Y223,CODE!$AE:$AF,CODE!$AF$1-1,FALSE))</f>
        <v>BK</v>
      </c>
      <c r="Y223" s="37" t="s">
        <v>2328</v>
      </c>
      <c r="Z223" s="35" t="str">
        <f t="shared" si="192"/>
        <v>ELSHPF5019BK</v>
      </c>
      <c r="AA223" s="592" t="str">
        <f t="shared" si="225"/>
        <v/>
      </c>
      <c r="AB223" s="44">
        <f t="shared" si="226"/>
        <v>0.25</v>
      </c>
      <c r="AC223" s="598">
        <v>0</v>
      </c>
      <c r="AD223" s="184">
        <v>1</v>
      </c>
      <c r="AE223" s="1285" t="s">
        <v>2323</v>
      </c>
      <c r="AF223" s="1295">
        <v>300</v>
      </c>
      <c r="AG223" s="1287" t="s">
        <v>2319</v>
      </c>
      <c r="AH223" s="1288">
        <v>4</v>
      </c>
      <c r="AI223" s="224" t="str">
        <f t="shared" si="193"/>
        <v>04</v>
      </c>
      <c r="AJ223" s="1289" t="s">
        <v>2320</v>
      </c>
      <c r="AK223" s="1289" t="s">
        <v>2321</v>
      </c>
      <c r="AL223" s="212">
        <f t="shared" si="194"/>
        <v>2</v>
      </c>
      <c r="AM223" s="247">
        <f>IF(ISERROR(VLOOKUP($F223,[1]기획현황취합!$A$1:$E$65440,[1]기획현황취합!$B$1,FALSE))=TRUE,0,VLOOKUP($F223,[1]기획현황취합!$A$1:$E$65440,[1]기획현황취합!$B$1,FALSE))</f>
        <v>129000</v>
      </c>
      <c r="AN223" s="1099">
        <f>IF(ISERROR(VLOOKUP($F223,[1]기획현황취합!$A$1:$E$65440,[1]기획현황취합!$C$1,FALSE))=TRUE,0,VLOOKUP($F223,[1]기획현황취합!$A$1:$E$65440,[1]기획현황취합!$C$1,FALSE))</f>
        <v>41803</v>
      </c>
      <c r="AO223" s="45">
        <f>IF(ISERROR(($AM223/1.1)/VLOOKUP($AG223,'TARGET MU'!$A:$D,'TARGET MU'!$D$1,FALSE))=TRUE,0,($AM223/1.1)/VLOOKUP($AG223,'TARGET MU'!$A:$D,'TARGET MU'!$D$1,FALSE))</f>
        <v>32575.757575757572</v>
      </c>
      <c r="AP223" s="1110">
        <f>IF(OR(AF223=0,AND(AV223=0,AW223=0)),0,IF(AG223="캡보이2",AV223*$AQ$5+AU223,IF(OR(AK223="IN",AK223="BG",AK223="VT",AK223="CB"),$AU223+(($AV223*(1+$AW$4))*(HLOOKUP(VLOOKUP(AG223,'TARGET MU'!$A:$P,'TARGET MU'!$J$1,FALSE),$AO$4:$AR$5,2,FALSE)))+$AW223,$AU223+((($AV223*(1+$AW$4))*(1+HLOOKUP(VLOOKUP($P223,CODE!$K:$P,CODE!$P$1,FALSE),$AS$4:$AV$5,2,FALSE)))*(HLOOKUP(VLOOKUP(AG223,'TARGET MU'!$A:$P,'TARGET MU'!$J$1,FALSE),$AO$4:$AR$5,2,FALSE)))+$AW223)))</f>
        <v>31895</v>
      </c>
      <c r="AQ223" s="38">
        <f t="shared" si="248"/>
        <v>-680.75757575757234</v>
      </c>
      <c r="AR223" s="754">
        <v>0</v>
      </c>
      <c r="AS223" s="754">
        <v>20</v>
      </c>
      <c r="AT223" s="244" t="s">
        <v>1724</v>
      </c>
      <c r="AU223" s="219">
        <f t="shared" si="249"/>
        <v>20</v>
      </c>
      <c r="AV223" s="245">
        <v>0</v>
      </c>
      <c r="AW223" s="246">
        <v>31875</v>
      </c>
      <c r="AX223" s="250">
        <f>IF(ISERROR(VLOOKUP($F223,[1]기획현황취합!$A$1:$E$65440,[1]기획현황취합!$D$1,FALSE))=TRUE,0,VLOOKUP($F223,[1]기획현황취합!$A$1:$E$65440,[1]기획현황취합!$D$1,FALSE))</f>
        <v>41744</v>
      </c>
      <c r="AY223" s="248">
        <v>0</v>
      </c>
      <c r="AZ223" s="208">
        <f>IF(ISERROR(VLOOKUP($F223,[1]기획현황취합!$A$1:$E$65440,[1]기획현황취합!$E$1,FALSE))=TRUE,0,VLOOKUP($F223,[1]기획현황취합!$A$1:$E$65440,[1]기획현황취합!$E$1,FALSE))</f>
        <v>41844</v>
      </c>
      <c r="BA223" s="243">
        <v>41864</v>
      </c>
      <c r="BB223" s="243">
        <v>41901</v>
      </c>
      <c r="BC223" s="243">
        <v>0</v>
      </c>
      <c r="BD223" s="243">
        <v>0</v>
      </c>
      <c r="BE223" s="243">
        <v>0</v>
      </c>
      <c r="BF223" s="243">
        <v>0</v>
      </c>
      <c r="BG223" s="249" t="s">
        <v>3359</v>
      </c>
      <c r="BH223" s="249">
        <v>0</v>
      </c>
      <c r="BI223" s="83">
        <f>IF($I223="TTL",SUMIF($C:$C,MID($K223,1,SEARCH("TTL",$K223)-2),$BI:$BI),SUMIF(실입고현황!$A:$A,BB223&amp;VLOOKUP($AG223,'TARGET MU'!$A:$D,'TARGET MU'!$B$1,FALSE)&amp;$Z223&amp;" "&amp;$AE223,실입고현황!$C:$C))</f>
        <v>313</v>
      </c>
      <c r="BJ223" s="102">
        <f>IF($I223="TTL",SUMIF($C:$C,MID($K223,1,SEARCH("TTL",$K223)-2),$BJ:$BJ),SUMIF(실입고현황!$A:$A,BC223&amp;VLOOKUP($AG223,'TARGET MU'!$A:$D,'TARGET MU'!$B$1,FALSE)&amp;$Z223&amp;" "&amp;$AE223,실입고현황!$C:$C))</f>
        <v>0</v>
      </c>
      <c r="BK223" s="103">
        <f>IF($I223="TTL",SUMIF($C:$C,MID($K223,1,SEARCH("TTL",$K223)-2),$BK:$BK),SUMIF(실입고현황!$A:$A,BD223&amp;VLOOKUP($AG223,'TARGET MU'!$A:$D,'TARGET MU'!$B$1,FALSE)&amp;$Z223&amp;" "&amp;$AE223,실입고현황!$C:$C))</f>
        <v>0</v>
      </c>
      <c r="BL223" s="103">
        <f>IF($I223="TTL",SUMIF($C:$C,MID($K223,1,SEARCH("TTL",$K223)-2),$BL:$BL),SUMIF(실입고현황!$A:$A,BE223&amp;VLOOKUP($AG223,'TARGET MU'!$A:$D,'TARGET MU'!$B$1,FALSE)&amp;$Z223&amp;" "&amp;$AE223,실입고현황!$C:$C))</f>
        <v>0</v>
      </c>
      <c r="BM223" s="103">
        <f>IF($I223="TTL",SUMIF($C:$C,MID($K223,1,SEARCH("TTL",$K223)-2),$BM:$BM),SUMIF(실입고현황!$A:$A,BF223&amp;VLOOKUP($AG223,'TARGET MU'!$A:$D,'TARGET MU'!$B$1,FALSE)&amp;$Z223&amp;" "&amp;$AE223,실입고현황!$C:$C))</f>
        <v>0</v>
      </c>
      <c r="BN223" s="104">
        <f t="shared" si="227"/>
        <v>0</v>
      </c>
      <c r="BO223" s="46">
        <f t="shared" si="228"/>
        <v>300</v>
      </c>
      <c r="BP223" s="94">
        <f t="shared" si="229"/>
        <v>9568500</v>
      </c>
      <c r="BQ223" s="94">
        <f t="shared" si="230"/>
        <v>38700000</v>
      </c>
      <c r="BR223" s="47">
        <f t="shared" si="231"/>
        <v>3.6768373498268465</v>
      </c>
      <c r="BT223" s="26" t="str">
        <f>IF(ISERROR(Z223&amp;VLOOKUP($AG223,'TARGET MU'!$A:$D,'TARGET MU'!$B$1,FALSE))=TRUE,"",Z223&amp;VLOOKUP($AG223,'TARGET MU'!$A:$D,'TARGET MU'!$B$1,FALSE))</f>
        <v>ELSHPF5019BK아트인드림</v>
      </c>
      <c r="BU223" s="31">
        <f t="shared" si="240"/>
        <v>31895</v>
      </c>
      <c r="BV223" s="31" t="str">
        <f t="shared" si="241"/>
        <v>ELSHPF5019BKOMM300129000아트인드림04KR</v>
      </c>
      <c r="BX223" s="54" t="str">
        <f t="shared" si="198"/>
        <v>ELS</v>
      </c>
      <c r="BY223" s="55">
        <f t="shared" si="199"/>
        <v>5</v>
      </c>
      <c r="BZ223" s="55" t="str">
        <f t="shared" si="200"/>
        <v>M</v>
      </c>
      <c r="CA223" s="55" t="str">
        <f t="shared" si="201"/>
        <v>HP</v>
      </c>
      <c r="CB223" s="55" t="str">
        <f t="shared" si="202"/>
        <v>U</v>
      </c>
      <c r="CC223" s="55" t="str">
        <f t="shared" si="203"/>
        <v>KR</v>
      </c>
      <c r="CD223" s="56" t="str">
        <f t="shared" si="204"/>
        <v>14FW ELSTINKO_HOODZIP_08_BK</v>
      </c>
      <c r="CE223" s="55" t="str">
        <f t="shared" si="205"/>
        <v>ELSHPF5019</v>
      </c>
      <c r="CF223" s="55" t="str">
        <f t="shared" si="206"/>
        <v>019</v>
      </c>
      <c r="CG223" s="56" t="str">
        <f t="shared" si="207"/>
        <v>14FW ELSTINKO_HOODZIP_08_BK</v>
      </c>
      <c r="CH223" s="55" t="str">
        <f t="shared" si="208"/>
        <v>BK</v>
      </c>
      <c r="CI223" s="55">
        <f t="shared" si="209"/>
        <v>1</v>
      </c>
      <c r="CJ223" s="55" t="str">
        <f t="shared" si="210"/>
        <v>OMM</v>
      </c>
      <c r="CK223" s="57">
        <f t="shared" si="232"/>
        <v>300</v>
      </c>
      <c r="CL223" s="58">
        <f t="shared" si="211"/>
        <v>0</v>
      </c>
      <c r="CM223" s="57">
        <f t="shared" si="212"/>
        <v>129000</v>
      </c>
      <c r="CN223" s="57">
        <f t="shared" si="213"/>
        <v>31875</v>
      </c>
      <c r="CO223" s="57">
        <f t="shared" si="214"/>
        <v>20</v>
      </c>
      <c r="CP223" s="59">
        <f t="shared" si="215"/>
        <v>2</v>
      </c>
      <c r="CQ223" s="234"/>
      <c r="CS223" s="48"/>
      <c r="CT223" s="49" t="str">
        <f t="shared" si="216"/>
        <v>ELSHPF5019BKOMM</v>
      </c>
      <c r="CU223" s="50" t="str">
        <f t="shared" si="217"/>
        <v>ELSTINKO</v>
      </c>
      <c r="CV223" s="50" t="str">
        <f t="shared" si="197"/>
        <v>HOODED JUMPER_019</v>
      </c>
      <c r="CW223" s="50" t="str">
        <f t="shared" si="218"/>
        <v>BLACK_OMM</v>
      </c>
      <c r="CX223" s="51" t="str">
        <f t="shared" si="219"/>
        <v>ELS</v>
      </c>
      <c r="CY223" s="51" t="str">
        <f t="shared" si="220"/>
        <v>019</v>
      </c>
      <c r="CZ223" s="52">
        <f t="shared" si="233"/>
        <v>300</v>
      </c>
      <c r="DA223" s="52">
        <f t="shared" si="221"/>
        <v>129000</v>
      </c>
      <c r="DB223" s="51" t="str">
        <f t="shared" si="222"/>
        <v>BLACK</v>
      </c>
      <c r="DC223" s="51" t="str">
        <f t="shared" si="223"/>
        <v>OMM</v>
      </c>
      <c r="DD223" s="60"/>
      <c r="DE223" s="164"/>
      <c r="DG223" s="270">
        <v>41778</v>
      </c>
      <c r="DH223" s="276">
        <f t="shared" si="195"/>
        <v>41754</v>
      </c>
      <c r="DI223" s="269">
        <v>41750</v>
      </c>
      <c r="DJ223" s="269">
        <v>41750</v>
      </c>
      <c r="DK223" s="270">
        <v>41829</v>
      </c>
      <c r="DL223" s="1167"/>
      <c r="DM223" s="1167"/>
      <c r="DN223" s="270"/>
      <c r="DO223" s="270"/>
      <c r="DP223" s="277">
        <f t="shared" si="196"/>
        <v>41784</v>
      </c>
      <c r="DQ223" s="270"/>
      <c r="DR223" s="270"/>
      <c r="DS223" s="271"/>
      <c r="DT223" s="270"/>
      <c r="DU223" s="271"/>
      <c r="DV223" s="270">
        <v>41838</v>
      </c>
      <c r="DW223" s="270"/>
      <c r="DX223" s="271"/>
      <c r="DY223" s="271"/>
      <c r="DZ223" s="60"/>
      <c r="EA223" s="61"/>
      <c r="EB223" s="61"/>
      <c r="EC223" s="26" t="str">
        <f t="shared" si="242"/>
        <v/>
      </c>
      <c r="ED223" s="26" t="str">
        <f t="shared" si="243"/>
        <v>ELSHPF5019BKOMM</v>
      </c>
      <c r="EE223" s="27">
        <f>IF($ED223="",0,IF(COUNTIF(ED$12:ED222,ED223)=0,0,COUNTIF(ED$12:ED222,ED223)))</f>
        <v>0</v>
      </c>
      <c r="EF223" s="26">
        <f t="shared" si="244"/>
        <v>0</v>
      </c>
      <c r="EG223" s="27" t="str">
        <f t="shared" si="245"/>
        <v/>
      </c>
      <c r="EI223" s="26" t="str">
        <f t="shared" si="246"/>
        <v>ELSHPF5019</v>
      </c>
      <c r="EJ223" s="26" t="str">
        <f t="shared" si="247"/>
        <v>ELSHPF5019BK</v>
      </c>
    </row>
    <row r="224" spans="1:140" s="26" customFormat="1" ht="52.5" customHeight="1">
      <c r="A224" s="168" t="str">
        <f>IF(OR($I224="TTL",$I224=""),"",IF(ISERROR(VLOOKUP($B224,CODE!$D:$G,CODE!$F$1-2,FALSE))=TRUE,"전략",VLOOKUP($B224,CODE!$D:$G,CODE!$F$1-2,FALSE)))</f>
        <v>전략</v>
      </c>
      <c r="B224" s="217" t="str">
        <f>IF(OR($I224="TTL",$I224=""),"",IF(VLOOKUP($P224,CODE!$K:$O,CODE!$O$1,FALSE)="",$I224,$I224&amp;"-"&amp;VLOOKUP($P224,CODE!$K:$O,CODE!$O$1,FALSE)))</f>
        <v>ELS-의류</v>
      </c>
      <c r="C224" s="71" t="str">
        <f t="shared" si="234"/>
        <v>ELS-아트인드림-04</v>
      </c>
      <c r="D224" s="300" t="str">
        <f t="shared" si="235"/>
        <v>ELS-아트인드림-04ELSHPF5019BK</v>
      </c>
      <c r="E224" s="71">
        <f t="shared" si="236"/>
        <v>6</v>
      </c>
      <c r="F224" s="193" t="str">
        <f t="shared" si="237"/>
        <v>ELS-아트인드림-046</v>
      </c>
      <c r="G224" s="71" t="str">
        <f t="shared" si="238"/>
        <v>ELS-아트인드림-046-ELSHPF5019BLACKOLL</v>
      </c>
      <c r="H224" s="71" t="str">
        <f>IF(ISERROR(I224&amp;VLOOKUP(P224,CODE!$K:$N,CODE!$N$1,FALSE)&amp;S224)=TRUE,0,I224&amp;VLOOKUP(P224,CODE!$K:$N,CODE!$N$1,FALSE)&amp;S224)</f>
        <v>ELS의류19</v>
      </c>
      <c r="I224" s="71" t="str">
        <f>IF(ISERROR(SEARCH("TTL",$K224))=TRUE,IF($L224="","",VLOOKUP($L224,CODE!$B:$G,CODE!$D$1,FALSE)),"TTL")</f>
        <v>ELS</v>
      </c>
      <c r="J224" s="237" t="str">
        <f t="shared" si="239"/>
        <v>14FW E</v>
      </c>
      <c r="K224" s="596"/>
      <c r="L224" s="40" t="s">
        <v>2288</v>
      </c>
      <c r="M224" s="41" t="str">
        <f>IF(OR($I224="TTL",$L224=""),"",VLOOKUP($L224,CODE!$B:$D,CODE!$C$1,FALSE))</f>
        <v>ELSTINKO</v>
      </c>
      <c r="N224" s="42" t="str">
        <f>IF(OR($I224="TTL",$L224=""),"",VLOOKUP($K$2,CODE!$S:$T,CODE!$T$1-1,FALSE))</f>
        <v>F</v>
      </c>
      <c r="O224" s="1281">
        <v>5</v>
      </c>
      <c r="P224" s="40" t="s">
        <v>2325</v>
      </c>
      <c r="Q224" s="41" t="str">
        <f>IF(OR($I224="TTL",$P224=""),"",VLOOKUP($P224,CODE!$K:$M,CODE!$L$1,FALSE))</f>
        <v>HOODED JUMPER</v>
      </c>
      <c r="R224" s="1282" t="s">
        <v>2326</v>
      </c>
      <c r="S224" s="1283">
        <v>19</v>
      </c>
      <c r="T224" s="43" t="str">
        <f t="shared" si="190"/>
        <v>019</v>
      </c>
      <c r="U224" s="39" t="str">
        <f t="shared" si="191"/>
        <v>ELSHPF5019</v>
      </c>
      <c r="V224" s="36">
        <f t="shared" si="224"/>
        <v>0.25</v>
      </c>
      <c r="W224" s="1284" t="s">
        <v>2327</v>
      </c>
      <c r="X224" s="39" t="str">
        <f>IF($Y224="","",VLOOKUP($Y224,CODE!$AE:$AF,CODE!$AF$1-1,FALSE))</f>
        <v>BK</v>
      </c>
      <c r="Y224" s="37" t="s">
        <v>2328</v>
      </c>
      <c r="Z224" s="35" t="str">
        <f t="shared" si="192"/>
        <v>ELSHPF5019BK</v>
      </c>
      <c r="AA224" s="592" t="str">
        <f t="shared" si="225"/>
        <v/>
      </c>
      <c r="AB224" s="44">
        <f t="shared" si="226"/>
        <v>0.25</v>
      </c>
      <c r="AC224" s="598">
        <v>0</v>
      </c>
      <c r="AD224" s="184">
        <v>1</v>
      </c>
      <c r="AE224" s="1285" t="s">
        <v>2299</v>
      </c>
      <c r="AF224" s="1295">
        <v>300</v>
      </c>
      <c r="AG224" s="1287" t="s">
        <v>2319</v>
      </c>
      <c r="AH224" s="1288">
        <v>4</v>
      </c>
      <c r="AI224" s="224" t="str">
        <f t="shared" si="193"/>
        <v>04</v>
      </c>
      <c r="AJ224" s="1289" t="s">
        <v>2320</v>
      </c>
      <c r="AK224" s="1289" t="s">
        <v>2321</v>
      </c>
      <c r="AL224" s="212">
        <f t="shared" si="194"/>
        <v>2</v>
      </c>
      <c r="AM224" s="247">
        <f>IF(ISERROR(VLOOKUP($F224,[1]기획현황취합!$A$1:$E$65440,[1]기획현황취합!$B$1,FALSE))=TRUE,0,VLOOKUP($F224,[1]기획현황취합!$A$1:$E$65440,[1]기획현황취합!$B$1,FALSE))</f>
        <v>129000</v>
      </c>
      <c r="AN224" s="1099">
        <f>IF(ISERROR(VLOOKUP($F224,[1]기획현황취합!$A$1:$E$65440,[1]기획현황취합!$C$1,FALSE))=TRUE,0,VLOOKUP($F224,[1]기획현황취합!$A$1:$E$65440,[1]기획현황취합!$C$1,FALSE))</f>
        <v>41803</v>
      </c>
      <c r="AO224" s="45">
        <f>IF(ISERROR(($AM224/1.1)/VLOOKUP($AG224,'TARGET MU'!$A:$D,'TARGET MU'!$D$1,FALSE))=TRUE,0,($AM224/1.1)/VLOOKUP($AG224,'TARGET MU'!$A:$D,'TARGET MU'!$D$1,FALSE))</f>
        <v>32575.757575757572</v>
      </c>
      <c r="AP224" s="1110">
        <f>IF(OR(AF224=0,AND(AV224=0,AW224=0)),0,IF(AG224="캡보이2",AV224*$AQ$5+AU224,IF(OR(AK224="IN",AK224="BG",AK224="VT",AK224="CB"),$AU224+(($AV224*(1+$AW$4))*(HLOOKUP(VLOOKUP(AG224,'TARGET MU'!$A:$P,'TARGET MU'!$J$1,FALSE),$AO$4:$AR$5,2,FALSE)))+$AW224,$AU224+((($AV224*(1+$AW$4))*(1+HLOOKUP(VLOOKUP($P224,CODE!$K:$P,CODE!$P$1,FALSE),$AS$4:$AV$5,2,FALSE)))*(HLOOKUP(VLOOKUP(AG224,'TARGET MU'!$A:$P,'TARGET MU'!$J$1,FALSE),$AO$4:$AR$5,2,FALSE)))+$AW224)))</f>
        <v>31895</v>
      </c>
      <c r="AQ224" s="38">
        <f t="shared" si="248"/>
        <v>-680.75757575757234</v>
      </c>
      <c r="AR224" s="754">
        <v>0</v>
      </c>
      <c r="AS224" s="754">
        <v>20</v>
      </c>
      <c r="AT224" s="244" t="s">
        <v>1724</v>
      </c>
      <c r="AU224" s="219">
        <f t="shared" si="249"/>
        <v>20</v>
      </c>
      <c r="AV224" s="245">
        <v>0</v>
      </c>
      <c r="AW224" s="246">
        <v>31875</v>
      </c>
      <c r="AX224" s="250">
        <f>IF(ISERROR(VLOOKUP($F224,[1]기획현황취합!$A$1:$E$65440,[1]기획현황취합!$D$1,FALSE))=TRUE,0,VLOOKUP($F224,[1]기획현황취합!$A$1:$E$65440,[1]기획현황취합!$D$1,FALSE))</f>
        <v>41744</v>
      </c>
      <c r="AY224" s="248">
        <v>0</v>
      </c>
      <c r="AZ224" s="208">
        <f>IF(ISERROR(VLOOKUP($F224,[1]기획현황취합!$A$1:$E$65440,[1]기획현황취합!$E$1,FALSE))=TRUE,0,VLOOKUP($F224,[1]기획현황취합!$A$1:$E$65440,[1]기획현황취합!$E$1,FALSE))</f>
        <v>41844</v>
      </c>
      <c r="BA224" s="243">
        <v>41864</v>
      </c>
      <c r="BB224" s="243">
        <v>41901</v>
      </c>
      <c r="BC224" s="243">
        <v>0</v>
      </c>
      <c r="BD224" s="243">
        <v>0</v>
      </c>
      <c r="BE224" s="243">
        <v>0</v>
      </c>
      <c r="BF224" s="243">
        <v>0</v>
      </c>
      <c r="BG224" s="249" t="s">
        <v>3361</v>
      </c>
      <c r="BH224" s="249">
        <v>0</v>
      </c>
      <c r="BI224" s="83">
        <f>IF($I224="TTL",SUMIF($C:$C,MID($K224,1,SEARCH("TTL",$K224)-2),$BI:$BI),SUMIF(실입고현황!$A:$A,BB224&amp;VLOOKUP($AG224,'TARGET MU'!$A:$D,'TARGET MU'!$B$1,FALSE)&amp;$Z224&amp;" "&amp;$AE224,실입고현황!$C:$C))</f>
        <v>300</v>
      </c>
      <c r="BJ224" s="102">
        <f>IF($I224="TTL",SUMIF($C:$C,MID($K224,1,SEARCH("TTL",$K224)-2),$BJ:$BJ),SUMIF(실입고현황!$A:$A,BC224&amp;VLOOKUP($AG224,'TARGET MU'!$A:$D,'TARGET MU'!$B$1,FALSE)&amp;$Z224&amp;" "&amp;$AE224,실입고현황!$C:$C))</f>
        <v>0</v>
      </c>
      <c r="BK224" s="103">
        <f>IF($I224="TTL",SUMIF($C:$C,MID($K224,1,SEARCH("TTL",$K224)-2),$BK:$BK),SUMIF(실입고현황!$A:$A,BD224&amp;VLOOKUP($AG224,'TARGET MU'!$A:$D,'TARGET MU'!$B$1,FALSE)&amp;$Z224&amp;" "&amp;$AE224,실입고현황!$C:$C))</f>
        <v>0</v>
      </c>
      <c r="BL224" s="103">
        <f>IF($I224="TTL",SUMIF($C:$C,MID($K224,1,SEARCH("TTL",$K224)-2),$BL:$BL),SUMIF(실입고현황!$A:$A,BE224&amp;VLOOKUP($AG224,'TARGET MU'!$A:$D,'TARGET MU'!$B$1,FALSE)&amp;$Z224&amp;" "&amp;$AE224,실입고현황!$C:$C))</f>
        <v>0</v>
      </c>
      <c r="BM224" s="103">
        <f>IF($I224="TTL",SUMIF($C:$C,MID($K224,1,SEARCH("TTL",$K224)-2),$BM:$BM),SUMIF(실입고현황!$A:$A,BF224&amp;VLOOKUP($AG224,'TARGET MU'!$A:$D,'TARGET MU'!$B$1,FALSE)&amp;$Z224&amp;" "&amp;$AE224,실입고현황!$C:$C))</f>
        <v>0</v>
      </c>
      <c r="BN224" s="104">
        <f t="shared" si="227"/>
        <v>0</v>
      </c>
      <c r="BO224" s="46">
        <f t="shared" si="228"/>
        <v>300</v>
      </c>
      <c r="BP224" s="94">
        <f t="shared" si="229"/>
        <v>9568500</v>
      </c>
      <c r="BQ224" s="94">
        <f t="shared" si="230"/>
        <v>38700000</v>
      </c>
      <c r="BR224" s="47">
        <f t="shared" si="231"/>
        <v>3.6768373498268465</v>
      </c>
      <c r="BT224" s="26" t="str">
        <f>IF(ISERROR(Z224&amp;VLOOKUP($AG224,'TARGET MU'!$A:$D,'TARGET MU'!$B$1,FALSE))=TRUE,"",Z224&amp;VLOOKUP($AG224,'TARGET MU'!$A:$D,'TARGET MU'!$B$1,FALSE))</f>
        <v>ELSHPF5019BK아트인드림</v>
      </c>
      <c r="BU224" s="31">
        <f t="shared" si="240"/>
        <v>31895</v>
      </c>
      <c r="BV224" s="31" t="str">
        <f t="shared" si="241"/>
        <v>ELSHPF5019BKOLL300129000아트인드림04KR</v>
      </c>
      <c r="BX224" s="54" t="str">
        <f t="shared" si="198"/>
        <v>ELS</v>
      </c>
      <c r="BY224" s="55">
        <f t="shared" si="199"/>
        <v>5</v>
      </c>
      <c r="BZ224" s="55" t="str">
        <f t="shared" si="200"/>
        <v>M</v>
      </c>
      <c r="CA224" s="55" t="str">
        <f t="shared" si="201"/>
        <v>HP</v>
      </c>
      <c r="CB224" s="55" t="str">
        <f t="shared" si="202"/>
        <v>U</v>
      </c>
      <c r="CC224" s="55" t="str">
        <f t="shared" si="203"/>
        <v>KR</v>
      </c>
      <c r="CD224" s="56" t="str">
        <f t="shared" si="204"/>
        <v>14FW ELSTINKO_HOODZIP_08_BK</v>
      </c>
      <c r="CE224" s="55" t="str">
        <f t="shared" si="205"/>
        <v>ELSHPF5019</v>
      </c>
      <c r="CF224" s="55" t="str">
        <f t="shared" si="206"/>
        <v>019</v>
      </c>
      <c r="CG224" s="56" t="str">
        <f t="shared" si="207"/>
        <v>14FW ELSTINKO_HOODZIP_08_BK</v>
      </c>
      <c r="CH224" s="55" t="str">
        <f t="shared" si="208"/>
        <v>BK</v>
      </c>
      <c r="CI224" s="55">
        <f t="shared" si="209"/>
        <v>1</v>
      </c>
      <c r="CJ224" s="55" t="str">
        <f t="shared" si="210"/>
        <v>OLL</v>
      </c>
      <c r="CK224" s="57">
        <f t="shared" si="232"/>
        <v>300</v>
      </c>
      <c r="CL224" s="58">
        <f t="shared" si="211"/>
        <v>0</v>
      </c>
      <c r="CM224" s="57">
        <f t="shared" si="212"/>
        <v>129000</v>
      </c>
      <c r="CN224" s="57">
        <f t="shared" si="213"/>
        <v>31875</v>
      </c>
      <c r="CO224" s="57">
        <f t="shared" si="214"/>
        <v>20</v>
      </c>
      <c r="CP224" s="59">
        <f t="shared" si="215"/>
        <v>2</v>
      </c>
      <c r="CQ224" s="234"/>
      <c r="CS224" s="48"/>
      <c r="CT224" s="49" t="str">
        <f t="shared" si="216"/>
        <v>ELSHPF5019BKOLL</v>
      </c>
      <c r="CU224" s="50" t="str">
        <f t="shared" si="217"/>
        <v>ELSTINKO</v>
      </c>
      <c r="CV224" s="50" t="str">
        <f t="shared" si="197"/>
        <v>HOODED JUMPER_019</v>
      </c>
      <c r="CW224" s="50" t="str">
        <f t="shared" si="218"/>
        <v>BLACK_OLL</v>
      </c>
      <c r="CX224" s="51" t="str">
        <f t="shared" si="219"/>
        <v>ELS</v>
      </c>
      <c r="CY224" s="51" t="str">
        <f t="shared" si="220"/>
        <v>019</v>
      </c>
      <c r="CZ224" s="52">
        <f t="shared" si="233"/>
        <v>300</v>
      </c>
      <c r="DA224" s="52">
        <f t="shared" si="221"/>
        <v>129000</v>
      </c>
      <c r="DB224" s="51" t="str">
        <f t="shared" si="222"/>
        <v>BLACK</v>
      </c>
      <c r="DC224" s="51" t="str">
        <f t="shared" si="223"/>
        <v>OLL</v>
      </c>
      <c r="DD224" s="60"/>
      <c r="DE224" s="164"/>
      <c r="DG224" s="270">
        <v>41778</v>
      </c>
      <c r="DH224" s="276">
        <f t="shared" si="195"/>
        <v>41754</v>
      </c>
      <c r="DI224" s="269">
        <v>41750</v>
      </c>
      <c r="DJ224" s="269">
        <v>41750</v>
      </c>
      <c r="DK224" s="270">
        <v>41829</v>
      </c>
      <c r="DL224" s="1167"/>
      <c r="DM224" s="1167"/>
      <c r="DN224" s="270"/>
      <c r="DO224" s="270"/>
      <c r="DP224" s="277">
        <f t="shared" si="196"/>
        <v>41784</v>
      </c>
      <c r="DQ224" s="270"/>
      <c r="DR224" s="270"/>
      <c r="DS224" s="271"/>
      <c r="DT224" s="270"/>
      <c r="DU224" s="271"/>
      <c r="DV224" s="270">
        <v>41838</v>
      </c>
      <c r="DW224" s="270"/>
      <c r="DX224" s="271"/>
      <c r="DY224" s="271"/>
      <c r="DZ224" s="60"/>
      <c r="EA224" s="61"/>
      <c r="EB224" s="61"/>
      <c r="EC224" s="26" t="str">
        <f t="shared" si="242"/>
        <v/>
      </c>
      <c r="ED224" s="26" t="str">
        <f t="shared" si="243"/>
        <v>ELSHPF5019BKOLL</v>
      </c>
      <c r="EE224" s="27">
        <f>IF($ED224="",0,IF(COUNTIF(ED$12:ED223,ED224)=0,0,COUNTIF(ED$12:ED223,ED224)))</f>
        <v>0</v>
      </c>
      <c r="EF224" s="26">
        <f t="shared" si="244"/>
        <v>0</v>
      </c>
      <c r="EG224" s="27" t="str">
        <f t="shared" si="245"/>
        <v/>
      </c>
      <c r="EI224" s="26" t="str">
        <f t="shared" si="246"/>
        <v>ELSHPF5019</v>
      </c>
      <c r="EJ224" s="26" t="str">
        <f t="shared" si="247"/>
        <v>ELSHPF5019BK</v>
      </c>
    </row>
    <row r="225" spans="1:140" s="26" customFormat="1" ht="52.5" customHeight="1">
      <c r="A225" s="168" t="str">
        <f>IF(OR($I225="TTL",$I225=""),"",IF(ISERROR(VLOOKUP($B225,CODE!$D:$G,CODE!$F$1-2,FALSE))=TRUE,"전략",VLOOKUP($B225,CODE!$D:$G,CODE!$F$1-2,FALSE)))</f>
        <v>전략</v>
      </c>
      <c r="B225" s="217" t="str">
        <f>IF(OR($I225="TTL",$I225=""),"",IF(VLOOKUP($P225,CODE!$K:$O,CODE!$O$1,FALSE)="",$I225,$I225&amp;"-"&amp;VLOOKUP($P225,CODE!$K:$O,CODE!$O$1,FALSE)))</f>
        <v>ELS-의류</v>
      </c>
      <c r="C225" s="71" t="str">
        <f t="shared" si="234"/>
        <v>ELS-아트인드림-04</v>
      </c>
      <c r="D225" s="300" t="str">
        <f t="shared" si="235"/>
        <v>ELS-아트인드림-04ELSHPF5019BK</v>
      </c>
      <c r="E225" s="71">
        <f t="shared" si="236"/>
        <v>6</v>
      </c>
      <c r="F225" s="193" t="str">
        <f t="shared" si="237"/>
        <v>ELS-아트인드림-046</v>
      </c>
      <c r="G225" s="71" t="str">
        <f t="shared" si="238"/>
        <v>ELS-아트인드림-046-ELSHPF5019BLACKOXL</v>
      </c>
      <c r="H225" s="71" t="str">
        <f>IF(ISERROR(I225&amp;VLOOKUP(P225,CODE!$K:$N,CODE!$N$1,FALSE)&amp;S225)=TRUE,0,I225&amp;VLOOKUP(P225,CODE!$K:$N,CODE!$N$1,FALSE)&amp;S225)</f>
        <v>ELS의류19</v>
      </c>
      <c r="I225" s="71" t="str">
        <f>IF(ISERROR(SEARCH("TTL",$K225))=TRUE,IF($L225="","",VLOOKUP($L225,CODE!$B:$G,CODE!$D$1,FALSE)),"TTL")</f>
        <v>ELS</v>
      </c>
      <c r="J225" s="237" t="str">
        <f t="shared" si="239"/>
        <v>14FW E</v>
      </c>
      <c r="K225" s="596"/>
      <c r="L225" s="40" t="s">
        <v>2288</v>
      </c>
      <c r="M225" s="41" t="str">
        <f>IF(OR($I225="TTL",$L225=""),"",VLOOKUP($L225,CODE!$B:$D,CODE!$C$1,FALSE))</f>
        <v>ELSTINKO</v>
      </c>
      <c r="N225" s="42" t="str">
        <f>IF(OR($I225="TTL",$L225=""),"",VLOOKUP($K$2,CODE!$S:$T,CODE!$T$1-1,FALSE))</f>
        <v>F</v>
      </c>
      <c r="O225" s="1281">
        <v>5</v>
      </c>
      <c r="P225" s="40" t="s">
        <v>2325</v>
      </c>
      <c r="Q225" s="41" t="str">
        <f>IF(OR($I225="TTL",$P225=""),"",VLOOKUP($P225,CODE!$K:$M,CODE!$L$1,FALSE))</f>
        <v>HOODED JUMPER</v>
      </c>
      <c r="R225" s="1282" t="s">
        <v>2326</v>
      </c>
      <c r="S225" s="1283">
        <v>19</v>
      </c>
      <c r="T225" s="43" t="str">
        <f t="shared" si="190"/>
        <v>019</v>
      </c>
      <c r="U225" s="39" t="str">
        <f t="shared" si="191"/>
        <v>ELSHPF5019</v>
      </c>
      <c r="V225" s="36">
        <f t="shared" si="224"/>
        <v>0.25</v>
      </c>
      <c r="W225" s="1284" t="s">
        <v>2327</v>
      </c>
      <c r="X225" s="39" t="str">
        <f>IF($Y225="","",VLOOKUP($Y225,CODE!$AE:$AF,CODE!$AF$1-1,FALSE))</f>
        <v>BK</v>
      </c>
      <c r="Y225" s="37" t="s">
        <v>2328</v>
      </c>
      <c r="Z225" s="35" t="str">
        <f t="shared" si="192"/>
        <v>ELSHPF5019BK</v>
      </c>
      <c r="AA225" s="592" t="str">
        <f t="shared" si="225"/>
        <v/>
      </c>
      <c r="AB225" s="44">
        <f t="shared" si="226"/>
        <v>0.25</v>
      </c>
      <c r="AC225" s="598">
        <v>0</v>
      </c>
      <c r="AD225" s="184">
        <v>1</v>
      </c>
      <c r="AE225" s="1285" t="s">
        <v>2324</v>
      </c>
      <c r="AF225" s="1295">
        <v>200</v>
      </c>
      <c r="AG225" s="1287" t="s">
        <v>2319</v>
      </c>
      <c r="AH225" s="1288">
        <v>4</v>
      </c>
      <c r="AI225" s="224" t="str">
        <f t="shared" si="193"/>
        <v>04</v>
      </c>
      <c r="AJ225" s="1289" t="s">
        <v>2320</v>
      </c>
      <c r="AK225" s="1289" t="s">
        <v>2321</v>
      </c>
      <c r="AL225" s="212">
        <f t="shared" si="194"/>
        <v>2</v>
      </c>
      <c r="AM225" s="247">
        <f>IF(ISERROR(VLOOKUP($F225,[1]기획현황취합!$A$1:$E$65440,[1]기획현황취합!$B$1,FALSE))=TRUE,0,VLOOKUP($F225,[1]기획현황취합!$A$1:$E$65440,[1]기획현황취합!$B$1,FALSE))</f>
        <v>129000</v>
      </c>
      <c r="AN225" s="1099">
        <f>IF(ISERROR(VLOOKUP($F225,[1]기획현황취합!$A$1:$E$65440,[1]기획현황취합!$C$1,FALSE))=TRUE,0,VLOOKUP($F225,[1]기획현황취합!$A$1:$E$65440,[1]기획현황취합!$C$1,FALSE))</f>
        <v>41803</v>
      </c>
      <c r="AO225" s="45">
        <f>IF(ISERROR(($AM225/1.1)/VLOOKUP($AG225,'TARGET MU'!$A:$D,'TARGET MU'!$D$1,FALSE))=TRUE,0,($AM225/1.1)/VLOOKUP($AG225,'TARGET MU'!$A:$D,'TARGET MU'!$D$1,FALSE))</f>
        <v>32575.757575757572</v>
      </c>
      <c r="AP225" s="1110">
        <f>IF(OR(AF225=0,AND(AV225=0,AW225=0)),0,IF(AG225="캡보이2",AV225*$AQ$5+AU225,IF(OR(AK225="IN",AK225="BG",AK225="VT",AK225="CB"),$AU225+(($AV225*(1+$AW$4))*(HLOOKUP(VLOOKUP(AG225,'TARGET MU'!$A:$P,'TARGET MU'!$J$1,FALSE),$AO$4:$AR$5,2,FALSE)))+$AW225,$AU225+((($AV225*(1+$AW$4))*(1+HLOOKUP(VLOOKUP($P225,CODE!$K:$P,CODE!$P$1,FALSE),$AS$4:$AV$5,2,FALSE)))*(HLOOKUP(VLOOKUP(AG225,'TARGET MU'!$A:$P,'TARGET MU'!$J$1,FALSE),$AO$4:$AR$5,2,FALSE)))+$AW225)))</f>
        <v>31895</v>
      </c>
      <c r="AQ225" s="38">
        <f t="shared" si="248"/>
        <v>-680.75757575757234</v>
      </c>
      <c r="AR225" s="754">
        <v>0</v>
      </c>
      <c r="AS225" s="754">
        <v>20</v>
      </c>
      <c r="AT225" s="244" t="s">
        <v>1724</v>
      </c>
      <c r="AU225" s="219">
        <f t="shared" si="249"/>
        <v>20</v>
      </c>
      <c r="AV225" s="245">
        <v>0</v>
      </c>
      <c r="AW225" s="246">
        <v>31875</v>
      </c>
      <c r="AX225" s="250">
        <f>IF(ISERROR(VLOOKUP($F225,[1]기획현황취합!$A$1:$E$65440,[1]기획현황취합!$D$1,FALSE))=TRUE,0,VLOOKUP($F225,[1]기획현황취합!$A$1:$E$65440,[1]기획현황취합!$D$1,FALSE))</f>
        <v>41744</v>
      </c>
      <c r="AY225" s="248">
        <v>0</v>
      </c>
      <c r="AZ225" s="208">
        <f>IF(ISERROR(VLOOKUP($F225,[1]기획현황취합!$A$1:$E$65440,[1]기획현황취합!$E$1,FALSE))=TRUE,0,VLOOKUP($F225,[1]기획현황취합!$A$1:$E$65440,[1]기획현황취합!$E$1,FALSE))</f>
        <v>41844</v>
      </c>
      <c r="BA225" s="243">
        <v>41864</v>
      </c>
      <c r="BB225" s="243">
        <v>41901</v>
      </c>
      <c r="BC225" s="243">
        <v>0</v>
      </c>
      <c r="BD225" s="243">
        <v>0</v>
      </c>
      <c r="BE225" s="243">
        <v>0</v>
      </c>
      <c r="BF225" s="243">
        <v>0</v>
      </c>
      <c r="BG225" s="249" t="s">
        <v>3359</v>
      </c>
      <c r="BH225" s="249">
        <v>0</v>
      </c>
      <c r="BI225" s="83">
        <f>IF($I225="TTL",SUMIF($C:$C,MID($K225,1,SEARCH("TTL",$K225)-2),$BI:$BI),SUMIF(실입고현황!$A:$A,BB225&amp;VLOOKUP($AG225,'TARGET MU'!$A:$D,'TARGET MU'!$B$1,FALSE)&amp;$Z225&amp;" "&amp;$AE225,실입고현황!$C:$C))</f>
        <v>204</v>
      </c>
      <c r="BJ225" s="102">
        <f>IF($I225="TTL",SUMIF($C:$C,MID($K225,1,SEARCH("TTL",$K225)-2),$BJ:$BJ),SUMIF(실입고현황!$A:$A,BC225&amp;VLOOKUP($AG225,'TARGET MU'!$A:$D,'TARGET MU'!$B$1,FALSE)&amp;$Z225&amp;" "&amp;$AE225,실입고현황!$C:$C))</f>
        <v>0</v>
      </c>
      <c r="BK225" s="103">
        <f>IF($I225="TTL",SUMIF($C:$C,MID($K225,1,SEARCH("TTL",$K225)-2),$BK:$BK),SUMIF(실입고현황!$A:$A,BD225&amp;VLOOKUP($AG225,'TARGET MU'!$A:$D,'TARGET MU'!$B$1,FALSE)&amp;$Z225&amp;" "&amp;$AE225,실입고현황!$C:$C))</f>
        <v>0</v>
      </c>
      <c r="BL225" s="103">
        <f>IF($I225="TTL",SUMIF($C:$C,MID($K225,1,SEARCH("TTL",$K225)-2),$BL:$BL),SUMIF(실입고현황!$A:$A,BE225&amp;VLOOKUP($AG225,'TARGET MU'!$A:$D,'TARGET MU'!$B$1,FALSE)&amp;$Z225&amp;" "&amp;$AE225,실입고현황!$C:$C))</f>
        <v>0</v>
      </c>
      <c r="BM225" s="103">
        <f>IF($I225="TTL",SUMIF($C:$C,MID($K225,1,SEARCH("TTL",$K225)-2),$BM:$BM),SUMIF(실입고현황!$A:$A,BF225&amp;VLOOKUP($AG225,'TARGET MU'!$A:$D,'TARGET MU'!$B$1,FALSE)&amp;$Z225&amp;" "&amp;$AE225,실입고현황!$C:$C))</f>
        <v>0</v>
      </c>
      <c r="BN225" s="104">
        <f t="shared" si="227"/>
        <v>0</v>
      </c>
      <c r="BO225" s="46">
        <f t="shared" si="228"/>
        <v>200</v>
      </c>
      <c r="BP225" s="94">
        <f t="shared" si="229"/>
        <v>6379000</v>
      </c>
      <c r="BQ225" s="94">
        <f t="shared" si="230"/>
        <v>25800000</v>
      </c>
      <c r="BR225" s="47">
        <f t="shared" si="231"/>
        <v>3.6768373498268461</v>
      </c>
      <c r="BT225" s="26" t="str">
        <f>IF(ISERROR(Z225&amp;VLOOKUP($AG225,'TARGET MU'!$A:$D,'TARGET MU'!$B$1,FALSE))=TRUE,"",Z225&amp;VLOOKUP($AG225,'TARGET MU'!$A:$D,'TARGET MU'!$B$1,FALSE))</f>
        <v>ELSHPF5019BK아트인드림</v>
      </c>
      <c r="BU225" s="31">
        <f t="shared" si="240"/>
        <v>31895</v>
      </c>
      <c r="BV225" s="31" t="str">
        <f t="shared" si="241"/>
        <v>ELSHPF5019BKOXL200129000아트인드림04KR</v>
      </c>
      <c r="BX225" s="54" t="str">
        <f t="shared" si="198"/>
        <v>ELS</v>
      </c>
      <c r="BY225" s="55">
        <f t="shared" si="199"/>
        <v>5</v>
      </c>
      <c r="BZ225" s="55" t="str">
        <f t="shared" si="200"/>
        <v>M</v>
      </c>
      <c r="CA225" s="55" t="str">
        <f t="shared" si="201"/>
        <v>HP</v>
      </c>
      <c r="CB225" s="55" t="str">
        <f t="shared" si="202"/>
        <v>U</v>
      </c>
      <c r="CC225" s="55" t="str">
        <f t="shared" si="203"/>
        <v>KR</v>
      </c>
      <c r="CD225" s="56" t="str">
        <f t="shared" si="204"/>
        <v>14FW ELSTINKO_HOODZIP_08_BK</v>
      </c>
      <c r="CE225" s="55" t="str">
        <f t="shared" si="205"/>
        <v>ELSHPF5019</v>
      </c>
      <c r="CF225" s="55" t="str">
        <f t="shared" si="206"/>
        <v>019</v>
      </c>
      <c r="CG225" s="56" t="str">
        <f t="shared" si="207"/>
        <v>14FW ELSTINKO_HOODZIP_08_BK</v>
      </c>
      <c r="CH225" s="55" t="str">
        <f t="shared" si="208"/>
        <v>BK</v>
      </c>
      <c r="CI225" s="55">
        <f t="shared" si="209"/>
        <v>1</v>
      </c>
      <c r="CJ225" s="55" t="str">
        <f t="shared" si="210"/>
        <v>OXL</v>
      </c>
      <c r="CK225" s="57">
        <f t="shared" si="232"/>
        <v>200</v>
      </c>
      <c r="CL225" s="58">
        <f t="shared" si="211"/>
        <v>0</v>
      </c>
      <c r="CM225" s="57">
        <f t="shared" si="212"/>
        <v>129000</v>
      </c>
      <c r="CN225" s="57">
        <f t="shared" si="213"/>
        <v>31875</v>
      </c>
      <c r="CO225" s="57">
        <f t="shared" si="214"/>
        <v>20</v>
      </c>
      <c r="CP225" s="59">
        <f t="shared" si="215"/>
        <v>2</v>
      </c>
      <c r="CQ225" s="234"/>
      <c r="CS225" s="48"/>
      <c r="CT225" s="49" t="str">
        <f t="shared" si="216"/>
        <v>ELSHPF5019BKOXL</v>
      </c>
      <c r="CU225" s="50" t="str">
        <f t="shared" si="217"/>
        <v>ELSTINKO</v>
      </c>
      <c r="CV225" s="50" t="str">
        <f t="shared" si="197"/>
        <v>HOODED JUMPER_019</v>
      </c>
      <c r="CW225" s="50" t="str">
        <f t="shared" si="218"/>
        <v>BLACK_OXL</v>
      </c>
      <c r="CX225" s="51" t="str">
        <f t="shared" si="219"/>
        <v>ELS</v>
      </c>
      <c r="CY225" s="51" t="str">
        <f t="shared" si="220"/>
        <v>019</v>
      </c>
      <c r="CZ225" s="52">
        <f t="shared" si="233"/>
        <v>200</v>
      </c>
      <c r="DA225" s="52">
        <f t="shared" si="221"/>
        <v>129000</v>
      </c>
      <c r="DB225" s="51" t="str">
        <f t="shared" si="222"/>
        <v>BLACK</v>
      </c>
      <c r="DC225" s="51" t="str">
        <f t="shared" si="223"/>
        <v>OXL</v>
      </c>
      <c r="DD225" s="60"/>
      <c r="DE225" s="164"/>
      <c r="DG225" s="270">
        <v>41778</v>
      </c>
      <c r="DH225" s="276">
        <f t="shared" si="195"/>
        <v>41754</v>
      </c>
      <c r="DI225" s="269">
        <v>41750</v>
      </c>
      <c r="DJ225" s="269">
        <v>41750</v>
      </c>
      <c r="DK225" s="270">
        <v>41829</v>
      </c>
      <c r="DL225" s="1167"/>
      <c r="DM225" s="1167"/>
      <c r="DN225" s="270"/>
      <c r="DO225" s="270"/>
      <c r="DP225" s="277">
        <f t="shared" si="196"/>
        <v>41784</v>
      </c>
      <c r="DQ225" s="270"/>
      <c r="DR225" s="270"/>
      <c r="DS225" s="271"/>
      <c r="DT225" s="270"/>
      <c r="DU225" s="271"/>
      <c r="DV225" s="270">
        <v>41838</v>
      </c>
      <c r="DW225" s="270"/>
      <c r="DX225" s="271"/>
      <c r="DY225" s="271"/>
      <c r="DZ225" s="60"/>
      <c r="EA225" s="61"/>
      <c r="EB225" s="61"/>
      <c r="EC225" s="26" t="str">
        <f t="shared" si="242"/>
        <v/>
      </c>
      <c r="ED225" s="26" t="str">
        <f t="shared" si="243"/>
        <v>ELSHPF5019BKOXL</v>
      </c>
      <c r="EE225" s="27">
        <f>IF($ED225="",0,IF(COUNTIF(ED$12:ED224,ED225)=0,0,COUNTIF(ED$12:ED224,ED225)))</f>
        <v>0</v>
      </c>
      <c r="EF225" s="26">
        <f t="shared" si="244"/>
        <v>0</v>
      </c>
      <c r="EG225" s="27" t="str">
        <f t="shared" si="245"/>
        <v/>
      </c>
      <c r="EI225" s="26" t="str">
        <f t="shared" si="246"/>
        <v>ELSHPF5019</v>
      </c>
      <c r="EJ225" s="26" t="str">
        <f t="shared" si="247"/>
        <v>ELSHPF5019BK</v>
      </c>
    </row>
    <row r="226" spans="1:140" s="26" customFormat="1" ht="52.5" customHeight="1">
      <c r="A226" s="168" t="str">
        <f>IF(OR($I226="TTL",$I226=""),"",IF(ISERROR(VLOOKUP($B226,CODE!$D:$G,CODE!$F$1-2,FALSE))=TRUE,"전략",VLOOKUP($B226,CODE!$D:$G,CODE!$F$1-2,FALSE)))</f>
        <v/>
      </c>
      <c r="B226" s="217" t="str">
        <f>IF(OR($I226="TTL",$I226=""),"",IF(VLOOKUP($P226,CODE!$K:$O,CODE!$O$1,FALSE)="",$I226,$I226&amp;"-"&amp;VLOOKUP($P226,CODE!$K:$O,CODE!$O$1,FALSE)))</f>
        <v/>
      </c>
      <c r="C226" s="71" t="str">
        <f t="shared" si="234"/>
        <v/>
      </c>
      <c r="D226" s="300" t="str">
        <f t="shared" si="235"/>
        <v/>
      </c>
      <c r="E226" s="71">
        <f t="shared" si="236"/>
        <v>0</v>
      </c>
      <c r="F226" s="193" t="str">
        <f t="shared" si="237"/>
        <v>0</v>
      </c>
      <c r="G226" s="71" t="str">
        <f t="shared" si="238"/>
        <v>0-</v>
      </c>
      <c r="H226" s="71">
        <f>IF(ISERROR(I226&amp;VLOOKUP(P226,CODE!$K:$N,CODE!$N$1,FALSE)&amp;S226)=TRUE,0,I226&amp;VLOOKUP(P226,CODE!$K:$N,CODE!$N$1,FALSE)&amp;S226)</f>
        <v>0</v>
      </c>
      <c r="I226" s="71" t="str">
        <f>IF(ISERROR(SEARCH("TTL",$K226))=TRUE,IF($L226="","",VLOOKUP($L226,CODE!$B:$G,CODE!$D$1,FALSE)),"TTL")</f>
        <v>TTL</v>
      </c>
      <c r="J226" s="237" t="str">
        <f t="shared" si="239"/>
        <v/>
      </c>
      <c r="K226" s="596" t="str">
        <f>C225&amp;" TTL"</f>
        <v>ELS-아트인드림-04 TTL</v>
      </c>
      <c r="L226" s="40"/>
      <c r="M226" s="41" t="str">
        <f>IF(OR($I226="TTL",$L226=""),"",VLOOKUP($L226,CODE!$B:$D,CODE!$C$1,FALSE))</f>
        <v/>
      </c>
      <c r="N226" s="42" t="str">
        <f>IF(OR($I226="TTL",$L226=""),"",VLOOKUP($K$2,CODE!$S:$T,CODE!$T$1-1,FALSE))</f>
        <v/>
      </c>
      <c r="O226" s="43" t="str">
        <f>IF(OR($I226="TTL",$L226=""),"",VLOOKUP($L$2,CODE!$X:$Y,CODE!$Y$1-1,FALSE))</f>
        <v/>
      </c>
      <c r="P226" s="40"/>
      <c r="Q226" s="41" t="str">
        <f>IF(OR($I226="TTL",$P226=""),"",VLOOKUP($P226,CODE!$K:$M,CODE!$L$1,FALSE))</f>
        <v/>
      </c>
      <c r="R226" s="1282"/>
      <c r="S226" s="1283"/>
      <c r="T226" s="43" t="str">
        <f t="shared" ref="T226:T231" si="250">IF(OR($I226="TTL",$S226=""),"",IF($S226&lt;10,"00"&amp;$S226,IF($S226&lt;100,"0"&amp;$S226,$S226)))</f>
        <v/>
      </c>
      <c r="U226" s="39" t="str">
        <f t="shared" ref="U226:U231" si="251">IF($I226="TTL","",$L226&amp;$P226&amp;$N226&amp;$O226&amp;$T226)</f>
        <v/>
      </c>
      <c r="V226" s="36">
        <f t="shared" si="224"/>
        <v>4.0000000000000018</v>
      </c>
      <c r="W226" s="1284"/>
      <c r="X226" s="39" t="str">
        <f>IF($Y226="","",VLOOKUP($Y226,CODE!$AE:$AF,CODE!$AF$1-1,FALSE))</f>
        <v/>
      </c>
      <c r="Y226" s="37"/>
      <c r="Z226" s="35" t="str">
        <f t="shared" ref="Z226:Z231" si="252">$U226&amp;$X226</f>
        <v/>
      </c>
      <c r="AA226" s="592" t="str">
        <f t="shared" si="225"/>
        <v/>
      </c>
      <c r="AB226" s="44">
        <f t="shared" si="226"/>
        <v>6.0000000000000027</v>
      </c>
      <c r="AC226" s="598">
        <v>0</v>
      </c>
      <c r="AD226" s="184">
        <v>1</v>
      </c>
      <c r="AE226" s="1285"/>
      <c r="AF226" s="1286"/>
      <c r="AG226" s="1287"/>
      <c r="AH226" s="1288"/>
      <c r="AI226" s="224" t="str">
        <f t="shared" ref="AI226:AI231" si="253">IF($AH226=0,"",IF($AH226&lt;10,"0"&amp;$AH226,$AH226))</f>
        <v/>
      </c>
      <c r="AJ226" s="1289"/>
      <c r="AK226" s="1289"/>
      <c r="AL226" s="212" t="str">
        <f t="shared" ref="AL226:AL231" si="254">IF($AK226=0,"",IF($AK226="KR",2,1))</f>
        <v/>
      </c>
      <c r="AM226" s="247">
        <f>IF(ISERROR(VLOOKUP($F226,[1]기획현황취합!$A$1:$E$65440,[1]기획현황취합!$B$1,FALSE))=TRUE,0,VLOOKUP($F226,[1]기획현황취합!$A$1:$E$65440,[1]기획현황취합!$B$1,FALSE))</f>
        <v>0</v>
      </c>
      <c r="AN226" s="1099">
        <f>IF(ISERROR(VLOOKUP($F226,[1]기획현황취합!$A$1:$E$65440,[1]기획현황취합!$C$1,FALSE))=TRUE,0,VLOOKUP($F226,[1]기획현황취합!$A$1:$E$65440,[1]기획현황취합!$C$1,FALSE))</f>
        <v>0</v>
      </c>
      <c r="AO226" s="45">
        <f>IF(ISERROR(($AM226/1.1)/VLOOKUP($AG226,'TARGET MU'!$A:$D,'TARGET MU'!$D$1,FALSE))=TRUE,0,($AM226/1.1)/VLOOKUP($AG226,'TARGET MU'!$A:$D,'TARGET MU'!$D$1,FALSE))</f>
        <v>0</v>
      </c>
      <c r="AP226" s="1110">
        <f>IF(OR(AF226=0,AND(AV226=0,AW226=0)),0,IF(AG226="캡보이2",AV226*$AQ$5+AU226,IF(OR(AK226="IN",AK226="BG",AK226="VT",AK226="CB"),$AU226+(($AV226*(1+$AW$4))*(HLOOKUP(VLOOKUP(AG226,'TARGET MU'!$A:$P,'TARGET MU'!$J$1,FALSE),$AO$4:$AR$5,2,FALSE)))+$AW226,$AU226+((($AV226*(1+$AW$4))*(1+HLOOKUP(VLOOKUP($P226,CODE!$K:$P,CODE!$P$1,FALSE),$AS$4:$AV$5,2,FALSE)))*(HLOOKUP(VLOOKUP(AG226,'TARGET MU'!$A:$P,'TARGET MU'!$J$1,FALSE),$AO$4:$AR$5,2,FALSE)))+$AW226)))</f>
        <v>0</v>
      </c>
      <c r="AQ226" s="38">
        <f t="shared" si="248"/>
        <v>0</v>
      </c>
      <c r="AR226" s="754">
        <v>0</v>
      </c>
      <c r="AS226" s="754">
        <v>0</v>
      </c>
      <c r="AT226" s="244" t="s">
        <v>1724</v>
      </c>
      <c r="AU226" s="219">
        <f t="shared" si="249"/>
        <v>0</v>
      </c>
      <c r="AV226" s="245">
        <v>0</v>
      </c>
      <c r="AW226" s="246"/>
      <c r="AX226" s="250">
        <f>IF(ISERROR(VLOOKUP($F226,[1]기획현황취합!$A$1:$E$65440,[1]기획현황취합!$D$1,FALSE))=TRUE,0,VLOOKUP($F226,[1]기획현황취합!$A$1:$E$65440,[1]기획현황취합!$D$1,FALSE))</f>
        <v>0</v>
      </c>
      <c r="AY226" s="248">
        <v>0</v>
      </c>
      <c r="AZ226" s="208">
        <f>IF(ISERROR(VLOOKUP($F226,[1]기획현황취합!$A$1:$E$65440,[1]기획현황취합!$E$1,FALSE))=TRUE,0,VLOOKUP($F226,[1]기획현황취합!$A$1:$E$65440,[1]기획현황취합!$E$1,FALSE))</f>
        <v>0</v>
      </c>
      <c r="BA226" s="243">
        <v>0</v>
      </c>
      <c r="BB226" s="243">
        <v>0</v>
      </c>
      <c r="BC226" s="243">
        <v>0</v>
      </c>
      <c r="BD226" s="243">
        <v>0</v>
      </c>
      <c r="BE226" s="243">
        <v>0</v>
      </c>
      <c r="BF226" s="243">
        <v>0</v>
      </c>
      <c r="BG226" s="249">
        <v>0</v>
      </c>
      <c r="BH226" s="249">
        <v>0</v>
      </c>
      <c r="BI226" s="83">
        <f>IF($I226="TTL",SUMIF($C:$C,MID($K226,1,SEARCH("TTL",$K226)-2),$BI:$BI),SUMIF(실입고현황!$A:$A,BB226&amp;VLOOKUP($AG226,'TARGET MU'!$A:$D,'TARGET MU'!$B$1,FALSE)&amp;$Z226&amp;" "&amp;$AE226,실입고현황!$C:$C))</f>
        <v>4678</v>
      </c>
      <c r="BJ226" s="102">
        <f>IF($I226="TTL",SUMIF($C:$C,MID($K226,1,SEARCH("TTL",$K226)-2),$BJ:$BJ),SUMIF(실입고현황!$A:$A,BC226&amp;VLOOKUP($AG226,'TARGET MU'!$A:$D,'TARGET MU'!$B$1,FALSE)&amp;$Z226&amp;" "&amp;$AE226,실입고현황!$C:$C))</f>
        <v>1370</v>
      </c>
      <c r="BK226" s="103">
        <f>IF($I226="TTL",SUMIF($C:$C,MID($K226,1,SEARCH("TTL",$K226)-2),$BK:$BK),SUMIF(실입고현황!$A:$A,BD226&amp;VLOOKUP($AG226,'TARGET MU'!$A:$D,'TARGET MU'!$B$1,FALSE)&amp;$Z226&amp;" "&amp;$AE226,실입고현황!$C:$C))</f>
        <v>0</v>
      </c>
      <c r="BL226" s="103">
        <f>IF($I226="TTL",SUMIF($C:$C,MID($K226,1,SEARCH("TTL",$K226)-2),$BL:$BL),SUMIF(실입고현황!$A:$A,BE226&amp;VLOOKUP($AG226,'TARGET MU'!$A:$D,'TARGET MU'!$B$1,FALSE)&amp;$Z226&amp;" "&amp;$AE226,실입고현황!$C:$C))</f>
        <v>0</v>
      </c>
      <c r="BM226" s="103">
        <f>IF($I226="TTL",SUMIF($C:$C,MID($K226,1,SEARCH("TTL",$K226)-2),$BM:$BM),SUMIF(실입고현황!$A:$A,BF226&amp;VLOOKUP($AG226,'TARGET MU'!$A:$D,'TARGET MU'!$B$1,FALSE)&amp;$Z226&amp;" "&amp;$AE226,실입고현황!$C:$C))</f>
        <v>0</v>
      </c>
      <c r="BN226" s="104">
        <f t="shared" si="227"/>
        <v>0</v>
      </c>
      <c r="BO226" s="46">
        <f t="shared" si="228"/>
        <v>6000</v>
      </c>
      <c r="BP226" s="94">
        <f t="shared" si="229"/>
        <v>150513000</v>
      </c>
      <c r="BQ226" s="94">
        <f t="shared" si="230"/>
        <v>644000000</v>
      </c>
      <c r="BR226" s="47">
        <f t="shared" si="231"/>
        <v>3.8897274352019124</v>
      </c>
      <c r="BT226" s="26" t="str">
        <f>IF(ISERROR(Z226&amp;VLOOKUP($AG226,'TARGET MU'!$A:$D,'TARGET MU'!$B$1,FALSE))=TRUE,"",Z226&amp;VLOOKUP($AG226,'TARGET MU'!$A:$D,'TARGET MU'!$B$1,FALSE))</f>
        <v/>
      </c>
      <c r="BU226" s="31">
        <f t="shared" si="240"/>
        <v>0</v>
      </c>
      <c r="BV226" s="31" t="str">
        <f t="shared" si="241"/>
        <v>0</v>
      </c>
      <c r="BX226" s="54" t="str">
        <f t="shared" si="198"/>
        <v/>
      </c>
      <c r="BY226" s="55" t="str">
        <f t="shared" si="199"/>
        <v/>
      </c>
      <c r="BZ226" s="55">
        <f t="shared" si="200"/>
        <v>0</v>
      </c>
      <c r="CA226" s="55">
        <f t="shared" si="201"/>
        <v>0</v>
      </c>
      <c r="CB226" s="55">
        <f t="shared" si="202"/>
        <v>0</v>
      </c>
      <c r="CC226" s="55">
        <f t="shared" si="203"/>
        <v>0</v>
      </c>
      <c r="CD226" s="56">
        <f t="shared" si="204"/>
        <v>0</v>
      </c>
      <c r="CE226" s="55" t="str">
        <f t="shared" si="205"/>
        <v/>
      </c>
      <c r="CF226" s="55" t="str">
        <f t="shared" si="206"/>
        <v/>
      </c>
      <c r="CG226" s="56">
        <f t="shared" si="207"/>
        <v>0</v>
      </c>
      <c r="CH226" s="55" t="str">
        <f t="shared" si="208"/>
        <v/>
      </c>
      <c r="CI226" s="55">
        <f t="shared" si="209"/>
        <v>1</v>
      </c>
      <c r="CJ226" s="55">
        <f t="shared" si="210"/>
        <v>0</v>
      </c>
      <c r="CK226" s="57">
        <f t="shared" si="232"/>
        <v>6000</v>
      </c>
      <c r="CL226" s="58">
        <f t="shared" si="211"/>
        <v>0</v>
      </c>
      <c r="CM226" s="57">
        <f t="shared" si="212"/>
        <v>0</v>
      </c>
      <c r="CN226" s="57">
        <f t="shared" si="213"/>
        <v>0</v>
      </c>
      <c r="CO226" s="57">
        <f t="shared" si="214"/>
        <v>0</v>
      </c>
      <c r="CP226" s="59" t="str">
        <f t="shared" si="215"/>
        <v/>
      </c>
      <c r="CQ226" s="234"/>
      <c r="CS226" s="48"/>
      <c r="CT226" s="49" t="str">
        <f t="shared" si="216"/>
        <v>ELS-아트인드림-04 TTL</v>
      </c>
      <c r="CU226" s="50" t="str">
        <f t="shared" si="217"/>
        <v/>
      </c>
      <c r="CV226" s="50" t="str">
        <f t="shared" si="197"/>
        <v/>
      </c>
      <c r="CW226" s="50" t="str">
        <f t="shared" si="218"/>
        <v/>
      </c>
      <c r="CX226" s="51">
        <f t="shared" si="219"/>
        <v>0</v>
      </c>
      <c r="CY226" s="51" t="str">
        <f t="shared" si="220"/>
        <v/>
      </c>
      <c r="CZ226" s="52">
        <f t="shared" si="233"/>
        <v>6000</v>
      </c>
      <c r="DA226" s="52">
        <f t="shared" si="221"/>
        <v>0</v>
      </c>
      <c r="DB226" s="51">
        <f t="shared" si="222"/>
        <v>0</v>
      </c>
      <c r="DC226" s="51">
        <f t="shared" si="223"/>
        <v>0</v>
      </c>
      <c r="DD226" s="60"/>
      <c r="DE226" s="164"/>
      <c r="DG226" s="270"/>
      <c r="DH226" s="276" t="str">
        <f t="shared" si="195"/>
        <v/>
      </c>
      <c r="DI226" s="269"/>
      <c r="DJ226" s="269"/>
      <c r="DK226" s="270"/>
      <c r="DL226" s="1167"/>
      <c r="DM226" s="1167"/>
      <c r="DN226" s="270"/>
      <c r="DO226" s="270"/>
      <c r="DP226" s="277" t="str">
        <f t="shared" si="196"/>
        <v/>
      </c>
      <c r="DQ226" s="270"/>
      <c r="DR226" s="270"/>
      <c r="DS226" s="271"/>
      <c r="DT226" s="270"/>
      <c r="DU226" s="271"/>
      <c r="DV226" s="270"/>
      <c r="DW226" s="270"/>
      <c r="DX226" s="271"/>
      <c r="DY226" s="271"/>
      <c r="DZ226" s="60"/>
      <c r="EA226" s="61"/>
      <c r="EB226" s="61"/>
      <c r="EC226" s="26" t="str">
        <f t="shared" si="242"/>
        <v>0</v>
      </c>
      <c r="ED226" s="26" t="str">
        <f t="shared" si="243"/>
        <v/>
      </c>
      <c r="EE226" s="27">
        <f>IF($ED226="",0,IF(COUNTIF(ED$12:ED225,ED226)=0,0,COUNTIF(ED$12:ED225,ED226)))</f>
        <v>0</v>
      </c>
      <c r="EF226" s="26">
        <f t="shared" si="244"/>
        <v>0</v>
      </c>
      <c r="EG226" s="27" t="str">
        <f t="shared" si="245"/>
        <v/>
      </c>
      <c r="EI226" s="26" t="str">
        <f t="shared" si="246"/>
        <v/>
      </c>
      <c r="EJ226" s="26" t="str">
        <f t="shared" si="247"/>
        <v/>
      </c>
    </row>
    <row r="227" spans="1:140" s="26" customFormat="1" ht="52.5" customHeight="1">
      <c r="A227" s="168" t="str">
        <f>IF(OR($I227="TTL",$I227=""),"",IF(ISERROR(VLOOKUP($B227,CODE!$D:$G,CODE!$F$1-2,FALSE))=TRUE,"전략",VLOOKUP($B227,CODE!$D:$G,CODE!$F$1-2,FALSE)))</f>
        <v>전략</v>
      </c>
      <c r="B227" s="217" t="str">
        <f>IF(OR($I227="TTL",$I227=""),"",IF(VLOOKUP($P227,CODE!$K:$O,CODE!$O$1,FALSE)="",$I227,$I227&amp;"-"&amp;VLOOKUP($P227,CODE!$K:$O,CODE!$O$1,FALSE)))</f>
        <v>ELS-의류</v>
      </c>
      <c r="C227" s="71" t="str">
        <f t="shared" si="234"/>
        <v>ELS-EVERGREEN-04</v>
      </c>
      <c r="D227" s="300" t="str">
        <f t="shared" si="235"/>
        <v>ELS-EVERGREEN-04ELSTLF5510NY</v>
      </c>
      <c r="E227" s="71">
        <f t="shared" si="236"/>
        <v>1</v>
      </c>
      <c r="F227" s="193" t="str">
        <f t="shared" si="237"/>
        <v>ELS-EVERGREEN-041</v>
      </c>
      <c r="G227" s="71" t="str">
        <f t="shared" si="238"/>
        <v>ELS-EVERGREEN-041-ELSTLF5510NAVYOXS</v>
      </c>
      <c r="H227" s="71" t="str">
        <f>IF(ISERROR(I227&amp;VLOOKUP(P227,CODE!$K:$N,CODE!$N$1,FALSE)&amp;S227)=TRUE,0,I227&amp;VLOOKUP(P227,CODE!$K:$N,CODE!$N$1,FALSE)&amp;S227)</f>
        <v>ELS의류510</v>
      </c>
      <c r="I227" s="71" t="str">
        <f>IF(ISERROR(SEARCH("TTL",$K227))=TRUE,IF($L227="","",VLOOKUP($L227,CODE!$B:$G,CODE!$D$1,FALSE)),"TTL")</f>
        <v>ELS</v>
      </c>
      <c r="J227" s="237" t="str">
        <f t="shared" si="239"/>
        <v>14FW_E</v>
      </c>
      <c r="K227" s="878"/>
      <c r="L227" s="40" t="s">
        <v>2335</v>
      </c>
      <c r="M227" s="41" t="str">
        <f>IF(OR($I227="TTL",$L227=""),"",VLOOKUP($L227,CODE!$B:$D,CODE!$C$1,FALSE))</f>
        <v>ELSTINKO</v>
      </c>
      <c r="N227" s="42" t="str">
        <f>IF(OR($I227="TTL",$L227=""),"",VLOOKUP($K$2,CODE!$S:$T,CODE!$T$1-1,FALSE))</f>
        <v>F</v>
      </c>
      <c r="O227" s="1281">
        <v>5</v>
      </c>
      <c r="P227" s="40" t="s">
        <v>2336</v>
      </c>
      <c r="Q227" s="41" t="str">
        <f>IF(OR($I227="TTL",$P227=""),"",VLOOKUP($P227,CODE!$K:$M,CODE!$L$1,FALSE))</f>
        <v>LONG SLEEVES</v>
      </c>
      <c r="R227" s="1282" t="s">
        <v>2337</v>
      </c>
      <c r="S227" s="1283">
        <v>510</v>
      </c>
      <c r="T227" s="43">
        <f t="shared" si="250"/>
        <v>510</v>
      </c>
      <c r="U227" s="39" t="str">
        <f t="shared" si="251"/>
        <v>ELSTLF5510</v>
      </c>
      <c r="V227" s="36">
        <f t="shared" si="224"/>
        <v>0.2</v>
      </c>
      <c r="W227" s="1284" t="s">
        <v>2338</v>
      </c>
      <c r="X227" s="39" t="str">
        <f>IF($Y227="","",VLOOKUP($Y227,CODE!$AE:$AF,CODE!$AF$1-1,FALSE))</f>
        <v>NY</v>
      </c>
      <c r="Y227" s="37" t="s">
        <v>2339</v>
      </c>
      <c r="Z227" s="35" t="str">
        <f t="shared" si="252"/>
        <v>ELSTLF5510NY</v>
      </c>
      <c r="AA227" s="592" t="str">
        <f t="shared" si="225"/>
        <v/>
      </c>
      <c r="AB227" s="44">
        <f t="shared" si="226"/>
        <v>0.2</v>
      </c>
      <c r="AC227" s="598" t="s">
        <v>3018</v>
      </c>
      <c r="AD227" s="184">
        <v>1</v>
      </c>
      <c r="AE227" s="1285" t="s">
        <v>576</v>
      </c>
      <c r="AF227" s="1295">
        <v>200</v>
      </c>
      <c r="AG227" s="1287" t="s">
        <v>2340</v>
      </c>
      <c r="AH227" s="1288">
        <v>4</v>
      </c>
      <c r="AI227" s="224" t="str">
        <f t="shared" si="253"/>
        <v>04</v>
      </c>
      <c r="AJ227" s="1289" t="s">
        <v>2341</v>
      </c>
      <c r="AK227" s="1289" t="s">
        <v>2342</v>
      </c>
      <c r="AL227" s="212">
        <f t="shared" si="254"/>
        <v>1</v>
      </c>
      <c r="AM227" s="247">
        <f>IF(ISERROR(VLOOKUP($F227,[1]기획현황취합!$A$1:$E$65440,[1]기획현황취합!$B$1,FALSE))=TRUE,0,VLOOKUP($F227,[1]기획현황취합!$A$1:$E$65440,[1]기획현황취합!$B$1,FALSE))</f>
        <v>69000</v>
      </c>
      <c r="AN227" s="1099">
        <f>IF(ISERROR(VLOOKUP($F227,[1]기획현황취합!$A$1:$E$65440,[1]기획현황취합!$C$1,FALSE))=TRUE,0,VLOOKUP($F227,[1]기획현황취합!$A$1:$E$65440,[1]기획현황취합!$C$1,FALSE))</f>
        <v>41803</v>
      </c>
      <c r="AO227" s="45">
        <f>IF(ISERROR(($AM227/1.1)/VLOOKUP($AG227,'TARGET MU'!$A:$D,'TARGET MU'!$D$1,FALSE))=TRUE,0,($AM227/1.1)/VLOOKUP($AG227,'TARGET MU'!$A:$D,'TARGET MU'!$D$1,FALSE))</f>
        <v>12545.454545454544</v>
      </c>
      <c r="AP227" s="1110">
        <f>IF(OR(AF227=0,AND(AV227=0,AW227=0)),0,IF(AG227="캡보이2",AV227*$AQ$5+AU227,IF(OR(AK227="IN",AK227="BG",AK227="VT",AK227="CB"),$AU227+(($AV227*(1+$AW$4))*(HLOOKUP(VLOOKUP(AG227,'TARGET MU'!$A:$P,'TARGET MU'!$J$1,FALSE),$AO$4:$AR$5,2,FALSE)))+$AW227,$AU227+((($AV227*(1+$AW$4))*(1+HLOOKUP(VLOOKUP($P227,CODE!$K:$P,CODE!$P$1,FALSE),$AS$4:$AV$5,2,FALSE)))*(HLOOKUP(VLOOKUP(AG227,'TARGET MU'!$A:$P,'TARGET MU'!$J$1,FALSE),$AO$4:$AR$5,2,FALSE)))+$AW227)))</f>
        <v>14145.62</v>
      </c>
      <c r="AQ227" s="38">
        <f t="shared" si="248"/>
        <v>1600.1654545454567</v>
      </c>
      <c r="AR227" s="754">
        <v>0</v>
      </c>
      <c r="AS227" s="754">
        <v>50</v>
      </c>
      <c r="AT227" s="244" t="s">
        <v>1724</v>
      </c>
      <c r="AU227" s="219">
        <f t="shared" si="249"/>
        <v>50</v>
      </c>
      <c r="AV227" s="245">
        <v>10.8</v>
      </c>
      <c r="AW227" s="246">
        <v>0</v>
      </c>
      <c r="AX227" s="250">
        <f>IF(ISERROR(VLOOKUP($F227,[1]기획현황취합!$A$1:$E$65440,[1]기획현황취합!$D$1,FALSE))=TRUE,0,VLOOKUP($F227,[1]기획현황취합!$A$1:$E$65440,[1]기획현황취합!$D$1,FALSE))</f>
        <v>41744</v>
      </c>
      <c r="AY227" s="248">
        <v>41853</v>
      </c>
      <c r="AZ227" s="208">
        <f>IF(ISERROR(VLOOKUP($F227,[1]기획현황취합!$A$1:$E$65440,[1]기획현황취합!$E$1,FALSE))=TRUE,0,VLOOKUP($F227,[1]기획현황취합!$A$1:$E$65440,[1]기획현황취합!$E$1,FALSE))</f>
        <v>41844</v>
      </c>
      <c r="BA227" s="243">
        <v>41859</v>
      </c>
      <c r="BB227" s="243">
        <v>41876</v>
      </c>
      <c r="BC227" s="243">
        <v>41885</v>
      </c>
      <c r="BD227" s="243">
        <v>0</v>
      </c>
      <c r="BE227" s="243">
        <v>0</v>
      </c>
      <c r="BF227" s="243">
        <v>0</v>
      </c>
      <c r="BG227" s="249" t="s">
        <v>2773</v>
      </c>
      <c r="BH227" s="249">
        <v>0</v>
      </c>
      <c r="BI227" s="83">
        <f>IF($I227="TTL",SUMIF($C:$C,MID($K227,1,SEARCH("TTL",$K227)-2),$BI:$BI),SUMIF(실입고현황!$A:$A,BB227&amp;VLOOKUP($AG227,'TARGET MU'!$A:$D,'TARGET MU'!$B$1,FALSE)&amp;$Z227&amp;" "&amp;$AE227,실입고현황!$C:$C))</f>
        <v>180</v>
      </c>
      <c r="BJ227" s="102">
        <f>IF($I227="TTL",SUMIF($C:$C,MID($K227,1,SEARCH("TTL",$K227)-2),$BJ:$BJ),SUMIF(실입고현황!$A:$A,BC227&amp;VLOOKUP($AG227,'TARGET MU'!$A:$D,'TARGET MU'!$B$1,FALSE)&amp;$Z227&amp;" "&amp;$AE227,실입고현황!$C:$C))</f>
        <v>0</v>
      </c>
      <c r="BK227" s="103">
        <f>IF($I227="TTL",SUMIF($C:$C,MID($K227,1,SEARCH("TTL",$K227)-2),$BK:$BK),SUMIF(실입고현황!$A:$A,BD227&amp;VLOOKUP($AG227,'TARGET MU'!$A:$D,'TARGET MU'!$B$1,FALSE)&amp;$Z227&amp;" "&amp;$AE227,실입고현황!$C:$C))</f>
        <v>0</v>
      </c>
      <c r="BL227" s="103">
        <f>IF($I227="TTL",SUMIF($C:$C,MID($K227,1,SEARCH("TTL",$K227)-2),$BL:$BL),SUMIF(실입고현황!$A:$A,BE227&amp;VLOOKUP($AG227,'TARGET MU'!$A:$D,'TARGET MU'!$B$1,FALSE)&amp;$Z227&amp;" "&amp;$AE227,실입고현황!$C:$C))</f>
        <v>0</v>
      </c>
      <c r="BM227" s="103">
        <f>IF($I227="TTL",SUMIF($C:$C,MID($K227,1,SEARCH("TTL",$K227)-2),$BM:$BM),SUMIF(실입고현황!$A:$A,BF227&amp;VLOOKUP($AG227,'TARGET MU'!$A:$D,'TARGET MU'!$B$1,FALSE)&amp;$Z227&amp;" "&amp;$AE227,실입고현황!$C:$C))</f>
        <v>0</v>
      </c>
      <c r="BN227" s="104">
        <f t="shared" si="227"/>
        <v>20</v>
      </c>
      <c r="BO227" s="46">
        <f t="shared" si="228"/>
        <v>200</v>
      </c>
      <c r="BP227" s="94">
        <f t="shared" si="229"/>
        <v>2829124</v>
      </c>
      <c r="BQ227" s="94">
        <f t="shared" si="230"/>
        <v>13800000</v>
      </c>
      <c r="BR227" s="47">
        <f t="shared" si="231"/>
        <v>4.4343954331639557</v>
      </c>
      <c r="BT227" s="26" t="str">
        <f>IF(ISERROR(Z227&amp;VLOOKUP($AG227,'TARGET MU'!$A:$D,'TARGET MU'!$B$1,FALSE))=TRUE,"",Z227&amp;VLOOKUP($AG227,'TARGET MU'!$A:$D,'TARGET MU'!$B$1,FALSE))</f>
        <v>ELSTLF5510NY에버그린</v>
      </c>
      <c r="BU227" s="31">
        <f t="shared" si="240"/>
        <v>14145.62</v>
      </c>
      <c r="BV227" s="31" t="str">
        <f t="shared" si="241"/>
        <v>ELSTLF5510NYOXS20069000EVERGREEN04CN</v>
      </c>
      <c r="BX227" s="54" t="str">
        <f t="shared" si="198"/>
        <v>ELS</v>
      </c>
      <c r="BY227" s="55">
        <f t="shared" si="199"/>
        <v>5</v>
      </c>
      <c r="BZ227" s="55" t="str">
        <f t="shared" si="200"/>
        <v>M</v>
      </c>
      <c r="CA227" s="55" t="str">
        <f t="shared" si="201"/>
        <v>TL</v>
      </c>
      <c r="CB227" s="55" t="str">
        <f t="shared" si="202"/>
        <v>K</v>
      </c>
      <c r="CC227" s="55" t="str">
        <f t="shared" si="203"/>
        <v>CN</v>
      </c>
      <c r="CD227" s="56" t="str">
        <f t="shared" si="204"/>
        <v>14FW_ELSTINKO_MTM_14_NY_KIDS</v>
      </c>
      <c r="CE227" s="55" t="str">
        <f t="shared" si="205"/>
        <v>ELSTLF5510</v>
      </c>
      <c r="CF227" s="55">
        <f t="shared" si="206"/>
        <v>510</v>
      </c>
      <c r="CG227" s="56" t="str">
        <f t="shared" si="207"/>
        <v>14FW_ELSTINKO_MTM_14_NY_KIDS</v>
      </c>
      <c r="CH227" s="55" t="str">
        <f t="shared" si="208"/>
        <v>NY</v>
      </c>
      <c r="CI227" s="55">
        <f t="shared" si="209"/>
        <v>1</v>
      </c>
      <c r="CJ227" s="55" t="str">
        <f t="shared" si="210"/>
        <v>OXS</v>
      </c>
      <c r="CK227" s="57">
        <f t="shared" si="232"/>
        <v>200</v>
      </c>
      <c r="CL227" s="58">
        <f t="shared" si="211"/>
        <v>10.8</v>
      </c>
      <c r="CM227" s="57">
        <f t="shared" si="212"/>
        <v>69000</v>
      </c>
      <c r="CN227" s="57">
        <f t="shared" si="213"/>
        <v>14095.62</v>
      </c>
      <c r="CO227" s="57">
        <f t="shared" si="214"/>
        <v>50</v>
      </c>
      <c r="CP227" s="59">
        <f t="shared" si="215"/>
        <v>1</v>
      </c>
      <c r="CQ227" s="234"/>
      <c r="CS227" s="48"/>
      <c r="CT227" s="49" t="str">
        <f t="shared" si="216"/>
        <v>ELSTLF5510NYOXS</v>
      </c>
      <c r="CU227" s="50" t="str">
        <f t="shared" si="217"/>
        <v>ELSTINKO</v>
      </c>
      <c r="CV227" s="50" t="str">
        <f t="shared" si="197"/>
        <v>LONG SLEEVES_510_KIDS</v>
      </c>
      <c r="CW227" s="50" t="str">
        <f t="shared" si="218"/>
        <v>NAVY_OXS</v>
      </c>
      <c r="CX227" s="51" t="str">
        <f t="shared" si="219"/>
        <v>ELS</v>
      </c>
      <c r="CY227" s="51">
        <f t="shared" si="220"/>
        <v>510</v>
      </c>
      <c r="CZ227" s="52">
        <f t="shared" si="233"/>
        <v>200</v>
      </c>
      <c r="DA227" s="52">
        <f t="shared" si="221"/>
        <v>69000</v>
      </c>
      <c r="DB227" s="51" t="str">
        <f t="shared" si="222"/>
        <v>NAVY</v>
      </c>
      <c r="DC227" s="51" t="str">
        <f t="shared" si="223"/>
        <v>OXS</v>
      </c>
      <c r="DD227" s="60"/>
      <c r="DE227" s="164"/>
      <c r="DG227" s="270">
        <v>41778</v>
      </c>
      <c r="DH227" s="276">
        <f t="shared" si="195"/>
        <v>41754</v>
      </c>
      <c r="DI227" s="269">
        <v>41746</v>
      </c>
      <c r="DJ227" s="269">
        <v>41746</v>
      </c>
      <c r="DK227" s="270"/>
      <c r="DL227" s="1167"/>
      <c r="DM227" s="1167"/>
      <c r="DN227" s="270"/>
      <c r="DO227" s="270"/>
      <c r="DP227" s="277">
        <f t="shared" si="196"/>
        <v>41784</v>
      </c>
      <c r="DQ227" s="270"/>
      <c r="DR227" s="270"/>
      <c r="DS227" s="271"/>
      <c r="DT227" s="270"/>
      <c r="DU227" s="271"/>
      <c r="DV227" s="270">
        <v>41820</v>
      </c>
      <c r="DW227" s="270"/>
      <c r="DX227" s="271"/>
      <c r="DY227" s="271"/>
      <c r="DZ227" s="60"/>
      <c r="EA227" s="61"/>
      <c r="EB227" s="61"/>
      <c r="EC227" s="26" t="str">
        <f t="shared" si="242"/>
        <v>ELSTLF5510NY41744</v>
      </c>
      <c r="ED227" s="26" t="str">
        <f t="shared" si="243"/>
        <v>ELSTLF5510NYOXS</v>
      </c>
      <c r="EE227" s="27">
        <f>IF($ED227="",0,IF(COUNTIF(ED$12:ED226,ED227)=0,0,COUNTIF(ED$12:ED226,ED227)))</f>
        <v>0</v>
      </c>
      <c r="EF227" s="26">
        <f t="shared" si="244"/>
        <v>0</v>
      </c>
      <c r="EG227" s="27" t="str">
        <f t="shared" si="245"/>
        <v/>
      </c>
      <c r="EI227" s="26" t="str">
        <f t="shared" si="246"/>
        <v>ELSTLF5510</v>
      </c>
      <c r="EJ227" s="26" t="str">
        <f t="shared" si="247"/>
        <v>ELSTLF5510NY</v>
      </c>
    </row>
    <row r="228" spans="1:140" s="26" customFormat="1" ht="52.5" customHeight="1">
      <c r="A228" s="168" t="str">
        <f>IF(OR($I228="TTL",$I228=""),"",IF(ISERROR(VLOOKUP($B228,CODE!$D:$G,CODE!$F$1-2,FALSE))=TRUE,"전략",VLOOKUP($B228,CODE!$D:$G,CODE!$F$1-2,FALSE)))</f>
        <v>전략</v>
      </c>
      <c r="B228" s="217" t="str">
        <f>IF(OR($I228="TTL",$I228=""),"",IF(VLOOKUP($P228,CODE!$K:$O,CODE!$O$1,FALSE)="",$I228,$I228&amp;"-"&amp;VLOOKUP($P228,CODE!$K:$O,CODE!$O$1,FALSE)))</f>
        <v>ELS-의류</v>
      </c>
      <c r="C228" s="71" t="str">
        <f t="shared" si="234"/>
        <v>ELS-EVERGREEN-04</v>
      </c>
      <c r="D228" s="300" t="str">
        <f t="shared" si="235"/>
        <v>ELS-EVERGREEN-04ELSTLF5510NY</v>
      </c>
      <c r="E228" s="71">
        <f t="shared" si="236"/>
        <v>1</v>
      </c>
      <c r="F228" s="193" t="str">
        <f t="shared" si="237"/>
        <v>ELS-EVERGREEN-041</v>
      </c>
      <c r="G228" s="71" t="str">
        <f t="shared" si="238"/>
        <v>ELS-EVERGREEN-041-ELSTLF5510NAVYOSS</v>
      </c>
      <c r="H228" s="71" t="str">
        <f>IF(ISERROR(I228&amp;VLOOKUP(P228,CODE!$K:$N,CODE!$N$1,FALSE)&amp;S228)=TRUE,0,I228&amp;VLOOKUP(P228,CODE!$K:$N,CODE!$N$1,FALSE)&amp;S228)</f>
        <v>ELS의류510</v>
      </c>
      <c r="I228" s="71" t="str">
        <f>IF(ISERROR(SEARCH("TTL",$K228))=TRUE,IF($L228="","",VLOOKUP($L228,CODE!$B:$G,CODE!$D$1,FALSE)),"TTL")</f>
        <v>ELS</v>
      </c>
      <c r="J228" s="237" t="str">
        <f t="shared" si="239"/>
        <v>14FW_E</v>
      </c>
      <c r="K228" s="878"/>
      <c r="L228" s="40" t="s">
        <v>2343</v>
      </c>
      <c r="M228" s="41" t="str">
        <f>IF(OR($I228="TTL",$L228=""),"",VLOOKUP($L228,CODE!$B:$D,CODE!$C$1,FALSE))</f>
        <v>ELSTINKO</v>
      </c>
      <c r="N228" s="42" t="str">
        <f>IF(OR($I228="TTL",$L228=""),"",VLOOKUP($K$2,CODE!$S:$T,CODE!$T$1-1,FALSE))</f>
        <v>F</v>
      </c>
      <c r="O228" s="1281">
        <v>5</v>
      </c>
      <c r="P228" s="40" t="s">
        <v>2344</v>
      </c>
      <c r="Q228" s="41" t="str">
        <f>IF(OR($I228="TTL",$P228=""),"",VLOOKUP($P228,CODE!$K:$M,CODE!$L$1,FALSE))</f>
        <v>LONG SLEEVES</v>
      </c>
      <c r="R228" s="1282" t="s">
        <v>2345</v>
      </c>
      <c r="S228" s="1283">
        <v>510</v>
      </c>
      <c r="T228" s="43">
        <f t="shared" si="250"/>
        <v>510</v>
      </c>
      <c r="U228" s="39" t="str">
        <f t="shared" si="251"/>
        <v>ELSTLF5510</v>
      </c>
      <c r="V228" s="36">
        <f t="shared" si="224"/>
        <v>0.2</v>
      </c>
      <c r="W228" s="1284" t="s">
        <v>2346</v>
      </c>
      <c r="X228" s="39" t="str">
        <f>IF($Y228="","",VLOOKUP($Y228,CODE!$AE:$AF,CODE!$AF$1-1,FALSE))</f>
        <v>NY</v>
      </c>
      <c r="Y228" s="37" t="s">
        <v>2339</v>
      </c>
      <c r="Z228" s="35" t="str">
        <f t="shared" si="252"/>
        <v>ELSTLF5510NY</v>
      </c>
      <c r="AA228" s="592" t="str">
        <f t="shared" si="225"/>
        <v/>
      </c>
      <c r="AB228" s="44">
        <f t="shared" si="226"/>
        <v>0.2</v>
      </c>
      <c r="AC228" s="598" t="s">
        <v>3018</v>
      </c>
      <c r="AD228" s="184">
        <v>1</v>
      </c>
      <c r="AE228" s="1285" t="s">
        <v>593</v>
      </c>
      <c r="AF228" s="1295">
        <v>300</v>
      </c>
      <c r="AG228" s="1287" t="s">
        <v>2340</v>
      </c>
      <c r="AH228" s="1288">
        <v>4</v>
      </c>
      <c r="AI228" s="224" t="str">
        <f t="shared" si="253"/>
        <v>04</v>
      </c>
      <c r="AJ228" s="1289" t="s">
        <v>2341</v>
      </c>
      <c r="AK228" s="1289" t="s">
        <v>2342</v>
      </c>
      <c r="AL228" s="212">
        <f t="shared" si="254"/>
        <v>1</v>
      </c>
      <c r="AM228" s="247">
        <f>IF(ISERROR(VLOOKUP($F228,[1]기획현황취합!$A$1:$E$65440,[1]기획현황취합!$B$1,FALSE))=TRUE,0,VLOOKUP($F228,[1]기획현황취합!$A$1:$E$65440,[1]기획현황취합!$B$1,FALSE))</f>
        <v>69000</v>
      </c>
      <c r="AN228" s="1099">
        <f>IF(ISERROR(VLOOKUP($F228,[1]기획현황취합!$A$1:$E$65440,[1]기획현황취합!$C$1,FALSE))=TRUE,0,VLOOKUP($F228,[1]기획현황취합!$A$1:$E$65440,[1]기획현황취합!$C$1,FALSE))</f>
        <v>41803</v>
      </c>
      <c r="AO228" s="45">
        <f>IF(ISERROR(($AM228/1.1)/VLOOKUP($AG228,'TARGET MU'!$A:$D,'TARGET MU'!$D$1,FALSE))=TRUE,0,($AM228/1.1)/VLOOKUP($AG228,'TARGET MU'!$A:$D,'TARGET MU'!$D$1,FALSE))</f>
        <v>12545.454545454544</v>
      </c>
      <c r="AP228" s="1110">
        <f>IF(OR(AF228=0,AND(AV228=0,AW228=0)),0,IF(AG228="캡보이2",AV228*$AQ$5+AU228,IF(OR(AK228="IN",AK228="BG",AK228="VT",AK228="CB"),$AU228+(($AV228*(1+$AW$4))*(HLOOKUP(VLOOKUP(AG228,'TARGET MU'!$A:$P,'TARGET MU'!$J$1,FALSE),$AO$4:$AR$5,2,FALSE)))+$AW228,$AU228+((($AV228*(1+$AW$4))*(1+HLOOKUP(VLOOKUP($P228,CODE!$K:$P,CODE!$P$1,FALSE),$AS$4:$AV$5,2,FALSE)))*(HLOOKUP(VLOOKUP(AG228,'TARGET MU'!$A:$P,'TARGET MU'!$J$1,FALSE),$AO$4:$AR$5,2,FALSE)))+$AW228)))</f>
        <v>14145.62</v>
      </c>
      <c r="AQ228" s="38">
        <f t="shared" si="248"/>
        <v>1600.1654545454567</v>
      </c>
      <c r="AR228" s="754">
        <v>0</v>
      </c>
      <c r="AS228" s="754">
        <v>50</v>
      </c>
      <c r="AT228" s="244" t="s">
        <v>1724</v>
      </c>
      <c r="AU228" s="219">
        <f t="shared" si="249"/>
        <v>50</v>
      </c>
      <c r="AV228" s="245">
        <v>10.8</v>
      </c>
      <c r="AW228" s="246">
        <v>0</v>
      </c>
      <c r="AX228" s="250">
        <f>IF(ISERROR(VLOOKUP($F228,[1]기획현황취합!$A$1:$E$65440,[1]기획현황취합!$D$1,FALSE))=TRUE,0,VLOOKUP($F228,[1]기획현황취합!$A$1:$E$65440,[1]기획현황취합!$D$1,FALSE))</f>
        <v>41744</v>
      </c>
      <c r="AY228" s="248">
        <v>41853</v>
      </c>
      <c r="AZ228" s="208">
        <f>IF(ISERROR(VLOOKUP($F228,[1]기획현황취합!$A$1:$E$65440,[1]기획현황취합!$E$1,FALSE))=TRUE,0,VLOOKUP($F228,[1]기획현황취합!$A$1:$E$65440,[1]기획현황취합!$E$1,FALSE))</f>
        <v>41844</v>
      </c>
      <c r="BA228" s="243">
        <v>41859</v>
      </c>
      <c r="BB228" s="243">
        <v>41876</v>
      </c>
      <c r="BC228" s="243">
        <v>41885</v>
      </c>
      <c r="BD228" s="243">
        <v>0</v>
      </c>
      <c r="BE228" s="243">
        <v>0</v>
      </c>
      <c r="BF228" s="243">
        <v>0</v>
      </c>
      <c r="BG228" s="249" t="s">
        <v>2773</v>
      </c>
      <c r="BH228" s="249">
        <v>0</v>
      </c>
      <c r="BI228" s="83">
        <f>IF($I228="TTL",SUMIF($C:$C,MID($K228,1,SEARCH("TTL",$K228)-2),$BI:$BI),SUMIF(실입고현황!$A:$A,BB228&amp;VLOOKUP($AG228,'TARGET MU'!$A:$D,'TARGET MU'!$B$1,FALSE)&amp;$Z228&amp;" "&amp;$AE228,실입고현황!$C:$C))</f>
        <v>135</v>
      </c>
      <c r="BJ228" s="102">
        <f>IF($I228="TTL",SUMIF($C:$C,MID($K228,1,SEARCH("TTL",$K228)-2),$BJ:$BJ),SUMIF(실입고현황!$A:$A,BC228&amp;VLOOKUP($AG228,'TARGET MU'!$A:$D,'TARGET MU'!$B$1,FALSE)&amp;$Z228&amp;" "&amp;$AE228,실입고현황!$C:$C))</f>
        <v>149</v>
      </c>
      <c r="BK228" s="103">
        <f>IF($I228="TTL",SUMIF($C:$C,MID($K228,1,SEARCH("TTL",$K228)-2),$BK:$BK),SUMIF(실입고현황!$A:$A,BD228&amp;VLOOKUP($AG228,'TARGET MU'!$A:$D,'TARGET MU'!$B$1,FALSE)&amp;$Z228&amp;" "&amp;$AE228,실입고현황!$C:$C))</f>
        <v>0</v>
      </c>
      <c r="BL228" s="103">
        <f>IF($I228="TTL",SUMIF($C:$C,MID($K228,1,SEARCH("TTL",$K228)-2),$BL:$BL),SUMIF(실입고현황!$A:$A,BE228&amp;VLOOKUP($AG228,'TARGET MU'!$A:$D,'TARGET MU'!$B$1,FALSE)&amp;$Z228&amp;" "&amp;$AE228,실입고현황!$C:$C))</f>
        <v>0</v>
      </c>
      <c r="BM228" s="103">
        <f>IF($I228="TTL",SUMIF($C:$C,MID($K228,1,SEARCH("TTL",$K228)-2),$BM:$BM),SUMIF(실입고현황!$A:$A,BF228&amp;VLOOKUP($AG228,'TARGET MU'!$A:$D,'TARGET MU'!$B$1,FALSE)&amp;$Z228&amp;" "&amp;$AE228,실입고현황!$C:$C))</f>
        <v>0</v>
      </c>
      <c r="BN228" s="104">
        <f t="shared" si="227"/>
        <v>0</v>
      </c>
      <c r="BO228" s="46">
        <f t="shared" si="228"/>
        <v>300</v>
      </c>
      <c r="BP228" s="94">
        <f t="shared" si="229"/>
        <v>4243686</v>
      </c>
      <c r="BQ228" s="94">
        <f t="shared" si="230"/>
        <v>20700000</v>
      </c>
      <c r="BR228" s="47">
        <f t="shared" si="231"/>
        <v>4.4343954331639557</v>
      </c>
      <c r="BT228" s="26" t="str">
        <f>IF(ISERROR(Z228&amp;VLOOKUP($AG228,'TARGET MU'!$A:$D,'TARGET MU'!$B$1,FALSE))=TRUE,"",Z228&amp;VLOOKUP($AG228,'TARGET MU'!$A:$D,'TARGET MU'!$B$1,FALSE))</f>
        <v>ELSTLF5510NY에버그린</v>
      </c>
      <c r="BU228" s="31">
        <f t="shared" si="240"/>
        <v>14145.62</v>
      </c>
      <c r="BV228" s="31" t="str">
        <f t="shared" si="241"/>
        <v>ELSTLF5510NYOSS30069000EVERGREEN04CN</v>
      </c>
      <c r="BX228" s="54" t="str">
        <f t="shared" si="198"/>
        <v>ELS</v>
      </c>
      <c r="BY228" s="55">
        <f t="shared" si="199"/>
        <v>5</v>
      </c>
      <c r="BZ228" s="55" t="str">
        <f t="shared" si="200"/>
        <v>M</v>
      </c>
      <c r="CA228" s="55" t="str">
        <f t="shared" si="201"/>
        <v>TL</v>
      </c>
      <c r="CB228" s="55" t="str">
        <f t="shared" si="202"/>
        <v>K</v>
      </c>
      <c r="CC228" s="55" t="str">
        <f t="shared" si="203"/>
        <v>CN</v>
      </c>
      <c r="CD228" s="56" t="str">
        <f t="shared" si="204"/>
        <v>14FW_ELSTINKO_MTM_14_NY_KIDS</v>
      </c>
      <c r="CE228" s="55" t="str">
        <f t="shared" si="205"/>
        <v>ELSTLF5510</v>
      </c>
      <c r="CF228" s="55">
        <f t="shared" si="206"/>
        <v>510</v>
      </c>
      <c r="CG228" s="56" t="str">
        <f t="shared" si="207"/>
        <v>14FW_ELSTINKO_MTM_14_NY_KIDS</v>
      </c>
      <c r="CH228" s="55" t="str">
        <f t="shared" si="208"/>
        <v>NY</v>
      </c>
      <c r="CI228" s="55">
        <f t="shared" si="209"/>
        <v>1</v>
      </c>
      <c r="CJ228" s="55" t="str">
        <f t="shared" si="210"/>
        <v>OSS</v>
      </c>
      <c r="CK228" s="57">
        <f t="shared" si="232"/>
        <v>300</v>
      </c>
      <c r="CL228" s="58">
        <f t="shared" si="211"/>
        <v>10.8</v>
      </c>
      <c r="CM228" s="57">
        <f t="shared" si="212"/>
        <v>69000</v>
      </c>
      <c r="CN228" s="57">
        <f t="shared" si="213"/>
        <v>14095.62</v>
      </c>
      <c r="CO228" s="57">
        <f t="shared" si="214"/>
        <v>50</v>
      </c>
      <c r="CP228" s="59">
        <f t="shared" si="215"/>
        <v>1</v>
      </c>
      <c r="CQ228" s="234"/>
      <c r="CS228" s="48"/>
      <c r="CT228" s="49" t="str">
        <f t="shared" si="216"/>
        <v>ELSTLF5510NYOSS</v>
      </c>
      <c r="CU228" s="50" t="str">
        <f t="shared" si="217"/>
        <v>ELSTINKO</v>
      </c>
      <c r="CV228" s="50" t="str">
        <f t="shared" si="197"/>
        <v>LONG SLEEVES_510_KIDS</v>
      </c>
      <c r="CW228" s="50" t="str">
        <f t="shared" si="218"/>
        <v>NAVY_OSS</v>
      </c>
      <c r="CX228" s="51" t="str">
        <f t="shared" si="219"/>
        <v>ELS</v>
      </c>
      <c r="CY228" s="51">
        <f t="shared" si="220"/>
        <v>510</v>
      </c>
      <c r="CZ228" s="52">
        <f t="shared" si="233"/>
        <v>300</v>
      </c>
      <c r="DA228" s="52">
        <f t="shared" si="221"/>
        <v>69000</v>
      </c>
      <c r="DB228" s="51" t="str">
        <f t="shared" si="222"/>
        <v>NAVY</v>
      </c>
      <c r="DC228" s="51" t="str">
        <f t="shared" si="223"/>
        <v>OSS</v>
      </c>
      <c r="DD228" s="60"/>
      <c r="DE228" s="164"/>
      <c r="DG228" s="270">
        <v>41778</v>
      </c>
      <c r="DH228" s="276">
        <f t="shared" si="195"/>
        <v>41754</v>
      </c>
      <c r="DI228" s="269">
        <v>41746</v>
      </c>
      <c r="DJ228" s="269">
        <v>41746</v>
      </c>
      <c r="DK228" s="270"/>
      <c r="DL228" s="1167"/>
      <c r="DM228" s="1167"/>
      <c r="DN228" s="270"/>
      <c r="DO228" s="270"/>
      <c r="DP228" s="277">
        <f t="shared" si="196"/>
        <v>41784</v>
      </c>
      <c r="DQ228" s="270"/>
      <c r="DR228" s="270"/>
      <c r="DS228" s="271"/>
      <c r="DT228" s="270"/>
      <c r="DU228" s="271"/>
      <c r="DV228" s="270">
        <v>41820</v>
      </c>
      <c r="DW228" s="270"/>
      <c r="DX228" s="271"/>
      <c r="DY228" s="271"/>
      <c r="DZ228" s="60"/>
      <c r="EA228" s="61"/>
      <c r="EB228" s="61"/>
      <c r="EC228" s="26" t="str">
        <f t="shared" si="242"/>
        <v/>
      </c>
      <c r="ED228" s="26" t="str">
        <f t="shared" si="243"/>
        <v>ELSTLF5510NYOSS</v>
      </c>
      <c r="EE228" s="27">
        <f>IF($ED228="",0,IF(COUNTIF(ED$12:ED227,ED228)=0,0,COUNTIF(ED$12:ED227,ED228)))</f>
        <v>0</v>
      </c>
      <c r="EF228" s="26">
        <f t="shared" si="244"/>
        <v>0</v>
      </c>
      <c r="EG228" s="27" t="str">
        <f t="shared" si="245"/>
        <v/>
      </c>
      <c r="EI228" s="26" t="str">
        <f t="shared" si="246"/>
        <v>ELSTLF5510</v>
      </c>
      <c r="EJ228" s="26" t="str">
        <f t="shared" si="247"/>
        <v>ELSTLF5510NY</v>
      </c>
    </row>
    <row r="229" spans="1:140" s="26" customFormat="1" ht="52.5" customHeight="1">
      <c r="A229" s="168" t="str">
        <f>IF(OR($I229="TTL",$I229=""),"",IF(ISERROR(VLOOKUP($B229,CODE!$D:$G,CODE!$F$1-2,FALSE))=TRUE,"전략",VLOOKUP($B229,CODE!$D:$G,CODE!$F$1-2,FALSE)))</f>
        <v>전략</v>
      </c>
      <c r="B229" s="217" t="str">
        <f>IF(OR($I229="TTL",$I229=""),"",IF(VLOOKUP($P229,CODE!$K:$O,CODE!$O$1,FALSE)="",$I229,$I229&amp;"-"&amp;VLOOKUP($P229,CODE!$K:$O,CODE!$O$1,FALSE)))</f>
        <v>ELS-의류</v>
      </c>
      <c r="C229" s="71" t="str">
        <f t="shared" si="234"/>
        <v>ELS-EVERGREEN-04</v>
      </c>
      <c r="D229" s="300" t="str">
        <f t="shared" si="235"/>
        <v>ELS-EVERGREEN-04ELSTLF5510NY</v>
      </c>
      <c r="E229" s="71">
        <f t="shared" si="236"/>
        <v>1</v>
      </c>
      <c r="F229" s="193" t="str">
        <f t="shared" si="237"/>
        <v>ELS-EVERGREEN-041</v>
      </c>
      <c r="G229" s="71" t="str">
        <f t="shared" si="238"/>
        <v>ELS-EVERGREEN-041-ELSTLF5510NAVYOMM</v>
      </c>
      <c r="H229" s="71" t="str">
        <f>IF(ISERROR(I229&amp;VLOOKUP(P229,CODE!$K:$N,CODE!$N$1,FALSE)&amp;S229)=TRUE,0,I229&amp;VLOOKUP(P229,CODE!$K:$N,CODE!$N$1,FALSE)&amp;S229)</f>
        <v>ELS의류510</v>
      </c>
      <c r="I229" s="71" t="str">
        <f>IF(ISERROR(SEARCH("TTL",$K229))=TRUE,IF($L229="","",VLOOKUP($L229,CODE!$B:$G,CODE!$D$1,FALSE)),"TTL")</f>
        <v>ELS</v>
      </c>
      <c r="J229" s="237" t="str">
        <f t="shared" si="239"/>
        <v>14FW_E</v>
      </c>
      <c r="K229" s="878"/>
      <c r="L229" s="40" t="s">
        <v>2343</v>
      </c>
      <c r="M229" s="41" t="str">
        <f>IF(OR($I229="TTL",$L229=""),"",VLOOKUP($L229,CODE!$B:$D,CODE!$C$1,FALSE))</f>
        <v>ELSTINKO</v>
      </c>
      <c r="N229" s="42" t="str">
        <f>IF(OR($I229="TTL",$L229=""),"",VLOOKUP($K$2,CODE!$S:$T,CODE!$T$1-1,FALSE))</f>
        <v>F</v>
      </c>
      <c r="O229" s="1281">
        <v>5</v>
      </c>
      <c r="P229" s="40" t="s">
        <v>2344</v>
      </c>
      <c r="Q229" s="41" t="str">
        <f>IF(OR($I229="TTL",$P229=""),"",VLOOKUP($P229,CODE!$K:$M,CODE!$L$1,FALSE))</f>
        <v>LONG SLEEVES</v>
      </c>
      <c r="R229" s="1282" t="s">
        <v>2345</v>
      </c>
      <c r="S229" s="1283">
        <v>510</v>
      </c>
      <c r="T229" s="43">
        <f t="shared" si="250"/>
        <v>510</v>
      </c>
      <c r="U229" s="39" t="str">
        <f t="shared" si="251"/>
        <v>ELSTLF5510</v>
      </c>
      <c r="V229" s="36">
        <f t="shared" si="224"/>
        <v>0.2</v>
      </c>
      <c r="W229" s="1284" t="s">
        <v>2346</v>
      </c>
      <c r="X229" s="39" t="str">
        <f>IF($Y229="","",VLOOKUP($Y229,CODE!$AE:$AF,CODE!$AF$1-1,FALSE))</f>
        <v>NY</v>
      </c>
      <c r="Y229" s="37" t="s">
        <v>2339</v>
      </c>
      <c r="Z229" s="35" t="str">
        <f t="shared" si="252"/>
        <v>ELSTLF5510NY</v>
      </c>
      <c r="AA229" s="592" t="str">
        <f t="shared" si="225"/>
        <v/>
      </c>
      <c r="AB229" s="44">
        <f t="shared" si="226"/>
        <v>0.2</v>
      </c>
      <c r="AC229" s="598" t="s">
        <v>3017</v>
      </c>
      <c r="AD229" s="184">
        <v>1</v>
      </c>
      <c r="AE229" s="1285" t="s">
        <v>609</v>
      </c>
      <c r="AF229" s="1295">
        <v>300</v>
      </c>
      <c r="AG229" s="1287" t="s">
        <v>2340</v>
      </c>
      <c r="AH229" s="1288">
        <v>4</v>
      </c>
      <c r="AI229" s="224" t="str">
        <f t="shared" si="253"/>
        <v>04</v>
      </c>
      <c r="AJ229" s="1289" t="s">
        <v>2341</v>
      </c>
      <c r="AK229" s="1289" t="s">
        <v>2342</v>
      </c>
      <c r="AL229" s="212">
        <f t="shared" si="254"/>
        <v>1</v>
      </c>
      <c r="AM229" s="247">
        <f>IF(ISERROR(VLOOKUP($F229,[1]기획현황취합!$A$1:$E$65440,[1]기획현황취합!$B$1,FALSE))=TRUE,0,VLOOKUP($F229,[1]기획현황취합!$A$1:$E$65440,[1]기획현황취합!$B$1,FALSE))</f>
        <v>69000</v>
      </c>
      <c r="AN229" s="1099">
        <f>IF(ISERROR(VLOOKUP($F229,[1]기획현황취합!$A$1:$E$65440,[1]기획현황취합!$C$1,FALSE))=TRUE,0,VLOOKUP($F229,[1]기획현황취합!$A$1:$E$65440,[1]기획현황취합!$C$1,FALSE))</f>
        <v>41803</v>
      </c>
      <c r="AO229" s="45">
        <f>IF(ISERROR(($AM229/1.1)/VLOOKUP($AG229,'TARGET MU'!$A:$D,'TARGET MU'!$D$1,FALSE))=TRUE,0,($AM229/1.1)/VLOOKUP($AG229,'TARGET MU'!$A:$D,'TARGET MU'!$D$1,FALSE))</f>
        <v>12545.454545454544</v>
      </c>
      <c r="AP229" s="1110">
        <f>IF(OR(AF229=0,AND(AV229=0,AW229=0)),0,IF(AG229="캡보이2",AV229*$AQ$5+AU229,IF(OR(AK229="IN",AK229="BG",AK229="VT",AK229="CB"),$AU229+(($AV229*(1+$AW$4))*(HLOOKUP(VLOOKUP(AG229,'TARGET MU'!$A:$P,'TARGET MU'!$J$1,FALSE),$AO$4:$AR$5,2,FALSE)))+$AW229,$AU229+((($AV229*(1+$AW$4))*(1+HLOOKUP(VLOOKUP($P229,CODE!$K:$P,CODE!$P$1,FALSE),$AS$4:$AV$5,2,FALSE)))*(HLOOKUP(VLOOKUP(AG229,'TARGET MU'!$A:$P,'TARGET MU'!$J$1,FALSE),$AO$4:$AR$5,2,FALSE)))+$AW229)))</f>
        <v>14145.62</v>
      </c>
      <c r="AQ229" s="38">
        <f t="shared" si="248"/>
        <v>1600.1654545454567</v>
      </c>
      <c r="AR229" s="754">
        <v>0</v>
      </c>
      <c r="AS229" s="754">
        <v>50</v>
      </c>
      <c r="AT229" s="244" t="s">
        <v>1724</v>
      </c>
      <c r="AU229" s="219">
        <f t="shared" si="249"/>
        <v>50</v>
      </c>
      <c r="AV229" s="245">
        <v>10.8</v>
      </c>
      <c r="AW229" s="246">
        <v>0</v>
      </c>
      <c r="AX229" s="250">
        <f>IF(ISERROR(VLOOKUP($F229,[1]기획현황취합!$A$1:$E$65440,[1]기획현황취합!$D$1,FALSE))=TRUE,0,VLOOKUP($F229,[1]기획현황취합!$A$1:$E$65440,[1]기획현황취합!$D$1,FALSE))</f>
        <v>41744</v>
      </c>
      <c r="AY229" s="248">
        <v>41853</v>
      </c>
      <c r="AZ229" s="208">
        <f>IF(ISERROR(VLOOKUP($F229,[1]기획현황취합!$A$1:$E$65440,[1]기획현황취합!$E$1,FALSE))=TRUE,0,VLOOKUP($F229,[1]기획현황취합!$A$1:$E$65440,[1]기획현황취합!$E$1,FALSE))</f>
        <v>41844</v>
      </c>
      <c r="BA229" s="243">
        <v>41859</v>
      </c>
      <c r="BB229" s="243">
        <v>41876</v>
      </c>
      <c r="BC229" s="243">
        <v>41885</v>
      </c>
      <c r="BD229" s="243">
        <v>0</v>
      </c>
      <c r="BE229" s="243">
        <v>0</v>
      </c>
      <c r="BF229" s="243">
        <v>0</v>
      </c>
      <c r="BG229" s="249" t="s">
        <v>2773</v>
      </c>
      <c r="BH229" s="249">
        <v>0</v>
      </c>
      <c r="BI229" s="83">
        <f>IF($I229="TTL",SUMIF($C:$C,MID($K229,1,SEARCH("TTL",$K229)-2),$BI:$BI),SUMIF(실입고현황!$A:$A,BB229&amp;VLOOKUP($AG229,'TARGET MU'!$A:$D,'TARGET MU'!$B$1,FALSE)&amp;$Z229&amp;" "&amp;$AE229,실입고현황!$C:$C))</f>
        <v>225</v>
      </c>
      <c r="BJ229" s="102">
        <f>IF($I229="TTL",SUMIF($C:$C,MID($K229,1,SEARCH("TTL",$K229)-2),$BJ:$BJ),SUMIF(실입고현황!$A:$A,BC229&amp;VLOOKUP($AG229,'TARGET MU'!$A:$D,'TARGET MU'!$B$1,FALSE)&amp;$Z229&amp;" "&amp;$AE229,실입고현황!$C:$C))</f>
        <v>90</v>
      </c>
      <c r="BK229" s="103">
        <f>IF($I229="TTL",SUMIF($C:$C,MID($K229,1,SEARCH("TTL",$K229)-2),$BK:$BK),SUMIF(실입고현황!$A:$A,BD229&amp;VLOOKUP($AG229,'TARGET MU'!$A:$D,'TARGET MU'!$B$1,FALSE)&amp;$Z229&amp;" "&amp;$AE229,실입고현황!$C:$C))</f>
        <v>0</v>
      </c>
      <c r="BL229" s="103">
        <f>IF($I229="TTL",SUMIF($C:$C,MID($K229,1,SEARCH("TTL",$K229)-2),$BL:$BL),SUMIF(실입고현황!$A:$A,BE229&amp;VLOOKUP($AG229,'TARGET MU'!$A:$D,'TARGET MU'!$B$1,FALSE)&amp;$Z229&amp;" "&amp;$AE229,실입고현황!$C:$C))</f>
        <v>0</v>
      </c>
      <c r="BM229" s="103">
        <f>IF($I229="TTL",SUMIF($C:$C,MID($K229,1,SEARCH("TTL",$K229)-2),$BM:$BM),SUMIF(실입고현황!$A:$A,BF229&amp;VLOOKUP($AG229,'TARGET MU'!$A:$D,'TARGET MU'!$B$1,FALSE)&amp;$Z229&amp;" "&amp;$AE229,실입고현황!$C:$C))</f>
        <v>0</v>
      </c>
      <c r="BN229" s="104">
        <f t="shared" si="227"/>
        <v>0</v>
      </c>
      <c r="BO229" s="46">
        <f t="shared" si="228"/>
        <v>300</v>
      </c>
      <c r="BP229" s="94">
        <f t="shared" si="229"/>
        <v>4243686</v>
      </c>
      <c r="BQ229" s="94">
        <f t="shared" si="230"/>
        <v>20700000</v>
      </c>
      <c r="BR229" s="47">
        <f t="shared" si="231"/>
        <v>4.4343954331639557</v>
      </c>
      <c r="BT229" s="26" t="str">
        <f>IF(ISERROR(Z229&amp;VLOOKUP($AG229,'TARGET MU'!$A:$D,'TARGET MU'!$B$1,FALSE))=TRUE,"",Z229&amp;VLOOKUP($AG229,'TARGET MU'!$A:$D,'TARGET MU'!$B$1,FALSE))</f>
        <v>ELSTLF5510NY에버그린</v>
      </c>
      <c r="BU229" s="31">
        <f t="shared" si="240"/>
        <v>14145.62</v>
      </c>
      <c r="BV229" s="31" t="str">
        <f t="shared" si="241"/>
        <v>ELSTLF5510NYOMM30069000EVERGREEN04CN</v>
      </c>
      <c r="BX229" s="54" t="str">
        <f t="shared" si="198"/>
        <v>ELS</v>
      </c>
      <c r="BY229" s="55">
        <f t="shared" si="199"/>
        <v>5</v>
      </c>
      <c r="BZ229" s="55" t="str">
        <f t="shared" si="200"/>
        <v>M</v>
      </c>
      <c r="CA229" s="55" t="str">
        <f t="shared" si="201"/>
        <v>TL</v>
      </c>
      <c r="CB229" s="55" t="str">
        <f t="shared" si="202"/>
        <v>K</v>
      </c>
      <c r="CC229" s="55" t="str">
        <f t="shared" si="203"/>
        <v>CN</v>
      </c>
      <c r="CD229" s="56" t="str">
        <f t="shared" si="204"/>
        <v>14FW_ELSTINKO_MTM_14_NY_KIDS</v>
      </c>
      <c r="CE229" s="55" t="str">
        <f t="shared" si="205"/>
        <v>ELSTLF5510</v>
      </c>
      <c r="CF229" s="55">
        <f t="shared" si="206"/>
        <v>510</v>
      </c>
      <c r="CG229" s="56" t="str">
        <f t="shared" si="207"/>
        <v>14FW_ELSTINKO_MTM_14_NY_KIDS</v>
      </c>
      <c r="CH229" s="55" t="str">
        <f t="shared" si="208"/>
        <v>NY</v>
      </c>
      <c r="CI229" s="55">
        <f t="shared" si="209"/>
        <v>1</v>
      </c>
      <c r="CJ229" s="55" t="str">
        <f t="shared" si="210"/>
        <v>OMM</v>
      </c>
      <c r="CK229" s="57">
        <f t="shared" si="232"/>
        <v>300</v>
      </c>
      <c r="CL229" s="58">
        <f t="shared" si="211"/>
        <v>10.8</v>
      </c>
      <c r="CM229" s="57">
        <f t="shared" si="212"/>
        <v>69000</v>
      </c>
      <c r="CN229" s="57">
        <f t="shared" si="213"/>
        <v>14095.62</v>
      </c>
      <c r="CO229" s="57">
        <f t="shared" si="214"/>
        <v>50</v>
      </c>
      <c r="CP229" s="59">
        <f t="shared" si="215"/>
        <v>1</v>
      </c>
      <c r="CQ229" s="234"/>
      <c r="CS229" s="48"/>
      <c r="CT229" s="49" t="str">
        <f t="shared" si="216"/>
        <v>ELSTLF5510NYOMM</v>
      </c>
      <c r="CU229" s="50" t="str">
        <f t="shared" si="217"/>
        <v>ELSTINKO</v>
      </c>
      <c r="CV229" s="50" t="str">
        <f t="shared" si="197"/>
        <v>LONG SLEEVES_510_KIDS</v>
      </c>
      <c r="CW229" s="50" t="str">
        <f t="shared" si="218"/>
        <v>NAVY_OMM</v>
      </c>
      <c r="CX229" s="51" t="str">
        <f t="shared" si="219"/>
        <v>ELS</v>
      </c>
      <c r="CY229" s="51">
        <f t="shared" si="220"/>
        <v>510</v>
      </c>
      <c r="CZ229" s="52">
        <f t="shared" si="233"/>
        <v>300</v>
      </c>
      <c r="DA229" s="52">
        <f t="shared" si="221"/>
        <v>69000</v>
      </c>
      <c r="DB229" s="51" t="str">
        <f t="shared" si="222"/>
        <v>NAVY</v>
      </c>
      <c r="DC229" s="51" t="str">
        <f t="shared" si="223"/>
        <v>OMM</v>
      </c>
      <c r="DD229" s="60"/>
      <c r="DE229" s="164"/>
      <c r="DG229" s="270">
        <v>41778</v>
      </c>
      <c r="DH229" s="276">
        <f t="shared" si="195"/>
        <v>41754</v>
      </c>
      <c r="DI229" s="269">
        <v>41746</v>
      </c>
      <c r="DJ229" s="269">
        <v>41746</v>
      </c>
      <c r="DK229" s="270"/>
      <c r="DL229" s="1167"/>
      <c r="DM229" s="1167"/>
      <c r="DN229" s="270"/>
      <c r="DO229" s="270"/>
      <c r="DP229" s="277">
        <f t="shared" si="196"/>
        <v>41784</v>
      </c>
      <c r="DQ229" s="270"/>
      <c r="DR229" s="270"/>
      <c r="DS229" s="271"/>
      <c r="DT229" s="270"/>
      <c r="DU229" s="271"/>
      <c r="DV229" s="270">
        <v>41820</v>
      </c>
      <c r="DW229" s="270"/>
      <c r="DX229" s="271"/>
      <c r="DY229" s="271"/>
      <c r="DZ229" s="60"/>
      <c r="EA229" s="61"/>
      <c r="EB229" s="61"/>
      <c r="EC229" s="26" t="str">
        <f t="shared" si="242"/>
        <v/>
      </c>
      <c r="ED229" s="26" t="str">
        <f t="shared" si="243"/>
        <v>ELSTLF5510NYOMM</v>
      </c>
      <c r="EE229" s="27">
        <f>IF($ED229="",0,IF(COUNTIF(ED$12:ED228,ED229)=0,0,COUNTIF(ED$12:ED228,ED229)))</f>
        <v>0</v>
      </c>
      <c r="EF229" s="26">
        <f t="shared" si="244"/>
        <v>0</v>
      </c>
      <c r="EG229" s="27" t="str">
        <f t="shared" si="245"/>
        <v/>
      </c>
      <c r="EI229" s="26" t="str">
        <f t="shared" si="246"/>
        <v>ELSTLF5510</v>
      </c>
      <c r="EJ229" s="26" t="str">
        <f t="shared" si="247"/>
        <v>ELSTLF5510NY</v>
      </c>
    </row>
    <row r="230" spans="1:140" s="26" customFormat="1" ht="52.5" customHeight="1">
      <c r="A230" s="168" t="str">
        <f>IF(OR($I230="TTL",$I230=""),"",IF(ISERROR(VLOOKUP($B230,CODE!$D:$G,CODE!$F$1-2,FALSE))=TRUE,"전략",VLOOKUP($B230,CODE!$D:$G,CODE!$F$1-2,FALSE)))</f>
        <v>전략</v>
      </c>
      <c r="B230" s="217" t="str">
        <f>IF(OR($I230="TTL",$I230=""),"",IF(VLOOKUP($P230,CODE!$K:$O,CODE!$O$1,FALSE)="",$I230,$I230&amp;"-"&amp;VLOOKUP($P230,CODE!$K:$O,CODE!$O$1,FALSE)))</f>
        <v>ELS-의류</v>
      </c>
      <c r="C230" s="71" t="str">
        <f t="shared" si="234"/>
        <v>ELS-EVERGREEN-04</v>
      </c>
      <c r="D230" s="300" t="str">
        <f t="shared" si="235"/>
        <v>ELS-EVERGREEN-04ELSTLF5510NY</v>
      </c>
      <c r="E230" s="71">
        <f t="shared" si="236"/>
        <v>1</v>
      </c>
      <c r="F230" s="193" t="str">
        <f t="shared" si="237"/>
        <v>ELS-EVERGREEN-041</v>
      </c>
      <c r="G230" s="71" t="str">
        <f t="shared" si="238"/>
        <v>ELS-EVERGREEN-041-ELSTLF5510NAVYOLL</v>
      </c>
      <c r="H230" s="71" t="str">
        <f>IF(ISERROR(I230&amp;VLOOKUP(P230,CODE!$K:$N,CODE!$N$1,FALSE)&amp;S230)=TRUE,0,I230&amp;VLOOKUP(P230,CODE!$K:$N,CODE!$N$1,FALSE)&amp;S230)</f>
        <v>ELS의류510</v>
      </c>
      <c r="I230" s="71" t="str">
        <f>IF(ISERROR(SEARCH("TTL",$K230))=TRUE,IF($L230="","",VLOOKUP($L230,CODE!$B:$G,CODE!$D$1,FALSE)),"TTL")</f>
        <v>ELS</v>
      </c>
      <c r="J230" s="237" t="str">
        <f t="shared" si="239"/>
        <v>14FW_E</v>
      </c>
      <c r="K230" s="878"/>
      <c r="L230" s="40" t="s">
        <v>2343</v>
      </c>
      <c r="M230" s="41" t="str">
        <f>IF(OR($I230="TTL",$L230=""),"",VLOOKUP($L230,CODE!$B:$D,CODE!$C$1,FALSE))</f>
        <v>ELSTINKO</v>
      </c>
      <c r="N230" s="42" t="str">
        <f>IF(OR($I230="TTL",$L230=""),"",VLOOKUP($K$2,CODE!$S:$T,CODE!$T$1-1,FALSE))</f>
        <v>F</v>
      </c>
      <c r="O230" s="1281">
        <v>5</v>
      </c>
      <c r="P230" s="40" t="s">
        <v>2344</v>
      </c>
      <c r="Q230" s="41" t="str">
        <f>IF(OR($I230="TTL",$P230=""),"",VLOOKUP($P230,CODE!$K:$M,CODE!$L$1,FALSE))</f>
        <v>LONG SLEEVES</v>
      </c>
      <c r="R230" s="1282" t="s">
        <v>2345</v>
      </c>
      <c r="S230" s="1283">
        <v>510</v>
      </c>
      <c r="T230" s="43">
        <f t="shared" si="250"/>
        <v>510</v>
      </c>
      <c r="U230" s="39" t="str">
        <f t="shared" si="251"/>
        <v>ELSTLF5510</v>
      </c>
      <c r="V230" s="36">
        <f t="shared" si="224"/>
        <v>0.2</v>
      </c>
      <c r="W230" s="1284" t="s">
        <v>2346</v>
      </c>
      <c r="X230" s="39" t="str">
        <f>IF($Y230="","",VLOOKUP($Y230,CODE!$AE:$AF,CODE!$AF$1-1,FALSE))</f>
        <v>NY</v>
      </c>
      <c r="Y230" s="37" t="s">
        <v>2339</v>
      </c>
      <c r="Z230" s="35" t="str">
        <f t="shared" si="252"/>
        <v>ELSTLF5510NY</v>
      </c>
      <c r="AA230" s="592" t="str">
        <f t="shared" si="225"/>
        <v/>
      </c>
      <c r="AB230" s="44">
        <f t="shared" si="226"/>
        <v>0.2</v>
      </c>
      <c r="AC230" s="598" t="s">
        <v>3017</v>
      </c>
      <c r="AD230" s="184">
        <v>1</v>
      </c>
      <c r="AE230" s="1285" t="s">
        <v>624</v>
      </c>
      <c r="AF230" s="1295">
        <v>200</v>
      </c>
      <c r="AG230" s="1287" t="s">
        <v>2340</v>
      </c>
      <c r="AH230" s="1288">
        <v>4</v>
      </c>
      <c r="AI230" s="224" t="str">
        <f t="shared" si="253"/>
        <v>04</v>
      </c>
      <c r="AJ230" s="1289" t="s">
        <v>2341</v>
      </c>
      <c r="AK230" s="1289" t="s">
        <v>2342</v>
      </c>
      <c r="AL230" s="212">
        <f t="shared" si="254"/>
        <v>1</v>
      </c>
      <c r="AM230" s="247">
        <f>IF(ISERROR(VLOOKUP($F230,[1]기획현황취합!$A$1:$E$65440,[1]기획현황취합!$B$1,FALSE))=TRUE,0,VLOOKUP($F230,[1]기획현황취합!$A$1:$E$65440,[1]기획현황취합!$B$1,FALSE))</f>
        <v>69000</v>
      </c>
      <c r="AN230" s="1099">
        <f>IF(ISERROR(VLOOKUP($F230,[1]기획현황취합!$A$1:$E$65440,[1]기획현황취합!$C$1,FALSE))=TRUE,0,VLOOKUP($F230,[1]기획현황취합!$A$1:$E$65440,[1]기획현황취합!$C$1,FALSE))</f>
        <v>41803</v>
      </c>
      <c r="AO230" s="45">
        <f>IF(ISERROR(($AM230/1.1)/VLOOKUP($AG230,'TARGET MU'!$A:$D,'TARGET MU'!$D$1,FALSE))=TRUE,0,($AM230/1.1)/VLOOKUP($AG230,'TARGET MU'!$A:$D,'TARGET MU'!$D$1,FALSE))</f>
        <v>12545.454545454544</v>
      </c>
      <c r="AP230" s="1110">
        <f>IF(OR(AF230=0,AND(AV230=0,AW230=0)),0,IF(AG230="캡보이2",AV230*$AQ$5+AU230,IF(OR(AK230="IN",AK230="BG",AK230="VT",AK230="CB"),$AU230+(($AV230*(1+$AW$4))*(HLOOKUP(VLOOKUP(AG230,'TARGET MU'!$A:$P,'TARGET MU'!$J$1,FALSE),$AO$4:$AR$5,2,FALSE)))+$AW230,$AU230+((($AV230*(1+$AW$4))*(1+HLOOKUP(VLOOKUP($P230,CODE!$K:$P,CODE!$P$1,FALSE),$AS$4:$AV$5,2,FALSE)))*(HLOOKUP(VLOOKUP(AG230,'TARGET MU'!$A:$P,'TARGET MU'!$J$1,FALSE),$AO$4:$AR$5,2,FALSE)))+$AW230)))</f>
        <v>14145.62</v>
      </c>
      <c r="AQ230" s="38">
        <f t="shared" si="248"/>
        <v>1600.1654545454567</v>
      </c>
      <c r="AR230" s="754">
        <v>0</v>
      </c>
      <c r="AS230" s="754">
        <v>50</v>
      </c>
      <c r="AT230" s="244" t="s">
        <v>1724</v>
      </c>
      <c r="AU230" s="219">
        <f t="shared" si="249"/>
        <v>50</v>
      </c>
      <c r="AV230" s="245">
        <v>10.8</v>
      </c>
      <c r="AW230" s="246">
        <v>0</v>
      </c>
      <c r="AX230" s="250">
        <f>IF(ISERROR(VLOOKUP($F230,[1]기획현황취합!$A$1:$E$65440,[1]기획현황취합!$D$1,FALSE))=TRUE,0,VLOOKUP($F230,[1]기획현황취합!$A$1:$E$65440,[1]기획현황취합!$D$1,FALSE))</f>
        <v>41744</v>
      </c>
      <c r="AY230" s="248">
        <v>41853</v>
      </c>
      <c r="AZ230" s="208">
        <f>IF(ISERROR(VLOOKUP($F230,[1]기획현황취합!$A$1:$E$65440,[1]기획현황취합!$E$1,FALSE))=TRUE,0,VLOOKUP($F230,[1]기획현황취합!$A$1:$E$65440,[1]기획현황취합!$E$1,FALSE))</f>
        <v>41844</v>
      </c>
      <c r="BA230" s="243">
        <v>41859</v>
      </c>
      <c r="BB230" s="243">
        <v>41876</v>
      </c>
      <c r="BC230" s="243">
        <v>41885</v>
      </c>
      <c r="BD230" s="243">
        <v>0</v>
      </c>
      <c r="BE230" s="243">
        <v>0</v>
      </c>
      <c r="BF230" s="243">
        <v>0</v>
      </c>
      <c r="BG230" s="249" t="s">
        <v>2773</v>
      </c>
      <c r="BH230" s="249">
        <v>0</v>
      </c>
      <c r="BI230" s="83">
        <f>IF($I230="TTL",SUMIF($C:$C,MID($K230,1,SEARCH("TTL",$K230)-2),$BI:$BI),SUMIF(실입고현황!$A:$A,BB230&amp;VLOOKUP($AG230,'TARGET MU'!$A:$D,'TARGET MU'!$B$1,FALSE)&amp;$Z230&amp;" "&amp;$AE230,실입고현황!$C:$C))</f>
        <v>90</v>
      </c>
      <c r="BJ230" s="102">
        <f>IF($I230="TTL",SUMIF($C:$C,MID($K230,1,SEARCH("TTL",$K230)-2),$BJ:$BJ),SUMIF(실입고현황!$A:$A,BC230&amp;VLOOKUP($AG230,'TARGET MU'!$A:$D,'TARGET MU'!$B$1,FALSE)&amp;$Z230&amp;" "&amp;$AE230,실입고현황!$C:$C))</f>
        <v>116</v>
      </c>
      <c r="BK230" s="103">
        <f>IF($I230="TTL",SUMIF($C:$C,MID($K230,1,SEARCH("TTL",$K230)-2),$BK:$BK),SUMIF(실입고현황!$A:$A,BD230&amp;VLOOKUP($AG230,'TARGET MU'!$A:$D,'TARGET MU'!$B$1,FALSE)&amp;$Z230&amp;" "&amp;$AE230,실입고현황!$C:$C))</f>
        <v>0</v>
      </c>
      <c r="BL230" s="103">
        <f>IF($I230="TTL",SUMIF($C:$C,MID($K230,1,SEARCH("TTL",$K230)-2),$BL:$BL),SUMIF(실입고현황!$A:$A,BE230&amp;VLOOKUP($AG230,'TARGET MU'!$A:$D,'TARGET MU'!$B$1,FALSE)&amp;$Z230&amp;" "&amp;$AE230,실입고현황!$C:$C))</f>
        <v>0</v>
      </c>
      <c r="BM230" s="103">
        <f>IF($I230="TTL",SUMIF($C:$C,MID($K230,1,SEARCH("TTL",$K230)-2),$BM:$BM),SUMIF(실입고현황!$A:$A,BF230&amp;VLOOKUP($AG230,'TARGET MU'!$A:$D,'TARGET MU'!$B$1,FALSE)&amp;$Z230&amp;" "&amp;$AE230,실입고현황!$C:$C))</f>
        <v>0</v>
      </c>
      <c r="BN230" s="104">
        <f t="shared" si="227"/>
        <v>0</v>
      </c>
      <c r="BO230" s="46">
        <f t="shared" si="228"/>
        <v>200</v>
      </c>
      <c r="BP230" s="94">
        <f t="shared" si="229"/>
        <v>2829124</v>
      </c>
      <c r="BQ230" s="94">
        <f t="shared" si="230"/>
        <v>13800000</v>
      </c>
      <c r="BR230" s="47">
        <f t="shared" si="231"/>
        <v>4.4343954331639557</v>
      </c>
      <c r="BT230" s="26" t="str">
        <f>IF(ISERROR(Z230&amp;VLOOKUP($AG230,'TARGET MU'!$A:$D,'TARGET MU'!$B$1,FALSE))=TRUE,"",Z230&amp;VLOOKUP($AG230,'TARGET MU'!$A:$D,'TARGET MU'!$B$1,FALSE))</f>
        <v>ELSTLF5510NY에버그린</v>
      </c>
      <c r="BU230" s="31">
        <f t="shared" si="240"/>
        <v>14145.62</v>
      </c>
      <c r="BV230" s="31" t="str">
        <f t="shared" si="241"/>
        <v>ELSTLF5510NYOLL20069000EVERGREEN04CN</v>
      </c>
      <c r="BX230" s="54" t="str">
        <f t="shared" si="198"/>
        <v>ELS</v>
      </c>
      <c r="BY230" s="55">
        <f t="shared" si="199"/>
        <v>5</v>
      </c>
      <c r="BZ230" s="55" t="str">
        <f t="shared" si="200"/>
        <v>M</v>
      </c>
      <c r="CA230" s="55" t="str">
        <f t="shared" si="201"/>
        <v>TL</v>
      </c>
      <c r="CB230" s="55" t="str">
        <f t="shared" si="202"/>
        <v>K</v>
      </c>
      <c r="CC230" s="55" t="str">
        <f t="shared" si="203"/>
        <v>CN</v>
      </c>
      <c r="CD230" s="56" t="str">
        <f t="shared" si="204"/>
        <v>14FW_ELSTINKO_MTM_14_NY_KIDS</v>
      </c>
      <c r="CE230" s="55" t="str">
        <f t="shared" si="205"/>
        <v>ELSTLF5510</v>
      </c>
      <c r="CF230" s="55">
        <f t="shared" si="206"/>
        <v>510</v>
      </c>
      <c r="CG230" s="56" t="str">
        <f t="shared" si="207"/>
        <v>14FW_ELSTINKO_MTM_14_NY_KIDS</v>
      </c>
      <c r="CH230" s="55" t="str">
        <f t="shared" si="208"/>
        <v>NY</v>
      </c>
      <c r="CI230" s="55">
        <f t="shared" si="209"/>
        <v>1</v>
      </c>
      <c r="CJ230" s="55" t="str">
        <f t="shared" si="210"/>
        <v>OLL</v>
      </c>
      <c r="CK230" s="57">
        <f t="shared" si="232"/>
        <v>200</v>
      </c>
      <c r="CL230" s="58">
        <f t="shared" si="211"/>
        <v>10.8</v>
      </c>
      <c r="CM230" s="57">
        <f t="shared" si="212"/>
        <v>69000</v>
      </c>
      <c r="CN230" s="57">
        <f t="shared" si="213"/>
        <v>14095.62</v>
      </c>
      <c r="CO230" s="57">
        <f t="shared" si="214"/>
        <v>50</v>
      </c>
      <c r="CP230" s="59">
        <f t="shared" si="215"/>
        <v>1</v>
      </c>
      <c r="CQ230" s="234"/>
      <c r="CS230" s="48"/>
      <c r="CT230" s="49" t="str">
        <f t="shared" si="216"/>
        <v>ELSTLF5510NYOLL</v>
      </c>
      <c r="CU230" s="50" t="str">
        <f t="shared" si="217"/>
        <v>ELSTINKO</v>
      </c>
      <c r="CV230" s="50" t="str">
        <f t="shared" si="197"/>
        <v>LONG SLEEVES_510_KIDS</v>
      </c>
      <c r="CW230" s="50" t="str">
        <f t="shared" si="218"/>
        <v>NAVY_OLL</v>
      </c>
      <c r="CX230" s="51" t="str">
        <f t="shared" si="219"/>
        <v>ELS</v>
      </c>
      <c r="CY230" s="51">
        <f t="shared" si="220"/>
        <v>510</v>
      </c>
      <c r="CZ230" s="52">
        <f t="shared" si="233"/>
        <v>200</v>
      </c>
      <c r="DA230" s="52">
        <f t="shared" si="221"/>
        <v>69000</v>
      </c>
      <c r="DB230" s="51" t="str">
        <f t="shared" si="222"/>
        <v>NAVY</v>
      </c>
      <c r="DC230" s="51" t="str">
        <f t="shared" si="223"/>
        <v>OLL</v>
      </c>
      <c r="DD230" s="60"/>
      <c r="DE230" s="164"/>
      <c r="DG230" s="270">
        <v>41778</v>
      </c>
      <c r="DH230" s="276">
        <f t="shared" si="195"/>
        <v>41754</v>
      </c>
      <c r="DI230" s="269">
        <v>41746</v>
      </c>
      <c r="DJ230" s="269">
        <v>41746</v>
      </c>
      <c r="DK230" s="270"/>
      <c r="DL230" s="1167"/>
      <c r="DM230" s="1167"/>
      <c r="DN230" s="270"/>
      <c r="DO230" s="270"/>
      <c r="DP230" s="277">
        <f t="shared" si="196"/>
        <v>41784</v>
      </c>
      <c r="DQ230" s="270"/>
      <c r="DR230" s="270"/>
      <c r="DS230" s="271"/>
      <c r="DT230" s="270"/>
      <c r="DU230" s="271"/>
      <c r="DV230" s="270">
        <v>41820</v>
      </c>
      <c r="DW230" s="270"/>
      <c r="DX230" s="271"/>
      <c r="DY230" s="271"/>
      <c r="DZ230" s="60"/>
      <c r="EA230" s="61"/>
      <c r="EB230" s="61"/>
      <c r="EC230" s="26" t="str">
        <f t="shared" si="242"/>
        <v/>
      </c>
      <c r="ED230" s="26" t="str">
        <f t="shared" si="243"/>
        <v>ELSTLF5510NYOLL</v>
      </c>
      <c r="EE230" s="27">
        <f>IF($ED230="",0,IF(COUNTIF(ED$12:ED229,ED230)=0,0,COUNTIF(ED$12:ED229,ED230)))</f>
        <v>0</v>
      </c>
      <c r="EF230" s="26">
        <f t="shared" si="244"/>
        <v>0</v>
      </c>
      <c r="EG230" s="27" t="str">
        <f t="shared" si="245"/>
        <v/>
      </c>
      <c r="EI230" s="26" t="str">
        <f t="shared" si="246"/>
        <v>ELSTLF5510</v>
      </c>
      <c r="EJ230" s="26" t="str">
        <f t="shared" si="247"/>
        <v>ELSTLF5510NY</v>
      </c>
    </row>
    <row r="231" spans="1:140" s="26" customFormat="1" ht="52.5" customHeight="1">
      <c r="A231" s="168" t="str">
        <f>IF(OR($I231="TTL",$I231=""),"",IF(ISERROR(VLOOKUP($B231,CODE!$D:$G,CODE!$F$1-2,FALSE))=TRUE,"전략",VLOOKUP($B231,CODE!$D:$G,CODE!$F$1-2,FALSE)))</f>
        <v>전략</v>
      </c>
      <c r="B231" s="217" t="str">
        <f>IF(OR($I231="TTL",$I231=""),"",IF(VLOOKUP($P231,CODE!$K:$O,CODE!$O$1,FALSE)="",$I231,$I231&amp;"-"&amp;VLOOKUP($P231,CODE!$K:$O,CODE!$O$1,FALSE)))</f>
        <v>ELS-의류</v>
      </c>
      <c r="C231" s="71" t="str">
        <f t="shared" si="234"/>
        <v>ELS-EVERGREEN-04</v>
      </c>
      <c r="D231" s="300" t="str">
        <f t="shared" si="235"/>
        <v>ELS-EVERGREEN-04ELSTLF5510NY</v>
      </c>
      <c r="E231" s="71">
        <f t="shared" si="236"/>
        <v>1</v>
      </c>
      <c r="F231" s="193" t="str">
        <f t="shared" si="237"/>
        <v>ELS-EVERGREEN-041</v>
      </c>
      <c r="G231" s="71" t="str">
        <f t="shared" si="238"/>
        <v>ELS-EVERGREEN-041-ELSTLF5510NAVYOXL</v>
      </c>
      <c r="H231" s="71" t="str">
        <f>IF(ISERROR(I231&amp;VLOOKUP(P231,CODE!$K:$N,CODE!$N$1,FALSE)&amp;S231)=TRUE,0,I231&amp;VLOOKUP(P231,CODE!$K:$N,CODE!$N$1,FALSE)&amp;S231)</f>
        <v>ELS의류510</v>
      </c>
      <c r="I231" s="71" t="str">
        <f>IF(ISERROR(SEARCH("TTL",$K231))=TRUE,IF($L231="","",VLOOKUP($L231,CODE!$B:$G,CODE!$D$1,FALSE)),"TTL")</f>
        <v>ELS</v>
      </c>
      <c r="J231" s="237" t="str">
        <f t="shared" si="239"/>
        <v>14FW_E</v>
      </c>
      <c r="K231" s="878"/>
      <c r="L231" s="40" t="s">
        <v>2343</v>
      </c>
      <c r="M231" s="41" t="str">
        <f>IF(OR($I231="TTL",$L231=""),"",VLOOKUP($L231,CODE!$B:$D,CODE!$C$1,FALSE))</f>
        <v>ELSTINKO</v>
      </c>
      <c r="N231" s="42" t="str">
        <f>IF(OR($I231="TTL",$L231=""),"",VLOOKUP($K$2,CODE!$S:$T,CODE!$T$1-1,FALSE))</f>
        <v>F</v>
      </c>
      <c r="O231" s="1281">
        <v>5</v>
      </c>
      <c r="P231" s="40" t="s">
        <v>2344</v>
      </c>
      <c r="Q231" s="41" t="str">
        <f>IF(OR($I231="TTL",$P231=""),"",VLOOKUP($P231,CODE!$K:$M,CODE!$L$1,FALSE))</f>
        <v>LONG SLEEVES</v>
      </c>
      <c r="R231" s="1282" t="s">
        <v>2345</v>
      </c>
      <c r="S231" s="1283">
        <v>510</v>
      </c>
      <c r="T231" s="43">
        <f t="shared" si="250"/>
        <v>510</v>
      </c>
      <c r="U231" s="39" t="str">
        <f t="shared" si="251"/>
        <v>ELSTLF5510</v>
      </c>
      <c r="V231" s="36">
        <f t="shared" si="224"/>
        <v>0.2</v>
      </c>
      <c r="W231" s="1284" t="s">
        <v>2346</v>
      </c>
      <c r="X231" s="39" t="str">
        <f>IF($Y231="","",VLOOKUP($Y231,CODE!$AE:$AF,CODE!$AF$1-1,FALSE))</f>
        <v>NY</v>
      </c>
      <c r="Y231" s="37" t="s">
        <v>2339</v>
      </c>
      <c r="Z231" s="35" t="str">
        <f t="shared" si="252"/>
        <v>ELSTLF5510NY</v>
      </c>
      <c r="AA231" s="592" t="str">
        <f t="shared" si="225"/>
        <v/>
      </c>
      <c r="AB231" s="44">
        <f t="shared" si="226"/>
        <v>0.2</v>
      </c>
      <c r="AC231" s="598" t="s">
        <v>3017</v>
      </c>
      <c r="AD231" s="184">
        <v>1</v>
      </c>
      <c r="AE231" s="1285" t="s">
        <v>636</v>
      </c>
      <c r="AF231" s="1295">
        <v>200</v>
      </c>
      <c r="AG231" s="1287" t="s">
        <v>2340</v>
      </c>
      <c r="AH231" s="1288">
        <v>4</v>
      </c>
      <c r="AI231" s="224" t="str">
        <f t="shared" si="253"/>
        <v>04</v>
      </c>
      <c r="AJ231" s="1289" t="s">
        <v>2341</v>
      </c>
      <c r="AK231" s="1289" t="s">
        <v>2342</v>
      </c>
      <c r="AL231" s="212">
        <f t="shared" si="254"/>
        <v>1</v>
      </c>
      <c r="AM231" s="247">
        <f>IF(ISERROR(VLOOKUP($F231,[1]기획현황취합!$A$1:$E$65440,[1]기획현황취합!$B$1,FALSE))=TRUE,0,VLOOKUP($F231,[1]기획현황취합!$A$1:$E$65440,[1]기획현황취합!$B$1,FALSE))</f>
        <v>69000</v>
      </c>
      <c r="AN231" s="1099">
        <f>IF(ISERROR(VLOOKUP($F231,[1]기획현황취합!$A$1:$E$65440,[1]기획현황취합!$C$1,FALSE))=TRUE,0,VLOOKUP($F231,[1]기획현황취합!$A$1:$E$65440,[1]기획현황취합!$C$1,FALSE))</f>
        <v>41803</v>
      </c>
      <c r="AO231" s="45">
        <f>IF(ISERROR(($AM231/1.1)/VLOOKUP($AG231,'TARGET MU'!$A:$D,'TARGET MU'!$D$1,FALSE))=TRUE,0,($AM231/1.1)/VLOOKUP($AG231,'TARGET MU'!$A:$D,'TARGET MU'!$D$1,FALSE))</f>
        <v>12545.454545454544</v>
      </c>
      <c r="AP231" s="1110">
        <f>IF(OR(AF231=0,AND(AV231=0,AW231=0)),0,IF(AG231="캡보이2",AV231*$AQ$5+AU231,IF(OR(AK231="IN",AK231="BG",AK231="VT",AK231="CB"),$AU231+(($AV231*(1+$AW$4))*(HLOOKUP(VLOOKUP(AG231,'TARGET MU'!$A:$P,'TARGET MU'!$J$1,FALSE),$AO$4:$AR$5,2,FALSE)))+$AW231,$AU231+((($AV231*(1+$AW$4))*(1+HLOOKUP(VLOOKUP($P231,CODE!$K:$P,CODE!$P$1,FALSE),$AS$4:$AV$5,2,FALSE)))*(HLOOKUP(VLOOKUP(AG231,'TARGET MU'!$A:$P,'TARGET MU'!$J$1,FALSE),$AO$4:$AR$5,2,FALSE)))+$AW231)))</f>
        <v>14145.62</v>
      </c>
      <c r="AQ231" s="38">
        <f t="shared" si="248"/>
        <v>1600.1654545454567</v>
      </c>
      <c r="AR231" s="754">
        <v>0</v>
      </c>
      <c r="AS231" s="754">
        <v>50</v>
      </c>
      <c r="AT231" s="244" t="s">
        <v>1724</v>
      </c>
      <c r="AU231" s="219">
        <f t="shared" si="249"/>
        <v>50</v>
      </c>
      <c r="AV231" s="245">
        <v>10.8</v>
      </c>
      <c r="AW231" s="246">
        <v>0</v>
      </c>
      <c r="AX231" s="250">
        <f>IF(ISERROR(VLOOKUP($F231,[1]기획현황취합!$A$1:$E$65440,[1]기획현황취합!$D$1,FALSE))=TRUE,0,VLOOKUP($F231,[1]기획현황취합!$A$1:$E$65440,[1]기획현황취합!$D$1,FALSE))</f>
        <v>41744</v>
      </c>
      <c r="AY231" s="248">
        <v>41853</v>
      </c>
      <c r="AZ231" s="208">
        <f>IF(ISERROR(VLOOKUP($F231,[1]기획현황취합!$A$1:$E$65440,[1]기획현황취합!$E$1,FALSE))=TRUE,0,VLOOKUP($F231,[1]기획현황취합!$A$1:$E$65440,[1]기획현황취합!$E$1,FALSE))</f>
        <v>41844</v>
      </c>
      <c r="BA231" s="243">
        <v>41859</v>
      </c>
      <c r="BB231" s="243">
        <v>41876</v>
      </c>
      <c r="BC231" s="243">
        <v>41885</v>
      </c>
      <c r="BD231" s="243">
        <v>0</v>
      </c>
      <c r="BE231" s="243">
        <v>0</v>
      </c>
      <c r="BF231" s="243">
        <v>0</v>
      </c>
      <c r="BG231" s="249" t="s">
        <v>2773</v>
      </c>
      <c r="BH231" s="249">
        <v>0</v>
      </c>
      <c r="BI231" s="83">
        <f>IF($I231="TTL",SUMIF($C:$C,MID($K231,1,SEARCH("TTL",$K231)-2),$BI:$BI),SUMIF(실입고현황!$A:$A,BB231&amp;VLOOKUP($AG231,'TARGET MU'!$A:$D,'TARGET MU'!$B$1,FALSE)&amp;$Z231&amp;" "&amp;$AE231,실입고현황!$C:$C))</f>
        <v>120</v>
      </c>
      <c r="BJ231" s="102">
        <f>IF($I231="TTL",SUMIF($C:$C,MID($K231,1,SEARCH("TTL",$K231)-2),$BJ:$BJ),SUMIF(실입고현황!$A:$A,BC231&amp;VLOOKUP($AG231,'TARGET MU'!$A:$D,'TARGET MU'!$B$1,FALSE)&amp;$Z231&amp;" "&amp;$AE231,실입고현황!$C:$C))</f>
        <v>77</v>
      </c>
      <c r="BK231" s="103">
        <f>IF($I231="TTL",SUMIF($C:$C,MID($K231,1,SEARCH("TTL",$K231)-2),$BK:$BK),SUMIF(실입고현황!$A:$A,BD231&amp;VLOOKUP($AG231,'TARGET MU'!$A:$D,'TARGET MU'!$B$1,FALSE)&amp;$Z231&amp;" "&amp;$AE231,실입고현황!$C:$C))</f>
        <v>0</v>
      </c>
      <c r="BL231" s="103">
        <f>IF($I231="TTL",SUMIF($C:$C,MID($K231,1,SEARCH("TTL",$K231)-2),$BL:$BL),SUMIF(실입고현황!$A:$A,BE231&amp;VLOOKUP($AG231,'TARGET MU'!$A:$D,'TARGET MU'!$B$1,FALSE)&amp;$Z231&amp;" "&amp;$AE231,실입고현황!$C:$C))</f>
        <v>0</v>
      </c>
      <c r="BM231" s="103">
        <f>IF($I231="TTL",SUMIF($C:$C,MID($K231,1,SEARCH("TTL",$K231)-2),$BM:$BM),SUMIF(실입고현황!$A:$A,BF231&amp;VLOOKUP($AG231,'TARGET MU'!$A:$D,'TARGET MU'!$B$1,FALSE)&amp;$Z231&amp;" "&amp;$AE231,실입고현황!$C:$C))</f>
        <v>0</v>
      </c>
      <c r="BN231" s="104">
        <f t="shared" si="227"/>
        <v>0</v>
      </c>
      <c r="BO231" s="46">
        <f t="shared" si="228"/>
        <v>200</v>
      </c>
      <c r="BP231" s="94">
        <f t="shared" si="229"/>
        <v>2829124</v>
      </c>
      <c r="BQ231" s="94">
        <f t="shared" si="230"/>
        <v>13800000</v>
      </c>
      <c r="BR231" s="47">
        <f t="shared" si="231"/>
        <v>4.4343954331639557</v>
      </c>
      <c r="BT231" s="26" t="str">
        <f>IF(ISERROR(Z231&amp;VLOOKUP($AG231,'TARGET MU'!$A:$D,'TARGET MU'!$B$1,FALSE))=TRUE,"",Z231&amp;VLOOKUP($AG231,'TARGET MU'!$A:$D,'TARGET MU'!$B$1,FALSE))</f>
        <v>ELSTLF5510NY에버그린</v>
      </c>
      <c r="BU231" s="31">
        <f t="shared" si="240"/>
        <v>14145.62</v>
      </c>
      <c r="BV231" s="31" t="str">
        <f t="shared" si="241"/>
        <v>ELSTLF5510NYOXL20069000EVERGREEN04CN</v>
      </c>
      <c r="BX231" s="54" t="str">
        <f t="shared" si="198"/>
        <v>ELS</v>
      </c>
      <c r="BY231" s="55">
        <f t="shared" si="199"/>
        <v>5</v>
      </c>
      <c r="BZ231" s="55" t="str">
        <f t="shared" si="200"/>
        <v>M</v>
      </c>
      <c r="CA231" s="55" t="str">
        <f t="shared" si="201"/>
        <v>TL</v>
      </c>
      <c r="CB231" s="55" t="str">
        <f t="shared" si="202"/>
        <v>K</v>
      </c>
      <c r="CC231" s="55" t="str">
        <f t="shared" si="203"/>
        <v>CN</v>
      </c>
      <c r="CD231" s="56" t="str">
        <f t="shared" si="204"/>
        <v>14FW_ELSTINKO_MTM_14_NY_KIDS</v>
      </c>
      <c r="CE231" s="55" t="str">
        <f t="shared" si="205"/>
        <v>ELSTLF5510</v>
      </c>
      <c r="CF231" s="55">
        <f t="shared" si="206"/>
        <v>510</v>
      </c>
      <c r="CG231" s="56" t="str">
        <f t="shared" si="207"/>
        <v>14FW_ELSTINKO_MTM_14_NY_KIDS</v>
      </c>
      <c r="CH231" s="55" t="str">
        <f t="shared" si="208"/>
        <v>NY</v>
      </c>
      <c r="CI231" s="55">
        <f t="shared" si="209"/>
        <v>1</v>
      </c>
      <c r="CJ231" s="55" t="str">
        <f t="shared" si="210"/>
        <v>OXL</v>
      </c>
      <c r="CK231" s="57">
        <f t="shared" si="232"/>
        <v>200</v>
      </c>
      <c r="CL231" s="58">
        <f t="shared" si="211"/>
        <v>10.8</v>
      </c>
      <c r="CM231" s="57">
        <f t="shared" si="212"/>
        <v>69000</v>
      </c>
      <c r="CN231" s="57">
        <f t="shared" si="213"/>
        <v>14095.62</v>
      </c>
      <c r="CO231" s="57">
        <f t="shared" si="214"/>
        <v>50</v>
      </c>
      <c r="CP231" s="59">
        <f t="shared" si="215"/>
        <v>1</v>
      </c>
      <c r="CQ231" s="234"/>
      <c r="CS231" s="48"/>
      <c r="CT231" s="49" t="str">
        <f t="shared" si="216"/>
        <v>ELSTLF5510NYOXL</v>
      </c>
      <c r="CU231" s="50" t="str">
        <f t="shared" si="217"/>
        <v>ELSTINKO</v>
      </c>
      <c r="CV231" s="50" t="str">
        <f t="shared" si="197"/>
        <v>LONG SLEEVES_510_KIDS</v>
      </c>
      <c r="CW231" s="50" t="str">
        <f t="shared" si="218"/>
        <v>NAVY_OXL</v>
      </c>
      <c r="CX231" s="51" t="str">
        <f t="shared" si="219"/>
        <v>ELS</v>
      </c>
      <c r="CY231" s="51">
        <f t="shared" si="220"/>
        <v>510</v>
      </c>
      <c r="CZ231" s="52">
        <f t="shared" si="233"/>
        <v>200</v>
      </c>
      <c r="DA231" s="52">
        <f t="shared" si="221"/>
        <v>69000</v>
      </c>
      <c r="DB231" s="51" t="str">
        <f t="shared" si="222"/>
        <v>NAVY</v>
      </c>
      <c r="DC231" s="51" t="str">
        <f t="shared" si="223"/>
        <v>OXL</v>
      </c>
      <c r="DD231" s="60"/>
      <c r="DE231" s="164"/>
      <c r="DG231" s="270">
        <v>41778</v>
      </c>
      <c r="DH231" s="276">
        <f t="shared" si="195"/>
        <v>41754</v>
      </c>
      <c r="DI231" s="269">
        <v>41746</v>
      </c>
      <c r="DJ231" s="269">
        <v>41746</v>
      </c>
      <c r="DK231" s="270"/>
      <c r="DL231" s="1167"/>
      <c r="DM231" s="1167"/>
      <c r="DN231" s="270"/>
      <c r="DO231" s="270"/>
      <c r="DP231" s="277">
        <f t="shared" si="196"/>
        <v>41784</v>
      </c>
      <c r="DQ231" s="270"/>
      <c r="DR231" s="270"/>
      <c r="DS231" s="271"/>
      <c r="DT231" s="270"/>
      <c r="DU231" s="271"/>
      <c r="DV231" s="270">
        <v>41820</v>
      </c>
      <c r="DW231" s="270"/>
      <c r="DX231" s="271"/>
      <c r="DY231" s="271"/>
      <c r="DZ231" s="60"/>
      <c r="EA231" s="61"/>
      <c r="EB231" s="61"/>
      <c r="EC231" s="26" t="str">
        <f t="shared" si="242"/>
        <v/>
      </c>
      <c r="ED231" s="26" t="str">
        <f t="shared" si="243"/>
        <v>ELSTLF5510NYOXL</v>
      </c>
      <c r="EE231" s="27">
        <f>IF($ED231="",0,IF(COUNTIF(ED$12:ED230,ED231)=0,0,COUNTIF(ED$12:ED230,ED231)))</f>
        <v>0</v>
      </c>
      <c r="EF231" s="26">
        <f t="shared" si="244"/>
        <v>0</v>
      </c>
      <c r="EG231" s="27" t="str">
        <f t="shared" si="245"/>
        <v/>
      </c>
      <c r="EI231" s="26" t="str">
        <f t="shared" si="246"/>
        <v>ELSTLF5510</v>
      </c>
      <c r="EJ231" s="26" t="str">
        <f t="shared" si="247"/>
        <v>ELSTLF5510NY</v>
      </c>
    </row>
    <row r="232" spans="1:140" s="26" customFormat="1" ht="52.5" customHeight="1">
      <c r="A232" s="168" t="str">
        <f>IF(OR($I232="TTL",$I232=""),"",IF(ISERROR(VLOOKUP($B232,CODE!$D:$G,CODE!$F$1-2,FALSE))=TRUE,"전략",VLOOKUP($B232,CODE!$D:$G,CODE!$F$1-2,FALSE)))</f>
        <v>전략</v>
      </c>
      <c r="B232" s="217" t="str">
        <f>IF(OR($I232="TTL",$I232=""),"",IF(VLOOKUP($P232,CODE!$K:$O,CODE!$O$1,FALSE)="",$I232,$I232&amp;"-"&amp;VLOOKUP($P232,CODE!$K:$O,CODE!$O$1,FALSE)))</f>
        <v>ELS-의류</v>
      </c>
      <c r="C232" s="71" t="str">
        <f t="shared" si="234"/>
        <v>ELS-EVERGREEN-04</v>
      </c>
      <c r="D232" s="300" t="str">
        <f t="shared" si="235"/>
        <v>ELS-EVERGREEN-04ELSTLF5521RE</v>
      </c>
      <c r="E232" s="71">
        <f t="shared" si="236"/>
        <v>2</v>
      </c>
      <c r="F232" s="193" t="str">
        <f t="shared" si="237"/>
        <v>ELS-EVERGREEN-042</v>
      </c>
      <c r="G232" s="71" t="str">
        <f t="shared" si="238"/>
        <v>ELS-EVERGREEN-042-ELSTLF5521REDOXS</v>
      </c>
      <c r="H232" s="71" t="str">
        <f>IF(ISERROR(I232&amp;VLOOKUP(P232,CODE!$K:$N,CODE!$N$1,FALSE)&amp;S232)=TRUE,0,I232&amp;VLOOKUP(P232,CODE!$K:$N,CODE!$N$1,FALSE)&amp;S232)</f>
        <v>ELS의류521</v>
      </c>
      <c r="I232" s="71" t="str">
        <f>IF(ISERROR(SEARCH("TTL",$K232))=TRUE,IF($L232="","",VLOOKUP($L232,CODE!$B:$G,CODE!$D$1,FALSE)),"TTL")</f>
        <v>ELS</v>
      </c>
      <c r="J232" s="237" t="str">
        <f t="shared" si="239"/>
        <v>14FW_E</v>
      </c>
      <c r="K232" s="878"/>
      <c r="L232" s="40" t="s">
        <v>2343</v>
      </c>
      <c r="M232" s="41" t="str">
        <f>IF(OR($I232="TTL",$L232=""),"",VLOOKUP($L232,CODE!$B:$D,CODE!$C$1,FALSE))</f>
        <v>ELSTINKO</v>
      </c>
      <c r="N232" s="42" t="str">
        <f>IF(OR($I232="TTL",$L232=""),"",VLOOKUP($K$2,CODE!$S:$T,CODE!$T$1-1,FALSE))</f>
        <v>F</v>
      </c>
      <c r="O232" s="1281">
        <v>5</v>
      </c>
      <c r="P232" s="40" t="s">
        <v>2344</v>
      </c>
      <c r="Q232" s="41" t="str">
        <f>IF(OR($I232="TTL",$P232=""),"",VLOOKUP($P232,CODE!$K:$M,CODE!$L$1,FALSE))</f>
        <v>LONG SLEEVES</v>
      </c>
      <c r="R232" s="1282" t="s">
        <v>2345</v>
      </c>
      <c r="S232" s="1283">
        <v>521</v>
      </c>
      <c r="T232" s="43">
        <f t="shared" ref="T232:T282" si="255">IF(OR($I232="TTL",$S232=""),"",IF($S232&lt;10,"00"&amp;$S232,IF($S232&lt;100,"0"&amp;$S232,$S232)))</f>
        <v>521</v>
      </c>
      <c r="U232" s="39" t="str">
        <f t="shared" ref="U232:U282" si="256">IF($I232="TTL","",$L232&amp;$P232&amp;$N232&amp;$O232&amp;$T232)</f>
        <v>ELSTLF5521</v>
      </c>
      <c r="V232" s="36">
        <f t="shared" si="224"/>
        <v>0.2</v>
      </c>
      <c r="W232" s="1284" t="s">
        <v>2347</v>
      </c>
      <c r="X232" s="39" t="str">
        <f>IF($Y232="","",VLOOKUP($Y232,CODE!$AE:$AF,CODE!$AF$1-1,FALSE))</f>
        <v>RE</v>
      </c>
      <c r="Y232" s="37" t="s">
        <v>2348</v>
      </c>
      <c r="Z232" s="35" t="str">
        <f t="shared" ref="Z232:Z282" si="257">$U232&amp;$X232</f>
        <v>ELSTLF5521RE</v>
      </c>
      <c r="AA232" s="592" t="str">
        <f t="shared" si="225"/>
        <v/>
      </c>
      <c r="AB232" s="44">
        <f t="shared" si="226"/>
        <v>0.2</v>
      </c>
      <c r="AC232" s="598" t="s">
        <v>3017</v>
      </c>
      <c r="AD232" s="184">
        <v>1</v>
      </c>
      <c r="AE232" s="1285" t="s">
        <v>576</v>
      </c>
      <c r="AF232" s="1295">
        <v>200</v>
      </c>
      <c r="AG232" s="1287" t="s">
        <v>2340</v>
      </c>
      <c r="AH232" s="1288">
        <v>4</v>
      </c>
      <c r="AI232" s="224" t="str">
        <f t="shared" ref="AI232:AI282" si="258">IF($AH232=0,"",IF($AH232&lt;10,"0"&amp;$AH232,$AH232))</f>
        <v>04</v>
      </c>
      <c r="AJ232" s="1289" t="s">
        <v>2341</v>
      </c>
      <c r="AK232" s="1289" t="s">
        <v>2342</v>
      </c>
      <c r="AL232" s="212">
        <f t="shared" ref="AL232:AL282" si="259">IF($AK232=0,"",IF($AK232="KR",2,1))</f>
        <v>1</v>
      </c>
      <c r="AM232" s="247">
        <f>IF(ISERROR(VLOOKUP($F232,[1]기획현황취합!$A$1:$E$65440,[1]기획현황취합!$B$1,FALSE))=TRUE,0,VLOOKUP($F232,[1]기획현황취합!$A$1:$E$65440,[1]기획현황취합!$B$1,FALSE))</f>
        <v>69000</v>
      </c>
      <c r="AN232" s="1099">
        <f>IF(ISERROR(VLOOKUP($F232,[1]기획현황취합!$A$1:$E$65440,[1]기획현황취합!$C$1,FALSE))=TRUE,0,VLOOKUP($F232,[1]기획현황취합!$A$1:$E$65440,[1]기획현황취합!$C$1,FALSE))</f>
        <v>41803</v>
      </c>
      <c r="AO232" s="45">
        <f>IF(ISERROR(($AM232/1.1)/VLOOKUP($AG232,'TARGET MU'!$A:$D,'TARGET MU'!$D$1,FALSE))=TRUE,0,($AM232/1.1)/VLOOKUP($AG232,'TARGET MU'!$A:$D,'TARGET MU'!$D$1,FALSE))</f>
        <v>12545.454545454544</v>
      </c>
      <c r="AP232" s="1110">
        <f>IF(OR(AF232=0,AND(AV232=0,AW232=0)),0,IF(AG232="캡보이2",AV232*$AQ$5+AU232,IF(OR(AK232="IN",AK232="BG",AK232="VT",AK232="CB"),$AU232+(($AV232*(1+$AW$4))*(HLOOKUP(VLOOKUP(AG232,'TARGET MU'!$A:$P,'TARGET MU'!$J$1,FALSE),$AO$4:$AR$5,2,FALSE)))+$AW232,$AU232+((($AV232*(1+$AW$4))*(1+HLOOKUP(VLOOKUP($P232,CODE!$K:$P,CODE!$P$1,FALSE),$AS$4:$AV$5,2,FALSE)))*(HLOOKUP(VLOOKUP(AG232,'TARGET MU'!$A:$P,'TARGET MU'!$J$1,FALSE),$AO$4:$AR$5,2,FALSE)))+$AW232)))</f>
        <v>13754.074999999999</v>
      </c>
      <c r="AQ232" s="38">
        <f t="shared" si="248"/>
        <v>1208.6204545454548</v>
      </c>
      <c r="AR232" s="754">
        <v>0</v>
      </c>
      <c r="AS232" s="754">
        <v>50</v>
      </c>
      <c r="AT232" s="244" t="s">
        <v>1724</v>
      </c>
      <c r="AU232" s="219">
        <f t="shared" si="249"/>
        <v>50</v>
      </c>
      <c r="AV232" s="245">
        <v>10.5</v>
      </c>
      <c r="AW232" s="246">
        <v>0</v>
      </c>
      <c r="AX232" s="250">
        <f>IF(ISERROR(VLOOKUP($F232,[1]기획현황취합!$A$1:$E$65440,[1]기획현황취합!$D$1,FALSE))=TRUE,0,VLOOKUP($F232,[1]기획현황취합!$A$1:$E$65440,[1]기획현황취합!$D$1,FALSE))</f>
        <v>41744</v>
      </c>
      <c r="AY232" s="248">
        <v>41853</v>
      </c>
      <c r="AZ232" s="208">
        <f>IF(ISERROR(VLOOKUP($F232,[1]기획현황취합!$A$1:$E$65440,[1]기획현황취합!$E$1,FALSE))=TRUE,0,VLOOKUP($F232,[1]기획현황취합!$A$1:$E$65440,[1]기획현황취합!$E$1,FALSE))</f>
        <v>41844</v>
      </c>
      <c r="BA232" s="243">
        <v>41859</v>
      </c>
      <c r="BB232" s="243">
        <v>41877</v>
      </c>
      <c r="BC232" s="243">
        <v>0</v>
      </c>
      <c r="BD232" s="243">
        <v>0</v>
      </c>
      <c r="BE232" s="243">
        <v>0</v>
      </c>
      <c r="BF232" s="243">
        <v>0</v>
      </c>
      <c r="BG232" s="249" t="s">
        <v>2773</v>
      </c>
      <c r="BH232" s="249">
        <v>0</v>
      </c>
      <c r="BI232" s="83">
        <f>IF($I232="TTL",SUMIF($C:$C,MID($K232,1,SEARCH("TTL",$K232)-2),$BI:$BI),SUMIF(실입고현황!$A:$A,BB232&amp;VLOOKUP($AG232,'TARGET MU'!$A:$D,'TARGET MU'!$B$1,FALSE)&amp;$Z232&amp;" "&amp;$AE232,실입고현황!$C:$C))</f>
        <v>182</v>
      </c>
      <c r="BJ232" s="102">
        <f>IF($I232="TTL",SUMIF($C:$C,MID($K232,1,SEARCH("TTL",$K232)-2),$BJ:$BJ),SUMIF(실입고현황!$A:$A,BC232&amp;VLOOKUP($AG232,'TARGET MU'!$A:$D,'TARGET MU'!$B$1,FALSE)&amp;$Z232&amp;" "&amp;$AE232,실입고현황!$C:$C))</f>
        <v>0</v>
      </c>
      <c r="BK232" s="103">
        <f>IF($I232="TTL",SUMIF($C:$C,MID($K232,1,SEARCH("TTL",$K232)-2),$BK:$BK),SUMIF(실입고현황!$A:$A,BD232&amp;VLOOKUP($AG232,'TARGET MU'!$A:$D,'TARGET MU'!$B$1,FALSE)&amp;$Z232&amp;" "&amp;$AE232,실입고현황!$C:$C))</f>
        <v>0</v>
      </c>
      <c r="BL232" s="103">
        <f>IF($I232="TTL",SUMIF($C:$C,MID($K232,1,SEARCH("TTL",$K232)-2),$BL:$BL),SUMIF(실입고현황!$A:$A,BE232&amp;VLOOKUP($AG232,'TARGET MU'!$A:$D,'TARGET MU'!$B$1,FALSE)&amp;$Z232&amp;" "&amp;$AE232,실입고현황!$C:$C))</f>
        <v>0</v>
      </c>
      <c r="BM232" s="103">
        <f>IF($I232="TTL",SUMIF($C:$C,MID($K232,1,SEARCH("TTL",$K232)-2),$BM:$BM),SUMIF(실입고현황!$A:$A,BF232&amp;VLOOKUP($AG232,'TARGET MU'!$A:$D,'TARGET MU'!$B$1,FALSE)&amp;$Z232&amp;" "&amp;$AE232,실입고현황!$C:$C))</f>
        <v>0</v>
      </c>
      <c r="BN232" s="104">
        <f t="shared" si="227"/>
        <v>0</v>
      </c>
      <c r="BO232" s="46">
        <f t="shared" si="228"/>
        <v>200</v>
      </c>
      <c r="BP232" s="94">
        <f t="shared" si="229"/>
        <v>2750815</v>
      </c>
      <c r="BQ232" s="94">
        <f t="shared" si="230"/>
        <v>13800000</v>
      </c>
      <c r="BR232" s="47">
        <f t="shared" si="231"/>
        <v>4.5606318656305653</v>
      </c>
      <c r="BT232" s="26" t="str">
        <f>IF(ISERROR(Z232&amp;VLOOKUP($AG232,'TARGET MU'!$A:$D,'TARGET MU'!$B$1,FALSE))=TRUE,"",Z232&amp;VLOOKUP($AG232,'TARGET MU'!$A:$D,'TARGET MU'!$B$1,FALSE))</f>
        <v>ELSTLF5521RE에버그린</v>
      </c>
      <c r="BU232" s="31">
        <f t="shared" si="240"/>
        <v>13754.074999999999</v>
      </c>
      <c r="BV232" s="31" t="str">
        <f t="shared" si="241"/>
        <v>ELSTLF5521REOXS20069000EVERGREEN04CN</v>
      </c>
      <c r="BX232" s="54" t="str">
        <f t="shared" si="198"/>
        <v>ELS</v>
      </c>
      <c r="BY232" s="55">
        <f t="shared" si="199"/>
        <v>5</v>
      </c>
      <c r="BZ232" s="55" t="str">
        <f t="shared" si="200"/>
        <v>M</v>
      </c>
      <c r="CA232" s="55" t="str">
        <f t="shared" si="201"/>
        <v>TL</v>
      </c>
      <c r="CB232" s="55" t="str">
        <f t="shared" si="202"/>
        <v>K</v>
      </c>
      <c r="CC232" s="55" t="str">
        <f t="shared" si="203"/>
        <v>CN</v>
      </c>
      <c r="CD232" s="56" t="str">
        <f t="shared" si="204"/>
        <v>14FW_ELSTINKO_MTM_13_RE_KIDS</v>
      </c>
      <c r="CE232" s="55" t="str">
        <f t="shared" si="205"/>
        <v>ELSTLF5521</v>
      </c>
      <c r="CF232" s="55">
        <f t="shared" si="206"/>
        <v>521</v>
      </c>
      <c r="CG232" s="56" t="str">
        <f t="shared" si="207"/>
        <v>14FW_ELSTINKO_MTM_13_RE_KIDS</v>
      </c>
      <c r="CH232" s="55" t="str">
        <f t="shared" si="208"/>
        <v>RE</v>
      </c>
      <c r="CI232" s="55">
        <f t="shared" si="209"/>
        <v>1</v>
      </c>
      <c r="CJ232" s="55" t="str">
        <f t="shared" si="210"/>
        <v>OXS</v>
      </c>
      <c r="CK232" s="57">
        <f t="shared" si="232"/>
        <v>200</v>
      </c>
      <c r="CL232" s="58">
        <f t="shared" si="211"/>
        <v>10.5</v>
      </c>
      <c r="CM232" s="57">
        <f t="shared" si="212"/>
        <v>69000</v>
      </c>
      <c r="CN232" s="57">
        <f t="shared" si="213"/>
        <v>13704.074999999999</v>
      </c>
      <c r="CO232" s="57">
        <f t="shared" si="214"/>
        <v>50</v>
      </c>
      <c r="CP232" s="59">
        <f t="shared" si="215"/>
        <v>1</v>
      </c>
      <c r="CQ232" s="234"/>
      <c r="CS232" s="48"/>
      <c r="CT232" s="49" t="str">
        <f t="shared" si="216"/>
        <v>ELSTLF5521REOXS</v>
      </c>
      <c r="CU232" s="50" t="str">
        <f t="shared" si="217"/>
        <v>ELSTINKO</v>
      </c>
      <c r="CV232" s="50" t="str">
        <f t="shared" si="197"/>
        <v>LONG SLEEVES_521_KIDS</v>
      </c>
      <c r="CW232" s="50" t="str">
        <f t="shared" si="218"/>
        <v>RED_OXS</v>
      </c>
      <c r="CX232" s="51" t="str">
        <f t="shared" si="219"/>
        <v>ELS</v>
      </c>
      <c r="CY232" s="51">
        <f t="shared" si="220"/>
        <v>521</v>
      </c>
      <c r="CZ232" s="52">
        <f t="shared" si="233"/>
        <v>200</v>
      </c>
      <c r="DA232" s="52">
        <f t="shared" si="221"/>
        <v>69000</v>
      </c>
      <c r="DB232" s="51" t="str">
        <f t="shared" si="222"/>
        <v>RED</v>
      </c>
      <c r="DC232" s="51" t="str">
        <f t="shared" si="223"/>
        <v>OXS</v>
      </c>
      <c r="DD232" s="60"/>
      <c r="DE232" s="164"/>
      <c r="DG232" s="270">
        <v>41778</v>
      </c>
      <c r="DH232" s="276">
        <f t="shared" si="195"/>
        <v>41754</v>
      </c>
      <c r="DI232" s="269">
        <v>41746</v>
      </c>
      <c r="DJ232" s="269">
        <v>41746</v>
      </c>
      <c r="DK232" s="270"/>
      <c r="DL232" s="1167"/>
      <c r="DM232" s="1167"/>
      <c r="DN232" s="270"/>
      <c r="DO232" s="270"/>
      <c r="DP232" s="277">
        <f t="shared" si="196"/>
        <v>41784</v>
      </c>
      <c r="DQ232" s="270"/>
      <c r="DR232" s="270"/>
      <c r="DS232" s="271"/>
      <c r="DT232" s="270"/>
      <c r="DU232" s="271"/>
      <c r="DV232" s="270">
        <v>41820</v>
      </c>
      <c r="DW232" s="270"/>
      <c r="DX232" s="271"/>
      <c r="DY232" s="271"/>
      <c r="DZ232" s="60"/>
      <c r="EA232" s="61"/>
      <c r="EB232" s="61"/>
      <c r="EC232" s="26" t="str">
        <f t="shared" si="242"/>
        <v>ELSTLF5521RE41744</v>
      </c>
      <c r="ED232" s="26" t="str">
        <f t="shared" si="243"/>
        <v>ELSTLF5521REOXS</v>
      </c>
      <c r="EE232" s="27">
        <f>IF($ED232="",0,IF(COUNTIF(ED$12:ED231,ED232)=0,0,COUNTIF(ED$12:ED231,ED232)))</f>
        <v>0</v>
      </c>
      <c r="EF232" s="26">
        <f t="shared" si="244"/>
        <v>0</v>
      </c>
      <c r="EG232" s="27" t="str">
        <f t="shared" si="245"/>
        <v/>
      </c>
      <c r="EI232" s="26" t="str">
        <f t="shared" si="246"/>
        <v>ELSTLF5521</v>
      </c>
      <c r="EJ232" s="26" t="str">
        <f t="shared" si="247"/>
        <v>ELSTLF5521RE</v>
      </c>
    </row>
    <row r="233" spans="1:140" s="26" customFormat="1" ht="52.5" customHeight="1">
      <c r="A233" s="168" t="str">
        <f>IF(OR($I233="TTL",$I233=""),"",IF(ISERROR(VLOOKUP($B233,CODE!$D:$G,CODE!$F$1-2,FALSE))=TRUE,"전략",VLOOKUP($B233,CODE!$D:$G,CODE!$F$1-2,FALSE)))</f>
        <v>전략</v>
      </c>
      <c r="B233" s="217" t="str">
        <f>IF(OR($I233="TTL",$I233=""),"",IF(VLOOKUP($P233,CODE!$K:$O,CODE!$O$1,FALSE)="",$I233,$I233&amp;"-"&amp;VLOOKUP($P233,CODE!$K:$O,CODE!$O$1,FALSE)))</f>
        <v>ELS-의류</v>
      </c>
      <c r="C233" s="71" t="str">
        <f t="shared" si="234"/>
        <v>ELS-EVERGREEN-04</v>
      </c>
      <c r="D233" s="300" t="str">
        <f t="shared" si="235"/>
        <v>ELS-EVERGREEN-04ELSTLF5521RE</v>
      </c>
      <c r="E233" s="71">
        <f t="shared" si="236"/>
        <v>2</v>
      </c>
      <c r="F233" s="193" t="str">
        <f t="shared" si="237"/>
        <v>ELS-EVERGREEN-042</v>
      </c>
      <c r="G233" s="71" t="str">
        <f t="shared" si="238"/>
        <v>ELS-EVERGREEN-042-ELSTLF5521REDOSS</v>
      </c>
      <c r="H233" s="71" t="str">
        <f>IF(ISERROR(I233&amp;VLOOKUP(P233,CODE!$K:$N,CODE!$N$1,FALSE)&amp;S233)=TRUE,0,I233&amp;VLOOKUP(P233,CODE!$K:$N,CODE!$N$1,FALSE)&amp;S233)</f>
        <v>ELS의류521</v>
      </c>
      <c r="I233" s="71" t="str">
        <f>IF(ISERROR(SEARCH("TTL",$K233))=TRUE,IF($L233="","",VLOOKUP($L233,CODE!$B:$G,CODE!$D$1,FALSE)),"TTL")</f>
        <v>ELS</v>
      </c>
      <c r="J233" s="237" t="str">
        <f t="shared" si="239"/>
        <v>14FW_E</v>
      </c>
      <c r="K233" s="878"/>
      <c r="L233" s="40" t="s">
        <v>2343</v>
      </c>
      <c r="M233" s="41" t="str">
        <f>IF(OR($I233="TTL",$L233=""),"",VLOOKUP($L233,CODE!$B:$D,CODE!$C$1,FALSE))</f>
        <v>ELSTINKO</v>
      </c>
      <c r="N233" s="42" t="str">
        <f>IF(OR($I233="TTL",$L233=""),"",VLOOKUP($K$2,CODE!$S:$T,CODE!$T$1-1,FALSE))</f>
        <v>F</v>
      </c>
      <c r="O233" s="1281">
        <v>5</v>
      </c>
      <c r="P233" s="40" t="s">
        <v>2344</v>
      </c>
      <c r="Q233" s="41" t="str">
        <f>IF(OR($I233="TTL",$P233=""),"",VLOOKUP($P233,CODE!$K:$M,CODE!$L$1,FALSE))</f>
        <v>LONG SLEEVES</v>
      </c>
      <c r="R233" s="1282" t="s">
        <v>2345</v>
      </c>
      <c r="S233" s="1283">
        <v>521</v>
      </c>
      <c r="T233" s="43">
        <f t="shared" si="255"/>
        <v>521</v>
      </c>
      <c r="U233" s="39" t="str">
        <f t="shared" si="256"/>
        <v>ELSTLF5521</v>
      </c>
      <c r="V233" s="36">
        <f t="shared" si="224"/>
        <v>0.2</v>
      </c>
      <c r="W233" s="1284" t="s">
        <v>2347</v>
      </c>
      <c r="X233" s="39" t="str">
        <f>IF($Y233="","",VLOOKUP($Y233,CODE!$AE:$AF,CODE!$AF$1-1,FALSE))</f>
        <v>RE</v>
      </c>
      <c r="Y233" s="37" t="s">
        <v>2348</v>
      </c>
      <c r="Z233" s="35" t="str">
        <f t="shared" si="257"/>
        <v>ELSTLF5521RE</v>
      </c>
      <c r="AA233" s="592" t="str">
        <f t="shared" si="225"/>
        <v/>
      </c>
      <c r="AB233" s="44">
        <f t="shared" si="226"/>
        <v>0.2</v>
      </c>
      <c r="AC233" s="598" t="s">
        <v>3017</v>
      </c>
      <c r="AD233" s="184">
        <v>1</v>
      </c>
      <c r="AE233" s="1285" t="s">
        <v>593</v>
      </c>
      <c r="AF233" s="1295">
        <v>300</v>
      </c>
      <c r="AG233" s="1287" t="s">
        <v>2340</v>
      </c>
      <c r="AH233" s="1288">
        <v>4</v>
      </c>
      <c r="AI233" s="224" t="str">
        <f t="shared" si="258"/>
        <v>04</v>
      </c>
      <c r="AJ233" s="1289" t="s">
        <v>2341</v>
      </c>
      <c r="AK233" s="1289" t="s">
        <v>2342</v>
      </c>
      <c r="AL233" s="212">
        <f t="shared" si="259"/>
        <v>1</v>
      </c>
      <c r="AM233" s="247">
        <f>IF(ISERROR(VLOOKUP($F233,[1]기획현황취합!$A$1:$E$65440,[1]기획현황취합!$B$1,FALSE))=TRUE,0,VLOOKUP($F233,[1]기획현황취합!$A$1:$E$65440,[1]기획현황취합!$B$1,FALSE))</f>
        <v>69000</v>
      </c>
      <c r="AN233" s="1099">
        <f>IF(ISERROR(VLOOKUP($F233,[1]기획현황취합!$A$1:$E$65440,[1]기획현황취합!$C$1,FALSE))=TRUE,0,VLOOKUP($F233,[1]기획현황취합!$A$1:$E$65440,[1]기획현황취합!$C$1,FALSE))</f>
        <v>41803</v>
      </c>
      <c r="AO233" s="45">
        <f>IF(ISERROR(($AM233/1.1)/VLOOKUP($AG233,'TARGET MU'!$A:$D,'TARGET MU'!$D$1,FALSE))=TRUE,0,($AM233/1.1)/VLOOKUP($AG233,'TARGET MU'!$A:$D,'TARGET MU'!$D$1,FALSE))</f>
        <v>12545.454545454544</v>
      </c>
      <c r="AP233" s="1110">
        <f>IF(OR(AF233=0,AND(AV233=0,AW233=0)),0,IF(AG233="캡보이2",AV233*$AQ$5+AU233,IF(OR(AK233="IN",AK233="BG",AK233="VT",AK233="CB"),$AU233+(($AV233*(1+$AW$4))*(HLOOKUP(VLOOKUP(AG233,'TARGET MU'!$A:$P,'TARGET MU'!$J$1,FALSE),$AO$4:$AR$5,2,FALSE)))+$AW233,$AU233+((($AV233*(1+$AW$4))*(1+HLOOKUP(VLOOKUP($P233,CODE!$K:$P,CODE!$P$1,FALSE),$AS$4:$AV$5,2,FALSE)))*(HLOOKUP(VLOOKUP(AG233,'TARGET MU'!$A:$P,'TARGET MU'!$J$1,FALSE),$AO$4:$AR$5,2,FALSE)))+$AW233)))</f>
        <v>13754.074999999999</v>
      </c>
      <c r="AQ233" s="38">
        <f t="shared" si="248"/>
        <v>1208.6204545454548</v>
      </c>
      <c r="AR233" s="754">
        <v>0</v>
      </c>
      <c r="AS233" s="754">
        <v>50</v>
      </c>
      <c r="AT233" s="244" t="s">
        <v>1724</v>
      </c>
      <c r="AU233" s="219">
        <f t="shared" si="249"/>
        <v>50</v>
      </c>
      <c r="AV233" s="245">
        <v>10.5</v>
      </c>
      <c r="AW233" s="246">
        <v>0</v>
      </c>
      <c r="AX233" s="250">
        <f>IF(ISERROR(VLOOKUP($F233,[1]기획현황취합!$A$1:$E$65440,[1]기획현황취합!$D$1,FALSE))=TRUE,0,VLOOKUP($F233,[1]기획현황취합!$A$1:$E$65440,[1]기획현황취합!$D$1,FALSE))</f>
        <v>41744</v>
      </c>
      <c r="AY233" s="248">
        <v>41853</v>
      </c>
      <c r="AZ233" s="208">
        <f>IF(ISERROR(VLOOKUP($F233,[1]기획현황취합!$A$1:$E$65440,[1]기획현황취합!$E$1,FALSE))=TRUE,0,VLOOKUP($F233,[1]기획현황취합!$A$1:$E$65440,[1]기획현황취합!$E$1,FALSE))</f>
        <v>41844</v>
      </c>
      <c r="BA233" s="243">
        <v>41859</v>
      </c>
      <c r="BB233" s="243">
        <v>41877</v>
      </c>
      <c r="BC233" s="243">
        <v>0</v>
      </c>
      <c r="BD233" s="243">
        <v>0</v>
      </c>
      <c r="BE233" s="243">
        <v>0</v>
      </c>
      <c r="BF233" s="243">
        <v>0</v>
      </c>
      <c r="BG233" s="249" t="s">
        <v>2773</v>
      </c>
      <c r="BH233" s="249">
        <v>0</v>
      </c>
      <c r="BI233" s="83">
        <f>IF($I233="TTL",SUMIF($C:$C,MID($K233,1,SEARCH("TTL",$K233)-2),$BI:$BI),SUMIF(실입고현황!$A:$A,BB233&amp;VLOOKUP($AG233,'TARGET MU'!$A:$D,'TARGET MU'!$B$1,FALSE)&amp;$Z233&amp;" "&amp;$AE233,실입고현황!$C:$C))</f>
        <v>272</v>
      </c>
      <c r="BJ233" s="102">
        <f>IF($I233="TTL",SUMIF($C:$C,MID($K233,1,SEARCH("TTL",$K233)-2),$BJ:$BJ),SUMIF(실입고현황!$A:$A,BC233&amp;VLOOKUP($AG233,'TARGET MU'!$A:$D,'TARGET MU'!$B$1,FALSE)&amp;$Z233&amp;" "&amp;$AE233,실입고현황!$C:$C))</f>
        <v>0</v>
      </c>
      <c r="BK233" s="103">
        <f>IF($I233="TTL",SUMIF($C:$C,MID($K233,1,SEARCH("TTL",$K233)-2),$BK:$BK),SUMIF(실입고현황!$A:$A,BD233&amp;VLOOKUP($AG233,'TARGET MU'!$A:$D,'TARGET MU'!$B$1,FALSE)&amp;$Z233&amp;" "&amp;$AE233,실입고현황!$C:$C))</f>
        <v>0</v>
      </c>
      <c r="BL233" s="103">
        <f>IF($I233="TTL",SUMIF($C:$C,MID($K233,1,SEARCH("TTL",$K233)-2),$BL:$BL),SUMIF(실입고현황!$A:$A,BE233&amp;VLOOKUP($AG233,'TARGET MU'!$A:$D,'TARGET MU'!$B$1,FALSE)&amp;$Z233&amp;" "&amp;$AE233,실입고현황!$C:$C))</f>
        <v>0</v>
      </c>
      <c r="BM233" s="103">
        <f>IF($I233="TTL",SUMIF($C:$C,MID($K233,1,SEARCH("TTL",$K233)-2),$BM:$BM),SUMIF(실입고현황!$A:$A,BF233&amp;VLOOKUP($AG233,'TARGET MU'!$A:$D,'TARGET MU'!$B$1,FALSE)&amp;$Z233&amp;" "&amp;$AE233,실입고현황!$C:$C))</f>
        <v>0</v>
      </c>
      <c r="BN233" s="104">
        <f t="shared" si="227"/>
        <v>0</v>
      </c>
      <c r="BO233" s="46">
        <f t="shared" si="228"/>
        <v>300</v>
      </c>
      <c r="BP233" s="94">
        <f t="shared" si="229"/>
        <v>4126222.4999999995</v>
      </c>
      <c r="BQ233" s="94">
        <f t="shared" si="230"/>
        <v>20700000</v>
      </c>
      <c r="BR233" s="47">
        <f t="shared" si="231"/>
        <v>4.5606318656305662</v>
      </c>
      <c r="BT233" s="26" t="str">
        <f>IF(ISERROR(Z233&amp;VLOOKUP($AG233,'TARGET MU'!$A:$D,'TARGET MU'!$B$1,FALSE))=TRUE,"",Z233&amp;VLOOKUP($AG233,'TARGET MU'!$A:$D,'TARGET MU'!$B$1,FALSE))</f>
        <v>ELSTLF5521RE에버그린</v>
      </c>
      <c r="BU233" s="31">
        <f t="shared" si="240"/>
        <v>13754.074999999999</v>
      </c>
      <c r="BV233" s="31" t="str">
        <f t="shared" si="241"/>
        <v>ELSTLF5521REOSS30069000EVERGREEN04CN</v>
      </c>
      <c r="BX233" s="54" t="str">
        <f t="shared" si="198"/>
        <v>ELS</v>
      </c>
      <c r="BY233" s="55">
        <f t="shared" si="199"/>
        <v>5</v>
      </c>
      <c r="BZ233" s="55" t="str">
        <f t="shared" si="200"/>
        <v>M</v>
      </c>
      <c r="CA233" s="55" t="str">
        <f t="shared" si="201"/>
        <v>TL</v>
      </c>
      <c r="CB233" s="55" t="str">
        <f t="shared" si="202"/>
        <v>K</v>
      </c>
      <c r="CC233" s="55" t="str">
        <f t="shared" si="203"/>
        <v>CN</v>
      </c>
      <c r="CD233" s="56" t="str">
        <f t="shared" si="204"/>
        <v>14FW_ELSTINKO_MTM_13_RE_KIDS</v>
      </c>
      <c r="CE233" s="55" t="str">
        <f t="shared" si="205"/>
        <v>ELSTLF5521</v>
      </c>
      <c r="CF233" s="55">
        <f t="shared" si="206"/>
        <v>521</v>
      </c>
      <c r="CG233" s="56" t="str">
        <f t="shared" si="207"/>
        <v>14FW_ELSTINKO_MTM_13_RE_KIDS</v>
      </c>
      <c r="CH233" s="55" t="str">
        <f t="shared" si="208"/>
        <v>RE</v>
      </c>
      <c r="CI233" s="55">
        <f t="shared" si="209"/>
        <v>1</v>
      </c>
      <c r="CJ233" s="55" t="str">
        <f t="shared" si="210"/>
        <v>OSS</v>
      </c>
      <c r="CK233" s="57">
        <f t="shared" si="232"/>
        <v>300</v>
      </c>
      <c r="CL233" s="58">
        <f t="shared" si="211"/>
        <v>10.5</v>
      </c>
      <c r="CM233" s="57">
        <f t="shared" si="212"/>
        <v>69000</v>
      </c>
      <c r="CN233" s="57">
        <f t="shared" si="213"/>
        <v>13704.074999999999</v>
      </c>
      <c r="CO233" s="57">
        <f t="shared" si="214"/>
        <v>50</v>
      </c>
      <c r="CP233" s="59">
        <f t="shared" si="215"/>
        <v>1</v>
      </c>
      <c r="CQ233" s="234"/>
      <c r="CS233" s="48"/>
      <c r="CT233" s="49" t="str">
        <f t="shared" si="216"/>
        <v>ELSTLF5521REOSS</v>
      </c>
      <c r="CU233" s="50" t="str">
        <f t="shared" si="217"/>
        <v>ELSTINKO</v>
      </c>
      <c r="CV233" s="50" t="str">
        <f t="shared" si="197"/>
        <v>LONG SLEEVES_521_KIDS</v>
      </c>
      <c r="CW233" s="50" t="str">
        <f t="shared" si="218"/>
        <v>RED_OSS</v>
      </c>
      <c r="CX233" s="51" t="str">
        <f t="shared" si="219"/>
        <v>ELS</v>
      </c>
      <c r="CY233" s="51">
        <f t="shared" si="220"/>
        <v>521</v>
      </c>
      <c r="CZ233" s="52">
        <f t="shared" si="233"/>
        <v>300</v>
      </c>
      <c r="DA233" s="52">
        <f t="shared" si="221"/>
        <v>69000</v>
      </c>
      <c r="DB233" s="51" t="str">
        <f t="shared" si="222"/>
        <v>RED</v>
      </c>
      <c r="DC233" s="51" t="str">
        <f t="shared" si="223"/>
        <v>OSS</v>
      </c>
      <c r="DD233" s="60"/>
      <c r="DE233" s="164"/>
      <c r="DG233" s="270">
        <v>41778</v>
      </c>
      <c r="DH233" s="276">
        <f t="shared" ref="DH233:DH286" si="260">IF(OR($I233="TTL",$I233=""),"",AZ233-$DH$11)</f>
        <v>41754</v>
      </c>
      <c r="DI233" s="269">
        <v>41746</v>
      </c>
      <c r="DJ233" s="269">
        <v>41746</v>
      </c>
      <c r="DK233" s="270"/>
      <c r="DL233" s="1167"/>
      <c r="DM233" s="1167"/>
      <c r="DN233" s="270"/>
      <c r="DO233" s="270"/>
      <c r="DP233" s="277">
        <f t="shared" ref="DP233:DP286" si="261">IF(OR($DN233="없음",$I233="TTL",$I233=""),"",AZ233-$DP$11)</f>
        <v>41784</v>
      </c>
      <c r="DQ233" s="270"/>
      <c r="DR233" s="270"/>
      <c r="DS233" s="271"/>
      <c r="DT233" s="270"/>
      <c r="DU233" s="271"/>
      <c r="DV233" s="270">
        <v>41820</v>
      </c>
      <c r="DW233" s="270"/>
      <c r="DX233" s="271"/>
      <c r="DY233" s="271"/>
      <c r="DZ233" s="60"/>
      <c r="EA233" s="61"/>
      <c r="EB233" s="61"/>
      <c r="EC233" s="26" t="str">
        <f t="shared" si="242"/>
        <v/>
      </c>
      <c r="ED233" s="26" t="str">
        <f t="shared" si="243"/>
        <v>ELSTLF5521REOSS</v>
      </c>
      <c r="EE233" s="27">
        <f>IF($ED233="",0,IF(COUNTIF(ED$12:ED232,ED233)=0,0,COUNTIF(ED$12:ED232,ED233)))</f>
        <v>0</v>
      </c>
      <c r="EF233" s="26">
        <f t="shared" si="244"/>
        <v>0</v>
      </c>
      <c r="EG233" s="27" t="str">
        <f t="shared" si="245"/>
        <v/>
      </c>
      <c r="EI233" s="26" t="str">
        <f t="shared" si="246"/>
        <v>ELSTLF5521</v>
      </c>
      <c r="EJ233" s="26" t="str">
        <f t="shared" si="247"/>
        <v>ELSTLF5521RE</v>
      </c>
    </row>
    <row r="234" spans="1:140" s="26" customFormat="1" ht="52.5" customHeight="1">
      <c r="A234" s="168" t="str">
        <f>IF(OR($I234="TTL",$I234=""),"",IF(ISERROR(VLOOKUP($B234,CODE!$D:$G,CODE!$F$1-2,FALSE))=TRUE,"전략",VLOOKUP($B234,CODE!$D:$G,CODE!$F$1-2,FALSE)))</f>
        <v>전략</v>
      </c>
      <c r="B234" s="217" t="str">
        <f>IF(OR($I234="TTL",$I234=""),"",IF(VLOOKUP($P234,CODE!$K:$O,CODE!$O$1,FALSE)="",$I234,$I234&amp;"-"&amp;VLOOKUP($P234,CODE!$K:$O,CODE!$O$1,FALSE)))</f>
        <v>ELS-의류</v>
      </c>
      <c r="C234" s="71" t="str">
        <f t="shared" si="234"/>
        <v>ELS-EVERGREEN-04</v>
      </c>
      <c r="D234" s="300" t="str">
        <f t="shared" si="235"/>
        <v>ELS-EVERGREEN-04ELSTLF5521RE</v>
      </c>
      <c r="E234" s="71">
        <f t="shared" si="236"/>
        <v>2</v>
      </c>
      <c r="F234" s="193" t="str">
        <f t="shared" si="237"/>
        <v>ELS-EVERGREEN-042</v>
      </c>
      <c r="G234" s="71" t="str">
        <f t="shared" si="238"/>
        <v>ELS-EVERGREEN-042-ELSTLF5521REDOMM</v>
      </c>
      <c r="H234" s="71" t="str">
        <f>IF(ISERROR(I234&amp;VLOOKUP(P234,CODE!$K:$N,CODE!$N$1,FALSE)&amp;S234)=TRUE,0,I234&amp;VLOOKUP(P234,CODE!$K:$N,CODE!$N$1,FALSE)&amp;S234)</f>
        <v>ELS의류521</v>
      </c>
      <c r="I234" s="71" t="str">
        <f>IF(ISERROR(SEARCH("TTL",$K234))=TRUE,IF($L234="","",VLOOKUP($L234,CODE!$B:$G,CODE!$D$1,FALSE)),"TTL")</f>
        <v>ELS</v>
      </c>
      <c r="J234" s="237" t="str">
        <f t="shared" si="239"/>
        <v>14FW_E</v>
      </c>
      <c r="K234" s="878"/>
      <c r="L234" s="40" t="s">
        <v>2343</v>
      </c>
      <c r="M234" s="41" t="str">
        <f>IF(OR($I234="TTL",$L234=""),"",VLOOKUP($L234,CODE!$B:$D,CODE!$C$1,FALSE))</f>
        <v>ELSTINKO</v>
      </c>
      <c r="N234" s="42" t="str">
        <f>IF(OR($I234="TTL",$L234=""),"",VLOOKUP($K$2,CODE!$S:$T,CODE!$T$1-1,FALSE))</f>
        <v>F</v>
      </c>
      <c r="O234" s="1281">
        <v>5</v>
      </c>
      <c r="P234" s="40" t="s">
        <v>2344</v>
      </c>
      <c r="Q234" s="41" t="str">
        <f>IF(OR($I234="TTL",$P234=""),"",VLOOKUP($P234,CODE!$K:$M,CODE!$L$1,FALSE))</f>
        <v>LONG SLEEVES</v>
      </c>
      <c r="R234" s="1282" t="s">
        <v>2345</v>
      </c>
      <c r="S234" s="1283">
        <v>521</v>
      </c>
      <c r="T234" s="43">
        <f t="shared" si="255"/>
        <v>521</v>
      </c>
      <c r="U234" s="39" t="str">
        <f t="shared" si="256"/>
        <v>ELSTLF5521</v>
      </c>
      <c r="V234" s="36">
        <f t="shared" si="224"/>
        <v>0.2</v>
      </c>
      <c r="W234" s="1284" t="s">
        <v>2347</v>
      </c>
      <c r="X234" s="39" t="str">
        <f>IF($Y234="","",VLOOKUP($Y234,CODE!$AE:$AF,CODE!$AF$1-1,FALSE))</f>
        <v>RE</v>
      </c>
      <c r="Y234" s="37" t="s">
        <v>2348</v>
      </c>
      <c r="Z234" s="35" t="str">
        <f t="shared" si="257"/>
        <v>ELSTLF5521RE</v>
      </c>
      <c r="AA234" s="592" t="str">
        <f t="shared" si="225"/>
        <v/>
      </c>
      <c r="AB234" s="44">
        <f t="shared" si="226"/>
        <v>0.2</v>
      </c>
      <c r="AC234" s="598" t="s">
        <v>3017</v>
      </c>
      <c r="AD234" s="184">
        <v>1</v>
      </c>
      <c r="AE234" s="1285" t="s">
        <v>609</v>
      </c>
      <c r="AF234" s="1295">
        <v>300</v>
      </c>
      <c r="AG234" s="1287" t="s">
        <v>2340</v>
      </c>
      <c r="AH234" s="1288">
        <v>4</v>
      </c>
      <c r="AI234" s="224" t="str">
        <f t="shared" si="258"/>
        <v>04</v>
      </c>
      <c r="AJ234" s="1289" t="s">
        <v>2341</v>
      </c>
      <c r="AK234" s="1289" t="s">
        <v>2342</v>
      </c>
      <c r="AL234" s="212">
        <f t="shared" si="259"/>
        <v>1</v>
      </c>
      <c r="AM234" s="247">
        <f>IF(ISERROR(VLOOKUP($F234,[1]기획현황취합!$A$1:$E$65440,[1]기획현황취합!$B$1,FALSE))=TRUE,0,VLOOKUP($F234,[1]기획현황취합!$A$1:$E$65440,[1]기획현황취합!$B$1,FALSE))</f>
        <v>69000</v>
      </c>
      <c r="AN234" s="1099">
        <f>IF(ISERROR(VLOOKUP($F234,[1]기획현황취합!$A$1:$E$65440,[1]기획현황취합!$C$1,FALSE))=TRUE,0,VLOOKUP($F234,[1]기획현황취합!$A$1:$E$65440,[1]기획현황취합!$C$1,FALSE))</f>
        <v>41803</v>
      </c>
      <c r="AO234" s="45">
        <f>IF(ISERROR(($AM234/1.1)/VLOOKUP($AG234,'TARGET MU'!$A:$D,'TARGET MU'!$D$1,FALSE))=TRUE,0,($AM234/1.1)/VLOOKUP($AG234,'TARGET MU'!$A:$D,'TARGET MU'!$D$1,FALSE))</f>
        <v>12545.454545454544</v>
      </c>
      <c r="AP234" s="1110">
        <f>IF(OR(AF234=0,AND(AV234=0,AW234=0)),0,IF(AG234="캡보이2",AV234*$AQ$5+AU234,IF(OR(AK234="IN",AK234="BG",AK234="VT",AK234="CB"),$AU234+(($AV234*(1+$AW$4))*(HLOOKUP(VLOOKUP(AG234,'TARGET MU'!$A:$P,'TARGET MU'!$J$1,FALSE),$AO$4:$AR$5,2,FALSE)))+$AW234,$AU234+((($AV234*(1+$AW$4))*(1+HLOOKUP(VLOOKUP($P234,CODE!$K:$P,CODE!$P$1,FALSE),$AS$4:$AV$5,2,FALSE)))*(HLOOKUP(VLOOKUP(AG234,'TARGET MU'!$A:$P,'TARGET MU'!$J$1,FALSE),$AO$4:$AR$5,2,FALSE)))+$AW234)))</f>
        <v>13754.074999999999</v>
      </c>
      <c r="AQ234" s="38">
        <f t="shared" si="248"/>
        <v>1208.6204545454548</v>
      </c>
      <c r="AR234" s="754">
        <v>0</v>
      </c>
      <c r="AS234" s="754">
        <v>50</v>
      </c>
      <c r="AT234" s="244" t="s">
        <v>1724</v>
      </c>
      <c r="AU234" s="219">
        <f t="shared" si="249"/>
        <v>50</v>
      </c>
      <c r="AV234" s="245">
        <v>10.5</v>
      </c>
      <c r="AW234" s="246">
        <v>0</v>
      </c>
      <c r="AX234" s="250">
        <f>IF(ISERROR(VLOOKUP($F234,[1]기획현황취합!$A$1:$E$65440,[1]기획현황취합!$D$1,FALSE))=TRUE,0,VLOOKUP($F234,[1]기획현황취합!$A$1:$E$65440,[1]기획현황취합!$D$1,FALSE))</f>
        <v>41744</v>
      </c>
      <c r="AY234" s="248">
        <v>41853</v>
      </c>
      <c r="AZ234" s="208">
        <f>IF(ISERROR(VLOOKUP($F234,[1]기획현황취합!$A$1:$E$65440,[1]기획현황취합!$E$1,FALSE))=TRUE,0,VLOOKUP($F234,[1]기획현황취합!$A$1:$E$65440,[1]기획현황취합!$E$1,FALSE))</f>
        <v>41844</v>
      </c>
      <c r="BA234" s="243">
        <v>41859</v>
      </c>
      <c r="BB234" s="243">
        <v>41877</v>
      </c>
      <c r="BC234" s="243">
        <v>0</v>
      </c>
      <c r="BD234" s="243">
        <v>0</v>
      </c>
      <c r="BE234" s="243">
        <v>0</v>
      </c>
      <c r="BF234" s="243">
        <v>0</v>
      </c>
      <c r="BG234" s="249" t="s">
        <v>2773</v>
      </c>
      <c r="BH234" s="249">
        <v>0</v>
      </c>
      <c r="BI234" s="83">
        <f>IF($I234="TTL",SUMIF($C:$C,MID($K234,1,SEARCH("TTL",$K234)-2),$BI:$BI),SUMIF(실입고현황!$A:$A,BB234&amp;VLOOKUP($AG234,'TARGET MU'!$A:$D,'TARGET MU'!$B$1,FALSE)&amp;$Z234&amp;" "&amp;$AE234,실입고현황!$C:$C))</f>
        <v>284</v>
      </c>
      <c r="BJ234" s="102">
        <f>IF($I234="TTL",SUMIF($C:$C,MID($K234,1,SEARCH("TTL",$K234)-2),$BJ:$BJ),SUMIF(실입고현황!$A:$A,BC234&amp;VLOOKUP($AG234,'TARGET MU'!$A:$D,'TARGET MU'!$B$1,FALSE)&amp;$Z234&amp;" "&amp;$AE234,실입고현황!$C:$C))</f>
        <v>0</v>
      </c>
      <c r="BK234" s="103">
        <f>IF($I234="TTL",SUMIF($C:$C,MID($K234,1,SEARCH("TTL",$K234)-2),$BK:$BK),SUMIF(실입고현황!$A:$A,BD234&amp;VLOOKUP($AG234,'TARGET MU'!$A:$D,'TARGET MU'!$B$1,FALSE)&amp;$Z234&amp;" "&amp;$AE234,실입고현황!$C:$C))</f>
        <v>0</v>
      </c>
      <c r="BL234" s="103">
        <f>IF($I234="TTL",SUMIF($C:$C,MID($K234,1,SEARCH("TTL",$K234)-2),$BL:$BL),SUMIF(실입고현황!$A:$A,BE234&amp;VLOOKUP($AG234,'TARGET MU'!$A:$D,'TARGET MU'!$B$1,FALSE)&amp;$Z234&amp;" "&amp;$AE234,실입고현황!$C:$C))</f>
        <v>0</v>
      </c>
      <c r="BM234" s="103">
        <f>IF($I234="TTL",SUMIF($C:$C,MID($K234,1,SEARCH("TTL",$K234)-2),$BM:$BM),SUMIF(실입고현황!$A:$A,BF234&amp;VLOOKUP($AG234,'TARGET MU'!$A:$D,'TARGET MU'!$B$1,FALSE)&amp;$Z234&amp;" "&amp;$AE234,실입고현황!$C:$C))</f>
        <v>0</v>
      </c>
      <c r="BN234" s="104">
        <f t="shared" si="227"/>
        <v>0</v>
      </c>
      <c r="BO234" s="46">
        <f t="shared" si="228"/>
        <v>300</v>
      </c>
      <c r="BP234" s="94">
        <f t="shared" si="229"/>
        <v>4126222.4999999995</v>
      </c>
      <c r="BQ234" s="94">
        <f t="shared" si="230"/>
        <v>20700000</v>
      </c>
      <c r="BR234" s="47">
        <f t="shared" si="231"/>
        <v>4.5606318656305662</v>
      </c>
      <c r="BT234" s="26" t="str">
        <f>IF(ISERROR(Z234&amp;VLOOKUP($AG234,'TARGET MU'!$A:$D,'TARGET MU'!$B$1,FALSE))=TRUE,"",Z234&amp;VLOOKUP($AG234,'TARGET MU'!$A:$D,'TARGET MU'!$B$1,FALSE))</f>
        <v>ELSTLF5521RE에버그린</v>
      </c>
      <c r="BU234" s="31">
        <f t="shared" si="240"/>
        <v>13754.074999999999</v>
      </c>
      <c r="BV234" s="31" t="str">
        <f t="shared" si="241"/>
        <v>ELSTLF5521REOMM30069000EVERGREEN04CN</v>
      </c>
      <c r="BX234" s="54" t="str">
        <f t="shared" si="198"/>
        <v>ELS</v>
      </c>
      <c r="BY234" s="55">
        <f t="shared" si="199"/>
        <v>5</v>
      </c>
      <c r="BZ234" s="55" t="str">
        <f t="shared" si="200"/>
        <v>M</v>
      </c>
      <c r="CA234" s="55" t="str">
        <f t="shared" si="201"/>
        <v>TL</v>
      </c>
      <c r="CB234" s="55" t="str">
        <f t="shared" si="202"/>
        <v>K</v>
      </c>
      <c r="CC234" s="55" t="str">
        <f t="shared" si="203"/>
        <v>CN</v>
      </c>
      <c r="CD234" s="56" t="str">
        <f t="shared" si="204"/>
        <v>14FW_ELSTINKO_MTM_13_RE_KIDS</v>
      </c>
      <c r="CE234" s="55" t="str">
        <f t="shared" si="205"/>
        <v>ELSTLF5521</v>
      </c>
      <c r="CF234" s="55">
        <f t="shared" si="206"/>
        <v>521</v>
      </c>
      <c r="CG234" s="56" t="str">
        <f t="shared" si="207"/>
        <v>14FW_ELSTINKO_MTM_13_RE_KIDS</v>
      </c>
      <c r="CH234" s="55" t="str">
        <f t="shared" si="208"/>
        <v>RE</v>
      </c>
      <c r="CI234" s="55">
        <f t="shared" si="209"/>
        <v>1</v>
      </c>
      <c r="CJ234" s="55" t="str">
        <f t="shared" si="210"/>
        <v>OMM</v>
      </c>
      <c r="CK234" s="57">
        <f t="shared" si="232"/>
        <v>300</v>
      </c>
      <c r="CL234" s="58">
        <f t="shared" si="211"/>
        <v>10.5</v>
      </c>
      <c r="CM234" s="57">
        <f t="shared" si="212"/>
        <v>69000</v>
      </c>
      <c r="CN234" s="57">
        <f t="shared" si="213"/>
        <v>13704.074999999999</v>
      </c>
      <c r="CO234" s="57">
        <f t="shared" si="214"/>
        <v>50</v>
      </c>
      <c r="CP234" s="59">
        <f t="shared" si="215"/>
        <v>1</v>
      </c>
      <c r="CQ234" s="234"/>
      <c r="CS234" s="48"/>
      <c r="CT234" s="49" t="str">
        <f t="shared" si="216"/>
        <v>ELSTLF5521REOMM</v>
      </c>
      <c r="CU234" s="50" t="str">
        <f t="shared" si="217"/>
        <v>ELSTINKO</v>
      </c>
      <c r="CV234" s="50" t="str">
        <f t="shared" si="197"/>
        <v>LONG SLEEVES_521_KIDS</v>
      </c>
      <c r="CW234" s="50" t="str">
        <f t="shared" si="218"/>
        <v>RED_OMM</v>
      </c>
      <c r="CX234" s="51" t="str">
        <f t="shared" si="219"/>
        <v>ELS</v>
      </c>
      <c r="CY234" s="51">
        <f t="shared" si="220"/>
        <v>521</v>
      </c>
      <c r="CZ234" s="52">
        <f t="shared" si="233"/>
        <v>300</v>
      </c>
      <c r="DA234" s="52">
        <f t="shared" si="221"/>
        <v>69000</v>
      </c>
      <c r="DB234" s="51" t="str">
        <f t="shared" si="222"/>
        <v>RED</v>
      </c>
      <c r="DC234" s="51" t="str">
        <f t="shared" si="223"/>
        <v>OMM</v>
      </c>
      <c r="DD234" s="60"/>
      <c r="DE234" s="164"/>
      <c r="DG234" s="270">
        <v>41778</v>
      </c>
      <c r="DH234" s="276">
        <f t="shared" si="260"/>
        <v>41754</v>
      </c>
      <c r="DI234" s="269">
        <v>41746</v>
      </c>
      <c r="DJ234" s="269">
        <v>41746</v>
      </c>
      <c r="DK234" s="270"/>
      <c r="DL234" s="1167"/>
      <c r="DM234" s="1167"/>
      <c r="DN234" s="270"/>
      <c r="DO234" s="270"/>
      <c r="DP234" s="277">
        <f t="shared" si="261"/>
        <v>41784</v>
      </c>
      <c r="DQ234" s="270"/>
      <c r="DR234" s="270"/>
      <c r="DS234" s="271"/>
      <c r="DT234" s="270"/>
      <c r="DU234" s="271"/>
      <c r="DV234" s="270">
        <v>41820</v>
      </c>
      <c r="DW234" s="270"/>
      <c r="DX234" s="271"/>
      <c r="DY234" s="271"/>
      <c r="DZ234" s="60"/>
      <c r="EA234" s="61"/>
      <c r="EB234" s="61"/>
      <c r="EC234" s="26" t="str">
        <f t="shared" si="242"/>
        <v/>
      </c>
      <c r="ED234" s="26" t="str">
        <f t="shared" si="243"/>
        <v>ELSTLF5521REOMM</v>
      </c>
      <c r="EE234" s="27">
        <f>IF($ED234="",0,IF(COUNTIF(ED$12:ED233,ED234)=0,0,COUNTIF(ED$12:ED233,ED234)))</f>
        <v>0</v>
      </c>
      <c r="EF234" s="26">
        <f t="shared" si="244"/>
        <v>0</v>
      </c>
      <c r="EG234" s="27" t="str">
        <f t="shared" si="245"/>
        <v/>
      </c>
      <c r="EI234" s="26" t="str">
        <f t="shared" si="246"/>
        <v>ELSTLF5521</v>
      </c>
      <c r="EJ234" s="26" t="str">
        <f t="shared" si="247"/>
        <v>ELSTLF5521RE</v>
      </c>
    </row>
    <row r="235" spans="1:140" s="26" customFormat="1" ht="52.5" customHeight="1">
      <c r="A235" s="168" t="str">
        <f>IF(OR($I235="TTL",$I235=""),"",IF(ISERROR(VLOOKUP($B235,CODE!$D:$G,CODE!$F$1-2,FALSE))=TRUE,"전략",VLOOKUP($B235,CODE!$D:$G,CODE!$F$1-2,FALSE)))</f>
        <v>전략</v>
      </c>
      <c r="B235" s="217" t="str">
        <f>IF(OR($I235="TTL",$I235=""),"",IF(VLOOKUP($P235,CODE!$K:$O,CODE!$O$1,FALSE)="",$I235,$I235&amp;"-"&amp;VLOOKUP($P235,CODE!$K:$O,CODE!$O$1,FALSE)))</f>
        <v>ELS-의류</v>
      </c>
      <c r="C235" s="71" t="str">
        <f t="shared" si="234"/>
        <v>ELS-EVERGREEN-04</v>
      </c>
      <c r="D235" s="300" t="str">
        <f t="shared" si="235"/>
        <v>ELS-EVERGREEN-04ELSTLF5521RE</v>
      </c>
      <c r="E235" s="71">
        <f t="shared" si="236"/>
        <v>2</v>
      </c>
      <c r="F235" s="193" t="str">
        <f t="shared" si="237"/>
        <v>ELS-EVERGREEN-042</v>
      </c>
      <c r="G235" s="71" t="str">
        <f t="shared" si="238"/>
        <v>ELS-EVERGREEN-042-ELSTLF5521REDOLL</v>
      </c>
      <c r="H235" s="71" t="str">
        <f>IF(ISERROR(I235&amp;VLOOKUP(P235,CODE!$K:$N,CODE!$N$1,FALSE)&amp;S235)=TRUE,0,I235&amp;VLOOKUP(P235,CODE!$K:$N,CODE!$N$1,FALSE)&amp;S235)</f>
        <v>ELS의류521</v>
      </c>
      <c r="I235" s="71" t="str">
        <f>IF(ISERROR(SEARCH("TTL",$K235))=TRUE,IF($L235="","",VLOOKUP($L235,CODE!$B:$G,CODE!$D$1,FALSE)),"TTL")</f>
        <v>ELS</v>
      </c>
      <c r="J235" s="237" t="str">
        <f t="shared" si="239"/>
        <v>14FW_E</v>
      </c>
      <c r="K235" s="878"/>
      <c r="L235" s="40" t="s">
        <v>2343</v>
      </c>
      <c r="M235" s="41" t="str">
        <f>IF(OR($I235="TTL",$L235=""),"",VLOOKUP($L235,CODE!$B:$D,CODE!$C$1,FALSE))</f>
        <v>ELSTINKO</v>
      </c>
      <c r="N235" s="42" t="str">
        <f>IF(OR($I235="TTL",$L235=""),"",VLOOKUP($K$2,CODE!$S:$T,CODE!$T$1-1,FALSE))</f>
        <v>F</v>
      </c>
      <c r="O235" s="1281">
        <v>5</v>
      </c>
      <c r="P235" s="40" t="s">
        <v>2344</v>
      </c>
      <c r="Q235" s="41" t="str">
        <f>IF(OR($I235="TTL",$P235=""),"",VLOOKUP($P235,CODE!$K:$M,CODE!$L$1,FALSE))</f>
        <v>LONG SLEEVES</v>
      </c>
      <c r="R235" s="1282" t="s">
        <v>2345</v>
      </c>
      <c r="S235" s="1283">
        <v>521</v>
      </c>
      <c r="T235" s="43">
        <f t="shared" si="255"/>
        <v>521</v>
      </c>
      <c r="U235" s="39" t="str">
        <f t="shared" si="256"/>
        <v>ELSTLF5521</v>
      </c>
      <c r="V235" s="36">
        <f t="shared" si="224"/>
        <v>0.2</v>
      </c>
      <c r="W235" s="1284" t="s">
        <v>2347</v>
      </c>
      <c r="X235" s="39" t="str">
        <f>IF($Y235="","",VLOOKUP($Y235,CODE!$AE:$AF,CODE!$AF$1-1,FALSE))</f>
        <v>RE</v>
      </c>
      <c r="Y235" s="37" t="s">
        <v>2348</v>
      </c>
      <c r="Z235" s="35" t="str">
        <f t="shared" si="257"/>
        <v>ELSTLF5521RE</v>
      </c>
      <c r="AA235" s="592" t="str">
        <f t="shared" si="225"/>
        <v/>
      </c>
      <c r="AB235" s="44">
        <f t="shared" si="226"/>
        <v>0.2</v>
      </c>
      <c r="AC235" s="598" t="s">
        <v>3017</v>
      </c>
      <c r="AD235" s="184">
        <v>1</v>
      </c>
      <c r="AE235" s="1285" t="s">
        <v>624</v>
      </c>
      <c r="AF235" s="1295">
        <v>200</v>
      </c>
      <c r="AG235" s="1287" t="s">
        <v>2340</v>
      </c>
      <c r="AH235" s="1288">
        <v>4</v>
      </c>
      <c r="AI235" s="224" t="str">
        <f t="shared" si="258"/>
        <v>04</v>
      </c>
      <c r="AJ235" s="1289" t="s">
        <v>2341</v>
      </c>
      <c r="AK235" s="1289" t="s">
        <v>2342</v>
      </c>
      <c r="AL235" s="212">
        <f t="shared" si="259"/>
        <v>1</v>
      </c>
      <c r="AM235" s="247">
        <f>IF(ISERROR(VLOOKUP($F235,[1]기획현황취합!$A$1:$E$65440,[1]기획현황취합!$B$1,FALSE))=TRUE,0,VLOOKUP($F235,[1]기획현황취합!$A$1:$E$65440,[1]기획현황취합!$B$1,FALSE))</f>
        <v>69000</v>
      </c>
      <c r="AN235" s="1099">
        <f>IF(ISERROR(VLOOKUP($F235,[1]기획현황취합!$A$1:$E$65440,[1]기획현황취합!$C$1,FALSE))=TRUE,0,VLOOKUP($F235,[1]기획현황취합!$A$1:$E$65440,[1]기획현황취합!$C$1,FALSE))</f>
        <v>41803</v>
      </c>
      <c r="AO235" s="45">
        <f>IF(ISERROR(($AM235/1.1)/VLOOKUP($AG235,'TARGET MU'!$A:$D,'TARGET MU'!$D$1,FALSE))=TRUE,0,($AM235/1.1)/VLOOKUP($AG235,'TARGET MU'!$A:$D,'TARGET MU'!$D$1,FALSE))</f>
        <v>12545.454545454544</v>
      </c>
      <c r="AP235" s="1110">
        <f>IF(OR(AF235=0,AND(AV235=0,AW235=0)),0,IF(AG235="캡보이2",AV235*$AQ$5+AU235,IF(OR(AK235="IN",AK235="BG",AK235="VT",AK235="CB"),$AU235+(($AV235*(1+$AW$4))*(HLOOKUP(VLOOKUP(AG235,'TARGET MU'!$A:$P,'TARGET MU'!$J$1,FALSE),$AO$4:$AR$5,2,FALSE)))+$AW235,$AU235+((($AV235*(1+$AW$4))*(1+HLOOKUP(VLOOKUP($P235,CODE!$K:$P,CODE!$P$1,FALSE),$AS$4:$AV$5,2,FALSE)))*(HLOOKUP(VLOOKUP(AG235,'TARGET MU'!$A:$P,'TARGET MU'!$J$1,FALSE),$AO$4:$AR$5,2,FALSE)))+$AW235)))</f>
        <v>13754.074999999999</v>
      </c>
      <c r="AQ235" s="38">
        <f t="shared" si="248"/>
        <v>1208.6204545454548</v>
      </c>
      <c r="AR235" s="754">
        <v>0</v>
      </c>
      <c r="AS235" s="754">
        <v>50</v>
      </c>
      <c r="AT235" s="244" t="s">
        <v>1724</v>
      </c>
      <c r="AU235" s="219">
        <f t="shared" si="249"/>
        <v>50</v>
      </c>
      <c r="AV235" s="245">
        <v>10.5</v>
      </c>
      <c r="AW235" s="246">
        <v>0</v>
      </c>
      <c r="AX235" s="250">
        <f>IF(ISERROR(VLOOKUP($F235,[1]기획현황취합!$A$1:$E$65440,[1]기획현황취합!$D$1,FALSE))=TRUE,0,VLOOKUP($F235,[1]기획현황취합!$A$1:$E$65440,[1]기획현황취합!$D$1,FALSE))</f>
        <v>41744</v>
      </c>
      <c r="AY235" s="248">
        <v>41853</v>
      </c>
      <c r="AZ235" s="208">
        <f>IF(ISERROR(VLOOKUP($F235,[1]기획현황취합!$A$1:$E$65440,[1]기획현황취합!$E$1,FALSE))=TRUE,0,VLOOKUP($F235,[1]기획현황취합!$A$1:$E$65440,[1]기획현황취합!$E$1,FALSE))</f>
        <v>41844</v>
      </c>
      <c r="BA235" s="243">
        <v>41859</v>
      </c>
      <c r="BB235" s="243">
        <v>41877</v>
      </c>
      <c r="BC235" s="243">
        <v>0</v>
      </c>
      <c r="BD235" s="243">
        <v>0</v>
      </c>
      <c r="BE235" s="243">
        <v>0</v>
      </c>
      <c r="BF235" s="243">
        <v>0</v>
      </c>
      <c r="BG235" s="249" t="s">
        <v>2773</v>
      </c>
      <c r="BH235" s="249">
        <v>0</v>
      </c>
      <c r="BI235" s="83">
        <f>IF($I235="TTL",SUMIF($C:$C,MID($K235,1,SEARCH("TTL",$K235)-2),$BI:$BI),SUMIF(실입고현황!$A:$A,BB235&amp;VLOOKUP($AG235,'TARGET MU'!$A:$D,'TARGET MU'!$B$1,FALSE)&amp;$Z235&amp;" "&amp;$AE235,실입고현황!$C:$C))</f>
        <v>187</v>
      </c>
      <c r="BJ235" s="102">
        <f>IF($I235="TTL",SUMIF($C:$C,MID($K235,1,SEARCH("TTL",$K235)-2),$BJ:$BJ),SUMIF(실입고현황!$A:$A,BC235&amp;VLOOKUP($AG235,'TARGET MU'!$A:$D,'TARGET MU'!$B$1,FALSE)&amp;$Z235&amp;" "&amp;$AE235,실입고현황!$C:$C))</f>
        <v>0</v>
      </c>
      <c r="BK235" s="103">
        <f>IF($I235="TTL",SUMIF($C:$C,MID($K235,1,SEARCH("TTL",$K235)-2),$BK:$BK),SUMIF(실입고현황!$A:$A,BD235&amp;VLOOKUP($AG235,'TARGET MU'!$A:$D,'TARGET MU'!$B$1,FALSE)&amp;$Z235&amp;" "&amp;$AE235,실입고현황!$C:$C))</f>
        <v>0</v>
      </c>
      <c r="BL235" s="103">
        <f>IF($I235="TTL",SUMIF($C:$C,MID($K235,1,SEARCH("TTL",$K235)-2),$BL:$BL),SUMIF(실입고현황!$A:$A,BE235&amp;VLOOKUP($AG235,'TARGET MU'!$A:$D,'TARGET MU'!$B$1,FALSE)&amp;$Z235&amp;" "&amp;$AE235,실입고현황!$C:$C))</f>
        <v>0</v>
      </c>
      <c r="BM235" s="103">
        <f>IF($I235="TTL",SUMIF($C:$C,MID($K235,1,SEARCH("TTL",$K235)-2),$BM:$BM),SUMIF(실입고현황!$A:$A,BF235&amp;VLOOKUP($AG235,'TARGET MU'!$A:$D,'TARGET MU'!$B$1,FALSE)&amp;$Z235&amp;" "&amp;$AE235,실입고현황!$C:$C))</f>
        <v>0</v>
      </c>
      <c r="BN235" s="104">
        <f t="shared" si="227"/>
        <v>0</v>
      </c>
      <c r="BO235" s="46">
        <f t="shared" si="228"/>
        <v>200</v>
      </c>
      <c r="BP235" s="94">
        <f t="shared" si="229"/>
        <v>2750815</v>
      </c>
      <c r="BQ235" s="94">
        <f t="shared" si="230"/>
        <v>13800000</v>
      </c>
      <c r="BR235" s="47">
        <f t="shared" si="231"/>
        <v>4.5606318656305653</v>
      </c>
      <c r="BT235" s="26" t="str">
        <f>IF(ISERROR(Z235&amp;VLOOKUP($AG235,'TARGET MU'!$A:$D,'TARGET MU'!$B$1,FALSE))=TRUE,"",Z235&amp;VLOOKUP($AG235,'TARGET MU'!$A:$D,'TARGET MU'!$B$1,FALSE))</f>
        <v>ELSTLF5521RE에버그린</v>
      </c>
      <c r="BU235" s="31">
        <f t="shared" si="240"/>
        <v>13754.074999999999</v>
      </c>
      <c r="BV235" s="31" t="str">
        <f t="shared" si="241"/>
        <v>ELSTLF5521REOLL20069000EVERGREEN04CN</v>
      </c>
      <c r="BX235" s="54" t="str">
        <f t="shared" si="198"/>
        <v>ELS</v>
      </c>
      <c r="BY235" s="55">
        <f t="shared" si="199"/>
        <v>5</v>
      </c>
      <c r="BZ235" s="55" t="str">
        <f t="shared" si="200"/>
        <v>M</v>
      </c>
      <c r="CA235" s="55" t="str">
        <f t="shared" si="201"/>
        <v>TL</v>
      </c>
      <c r="CB235" s="55" t="str">
        <f t="shared" si="202"/>
        <v>K</v>
      </c>
      <c r="CC235" s="55" t="str">
        <f t="shared" si="203"/>
        <v>CN</v>
      </c>
      <c r="CD235" s="56" t="str">
        <f t="shared" si="204"/>
        <v>14FW_ELSTINKO_MTM_13_RE_KIDS</v>
      </c>
      <c r="CE235" s="55" t="str">
        <f t="shared" si="205"/>
        <v>ELSTLF5521</v>
      </c>
      <c r="CF235" s="55">
        <f t="shared" si="206"/>
        <v>521</v>
      </c>
      <c r="CG235" s="56" t="str">
        <f t="shared" si="207"/>
        <v>14FW_ELSTINKO_MTM_13_RE_KIDS</v>
      </c>
      <c r="CH235" s="55" t="str">
        <f t="shared" si="208"/>
        <v>RE</v>
      </c>
      <c r="CI235" s="55">
        <f t="shared" si="209"/>
        <v>1</v>
      </c>
      <c r="CJ235" s="55" t="str">
        <f t="shared" si="210"/>
        <v>OLL</v>
      </c>
      <c r="CK235" s="57">
        <f t="shared" si="232"/>
        <v>200</v>
      </c>
      <c r="CL235" s="58">
        <f t="shared" si="211"/>
        <v>10.5</v>
      </c>
      <c r="CM235" s="57">
        <f t="shared" si="212"/>
        <v>69000</v>
      </c>
      <c r="CN235" s="57">
        <f t="shared" si="213"/>
        <v>13704.074999999999</v>
      </c>
      <c r="CO235" s="57">
        <f t="shared" si="214"/>
        <v>50</v>
      </c>
      <c r="CP235" s="59">
        <f t="shared" si="215"/>
        <v>1</v>
      </c>
      <c r="CQ235" s="234"/>
      <c r="CS235" s="48"/>
      <c r="CT235" s="49" t="str">
        <f t="shared" si="216"/>
        <v>ELSTLF5521REOLL</v>
      </c>
      <c r="CU235" s="50" t="str">
        <f t="shared" si="217"/>
        <v>ELSTINKO</v>
      </c>
      <c r="CV235" s="50" t="str">
        <f t="shared" si="197"/>
        <v>LONG SLEEVES_521_KIDS</v>
      </c>
      <c r="CW235" s="50" t="str">
        <f t="shared" si="218"/>
        <v>RED_OLL</v>
      </c>
      <c r="CX235" s="51" t="str">
        <f t="shared" si="219"/>
        <v>ELS</v>
      </c>
      <c r="CY235" s="51">
        <f t="shared" si="220"/>
        <v>521</v>
      </c>
      <c r="CZ235" s="52">
        <f t="shared" si="233"/>
        <v>200</v>
      </c>
      <c r="DA235" s="52">
        <f t="shared" si="221"/>
        <v>69000</v>
      </c>
      <c r="DB235" s="51" t="str">
        <f t="shared" si="222"/>
        <v>RED</v>
      </c>
      <c r="DC235" s="51" t="str">
        <f t="shared" si="223"/>
        <v>OLL</v>
      </c>
      <c r="DD235" s="60"/>
      <c r="DE235" s="164"/>
      <c r="DG235" s="270">
        <v>41778</v>
      </c>
      <c r="DH235" s="276">
        <f t="shared" si="260"/>
        <v>41754</v>
      </c>
      <c r="DI235" s="269">
        <v>41746</v>
      </c>
      <c r="DJ235" s="269">
        <v>41746</v>
      </c>
      <c r="DK235" s="270"/>
      <c r="DL235" s="1167"/>
      <c r="DM235" s="1167"/>
      <c r="DN235" s="270"/>
      <c r="DO235" s="270"/>
      <c r="DP235" s="277">
        <f t="shared" si="261"/>
        <v>41784</v>
      </c>
      <c r="DQ235" s="270"/>
      <c r="DR235" s="270"/>
      <c r="DS235" s="271"/>
      <c r="DT235" s="270"/>
      <c r="DU235" s="271"/>
      <c r="DV235" s="270">
        <v>41820</v>
      </c>
      <c r="DW235" s="270"/>
      <c r="DX235" s="271"/>
      <c r="DY235" s="271"/>
      <c r="DZ235" s="60"/>
      <c r="EA235" s="61"/>
      <c r="EB235" s="61"/>
      <c r="EC235" s="26" t="str">
        <f t="shared" si="242"/>
        <v/>
      </c>
      <c r="ED235" s="26" t="str">
        <f t="shared" si="243"/>
        <v>ELSTLF5521REOLL</v>
      </c>
      <c r="EE235" s="27">
        <f>IF($ED235="",0,IF(COUNTIF(ED$12:ED234,ED235)=0,0,COUNTIF(ED$12:ED234,ED235)))</f>
        <v>0</v>
      </c>
      <c r="EF235" s="26">
        <f t="shared" si="244"/>
        <v>0</v>
      </c>
      <c r="EG235" s="27" t="str">
        <f t="shared" si="245"/>
        <v/>
      </c>
      <c r="EI235" s="26" t="str">
        <f t="shared" si="246"/>
        <v>ELSTLF5521</v>
      </c>
      <c r="EJ235" s="26" t="str">
        <f t="shared" si="247"/>
        <v>ELSTLF5521RE</v>
      </c>
    </row>
    <row r="236" spans="1:140" s="26" customFormat="1" ht="52.5" customHeight="1">
      <c r="A236" s="168" t="str">
        <f>IF(OR($I236="TTL",$I236=""),"",IF(ISERROR(VLOOKUP($B236,CODE!$D:$G,CODE!$F$1-2,FALSE))=TRUE,"전략",VLOOKUP($B236,CODE!$D:$G,CODE!$F$1-2,FALSE)))</f>
        <v>전략</v>
      </c>
      <c r="B236" s="217" t="str">
        <f>IF(OR($I236="TTL",$I236=""),"",IF(VLOOKUP($P236,CODE!$K:$O,CODE!$O$1,FALSE)="",$I236,$I236&amp;"-"&amp;VLOOKUP($P236,CODE!$K:$O,CODE!$O$1,FALSE)))</f>
        <v>ELS-의류</v>
      </c>
      <c r="C236" s="71" t="str">
        <f t="shared" si="234"/>
        <v>ELS-EVERGREEN-04</v>
      </c>
      <c r="D236" s="300" t="str">
        <f t="shared" si="235"/>
        <v>ELS-EVERGREEN-04ELSTLF5521RE</v>
      </c>
      <c r="E236" s="71">
        <f t="shared" si="236"/>
        <v>2</v>
      </c>
      <c r="F236" s="193" t="str">
        <f t="shared" si="237"/>
        <v>ELS-EVERGREEN-042</v>
      </c>
      <c r="G236" s="71" t="str">
        <f t="shared" si="238"/>
        <v>ELS-EVERGREEN-042-ELSTLF5521REDOXL</v>
      </c>
      <c r="H236" s="71" t="str">
        <f>IF(ISERROR(I236&amp;VLOOKUP(P236,CODE!$K:$N,CODE!$N$1,FALSE)&amp;S236)=TRUE,0,I236&amp;VLOOKUP(P236,CODE!$K:$N,CODE!$N$1,FALSE)&amp;S236)</f>
        <v>ELS의류521</v>
      </c>
      <c r="I236" s="71" t="str">
        <f>IF(ISERROR(SEARCH("TTL",$K236))=TRUE,IF($L236="","",VLOOKUP($L236,CODE!$B:$G,CODE!$D$1,FALSE)),"TTL")</f>
        <v>ELS</v>
      </c>
      <c r="J236" s="237" t="str">
        <f t="shared" si="239"/>
        <v>14FW_E</v>
      </c>
      <c r="K236" s="878"/>
      <c r="L236" s="40" t="s">
        <v>2343</v>
      </c>
      <c r="M236" s="41" t="str">
        <f>IF(OR($I236="TTL",$L236=""),"",VLOOKUP($L236,CODE!$B:$D,CODE!$C$1,FALSE))</f>
        <v>ELSTINKO</v>
      </c>
      <c r="N236" s="42" t="str">
        <f>IF(OR($I236="TTL",$L236=""),"",VLOOKUP($K$2,CODE!$S:$T,CODE!$T$1-1,FALSE))</f>
        <v>F</v>
      </c>
      <c r="O236" s="1281">
        <v>5</v>
      </c>
      <c r="P236" s="40" t="s">
        <v>2344</v>
      </c>
      <c r="Q236" s="41" t="str">
        <f>IF(OR($I236="TTL",$P236=""),"",VLOOKUP($P236,CODE!$K:$M,CODE!$L$1,FALSE))</f>
        <v>LONG SLEEVES</v>
      </c>
      <c r="R236" s="1282" t="s">
        <v>2345</v>
      </c>
      <c r="S236" s="1283">
        <v>521</v>
      </c>
      <c r="T236" s="43">
        <f t="shared" si="255"/>
        <v>521</v>
      </c>
      <c r="U236" s="39" t="str">
        <f t="shared" si="256"/>
        <v>ELSTLF5521</v>
      </c>
      <c r="V236" s="36">
        <f t="shared" si="224"/>
        <v>0.2</v>
      </c>
      <c r="W236" s="1284" t="s">
        <v>2347</v>
      </c>
      <c r="X236" s="39" t="str">
        <f>IF($Y236="","",VLOOKUP($Y236,CODE!$AE:$AF,CODE!$AF$1-1,FALSE))</f>
        <v>RE</v>
      </c>
      <c r="Y236" s="37" t="s">
        <v>2348</v>
      </c>
      <c r="Z236" s="35" t="str">
        <f t="shared" si="257"/>
        <v>ELSTLF5521RE</v>
      </c>
      <c r="AA236" s="592" t="str">
        <f t="shared" si="225"/>
        <v/>
      </c>
      <c r="AB236" s="44">
        <f t="shared" si="226"/>
        <v>0.2</v>
      </c>
      <c r="AC236" s="598" t="s">
        <v>3017</v>
      </c>
      <c r="AD236" s="184">
        <v>1</v>
      </c>
      <c r="AE236" s="1285" t="s">
        <v>636</v>
      </c>
      <c r="AF236" s="1295">
        <v>200</v>
      </c>
      <c r="AG236" s="1287" t="s">
        <v>2340</v>
      </c>
      <c r="AH236" s="1288">
        <v>4</v>
      </c>
      <c r="AI236" s="224" t="str">
        <f t="shared" si="258"/>
        <v>04</v>
      </c>
      <c r="AJ236" s="1289" t="s">
        <v>2341</v>
      </c>
      <c r="AK236" s="1289" t="s">
        <v>2342</v>
      </c>
      <c r="AL236" s="212">
        <f t="shared" si="259"/>
        <v>1</v>
      </c>
      <c r="AM236" s="247">
        <f>IF(ISERROR(VLOOKUP($F236,[1]기획현황취합!$A$1:$E$65440,[1]기획현황취합!$B$1,FALSE))=TRUE,0,VLOOKUP($F236,[1]기획현황취합!$A$1:$E$65440,[1]기획현황취합!$B$1,FALSE))</f>
        <v>69000</v>
      </c>
      <c r="AN236" s="1099">
        <f>IF(ISERROR(VLOOKUP($F236,[1]기획현황취합!$A$1:$E$65440,[1]기획현황취합!$C$1,FALSE))=TRUE,0,VLOOKUP($F236,[1]기획현황취합!$A$1:$E$65440,[1]기획현황취합!$C$1,FALSE))</f>
        <v>41803</v>
      </c>
      <c r="AO236" s="45">
        <f>IF(ISERROR(($AM236/1.1)/VLOOKUP($AG236,'TARGET MU'!$A:$D,'TARGET MU'!$D$1,FALSE))=TRUE,0,($AM236/1.1)/VLOOKUP($AG236,'TARGET MU'!$A:$D,'TARGET MU'!$D$1,FALSE))</f>
        <v>12545.454545454544</v>
      </c>
      <c r="AP236" s="1110">
        <f>IF(OR(AF236=0,AND(AV236=0,AW236=0)),0,IF(AG236="캡보이2",AV236*$AQ$5+AU236,IF(OR(AK236="IN",AK236="BG",AK236="VT",AK236="CB"),$AU236+(($AV236*(1+$AW$4))*(HLOOKUP(VLOOKUP(AG236,'TARGET MU'!$A:$P,'TARGET MU'!$J$1,FALSE),$AO$4:$AR$5,2,FALSE)))+$AW236,$AU236+((($AV236*(1+$AW$4))*(1+HLOOKUP(VLOOKUP($P236,CODE!$K:$P,CODE!$P$1,FALSE),$AS$4:$AV$5,2,FALSE)))*(HLOOKUP(VLOOKUP(AG236,'TARGET MU'!$A:$P,'TARGET MU'!$J$1,FALSE),$AO$4:$AR$5,2,FALSE)))+$AW236)))</f>
        <v>13754.074999999999</v>
      </c>
      <c r="AQ236" s="38">
        <f t="shared" si="248"/>
        <v>1208.6204545454548</v>
      </c>
      <c r="AR236" s="754">
        <v>0</v>
      </c>
      <c r="AS236" s="754">
        <v>50</v>
      </c>
      <c r="AT236" s="244" t="s">
        <v>1724</v>
      </c>
      <c r="AU236" s="219">
        <f t="shared" si="249"/>
        <v>50</v>
      </c>
      <c r="AV236" s="245">
        <v>10.5</v>
      </c>
      <c r="AW236" s="246">
        <v>0</v>
      </c>
      <c r="AX236" s="250">
        <f>IF(ISERROR(VLOOKUP($F236,[1]기획현황취합!$A$1:$E$65440,[1]기획현황취합!$D$1,FALSE))=TRUE,0,VLOOKUP($F236,[1]기획현황취합!$A$1:$E$65440,[1]기획현황취합!$D$1,FALSE))</f>
        <v>41744</v>
      </c>
      <c r="AY236" s="248">
        <v>41853</v>
      </c>
      <c r="AZ236" s="208">
        <f>IF(ISERROR(VLOOKUP($F236,[1]기획현황취합!$A$1:$E$65440,[1]기획현황취합!$E$1,FALSE))=TRUE,0,VLOOKUP($F236,[1]기획현황취합!$A$1:$E$65440,[1]기획현황취합!$E$1,FALSE))</f>
        <v>41844</v>
      </c>
      <c r="BA236" s="243">
        <v>41859</v>
      </c>
      <c r="BB236" s="243">
        <v>41877</v>
      </c>
      <c r="BC236" s="243">
        <v>0</v>
      </c>
      <c r="BD236" s="243">
        <v>0</v>
      </c>
      <c r="BE236" s="243">
        <v>0</v>
      </c>
      <c r="BF236" s="243">
        <v>0</v>
      </c>
      <c r="BG236" s="249" t="s">
        <v>2773</v>
      </c>
      <c r="BH236" s="249">
        <v>0</v>
      </c>
      <c r="BI236" s="83">
        <f>IF($I236="TTL",SUMIF($C:$C,MID($K236,1,SEARCH("TTL",$K236)-2),$BI:$BI),SUMIF(실입고현황!$A:$A,BB236&amp;VLOOKUP($AG236,'TARGET MU'!$A:$D,'TARGET MU'!$B$1,FALSE)&amp;$Z236&amp;" "&amp;$AE236,실입고현황!$C:$C))</f>
        <v>184</v>
      </c>
      <c r="BJ236" s="102">
        <f>IF($I236="TTL",SUMIF($C:$C,MID($K236,1,SEARCH("TTL",$K236)-2),$BJ:$BJ),SUMIF(실입고현황!$A:$A,BC236&amp;VLOOKUP($AG236,'TARGET MU'!$A:$D,'TARGET MU'!$B$1,FALSE)&amp;$Z236&amp;" "&amp;$AE236,실입고현황!$C:$C))</f>
        <v>0</v>
      </c>
      <c r="BK236" s="103">
        <f>IF($I236="TTL",SUMIF($C:$C,MID($K236,1,SEARCH("TTL",$K236)-2),$BK:$BK),SUMIF(실입고현황!$A:$A,BD236&amp;VLOOKUP($AG236,'TARGET MU'!$A:$D,'TARGET MU'!$B$1,FALSE)&amp;$Z236&amp;" "&amp;$AE236,실입고현황!$C:$C))</f>
        <v>0</v>
      </c>
      <c r="BL236" s="103">
        <f>IF($I236="TTL",SUMIF($C:$C,MID($K236,1,SEARCH("TTL",$K236)-2),$BL:$BL),SUMIF(실입고현황!$A:$A,BE236&amp;VLOOKUP($AG236,'TARGET MU'!$A:$D,'TARGET MU'!$B$1,FALSE)&amp;$Z236&amp;" "&amp;$AE236,실입고현황!$C:$C))</f>
        <v>0</v>
      </c>
      <c r="BM236" s="103">
        <f>IF($I236="TTL",SUMIF($C:$C,MID($K236,1,SEARCH("TTL",$K236)-2),$BM:$BM),SUMIF(실입고현황!$A:$A,BF236&amp;VLOOKUP($AG236,'TARGET MU'!$A:$D,'TARGET MU'!$B$1,FALSE)&amp;$Z236&amp;" "&amp;$AE236,실입고현황!$C:$C))</f>
        <v>0</v>
      </c>
      <c r="BN236" s="104">
        <f t="shared" si="227"/>
        <v>0</v>
      </c>
      <c r="BO236" s="46">
        <f t="shared" si="228"/>
        <v>200</v>
      </c>
      <c r="BP236" s="94">
        <f t="shared" si="229"/>
        <v>2750815</v>
      </c>
      <c r="BQ236" s="94">
        <f t="shared" si="230"/>
        <v>13800000</v>
      </c>
      <c r="BR236" s="47">
        <f t="shared" si="231"/>
        <v>4.5606318656305653</v>
      </c>
      <c r="BT236" s="26" t="str">
        <f>IF(ISERROR(Z236&amp;VLOOKUP($AG236,'TARGET MU'!$A:$D,'TARGET MU'!$B$1,FALSE))=TRUE,"",Z236&amp;VLOOKUP($AG236,'TARGET MU'!$A:$D,'TARGET MU'!$B$1,FALSE))</f>
        <v>ELSTLF5521RE에버그린</v>
      </c>
      <c r="BU236" s="31">
        <f t="shared" si="240"/>
        <v>13754.074999999999</v>
      </c>
      <c r="BV236" s="31" t="str">
        <f t="shared" si="241"/>
        <v>ELSTLF5521REOXL20069000EVERGREEN04CN</v>
      </c>
      <c r="BX236" s="54" t="str">
        <f t="shared" si="198"/>
        <v>ELS</v>
      </c>
      <c r="BY236" s="55">
        <f t="shared" si="199"/>
        <v>5</v>
      </c>
      <c r="BZ236" s="55" t="str">
        <f t="shared" si="200"/>
        <v>M</v>
      </c>
      <c r="CA236" s="55" t="str">
        <f t="shared" si="201"/>
        <v>TL</v>
      </c>
      <c r="CB236" s="55" t="str">
        <f t="shared" si="202"/>
        <v>K</v>
      </c>
      <c r="CC236" s="55" t="str">
        <f t="shared" si="203"/>
        <v>CN</v>
      </c>
      <c r="CD236" s="56" t="str">
        <f t="shared" si="204"/>
        <v>14FW_ELSTINKO_MTM_13_RE_KIDS</v>
      </c>
      <c r="CE236" s="55" t="str">
        <f t="shared" si="205"/>
        <v>ELSTLF5521</v>
      </c>
      <c r="CF236" s="55">
        <f t="shared" si="206"/>
        <v>521</v>
      </c>
      <c r="CG236" s="56" t="str">
        <f t="shared" si="207"/>
        <v>14FW_ELSTINKO_MTM_13_RE_KIDS</v>
      </c>
      <c r="CH236" s="55" t="str">
        <f t="shared" si="208"/>
        <v>RE</v>
      </c>
      <c r="CI236" s="55">
        <f t="shared" si="209"/>
        <v>1</v>
      </c>
      <c r="CJ236" s="55" t="str">
        <f t="shared" si="210"/>
        <v>OXL</v>
      </c>
      <c r="CK236" s="57">
        <f t="shared" si="232"/>
        <v>200</v>
      </c>
      <c r="CL236" s="58">
        <f t="shared" si="211"/>
        <v>10.5</v>
      </c>
      <c r="CM236" s="57">
        <f t="shared" si="212"/>
        <v>69000</v>
      </c>
      <c r="CN236" s="57">
        <f t="shared" si="213"/>
        <v>13704.074999999999</v>
      </c>
      <c r="CO236" s="57">
        <f t="shared" si="214"/>
        <v>50</v>
      </c>
      <c r="CP236" s="59">
        <f t="shared" si="215"/>
        <v>1</v>
      </c>
      <c r="CQ236" s="234"/>
      <c r="CS236" s="48"/>
      <c r="CT236" s="49" t="str">
        <f t="shared" si="216"/>
        <v>ELSTLF5521REOXL</v>
      </c>
      <c r="CU236" s="50" t="str">
        <f t="shared" si="217"/>
        <v>ELSTINKO</v>
      </c>
      <c r="CV236" s="50" t="str">
        <f t="shared" si="197"/>
        <v>LONG SLEEVES_521_KIDS</v>
      </c>
      <c r="CW236" s="50" t="str">
        <f t="shared" si="218"/>
        <v>RED_OXL</v>
      </c>
      <c r="CX236" s="51" t="str">
        <f t="shared" si="219"/>
        <v>ELS</v>
      </c>
      <c r="CY236" s="51">
        <f t="shared" si="220"/>
        <v>521</v>
      </c>
      <c r="CZ236" s="52">
        <f t="shared" si="233"/>
        <v>200</v>
      </c>
      <c r="DA236" s="52">
        <f t="shared" si="221"/>
        <v>69000</v>
      </c>
      <c r="DB236" s="51" t="str">
        <f t="shared" si="222"/>
        <v>RED</v>
      </c>
      <c r="DC236" s="51" t="str">
        <f t="shared" si="223"/>
        <v>OXL</v>
      </c>
      <c r="DD236" s="60"/>
      <c r="DE236" s="164"/>
      <c r="DG236" s="270">
        <v>41778</v>
      </c>
      <c r="DH236" s="276">
        <f t="shared" si="260"/>
        <v>41754</v>
      </c>
      <c r="DI236" s="269">
        <v>41746</v>
      </c>
      <c r="DJ236" s="269">
        <v>41746</v>
      </c>
      <c r="DK236" s="270"/>
      <c r="DL236" s="1167"/>
      <c r="DM236" s="1167"/>
      <c r="DN236" s="270"/>
      <c r="DO236" s="270"/>
      <c r="DP236" s="277">
        <f t="shared" si="261"/>
        <v>41784</v>
      </c>
      <c r="DQ236" s="270"/>
      <c r="DR236" s="270"/>
      <c r="DS236" s="271"/>
      <c r="DT236" s="270"/>
      <c r="DU236" s="271"/>
      <c r="DV236" s="270">
        <v>41820</v>
      </c>
      <c r="DW236" s="270"/>
      <c r="DX236" s="271"/>
      <c r="DY236" s="271"/>
      <c r="DZ236" s="60"/>
      <c r="EA236" s="61"/>
      <c r="EB236" s="61"/>
      <c r="EC236" s="26" t="str">
        <f t="shared" si="242"/>
        <v/>
      </c>
      <c r="ED236" s="26" t="str">
        <f t="shared" si="243"/>
        <v>ELSTLF5521REOXL</v>
      </c>
      <c r="EE236" s="27">
        <f>IF($ED236="",0,IF(COUNTIF(ED$12:ED235,ED236)=0,0,COUNTIF(ED$12:ED235,ED236)))</f>
        <v>0</v>
      </c>
      <c r="EF236" s="26">
        <f t="shared" si="244"/>
        <v>0</v>
      </c>
      <c r="EG236" s="27" t="str">
        <f t="shared" si="245"/>
        <v/>
      </c>
      <c r="EI236" s="26" t="str">
        <f t="shared" si="246"/>
        <v>ELSTLF5521</v>
      </c>
      <c r="EJ236" s="26" t="str">
        <f t="shared" si="247"/>
        <v>ELSTLF5521RE</v>
      </c>
    </row>
    <row r="237" spans="1:140" s="26" customFormat="1" ht="52.5" customHeight="1">
      <c r="A237" s="168" t="str">
        <f>IF(OR($I237="TTL",$I237=""),"",IF(ISERROR(VLOOKUP($B237,CODE!$D:$G,CODE!$F$1-2,FALSE))=TRUE,"전략",VLOOKUP($B237,CODE!$D:$G,CODE!$F$1-2,FALSE)))</f>
        <v>전략</v>
      </c>
      <c r="B237" s="217" t="str">
        <f>IF(OR($I237="TTL",$I237=""),"",IF(VLOOKUP($P237,CODE!$K:$O,CODE!$O$1,FALSE)="",$I237,$I237&amp;"-"&amp;VLOOKUP($P237,CODE!$K:$O,CODE!$O$1,FALSE)))</f>
        <v>ELS-의류</v>
      </c>
      <c r="C237" s="71" t="str">
        <f t="shared" si="234"/>
        <v>ELS-EVERGREEN-04</v>
      </c>
      <c r="D237" s="300" t="str">
        <f t="shared" si="235"/>
        <v>ELS-EVERGREEN-04ELSTHF5522BL</v>
      </c>
      <c r="E237" s="71">
        <f t="shared" si="236"/>
        <v>3</v>
      </c>
      <c r="F237" s="193" t="str">
        <f t="shared" si="237"/>
        <v>ELS-EVERGREEN-043</v>
      </c>
      <c r="G237" s="71" t="str">
        <f t="shared" si="238"/>
        <v>ELS-EVERGREEN-043-ELSTHF5522BLUEOXS</v>
      </c>
      <c r="H237" s="71" t="str">
        <f>IF(ISERROR(I237&amp;VLOOKUP(P237,CODE!$K:$N,CODE!$N$1,FALSE)&amp;S237)=TRUE,0,I237&amp;VLOOKUP(P237,CODE!$K:$N,CODE!$N$1,FALSE)&amp;S237)</f>
        <v>ELS의류522</v>
      </c>
      <c r="I237" s="71" t="str">
        <f>IF(ISERROR(SEARCH("TTL",$K237))=TRUE,IF($L237="","",VLOOKUP($L237,CODE!$B:$G,CODE!$D$1,FALSE)),"TTL")</f>
        <v>ELS</v>
      </c>
      <c r="J237" s="237" t="str">
        <f t="shared" si="239"/>
        <v>14FW_E</v>
      </c>
      <c r="K237" s="596"/>
      <c r="L237" s="40" t="s">
        <v>2343</v>
      </c>
      <c r="M237" s="41" t="str">
        <f>IF(OR($I237="TTL",$L237=""),"",VLOOKUP($L237,CODE!$B:$D,CODE!$C$1,FALSE))</f>
        <v>ELSTINKO</v>
      </c>
      <c r="N237" s="42" t="str">
        <f>IF(OR($I237="TTL",$L237=""),"",VLOOKUP($K$2,CODE!$S:$T,CODE!$T$1-1,FALSE))</f>
        <v>F</v>
      </c>
      <c r="O237" s="1281">
        <v>5</v>
      </c>
      <c r="P237" s="40" t="s">
        <v>2349</v>
      </c>
      <c r="Q237" s="41" t="str">
        <f>IF(OR($I237="TTL",$P237=""),"",VLOOKUP($P237,CODE!$K:$M,CODE!$L$1,FALSE))</f>
        <v>HOODED T-SHIRTS</v>
      </c>
      <c r="R237" s="1282" t="s">
        <v>2345</v>
      </c>
      <c r="S237" s="1283">
        <v>522</v>
      </c>
      <c r="T237" s="43">
        <f t="shared" si="255"/>
        <v>522</v>
      </c>
      <c r="U237" s="39" t="str">
        <f t="shared" si="256"/>
        <v>ELSTHF5522</v>
      </c>
      <c r="V237" s="36">
        <f t="shared" si="224"/>
        <v>0.1</v>
      </c>
      <c r="W237" s="1284" t="s">
        <v>2350</v>
      </c>
      <c r="X237" s="39" t="str">
        <f>IF($Y237="","",VLOOKUP($Y237,CODE!$AE:$AF,CODE!$AF$1-1,FALSE))</f>
        <v>BL</v>
      </c>
      <c r="Y237" s="37" t="s">
        <v>2351</v>
      </c>
      <c r="Z237" s="35" t="str">
        <f t="shared" si="257"/>
        <v>ELSTHF5522BL</v>
      </c>
      <c r="AA237" s="592" t="str">
        <f t="shared" si="225"/>
        <v/>
      </c>
      <c r="AB237" s="44">
        <f t="shared" si="226"/>
        <v>0.2</v>
      </c>
      <c r="AC237" s="598" t="s">
        <v>3017</v>
      </c>
      <c r="AD237" s="184">
        <v>1</v>
      </c>
      <c r="AE237" s="1285" t="s">
        <v>576</v>
      </c>
      <c r="AF237" s="1295">
        <v>200</v>
      </c>
      <c r="AG237" s="1287" t="s">
        <v>2340</v>
      </c>
      <c r="AH237" s="1288">
        <v>4</v>
      </c>
      <c r="AI237" s="224" t="str">
        <f t="shared" si="258"/>
        <v>04</v>
      </c>
      <c r="AJ237" s="1289" t="s">
        <v>2341</v>
      </c>
      <c r="AK237" s="1289" t="s">
        <v>2342</v>
      </c>
      <c r="AL237" s="212">
        <f t="shared" si="259"/>
        <v>1</v>
      </c>
      <c r="AM237" s="247">
        <f>IF(ISERROR(VLOOKUP($F237,[1]기획현황취합!$A$1:$E$65440,[1]기획현황취합!$B$1,FALSE))=TRUE,0,VLOOKUP($F237,[1]기획현황취합!$A$1:$E$65440,[1]기획현황취합!$B$1,FALSE))</f>
        <v>79000</v>
      </c>
      <c r="AN237" s="1099">
        <f>IF(ISERROR(VLOOKUP($F237,[1]기획현황취합!$A$1:$E$65440,[1]기획현황취합!$C$1,FALSE))=TRUE,0,VLOOKUP($F237,[1]기획현황취합!$A$1:$E$65440,[1]기획현황취합!$C$1,FALSE))</f>
        <v>41803</v>
      </c>
      <c r="AO237" s="45">
        <f>IF(ISERROR(($AM237/1.1)/VLOOKUP($AG237,'TARGET MU'!$A:$D,'TARGET MU'!$D$1,FALSE))=TRUE,0,($AM237/1.1)/VLOOKUP($AG237,'TARGET MU'!$A:$D,'TARGET MU'!$D$1,FALSE))</f>
        <v>14363.636363636362</v>
      </c>
      <c r="AP237" s="1110">
        <f>IF(OR(AF237=0,AND(AV237=0,AW237=0)),0,IF(AG237="캡보이2",AV237*$AQ$5+AU237,IF(OR(AK237="IN",AK237="BG",AK237="VT",AK237="CB"),$AU237+(($AV237*(1+$AW$4))*(HLOOKUP(VLOOKUP(AG237,'TARGET MU'!$A:$P,'TARGET MU'!$J$1,FALSE),$AO$4:$AR$5,2,FALSE)))+$AW237,$AU237+((($AV237*(1+$AW$4))*(1+HLOOKUP(VLOOKUP($P237,CODE!$K:$P,CODE!$P$1,FALSE),$AS$4:$AV$5,2,FALSE)))*(HLOOKUP(VLOOKUP(AG237,'TARGET MU'!$A:$P,'TARGET MU'!$J$1,FALSE),$AO$4:$AR$5,2,FALSE)))+$AW237)))</f>
        <v>15059.225</v>
      </c>
      <c r="AQ237" s="38">
        <f t="shared" si="248"/>
        <v>695.58863636363822</v>
      </c>
      <c r="AR237" s="754">
        <v>0</v>
      </c>
      <c r="AS237" s="754">
        <v>50</v>
      </c>
      <c r="AT237" s="244" t="s">
        <v>1724</v>
      </c>
      <c r="AU237" s="219">
        <f t="shared" si="249"/>
        <v>50</v>
      </c>
      <c r="AV237" s="245">
        <v>11.5</v>
      </c>
      <c r="AW237" s="246">
        <v>0</v>
      </c>
      <c r="AX237" s="250">
        <f>IF(ISERROR(VLOOKUP($F237,[1]기획현황취합!$A$1:$E$65440,[1]기획현황취합!$D$1,FALSE))=TRUE,0,VLOOKUP($F237,[1]기획현황취합!$A$1:$E$65440,[1]기획현황취합!$D$1,FALSE))</f>
        <v>41744</v>
      </c>
      <c r="AY237" s="248">
        <v>41853</v>
      </c>
      <c r="AZ237" s="208">
        <f>IF(ISERROR(VLOOKUP($F237,[1]기획현황취합!$A$1:$E$65440,[1]기획현황취합!$E$1,FALSE))=TRUE,0,VLOOKUP($F237,[1]기획현황취합!$A$1:$E$65440,[1]기획현황취합!$E$1,FALSE))</f>
        <v>41844</v>
      </c>
      <c r="BA237" s="243">
        <v>41859</v>
      </c>
      <c r="BB237" s="243">
        <v>41877</v>
      </c>
      <c r="BC237" s="243">
        <v>0</v>
      </c>
      <c r="BD237" s="243">
        <v>0</v>
      </c>
      <c r="BE237" s="243">
        <v>0</v>
      </c>
      <c r="BF237" s="243">
        <v>0</v>
      </c>
      <c r="BG237" s="249" t="s">
        <v>2773</v>
      </c>
      <c r="BH237" s="249">
        <v>0</v>
      </c>
      <c r="BI237" s="83">
        <f>IF($I237="TTL",SUMIF($C:$C,MID($K237,1,SEARCH("TTL",$K237)-2),$BI:$BI),SUMIF(실입고현황!$A:$A,BB237&amp;VLOOKUP($AG237,'TARGET MU'!$A:$D,'TARGET MU'!$B$1,FALSE)&amp;$Z237&amp;" "&amp;$AE237,실입고현황!$C:$C))</f>
        <v>209</v>
      </c>
      <c r="BJ237" s="102">
        <f>IF($I237="TTL",SUMIF($C:$C,MID($K237,1,SEARCH("TTL",$K237)-2),$BJ:$BJ),SUMIF(실입고현황!$A:$A,BC237&amp;VLOOKUP($AG237,'TARGET MU'!$A:$D,'TARGET MU'!$B$1,FALSE)&amp;$Z237&amp;" "&amp;$AE237,실입고현황!$C:$C))</f>
        <v>0</v>
      </c>
      <c r="BK237" s="103">
        <f>IF($I237="TTL",SUMIF($C:$C,MID($K237,1,SEARCH("TTL",$K237)-2),$BK:$BK),SUMIF(실입고현황!$A:$A,BD237&amp;VLOOKUP($AG237,'TARGET MU'!$A:$D,'TARGET MU'!$B$1,FALSE)&amp;$Z237&amp;" "&amp;$AE237,실입고현황!$C:$C))</f>
        <v>0</v>
      </c>
      <c r="BL237" s="103">
        <f>IF($I237="TTL",SUMIF($C:$C,MID($K237,1,SEARCH("TTL",$K237)-2),$BL:$BL),SUMIF(실입고현황!$A:$A,BE237&amp;VLOOKUP($AG237,'TARGET MU'!$A:$D,'TARGET MU'!$B$1,FALSE)&amp;$Z237&amp;" "&amp;$AE237,실입고현황!$C:$C))</f>
        <v>0</v>
      </c>
      <c r="BM237" s="103">
        <f>IF($I237="TTL",SUMIF($C:$C,MID($K237,1,SEARCH("TTL",$K237)-2),$BM:$BM),SUMIF(실입고현황!$A:$A,BF237&amp;VLOOKUP($AG237,'TARGET MU'!$A:$D,'TARGET MU'!$B$1,FALSE)&amp;$Z237&amp;" "&amp;$AE237,실입고현황!$C:$C))</f>
        <v>0</v>
      </c>
      <c r="BN237" s="104">
        <f t="shared" si="227"/>
        <v>0</v>
      </c>
      <c r="BO237" s="46">
        <f t="shared" si="228"/>
        <v>200</v>
      </c>
      <c r="BP237" s="94">
        <f t="shared" si="229"/>
        <v>3011845</v>
      </c>
      <c r="BQ237" s="94">
        <f t="shared" si="230"/>
        <v>15800000</v>
      </c>
      <c r="BR237" s="47">
        <f t="shared" si="231"/>
        <v>4.7690489927723245</v>
      </c>
      <c r="BT237" s="26" t="str">
        <f>IF(ISERROR(Z237&amp;VLOOKUP($AG237,'TARGET MU'!$A:$D,'TARGET MU'!$B$1,FALSE))=TRUE,"",Z237&amp;VLOOKUP($AG237,'TARGET MU'!$A:$D,'TARGET MU'!$B$1,FALSE))</f>
        <v>ELSTHF5522BL에버그린</v>
      </c>
      <c r="BU237" s="31">
        <f t="shared" si="240"/>
        <v>15059.225</v>
      </c>
      <c r="BV237" s="31" t="str">
        <f t="shared" si="241"/>
        <v>ELSTHF5522BLOXS20079000EVERGREEN04CN</v>
      </c>
      <c r="BX237" s="54" t="str">
        <f t="shared" si="198"/>
        <v>ELS</v>
      </c>
      <c r="BY237" s="55">
        <f t="shared" si="199"/>
        <v>5</v>
      </c>
      <c r="BZ237" s="55" t="str">
        <f t="shared" si="200"/>
        <v>M</v>
      </c>
      <c r="CA237" s="55" t="str">
        <f t="shared" si="201"/>
        <v>TH</v>
      </c>
      <c r="CB237" s="55" t="str">
        <f t="shared" si="202"/>
        <v>K</v>
      </c>
      <c r="CC237" s="55" t="str">
        <f t="shared" si="203"/>
        <v>CN</v>
      </c>
      <c r="CD237" s="56" t="str">
        <f t="shared" si="204"/>
        <v>14FW_ELSTINKO_HOOD_01_BL_KIDS</v>
      </c>
      <c r="CE237" s="55" t="str">
        <f t="shared" si="205"/>
        <v>ELSTHF5522</v>
      </c>
      <c r="CF237" s="55">
        <f t="shared" si="206"/>
        <v>522</v>
      </c>
      <c r="CG237" s="56" t="str">
        <f t="shared" si="207"/>
        <v>14FW_ELSTINKO_HOOD_01_BL_KIDS</v>
      </c>
      <c r="CH237" s="55" t="str">
        <f t="shared" si="208"/>
        <v>BL</v>
      </c>
      <c r="CI237" s="55">
        <f t="shared" si="209"/>
        <v>1</v>
      </c>
      <c r="CJ237" s="55" t="str">
        <f t="shared" si="210"/>
        <v>OXS</v>
      </c>
      <c r="CK237" s="57">
        <f t="shared" si="232"/>
        <v>200</v>
      </c>
      <c r="CL237" s="58">
        <f t="shared" si="211"/>
        <v>11.5</v>
      </c>
      <c r="CM237" s="57">
        <f t="shared" si="212"/>
        <v>79000</v>
      </c>
      <c r="CN237" s="57">
        <f t="shared" si="213"/>
        <v>15009.225</v>
      </c>
      <c r="CO237" s="57">
        <f t="shared" si="214"/>
        <v>50</v>
      </c>
      <c r="CP237" s="59">
        <f t="shared" si="215"/>
        <v>1</v>
      </c>
      <c r="CQ237" s="234"/>
      <c r="CS237" s="48"/>
      <c r="CT237" s="49" t="str">
        <f t="shared" si="216"/>
        <v>ELSTHF5522BLOXS</v>
      </c>
      <c r="CU237" s="50" t="str">
        <f t="shared" si="217"/>
        <v>ELSTINKO</v>
      </c>
      <c r="CV237" s="50" t="str">
        <f t="shared" ref="CV237:CV287" si="262">IF($I237="TTL","",IF($CT237="","",$Q237&amp;"_"&amp;$T237&amp;IF(R237="K","_KIDS","")))</f>
        <v>HOODED T-SHIRTS_522_KIDS</v>
      </c>
      <c r="CW237" s="50" t="str">
        <f t="shared" si="218"/>
        <v>BLUE_OXS</v>
      </c>
      <c r="CX237" s="51" t="str">
        <f t="shared" si="219"/>
        <v>ELS</v>
      </c>
      <c r="CY237" s="51">
        <f t="shared" si="220"/>
        <v>522</v>
      </c>
      <c r="CZ237" s="52">
        <f t="shared" si="233"/>
        <v>200</v>
      </c>
      <c r="DA237" s="52">
        <f t="shared" si="221"/>
        <v>79000</v>
      </c>
      <c r="DB237" s="51" t="str">
        <f t="shared" si="222"/>
        <v>BLUE</v>
      </c>
      <c r="DC237" s="51" t="str">
        <f t="shared" si="223"/>
        <v>OXS</v>
      </c>
      <c r="DD237" s="60"/>
      <c r="DE237" s="164"/>
      <c r="DG237" s="270">
        <v>41778</v>
      </c>
      <c r="DH237" s="276">
        <f t="shared" si="260"/>
        <v>41754</v>
      </c>
      <c r="DI237" s="269">
        <v>41746</v>
      </c>
      <c r="DJ237" s="269">
        <v>41746</v>
      </c>
      <c r="DK237" s="270"/>
      <c r="DL237" s="1167"/>
      <c r="DM237" s="1167"/>
      <c r="DN237" s="270"/>
      <c r="DO237" s="270"/>
      <c r="DP237" s="277">
        <f t="shared" si="261"/>
        <v>41784</v>
      </c>
      <c r="DQ237" s="270"/>
      <c r="DR237" s="270"/>
      <c r="DS237" s="271"/>
      <c r="DT237" s="270"/>
      <c r="DU237" s="271"/>
      <c r="DV237" s="270">
        <v>41820</v>
      </c>
      <c r="DW237" s="270"/>
      <c r="DX237" s="271"/>
      <c r="DY237" s="271"/>
      <c r="DZ237" s="60"/>
      <c r="EA237" s="61"/>
      <c r="EB237" s="61"/>
      <c r="EC237" s="26" t="str">
        <f t="shared" si="242"/>
        <v>ELSTHF5522BL41744</v>
      </c>
      <c r="ED237" s="26" t="str">
        <f t="shared" si="243"/>
        <v>ELSTHF5522BLOXS</v>
      </c>
      <c r="EE237" s="27">
        <f>IF($ED237="",0,IF(COUNTIF(ED$12:ED236,ED237)=0,0,COUNTIF(ED$12:ED236,ED237)))</f>
        <v>0</v>
      </c>
      <c r="EF237" s="26">
        <f t="shared" si="244"/>
        <v>0</v>
      </c>
      <c r="EG237" s="27" t="str">
        <f t="shared" si="245"/>
        <v/>
      </c>
      <c r="EI237" s="26" t="str">
        <f t="shared" si="246"/>
        <v>ELSTHF5522</v>
      </c>
      <c r="EJ237" s="26" t="str">
        <f t="shared" si="247"/>
        <v>ELSTHF5522BL</v>
      </c>
    </row>
    <row r="238" spans="1:140" s="26" customFormat="1" ht="52.5" customHeight="1">
      <c r="A238" s="168" t="str">
        <f>IF(OR($I238="TTL",$I238=""),"",IF(ISERROR(VLOOKUP($B238,CODE!$D:$G,CODE!$F$1-2,FALSE))=TRUE,"전략",VLOOKUP($B238,CODE!$D:$G,CODE!$F$1-2,FALSE)))</f>
        <v>전략</v>
      </c>
      <c r="B238" s="217" t="str">
        <f>IF(OR($I238="TTL",$I238=""),"",IF(VLOOKUP($P238,CODE!$K:$O,CODE!$O$1,FALSE)="",$I238,$I238&amp;"-"&amp;VLOOKUP($P238,CODE!$K:$O,CODE!$O$1,FALSE)))</f>
        <v>ELS-의류</v>
      </c>
      <c r="C238" s="71" t="str">
        <f t="shared" si="234"/>
        <v>ELS-EVERGREEN-04</v>
      </c>
      <c r="D238" s="300" t="str">
        <f t="shared" si="235"/>
        <v>ELS-EVERGREEN-04ELSTHF5522BL</v>
      </c>
      <c r="E238" s="71">
        <f t="shared" si="236"/>
        <v>3</v>
      </c>
      <c r="F238" s="193" t="str">
        <f t="shared" si="237"/>
        <v>ELS-EVERGREEN-043</v>
      </c>
      <c r="G238" s="71" t="str">
        <f t="shared" si="238"/>
        <v>ELS-EVERGREEN-043-ELSTHF5522BLUEOSS</v>
      </c>
      <c r="H238" s="71" t="str">
        <f>IF(ISERROR(I238&amp;VLOOKUP(P238,CODE!$K:$N,CODE!$N$1,FALSE)&amp;S238)=TRUE,0,I238&amp;VLOOKUP(P238,CODE!$K:$N,CODE!$N$1,FALSE)&amp;S238)</f>
        <v>ELS의류522</v>
      </c>
      <c r="I238" s="71" t="str">
        <f>IF(ISERROR(SEARCH("TTL",$K238))=TRUE,IF($L238="","",VLOOKUP($L238,CODE!$B:$G,CODE!$D$1,FALSE)),"TTL")</f>
        <v>ELS</v>
      </c>
      <c r="J238" s="237" t="str">
        <f t="shared" si="239"/>
        <v>14FW_E</v>
      </c>
      <c r="K238" s="596"/>
      <c r="L238" s="40" t="s">
        <v>2343</v>
      </c>
      <c r="M238" s="41" t="str">
        <f>IF(OR($I238="TTL",$L238=""),"",VLOOKUP($L238,CODE!$B:$D,CODE!$C$1,FALSE))</f>
        <v>ELSTINKO</v>
      </c>
      <c r="N238" s="42" t="str">
        <f>IF(OR($I238="TTL",$L238=""),"",VLOOKUP($K$2,CODE!$S:$T,CODE!$T$1-1,FALSE))</f>
        <v>F</v>
      </c>
      <c r="O238" s="1281">
        <v>5</v>
      </c>
      <c r="P238" s="40" t="s">
        <v>2349</v>
      </c>
      <c r="Q238" s="41" t="str">
        <f>IF(OR($I238="TTL",$P238=""),"",VLOOKUP($P238,CODE!$K:$M,CODE!$L$1,FALSE))</f>
        <v>HOODED T-SHIRTS</v>
      </c>
      <c r="R238" s="1282" t="s">
        <v>2345</v>
      </c>
      <c r="S238" s="1283">
        <v>522</v>
      </c>
      <c r="T238" s="43">
        <f t="shared" si="255"/>
        <v>522</v>
      </c>
      <c r="U238" s="39" t="str">
        <f t="shared" si="256"/>
        <v>ELSTHF5522</v>
      </c>
      <c r="V238" s="36">
        <f t="shared" si="224"/>
        <v>0.1</v>
      </c>
      <c r="W238" s="1284" t="s">
        <v>2350</v>
      </c>
      <c r="X238" s="39" t="str">
        <f>IF($Y238="","",VLOOKUP($Y238,CODE!$AE:$AF,CODE!$AF$1-1,FALSE))</f>
        <v>BL</v>
      </c>
      <c r="Y238" s="37" t="s">
        <v>2351</v>
      </c>
      <c r="Z238" s="35" t="str">
        <f t="shared" si="257"/>
        <v>ELSTHF5522BL</v>
      </c>
      <c r="AA238" s="592" t="str">
        <f t="shared" si="225"/>
        <v/>
      </c>
      <c r="AB238" s="44">
        <f t="shared" si="226"/>
        <v>0.2</v>
      </c>
      <c r="AC238" s="598" t="s">
        <v>3017</v>
      </c>
      <c r="AD238" s="184">
        <v>1</v>
      </c>
      <c r="AE238" s="1285" t="s">
        <v>593</v>
      </c>
      <c r="AF238" s="1295">
        <v>250</v>
      </c>
      <c r="AG238" s="1287" t="s">
        <v>2340</v>
      </c>
      <c r="AH238" s="1288">
        <v>4</v>
      </c>
      <c r="AI238" s="224" t="str">
        <f t="shared" si="258"/>
        <v>04</v>
      </c>
      <c r="AJ238" s="1289" t="s">
        <v>2341</v>
      </c>
      <c r="AK238" s="1289" t="s">
        <v>2342</v>
      </c>
      <c r="AL238" s="212">
        <f t="shared" si="259"/>
        <v>1</v>
      </c>
      <c r="AM238" s="247">
        <f>IF(ISERROR(VLOOKUP($F238,[1]기획현황취합!$A$1:$E$65440,[1]기획현황취합!$B$1,FALSE))=TRUE,0,VLOOKUP($F238,[1]기획현황취합!$A$1:$E$65440,[1]기획현황취합!$B$1,FALSE))</f>
        <v>79000</v>
      </c>
      <c r="AN238" s="1099">
        <f>IF(ISERROR(VLOOKUP($F238,[1]기획현황취합!$A$1:$E$65440,[1]기획현황취합!$C$1,FALSE))=TRUE,0,VLOOKUP($F238,[1]기획현황취합!$A$1:$E$65440,[1]기획현황취합!$C$1,FALSE))</f>
        <v>41803</v>
      </c>
      <c r="AO238" s="45">
        <f>IF(ISERROR(($AM238/1.1)/VLOOKUP($AG238,'TARGET MU'!$A:$D,'TARGET MU'!$D$1,FALSE))=TRUE,0,($AM238/1.1)/VLOOKUP($AG238,'TARGET MU'!$A:$D,'TARGET MU'!$D$1,FALSE))</f>
        <v>14363.636363636362</v>
      </c>
      <c r="AP238" s="1110">
        <f>IF(OR(AF238=0,AND(AV238=0,AW238=0)),0,IF(AG238="캡보이2",AV238*$AQ$5+AU238,IF(OR(AK238="IN",AK238="BG",AK238="VT",AK238="CB"),$AU238+(($AV238*(1+$AW$4))*(HLOOKUP(VLOOKUP(AG238,'TARGET MU'!$A:$P,'TARGET MU'!$J$1,FALSE),$AO$4:$AR$5,2,FALSE)))+$AW238,$AU238+((($AV238*(1+$AW$4))*(1+HLOOKUP(VLOOKUP($P238,CODE!$K:$P,CODE!$P$1,FALSE),$AS$4:$AV$5,2,FALSE)))*(HLOOKUP(VLOOKUP(AG238,'TARGET MU'!$A:$P,'TARGET MU'!$J$1,FALSE),$AO$4:$AR$5,2,FALSE)))+$AW238)))</f>
        <v>15059.225</v>
      </c>
      <c r="AQ238" s="38">
        <f t="shared" si="248"/>
        <v>695.58863636363822</v>
      </c>
      <c r="AR238" s="754">
        <v>0</v>
      </c>
      <c r="AS238" s="754">
        <v>50</v>
      </c>
      <c r="AT238" s="244" t="s">
        <v>1724</v>
      </c>
      <c r="AU238" s="219">
        <f t="shared" si="249"/>
        <v>50</v>
      </c>
      <c r="AV238" s="245">
        <v>11.5</v>
      </c>
      <c r="AW238" s="246">
        <v>0</v>
      </c>
      <c r="AX238" s="250">
        <f>IF(ISERROR(VLOOKUP($F238,[1]기획현황취합!$A$1:$E$65440,[1]기획현황취합!$D$1,FALSE))=TRUE,0,VLOOKUP($F238,[1]기획현황취합!$A$1:$E$65440,[1]기획현황취합!$D$1,FALSE))</f>
        <v>41744</v>
      </c>
      <c r="AY238" s="248">
        <v>41853</v>
      </c>
      <c r="AZ238" s="208">
        <f>IF(ISERROR(VLOOKUP($F238,[1]기획현황취합!$A$1:$E$65440,[1]기획현황취합!$E$1,FALSE))=TRUE,0,VLOOKUP($F238,[1]기획현황취합!$A$1:$E$65440,[1]기획현황취합!$E$1,FALSE))</f>
        <v>41844</v>
      </c>
      <c r="BA238" s="243">
        <v>41859</v>
      </c>
      <c r="BB238" s="243">
        <v>41877</v>
      </c>
      <c r="BC238" s="243">
        <v>0</v>
      </c>
      <c r="BD238" s="243">
        <v>0</v>
      </c>
      <c r="BE238" s="243">
        <v>0</v>
      </c>
      <c r="BF238" s="243">
        <v>0</v>
      </c>
      <c r="BG238" s="249" t="s">
        <v>2773</v>
      </c>
      <c r="BH238" s="249">
        <v>0</v>
      </c>
      <c r="BI238" s="83">
        <f>IF($I238="TTL",SUMIF($C:$C,MID($K238,1,SEARCH("TTL",$K238)-2),$BI:$BI),SUMIF(실입고현황!$A:$A,BB238&amp;VLOOKUP($AG238,'TARGET MU'!$A:$D,'TARGET MU'!$B$1,FALSE)&amp;$Z238&amp;" "&amp;$AE238,실입고현황!$C:$C))</f>
        <v>255</v>
      </c>
      <c r="BJ238" s="102">
        <f>IF($I238="TTL",SUMIF($C:$C,MID($K238,1,SEARCH("TTL",$K238)-2),$BJ:$BJ),SUMIF(실입고현황!$A:$A,BC238&amp;VLOOKUP($AG238,'TARGET MU'!$A:$D,'TARGET MU'!$B$1,FALSE)&amp;$Z238&amp;" "&amp;$AE238,실입고현황!$C:$C))</f>
        <v>0</v>
      </c>
      <c r="BK238" s="103">
        <f>IF($I238="TTL",SUMIF($C:$C,MID($K238,1,SEARCH("TTL",$K238)-2),$BK:$BK),SUMIF(실입고현황!$A:$A,BD238&amp;VLOOKUP($AG238,'TARGET MU'!$A:$D,'TARGET MU'!$B$1,FALSE)&amp;$Z238&amp;" "&amp;$AE238,실입고현황!$C:$C))</f>
        <v>0</v>
      </c>
      <c r="BL238" s="103">
        <f>IF($I238="TTL",SUMIF($C:$C,MID($K238,1,SEARCH("TTL",$K238)-2),$BL:$BL),SUMIF(실입고현황!$A:$A,BE238&amp;VLOOKUP($AG238,'TARGET MU'!$A:$D,'TARGET MU'!$B$1,FALSE)&amp;$Z238&amp;" "&amp;$AE238,실입고현황!$C:$C))</f>
        <v>0</v>
      </c>
      <c r="BM238" s="103">
        <f>IF($I238="TTL",SUMIF($C:$C,MID($K238,1,SEARCH("TTL",$K238)-2),$BM:$BM),SUMIF(실입고현황!$A:$A,BF238&amp;VLOOKUP($AG238,'TARGET MU'!$A:$D,'TARGET MU'!$B$1,FALSE)&amp;$Z238&amp;" "&amp;$AE238,실입고현황!$C:$C))</f>
        <v>0</v>
      </c>
      <c r="BN238" s="104">
        <f t="shared" si="227"/>
        <v>0</v>
      </c>
      <c r="BO238" s="46">
        <f t="shared" si="228"/>
        <v>250</v>
      </c>
      <c r="BP238" s="94">
        <f t="shared" si="229"/>
        <v>3764806.25</v>
      </c>
      <c r="BQ238" s="94">
        <f t="shared" si="230"/>
        <v>19750000</v>
      </c>
      <c r="BR238" s="47">
        <f t="shared" si="231"/>
        <v>4.7690489927723245</v>
      </c>
      <c r="BT238" s="26" t="str">
        <f>IF(ISERROR(Z238&amp;VLOOKUP($AG238,'TARGET MU'!$A:$D,'TARGET MU'!$B$1,FALSE))=TRUE,"",Z238&amp;VLOOKUP($AG238,'TARGET MU'!$A:$D,'TARGET MU'!$B$1,FALSE))</f>
        <v>ELSTHF5522BL에버그린</v>
      </c>
      <c r="BU238" s="31">
        <f t="shared" si="240"/>
        <v>15059.225</v>
      </c>
      <c r="BV238" s="31" t="str">
        <f t="shared" si="241"/>
        <v>ELSTHF5522BLOSS25079000EVERGREEN04CN</v>
      </c>
      <c r="BX238" s="54" t="str">
        <f t="shared" si="198"/>
        <v>ELS</v>
      </c>
      <c r="BY238" s="55">
        <f t="shared" si="199"/>
        <v>5</v>
      </c>
      <c r="BZ238" s="55" t="str">
        <f t="shared" si="200"/>
        <v>M</v>
      </c>
      <c r="CA238" s="55" t="str">
        <f t="shared" si="201"/>
        <v>TH</v>
      </c>
      <c r="CB238" s="55" t="str">
        <f t="shared" si="202"/>
        <v>K</v>
      </c>
      <c r="CC238" s="55" t="str">
        <f t="shared" si="203"/>
        <v>CN</v>
      </c>
      <c r="CD238" s="56" t="str">
        <f t="shared" si="204"/>
        <v>14FW_ELSTINKO_HOOD_01_BL_KIDS</v>
      </c>
      <c r="CE238" s="55" t="str">
        <f t="shared" si="205"/>
        <v>ELSTHF5522</v>
      </c>
      <c r="CF238" s="55">
        <f t="shared" si="206"/>
        <v>522</v>
      </c>
      <c r="CG238" s="56" t="str">
        <f t="shared" si="207"/>
        <v>14FW_ELSTINKO_HOOD_01_BL_KIDS</v>
      </c>
      <c r="CH238" s="55" t="str">
        <f t="shared" si="208"/>
        <v>BL</v>
      </c>
      <c r="CI238" s="55">
        <f t="shared" si="209"/>
        <v>1</v>
      </c>
      <c r="CJ238" s="55" t="str">
        <f t="shared" si="210"/>
        <v>OSS</v>
      </c>
      <c r="CK238" s="57">
        <f t="shared" si="232"/>
        <v>250</v>
      </c>
      <c r="CL238" s="58">
        <f t="shared" si="211"/>
        <v>11.5</v>
      </c>
      <c r="CM238" s="57">
        <f t="shared" si="212"/>
        <v>79000</v>
      </c>
      <c r="CN238" s="57">
        <f t="shared" si="213"/>
        <v>15009.225</v>
      </c>
      <c r="CO238" s="57">
        <f t="shared" si="214"/>
        <v>50</v>
      </c>
      <c r="CP238" s="59">
        <f t="shared" si="215"/>
        <v>1</v>
      </c>
      <c r="CQ238" s="234"/>
      <c r="CS238" s="48"/>
      <c r="CT238" s="49" t="str">
        <f t="shared" si="216"/>
        <v>ELSTHF5522BLOSS</v>
      </c>
      <c r="CU238" s="50" t="str">
        <f t="shared" si="217"/>
        <v>ELSTINKO</v>
      </c>
      <c r="CV238" s="50" t="str">
        <f t="shared" si="262"/>
        <v>HOODED T-SHIRTS_522_KIDS</v>
      </c>
      <c r="CW238" s="50" t="str">
        <f t="shared" si="218"/>
        <v>BLUE_OSS</v>
      </c>
      <c r="CX238" s="51" t="str">
        <f t="shared" si="219"/>
        <v>ELS</v>
      </c>
      <c r="CY238" s="51">
        <f t="shared" si="220"/>
        <v>522</v>
      </c>
      <c r="CZ238" s="52">
        <f t="shared" si="233"/>
        <v>250</v>
      </c>
      <c r="DA238" s="52">
        <f t="shared" si="221"/>
        <v>79000</v>
      </c>
      <c r="DB238" s="51" t="str">
        <f t="shared" si="222"/>
        <v>BLUE</v>
      </c>
      <c r="DC238" s="51" t="str">
        <f t="shared" si="223"/>
        <v>OSS</v>
      </c>
      <c r="DD238" s="60"/>
      <c r="DE238" s="164"/>
      <c r="DG238" s="270">
        <v>41778</v>
      </c>
      <c r="DH238" s="276">
        <f t="shared" si="260"/>
        <v>41754</v>
      </c>
      <c r="DI238" s="269">
        <v>41746</v>
      </c>
      <c r="DJ238" s="269">
        <v>41746</v>
      </c>
      <c r="DK238" s="270"/>
      <c r="DL238" s="1167"/>
      <c r="DM238" s="1167"/>
      <c r="DN238" s="270"/>
      <c r="DO238" s="270"/>
      <c r="DP238" s="277">
        <f t="shared" si="261"/>
        <v>41784</v>
      </c>
      <c r="DQ238" s="270"/>
      <c r="DR238" s="270"/>
      <c r="DS238" s="271"/>
      <c r="DT238" s="270"/>
      <c r="DU238" s="271"/>
      <c r="DV238" s="270">
        <v>41820</v>
      </c>
      <c r="DW238" s="270"/>
      <c r="DX238" s="271"/>
      <c r="DY238" s="271"/>
      <c r="DZ238" s="60"/>
      <c r="EA238" s="61"/>
      <c r="EB238" s="61"/>
      <c r="EC238" s="26" t="str">
        <f t="shared" si="242"/>
        <v/>
      </c>
      <c r="ED238" s="26" t="str">
        <f t="shared" si="243"/>
        <v>ELSTHF5522BLOSS</v>
      </c>
      <c r="EE238" s="27">
        <f>IF($ED238="",0,IF(COUNTIF(ED$12:ED237,ED238)=0,0,COUNTIF(ED$12:ED237,ED238)))</f>
        <v>0</v>
      </c>
      <c r="EF238" s="26">
        <f t="shared" si="244"/>
        <v>0</v>
      </c>
      <c r="EG238" s="27" t="str">
        <f t="shared" si="245"/>
        <v/>
      </c>
      <c r="EI238" s="26" t="str">
        <f t="shared" si="246"/>
        <v>ELSTHF5522</v>
      </c>
      <c r="EJ238" s="26" t="str">
        <f t="shared" si="247"/>
        <v>ELSTHF5522BL</v>
      </c>
    </row>
    <row r="239" spans="1:140" s="26" customFormat="1" ht="52.5" customHeight="1">
      <c r="A239" s="168" t="str">
        <f>IF(OR($I239="TTL",$I239=""),"",IF(ISERROR(VLOOKUP($B239,CODE!$D:$G,CODE!$F$1-2,FALSE))=TRUE,"전략",VLOOKUP($B239,CODE!$D:$G,CODE!$F$1-2,FALSE)))</f>
        <v>전략</v>
      </c>
      <c r="B239" s="217" t="str">
        <f>IF(OR($I239="TTL",$I239=""),"",IF(VLOOKUP($P239,CODE!$K:$O,CODE!$O$1,FALSE)="",$I239,$I239&amp;"-"&amp;VLOOKUP($P239,CODE!$K:$O,CODE!$O$1,FALSE)))</f>
        <v>ELS-의류</v>
      </c>
      <c r="C239" s="71" t="str">
        <f t="shared" si="234"/>
        <v>ELS-EVERGREEN-04</v>
      </c>
      <c r="D239" s="300" t="str">
        <f t="shared" si="235"/>
        <v>ELS-EVERGREEN-04ELSTHF5522BL</v>
      </c>
      <c r="E239" s="71">
        <f t="shared" si="236"/>
        <v>3</v>
      </c>
      <c r="F239" s="193" t="str">
        <f t="shared" si="237"/>
        <v>ELS-EVERGREEN-043</v>
      </c>
      <c r="G239" s="71" t="str">
        <f t="shared" si="238"/>
        <v>ELS-EVERGREEN-043-ELSTHF5522BLUEOMM</v>
      </c>
      <c r="H239" s="71" t="str">
        <f>IF(ISERROR(I239&amp;VLOOKUP(P239,CODE!$K:$N,CODE!$N$1,FALSE)&amp;S239)=TRUE,0,I239&amp;VLOOKUP(P239,CODE!$K:$N,CODE!$N$1,FALSE)&amp;S239)</f>
        <v>ELS의류522</v>
      </c>
      <c r="I239" s="71" t="str">
        <f>IF(ISERROR(SEARCH("TTL",$K239))=TRUE,IF($L239="","",VLOOKUP($L239,CODE!$B:$G,CODE!$D$1,FALSE)),"TTL")</f>
        <v>ELS</v>
      </c>
      <c r="J239" s="237" t="str">
        <f t="shared" si="239"/>
        <v>14FW_E</v>
      </c>
      <c r="K239" s="596"/>
      <c r="L239" s="40" t="s">
        <v>2343</v>
      </c>
      <c r="M239" s="41" t="str">
        <f>IF(OR($I239="TTL",$L239=""),"",VLOOKUP($L239,CODE!$B:$D,CODE!$C$1,FALSE))</f>
        <v>ELSTINKO</v>
      </c>
      <c r="N239" s="42" t="str">
        <f>IF(OR($I239="TTL",$L239=""),"",VLOOKUP($K$2,CODE!$S:$T,CODE!$T$1-1,FALSE))</f>
        <v>F</v>
      </c>
      <c r="O239" s="1281">
        <v>5</v>
      </c>
      <c r="P239" s="40" t="s">
        <v>2349</v>
      </c>
      <c r="Q239" s="41" t="str">
        <f>IF(OR($I239="TTL",$P239=""),"",VLOOKUP($P239,CODE!$K:$M,CODE!$L$1,FALSE))</f>
        <v>HOODED T-SHIRTS</v>
      </c>
      <c r="R239" s="1282" t="s">
        <v>2345</v>
      </c>
      <c r="S239" s="1283">
        <v>522</v>
      </c>
      <c r="T239" s="43">
        <f t="shared" si="255"/>
        <v>522</v>
      </c>
      <c r="U239" s="39" t="str">
        <f t="shared" si="256"/>
        <v>ELSTHF5522</v>
      </c>
      <c r="V239" s="36">
        <f t="shared" si="224"/>
        <v>0.1</v>
      </c>
      <c r="W239" s="1284" t="s">
        <v>2350</v>
      </c>
      <c r="X239" s="39" t="str">
        <f>IF($Y239="","",VLOOKUP($Y239,CODE!$AE:$AF,CODE!$AF$1-1,FALSE))</f>
        <v>BL</v>
      </c>
      <c r="Y239" s="37" t="s">
        <v>2351</v>
      </c>
      <c r="Z239" s="35" t="str">
        <f t="shared" si="257"/>
        <v>ELSTHF5522BL</v>
      </c>
      <c r="AA239" s="592" t="str">
        <f t="shared" si="225"/>
        <v/>
      </c>
      <c r="AB239" s="44">
        <f t="shared" si="226"/>
        <v>0.2</v>
      </c>
      <c r="AC239" s="598" t="s">
        <v>3017</v>
      </c>
      <c r="AD239" s="184">
        <v>1</v>
      </c>
      <c r="AE239" s="1285" t="s">
        <v>609</v>
      </c>
      <c r="AF239" s="1295">
        <v>200</v>
      </c>
      <c r="AG239" s="1287" t="s">
        <v>2340</v>
      </c>
      <c r="AH239" s="1288">
        <v>4</v>
      </c>
      <c r="AI239" s="224" t="str">
        <f t="shared" si="258"/>
        <v>04</v>
      </c>
      <c r="AJ239" s="1289" t="s">
        <v>2341</v>
      </c>
      <c r="AK239" s="1289" t="s">
        <v>2342</v>
      </c>
      <c r="AL239" s="212">
        <f t="shared" si="259"/>
        <v>1</v>
      </c>
      <c r="AM239" s="247">
        <f>IF(ISERROR(VLOOKUP($F239,[1]기획현황취합!$A$1:$E$65440,[1]기획현황취합!$B$1,FALSE))=TRUE,0,VLOOKUP($F239,[1]기획현황취합!$A$1:$E$65440,[1]기획현황취합!$B$1,FALSE))</f>
        <v>79000</v>
      </c>
      <c r="AN239" s="1099">
        <f>IF(ISERROR(VLOOKUP($F239,[1]기획현황취합!$A$1:$E$65440,[1]기획현황취합!$C$1,FALSE))=TRUE,0,VLOOKUP($F239,[1]기획현황취합!$A$1:$E$65440,[1]기획현황취합!$C$1,FALSE))</f>
        <v>41803</v>
      </c>
      <c r="AO239" s="45">
        <f>IF(ISERROR(($AM239/1.1)/VLOOKUP($AG239,'TARGET MU'!$A:$D,'TARGET MU'!$D$1,FALSE))=TRUE,0,($AM239/1.1)/VLOOKUP($AG239,'TARGET MU'!$A:$D,'TARGET MU'!$D$1,FALSE))</f>
        <v>14363.636363636362</v>
      </c>
      <c r="AP239" s="1110">
        <f>IF(OR(AF239=0,AND(AV239=0,AW239=0)),0,IF(AG239="캡보이2",AV239*$AQ$5+AU239,IF(OR(AK239="IN",AK239="BG",AK239="VT",AK239="CB"),$AU239+(($AV239*(1+$AW$4))*(HLOOKUP(VLOOKUP(AG239,'TARGET MU'!$A:$P,'TARGET MU'!$J$1,FALSE),$AO$4:$AR$5,2,FALSE)))+$AW239,$AU239+((($AV239*(1+$AW$4))*(1+HLOOKUP(VLOOKUP($P239,CODE!$K:$P,CODE!$P$1,FALSE),$AS$4:$AV$5,2,FALSE)))*(HLOOKUP(VLOOKUP(AG239,'TARGET MU'!$A:$P,'TARGET MU'!$J$1,FALSE),$AO$4:$AR$5,2,FALSE)))+$AW239)))</f>
        <v>15059.225</v>
      </c>
      <c r="AQ239" s="38">
        <f t="shared" si="248"/>
        <v>695.58863636363822</v>
      </c>
      <c r="AR239" s="754">
        <v>0</v>
      </c>
      <c r="AS239" s="754">
        <v>50</v>
      </c>
      <c r="AT239" s="244" t="s">
        <v>1724</v>
      </c>
      <c r="AU239" s="219">
        <f t="shared" si="249"/>
        <v>50</v>
      </c>
      <c r="AV239" s="245">
        <v>11.5</v>
      </c>
      <c r="AW239" s="246">
        <v>0</v>
      </c>
      <c r="AX239" s="250">
        <f>IF(ISERROR(VLOOKUP($F239,[1]기획현황취합!$A$1:$E$65440,[1]기획현황취합!$D$1,FALSE))=TRUE,0,VLOOKUP($F239,[1]기획현황취합!$A$1:$E$65440,[1]기획현황취합!$D$1,FALSE))</f>
        <v>41744</v>
      </c>
      <c r="AY239" s="248">
        <v>41853</v>
      </c>
      <c r="AZ239" s="208">
        <f>IF(ISERROR(VLOOKUP($F239,[1]기획현황취합!$A$1:$E$65440,[1]기획현황취합!$E$1,FALSE))=TRUE,0,VLOOKUP($F239,[1]기획현황취합!$A$1:$E$65440,[1]기획현황취합!$E$1,FALSE))</f>
        <v>41844</v>
      </c>
      <c r="BA239" s="243">
        <v>41859</v>
      </c>
      <c r="BB239" s="243">
        <v>41877</v>
      </c>
      <c r="BC239" s="243">
        <v>0</v>
      </c>
      <c r="BD239" s="243">
        <v>0</v>
      </c>
      <c r="BE239" s="243">
        <v>0</v>
      </c>
      <c r="BF239" s="243">
        <v>0</v>
      </c>
      <c r="BG239" s="249" t="s">
        <v>2773</v>
      </c>
      <c r="BH239" s="249">
        <v>0</v>
      </c>
      <c r="BI239" s="83">
        <f>IF($I239="TTL",SUMIF($C:$C,MID($K239,1,SEARCH("TTL",$K239)-2),$BI:$BI),SUMIF(실입고현황!$A:$A,BB239&amp;VLOOKUP($AG239,'TARGET MU'!$A:$D,'TARGET MU'!$B$1,FALSE)&amp;$Z239&amp;" "&amp;$AE239,실입고현황!$C:$C))</f>
        <v>205</v>
      </c>
      <c r="BJ239" s="102">
        <f>IF($I239="TTL",SUMIF($C:$C,MID($K239,1,SEARCH("TTL",$K239)-2),$BJ:$BJ),SUMIF(실입고현황!$A:$A,BC239&amp;VLOOKUP($AG239,'TARGET MU'!$A:$D,'TARGET MU'!$B$1,FALSE)&amp;$Z239&amp;" "&amp;$AE239,실입고현황!$C:$C))</f>
        <v>0</v>
      </c>
      <c r="BK239" s="103">
        <f>IF($I239="TTL",SUMIF($C:$C,MID($K239,1,SEARCH("TTL",$K239)-2),$BK:$BK),SUMIF(실입고현황!$A:$A,BD239&amp;VLOOKUP($AG239,'TARGET MU'!$A:$D,'TARGET MU'!$B$1,FALSE)&amp;$Z239&amp;" "&amp;$AE239,실입고현황!$C:$C))</f>
        <v>0</v>
      </c>
      <c r="BL239" s="103">
        <f>IF($I239="TTL",SUMIF($C:$C,MID($K239,1,SEARCH("TTL",$K239)-2),$BL:$BL),SUMIF(실입고현황!$A:$A,BE239&amp;VLOOKUP($AG239,'TARGET MU'!$A:$D,'TARGET MU'!$B$1,FALSE)&amp;$Z239&amp;" "&amp;$AE239,실입고현황!$C:$C))</f>
        <v>0</v>
      </c>
      <c r="BM239" s="103">
        <f>IF($I239="TTL",SUMIF($C:$C,MID($K239,1,SEARCH("TTL",$K239)-2),$BM:$BM),SUMIF(실입고현황!$A:$A,BF239&amp;VLOOKUP($AG239,'TARGET MU'!$A:$D,'TARGET MU'!$B$1,FALSE)&amp;$Z239&amp;" "&amp;$AE239,실입고현황!$C:$C))</f>
        <v>0</v>
      </c>
      <c r="BN239" s="104">
        <f t="shared" si="227"/>
        <v>0</v>
      </c>
      <c r="BO239" s="46">
        <f t="shared" si="228"/>
        <v>200</v>
      </c>
      <c r="BP239" s="94">
        <f t="shared" si="229"/>
        <v>3011845</v>
      </c>
      <c r="BQ239" s="94">
        <f t="shared" si="230"/>
        <v>15800000</v>
      </c>
      <c r="BR239" s="47">
        <f t="shared" si="231"/>
        <v>4.7690489927723245</v>
      </c>
      <c r="BT239" s="26" t="str">
        <f>IF(ISERROR(Z239&amp;VLOOKUP($AG239,'TARGET MU'!$A:$D,'TARGET MU'!$B$1,FALSE))=TRUE,"",Z239&amp;VLOOKUP($AG239,'TARGET MU'!$A:$D,'TARGET MU'!$B$1,FALSE))</f>
        <v>ELSTHF5522BL에버그린</v>
      </c>
      <c r="BU239" s="31">
        <f t="shared" si="240"/>
        <v>15059.225</v>
      </c>
      <c r="BV239" s="31" t="str">
        <f t="shared" si="241"/>
        <v>ELSTHF5522BLOMM20079000EVERGREEN04CN</v>
      </c>
      <c r="BX239" s="54" t="str">
        <f t="shared" si="198"/>
        <v>ELS</v>
      </c>
      <c r="BY239" s="55">
        <f t="shared" si="199"/>
        <v>5</v>
      </c>
      <c r="BZ239" s="55" t="str">
        <f t="shared" si="200"/>
        <v>M</v>
      </c>
      <c r="CA239" s="55" t="str">
        <f t="shared" si="201"/>
        <v>TH</v>
      </c>
      <c r="CB239" s="55" t="str">
        <f t="shared" si="202"/>
        <v>K</v>
      </c>
      <c r="CC239" s="55" t="str">
        <f t="shared" si="203"/>
        <v>CN</v>
      </c>
      <c r="CD239" s="56" t="str">
        <f t="shared" si="204"/>
        <v>14FW_ELSTINKO_HOOD_01_BL_KIDS</v>
      </c>
      <c r="CE239" s="55" t="str">
        <f t="shared" si="205"/>
        <v>ELSTHF5522</v>
      </c>
      <c r="CF239" s="55">
        <f t="shared" si="206"/>
        <v>522</v>
      </c>
      <c r="CG239" s="56" t="str">
        <f t="shared" si="207"/>
        <v>14FW_ELSTINKO_HOOD_01_BL_KIDS</v>
      </c>
      <c r="CH239" s="55" t="str">
        <f t="shared" si="208"/>
        <v>BL</v>
      </c>
      <c r="CI239" s="55">
        <f t="shared" si="209"/>
        <v>1</v>
      </c>
      <c r="CJ239" s="55" t="str">
        <f t="shared" si="210"/>
        <v>OMM</v>
      </c>
      <c r="CK239" s="57">
        <f t="shared" si="232"/>
        <v>200</v>
      </c>
      <c r="CL239" s="58">
        <f t="shared" si="211"/>
        <v>11.5</v>
      </c>
      <c r="CM239" s="57">
        <f t="shared" si="212"/>
        <v>79000</v>
      </c>
      <c r="CN239" s="57">
        <f t="shared" si="213"/>
        <v>15009.225</v>
      </c>
      <c r="CO239" s="57">
        <f t="shared" si="214"/>
        <v>50</v>
      </c>
      <c r="CP239" s="59">
        <f t="shared" si="215"/>
        <v>1</v>
      </c>
      <c r="CQ239" s="234"/>
      <c r="CS239" s="48"/>
      <c r="CT239" s="49" t="str">
        <f t="shared" si="216"/>
        <v>ELSTHF5522BLOMM</v>
      </c>
      <c r="CU239" s="50" t="str">
        <f t="shared" si="217"/>
        <v>ELSTINKO</v>
      </c>
      <c r="CV239" s="50" t="str">
        <f t="shared" si="262"/>
        <v>HOODED T-SHIRTS_522_KIDS</v>
      </c>
      <c r="CW239" s="50" t="str">
        <f t="shared" si="218"/>
        <v>BLUE_OMM</v>
      </c>
      <c r="CX239" s="51" t="str">
        <f t="shared" si="219"/>
        <v>ELS</v>
      </c>
      <c r="CY239" s="51">
        <f t="shared" si="220"/>
        <v>522</v>
      </c>
      <c r="CZ239" s="52">
        <f t="shared" si="233"/>
        <v>200</v>
      </c>
      <c r="DA239" s="52">
        <f t="shared" si="221"/>
        <v>79000</v>
      </c>
      <c r="DB239" s="51" t="str">
        <f t="shared" si="222"/>
        <v>BLUE</v>
      </c>
      <c r="DC239" s="51" t="str">
        <f t="shared" si="223"/>
        <v>OMM</v>
      </c>
      <c r="DD239" s="60"/>
      <c r="DE239" s="164"/>
      <c r="DG239" s="270">
        <v>41778</v>
      </c>
      <c r="DH239" s="276">
        <f t="shared" si="260"/>
        <v>41754</v>
      </c>
      <c r="DI239" s="269">
        <v>41746</v>
      </c>
      <c r="DJ239" s="269">
        <v>41746</v>
      </c>
      <c r="DK239" s="270"/>
      <c r="DL239" s="1167"/>
      <c r="DM239" s="1167"/>
      <c r="DN239" s="270"/>
      <c r="DO239" s="270"/>
      <c r="DP239" s="277">
        <f t="shared" si="261"/>
        <v>41784</v>
      </c>
      <c r="DQ239" s="270"/>
      <c r="DR239" s="270"/>
      <c r="DS239" s="271"/>
      <c r="DT239" s="270"/>
      <c r="DU239" s="271"/>
      <c r="DV239" s="270">
        <v>41820</v>
      </c>
      <c r="DW239" s="270"/>
      <c r="DX239" s="271"/>
      <c r="DY239" s="271"/>
      <c r="DZ239" s="60"/>
      <c r="EA239" s="61"/>
      <c r="EB239" s="61"/>
      <c r="EC239" s="26" t="str">
        <f t="shared" si="242"/>
        <v/>
      </c>
      <c r="ED239" s="26" t="str">
        <f t="shared" si="243"/>
        <v>ELSTHF5522BLOMM</v>
      </c>
      <c r="EE239" s="27">
        <f>IF($ED239="",0,IF(COUNTIF(ED$12:ED238,ED239)=0,0,COUNTIF(ED$12:ED238,ED239)))</f>
        <v>0</v>
      </c>
      <c r="EF239" s="26">
        <f t="shared" si="244"/>
        <v>0</v>
      </c>
      <c r="EG239" s="27" t="str">
        <f t="shared" si="245"/>
        <v/>
      </c>
      <c r="EI239" s="26" t="str">
        <f t="shared" si="246"/>
        <v>ELSTHF5522</v>
      </c>
      <c r="EJ239" s="26" t="str">
        <f t="shared" si="247"/>
        <v>ELSTHF5522BL</v>
      </c>
    </row>
    <row r="240" spans="1:140" s="26" customFormat="1" ht="52.5" customHeight="1">
      <c r="A240" s="168" t="str">
        <f>IF(OR($I240="TTL",$I240=""),"",IF(ISERROR(VLOOKUP($B240,CODE!$D:$G,CODE!$F$1-2,FALSE))=TRUE,"전략",VLOOKUP($B240,CODE!$D:$G,CODE!$F$1-2,FALSE)))</f>
        <v>전략</v>
      </c>
      <c r="B240" s="217" t="str">
        <f>IF(OR($I240="TTL",$I240=""),"",IF(VLOOKUP($P240,CODE!$K:$O,CODE!$O$1,FALSE)="",$I240,$I240&amp;"-"&amp;VLOOKUP($P240,CODE!$K:$O,CODE!$O$1,FALSE)))</f>
        <v>ELS-의류</v>
      </c>
      <c r="C240" s="71" t="str">
        <f t="shared" si="234"/>
        <v>ELS-EVERGREEN-04</v>
      </c>
      <c r="D240" s="300" t="str">
        <f t="shared" si="235"/>
        <v>ELS-EVERGREEN-04ELSTHF5522BL</v>
      </c>
      <c r="E240" s="71">
        <f t="shared" si="236"/>
        <v>3</v>
      </c>
      <c r="F240" s="193" t="str">
        <f t="shared" si="237"/>
        <v>ELS-EVERGREEN-043</v>
      </c>
      <c r="G240" s="71" t="str">
        <f t="shared" si="238"/>
        <v>ELS-EVERGREEN-043-ELSTHF5522BLUEOLL</v>
      </c>
      <c r="H240" s="71" t="str">
        <f>IF(ISERROR(I240&amp;VLOOKUP(P240,CODE!$K:$N,CODE!$N$1,FALSE)&amp;S240)=TRUE,0,I240&amp;VLOOKUP(P240,CODE!$K:$N,CODE!$N$1,FALSE)&amp;S240)</f>
        <v>ELS의류522</v>
      </c>
      <c r="I240" s="71" t="str">
        <f>IF(ISERROR(SEARCH("TTL",$K240))=TRUE,IF($L240="","",VLOOKUP($L240,CODE!$B:$G,CODE!$D$1,FALSE)),"TTL")</f>
        <v>ELS</v>
      </c>
      <c r="J240" s="237" t="str">
        <f t="shared" si="239"/>
        <v>14FW_E</v>
      </c>
      <c r="K240" s="596"/>
      <c r="L240" s="40" t="s">
        <v>2343</v>
      </c>
      <c r="M240" s="41" t="str">
        <f>IF(OR($I240="TTL",$L240=""),"",VLOOKUP($L240,CODE!$B:$D,CODE!$C$1,FALSE))</f>
        <v>ELSTINKO</v>
      </c>
      <c r="N240" s="42" t="str">
        <f>IF(OR($I240="TTL",$L240=""),"",VLOOKUP($K$2,CODE!$S:$T,CODE!$T$1-1,FALSE))</f>
        <v>F</v>
      </c>
      <c r="O240" s="1281">
        <v>5</v>
      </c>
      <c r="P240" s="40" t="s">
        <v>2349</v>
      </c>
      <c r="Q240" s="41" t="str">
        <f>IF(OR($I240="TTL",$P240=""),"",VLOOKUP($P240,CODE!$K:$M,CODE!$L$1,FALSE))</f>
        <v>HOODED T-SHIRTS</v>
      </c>
      <c r="R240" s="1282" t="s">
        <v>2345</v>
      </c>
      <c r="S240" s="1283">
        <v>522</v>
      </c>
      <c r="T240" s="43">
        <f t="shared" si="255"/>
        <v>522</v>
      </c>
      <c r="U240" s="39" t="str">
        <f t="shared" si="256"/>
        <v>ELSTHF5522</v>
      </c>
      <c r="V240" s="36">
        <f t="shared" si="224"/>
        <v>0.1</v>
      </c>
      <c r="W240" s="1284" t="s">
        <v>2350</v>
      </c>
      <c r="X240" s="39" t="str">
        <f>IF($Y240="","",VLOOKUP($Y240,CODE!$AE:$AF,CODE!$AF$1-1,FALSE))</f>
        <v>BL</v>
      </c>
      <c r="Y240" s="37" t="s">
        <v>2351</v>
      </c>
      <c r="Z240" s="35" t="str">
        <f t="shared" si="257"/>
        <v>ELSTHF5522BL</v>
      </c>
      <c r="AA240" s="592" t="str">
        <f t="shared" si="225"/>
        <v/>
      </c>
      <c r="AB240" s="44">
        <f t="shared" si="226"/>
        <v>0.2</v>
      </c>
      <c r="AC240" s="598" t="s">
        <v>3017</v>
      </c>
      <c r="AD240" s="184">
        <v>1</v>
      </c>
      <c r="AE240" s="1285" t="s">
        <v>624</v>
      </c>
      <c r="AF240" s="1295">
        <v>200</v>
      </c>
      <c r="AG240" s="1287" t="s">
        <v>2340</v>
      </c>
      <c r="AH240" s="1288">
        <v>4</v>
      </c>
      <c r="AI240" s="224" t="str">
        <f t="shared" si="258"/>
        <v>04</v>
      </c>
      <c r="AJ240" s="1289" t="s">
        <v>2341</v>
      </c>
      <c r="AK240" s="1289" t="s">
        <v>2342</v>
      </c>
      <c r="AL240" s="212">
        <f t="shared" si="259"/>
        <v>1</v>
      </c>
      <c r="AM240" s="247">
        <f>IF(ISERROR(VLOOKUP($F240,[1]기획현황취합!$A$1:$E$65440,[1]기획현황취합!$B$1,FALSE))=TRUE,0,VLOOKUP($F240,[1]기획현황취합!$A$1:$E$65440,[1]기획현황취합!$B$1,FALSE))</f>
        <v>79000</v>
      </c>
      <c r="AN240" s="1099">
        <f>IF(ISERROR(VLOOKUP($F240,[1]기획현황취합!$A$1:$E$65440,[1]기획현황취합!$C$1,FALSE))=TRUE,0,VLOOKUP($F240,[1]기획현황취합!$A$1:$E$65440,[1]기획현황취합!$C$1,FALSE))</f>
        <v>41803</v>
      </c>
      <c r="AO240" s="45">
        <f>IF(ISERROR(($AM240/1.1)/VLOOKUP($AG240,'TARGET MU'!$A:$D,'TARGET MU'!$D$1,FALSE))=TRUE,0,($AM240/1.1)/VLOOKUP($AG240,'TARGET MU'!$A:$D,'TARGET MU'!$D$1,FALSE))</f>
        <v>14363.636363636362</v>
      </c>
      <c r="AP240" s="1110">
        <f>IF(OR(AF240=0,AND(AV240=0,AW240=0)),0,IF(AG240="캡보이2",AV240*$AQ$5+AU240,IF(OR(AK240="IN",AK240="BG",AK240="VT",AK240="CB"),$AU240+(($AV240*(1+$AW$4))*(HLOOKUP(VLOOKUP(AG240,'TARGET MU'!$A:$P,'TARGET MU'!$J$1,FALSE),$AO$4:$AR$5,2,FALSE)))+$AW240,$AU240+((($AV240*(1+$AW$4))*(1+HLOOKUP(VLOOKUP($P240,CODE!$K:$P,CODE!$P$1,FALSE),$AS$4:$AV$5,2,FALSE)))*(HLOOKUP(VLOOKUP(AG240,'TARGET MU'!$A:$P,'TARGET MU'!$J$1,FALSE),$AO$4:$AR$5,2,FALSE)))+$AW240)))</f>
        <v>15059.225</v>
      </c>
      <c r="AQ240" s="38">
        <f t="shared" si="248"/>
        <v>695.58863636363822</v>
      </c>
      <c r="AR240" s="754">
        <v>0</v>
      </c>
      <c r="AS240" s="754">
        <v>50</v>
      </c>
      <c r="AT240" s="244" t="s">
        <v>1724</v>
      </c>
      <c r="AU240" s="219">
        <f t="shared" si="249"/>
        <v>50</v>
      </c>
      <c r="AV240" s="245">
        <v>11.5</v>
      </c>
      <c r="AW240" s="246">
        <v>0</v>
      </c>
      <c r="AX240" s="250">
        <f>IF(ISERROR(VLOOKUP($F240,[1]기획현황취합!$A$1:$E$65440,[1]기획현황취합!$D$1,FALSE))=TRUE,0,VLOOKUP($F240,[1]기획현황취합!$A$1:$E$65440,[1]기획현황취합!$D$1,FALSE))</f>
        <v>41744</v>
      </c>
      <c r="AY240" s="248">
        <v>41853</v>
      </c>
      <c r="AZ240" s="208">
        <f>IF(ISERROR(VLOOKUP($F240,[1]기획현황취합!$A$1:$E$65440,[1]기획현황취합!$E$1,FALSE))=TRUE,0,VLOOKUP($F240,[1]기획현황취합!$A$1:$E$65440,[1]기획현황취합!$E$1,FALSE))</f>
        <v>41844</v>
      </c>
      <c r="BA240" s="243">
        <v>41859</v>
      </c>
      <c r="BB240" s="243">
        <v>41877</v>
      </c>
      <c r="BC240" s="243">
        <v>0</v>
      </c>
      <c r="BD240" s="243">
        <v>0</v>
      </c>
      <c r="BE240" s="243">
        <v>0</v>
      </c>
      <c r="BF240" s="243">
        <v>0</v>
      </c>
      <c r="BG240" s="249" t="s">
        <v>2773</v>
      </c>
      <c r="BH240" s="249">
        <v>0</v>
      </c>
      <c r="BI240" s="83">
        <f>IF($I240="TTL",SUMIF($C:$C,MID($K240,1,SEARCH("TTL",$K240)-2),$BI:$BI),SUMIF(실입고현황!$A:$A,BB240&amp;VLOOKUP($AG240,'TARGET MU'!$A:$D,'TARGET MU'!$B$1,FALSE)&amp;$Z240&amp;" "&amp;$AE240,실입고현황!$C:$C))</f>
        <v>200</v>
      </c>
      <c r="BJ240" s="102">
        <f>IF($I240="TTL",SUMIF($C:$C,MID($K240,1,SEARCH("TTL",$K240)-2),$BJ:$BJ),SUMIF(실입고현황!$A:$A,BC240&amp;VLOOKUP($AG240,'TARGET MU'!$A:$D,'TARGET MU'!$B$1,FALSE)&amp;$Z240&amp;" "&amp;$AE240,실입고현황!$C:$C))</f>
        <v>0</v>
      </c>
      <c r="BK240" s="103">
        <f>IF($I240="TTL",SUMIF($C:$C,MID($K240,1,SEARCH("TTL",$K240)-2),$BK:$BK),SUMIF(실입고현황!$A:$A,BD240&amp;VLOOKUP($AG240,'TARGET MU'!$A:$D,'TARGET MU'!$B$1,FALSE)&amp;$Z240&amp;" "&amp;$AE240,실입고현황!$C:$C))</f>
        <v>0</v>
      </c>
      <c r="BL240" s="103">
        <f>IF($I240="TTL",SUMIF($C:$C,MID($K240,1,SEARCH("TTL",$K240)-2),$BL:$BL),SUMIF(실입고현황!$A:$A,BE240&amp;VLOOKUP($AG240,'TARGET MU'!$A:$D,'TARGET MU'!$B$1,FALSE)&amp;$Z240&amp;" "&amp;$AE240,실입고현황!$C:$C))</f>
        <v>0</v>
      </c>
      <c r="BM240" s="103">
        <f>IF($I240="TTL",SUMIF($C:$C,MID($K240,1,SEARCH("TTL",$K240)-2),$BM:$BM),SUMIF(실입고현황!$A:$A,BF240&amp;VLOOKUP($AG240,'TARGET MU'!$A:$D,'TARGET MU'!$B$1,FALSE)&amp;$Z240&amp;" "&amp;$AE240,실입고현황!$C:$C))</f>
        <v>0</v>
      </c>
      <c r="BN240" s="104">
        <f t="shared" si="227"/>
        <v>0</v>
      </c>
      <c r="BO240" s="46">
        <f t="shared" si="228"/>
        <v>200</v>
      </c>
      <c r="BP240" s="94">
        <f t="shared" si="229"/>
        <v>3011845</v>
      </c>
      <c r="BQ240" s="94">
        <f t="shared" si="230"/>
        <v>15800000</v>
      </c>
      <c r="BR240" s="47">
        <f t="shared" si="231"/>
        <v>4.7690489927723245</v>
      </c>
      <c r="BT240" s="26" t="str">
        <f>IF(ISERROR(Z240&amp;VLOOKUP($AG240,'TARGET MU'!$A:$D,'TARGET MU'!$B$1,FALSE))=TRUE,"",Z240&amp;VLOOKUP($AG240,'TARGET MU'!$A:$D,'TARGET MU'!$B$1,FALSE))</f>
        <v>ELSTHF5522BL에버그린</v>
      </c>
      <c r="BU240" s="31">
        <f t="shared" si="240"/>
        <v>15059.225</v>
      </c>
      <c r="BV240" s="31" t="str">
        <f t="shared" si="241"/>
        <v>ELSTHF5522BLOLL20079000EVERGREEN04CN</v>
      </c>
      <c r="BX240" s="54" t="str">
        <f t="shared" si="198"/>
        <v>ELS</v>
      </c>
      <c r="BY240" s="55">
        <f t="shared" si="199"/>
        <v>5</v>
      </c>
      <c r="BZ240" s="55" t="str">
        <f t="shared" si="200"/>
        <v>M</v>
      </c>
      <c r="CA240" s="55" t="str">
        <f t="shared" si="201"/>
        <v>TH</v>
      </c>
      <c r="CB240" s="55" t="str">
        <f t="shared" si="202"/>
        <v>K</v>
      </c>
      <c r="CC240" s="55" t="str">
        <f t="shared" si="203"/>
        <v>CN</v>
      </c>
      <c r="CD240" s="56" t="str">
        <f t="shared" si="204"/>
        <v>14FW_ELSTINKO_HOOD_01_BL_KIDS</v>
      </c>
      <c r="CE240" s="55" t="str">
        <f t="shared" si="205"/>
        <v>ELSTHF5522</v>
      </c>
      <c r="CF240" s="55">
        <f t="shared" si="206"/>
        <v>522</v>
      </c>
      <c r="CG240" s="56" t="str">
        <f t="shared" si="207"/>
        <v>14FW_ELSTINKO_HOOD_01_BL_KIDS</v>
      </c>
      <c r="CH240" s="55" t="str">
        <f t="shared" si="208"/>
        <v>BL</v>
      </c>
      <c r="CI240" s="55">
        <f t="shared" si="209"/>
        <v>1</v>
      </c>
      <c r="CJ240" s="55" t="str">
        <f t="shared" si="210"/>
        <v>OLL</v>
      </c>
      <c r="CK240" s="57">
        <f t="shared" si="232"/>
        <v>200</v>
      </c>
      <c r="CL240" s="58">
        <f t="shared" si="211"/>
        <v>11.5</v>
      </c>
      <c r="CM240" s="57">
        <f t="shared" si="212"/>
        <v>79000</v>
      </c>
      <c r="CN240" s="57">
        <f t="shared" si="213"/>
        <v>15009.225</v>
      </c>
      <c r="CO240" s="57">
        <f t="shared" si="214"/>
        <v>50</v>
      </c>
      <c r="CP240" s="59">
        <f t="shared" si="215"/>
        <v>1</v>
      </c>
      <c r="CQ240" s="234"/>
      <c r="CS240" s="48"/>
      <c r="CT240" s="49" t="str">
        <f t="shared" si="216"/>
        <v>ELSTHF5522BLOLL</v>
      </c>
      <c r="CU240" s="50" t="str">
        <f t="shared" si="217"/>
        <v>ELSTINKO</v>
      </c>
      <c r="CV240" s="50" t="str">
        <f t="shared" si="262"/>
        <v>HOODED T-SHIRTS_522_KIDS</v>
      </c>
      <c r="CW240" s="50" t="str">
        <f t="shared" si="218"/>
        <v>BLUE_OLL</v>
      </c>
      <c r="CX240" s="51" t="str">
        <f t="shared" si="219"/>
        <v>ELS</v>
      </c>
      <c r="CY240" s="51">
        <f t="shared" si="220"/>
        <v>522</v>
      </c>
      <c r="CZ240" s="52">
        <f t="shared" si="233"/>
        <v>200</v>
      </c>
      <c r="DA240" s="52">
        <f t="shared" si="221"/>
        <v>79000</v>
      </c>
      <c r="DB240" s="51" t="str">
        <f t="shared" si="222"/>
        <v>BLUE</v>
      </c>
      <c r="DC240" s="51" t="str">
        <f t="shared" si="223"/>
        <v>OLL</v>
      </c>
      <c r="DD240" s="60"/>
      <c r="DE240" s="164"/>
      <c r="DG240" s="270">
        <v>41778</v>
      </c>
      <c r="DH240" s="276">
        <f t="shared" si="260"/>
        <v>41754</v>
      </c>
      <c r="DI240" s="269">
        <v>41746</v>
      </c>
      <c r="DJ240" s="269">
        <v>41746</v>
      </c>
      <c r="DK240" s="270"/>
      <c r="DL240" s="1167"/>
      <c r="DM240" s="1167"/>
      <c r="DN240" s="270"/>
      <c r="DO240" s="270"/>
      <c r="DP240" s="277">
        <f t="shared" si="261"/>
        <v>41784</v>
      </c>
      <c r="DQ240" s="270"/>
      <c r="DR240" s="270"/>
      <c r="DS240" s="271"/>
      <c r="DT240" s="270"/>
      <c r="DU240" s="271"/>
      <c r="DV240" s="270">
        <v>41820</v>
      </c>
      <c r="DW240" s="270"/>
      <c r="DX240" s="271"/>
      <c r="DY240" s="271"/>
      <c r="DZ240" s="60"/>
      <c r="EA240" s="61"/>
      <c r="EB240" s="61"/>
      <c r="EC240" s="26" t="str">
        <f t="shared" si="242"/>
        <v/>
      </c>
      <c r="ED240" s="26" t="str">
        <f t="shared" si="243"/>
        <v>ELSTHF5522BLOLL</v>
      </c>
      <c r="EE240" s="27">
        <f>IF($ED240="",0,IF(COUNTIF(ED$12:ED239,ED240)=0,0,COUNTIF(ED$12:ED239,ED240)))</f>
        <v>0</v>
      </c>
      <c r="EF240" s="26">
        <f t="shared" si="244"/>
        <v>0</v>
      </c>
      <c r="EG240" s="27" t="str">
        <f t="shared" si="245"/>
        <v/>
      </c>
      <c r="EI240" s="26" t="str">
        <f t="shared" si="246"/>
        <v>ELSTHF5522</v>
      </c>
      <c r="EJ240" s="26" t="str">
        <f t="shared" si="247"/>
        <v>ELSTHF5522BL</v>
      </c>
    </row>
    <row r="241" spans="1:140" s="26" customFormat="1" ht="52.5" customHeight="1">
      <c r="A241" s="168" t="str">
        <f>IF(OR($I241="TTL",$I241=""),"",IF(ISERROR(VLOOKUP($B241,CODE!$D:$G,CODE!$F$1-2,FALSE))=TRUE,"전략",VLOOKUP($B241,CODE!$D:$G,CODE!$F$1-2,FALSE)))</f>
        <v>전략</v>
      </c>
      <c r="B241" s="217" t="str">
        <f>IF(OR($I241="TTL",$I241=""),"",IF(VLOOKUP($P241,CODE!$K:$O,CODE!$O$1,FALSE)="",$I241,$I241&amp;"-"&amp;VLOOKUP($P241,CODE!$K:$O,CODE!$O$1,FALSE)))</f>
        <v>ELS-의류</v>
      </c>
      <c r="C241" s="71" t="str">
        <f t="shared" si="234"/>
        <v>ELS-EVERGREEN-04</v>
      </c>
      <c r="D241" s="300" t="str">
        <f t="shared" si="235"/>
        <v>ELS-EVERGREEN-04ELSTHF5522BL</v>
      </c>
      <c r="E241" s="71">
        <f t="shared" si="236"/>
        <v>3</v>
      </c>
      <c r="F241" s="193" t="str">
        <f t="shared" si="237"/>
        <v>ELS-EVERGREEN-043</v>
      </c>
      <c r="G241" s="71" t="str">
        <f t="shared" si="238"/>
        <v>ELS-EVERGREEN-043-ELSTHF5522BLUEOXL</v>
      </c>
      <c r="H241" s="71" t="str">
        <f>IF(ISERROR(I241&amp;VLOOKUP(P241,CODE!$K:$N,CODE!$N$1,FALSE)&amp;S241)=TRUE,0,I241&amp;VLOOKUP(P241,CODE!$K:$N,CODE!$N$1,FALSE)&amp;S241)</f>
        <v>ELS의류522</v>
      </c>
      <c r="I241" s="71" t="str">
        <f>IF(ISERROR(SEARCH("TTL",$K241))=TRUE,IF($L241="","",VLOOKUP($L241,CODE!$B:$G,CODE!$D$1,FALSE)),"TTL")</f>
        <v>ELS</v>
      </c>
      <c r="J241" s="237" t="str">
        <f t="shared" si="239"/>
        <v>14FW_E</v>
      </c>
      <c r="K241" s="596"/>
      <c r="L241" s="40" t="s">
        <v>2343</v>
      </c>
      <c r="M241" s="41" t="str">
        <f>IF(OR($I241="TTL",$L241=""),"",VLOOKUP($L241,CODE!$B:$D,CODE!$C$1,FALSE))</f>
        <v>ELSTINKO</v>
      </c>
      <c r="N241" s="42" t="str">
        <f>IF(OR($I241="TTL",$L241=""),"",VLOOKUP($K$2,CODE!$S:$T,CODE!$T$1-1,FALSE))</f>
        <v>F</v>
      </c>
      <c r="O241" s="1281">
        <v>5</v>
      </c>
      <c r="P241" s="40" t="s">
        <v>2349</v>
      </c>
      <c r="Q241" s="41" t="str">
        <f>IF(OR($I241="TTL",$P241=""),"",VLOOKUP($P241,CODE!$K:$M,CODE!$L$1,FALSE))</f>
        <v>HOODED T-SHIRTS</v>
      </c>
      <c r="R241" s="1282" t="s">
        <v>2345</v>
      </c>
      <c r="S241" s="1283">
        <v>522</v>
      </c>
      <c r="T241" s="43">
        <f t="shared" si="255"/>
        <v>522</v>
      </c>
      <c r="U241" s="39" t="str">
        <f t="shared" si="256"/>
        <v>ELSTHF5522</v>
      </c>
      <c r="V241" s="36">
        <f t="shared" si="224"/>
        <v>0.1</v>
      </c>
      <c r="W241" s="1284" t="s">
        <v>2350</v>
      </c>
      <c r="X241" s="39" t="str">
        <f>IF($Y241="","",VLOOKUP($Y241,CODE!$AE:$AF,CODE!$AF$1-1,FALSE))</f>
        <v>BL</v>
      </c>
      <c r="Y241" s="37" t="s">
        <v>2351</v>
      </c>
      <c r="Z241" s="35" t="str">
        <f t="shared" si="257"/>
        <v>ELSTHF5522BL</v>
      </c>
      <c r="AA241" s="592" t="str">
        <f t="shared" si="225"/>
        <v/>
      </c>
      <c r="AB241" s="44">
        <f t="shared" si="226"/>
        <v>0.2</v>
      </c>
      <c r="AC241" s="598" t="s">
        <v>3017</v>
      </c>
      <c r="AD241" s="184">
        <v>1</v>
      </c>
      <c r="AE241" s="1285" t="s">
        <v>636</v>
      </c>
      <c r="AF241" s="1295">
        <v>150</v>
      </c>
      <c r="AG241" s="1287" t="s">
        <v>2340</v>
      </c>
      <c r="AH241" s="1288">
        <v>4</v>
      </c>
      <c r="AI241" s="224" t="str">
        <f t="shared" si="258"/>
        <v>04</v>
      </c>
      <c r="AJ241" s="1289" t="s">
        <v>2341</v>
      </c>
      <c r="AK241" s="1289" t="s">
        <v>2342</v>
      </c>
      <c r="AL241" s="212">
        <f t="shared" si="259"/>
        <v>1</v>
      </c>
      <c r="AM241" s="247">
        <f>IF(ISERROR(VLOOKUP($F241,[1]기획현황취합!$A$1:$E$65440,[1]기획현황취합!$B$1,FALSE))=TRUE,0,VLOOKUP($F241,[1]기획현황취합!$A$1:$E$65440,[1]기획현황취합!$B$1,FALSE))</f>
        <v>79000</v>
      </c>
      <c r="AN241" s="1099">
        <f>IF(ISERROR(VLOOKUP($F241,[1]기획현황취합!$A$1:$E$65440,[1]기획현황취합!$C$1,FALSE))=TRUE,0,VLOOKUP($F241,[1]기획현황취합!$A$1:$E$65440,[1]기획현황취합!$C$1,FALSE))</f>
        <v>41803</v>
      </c>
      <c r="AO241" s="45">
        <f>IF(ISERROR(($AM241/1.1)/VLOOKUP($AG241,'TARGET MU'!$A:$D,'TARGET MU'!$D$1,FALSE))=TRUE,0,($AM241/1.1)/VLOOKUP($AG241,'TARGET MU'!$A:$D,'TARGET MU'!$D$1,FALSE))</f>
        <v>14363.636363636362</v>
      </c>
      <c r="AP241" s="1110">
        <f>IF(OR(AF241=0,AND(AV241=0,AW241=0)),0,IF(AG241="캡보이2",AV241*$AQ$5+AU241,IF(OR(AK241="IN",AK241="BG",AK241="VT",AK241="CB"),$AU241+(($AV241*(1+$AW$4))*(HLOOKUP(VLOOKUP(AG241,'TARGET MU'!$A:$P,'TARGET MU'!$J$1,FALSE),$AO$4:$AR$5,2,FALSE)))+$AW241,$AU241+((($AV241*(1+$AW$4))*(1+HLOOKUP(VLOOKUP($P241,CODE!$K:$P,CODE!$P$1,FALSE),$AS$4:$AV$5,2,FALSE)))*(HLOOKUP(VLOOKUP(AG241,'TARGET MU'!$A:$P,'TARGET MU'!$J$1,FALSE),$AO$4:$AR$5,2,FALSE)))+$AW241)))</f>
        <v>15059.225</v>
      </c>
      <c r="AQ241" s="38">
        <f t="shared" si="248"/>
        <v>695.58863636363822</v>
      </c>
      <c r="AR241" s="754">
        <v>0</v>
      </c>
      <c r="AS241" s="754">
        <v>50</v>
      </c>
      <c r="AT241" s="244" t="s">
        <v>1724</v>
      </c>
      <c r="AU241" s="219">
        <f t="shared" si="249"/>
        <v>50</v>
      </c>
      <c r="AV241" s="245">
        <v>11.5</v>
      </c>
      <c r="AW241" s="246">
        <v>0</v>
      </c>
      <c r="AX241" s="250">
        <f>IF(ISERROR(VLOOKUP($F241,[1]기획현황취합!$A$1:$E$65440,[1]기획현황취합!$D$1,FALSE))=TRUE,0,VLOOKUP($F241,[1]기획현황취합!$A$1:$E$65440,[1]기획현황취합!$D$1,FALSE))</f>
        <v>41744</v>
      </c>
      <c r="AY241" s="248">
        <v>41853</v>
      </c>
      <c r="AZ241" s="208">
        <f>IF(ISERROR(VLOOKUP($F241,[1]기획현황취합!$A$1:$E$65440,[1]기획현황취합!$E$1,FALSE))=TRUE,0,VLOOKUP($F241,[1]기획현황취합!$A$1:$E$65440,[1]기획현황취합!$E$1,FALSE))</f>
        <v>41844</v>
      </c>
      <c r="BA241" s="243">
        <v>41859</v>
      </c>
      <c r="BB241" s="243">
        <v>41877</v>
      </c>
      <c r="BC241" s="243">
        <v>0</v>
      </c>
      <c r="BD241" s="243">
        <v>0</v>
      </c>
      <c r="BE241" s="243">
        <v>0</v>
      </c>
      <c r="BF241" s="243">
        <v>0</v>
      </c>
      <c r="BG241" s="249" t="s">
        <v>2773</v>
      </c>
      <c r="BH241" s="249">
        <v>0</v>
      </c>
      <c r="BI241" s="83">
        <f>IF($I241="TTL",SUMIF($C:$C,MID($K241,1,SEARCH("TTL",$K241)-2),$BI:$BI),SUMIF(실입고현황!$A:$A,BB241&amp;VLOOKUP($AG241,'TARGET MU'!$A:$D,'TARGET MU'!$B$1,FALSE)&amp;$Z241&amp;" "&amp;$AE241,실입고현황!$C:$C))</f>
        <v>150</v>
      </c>
      <c r="BJ241" s="102">
        <f>IF($I241="TTL",SUMIF($C:$C,MID($K241,1,SEARCH("TTL",$K241)-2),$BJ:$BJ),SUMIF(실입고현황!$A:$A,BC241&amp;VLOOKUP($AG241,'TARGET MU'!$A:$D,'TARGET MU'!$B$1,FALSE)&amp;$Z241&amp;" "&amp;$AE241,실입고현황!$C:$C))</f>
        <v>0</v>
      </c>
      <c r="BK241" s="103">
        <f>IF($I241="TTL",SUMIF($C:$C,MID($K241,1,SEARCH("TTL",$K241)-2),$BK:$BK),SUMIF(실입고현황!$A:$A,BD241&amp;VLOOKUP($AG241,'TARGET MU'!$A:$D,'TARGET MU'!$B$1,FALSE)&amp;$Z241&amp;" "&amp;$AE241,실입고현황!$C:$C))</f>
        <v>0</v>
      </c>
      <c r="BL241" s="103">
        <f>IF($I241="TTL",SUMIF($C:$C,MID($K241,1,SEARCH("TTL",$K241)-2),$BL:$BL),SUMIF(실입고현황!$A:$A,BE241&amp;VLOOKUP($AG241,'TARGET MU'!$A:$D,'TARGET MU'!$B$1,FALSE)&amp;$Z241&amp;" "&amp;$AE241,실입고현황!$C:$C))</f>
        <v>0</v>
      </c>
      <c r="BM241" s="103">
        <f>IF($I241="TTL",SUMIF($C:$C,MID($K241,1,SEARCH("TTL",$K241)-2),$BM:$BM),SUMIF(실입고현황!$A:$A,BF241&amp;VLOOKUP($AG241,'TARGET MU'!$A:$D,'TARGET MU'!$B$1,FALSE)&amp;$Z241&amp;" "&amp;$AE241,실입고현황!$C:$C))</f>
        <v>0</v>
      </c>
      <c r="BN241" s="104">
        <f t="shared" si="227"/>
        <v>0</v>
      </c>
      <c r="BO241" s="46">
        <f t="shared" si="228"/>
        <v>150</v>
      </c>
      <c r="BP241" s="94">
        <f t="shared" si="229"/>
        <v>2258883.75</v>
      </c>
      <c r="BQ241" s="94">
        <f t="shared" si="230"/>
        <v>11850000</v>
      </c>
      <c r="BR241" s="47">
        <f t="shared" si="231"/>
        <v>4.7690489927723254</v>
      </c>
      <c r="BT241" s="26" t="str">
        <f>IF(ISERROR(Z241&amp;VLOOKUP($AG241,'TARGET MU'!$A:$D,'TARGET MU'!$B$1,FALSE))=TRUE,"",Z241&amp;VLOOKUP($AG241,'TARGET MU'!$A:$D,'TARGET MU'!$B$1,FALSE))</f>
        <v>ELSTHF5522BL에버그린</v>
      </c>
      <c r="BU241" s="31">
        <f t="shared" si="240"/>
        <v>15059.225</v>
      </c>
      <c r="BV241" s="31" t="str">
        <f t="shared" si="241"/>
        <v>ELSTHF5522BLOXL15079000EVERGREEN04CN</v>
      </c>
      <c r="BX241" s="54" t="str">
        <f t="shared" ref="BX241:BX291" si="263">IF($I241="TTL","",$L241)</f>
        <v>ELS</v>
      </c>
      <c r="BY241" s="55">
        <f t="shared" ref="BY241:BY291" si="264">$O241</f>
        <v>5</v>
      </c>
      <c r="BZ241" s="55" t="str">
        <f t="shared" ref="BZ241:BZ291" si="265">$AJ241</f>
        <v>M</v>
      </c>
      <c r="CA241" s="55" t="str">
        <f t="shared" ref="CA241:CA291" si="266">$P241</f>
        <v>TH</v>
      </c>
      <c r="CB241" s="55" t="str">
        <f t="shared" ref="CB241:CB291" si="267">$R241</f>
        <v>K</v>
      </c>
      <c r="CC241" s="55" t="str">
        <f t="shared" ref="CC241:CC291" si="268">$AK241</f>
        <v>CN</v>
      </c>
      <c r="CD241" s="56" t="str">
        <f t="shared" ref="CD241:CD291" si="269">$W241</f>
        <v>14FW_ELSTINKO_HOOD_01_BL_KIDS</v>
      </c>
      <c r="CE241" s="55" t="str">
        <f t="shared" ref="CE241:CE291" si="270">$U241</f>
        <v>ELSTHF5522</v>
      </c>
      <c r="CF241" s="55">
        <f t="shared" ref="CF241:CF291" si="271">$T241</f>
        <v>522</v>
      </c>
      <c r="CG241" s="56" t="str">
        <f t="shared" ref="CG241:CG291" si="272">$W241</f>
        <v>14FW_ELSTINKO_HOOD_01_BL_KIDS</v>
      </c>
      <c r="CH241" s="55" t="str">
        <f t="shared" ref="CH241:CH291" si="273">$X241</f>
        <v>BL</v>
      </c>
      <c r="CI241" s="55">
        <f t="shared" ref="CI241:CI291" si="274">$AD241</f>
        <v>1</v>
      </c>
      <c r="CJ241" s="55" t="str">
        <f t="shared" ref="CJ241:CJ291" si="275">$AE241</f>
        <v>OXL</v>
      </c>
      <c r="CK241" s="57">
        <f t="shared" si="232"/>
        <v>150</v>
      </c>
      <c r="CL241" s="58">
        <f t="shared" ref="CL241:CL291" si="276">$AV241</f>
        <v>11.5</v>
      </c>
      <c r="CM241" s="57">
        <f t="shared" ref="CM241:CM291" si="277">$AM241</f>
        <v>79000</v>
      </c>
      <c r="CN241" s="57">
        <f t="shared" ref="CN241:CN291" si="278">$AP241-$AU241</f>
        <v>15009.225</v>
      </c>
      <c r="CO241" s="57">
        <f t="shared" ref="CO241:CO291" si="279">$AU241</f>
        <v>50</v>
      </c>
      <c r="CP241" s="59">
        <f t="shared" ref="CP241:CP291" si="280">$AL241</f>
        <v>1</v>
      </c>
      <c r="CQ241" s="234"/>
      <c r="CS241" s="48"/>
      <c r="CT241" s="49" t="str">
        <f t="shared" ref="CT241:CT291" si="281">IF($I241="TTL",$K241,$Z241&amp;$AE241)</f>
        <v>ELSTHF5522BLOXL</v>
      </c>
      <c r="CU241" s="50" t="str">
        <f t="shared" ref="CU241:CU291" si="282">$M241</f>
        <v>ELSTINKO</v>
      </c>
      <c r="CV241" s="50" t="str">
        <f t="shared" si="262"/>
        <v>HOODED T-SHIRTS_522_KIDS</v>
      </c>
      <c r="CW241" s="50" t="str">
        <f t="shared" ref="CW241:CW291" si="283">IF($I241="TTL","",IF($CT241="","",$Y241&amp;"_"&amp;$AE241))</f>
        <v>BLUE_OXL</v>
      </c>
      <c r="CX241" s="51" t="str">
        <f t="shared" ref="CX241:CX291" si="284">$L241</f>
        <v>ELS</v>
      </c>
      <c r="CY241" s="51">
        <f t="shared" ref="CY241:CY291" si="285">$T241</f>
        <v>522</v>
      </c>
      <c r="CZ241" s="52">
        <f t="shared" si="233"/>
        <v>150</v>
      </c>
      <c r="DA241" s="52">
        <f t="shared" ref="DA241:DA291" si="286">$AM241</f>
        <v>79000</v>
      </c>
      <c r="DB241" s="51" t="str">
        <f t="shared" ref="DB241:DB291" si="287">$Y241</f>
        <v>BLUE</v>
      </c>
      <c r="DC241" s="51" t="str">
        <f t="shared" ref="DC241:DC291" si="288">$AE241</f>
        <v>OXL</v>
      </c>
      <c r="DD241" s="60"/>
      <c r="DE241" s="164"/>
      <c r="DG241" s="270">
        <v>41778</v>
      </c>
      <c r="DH241" s="276">
        <f t="shared" si="260"/>
        <v>41754</v>
      </c>
      <c r="DI241" s="269">
        <v>41746</v>
      </c>
      <c r="DJ241" s="269">
        <v>41746</v>
      </c>
      <c r="DK241" s="270"/>
      <c r="DL241" s="1167"/>
      <c r="DM241" s="1167"/>
      <c r="DN241" s="270"/>
      <c r="DO241" s="270"/>
      <c r="DP241" s="277">
        <f t="shared" si="261"/>
        <v>41784</v>
      </c>
      <c r="DQ241" s="270"/>
      <c r="DR241" s="270"/>
      <c r="DS241" s="271"/>
      <c r="DT241" s="270"/>
      <c r="DU241" s="271"/>
      <c r="DV241" s="270">
        <v>41820</v>
      </c>
      <c r="DW241" s="270"/>
      <c r="DX241" s="271"/>
      <c r="DY241" s="271"/>
      <c r="DZ241" s="60"/>
      <c r="EA241" s="61"/>
      <c r="EB241" s="61"/>
      <c r="EC241" s="26" t="str">
        <f t="shared" si="242"/>
        <v/>
      </c>
      <c r="ED241" s="26" t="str">
        <f t="shared" si="243"/>
        <v>ELSTHF5522BLOXL</v>
      </c>
      <c r="EE241" s="27">
        <f>IF($ED241="",0,IF(COUNTIF(ED$12:ED240,ED241)=0,0,COUNTIF(ED$12:ED240,ED241)))</f>
        <v>0</v>
      </c>
      <c r="EF241" s="26">
        <f t="shared" si="244"/>
        <v>0</v>
      </c>
      <c r="EG241" s="27" t="str">
        <f t="shared" si="245"/>
        <v/>
      </c>
      <c r="EI241" s="26" t="str">
        <f t="shared" si="246"/>
        <v>ELSTHF5522</v>
      </c>
      <c r="EJ241" s="26" t="str">
        <f t="shared" si="247"/>
        <v>ELSTHF5522BL</v>
      </c>
    </row>
    <row r="242" spans="1:140" s="26" customFormat="1" ht="52.5" customHeight="1">
      <c r="A242" s="168" t="str">
        <f>IF(OR($I242="TTL",$I242=""),"",IF(ISERROR(VLOOKUP($B242,CODE!$D:$G,CODE!$F$1-2,FALSE))=TRUE,"전략",VLOOKUP($B242,CODE!$D:$G,CODE!$F$1-2,FALSE)))</f>
        <v>전략</v>
      </c>
      <c r="B242" s="217" t="str">
        <f>IF(OR($I242="TTL",$I242=""),"",IF(VLOOKUP($P242,CODE!$K:$O,CODE!$O$1,FALSE)="",$I242,$I242&amp;"-"&amp;VLOOKUP($P242,CODE!$K:$O,CODE!$O$1,FALSE)))</f>
        <v>ELS-의류</v>
      </c>
      <c r="C242" s="71" t="str">
        <f t="shared" si="234"/>
        <v>ELS-EVERGREEN-04</v>
      </c>
      <c r="D242" s="300" t="str">
        <f t="shared" si="235"/>
        <v>ELS-EVERGREEN-04ELSTHF5522PK</v>
      </c>
      <c r="E242" s="71">
        <f t="shared" si="236"/>
        <v>4</v>
      </c>
      <c r="F242" s="193" t="str">
        <f t="shared" si="237"/>
        <v>ELS-EVERGREEN-044</v>
      </c>
      <c r="G242" s="71" t="str">
        <f t="shared" si="238"/>
        <v>ELS-EVERGREEN-044-ELSTHF5522PINKOXS</v>
      </c>
      <c r="H242" s="71" t="str">
        <f>IF(ISERROR(I242&amp;VLOOKUP(P242,CODE!$K:$N,CODE!$N$1,FALSE)&amp;S242)=TRUE,0,I242&amp;VLOOKUP(P242,CODE!$K:$N,CODE!$N$1,FALSE)&amp;S242)</f>
        <v>ELS의류522</v>
      </c>
      <c r="I242" s="71" t="str">
        <f>IF(ISERROR(SEARCH("TTL",$K242))=TRUE,IF($L242="","",VLOOKUP($L242,CODE!$B:$G,CODE!$D$1,FALSE)),"TTL")</f>
        <v>ELS</v>
      </c>
      <c r="J242" s="237" t="str">
        <f t="shared" si="239"/>
        <v>14FW_E</v>
      </c>
      <c r="K242" s="878"/>
      <c r="L242" s="40" t="s">
        <v>2343</v>
      </c>
      <c r="M242" s="41" t="str">
        <f>IF(OR($I242="TTL",$L242=""),"",VLOOKUP($L242,CODE!$B:$D,CODE!$C$1,FALSE))</f>
        <v>ELSTINKO</v>
      </c>
      <c r="N242" s="42" t="str">
        <f>IF(OR($I242="TTL",$L242=""),"",VLOOKUP($K$2,CODE!$S:$T,CODE!$T$1-1,FALSE))</f>
        <v>F</v>
      </c>
      <c r="O242" s="1281">
        <v>5</v>
      </c>
      <c r="P242" s="40" t="s">
        <v>2349</v>
      </c>
      <c r="Q242" s="41" t="str">
        <f>IF(OR($I242="TTL",$P242=""),"",VLOOKUP($P242,CODE!$K:$M,CODE!$L$1,FALSE))</f>
        <v>HOODED T-SHIRTS</v>
      </c>
      <c r="R242" s="1282" t="s">
        <v>2345</v>
      </c>
      <c r="S242" s="1283">
        <v>522</v>
      </c>
      <c r="T242" s="43">
        <f t="shared" si="255"/>
        <v>522</v>
      </c>
      <c r="U242" s="39" t="str">
        <f t="shared" si="256"/>
        <v>ELSTHF5522</v>
      </c>
      <c r="V242" s="36">
        <f t="shared" si="224"/>
        <v>0.1</v>
      </c>
      <c r="W242" s="1284" t="s">
        <v>2352</v>
      </c>
      <c r="X242" s="39" t="str">
        <f>IF($Y242="","",VLOOKUP($Y242,CODE!$AE:$AF,CODE!$AF$1-1,FALSE))</f>
        <v>PK</v>
      </c>
      <c r="Y242" s="37" t="s">
        <v>2353</v>
      </c>
      <c r="Z242" s="35" t="str">
        <f t="shared" si="257"/>
        <v>ELSTHF5522PK</v>
      </c>
      <c r="AA242" s="592" t="str">
        <f t="shared" si="225"/>
        <v/>
      </c>
      <c r="AB242" s="44">
        <f t="shared" si="226"/>
        <v>0.2</v>
      </c>
      <c r="AC242" s="598" t="s">
        <v>3017</v>
      </c>
      <c r="AD242" s="184">
        <v>1</v>
      </c>
      <c r="AE242" s="1285" t="s">
        <v>576</v>
      </c>
      <c r="AF242" s="1295">
        <v>200</v>
      </c>
      <c r="AG242" s="1287" t="s">
        <v>2340</v>
      </c>
      <c r="AH242" s="1288">
        <v>4</v>
      </c>
      <c r="AI242" s="224" t="str">
        <f t="shared" si="258"/>
        <v>04</v>
      </c>
      <c r="AJ242" s="1289" t="s">
        <v>2341</v>
      </c>
      <c r="AK242" s="1289" t="s">
        <v>2342</v>
      </c>
      <c r="AL242" s="212">
        <f t="shared" si="259"/>
        <v>1</v>
      </c>
      <c r="AM242" s="247">
        <f>IF(ISERROR(VLOOKUP($F242,[1]기획현황취합!$A$1:$E$65440,[1]기획현황취합!$B$1,FALSE))=TRUE,0,VLOOKUP($F242,[1]기획현황취합!$A$1:$E$65440,[1]기획현황취합!$B$1,FALSE))</f>
        <v>79000</v>
      </c>
      <c r="AN242" s="1099">
        <f>IF(ISERROR(VLOOKUP($F242,[1]기획현황취합!$A$1:$E$65440,[1]기획현황취합!$C$1,FALSE))=TRUE,0,VLOOKUP($F242,[1]기획현황취합!$A$1:$E$65440,[1]기획현황취합!$C$1,FALSE))</f>
        <v>41803</v>
      </c>
      <c r="AO242" s="45">
        <f>IF(ISERROR(($AM242/1.1)/VLOOKUP($AG242,'TARGET MU'!$A:$D,'TARGET MU'!$D$1,FALSE))=TRUE,0,($AM242/1.1)/VLOOKUP($AG242,'TARGET MU'!$A:$D,'TARGET MU'!$D$1,FALSE))</f>
        <v>14363.636363636362</v>
      </c>
      <c r="AP242" s="1110">
        <f>IF(OR(AF242=0,AND(AV242=0,AW242=0)),0,IF(AG242="캡보이2",AV242*$AQ$5+AU242,IF(OR(AK242="IN",AK242="BG",AK242="VT",AK242="CB"),$AU242+(($AV242*(1+$AW$4))*(HLOOKUP(VLOOKUP(AG242,'TARGET MU'!$A:$P,'TARGET MU'!$J$1,FALSE),$AO$4:$AR$5,2,FALSE)))+$AW242,$AU242+((($AV242*(1+$AW$4))*(1+HLOOKUP(VLOOKUP($P242,CODE!$K:$P,CODE!$P$1,FALSE),$AS$4:$AV$5,2,FALSE)))*(HLOOKUP(VLOOKUP(AG242,'TARGET MU'!$A:$P,'TARGET MU'!$J$1,FALSE),$AO$4:$AR$5,2,FALSE)))+$AW242)))</f>
        <v>15059.225</v>
      </c>
      <c r="AQ242" s="38">
        <f t="shared" si="248"/>
        <v>695.58863636363822</v>
      </c>
      <c r="AR242" s="754">
        <v>0</v>
      </c>
      <c r="AS242" s="754">
        <v>50</v>
      </c>
      <c r="AT242" s="244" t="s">
        <v>1724</v>
      </c>
      <c r="AU242" s="219">
        <f t="shared" si="249"/>
        <v>50</v>
      </c>
      <c r="AV242" s="245">
        <v>11.5</v>
      </c>
      <c r="AW242" s="246">
        <v>0</v>
      </c>
      <c r="AX242" s="250">
        <f>IF(ISERROR(VLOOKUP($F242,[1]기획현황취합!$A$1:$E$65440,[1]기획현황취합!$D$1,FALSE))=TRUE,0,VLOOKUP($F242,[1]기획현황취합!$A$1:$E$65440,[1]기획현황취합!$D$1,FALSE))</f>
        <v>41744</v>
      </c>
      <c r="AY242" s="248">
        <v>41853</v>
      </c>
      <c r="AZ242" s="208">
        <f>IF(ISERROR(VLOOKUP($F242,[1]기획현황취합!$A$1:$E$65440,[1]기획현황취합!$E$1,FALSE))=TRUE,0,VLOOKUP($F242,[1]기획현황취합!$A$1:$E$65440,[1]기획현황취합!$E$1,FALSE))</f>
        <v>41844</v>
      </c>
      <c r="BA242" s="243">
        <v>41859</v>
      </c>
      <c r="BB242" s="243">
        <v>41877</v>
      </c>
      <c r="BC242" s="243">
        <v>0</v>
      </c>
      <c r="BD242" s="243">
        <v>0</v>
      </c>
      <c r="BE242" s="243">
        <v>0</v>
      </c>
      <c r="BF242" s="243">
        <v>0</v>
      </c>
      <c r="BG242" s="249" t="s">
        <v>2773</v>
      </c>
      <c r="BH242" s="249">
        <v>0</v>
      </c>
      <c r="BI242" s="83">
        <f>IF($I242="TTL",SUMIF($C:$C,MID($K242,1,SEARCH("TTL",$K242)-2),$BI:$BI),SUMIF(실입고현황!$A:$A,BB242&amp;VLOOKUP($AG242,'TARGET MU'!$A:$D,'TARGET MU'!$B$1,FALSE)&amp;$Z242&amp;" "&amp;$AE242,실입고현황!$C:$C))</f>
        <v>187</v>
      </c>
      <c r="BJ242" s="102">
        <f>IF($I242="TTL",SUMIF($C:$C,MID($K242,1,SEARCH("TTL",$K242)-2),$BJ:$BJ),SUMIF(실입고현황!$A:$A,BC242&amp;VLOOKUP($AG242,'TARGET MU'!$A:$D,'TARGET MU'!$B$1,FALSE)&amp;$Z242&amp;" "&amp;$AE242,실입고현황!$C:$C))</f>
        <v>0</v>
      </c>
      <c r="BK242" s="103">
        <f>IF($I242="TTL",SUMIF($C:$C,MID($K242,1,SEARCH("TTL",$K242)-2),$BK:$BK),SUMIF(실입고현황!$A:$A,BD242&amp;VLOOKUP($AG242,'TARGET MU'!$A:$D,'TARGET MU'!$B$1,FALSE)&amp;$Z242&amp;" "&amp;$AE242,실입고현황!$C:$C))</f>
        <v>0</v>
      </c>
      <c r="BL242" s="103">
        <f>IF($I242="TTL",SUMIF($C:$C,MID($K242,1,SEARCH("TTL",$K242)-2),$BL:$BL),SUMIF(실입고현황!$A:$A,BE242&amp;VLOOKUP($AG242,'TARGET MU'!$A:$D,'TARGET MU'!$B$1,FALSE)&amp;$Z242&amp;" "&amp;$AE242,실입고현황!$C:$C))</f>
        <v>0</v>
      </c>
      <c r="BM242" s="103">
        <f>IF($I242="TTL",SUMIF($C:$C,MID($K242,1,SEARCH("TTL",$K242)-2),$BM:$BM),SUMIF(실입고현황!$A:$A,BF242&amp;VLOOKUP($AG242,'TARGET MU'!$A:$D,'TARGET MU'!$B$1,FALSE)&amp;$Z242&amp;" "&amp;$AE242,실입고현황!$C:$C))</f>
        <v>0</v>
      </c>
      <c r="BN242" s="104">
        <f t="shared" si="227"/>
        <v>0</v>
      </c>
      <c r="BO242" s="46">
        <f t="shared" si="228"/>
        <v>200</v>
      </c>
      <c r="BP242" s="94">
        <f t="shared" si="229"/>
        <v>3011845</v>
      </c>
      <c r="BQ242" s="94">
        <f t="shared" si="230"/>
        <v>15800000</v>
      </c>
      <c r="BR242" s="47">
        <f t="shared" si="231"/>
        <v>4.7690489927723245</v>
      </c>
      <c r="BT242" s="26" t="str">
        <f>IF(ISERROR(Z242&amp;VLOOKUP($AG242,'TARGET MU'!$A:$D,'TARGET MU'!$B$1,FALSE))=TRUE,"",Z242&amp;VLOOKUP($AG242,'TARGET MU'!$A:$D,'TARGET MU'!$B$1,FALSE))</f>
        <v>ELSTHF5522PK에버그린</v>
      </c>
      <c r="BU242" s="31">
        <f t="shared" si="240"/>
        <v>15059.225</v>
      </c>
      <c r="BV242" s="31" t="str">
        <f t="shared" si="241"/>
        <v>ELSTHF5522PKOXS20079000EVERGREEN04CN</v>
      </c>
      <c r="BX242" s="54" t="str">
        <f t="shared" si="263"/>
        <v>ELS</v>
      </c>
      <c r="BY242" s="55">
        <f t="shared" si="264"/>
        <v>5</v>
      </c>
      <c r="BZ242" s="55" t="str">
        <f t="shared" si="265"/>
        <v>M</v>
      </c>
      <c r="CA242" s="55" t="str">
        <f t="shared" si="266"/>
        <v>TH</v>
      </c>
      <c r="CB242" s="55" t="str">
        <f t="shared" si="267"/>
        <v>K</v>
      </c>
      <c r="CC242" s="55" t="str">
        <f t="shared" si="268"/>
        <v>CN</v>
      </c>
      <c r="CD242" s="56" t="str">
        <f t="shared" si="269"/>
        <v>14FW_ELSTINKO_HOOD_01_PK_KIDS</v>
      </c>
      <c r="CE242" s="55" t="str">
        <f t="shared" si="270"/>
        <v>ELSTHF5522</v>
      </c>
      <c r="CF242" s="55">
        <f t="shared" si="271"/>
        <v>522</v>
      </c>
      <c r="CG242" s="56" t="str">
        <f t="shared" si="272"/>
        <v>14FW_ELSTINKO_HOOD_01_PK_KIDS</v>
      </c>
      <c r="CH242" s="55" t="str">
        <f t="shared" si="273"/>
        <v>PK</v>
      </c>
      <c r="CI242" s="55">
        <f t="shared" si="274"/>
        <v>1</v>
      </c>
      <c r="CJ242" s="55" t="str">
        <f t="shared" si="275"/>
        <v>OXS</v>
      </c>
      <c r="CK242" s="57">
        <f t="shared" si="232"/>
        <v>200</v>
      </c>
      <c r="CL242" s="58">
        <f t="shared" si="276"/>
        <v>11.5</v>
      </c>
      <c r="CM242" s="57">
        <f t="shared" si="277"/>
        <v>79000</v>
      </c>
      <c r="CN242" s="57">
        <f t="shared" si="278"/>
        <v>15009.225</v>
      </c>
      <c r="CO242" s="57">
        <f t="shared" si="279"/>
        <v>50</v>
      </c>
      <c r="CP242" s="59">
        <f t="shared" si="280"/>
        <v>1</v>
      </c>
      <c r="CQ242" s="234"/>
      <c r="CS242" s="48"/>
      <c r="CT242" s="49" t="str">
        <f t="shared" si="281"/>
        <v>ELSTHF5522PKOXS</v>
      </c>
      <c r="CU242" s="50" t="str">
        <f t="shared" si="282"/>
        <v>ELSTINKO</v>
      </c>
      <c r="CV242" s="50" t="str">
        <f t="shared" si="262"/>
        <v>HOODED T-SHIRTS_522_KIDS</v>
      </c>
      <c r="CW242" s="50" t="str">
        <f t="shared" si="283"/>
        <v>PINK_OXS</v>
      </c>
      <c r="CX242" s="51" t="str">
        <f t="shared" si="284"/>
        <v>ELS</v>
      </c>
      <c r="CY242" s="51">
        <f t="shared" si="285"/>
        <v>522</v>
      </c>
      <c r="CZ242" s="52">
        <f t="shared" si="233"/>
        <v>200</v>
      </c>
      <c r="DA242" s="52">
        <f t="shared" si="286"/>
        <v>79000</v>
      </c>
      <c r="DB242" s="51" t="str">
        <f t="shared" si="287"/>
        <v>PINK</v>
      </c>
      <c r="DC242" s="51" t="str">
        <f t="shared" si="288"/>
        <v>OXS</v>
      </c>
      <c r="DD242" s="60"/>
      <c r="DE242" s="164"/>
      <c r="DG242" s="270">
        <v>41778</v>
      </c>
      <c r="DH242" s="276">
        <f t="shared" si="260"/>
        <v>41754</v>
      </c>
      <c r="DI242" s="269">
        <v>41746</v>
      </c>
      <c r="DJ242" s="269">
        <v>41746</v>
      </c>
      <c r="DK242" s="270"/>
      <c r="DL242" s="1167"/>
      <c r="DM242" s="1167"/>
      <c r="DN242" s="270"/>
      <c r="DO242" s="270"/>
      <c r="DP242" s="277">
        <f t="shared" si="261"/>
        <v>41784</v>
      </c>
      <c r="DQ242" s="270"/>
      <c r="DR242" s="270"/>
      <c r="DS242" s="271"/>
      <c r="DT242" s="270"/>
      <c r="DU242" s="271"/>
      <c r="DV242" s="270">
        <v>41820</v>
      </c>
      <c r="DW242" s="270"/>
      <c r="DX242" s="271"/>
      <c r="DY242" s="271"/>
      <c r="DZ242" s="60"/>
      <c r="EA242" s="61"/>
      <c r="EB242" s="61"/>
      <c r="EC242" s="26" t="str">
        <f t="shared" si="242"/>
        <v>ELSTHF5522PK41744</v>
      </c>
      <c r="ED242" s="26" t="str">
        <f t="shared" si="243"/>
        <v>ELSTHF5522PKOXS</v>
      </c>
      <c r="EE242" s="27">
        <f>IF($ED242="",0,IF(COUNTIF(ED$12:ED241,ED242)=0,0,COUNTIF(ED$12:ED241,ED242)))</f>
        <v>0</v>
      </c>
      <c r="EF242" s="26">
        <f t="shared" si="244"/>
        <v>0</v>
      </c>
      <c r="EG242" s="27" t="str">
        <f t="shared" si="245"/>
        <v/>
      </c>
      <c r="EI242" s="26" t="str">
        <f t="shared" si="246"/>
        <v>ELSTHF5522</v>
      </c>
      <c r="EJ242" s="26" t="str">
        <f t="shared" si="247"/>
        <v>ELSTHF5522PK</v>
      </c>
    </row>
    <row r="243" spans="1:140" s="26" customFormat="1" ht="52.5" customHeight="1">
      <c r="A243" s="168" t="str">
        <f>IF(OR($I243="TTL",$I243=""),"",IF(ISERROR(VLOOKUP($B243,CODE!$D:$G,CODE!$F$1-2,FALSE))=TRUE,"전략",VLOOKUP($B243,CODE!$D:$G,CODE!$F$1-2,FALSE)))</f>
        <v>전략</v>
      </c>
      <c r="B243" s="217" t="str">
        <f>IF(OR($I243="TTL",$I243=""),"",IF(VLOOKUP($P243,CODE!$K:$O,CODE!$O$1,FALSE)="",$I243,$I243&amp;"-"&amp;VLOOKUP($P243,CODE!$K:$O,CODE!$O$1,FALSE)))</f>
        <v>ELS-의류</v>
      </c>
      <c r="C243" s="71" t="str">
        <f t="shared" si="234"/>
        <v>ELS-EVERGREEN-04</v>
      </c>
      <c r="D243" s="300" t="str">
        <f t="shared" si="235"/>
        <v>ELS-EVERGREEN-04ELSTHF5522PK</v>
      </c>
      <c r="E243" s="71">
        <f t="shared" si="236"/>
        <v>4</v>
      </c>
      <c r="F243" s="193" t="str">
        <f t="shared" si="237"/>
        <v>ELS-EVERGREEN-044</v>
      </c>
      <c r="G243" s="71" t="str">
        <f t="shared" si="238"/>
        <v>ELS-EVERGREEN-044-ELSTHF5522PINKOSS</v>
      </c>
      <c r="H243" s="71" t="str">
        <f>IF(ISERROR(I243&amp;VLOOKUP(P243,CODE!$K:$N,CODE!$N$1,FALSE)&amp;S243)=TRUE,0,I243&amp;VLOOKUP(P243,CODE!$K:$N,CODE!$N$1,FALSE)&amp;S243)</f>
        <v>ELS의류522</v>
      </c>
      <c r="I243" s="71" t="str">
        <f>IF(ISERROR(SEARCH("TTL",$K243))=TRUE,IF($L243="","",VLOOKUP($L243,CODE!$B:$G,CODE!$D$1,FALSE)),"TTL")</f>
        <v>ELS</v>
      </c>
      <c r="J243" s="237" t="str">
        <f t="shared" si="239"/>
        <v>14FW_E</v>
      </c>
      <c r="K243" s="878"/>
      <c r="L243" s="40" t="s">
        <v>2343</v>
      </c>
      <c r="M243" s="41" t="str">
        <f>IF(OR($I243="TTL",$L243=""),"",VLOOKUP($L243,CODE!$B:$D,CODE!$C$1,FALSE))</f>
        <v>ELSTINKO</v>
      </c>
      <c r="N243" s="42" t="str">
        <f>IF(OR($I243="TTL",$L243=""),"",VLOOKUP($K$2,CODE!$S:$T,CODE!$T$1-1,FALSE))</f>
        <v>F</v>
      </c>
      <c r="O243" s="1281">
        <v>5</v>
      </c>
      <c r="P243" s="40" t="s">
        <v>2349</v>
      </c>
      <c r="Q243" s="41" t="str">
        <f>IF(OR($I243="TTL",$P243=""),"",VLOOKUP($P243,CODE!$K:$M,CODE!$L$1,FALSE))</f>
        <v>HOODED T-SHIRTS</v>
      </c>
      <c r="R243" s="1282" t="s">
        <v>2345</v>
      </c>
      <c r="S243" s="1283">
        <v>522</v>
      </c>
      <c r="T243" s="43">
        <f t="shared" si="255"/>
        <v>522</v>
      </c>
      <c r="U243" s="39" t="str">
        <f t="shared" si="256"/>
        <v>ELSTHF5522</v>
      </c>
      <c r="V243" s="36">
        <f t="shared" si="224"/>
        <v>0.1</v>
      </c>
      <c r="W243" s="1284" t="s">
        <v>2352</v>
      </c>
      <c r="X243" s="39" t="str">
        <f>IF($Y243="","",VLOOKUP($Y243,CODE!$AE:$AF,CODE!$AF$1-1,FALSE))</f>
        <v>PK</v>
      </c>
      <c r="Y243" s="37" t="s">
        <v>2353</v>
      </c>
      <c r="Z243" s="35" t="str">
        <f t="shared" si="257"/>
        <v>ELSTHF5522PK</v>
      </c>
      <c r="AA243" s="592" t="str">
        <f t="shared" si="225"/>
        <v/>
      </c>
      <c r="AB243" s="44">
        <f t="shared" si="226"/>
        <v>0.2</v>
      </c>
      <c r="AC243" s="598" t="s">
        <v>3017</v>
      </c>
      <c r="AD243" s="184">
        <v>1</v>
      </c>
      <c r="AE243" s="1285" t="s">
        <v>593</v>
      </c>
      <c r="AF243" s="1295">
        <v>250</v>
      </c>
      <c r="AG243" s="1287" t="s">
        <v>2340</v>
      </c>
      <c r="AH243" s="1288">
        <v>4</v>
      </c>
      <c r="AI243" s="224" t="str">
        <f t="shared" si="258"/>
        <v>04</v>
      </c>
      <c r="AJ243" s="1289" t="s">
        <v>2341</v>
      </c>
      <c r="AK243" s="1289" t="s">
        <v>2342</v>
      </c>
      <c r="AL243" s="212">
        <f t="shared" si="259"/>
        <v>1</v>
      </c>
      <c r="AM243" s="247">
        <f>IF(ISERROR(VLOOKUP($F243,[1]기획현황취합!$A$1:$E$65440,[1]기획현황취합!$B$1,FALSE))=TRUE,0,VLOOKUP($F243,[1]기획현황취합!$A$1:$E$65440,[1]기획현황취합!$B$1,FALSE))</f>
        <v>79000</v>
      </c>
      <c r="AN243" s="1099">
        <f>IF(ISERROR(VLOOKUP($F243,[1]기획현황취합!$A$1:$E$65440,[1]기획현황취합!$C$1,FALSE))=TRUE,0,VLOOKUP($F243,[1]기획현황취합!$A$1:$E$65440,[1]기획현황취합!$C$1,FALSE))</f>
        <v>41803</v>
      </c>
      <c r="AO243" s="45">
        <f>IF(ISERROR(($AM243/1.1)/VLOOKUP($AG243,'TARGET MU'!$A:$D,'TARGET MU'!$D$1,FALSE))=TRUE,0,($AM243/1.1)/VLOOKUP($AG243,'TARGET MU'!$A:$D,'TARGET MU'!$D$1,FALSE))</f>
        <v>14363.636363636362</v>
      </c>
      <c r="AP243" s="1110">
        <f>IF(OR(AF243=0,AND(AV243=0,AW243=0)),0,IF(AG243="캡보이2",AV243*$AQ$5+AU243,IF(OR(AK243="IN",AK243="BG",AK243="VT",AK243="CB"),$AU243+(($AV243*(1+$AW$4))*(HLOOKUP(VLOOKUP(AG243,'TARGET MU'!$A:$P,'TARGET MU'!$J$1,FALSE),$AO$4:$AR$5,2,FALSE)))+$AW243,$AU243+((($AV243*(1+$AW$4))*(1+HLOOKUP(VLOOKUP($P243,CODE!$K:$P,CODE!$P$1,FALSE),$AS$4:$AV$5,2,FALSE)))*(HLOOKUP(VLOOKUP(AG243,'TARGET MU'!$A:$P,'TARGET MU'!$J$1,FALSE),$AO$4:$AR$5,2,FALSE)))+$AW243)))</f>
        <v>15059.225</v>
      </c>
      <c r="AQ243" s="38">
        <f t="shared" si="248"/>
        <v>695.58863636363822</v>
      </c>
      <c r="AR243" s="754">
        <v>0</v>
      </c>
      <c r="AS243" s="754">
        <v>50</v>
      </c>
      <c r="AT243" s="244" t="s">
        <v>1724</v>
      </c>
      <c r="AU243" s="219">
        <f t="shared" si="249"/>
        <v>50</v>
      </c>
      <c r="AV243" s="245">
        <v>11.5</v>
      </c>
      <c r="AW243" s="246">
        <v>0</v>
      </c>
      <c r="AX243" s="250">
        <f>IF(ISERROR(VLOOKUP($F243,[1]기획현황취합!$A$1:$E$65440,[1]기획현황취합!$D$1,FALSE))=TRUE,0,VLOOKUP($F243,[1]기획현황취합!$A$1:$E$65440,[1]기획현황취합!$D$1,FALSE))</f>
        <v>41744</v>
      </c>
      <c r="AY243" s="248">
        <v>41853</v>
      </c>
      <c r="AZ243" s="208">
        <f>IF(ISERROR(VLOOKUP($F243,[1]기획현황취합!$A$1:$E$65440,[1]기획현황취합!$E$1,FALSE))=TRUE,0,VLOOKUP($F243,[1]기획현황취합!$A$1:$E$65440,[1]기획현황취합!$E$1,FALSE))</f>
        <v>41844</v>
      </c>
      <c r="BA243" s="243">
        <v>41859</v>
      </c>
      <c r="BB243" s="243">
        <v>41877</v>
      </c>
      <c r="BC243" s="243">
        <v>0</v>
      </c>
      <c r="BD243" s="243">
        <v>0</v>
      </c>
      <c r="BE243" s="243">
        <v>0</v>
      </c>
      <c r="BF243" s="243">
        <v>0</v>
      </c>
      <c r="BG243" s="249" t="s">
        <v>2773</v>
      </c>
      <c r="BH243" s="249">
        <v>0</v>
      </c>
      <c r="BI243" s="83">
        <f>IF($I243="TTL",SUMIF($C:$C,MID($K243,1,SEARCH("TTL",$K243)-2),$BI:$BI),SUMIF(실입고현황!$A:$A,BB243&amp;VLOOKUP($AG243,'TARGET MU'!$A:$D,'TARGET MU'!$B$1,FALSE)&amp;$Z243&amp;" "&amp;$AE243,실입고현황!$C:$C))</f>
        <v>248</v>
      </c>
      <c r="BJ243" s="102">
        <f>IF($I243="TTL",SUMIF($C:$C,MID($K243,1,SEARCH("TTL",$K243)-2),$BJ:$BJ),SUMIF(실입고현황!$A:$A,BC243&amp;VLOOKUP($AG243,'TARGET MU'!$A:$D,'TARGET MU'!$B$1,FALSE)&amp;$Z243&amp;" "&amp;$AE243,실입고현황!$C:$C))</f>
        <v>0</v>
      </c>
      <c r="BK243" s="103">
        <f>IF($I243="TTL",SUMIF($C:$C,MID($K243,1,SEARCH("TTL",$K243)-2),$BK:$BK),SUMIF(실입고현황!$A:$A,BD243&amp;VLOOKUP($AG243,'TARGET MU'!$A:$D,'TARGET MU'!$B$1,FALSE)&amp;$Z243&amp;" "&amp;$AE243,실입고현황!$C:$C))</f>
        <v>0</v>
      </c>
      <c r="BL243" s="103">
        <f>IF($I243="TTL",SUMIF($C:$C,MID($K243,1,SEARCH("TTL",$K243)-2),$BL:$BL),SUMIF(실입고현황!$A:$A,BE243&amp;VLOOKUP($AG243,'TARGET MU'!$A:$D,'TARGET MU'!$B$1,FALSE)&amp;$Z243&amp;" "&amp;$AE243,실입고현황!$C:$C))</f>
        <v>0</v>
      </c>
      <c r="BM243" s="103">
        <f>IF($I243="TTL",SUMIF($C:$C,MID($K243,1,SEARCH("TTL",$K243)-2),$BM:$BM),SUMIF(실입고현황!$A:$A,BF243&amp;VLOOKUP($AG243,'TARGET MU'!$A:$D,'TARGET MU'!$B$1,FALSE)&amp;$Z243&amp;" "&amp;$AE243,실입고현황!$C:$C))</f>
        <v>0</v>
      </c>
      <c r="BN243" s="104">
        <f t="shared" si="227"/>
        <v>0</v>
      </c>
      <c r="BO243" s="46">
        <f t="shared" si="228"/>
        <v>250</v>
      </c>
      <c r="BP243" s="94">
        <f t="shared" si="229"/>
        <v>3764806.25</v>
      </c>
      <c r="BQ243" s="94">
        <f t="shared" si="230"/>
        <v>19750000</v>
      </c>
      <c r="BR243" s="47">
        <f t="shared" si="231"/>
        <v>4.7690489927723245</v>
      </c>
      <c r="BT243" s="26" t="str">
        <f>IF(ISERROR(Z243&amp;VLOOKUP($AG243,'TARGET MU'!$A:$D,'TARGET MU'!$B$1,FALSE))=TRUE,"",Z243&amp;VLOOKUP($AG243,'TARGET MU'!$A:$D,'TARGET MU'!$B$1,FALSE))</f>
        <v>ELSTHF5522PK에버그린</v>
      </c>
      <c r="BU243" s="31">
        <f t="shared" si="240"/>
        <v>15059.225</v>
      </c>
      <c r="BV243" s="31" t="str">
        <f t="shared" si="241"/>
        <v>ELSTHF5522PKOSS25079000EVERGREEN04CN</v>
      </c>
      <c r="BX243" s="54" t="str">
        <f t="shared" si="263"/>
        <v>ELS</v>
      </c>
      <c r="BY243" s="55">
        <f t="shared" si="264"/>
        <v>5</v>
      </c>
      <c r="BZ243" s="55" t="str">
        <f t="shared" si="265"/>
        <v>M</v>
      </c>
      <c r="CA243" s="55" t="str">
        <f t="shared" si="266"/>
        <v>TH</v>
      </c>
      <c r="CB243" s="55" t="str">
        <f t="shared" si="267"/>
        <v>K</v>
      </c>
      <c r="CC243" s="55" t="str">
        <f t="shared" si="268"/>
        <v>CN</v>
      </c>
      <c r="CD243" s="56" t="str">
        <f t="shared" si="269"/>
        <v>14FW_ELSTINKO_HOOD_01_PK_KIDS</v>
      </c>
      <c r="CE243" s="55" t="str">
        <f t="shared" si="270"/>
        <v>ELSTHF5522</v>
      </c>
      <c r="CF243" s="55">
        <f t="shared" si="271"/>
        <v>522</v>
      </c>
      <c r="CG243" s="56" t="str">
        <f t="shared" si="272"/>
        <v>14FW_ELSTINKO_HOOD_01_PK_KIDS</v>
      </c>
      <c r="CH243" s="55" t="str">
        <f t="shared" si="273"/>
        <v>PK</v>
      </c>
      <c r="CI243" s="55">
        <f t="shared" si="274"/>
        <v>1</v>
      </c>
      <c r="CJ243" s="55" t="str">
        <f t="shared" si="275"/>
        <v>OSS</v>
      </c>
      <c r="CK243" s="57">
        <f t="shared" si="232"/>
        <v>250</v>
      </c>
      <c r="CL243" s="58">
        <f t="shared" si="276"/>
        <v>11.5</v>
      </c>
      <c r="CM243" s="57">
        <f t="shared" si="277"/>
        <v>79000</v>
      </c>
      <c r="CN243" s="57">
        <f t="shared" si="278"/>
        <v>15009.225</v>
      </c>
      <c r="CO243" s="57">
        <f t="shared" si="279"/>
        <v>50</v>
      </c>
      <c r="CP243" s="59">
        <f t="shared" si="280"/>
        <v>1</v>
      </c>
      <c r="CQ243" s="234"/>
      <c r="CS243" s="48"/>
      <c r="CT243" s="49" t="str">
        <f t="shared" si="281"/>
        <v>ELSTHF5522PKOSS</v>
      </c>
      <c r="CU243" s="50" t="str">
        <f t="shared" si="282"/>
        <v>ELSTINKO</v>
      </c>
      <c r="CV243" s="50" t="str">
        <f t="shared" si="262"/>
        <v>HOODED T-SHIRTS_522_KIDS</v>
      </c>
      <c r="CW243" s="50" t="str">
        <f t="shared" si="283"/>
        <v>PINK_OSS</v>
      </c>
      <c r="CX243" s="51" t="str">
        <f t="shared" si="284"/>
        <v>ELS</v>
      </c>
      <c r="CY243" s="51">
        <f t="shared" si="285"/>
        <v>522</v>
      </c>
      <c r="CZ243" s="52">
        <f t="shared" si="233"/>
        <v>250</v>
      </c>
      <c r="DA243" s="52">
        <f t="shared" si="286"/>
        <v>79000</v>
      </c>
      <c r="DB243" s="51" t="str">
        <f t="shared" si="287"/>
        <v>PINK</v>
      </c>
      <c r="DC243" s="51" t="str">
        <f t="shared" si="288"/>
        <v>OSS</v>
      </c>
      <c r="DD243" s="60"/>
      <c r="DE243" s="164"/>
      <c r="DG243" s="270">
        <v>41778</v>
      </c>
      <c r="DH243" s="276">
        <f t="shared" si="260"/>
        <v>41754</v>
      </c>
      <c r="DI243" s="269">
        <v>41746</v>
      </c>
      <c r="DJ243" s="269">
        <v>41746</v>
      </c>
      <c r="DK243" s="270"/>
      <c r="DL243" s="1167"/>
      <c r="DM243" s="1167"/>
      <c r="DN243" s="270"/>
      <c r="DO243" s="270"/>
      <c r="DP243" s="277">
        <f t="shared" si="261"/>
        <v>41784</v>
      </c>
      <c r="DQ243" s="270"/>
      <c r="DR243" s="270"/>
      <c r="DS243" s="271"/>
      <c r="DT243" s="270"/>
      <c r="DU243" s="271"/>
      <c r="DV243" s="270">
        <v>41820</v>
      </c>
      <c r="DW243" s="270"/>
      <c r="DX243" s="271"/>
      <c r="DY243" s="271"/>
      <c r="DZ243" s="60"/>
      <c r="EA243" s="61"/>
      <c r="EB243" s="61"/>
      <c r="EC243" s="26" t="str">
        <f t="shared" si="242"/>
        <v/>
      </c>
      <c r="ED243" s="26" t="str">
        <f t="shared" si="243"/>
        <v>ELSTHF5522PKOSS</v>
      </c>
      <c r="EE243" s="27">
        <f>IF($ED243="",0,IF(COUNTIF(ED$12:ED242,ED243)=0,0,COUNTIF(ED$12:ED242,ED243)))</f>
        <v>0</v>
      </c>
      <c r="EF243" s="26">
        <f t="shared" si="244"/>
        <v>0</v>
      </c>
      <c r="EG243" s="27" t="str">
        <f t="shared" si="245"/>
        <v/>
      </c>
      <c r="EI243" s="26" t="str">
        <f t="shared" si="246"/>
        <v>ELSTHF5522</v>
      </c>
      <c r="EJ243" s="26" t="str">
        <f t="shared" si="247"/>
        <v>ELSTHF5522PK</v>
      </c>
    </row>
    <row r="244" spans="1:140" s="26" customFormat="1" ht="52.5" customHeight="1">
      <c r="A244" s="168" t="str">
        <f>IF(OR($I244="TTL",$I244=""),"",IF(ISERROR(VLOOKUP($B244,CODE!$D:$G,CODE!$F$1-2,FALSE))=TRUE,"전략",VLOOKUP($B244,CODE!$D:$G,CODE!$F$1-2,FALSE)))</f>
        <v>전략</v>
      </c>
      <c r="B244" s="217" t="str">
        <f>IF(OR($I244="TTL",$I244=""),"",IF(VLOOKUP($P244,CODE!$K:$O,CODE!$O$1,FALSE)="",$I244,$I244&amp;"-"&amp;VLOOKUP($P244,CODE!$K:$O,CODE!$O$1,FALSE)))</f>
        <v>ELS-의류</v>
      </c>
      <c r="C244" s="71" t="str">
        <f t="shared" si="234"/>
        <v>ELS-EVERGREEN-04</v>
      </c>
      <c r="D244" s="300" t="str">
        <f t="shared" si="235"/>
        <v>ELS-EVERGREEN-04ELSTHF5522PK</v>
      </c>
      <c r="E244" s="71">
        <f t="shared" si="236"/>
        <v>4</v>
      </c>
      <c r="F244" s="193" t="str">
        <f t="shared" si="237"/>
        <v>ELS-EVERGREEN-044</v>
      </c>
      <c r="G244" s="71" t="str">
        <f t="shared" si="238"/>
        <v>ELS-EVERGREEN-044-ELSTHF5522PINKOMM</v>
      </c>
      <c r="H244" s="71" t="str">
        <f>IF(ISERROR(I244&amp;VLOOKUP(P244,CODE!$K:$N,CODE!$N$1,FALSE)&amp;S244)=TRUE,0,I244&amp;VLOOKUP(P244,CODE!$K:$N,CODE!$N$1,FALSE)&amp;S244)</f>
        <v>ELS의류522</v>
      </c>
      <c r="I244" s="71" t="str">
        <f>IF(ISERROR(SEARCH("TTL",$K244))=TRUE,IF($L244="","",VLOOKUP($L244,CODE!$B:$G,CODE!$D$1,FALSE)),"TTL")</f>
        <v>ELS</v>
      </c>
      <c r="J244" s="237" t="str">
        <f t="shared" si="239"/>
        <v>14FW_E</v>
      </c>
      <c r="K244" s="878"/>
      <c r="L244" s="40" t="s">
        <v>2343</v>
      </c>
      <c r="M244" s="41" t="str">
        <f>IF(OR($I244="TTL",$L244=""),"",VLOOKUP($L244,CODE!$B:$D,CODE!$C$1,FALSE))</f>
        <v>ELSTINKO</v>
      </c>
      <c r="N244" s="42" t="str">
        <f>IF(OR($I244="TTL",$L244=""),"",VLOOKUP($K$2,CODE!$S:$T,CODE!$T$1-1,FALSE))</f>
        <v>F</v>
      </c>
      <c r="O244" s="1281">
        <v>5</v>
      </c>
      <c r="P244" s="40" t="s">
        <v>2349</v>
      </c>
      <c r="Q244" s="41" t="str">
        <f>IF(OR($I244="TTL",$P244=""),"",VLOOKUP($P244,CODE!$K:$M,CODE!$L$1,FALSE))</f>
        <v>HOODED T-SHIRTS</v>
      </c>
      <c r="R244" s="1282" t="s">
        <v>2345</v>
      </c>
      <c r="S244" s="1283">
        <v>522</v>
      </c>
      <c r="T244" s="43">
        <f t="shared" si="255"/>
        <v>522</v>
      </c>
      <c r="U244" s="39" t="str">
        <f t="shared" si="256"/>
        <v>ELSTHF5522</v>
      </c>
      <c r="V244" s="36">
        <f t="shared" si="224"/>
        <v>0.1</v>
      </c>
      <c r="W244" s="1284" t="s">
        <v>2352</v>
      </c>
      <c r="X244" s="39" t="str">
        <f>IF($Y244="","",VLOOKUP($Y244,CODE!$AE:$AF,CODE!$AF$1-1,FALSE))</f>
        <v>PK</v>
      </c>
      <c r="Y244" s="37" t="s">
        <v>2353</v>
      </c>
      <c r="Z244" s="35" t="str">
        <f t="shared" si="257"/>
        <v>ELSTHF5522PK</v>
      </c>
      <c r="AA244" s="592" t="str">
        <f t="shared" si="225"/>
        <v/>
      </c>
      <c r="AB244" s="44">
        <f t="shared" si="226"/>
        <v>0.2</v>
      </c>
      <c r="AC244" s="598" t="s">
        <v>3017</v>
      </c>
      <c r="AD244" s="184">
        <v>1</v>
      </c>
      <c r="AE244" s="1285" t="s">
        <v>609</v>
      </c>
      <c r="AF244" s="1295">
        <v>200</v>
      </c>
      <c r="AG244" s="1287" t="s">
        <v>2340</v>
      </c>
      <c r="AH244" s="1288">
        <v>4</v>
      </c>
      <c r="AI244" s="224" t="str">
        <f t="shared" si="258"/>
        <v>04</v>
      </c>
      <c r="AJ244" s="1289" t="s">
        <v>2341</v>
      </c>
      <c r="AK244" s="1289" t="s">
        <v>2342</v>
      </c>
      <c r="AL244" s="212">
        <f t="shared" si="259"/>
        <v>1</v>
      </c>
      <c r="AM244" s="247">
        <f>IF(ISERROR(VLOOKUP($F244,[1]기획현황취합!$A$1:$E$65440,[1]기획현황취합!$B$1,FALSE))=TRUE,0,VLOOKUP($F244,[1]기획현황취합!$A$1:$E$65440,[1]기획현황취합!$B$1,FALSE))</f>
        <v>79000</v>
      </c>
      <c r="AN244" s="1099">
        <f>IF(ISERROR(VLOOKUP($F244,[1]기획현황취합!$A$1:$E$65440,[1]기획현황취합!$C$1,FALSE))=TRUE,0,VLOOKUP($F244,[1]기획현황취합!$A$1:$E$65440,[1]기획현황취합!$C$1,FALSE))</f>
        <v>41803</v>
      </c>
      <c r="AO244" s="45">
        <f>IF(ISERROR(($AM244/1.1)/VLOOKUP($AG244,'TARGET MU'!$A:$D,'TARGET MU'!$D$1,FALSE))=TRUE,0,($AM244/1.1)/VLOOKUP($AG244,'TARGET MU'!$A:$D,'TARGET MU'!$D$1,FALSE))</f>
        <v>14363.636363636362</v>
      </c>
      <c r="AP244" s="1110">
        <f>IF(OR(AF244=0,AND(AV244=0,AW244=0)),0,IF(AG244="캡보이2",AV244*$AQ$5+AU244,IF(OR(AK244="IN",AK244="BG",AK244="VT",AK244="CB"),$AU244+(($AV244*(1+$AW$4))*(HLOOKUP(VLOOKUP(AG244,'TARGET MU'!$A:$P,'TARGET MU'!$J$1,FALSE),$AO$4:$AR$5,2,FALSE)))+$AW244,$AU244+((($AV244*(1+$AW$4))*(1+HLOOKUP(VLOOKUP($P244,CODE!$K:$P,CODE!$P$1,FALSE),$AS$4:$AV$5,2,FALSE)))*(HLOOKUP(VLOOKUP(AG244,'TARGET MU'!$A:$P,'TARGET MU'!$J$1,FALSE),$AO$4:$AR$5,2,FALSE)))+$AW244)))</f>
        <v>15059.225</v>
      </c>
      <c r="AQ244" s="38">
        <f t="shared" si="248"/>
        <v>695.58863636363822</v>
      </c>
      <c r="AR244" s="754">
        <v>0</v>
      </c>
      <c r="AS244" s="754">
        <v>50</v>
      </c>
      <c r="AT244" s="244" t="s">
        <v>1724</v>
      </c>
      <c r="AU244" s="219">
        <f t="shared" si="249"/>
        <v>50</v>
      </c>
      <c r="AV244" s="245">
        <v>11.5</v>
      </c>
      <c r="AW244" s="246">
        <v>0</v>
      </c>
      <c r="AX244" s="250">
        <f>IF(ISERROR(VLOOKUP($F244,[1]기획현황취합!$A$1:$E$65440,[1]기획현황취합!$D$1,FALSE))=TRUE,0,VLOOKUP($F244,[1]기획현황취합!$A$1:$E$65440,[1]기획현황취합!$D$1,FALSE))</f>
        <v>41744</v>
      </c>
      <c r="AY244" s="248">
        <v>41853</v>
      </c>
      <c r="AZ244" s="208">
        <f>IF(ISERROR(VLOOKUP($F244,[1]기획현황취합!$A$1:$E$65440,[1]기획현황취합!$E$1,FALSE))=TRUE,0,VLOOKUP($F244,[1]기획현황취합!$A$1:$E$65440,[1]기획현황취합!$E$1,FALSE))</f>
        <v>41844</v>
      </c>
      <c r="BA244" s="243">
        <v>41859</v>
      </c>
      <c r="BB244" s="243">
        <v>41877</v>
      </c>
      <c r="BC244" s="243">
        <v>0</v>
      </c>
      <c r="BD244" s="243">
        <v>0</v>
      </c>
      <c r="BE244" s="243">
        <v>0</v>
      </c>
      <c r="BF244" s="243">
        <v>0</v>
      </c>
      <c r="BG244" s="249" t="s">
        <v>2773</v>
      </c>
      <c r="BH244" s="249">
        <v>0</v>
      </c>
      <c r="BI244" s="83">
        <f>IF($I244="TTL",SUMIF($C:$C,MID($K244,1,SEARCH("TTL",$K244)-2),$BI:$BI),SUMIF(실입고현황!$A:$A,BB244&amp;VLOOKUP($AG244,'TARGET MU'!$A:$D,'TARGET MU'!$B$1,FALSE)&amp;$Z244&amp;" "&amp;$AE244,실입고현황!$C:$C))</f>
        <v>205</v>
      </c>
      <c r="BJ244" s="102">
        <f>IF($I244="TTL",SUMIF($C:$C,MID($K244,1,SEARCH("TTL",$K244)-2),$BJ:$BJ),SUMIF(실입고현황!$A:$A,BC244&amp;VLOOKUP($AG244,'TARGET MU'!$A:$D,'TARGET MU'!$B$1,FALSE)&amp;$Z244&amp;" "&amp;$AE244,실입고현황!$C:$C))</f>
        <v>0</v>
      </c>
      <c r="BK244" s="103">
        <f>IF($I244="TTL",SUMIF($C:$C,MID($K244,1,SEARCH("TTL",$K244)-2),$BK:$BK),SUMIF(실입고현황!$A:$A,BD244&amp;VLOOKUP($AG244,'TARGET MU'!$A:$D,'TARGET MU'!$B$1,FALSE)&amp;$Z244&amp;" "&amp;$AE244,실입고현황!$C:$C))</f>
        <v>0</v>
      </c>
      <c r="BL244" s="103">
        <f>IF($I244="TTL",SUMIF($C:$C,MID($K244,1,SEARCH("TTL",$K244)-2),$BL:$BL),SUMIF(실입고현황!$A:$A,BE244&amp;VLOOKUP($AG244,'TARGET MU'!$A:$D,'TARGET MU'!$B$1,FALSE)&amp;$Z244&amp;" "&amp;$AE244,실입고현황!$C:$C))</f>
        <v>0</v>
      </c>
      <c r="BM244" s="103">
        <f>IF($I244="TTL",SUMIF($C:$C,MID($K244,1,SEARCH("TTL",$K244)-2),$BM:$BM),SUMIF(실입고현황!$A:$A,BF244&amp;VLOOKUP($AG244,'TARGET MU'!$A:$D,'TARGET MU'!$B$1,FALSE)&amp;$Z244&amp;" "&amp;$AE244,실입고현황!$C:$C))</f>
        <v>0</v>
      </c>
      <c r="BN244" s="104">
        <f t="shared" si="227"/>
        <v>0</v>
      </c>
      <c r="BO244" s="46">
        <f t="shared" si="228"/>
        <v>200</v>
      </c>
      <c r="BP244" s="94">
        <f t="shared" si="229"/>
        <v>3011845</v>
      </c>
      <c r="BQ244" s="94">
        <f t="shared" si="230"/>
        <v>15800000</v>
      </c>
      <c r="BR244" s="47">
        <f t="shared" si="231"/>
        <v>4.7690489927723245</v>
      </c>
      <c r="BT244" s="26" t="str">
        <f>IF(ISERROR(Z244&amp;VLOOKUP($AG244,'TARGET MU'!$A:$D,'TARGET MU'!$B$1,FALSE))=TRUE,"",Z244&amp;VLOOKUP($AG244,'TARGET MU'!$A:$D,'TARGET MU'!$B$1,FALSE))</f>
        <v>ELSTHF5522PK에버그린</v>
      </c>
      <c r="BU244" s="31">
        <f t="shared" si="240"/>
        <v>15059.225</v>
      </c>
      <c r="BV244" s="31" t="str">
        <f t="shared" si="241"/>
        <v>ELSTHF5522PKOMM20079000EVERGREEN04CN</v>
      </c>
      <c r="BX244" s="54" t="str">
        <f t="shared" si="263"/>
        <v>ELS</v>
      </c>
      <c r="BY244" s="55">
        <f t="shared" si="264"/>
        <v>5</v>
      </c>
      <c r="BZ244" s="55" t="str">
        <f t="shared" si="265"/>
        <v>M</v>
      </c>
      <c r="CA244" s="55" t="str">
        <f t="shared" si="266"/>
        <v>TH</v>
      </c>
      <c r="CB244" s="55" t="str">
        <f t="shared" si="267"/>
        <v>K</v>
      </c>
      <c r="CC244" s="55" t="str">
        <f t="shared" si="268"/>
        <v>CN</v>
      </c>
      <c r="CD244" s="56" t="str">
        <f t="shared" si="269"/>
        <v>14FW_ELSTINKO_HOOD_01_PK_KIDS</v>
      </c>
      <c r="CE244" s="55" t="str">
        <f t="shared" si="270"/>
        <v>ELSTHF5522</v>
      </c>
      <c r="CF244" s="55">
        <f t="shared" si="271"/>
        <v>522</v>
      </c>
      <c r="CG244" s="56" t="str">
        <f t="shared" si="272"/>
        <v>14FW_ELSTINKO_HOOD_01_PK_KIDS</v>
      </c>
      <c r="CH244" s="55" t="str">
        <f t="shared" si="273"/>
        <v>PK</v>
      </c>
      <c r="CI244" s="55">
        <f t="shared" si="274"/>
        <v>1</v>
      </c>
      <c r="CJ244" s="55" t="str">
        <f t="shared" si="275"/>
        <v>OMM</v>
      </c>
      <c r="CK244" s="57">
        <f t="shared" si="232"/>
        <v>200</v>
      </c>
      <c r="CL244" s="58">
        <f t="shared" si="276"/>
        <v>11.5</v>
      </c>
      <c r="CM244" s="57">
        <f t="shared" si="277"/>
        <v>79000</v>
      </c>
      <c r="CN244" s="57">
        <f t="shared" si="278"/>
        <v>15009.225</v>
      </c>
      <c r="CO244" s="57">
        <f t="shared" si="279"/>
        <v>50</v>
      </c>
      <c r="CP244" s="59">
        <f t="shared" si="280"/>
        <v>1</v>
      </c>
      <c r="CQ244" s="234"/>
      <c r="CS244" s="48"/>
      <c r="CT244" s="49" t="str">
        <f t="shared" si="281"/>
        <v>ELSTHF5522PKOMM</v>
      </c>
      <c r="CU244" s="50" t="str">
        <f t="shared" si="282"/>
        <v>ELSTINKO</v>
      </c>
      <c r="CV244" s="50" t="str">
        <f t="shared" si="262"/>
        <v>HOODED T-SHIRTS_522_KIDS</v>
      </c>
      <c r="CW244" s="50" t="str">
        <f t="shared" si="283"/>
        <v>PINK_OMM</v>
      </c>
      <c r="CX244" s="51" t="str">
        <f t="shared" si="284"/>
        <v>ELS</v>
      </c>
      <c r="CY244" s="51">
        <f t="shared" si="285"/>
        <v>522</v>
      </c>
      <c r="CZ244" s="52">
        <f t="shared" si="233"/>
        <v>200</v>
      </c>
      <c r="DA244" s="52">
        <f t="shared" si="286"/>
        <v>79000</v>
      </c>
      <c r="DB244" s="51" t="str">
        <f t="shared" si="287"/>
        <v>PINK</v>
      </c>
      <c r="DC244" s="51" t="str">
        <f t="shared" si="288"/>
        <v>OMM</v>
      </c>
      <c r="DD244" s="60"/>
      <c r="DE244" s="164"/>
      <c r="DG244" s="270">
        <v>41778</v>
      </c>
      <c r="DH244" s="276">
        <f t="shared" si="260"/>
        <v>41754</v>
      </c>
      <c r="DI244" s="269">
        <v>41746</v>
      </c>
      <c r="DJ244" s="269">
        <v>41746</v>
      </c>
      <c r="DK244" s="270"/>
      <c r="DL244" s="1167"/>
      <c r="DM244" s="1167"/>
      <c r="DN244" s="270"/>
      <c r="DO244" s="270"/>
      <c r="DP244" s="277">
        <f t="shared" si="261"/>
        <v>41784</v>
      </c>
      <c r="DQ244" s="270"/>
      <c r="DR244" s="270"/>
      <c r="DS244" s="271"/>
      <c r="DT244" s="270"/>
      <c r="DU244" s="271"/>
      <c r="DV244" s="270">
        <v>41820</v>
      </c>
      <c r="DW244" s="270"/>
      <c r="DX244" s="271"/>
      <c r="DY244" s="271"/>
      <c r="DZ244" s="60"/>
      <c r="EA244" s="61"/>
      <c r="EB244" s="61"/>
      <c r="EC244" s="26" t="str">
        <f t="shared" si="242"/>
        <v/>
      </c>
      <c r="ED244" s="26" t="str">
        <f t="shared" si="243"/>
        <v>ELSTHF5522PKOMM</v>
      </c>
      <c r="EE244" s="27">
        <f>IF($ED244="",0,IF(COUNTIF(ED$12:ED243,ED244)=0,0,COUNTIF(ED$12:ED243,ED244)))</f>
        <v>0</v>
      </c>
      <c r="EF244" s="26">
        <f t="shared" si="244"/>
        <v>0</v>
      </c>
      <c r="EG244" s="27" t="str">
        <f t="shared" si="245"/>
        <v/>
      </c>
      <c r="EI244" s="26" t="str">
        <f t="shared" si="246"/>
        <v>ELSTHF5522</v>
      </c>
      <c r="EJ244" s="26" t="str">
        <f t="shared" si="247"/>
        <v>ELSTHF5522PK</v>
      </c>
    </row>
    <row r="245" spans="1:140" s="26" customFormat="1" ht="52.5" customHeight="1">
      <c r="A245" s="168" t="str">
        <f>IF(OR($I245="TTL",$I245=""),"",IF(ISERROR(VLOOKUP($B245,CODE!$D:$G,CODE!$F$1-2,FALSE))=TRUE,"전략",VLOOKUP($B245,CODE!$D:$G,CODE!$F$1-2,FALSE)))</f>
        <v>전략</v>
      </c>
      <c r="B245" s="217" t="str">
        <f>IF(OR($I245="TTL",$I245=""),"",IF(VLOOKUP($P245,CODE!$K:$O,CODE!$O$1,FALSE)="",$I245,$I245&amp;"-"&amp;VLOOKUP($P245,CODE!$K:$O,CODE!$O$1,FALSE)))</f>
        <v>ELS-의류</v>
      </c>
      <c r="C245" s="71" t="str">
        <f t="shared" si="234"/>
        <v>ELS-EVERGREEN-04</v>
      </c>
      <c r="D245" s="300" t="str">
        <f t="shared" si="235"/>
        <v>ELS-EVERGREEN-04ELSTHF5522PK</v>
      </c>
      <c r="E245" s="71">
        <f t="shared" si="236"/>
        <v>4</v>
      </c>
      <c r="F245" s="193" t="str">
        <f t="shared" si="237"/>
        <v>ELS-EVERGREEN-044</v>
      </c>
      <c r="G245" s="71" t="str">
        <f t="shared" si="238"/>
        <v>ELS-EVERGREEN-044-ELSTHF5522PINKOLL</v>
      </c>
      <c r="H245" s="71" t="str">
        <f>IF(ISERROR(I245&amp;VLOOKUP(P245,CODE!$K:$N,CODE!$N$1,FALSE)&amp;S245)=TRUE,0,I245&amp;VLOOKUP(P245,CODE!$K:$N,CODE!$N$1,FALSE)&amp;S245)</f>
        <v>ELS의류522</v>
      </c>
      <c r="I245" s="71" t="str">
        <f>IF(ISERROR(SEARCH("TTL",$K245))=TRUE,IF($L245="","",VLOOKUP($L245,CODE!$B:$G,CODE!$D$1,FALSE)),"TTL")</f>
        <v>ELS</v>
      </c>
      <c r="J245" s="237" t="str">
        <f t="shared" si="239"/>
        <v>14FW_E</v>
      </c>
      <c r="K245" s="878"/>
      <c r="L245" s="40" t="s">
        <v>2343</v>
      </c>
      <c r="M245" s="41" t="str">
        <f>IF(OR($I245="TTL",$L245=""),"",VLOOKUP($L245,CODE!$B:$D,CODE!$C$1,FALSE))</f>
        <v>ELSTINKO</v>
      </c>
      <c r="N245" s="42" t="str">
        <f>IF(OR($I245="TTL",$L245=""),"",VLOOKUP($K$2,CODE!$S:$T,CODE!$T$1-1,FALSE))</f>
        <v>F</v>
      </c>
      <c r="O245" s="1281">
        <v>5</v>
      </c>
      <c r="P245" s="40" t="s">
        <v>2349</v>
      </c>
      <c r="Q245" s="41" t="str">
        <f>IF(OR($I245="TTL",$P245=""),"",VLOOKUP($P245,CODE!$K:$M,CODE!$L$1,FALSE))</f>
        <v>HOODED T-SHIRTS</v>
      </c>
      <c r="R245" s="1282" t="s">
        <v>2345</v>
      </c>
      <c r="S245" s="1283">
        <v>522</v>
      </c>
      <c r="T245" s="43">
        <f t="shared" si="255"/>
        <v>522</v>
      </c>
      <c r="U245" s="39" t="str">
        <f t="shared" si="256"/>
        <v>ELSTHF5522</v>
      </c>
      <c r="V245" s="36">
        <f t="shared" si="224"/>
        <v>0.1</v>
      </c>
      <c r="W245" s="1284" t="s">
        <v>2352</v>
      </c>
      <c r="X245" s="39" t="str">
        <f>IF($Y245="","",VLOOKUP($Y245,CODE!$AE:$AF,CODE!$AF$1-1,FALSE))</f>
        <v>PK</v>
      </c>
      <c r="Y245" s="37" t="s">
        <v>2353</v>
      </c>
      <c r="Z245" s="35" t="str">
        <f t="shared" si="257"/>
        <v>ELSTHF5522PK</v>
      </c>
      <c r="AA245" s="592" t="str">
        <f t="shared" si="225"/>
        <v/>
      </c>
      <c r="AB245" s="44">
        <f t="shared" si="226"/>
        <v>0.2</v>
      </c>
      <c r="AC245" s="598" t="s">
        <v>3017</v>
      </c>
      <c r="AD245" s="184">
        <v>1</v>
      </c>
      <c r="AE245" s="1285" t="s">
        <v>624</v>
      </c>
      <c r="AF245" s="1295">
        <v>200</v>
      </c>
      <c r="AG245" s="1287" t="s">
        <v>2340</v>
      </c>
      <c r="AH245" s="1288">
        <v>4</v>
      </c>
      <c r="AI245" s="224" t="str">
        <f t="shared" si="258"/>
        <v>04</v>
      </c>
      <c r="AJ245" s="1289" t="s">
        <v>2341</v>
      </c>
      <c r="AK245" s="1289" t="s">
        <v>2342</v>
      </c>
      <c r="AL245" s="212">
        <f t="shared" si="259"/>
        <v>1</v>
      </c>
      <c r="AM245" s="247">
        <f>IF(ISERROR(VLOOKUP($F245,[1]기획현황취합!$A$1:$E$65440,[1]기획현황취합!$B$1,FALSE))=TRUE,0,VLOOKUP($F245,[1]기획현황취합!$A$1:$E$65440,[1]기획현황취합!$B$1,FALSE))</f>
        <v>79000</v>
      </c>
      <c r="AN245" s="1099">
        <f>IF(ISERROR(VLOOKUP($F245,[1]기획현황취합!$A$1:$E$65440,[1]기획현황취합!$C$1,FALSE))=TRUE,0,VLOOKUP($F245,[1]기획현황취합!$A$1:$E$65440,[1]기획현황취합!$C$1,FALSE))</f>
        <v>41803</v>
      </c>
      <c r="AO245" s="45">
        <f>IF(ISERROR(($AM245/1.1)/VLOOKUP($AG245,'TARGET MU'!$A:$D,'TARGET MU'!$D$1,FALSE))=TRUE,0,($AM245/1.1)/VLOOKUP($AG245,'TARGET MU'!$A:$D,'TARGET MU'!$D$1,FALSE))</f>
        <v>14363.636363636362</v>
      </c>
      <c r="AP245" s="1110">
        <f>IF(OR(AF245=0,AND(AV245=0,AW245=0)),0,IF(AG245="캡보이2",AV245*$AQ$5+AU245,IF(OR(AK245="IN",AK245="BG",AK245="VT",AK245="CB"),$AU245+(($AV245*(1+$AW$4))*(HLOOKUP(VLOOKUP(AG245,'TARGET MU'!$A:$P,'TARGET MU'!$J$1,FALSE),$AO$4:$AR$5,2,FALSE)))+$AW245,$AU245+((($AV245*(1+$AW$4))*(1+HLOOKUP(VLOOKUP($P245,CODE!$K:$P,CODE!$P$1,FALSE),$AS$4:$AV$5,2,FALSE)))*(HLOOKUP(VLOOKUP(AG245,'TARGET MU'!$A:$P,'TARGET MU'!$J$1,FALSE),$AO$4:$AR$5,2,FALSE)))+$AW245)))</f>
        <v>15059.225</v>
      </c>
      <c r="AQ245" s="38">
        <f t="shared" si="248"/>
        <v>695.58863636363822</v>
      </c>
      <c r="AR245" s="754">
        <v>0</v>
      </c>
      <c r="AS245" s="754">
        <v>50</v>
      </c>
      <c r="AT245" s="244" t="s">
        <v>1724</v>
      </c>
      <c r="AU245" s="219">
        <f t="shared" si="249"/>
        <v>50</v>
      </c>
      <c r="AV245" s="245">
        <v>11.5</v>
      </c>
      <c r="AW245" s="246">
        <v>0</v>
      </c>
      <c r="AX245" s="250">
        <f>IF(ISERROR(VLOOKUP($F245,[1]기획현황취합!$A$1:$E$65440,[1]기획현황취합!$D$1,FALSE))=TRUE,0,VLOOKUP($F245,[1]기획현황취합!$A$1:$E$65440,[1]기획현황취합!$D$1,FALSE))</f>
        <v>41744</v>
      </c>
      <c r="AY245" s="248">
        <v>41853</v>
      </c>
      <c r="AZ245" s="208">
        <f>IF(ISERROR(VLOOKUP($F245,[1]기획현황취합!$A$1:$E$65440,[1]기획현황취합!$E$1,FALSE))=TRUE,0,VLOOKUP($F245,[1]기획현황취합!$A$1:$E$65440,[1]기획현황취합!$E$1,FALSE))</f>
        <v>41844</v>
      </c>
      <c r="BA245" s="243">
        <v>41859</v>
      </c>
      <c r="BB245" s="243">
        <v>41877</v>
      </c>
      <c r="BC245" s="243">
        <v>0</v>
      </c>
      <c r="BD245" s="243">
        <v>0</v>
      </c>
      <c r="BE245" s="243">
        <v>0</v>
      </c>
      <c r="BF245" s="243">
        <v>0</v>
      </c>
      <c r="BG245" s="249" t="s">
        <v>2773</v>
      </c>
      <c r="BH245" s="249">
        <v>0</v>
      </c>
      <c r="BI245" s="83">
        <f>IF($I245="TTL",SUMIF($C:$C,MID($K245,1,SEARCH("TTL",$K245)-2),$BI:$BI),SUMIF(실입고현황!$A:$A,BB245&amp;VLOOKUP($AG245,'TARGET MU'!$A:$D,'TARGET MU'!$B$1,FALSE)&amp;$Z245&amp;" "&amp;$AE245,실입고현황!$C:$C))</f>
        <v>199</v>
      </c>
      <c r="BJ245" s="102">
        <f>IF($I245="TTL",SUMIF($C:$C,MID($K245,1,SEARCH("TTL",$K245)-2),$BJ:$BJ),SUMIF(실입고현황!$A:$A,BC245&amp;VLOOKUP($AG245,'TARGET MU'!$A:$D,'TARGET MU'!$B$1,FALSE)&amp;$Z245&amp;" "&amp;$AE245,실입고현황!$C:$C))</f>
        <v>0</v>
      </c>
      <c r="BK245" s="103">
        <f>IF($I245="TTL",SUMIF($C:$C,MID($K245,1,SEARCH("TTL",$K245)-2),$BK:$BK),SUMIF(실입고현황!$A:$A,BD245&amp;VLOOKUP($AG245,'TARGET MU'!$A:$D,'TARGET MU'!$B$1,FALSE)&amp;$Z245&amp;" "&amp;$AE245,실입고현황!$C:$C))</f>
        <v>0</v>
      </c>
      <c r="BL245" s="103">
        <f>IF($I245="TTL",SUMIF($C:$C,MID($K245,1,SEARCH("TTL",$K245)-2),$BL:$BL),SUMIF(실입고현황!$A:$A,BE245&amp;VLOOKUP($AG245,'TARGET MU'!$A:$D,'TARGET MU'!$B$1,FALSE)&amp;$Z245&amp;" "&amp;$AE245,실입고현황!$C:$C))</f>
        <v>0</v>
      </c>
      <c r="BM245" s="103">
        <f>IF($I245="TTL",SUMIF($C:$C,MID($K245,1,SEARCH("TTL",$K245)-2),$BM:$BM),SUMIF(실입고현황!$A:$A,BF245&amp;VLOOKUP($AG245,'TARGET MU'!$A:$D,'TARGET MU'!$B$1,FALSE)&amp;$Z245&amp;" "&amp;$AE245,실입고현황!$C:$C))</f>
        <v>0</v>
      </c>
      <c r="BN245" s="104">
        <f t="shared" si="227"/>
        <v>0</v>
      </c>
      <c r="BO245" s="46">
        <f t="shared" si="228"/>
        <v>200</v>
      </c>
      <c r="BP245" s="94">
        <f t="shared" si="229"/>
        <v>3011845</v>
      </c>
      <c r="BQ245" s="94">
        <f t="shared" si="230"/>
        <v>15800000</v>
      </c>
      <c r="BR245" s="47">
        <f t="shared" si="231"/>
        <v>4.7690489927723245</v>
      </c>
      <c r="BT245" s="26" t="str">
        <f>IF(ISERROR(Z245&amp;VLOOKUP($AG245,'TARGET MU'!$A:$D,'TARGET MU'!$B$1,FALSE))=TRUE,"",Z245&amp;VLOOKUP($AG245,'TARGET MU'!$A:$D,'TARGET MU'!$B$1,FALSE))</f>
        <v>ELSTHF5522PK에버그린</v>
      </c>
      <c r="BU245" s="31">
        <f t="shared" si="240"/>
        <v>15059.225</v>
      </c>
      <c r="BV245" s="31" t="str">
        <f t="shared" si="241"/>
        <v>ELSTHF5522PKOLL20079000EVERGREEN04CN</v>
      </c>
      <c r="BX245" s="54" t="str">
        <f t="shared" si="263"/>
        <v>ELS</v>
      </c>
      <c r="BY245" s="55">
        <f t="shared" si="264"/>
        <v>5</v>
      </c>
      <c r="BZ245" s="55" t="str">
        <f t="shared" si="265"/>
        <v>M</v>
      </c>
      <c r="CA245" s="55" t="str">
        <f t="shared" si="266"/>
        <v>TH</v>
      </c>
      <c r="CB245" s="55" t="str">
        <f t="shared" si="267"/>
        <v>K</v>
      </c>
      <c r="CC245" s="55" t="str">
        <f t="shared" si="268"/>
        <v>CN</v>
      </c>
      <c r="CD245" s="56" t="str">
        <f t="shared" si="269"/>
        <v>14FW_ELSTINKO_HOOD_01_PK_KIDS</v>
      </c>
      <c r="CE245" s="55" t="str">
        <f t="shared" si="270"/>
        <v>ELSTHF5522</v>
      </c>
      <c r="CF245" s="55">
        <f t="shared" si="271"/>
        <v>522</v>
      </c>
      <c r="CG245" s="56" t="str">
        <f t="shared" si="272"/>
        <v>14FW_ELSTINKO_HOOD_01_PK_KIDS</v>
      </c>
      <c r="CH245" s="55" t="str">
        <f t="shared" si="273"/>
        <v>PK</v>
      </c>
      <c r="CI245" s="55">
        <f t="shared" si="274"/>
        <v>1</v>
      </c>
      <c r="CJ245" s="55" t="str">
        <f t="shared" si="275"/>
        <v>OLL</v>
      </c>
      <c r="CK245" s="57">
        <f t="shared" si="232"/>
        <v>200</v>
      </c>
      <c r="CL245" s="58">
        <f t="shared" si="276"/>
        <v>11.5</v>
      </c>
      <c r="CM245" s="57">
        <f t="shared" si="277"/>
        <v>79000</v>
      </c>
      <c r="CN245" s="57">
        <f t="shared" si="278"/>
        <v>15009.225</v>
      </c>
      <c r="CO245" s="57">
        <f t="shared" si="279"/>
        <v>50</v>
      </c>
      <c r="CP245" s="59">
        <f t="shared" si="280"/>
        <v>1</v>
      </c>
      <c r="CQ245" s="234"/>
      <c r="CS245" s="48"/>
      <c r="CT245" s="49" t="str">
        <f t="shared" si="281"/>
        <v>ELSTHF5522PKOLL</v>
      </c>
      <c r="CU245" s="50" t="str">
        <f t="shared" si="282"/>
        <v>ELSTINKO</v>
      </c>
      <c r="CV245" s="50" t="str">
        <f t="shared" si="262"/>
        <v>HOODED T-SHIRTS_522_KIDS</v>
      </c>
      <c r="CW245" s="50" t="str">
        <f t="shared" si="283"/>
        <v>PINK_OLL</v>
      </c>
      <c r="CX245" s="51" t="str">
        <f t="shared" si="284"/>
        <v>ELS</v>
      </c>
      <c r="CY245" s="51">
        <f t="shared" si="285"/>
        <v>522</v>
      </c>
      <c r="CZ245" s="52">
        <f t="shared" si="233"/>
        <v>200</v>
      </c>
      <c r="DA245" s="52">
        <f t="shared" si="286"/>
        <v>79000</v>
      </c>
      <c r="DB245" s="51" t="str">
        <f t="shared" si="287"/>
        <v>PINK</v>
      </c>
      <c r="DC245" s="51" t="str">
        <f t="shared" si="288"/>
        <v>OLL</v>
      </c>
      <c r="DD245" s="60"/>
      <c r="DE245" s="164"/>
      <c r="DG245" s="270">
        <v>41778</v>
      </c>
      <c r="DH245" s="276">
        <f t="shared" si="260"/>
        <v>41754</v>
      </c>
      <c r="DI245" s="269">
        <v>41746</v>
      </c>
      <c r="DJ245" s="269">
        <v>41746</v>
      </c>
      <c r="DK245" s="270"/>
      <c r="DL245" s="1167"/>
      <c r="DM245" s="1167"/>
      <c r="DN245" s="270"/>
      <c r="DO245" s="270"/>
      <c r="DP245" s="277">
        <f t="shared" si="261"/>
        <v>41784</v>
      </c>
      <c r="DQ245" s="270"/>
      <c r="DR245" s="270"/>
      <c r="DS245" s="271"/>
      <c r="DT245" s="270"/>
      <c r="DU245" s="271"/>
      <c r="DV245" s="270">
        <v>41820</v>
      </c>
      <c r="DW245" s="270"/>
      <c r="DX245" s="271"/>
      <c r="DY245" s="271"/>
      <c r="DZ245" s="60"/>
      <c r="EA245" s="61"/>
      <c r="EB245" s="61"/>
      <c r="EC245" s="26" t="str">
        <f t="shared" si="242"/>
        <v/>
      </c>
      <c r="ED245" s="26" t="str">
        <f t="shared" si="243"/>
        <v>ELSTHF5522PKOLL</v>
      </c>
      <c r="EE245" s="27">
        <f>IF($ED245="",0,IF(COUNTIF(ED$12:ED244,ED245)=0,0,COUNTIF(ED$12:ED244,ED245)))</f>
        <v>0</v>
      </c>
      <c r="EF245" s="26">
        <f t="shared" si="244"/>
        <v>0</v>
      </c>
      <c r="EG245" s="27" t="str">
        <f t="shared" si="245"/>
        <v/>
      </c>
      <c r="EI245" s="26" t="str">
        <f t="shared" si="246"/>
        <v>ELSTHF5522</v>
      </c>
      <c r="EJ245" s="26" t="str">
        <f t="shared" si="247"/>
        <v>ELSTHF5522PK</v>
      </c>
    </row>
    <row r="246" spans="1:140" s="26" customFormat="1" ht="52.5" customHeight="1">
      <c r="A246" s="168" t="str">
        <f>IF(OR($I246="TTL",$I246=""),"",IF(ISERROR(VLOOKUP($B246,CODE!$D:$G,CODE!$F$1-2,FALSE))=TRUE,"전략",VLOOKUP($B246,CODE!$D:$G,CODE!$F$1-2,FALSE)))</f>
        <v>전략</v>
      </c>
      <c r="B246" s="217" t="str">
        <f>IF(OR($I246="TTL",$I246=""),"",IF(VLOOKUP($P246,CODE!$K:$O,CODE!$O$1,FALSE)="",$I246,$I246&amp;"-"&amp;VLOOKUP($P246,CODE!$K:$O,CODE!$O$1,FALSE)))</f>
        <v>ELS-의류</v>
      </c>
      <c r="C246" s="71" t="str">
        <f t="shared" si="234"/>
        <v>ELS-EVERGREEN-04</v>
      </c>
      <c r="D246" s="300" t="str">
        <f t="shared" si="235"/>
        <v>ELS-EVERGREEN-04ELSTHF5522PK</v>
      </c>
      <c r="E246" s="71">
        <f t="shared" si="236"/>
        <v>4</v>
      </c>
      <c r="F246" s="193" t="str">
        <f t="shared" si="237"/>
        <v>ELS-EVERGREEN-044</v>
      </c>
      <c r="G246" s="71" t="str">
        <f t="shared" si="238"/>
        <v>ELS-EVERGREEN-044-ELSTHF5522PINKOXL</v>
      </c>
      <c r="H246" s="71" t="str">
        <f>IF(ISERROR(I246&amp;VLOOKUP(P246,CODE!$K:$N,CODE!$N$1,FALSE)&amp;S246)=TRUE,0,I246&amp;VLOOKUP(P246,CODE!$K:$N,CODE!$N$1,FALSE)&amp;S246)</f>
        <v>ELS의류522</v>
      </c>
      <c r="I246" s="71" t="str">
        <f>IF(ISERROR(SEARCH("TTL",$K246))=TRUE,IF($L246="","",VLOOKUP($L246,CODE!$B:$G,CODE!$D$1,FALSE)),"TTL")</f>
        <v>ELS</v>
      </c>
      <c r="J246" s="237" t="str">
        <f t="shared" si="239"/>
        <v>14FW_E</v>
      </c>
      <c r="K246" s="878"/>
      <c r="L246" s="40" t="s">
        <v>2343</v>
      </c>
      <c r="M246" s="41" t="str">
        <f>IF(OR($I246="TTL",$L246=""),"",VLOOKUP($L246,CODE!$B:$D,CODE!$C$1,FALSE))</f>
        <v>ELSTINKO</v>
      </c>
      <c r="N246" s="42" t="str">
        <f>IF(OR($I246="TTL",$L246=""),"",VLOOKUP($K$2,CODE!$S:$T,CODE!$T$1-1,FALSE))</f>
        <v>F</v>
      </c>
      <c r="O246" s="1281">
        <v>5</v>
      </c>
      <c r="P246" s="40" t="s">
        <v>2349</v>
      </c>
      <c r="Q246" s="41" t="str">
        <f>IF(OR($I246="TTL",$P246=""),"",VLOOKUP($P246,CODE!$K:$M,CODE!$L$1,FALSE))</f>
        <v>HOODED T-SHIRTS</v>
      </c>
      <c r="R246" s="1282" t="s">
        <v>2345</v>
      </c>
      <c r="S246" s="1283">
        <v>522</v>
      </c>
      <c r="T246" s="43">
        <f t="shared" si="255"/>
        <v>522</v>
      </c>
      <c r="U246" s="39" t="str">
        <f t="shared" si="256"/>
        <v>ELSTHF5522</v>
      </c>
      <c r="V246" s="36">
        <f t="shared" si="224"/>
        <v>0.1</v>
      </c>
      <c r="W246" s="1284" t="s">
        <v>2352</v>
      </c>
      <c r="X246" s="39" t="str">
        <f>IF($Y246="","",VLOOKUP($Y246,CODE!$AE:$AF,CODE!$AF$1-1,FALSE))</f>
        <v>PK</v>
      </c>
      <c r="Y246" s="37" t="s">
        <v>2353</v>
      </c>
      <c r="Z246" s="35" t="str">
        <f t="shared" si="257"/>
        <v>ELSTHF5522PK</v>
      </c>
      <c r="AA246" s="592" t="str">
        <f t="shared" si="225"/>
        <v/>
      </c>
      <c r="AB246" s="44">
        <f t="shared" si="226"/>
        <v>0.2</v>
      </c>
      <c r="AC246" s="598" t="s">
        <v>3017</v>
      </c>
      <c r="AD246" s="184">
        <v>1</v>
      </c>
      <c r="AE246" s="1285" t="s">
        <v>636</v>
      </c>
      <c r="AF246" s="1295">
        <v>150</v>
      </c>
      <c r="AG246" s="1287" t="s">
        <v>2340</v>
      </c>
      <c r="AH246" s="1288">
        <v>4</v>
      </c>
      <c r="AI246" s="224" t="str">
        <f t="shared" si="258"/>
        <v>04</v>
      </c>
      <c r="AJ246" s="1289" t="s">
        <v>2341</v>
      </c>
      <c r="AK246" s="1289" t="s">
        <v>2342</v>
      </c>
      <c r="AL246" s="212">
        <f t="shared" si="259"/>
        <v>1</v>
      </c>
      <c r="AM246" s="247">
        <f>IF(ISERROR(VLOOKUP($F246,[1]기획현황취합!$A$1:$E$65440,[1]기획현황취합!$B$1,FALSE))=TRUE,0,VLOOKUP($F246,[1]기획현황취합!$A$1:$E$65440,[1]기획현황취합!$B$1,FALSE))</f>
        <v>79000</v>
      </c>
      <c r="AN246" s="1099">
        <f>IF(ISERROR(VLOOKUP($F246,[1]기획현황취합!$A$1:$E$65440,[1]기획현황취합!$C$1,FALSE))=TRUE,0,VLOOKUP($F246,[1]기획현황취합!$A$1:$E$65440,[1]기획현황취합!$C$1,FALSE))</f>
        <v>41803</v>
      </c>
      <c r="AO246" s="45">
        <f>IF(ISERROR(($AM246/1.1)/VLOOKUP($AG246,'TARGET MU'!$A:$D,'TARGET MU'!$D$1,FALSE))=TRUE,0,($AM246/1.1)/VLOOKUP($AG246,'TARGET MU'!$A:$D,'TARGET MU'!$D$1,FALSE))</f>
        <v>14363.636363636362</v>
      </c>
      <c r="AP246" s="1110">
        <f>IF(OR(AF246=0,AND(AV246=0,AW246=0)),0,IF(AG246="캡보이2",AV246*$AQ$5+AU246,IF(OR(AK246="IN",AK246="BG",AK246="VT",AK246="CB"),$AU246+(($AV246*(1+$AW$4))*(HLOOKUP(VLOOKUP(AG246,'TARGET MU'!$A:$P,'TARGET MU'!$J$1,FALSE),$AO$4:$AR$5,2,FALSE)))+$AW246,$AU246+((($AV246*(1+$AW$4))*(1+HLOOKUP(VLOOKUP($P246,CODE!$K:$P,CODE!$P$1,FALSE),$AS$4:$AV$5,2,FALSE)))*(HLOOKUP(VLOOKUP(AG246,'TARGET MU'!$A:$P,'TARGET MU'!$J$1,FALSE),$AO$4:$AR$5,2,FALSE)))+$AW246)))</f>
        <v>15059.225</v>
      </c>
      <c r="AQ246" s="38">
        <f t="shared" si="248"/>
        <v>695.58863636363822</v>
      </c>
      <c r="AR246" s="754">
        <v>0</v>
      </c>
      <c r="AS246" s="754">
        <v>50</v>
      </c>
      <c r="AT246" s="244" t="s">
        <v>1724</v>
      </c>
      <c r="AU246" s="219">
        <f t="shared" si="249"/>
        <v>50</v>
      </c>
      <c r="AV246" s="245">
        <v>11.5</v>
      </c>
      <c r="AW246" s="246">
        <v>0</v>
      </c>
      <c r="AX246" s="250">
        <f>IF(ISERROR(VLOOKUP($F246,[1]기획현황취합!$A$1:$E$65440,[1]기획현황취합!$D$1,FALSE))=TRUE,0,VLOOKUP($F246,[1]기획현황취합!$A$1:$E$65440,[1]기획현황취합!$D$1,FALSE))</f>
        <v>41744</v>
      </c>
      <c r="AY246" s="248">
        <v>41853</v>
      </c>
      <c r="AZ246" s="208">
        <f>IF(ISERROR(VLOOKUP($F246,[1]기획현황취합!$A$1:$E$65440,[1]기획현황취합!$E$1,FALSE))=TRUE,0,VLOOKUP($F246,[1]기획현황취합!$A$1:$E$65440,[1]기획현황취합!$E$1,FALSE))</f>
        <v>41844</v>
      </c>
      <c r="BA246" s="243">
        <v>41859</v>
      </c>
      <c r="BB246" s="243">
        <v>41877</v>
      </c>
      <c r="BC246" s="243">
        <v>0</v>
      </c>
      <c r="BD246" s="243">
        <v>0</v>
      </c>
      <c r="BE246" s="243">
        <v>0</v>
      </c>
      <c r="BF246" s="243">
        <v>0</v>
      </c>
      <c r="BG246" s="249" t="s">
        <v>2773</v>
      </c>
      <c r="BH246" s="249">
        <v>0</v>
      </c>
      <c r="BI246" s="83">
        <f>IF($I246="TTL",SUMIF($C:$C,MID($K246,1,SEARCH("TTL",$K246)-2),$BI:$BI),SUMIF(실입고현황!$A:$A,BB246&amp;VLOOKUP($AG246,'TARGET MU'!$A:$D,'TARGET MU'!$B$1,FALSE)&amp;$Z246&amp;" "&amp;$AE246,실입고현황!$C:$C))</f>
        <v>153</v>
      </c>
      <c r="BJ246" s="102">
        <f>IF($I246="TTL",SUMIF($C:$C,MID($K246,1,SEARCH("TTL",$K246)-2),$BJ:$BJ),SUMIF(실입고현황!$A:$A,BC246&amp;VLOOKUP($AG246,'TARGET MU'!$A:$D,'TARGET MU'!$B$1,FALSE)&amp;$Z246&amp;" "&amp;$AE246,실입고현황!$C:$C))</f>
        <v>0</v>
      </c>
      <c r="BK246" s="103">
        <f>IF($I246="TTL",SUMIF($C:$C,MID($K246,1,SEARCH("TTL",$K246)-2),$BK:$BK),SUMIF(실입고현황!$A:$A,BD246&amp;VLOOKUP($AG246,'TARGET MU'!$A:$D,'TARGET MU'!$B$1,FALSE)&amp;$Z246&amp;" "&amp;$AE246,실입고현황!$C:$C))</f>
        <v>0</v>
      </c>
      <c r="BL246" s="103">
        <f>IF($I246="TTL",SUMIF($C:$C,MID($K246,1,SEARCH("TTL",$K246)-2),$BL:$BL),SUMIF(실입고현황!$A:$A,BE246&amp;VLOOKUP($AG246,'TARGET MU'!$A:$D,'TARGET MU'!$B$1,FALSE)&amp;$Z246&amp;" "&amp;$AE246,실입고현황!$C:$C))</f>
        <v>0</v>
      </c>
      <c r="BM246" s="103">
        <f>IF($I246="TTL",SUMIF($C:$C,MID($K246,1,SEARCH("TTL",$K246)-2),$BM:$BM),SUMIF(실입고현황!$A:$A,BF246&amp;VLOOKUP($AG246,'TARGET MU'!$A:$D,'TARGET MU'!$B$1,FALSE)&amp;$Z246&amp;" "&amp;$AE246,실입고현황!$C:$C))</f>
        <v>0</v>
      </c>
      <c r="BN246" s="104">
        <f t="shared" si="227"/>
        <v>0</v>
      </c>
      <c r="BO246" s="46">
        <f t="shared" si="228"/>
        <v>150</v>
      </c>
      <c r="BP246" s="94">
        <f t="shared" si="229"/>
        <v>2258883.75</v>
      </c>
      <c r="BQ246" s="94">
        <f t="shared" si="230"/>
        <v>11850000</v>
      </c>
      <c r="BR246" s="47">
        <f t="shared" si="231"/>
        <v>4.7690489927723254</v>
      </c>
      <c r="BT246" s="26" t="str">
        <f>IF(ISERROR(Z246&amp;VLOOKUP($AG246,'TARGET MU'!$A:$D,'TARGET MU'!$B$1,FALSE))=TRUE,"",Z246&amp;VLOOKUP($AG246,'TARGET MU'!$A:$D,'TARGET MU'!$B$1,FALSE))</f>
        <v>ELSTHF5522PK에버그린</v>
      </c>
      <c r="BU246" s="31">
        <f t="shared" si="240"/>
        <v>15059.225</v>
      </c>
      <c r="BV246" s="31" t="str">
        <f t="shared" si="241"/>
        <v>ELSTHF5522PKOXL15079000EVERGREEN04CN</v>
      </c>
      <c r="BX246" s="54" t="str">
        <f t="shared" si="263"/>
        <v>ELS</v>
      </c>
      <c r="BY246" s="55">
        <f t="shared" si="264"/>
        <v>5</v>
      </c>
      <c r="BZ246" s="55" t="str">
        <f t="shared" si="265"/>
        <v>M</v>
      </c>
      <c r="CA246" s="55" t="str">
        <f t="shared" si="266"/>
        <v>TH</v>
      </c>
      <c r="CB246" s="55" t="str">
        <f t="shared" si="267"/>
        <v>K</v>
      </c>
      <c r="CC246" s="55" t="str">
        <f t="shared" si="268"/>
        <v>CN</v>
      </c>
      <c r="CD246" s="56" t="str">
        <f t="shared" si="269"/>
        <v>14FW_ELSTINKO_HOOD_01_PK_KIDS</v>
      </c>
      <c r="CE246" s="55" t="str">
        <f t="shared" si="270"/>
        <v>ELSTHF5522</v>
      </c>
      <c r="CF246" s="55">
        <f t="shared" si="271"/>
        <v>522</v>
      </c>
      <c r="CG246" s="56" t="str">
        <f t="shared" si="272"/>
        <v>14FW_ELSTINKO_HOOD_01_PK_KIDS</v>
      </c>
      <c r="CH246" s="55" t="str">
        <f t="shared" si="273"/>
        <v>PK</v>
      </c>
      <c r="CI246" s="55">
        <f t="shared" si="274"/>
        <v>1</v>
      </c>
      <c r="CJ246" s="55" t="str">
        <f t="shared" si="275"/>
        <v>OXL</v>
      </c>
      <c r="CK246" s="57">
        <f t="shared" si="232"/>
        <v>150</v>
      </c>
      <c r="CL246" s="58">
        <f t="shared" si="276"/>
        <v>11.5</v>
      </c>
      <c r="CM246" s="57">
        <f t="shared" si="277"/>
        <v>79000</v>
      </c>
      <c r="CN246" s="57">
        <f t="shared" si="278"/>
        <v>15009.225</v>
      </c>
      <c r="CO246" s="57">
        <f t="shared" si="279"/>
        <v>50</v>
      </c>
      <c r="CP246" s="59">
        <f t="shared" si="280"/>
        <v>1</v>
      </c>
      <c r="CQ246" s="234"/>
      <c r="CS246" s="48"/>
      <c r="CT246" s="49" t="str">
        <f t="shared" si="281"/>
        <v>ELSTHF5522PKOXL</v>
      </c>
      <c r="CU246" s="50" t="str">
        <f t="shared" si="282"/>
        <v>ELSTINKO</v>
      </c>
      <c r="CV246" s="50" t="str">
        <f t="shared" si="262"/>
        <v>HOODED T-SHIRTS_522_KIDS</v>
      </c>
      <c r="CW246" s="50" t="str">
        <f t="shared" si="283"/>
        <v>PINK_OXL</v>
      </c>
      <c r="CX246" s="51" t="str">
        <f t="shared" si="284"/>
        <v>ELS</v>
      </c>
      <c r="CY246" s="51">
        <f t="shared" si="285"/>
        <v>522</v>
      </c>
      <c r="CZ246" s="52">
        <f t="shared" si="233"/>
        <v>150</v>
      </c>
      <c r="DA246" s="52">
        <f t="shared" si="286"/>
        <v>79000</v>
      </c>
      <c r="DB246" s="51" t="str">
        <f t="shared" si="287"/>
        <v>PINK</v>
      </c>
      <c r="DC246" s="51" t="str">
        <f t="shared" si="288"/>
        <v>OXL</v>
      </c>
      <c r="DD246" s="60"/>
      <c r="DE246" s="164"/>
      <c r="DG246" s="270">
        <v>41778</v>
      </c>
      <c r="DH246" s="276">
        <f t="shared" si="260"/>
        <v>41754</v>
      </c>
      <c r="DI246" s="269">
        <v>41746</v>
      </c>
      <c r="DJ246" s="269">
        <v>41746</v>
      </c>
      <c r="DK246" s="270"/>
      <c r="DL246" s="1167"/>
      <c r="DM246" s="1167"/>
      <c r="DN246" s="270"/>
      <c r="DO246" s="270"/>
      <c r="DP246" s="277">
        <f t="shared" si="261"/>
        <v>41784</v>
      </c>
      <c r="DQ246" s="270"/>
      <c r="DR246" s="270"/>
      <c r="DS246" s="271"/>
      <c r="DT246" s="270"/>
      <c r="DU246" s="271"/>
      <c r="DV246" s="270">
        <v>41820</v>
      </c>
      <c r="DW246" s="270"/>
      <c r="DX246" s="271"/>
      <c r="DY246" s="271"/>
      <c r="DZ246" s="60"/>
      <c r="EA246" s="61"/>
      <c r="EB246" s="61"/>
      <c r="EC246" s="26" t="str">
        <f t="shared" si="242"/>
        <v/>
      </c>
      <c r="ED246" s="26" t="str">
        <f t="shared" si="243"/>
        <v>ELSTHF5522PKOXL</v>
      </c>
      <c r="EE246" s="27">
        <f>IF($ED246="",0,IF(COUNTIF(ED$12:ED245,ED246)=0,0,COUNTIF(ED$12:ED245,ED246)))</f>
        <v>0</v>
      </c>
      <c r="EF246" s="26">
        <f t="shared" si="244"/>
        <v>0</v>
      </c>
      <c r="EG246" s="27" t="str">
        <f t="shared" si="245"/>
        <v/>
      </c>
      <c r="EI246" s="26" t="str">
        <f t="shared" si="246"/>
        <v>ELSTHF5522</v>
      </c>
      <c r="EJ246" s="26" t="str">
        <f t="shared" si="247"/>
        <v>ELSTHF5522PK</v>
      </c>
    </row>
    <row r="247" spans="1:140" s="26" customFormat="1" ht="52.5" customHeight="1">
      <c r="A247" s="168" t="str">
        <f>IF(OR($I247="TTL",$I247=""),"",IF(ISERROR(VLOOKUP($B247,CODE!$D:$G,CODE!$F$1-2,FALSE))=TRUE,"전략",VLOOKUP($B247,CODE!$D:$G,CODE!$F$1-2,FALSE)))</f>
        <v>전략</v>
      </c>
      <c r="B247" s="217" t="str">
        <f>IF(OR($I247="TTL",$I247=""),"",IF(VLOOKUP($P247,CODE!$K:$O,CODE!$O$1,FALSE)="",$I247,$I247&amp;"-"&amp;VLOOKUP($P247,CODE!$K:$O,CODE!$O$1,FALSE)))</f>
        <v>ELS-의류</v>
      </c>
      <c r="C247" s="71" t="str">
        <f t="shared" si="234"/>
        <v>ELS-EVERGREEN-04</v>
      </c>
      <c r="D247" s="300" t="str">
        <f t="shared" si="235"/>
        <v>ELS-EVERGREEN-04ELSPTF5023BK</v>
      </c>
      <c r="E247" s="71">
        <f t="shared" si="236"/>
        <v>5</v>
      </c>
      <c r="F247" s="193" t="str">
        <f t="shared" si="237"/>
        <v>ELS-EVERGREEN-045</v>
      </c>
      <c r="G247" s="71" t="str">
        <f t="shared" si="238"/>
        <v>ELS-EVERGREEN-045-ELSPTF5023BLACKOSS</v>
      </c>
      <c r="H247" s="71" t="str">
        <f>IF(ISERROR(I247&amp;VLOOKUP(P247,CODE!$K:$N,CODE!$N$1,FALSE)&amp;S247)=TRUE,0,I247&amp;VLOOKUP(P247,CODE!$K:$N,CODE!$N$1,FALSE)&amp;S247)</f>
        <v>ELS의류23</v>
      </c>
      <c r="I247" s="71" t="str">
        <f>IF(ISERROR(SEARCH("TTL",$K247))=TRUE,IF($L247="","",VLOOKUP($L247,CODE!$B:$G,CODE!$D$1,FALSE)),"TTL")</f>
        <v>ELS</v>
      </c>
      <c r="J247" s="237" t="str">
        <f t="shared" si="239"/>
        <v>14FW E</v>
      </c>
      <c r="K247" s="878"/>
      <c r="L247" s="40" t="s">
        <v>2335</v>
      </c>
      <c r="M247" s="41" t="str">
        <f>IF(OR($I247="TTL",$L247=""),"",VLOOKUP($L247,CODE!$B:$D,CODE!$C$1,FALSE))</f>
        <v>ELSTINKO</v>
      </c>
      <c r="N247" s="42" t="str">
        <f>IF(OR($I247="TTL",$L247=""),"",VLOOKUP($K$2,CODE!$S:$T,CODE!$T$1-1,FALSE))</f>
        <v>F</v>
      </c>
      <c r="O247" s="1281">
        <v>5</v>
      </c>
      <c r="P247" s="40" t="s">
        <v>2361</v>
      </c>
      <c r="Q247" s="41" t="str">
        <f>IF(OR($I247="TTL",$P247=""),"",VLOOKUP($P247,CODE!$K:$M,CODE!$L$1,FALSE))</f>
        <v>PANTS</v>
      </c>
      <c r="R247" s="1282" t="s">
        <v>2362</v>
      </c>
      <c r="S247" s="1283">
        <v>23</v>
      </c>
      <c r="T247" s="43" t="str">
        <f t="shared" si="255"/>
        <v>023</v>
      </c>
      <c r="U247" s="39" t="str">
        <f t="shared" si="256"/>
        <v>ELSPTF5023</v>
      </c>
      <c r="V247" s="36">
        <f t="shared" si="224"/>
        <v>0.33333333333333331</v>
      </c>
      <c r="W247" s="1284" t="s">
        <v>2356</v>
      </c>
      <c r="X247" s="39" t="str">
        <f>IF($Y247="","",VLOOKUP($Y247,CODE!$AE:$AF,CODE!$AF$1-1,FALSE))</f>
        <v>BK</v>
      </c>
      <c r="Y247" s="37" t="s">
        <v>2363</v>
      </c>
      <c r="Z247" s="35" t="str">
        <f t="shared" si="257"/>
        <v>ELSPTF5023BK</v>
      </c>
      <c r="AA247" s="592" t="str">
        <f t="shared" si="225"/>
        <v/>
      </c>
      <c r="AB247" s="44">
        <f t="shared" si="226"/>
        <v>0.33333333333333331</v>
      </c>
      <c r="AC247" s="598" t="s">
        <v>3017</v>
      </c>
      <c r="AD247" s="184">
        <v>1</v>
      </c>
      <c r="AE247" s="1285" t="s">
        <v>593</v>
      </c>
      <c r="AF247" s="1286">
        <v>600</v>
      </c>
      <c r="AG247" s="1287" t="s">
        <v>2364</v>
      </c>
      <c r="AH247" s="1288">
        <v>4</v>
      </c>
      <c r="AI247" s="224" t="str">
        <f t="shared" si="258"/>
        <v>04</v>
      </c>
      <c r="AJ247" s="1289" t="s">
        <v>2365</v>
      </c>
      <c r="AK247" s="1289" t="s">
        <v>2366</v>
      </c>
      <c r="AL247" s="212">
        <f t="shared" si="259"/>
        <v>1</v>
      </c>
      <c r="AM247" s="247">
        <f>IF(ISERROR(VLOOKUP($F247,[1]기획현황취합!$A$1:$E$65440,[1]기획현황취합!$B$1,FALSE))=TRUE,0,VLOOKUP($F247,[1]기획현황취합!$A$1:$E$65440,[1]기획현황취합!$B$1,FALSE))</f>
        <v>79000</v>
      </c>
      <c r="AN247" s="1099">
        <f>IF(ISERROR(VLOOKUP($F247,[1]기획현황취합!$A$1:$E$65440,[1]기획현황취합!$C$1,FALSE))=TRUE,0,VLOOKUP($F247,[1]기획현황취합!$A$1:$E$65440,[1]기획현황취합!$C$1,FALSE))</f>
        <v>41803</v>
      </c>
      <c r="AO247" s="45">
        <f>IF(ISERROR(($AM247/1.1)/VLOOKUP($AG247,'TARGET MU'!$A:$D,'TARGET MU'!$D$1,FALSE))=TRUE,0,($AM247/1.1)/VLOOKUP($AG247,'TARGET MU'!$A:$D,'TARGET MU'!$D$1,FALSE))</f>
        <v>14363.636363636362</v>
      </c>
      <c r="AP247" s="1110">
        <f>IF(OR(AF247=0,AND(AV247=0,AW247=0)),0,IF(AG247="캡보이2",AV247*$AQ$5+AU247,IF(OR(AK247="IN",AK247="BG",AK247="VT",AK247="CB"),$AU247+(($AV247*(1+$AW$4))*(HLOOKUP(VLOOKUP(AG247,'TARGET MU'!$A:$P,'TARGET MU'!$J$1,FALSE),$AO$4:$AR$5,2,FALSE)))+$AW247,$AU247+((($AV247*(1+$AW$4))*(1+HLOOKUP(VLOOKUP($P247,CODE!$K:$P,CODE!$P$1,FALSE),$AS$4:$AV$5,2,FALSE)))*(HLOOKUP(VLOOKUP(AG247,'TARGET MU'!$A:$P,'TARGET MU'!$J$1,FALSE),$AO$4:$AR$5,2,FALSE)))+$AW247)))</f>
        <v>18061.07</v>
      </c>
      <c r="AQ247" s="38">
        <f t="shared" si="248"/>
        <v>3697.4336363636376</v>
      </c>
      <c r="AR247" s="754">
        <v>0</v>
      </c>
      <c r="AS247" s="754">
        <v>50</v>
      </c>
      <c r="AT247" s="244" t="s">
        <v>1724</v>
      </c>
      <c r="AU247" s="219">
        <f t="shared" si="249"/>
        <v>50</v>
      </c>
      <c r="AV247" s="245">
        <v>13.8</v>
      </c>
      <c r="AW247" s="246">
        <v>0</v>
      </c>
      <c r="AX247" s="250">
        <f>IF(ISERROR(VLOOKUP($F247,[1]기획현황취합!$A$1:$E$65440,[1]기획현황취합!$D$1,FALSE))=TRUE,0,VLOOKUP($F247,[1]기획현황취합!$A$1:$E$65440,[1]기획현황취합!$D$1,FALSE))</f>
        <v>41744</v>
      </c>
      <c r="AY247" s="248">
        <v>41853</v>
      </c>
      <c r="AZ247" s="208">
        <f>IF(ISERROR(VLOOKUP($F247,[1]기획현황취합!$A$1:$E$65440,[1]기획현황취합!$E$1,FALSE))=TRUE,0,VLOOKUP($F247,[1]기획현황취합!$A$1:$E$65440,[1]기획현황취합!$E$1,FALSE))</f>
        <v>41844</v>
      </c>
      <c r="BA247" s="243">
        <v>41859</v>
      </c>
      <c r="BB247" s="243">
        <v>41885</v>
      </c>
      <c r="BC247" s="243">
        <v>0</v>
      </c>
      <c r="BD247" s="243">
        <v>0</v>
      </c>
      <c r="BE247" s="243">
        <v>0</v>
      </c>
      <c r="BF247" s="243">
        <v>0</v>
      </c>
      <c r="BG247" s="249" t="s">
        <v>2773</v>
      </c>
      <c r="BH247" s="249">
        <v>0</v>
      </c>
      <c r="BI247" s="83">
        <f>IF($I247="TTL",SUMIF($C:$C,MID($K247,1,SEARCH("TTL",$K247)-2),$BI:$BI),SUMIF(실입고현황!$A:$A,BB247&amp;VLOOKUP($AG247,'TARGET MU'!$A:$D,'TARGET MU'!$B$1,FALSE)&amp;$Z247&amp;" "&amp;$AE247,실입고현황!$C:$C))</f>
        <v>557</v>
      </c>
      <c r="BJ247" s="102">
        <f>IF($I247="TTL",SUMIF($C:$C,MID($K247,1,SEARCH("TTL",$K247)-2),$BJ:$BJ),SUMIF(실입고현황!$A:$A,BC247&amp;VLOOKUP($AG247,'TARGET MU'!$A:$D,'TARGET MU'!$B$1,FALSE)&amp;$Z247&amp;" "&amp;$AE247,실입고현황!$C:$C))</f>
        <v>0</v>
      </c>
      <c r="BK247" s="103">
        <f>IF($I247="TTL",SUMIF($C:$C,MID($K247,1,SEARCH("TTL",$K247)-2),$BK:$BK),SUMIF(실입고현황!$A:$A,BD247&amp;VLOOKUP($AG247,'TARGET MU'!$A:$D,'TARGET MU'!$B$1,FALSE)&amp;$Z247&amp;" "&amp;$AE247,실입고현황!$C:$C))</f>
        <v>0</v>
      </c>
      <c r="BL247" s="103">
        <f>IF($I247="TTL",SUMIF($C:$C,MID($K247,1,SEARCH("TTL",$K247)-2),$BL:$BL),SUMIF(실입고현황!$A:$A,BE247&amp;VLOOKUP($AG247,'TARGET MU'!$A:$D,'TARGET MU'!$B$1,FALSE)&amp;$Z247&amp;" "&amp;$AE247,실입고현황!$C:$C))</f>
        <v>0</v>
      </c>
      <c r="BM247" s="103">
        <f>IF($I247="TTL",SUMIF($C:$C,MID($K247,1,SEARCH("TTL",$K247)-2),$BM:$BM),SUMIF(실입고현황!$A:$A,BF247&amp;VLOOKUP($AG247,'TARGET MU'!$A:$D,'TARGET MU'!$B$1,FALSE)&amp;$Z247&amp;" "&amp;$AE247,실입고현황!$C:$C))</f>
        <v>0</v>
      </c>
      <c r="BN247" s="104">
        <f t="shared" si="227"/>
        <v>0</v>
      </c>
      <c r="BO247" s="46">
        <f t="shared" si="228"/>
        <v>600</v>
      </c>
      <c r="BP247" s="94">
        <f t="shared" si="229"/>
        <v>10836642</v>
      </c>
      <c r="BQ247" s="94">
        <f t="shared" si="230"/>
        <v>47400000</v>
      </c>
      <c r="BR247" s="47">
        <f t="shared" si="231"/>
        <v>3.9764079214676546</v>
      </c>
      <c r="BT247" s="26" t="str">
        <f>IF(ISERROR(Z247&amp;VLOOKUP($AG247,'TARGET MU'!$A:$D,'TARGET MU'!$B$1,FALSE))=TRUE,"",Z247&amp;VLOOKUP($AG247,'TARGET MU'!$A:$D,'TARGET MU'!$B$1,FALSE))</f>
        <v>ELSPTF5023BK에버그린</v>
      </c>
      <c r="BU247" s="31">
        <f t="shared" si="240"/>
        <v>18061.07</v>
      </c>
      <c r="BV247" s="31" t="str">
        <f t="shared" si="241"/>
        <v>ELSPTF5023BKOSS60079000EVERGREEN04CN</v>
      </c>
      <c r="BX247" s="54" t="str">
        <f t="shared" si="263"/>
        <v>ELS</v>
      </c>
      <c r="BY247" s="55">
        <f t="shared" si="264"/>
        <v>5</v>
      </c>
      <c r="BZ247" s="55" t="str">
        <f t="shared" si="265"/>
        <v>M</v>
      </c>
      <c r="CA247" s="55" t="str">
        <f t="shared" si="266"/>
        <v>PT</v>
      </c>
      <c r="CB247" s="55" t="str">
        <f t="shared" si="267"/>
        <v>U</v>
      </c>
      <c r="CC247" s="55" t="str">
        <f t="shared" si="268"/>
        <v>CN</v>
      </c>
      <c r="CD247" s="56" t="str">
        <f t="shared" si="269"/>
        <v>14FW ELSTINKO_PANTS_01_BK</v>
      </c>
      <c r="CE247" s="55" t="str">
        <f t="shared" si="270"/>
        <v>ELSPTF5023</v>
      </c>
      <c r="CF247" s="55" t="str">
        <f t="shared" si="271"/>
        <v>023</v>
      </c>
      <c r="CG247" s="56" t="str">
        <f t="shared" si="272"/>
        <v>14FW ELSTINKO_PANTS_01_BK</v>
      </c>
      <c r="CH247" s="55" t="str">
        <f t="shared" si="273"/>
        <v>BK</v>
      </c>
      <c r="CI247" s="55">
        <f t="shared" si="274"/>
        <v>1</v>
      </c>
      <c r="CJ247" s="55" t="str">
        <f t="shared" si="275"/>
        <v>OSS</v>
      </c>
      <c r="CK247" s="57">
        <f t="shared" si="232"/>
        <v>600</v>
      </c>
      <c r="CL247" s="58">
        <f t="shared" si="276"/>
        <v>13.8</v>
      </c>
      <c r="CM247" s="57">
        <f t="shared" si="277"/>
        <v>79000</v>
      </c>
      <c r="CN247" s="57">
        <f t="shared" si="278"/>
        <v>18011.07</v>
      </c>
      <c r="CO247" s="57">
        <f t="shared" si="279"/>
        <v>50</v>
      </c>
      <c r="CP247" s="59">
        <f t="shared" si="280"/>
        <v>1</v>
      </c>
      <c r="CQ247" s="234"/>
      <c r="CS247" s="48"/>
      <c r="CT247" s="49" t="str">
        <f t="shared" si="281"/>
        <v>ELSPTF5023BKOSS</v>
      </c>
      <c r="CU247" s="50" t="str">
        <f t="shared" si="282"/>
        <v>ELSTINKO</v>
      </c>
      <c r="CV247" s="50" t="str">
        <f t="shared" si="262"/>
        <v>PANTS_023</v>
      </c>
      <c r="CW247" s="50" t="str">
        <f t="shared" si="283"/>
        <v>BLACK_OSS</v>
      </c>
      <c r="CX247" s="51" t="str">
        <f t="shared" si="284"/>
        <v>ELS</v>
      </c>
      <c r="CY247" s="51" t="str">
        <f t="shared" si="285"/>
        <v>023</v>
      </c>
      <c r="CZ247" s="52">
        <f t="shared" si="233"/>
        <v>600</v>
      </c>
      <c r="DA247" s="52">
        <f t="shared" si="286"/>
        <v>79000</v>
      </c>
      <c r="DB247" s="51" t="str">
        <f t="shared" si="287"/>
        <v>BLACK</v>
      </c>
      <c r="DC247" s="51" t="str">
        <f t="shared" si="288"/>
        <v>OSS</v>
      </c>
      <c r="DD247" s="60"/>
      <c r="DE247" s="164"/>
      <c r="DG247" s="270">
        <v>41778</v>
      </c>
      <c r="DH247" s="276">
        <f t="shared" si="260"/>
        <v>41754</v>
      </c>
      <c r="DI247" s="269">
        <v>41746</v>
      </c>
      <c r="DJ247" s="269">
        <v>41746</v>
      </c>
      <c r="DK247" s="270"/>
      <c r="DL247" s="1167"/>
      <c r="DM247" s="1167"/>
      <c r="DN247" s="270"/>
      <c r="DO247" s="270"/>
      <c r="DP247" s="277">
        <f t="shared" si="261"/>
        <v>41784</v>
      </c>
      <c r="DQ247" s="270"/>
      <c r="DR247" s="270"/>
      <c r="DS247" s="271"/>
      <c r="DT247" s="270"/>
      <c r="DU247" s="271"/>
      <c r="DV247" s="270">
        <v>41820</v>
      </c>
      <c r="DW247" s="270"/>
      <c r="DX247" s="271"/>
      <c r="DY247" s="271"/>
      <c r="DZ247" s="60"/>
      <c r="EA247" s="61"/>
      <c r="EB247" s="61"/>
      <c r="EC247" s="26" t="str">
        <f t="shared" si="242"/>
        <v>ELSPTF5023BK41744</v>
      </c>
      <c r="ED247" s="26" t="str">
        <f t="shared" si="243"/>
        <v>ELSPTF5023BKOSS</v>
      </c>
      <c r="EE247" s="27">
        <f>IF($ED247="",0,IF(COUNTIF(ED$12:ED246,ED247)=0,0,COUNTIF(ED$12:ED246,ED247)))</f>
        <v>0</v>
      </c>
      <c r="EF247" s="26">
        <f t="shared" si="244"/>
        <v>0</v>
      </c>
      <c r="EG247" s="27" t="str">
        <f t="shared" si="245"/>
        <v/>
      </c>
      <c r="EI247" s="26" t="str">
        <f t="shared" si="246"/>
        <v>ELSPTF5023</v>
      </c>
      <c r="EJ247" s="26" t="str">
        <f t="shared" si="247"/>
        <v>ELSPTF5023BK</v>
      </c>
    </row>
    <row r="248" spans="1:140" s="26" customFormat="1" ht="52.5" customHeight="1">
      <c r="A248" s="168" t="str">
        <f>IF(OR($I248="TTL",$I248=""),"",IF(ISERROR(VLOOKUP($B248,CODE!$D:$G,CODE!$F$1-2,FALSE))=TRUE,"전략",VLOOKUP($B248,CODE!$D:$G,CODE!$F$1-2,FALSE)))</f>
        <v>전략</v>
      </c>
      <c r="B248" s="217" t="str">
        <f>IF(OR($I248="TTL",$I248=""),"",IF(VLOOKUP($P248,CODE!$K:$O,CODE!$O$1,FALSE)="",$I248,$I248&amp;"-"&amp;VLOOKUP($P248,CODE!$K:$O,CODE!$O$1,FALSE)))</f>
        <v>ELS-의류</v>
      </c>
      <c r="C248" s="71" t="str">
        <f t="shared" si="234"/>
        <v>ELS-EVERGREEN-04</v>
      </c>
      <c r="D248" s="300" t="str">
        <f t="shared" si="235"/>
        <v>ELS-EVERGREEN-04ELSPTF5023BK</v>
      </c>
      <c r="E248" s="71">
        <f t="shared" si="236"/>
        <v>5</v>
      </c>
      <c r="F248" s="193" t="str">
        <f t="shared" si="237"/>
        <v>ELS-EVERGREEN-045</v>
      </c>
      <c r="G248" s="71" t="str">
        <f t="shared" si="238"/>
        <v>ELS-EVERGREEN-045-ELSPTF5023BLACKOMM</v>
      </c>
      <c r="H248" s="71" t="str">
        <f>IF(ISERROR(I248&amp;VLOOKUP(P248,CODE!$K:$N,CODE!$N$1,FALSE)&amp;S248)=TRUE,0,I248&amp;VLOOKUP(P248,CODE!$K:$N,CODE!$N$1,FALSE)&amp;S248)</f>
        <v>ELS의류23</v>
      </c>
      <c r="I248" s="71" t="str">
        <f>IF(ISERROR(SEARCH("TTL",$K248))=TRUE,IF($L248="","",VLOOKUP($L248,CODE!$B:$G,CODE!$D$1,FALSE)),"TTL")</f>
        <v>ELS</v>
      </c>
      <c r="J248" s="237" t="str">
        <f t="shared" si="239"/>
        <v>14FW E</v>
      </c>
      <c r="K248" s="878"/>
      <c r="L248" s="40" t="s">
        <v>2367</v>
      </c>
      <c r="M248" s="41" t="str">
        <f>IF(OR($I248="TTL",$L248=""),"",VLOOKUP($L248,CODE!$B:$D,CODE!$C$1,FALSE))</f>
        <v>ELSTINKO</v>
      </c>
      <c r="N248" s="42" t="str">
        <f>IF(OR($I248="TTL",$L248=""),"",VLOOKUP($K$2,CODE!$S:$T,CODE!$T$1-1,FALSE))</f>
        <v>F</v>
      </c>
      <c r="O248" s="1281">
        <v>5</v>
      </c>
      <c r="P248" s="40" t="s">
        <v>2368</v>
      </c>
      <c r="Q248" s="41" t="str">
        <f>IF(OR($I248="TTL",$P248=""),"",VLOOKUP($P248,CODE!$K:$M,CODE!$L$1,FALSE))</f>
        <v>PANTS</v>
      </c>
      <c r="R248" s="1282" t="s">
        <v>2355</v>
      </c>
      <c r="S248" s="1283">
        <v>23</v>
      </c>
      <c r="T248" s="43" t="str">
        <f t="shared" si="255"/>
        <v>023</v>
      </c>
      <c r="U248" s="39" t="str">
        <f t="shared" si="256"/>
        <v>ELSPTF5023</v>
      </c>
      <c r="V248" s="36">
        <f t="shared" si="224"/>
        <v>0.33333333333333331</v>
      </c>
      <c r="W248" s="1284" t="s">
        <v>2356</v>
      </c>
      <c r="X248" s="39" t="str">
        <f>IF($Y248="","",VLOOKUP($Y248,CODE!$AE:$AF,CODE!$AF$1-1,FALSE))</f>
        <v>BK</v>
      </c>
      <c r="Y248" s="37" t="s">
        <v>2357</v>
      </c>
      <c r="Z248" s="35" t="str">
        <f t="shared" si="257"/>
        <v>ELSPTF5023BK</v>
      </c>
      <c r="AA248" s="592" t="str">
        <f t="shared" si="225"/>
        <v/>
      </c>
      <c r="AB248" s="44">
        <f t="shared" si="226"/>
        <v>0.33333333333333331</v>
      </c>
      <c r="AC248" s="598" t="s">
        <v>3017</v>
      </c>
      <c r="AD248" s="184">
        <v>1</v>
      </c>
      <c r="AE248" s="1285" t="s">
        <v>609</v>
      </c>
      <c r="AF248" s="1286">
        <v>500</v>
      </c>
      <c r="AG248" s="1287" t="s">
        <v>2358</v>
      </c>
      <c r="AH248" s="1288">
        <v>4</v>
      </c>
      <c r="AI248" s="224" t="str">
        <f t="shared" si="258"/>
        <v>04</v>
      </c>
      <c r="AJ248" s="1289" t="s">
        <v>2359</v>
      </c>
      <c r="AK248" s="1289" t="s">
        <v>2360</v>
      </c>
      <c r="AL248" s="212">
        <f t="shared" si="259"/>
        <v>1</v>
      </c>
      <c r="AM248" s="247">
        <f>IF(ISERROR(VLOOKUP($F248,[1]기획현황취합!$A$1:$E$65440,[1]기획현황취합!$B$1,FALSE))=TRUE,0,VLOOKUP($F248,[1]기획현황취합!$A$1:$E$65440,[1]기획현황취합!$B$1,FALSE))</f>
        <v>79000</v>
      </c>
      <c r="AN248" s="1099">
        <f>IF(ISERROR(VLOOKUP($F248,[1]기획현황취합!$A$1:$E$65440,[1]기획현황취합!$C$1,FALSE))=TRUE,0,VLOOKUP($F248,[1]기획현황취합!$A$1:$E$65440,[1]기획현황취합!$C$1,FALSE))</f>
        <v>41803</v>
      </c>
      <c r="AO248" s="45">
        <f>IF(ISERROR(($AM248/1.1)/VLOOKUP($AG248,'TARGET MU'!$A:$D,'TARGET MU'!$D$1,FALSE))=TRUE,0,($AM248/1.1)/VLOOKUP($AG248,'TARGET MU'!$A:$D,'TARGET MU'!$D$1,FALSE))</f>
        <v>14363.636363636362</v>
      </c>
      <c r="AP248" s="1110">
        <f>IF(OR(AF248=0,AND(AV248=0,AW248=0)),0,IF(AG248="캡보이2",AV248*$AQ$5+AU248,IF(OR(AK248="IN",AK248="BG",AK248="VT",AK248="CB"),$AU248+(($AV248*(1+$AW$4))*(HLOOKUP(VLOOKUP(AG248,'TARGET MU'!$A:$P,'TARGET MU'!$J$1,FALSE),$AO$4:$AR$5,2,FALSE)))+$AW248,$AU248+((($AV248*(1+$AW$4))*(1+HLOOKUP(VLOOKUP($P248,CODE!$K:$P,CODE!$P$1,FALSE),$AS$4:$AV$5,2,FALSE)))*(HLOOKUP(VLOOKUP(AG248,'TARGET MU'!$A:$P,'TARGET MU'!$J$1,FALSE),$AO$4:$AR$5,2,FALSE)))+$AW248)))</f>
        <v>18061.07</v>
      </c>
      <c r="AQ248" s="38">
        <f t="shared" si="248"/>
        <v>3697.4336363636376</v>
      </c>
      <c r="AR248" s="754">
        <v>0</v>
      </c>
      <c r="AS248" s="754">
        <v>50</v>
      </c>
      <c r="AT248" s="244" t="s">
        <v>1724</v>
      </c>
      <c r="AU248" s="219">
        <f t="shared" si="249"/>
        <v>50</v>
      </c>
      <c r="AV248" s="245">
        <v>13.8</v>
      </c>
      <c r="AW248" s="246">
        <v>0</v>
      </c>
      <c r="AX248" s="250">
        <f>IF(ISERROR(VLOOKUP($F248,[1]기획현황취합!$A$1:$E$65440,[1]기획현황취합!$D$1,FALSE))=TRUE,0,VLOOKUP($F248,[1]기획현황취합!$A$1:$E$65440,[1]기획현황취합!$D$1,FALSE))</f>
        <v>41744</v>
      </c>
      <c r="AY248" s="248">
        <v>41853</v>
      </c>
      <c r="AZ248" s="208">
        <f>IF(ISERROR(VLOOKUP($F248,[1]기획현황취합!$A$1:$E$65440,[1]기획현황취합!$E$1,FALSE))=TRUE,0,VLOOKUP($F248,[1]기획현황취합!$A$1:$E$65440,[1]기획현황취합!$E$1,FALSE))</f>
        <v>41844</v>
      </c>
      <c r="BA248" s="243">
        <v>41859</v>
      </c>
      <c r="BB248" s="243">
        <v>41885</v>
      </c>
      <c r="BC248" s="243">
        <v>0</v>
      </c>
      <c r="BD248" s="243">
        <v>0</v>
      </c>
      <c r="BE248" s="243">
        <v>0</v>
      </c>
      <c r="BF248" s="243">
        <v>0</v>
      </c>
      <c r="BG248" s="249" t="s">
        <v>2773</v>
      </c>
      <c r="BH248" s="249">
        <v>0</v>
      </c>
      <c r="BI248" s="83">
        <f>IF($I248="TTL",SUMIF($C:$C,MID($K248,1,SEARCH("TTL",$K248)-2),$BI:$BI),SUMIF(실입고현황!$A:$A,BB248&amp;VLOOKUP($AG248,'TARGET MU'!$A:$D,'TARGET MU'!$B$1,FALSE)&amp;$Z248&amp;" "&amp;$AE248,실입고현황!$C:$C))</f>
        <v>492</v>
      </c>
      <c r="BJ248" s="102">
        <f>IF($I248="TTL",SUMIF($C:$C,MID($K248,1,SEARCH("TTL",$K248)-2),$BJ:$BJ),SUMIF(실입고현황!$A:$A,BC248&amp;VLOOKUP($AG248,'TARGET MU'!$A:$D,'TARGET MU'!$B$1,FALSE)&amp;$Z248&amp;" "&amp;$AE248,실입고현황!$C:$C))</f>
        <v>0</v>
      </c>
      <c r="BK248" s="103">
        <f>IF($I248="TTL",SUMIF($C:$C,MID($K248,1,SEARCH("TTL",$K248)-2),$BK:$BK),SUMIF(실입고현황!$A:$A,BD248&amp;VLOOKUP($AG248,'TARGET MU'!$A:$D,'TARGET MU'!$B$1,FALSE)&amp;$Z248&amp;" "&amp;$AE248,실입고현황!$C:$C))</f>
        <v>0</v>
      </c>
      <c r="BL248" s="103">
        <f>IF($I248="TTL",SUMIF($C:$C,MID($K248,1,SEARCH("TTL",$K248)-2),$BL:$BL),SUMIF(실입고현황!$A:$A,BE248&amp;VLOOKUP($AG248,'TARGET MU'!$A:$D,'TARGET MU'!$B$1,FALSE)&amp;$Z248&amp;" "&amp;$AE248,실입고현황!$C:$C))</f>
        <v>0</v>
      </c>
      <c r="BM248" s="103">
        <f>IF($I248="TTL",SUMIF($C:$C,MID($K248,1,SEARCH("TTL",$K248)-2),$BM:$BM),SUMIF(실입고현황!$A:$A,BF248&amp;VLOOKUP($AG248,'TARGET MU'!$A:$D,'TARGET MU'!$B$1,FALSE)&amp;$Z248&amp;" "&amp;$AE248,실입고현황!$C:$C))</f>
        <v>0</v>
      </c>
      <c r="BN248" s="104">
        <f t="shared" si="227"/>
        <v>0</v>
      </c>
      <c r="BO248" s="46">
        <f t="shared" si="228"/>
        <v>500</v>
      </c>
      <c r="BP248" s="94">
        <f t="shared" si="229"/>
        <v>9030535</v>
      </c>
      <c r="BQ248" s="94">
        <f t="shared" si="230"/>
        <v>39500000</v>
      </c>
      <c r="BR248" s="47">
        <f t="shared" si="231"/>
        <v>3.9764079214676551</v>
      </c>
      <c r="BT248" s="26" t="str">
        <f>IF(ISERROR(Z248&amp;VLOOKUP($AG248,'TARGET MU'!$A:$D,'TARGET MU'!$B$1,FALSE))=TRUE,"",Z248&amp;VLOOKUP($AG248,'TARGET MU'!$A:$D,'TARGET MU'!$B$1,FALSE))</f>
        <v>ELSPTF5023BK에버그린</v>
      </c>
      <c r="BU248" s="31">
        <f t="shared" si="240"/>
        <v>18061.07</v>
      </c>
      <c r="BV248" s="31" t="str">
        <f t="shared" si="241"/>
        <v>ELSPTF5023BKOMM50079000EVERGREEN04CN</v>
      </c>
      <c r="BX248" s="54" t="str">
        <f t="shared" si="263"/>
        <v>ELS</v>
      </c>
      <c r="BY248" s="55">
        <f t="shared" si="264"/>
        <v>5</v>
      </c>
      <c r="BZ248" s="55" t="str">
        <f t="shared" si="265"/>
        <v>M</v>
      </c>
      <c r="CA248" s="55" t="str">
        <f t="shared" si="266"/>
        <v>PT</v>
      </c>
      <c r="CB248" s="55" t="str">
        <f t="shared" si="267"/>
        <v>U</v>
      </c>
      <c r="CC248" s="55" t="str">
        <f t="shared" si="268"/>
        <v>CN</v>
      </c>
      <c r="CD248" s="56" t="str">
        <f t="shared" si="269"/>
        <v>14FW ELSTINKO_PANTS_01_BK</v>
      </c>
      <c r="CE248" s="55" t="str">
        <f t="shared" si="270"/>
        <v>ELSPTF5023</v>
      </c>
      <c r="CF248" s="55" t="str">
        <f t="shared" si="271"/>
        <v>023</v>
      </c>
      <c r="CG248" s="56" t="str">
        <f t="shared" si="272"/>
        <v>14FW ELSTINKO_PANTS_01_BK</v>
      </c>
      <c r="CH248" s="55" t="str">
        <f t="shared" si="273"/>
        <v>BK</v>
      </c>
      <c r="CI248" s="55">
        <f t="shared" si="274"/>
        <v>1</v>
      </c>
      <c r="CJ248" s="55" t="str">
        <f t="shared" si="275"/>
        <v>OMM</v>
      </c>
      <c r="CK248" s="57">
        <f t="shared" si="232"/>
        <v>500</v>
      </c>
      <c r="CL248" s="58">
        <f t="shared" si="276"/>
        <v>13.8</v>
      </c>
      <c r="CM248" s="57">
        <f t="shared" si="277"/>
        <v>79000</v>
      </c>
      <c r="CN248" s="57">
        <f t="shared" si="278"/>
        <v>18011.07</v>
      </c>
      <c r="CO248" s="57">
        <f t="shared" si="279"/>
        <v>50</v>
      </c>
      <c r="CP248" s="59">
        <f t="shared" si="280"/>
        <v>1</v>
      </c>
      <c r="CQ248" s="234"/>
      <c r="CS248" s="48"/>
      <c r="CT248" s="49" t="str">
        <f t="shared" si="281"/>
        <v>ELSPTF5023BKOMM</v>
      </c>
      <c r="CU248" s="50" t="str">
        <f t="shared" si="282"/>
        <v>ELSTINKO</v>
      </c>
      <c r="CV248" s="50" t="str">
        <f t="shared" si="262"/>
        <v>PANTS_023</v>
      </c>
      <c r="CW248" s="50" t="str">
        <f t="shared" si="283"/>
        <v>BLACK_OMM</v>
      </c>
      <c r="CX248" s="51" t="str">
        <f t="shared" si="284"/>
        <v>ELS</v>
      </c>
      <c r="CY248" s="51" t="str">
        <f t="shared" si="285"/>
        <v>023</v>
      </c>
      <c r="CZ248" s="52">
        <f t="shared" si="233"/>
        <v>500</v>
      </c>
      <c r="DA248" s="52">
        <f t="shared" si="286"/>
        <v>79000</v>
      </c>
      <c r="DB248" s="51" t="str">
        <f t="shared" si="287"/>
        <v>BLACK</v>
      </c>
      <c r="DC248" s="51" t="str">
        <f t="shared" si="288"/>
        <v>OMM</v>
      </c>
      <c r="DD248" s="60"/>
      <c r="DE248" s="164"/>
      <c r="DG248" s="270">
        <v>41778</v>
      </c>
      <c r="DH248" s="276">
        <f t="shared" si="260"/>
        <v>41754</v>
      </c>
      <c r="DI248" s="269">
        <v>41746</v>
      </c>
      <c r="DJ248" s="269">
        <v>41746</v>
      </c>
      <c r="DK248" s="270"/>
      <c r="DL248" s="1167"/>
      <c r="DM248" s="1167"/>
      <c r="DN248" s="270"/>
      <c r="DO248" s="270"/>
      <c r="DP248" s="277">
        <f t="shared" si="261"/>
        <v>41784</v>
      </c>
      <c r="DQ248" s="270"/>
      <c r="DR248" s="270"/>
      <c r="DS248" s="271"/>
      <c r="DT248" s="270"/>
      <c r="DU248" s="271"/>
      <c r="DV248" s="270">
        <v>41820</v>
      </c>
      <c r="DW248" s="270"/>
      <c r="DX248" s="271"/>
      <c r="DY248" s="271"/>
      <c r="DZ248" s="60"/>
      <c r="EA248" s="61"/>
      <c r="EB248" s="61"/>
      <c r="EC248" s="26" t="str">
        <f t="shared" si="242"/>
        <v/>
      </c>
      <c r="ED248" s="26" t="str">
        <f t="shared" si="243"/>
        <v>ELSPTF5023BKOMM</v>
      </c>
      <c r="EE248" s="27">
        <f>IF($ED248="",0,IF(COUNTIF(ED$12:ED247,ED248)=0,0,COUNTIF(ED$12:ED247,ED248)))</f>
        <v>0</v>
      </c>
      <c r="EF248" s="26">
        <f t="shared" si="244"/>
        <v>0</v>
      </c>
      <c r="EG248" s="27" t="str">
        <f t="shared" si="245"/>
        <v/>
      </c>
      <c r="EI248" s="26" t="str">
        <f t="shared" si="246"/>
        <v>ELSPTF5023</v>
      </c>
      <c r="EJ248" s="26" t="str">
        <f t="shared" si="247"/>
        <v>ELSPTF5023BK</v>
      </c>
    </row>
    <row r="249" spans="1:140" s="26" customFormat="1" ht="52.5" customHeight="1">
      <c r="A249" s="168" t="str">
        <f>IF(OR($I249="TTL",$I249=""),"",IF(ISERROR(VLOOKUP($B249,CODE!$D:$G,CODE!$F$1-2,FALSE))=TRUE,"전략",VLOOKUP($B249,CODE!$D:$G,CODE!$F$1-2,FALSE)))</f>
        <v>전략</v>
      </c>
      <c r="B249" s="217" t="str">
        <f>IF(OR($I249="TTL",$I249=""),"",IF(VLOOKUP($P249,CODE!$K:$O,CODE!$O$1,FALSE)="",$I249,$I249&amp;"-"&amp;VLOOKUP($P249,CODE!$K:$O,CODE!$O$1,FALSE)))</f>
        <v>ELS-의류</v>
      </c>
      <c r="C249" s="71" t="str">
        <f t="shared" si="234"/>
        <v>ELS-EVERGREEN-04</v>
      </c>
      <c r="D249" s="300" t="str">
        <f t="shared" si="235"/>
        <v>ELS-EVERGREEN-04ELSPTF5023BK</v>
      </c>
      <c r="E249" s="71">
        <f t="shared" si="236"/>
        <v>5</v>
      </c>
      <c r="F249" s="193" t="str">
        <f t="shared" si="237"/>
        <v>ELS-EVERGREEN-045</v>
      </c>
      <c r="G249" s="71" t="str">
        <f t="shared" si="238"/>
        <v>ELS-EVERGREEN-045-ELSPTF5023BLACKOLL</v>
      </c>
      <c r="H249" s="71" t="str">
        <f>IF(ISERROR(I249&amp;VLOOKUP(P249,CODE!$K:$N,CODE!$N$1,FALSE)&amp;S249)=TRUE,0,I249&amp;VLOOKUP(P249,CODE!$K:$N,CODE!$N$1,FALSE)&amp;S249)</f>
        <v>ELS의류23</v>
      </c>
      <c r="I249" s="71" t="str">
        <f>IF(ISERROR(SEARCH("TTL",$K249))=TRUE,IF($L249="","",VLOOKUP($L249,CODE!$B:$G,CODE!$D$1,FALSE)),"TTL")</f>
        <v>ELS</v>
      </c>
      <c r="J249" s="237" t="str">
        <f t="shared" si="239"/>
        <v>14FW E</v>
      </c>
      <c r="K249" s="878"/>
      <c r="L249" s="40" t="s">
        <v>2335</v>
      </c>
      <c r="M249" s="41" t="str">
        <f>IF(OR($I249="TTL",$L249=""),"",VLOOKUP($L249,CODE!$B:$D,CODE!$C$1,FALSE))</f>
        <v>ELSTINKO</v>
      </c>
      <c r="N249" s="42" t="str">
        <f>IF(OR($I249="TTL",$L249=""),"",VLOOKUP($K$2,CODE!$S:$T,CODE!$T$1-1,FALSE))</f>
        <v>F</v>
      </c>
      <c r="O249" s="1281">
        <v>5</v>
      </c>
      <c r="P249" s="40" t="s">
        <v>2361</v>
      </c>
      <c r="Q249" s="41" t="str">
        <f>IF(OR($I249="TTL",$P249=""),"",VLOOKUP($P249,CODE!$K:$M,CODE!$L$1,FALSE))</f>
        <v>PANTS</v>
      </c>
      <c r="R249" s="1282" t="s">
        <v>2369</v>
      </c>
      <c r="S249" s="1283">
        <v>23</v>
      </c>
      <c r="T249" s="43" t="str">
        <f t="shared" si="255"/>
        <v>023</v>
      </c>
      <c r="U249" s="39" t="str">
        <f t="shared" si="256"/>
        <v>ELSPTF5023</v>
      </c>
      <c r="V249" s="36">
        <f t="shared" si="224"/>
        <v>0.33333333333333331</v>
      </c>
      <c r="W249" s="1284" t="s">
        <v>2356</v>
      </c>
      <c r="X249" s="39" t="str">
        <f>IF($Y249="","",VLOOKUP($Y249,CODE!$AE:$AF,CODE!$AF$1-1,FALSE))</f>
        <v>BK</v>
      </c>
      <c r="Y249" s="37" t="s">
        <v>2370</v>
      </c>
      <c r="Z249" s="35" t="str">
        <f t="shared" si="257"/>
        <v>ELSPTF5023BK</v>
      </c>
      <c r="AA249" s="592" t="str">
        <f t="shared" si="225"/>
        <v/>
      </c>
      <c r="AB249" s="44">
        <f t="shared" si="226"/>
        <v>0.33333333333333331</v>
      </c>
      <c r="AC249" s="598" t="s">
        <v>3017</v>
      </c>
      <c r="AD249" s="184">
        <v>1</v>
      </c>
      <c r="AE249" s="1285" t="s">
        <v>624</v>
      </c>
      <c r="AF249" s="1286">
        <v>400</v>
      </c>
      <c r="AG249" s="1287" t="s">
        <v>2371</v>
      </c>
      <c r="AH249" s="1288">
        <v>4</v>
      </c>
      <c r="AI249" s="224" t="str">
        <f t="shared" si="258"/>
        <v>04</v>
      </c>
      <c r="AJ249" s="1289" t="s">
        <v>2372</v>
      </c>
      <c r="AK249" s="1289" t="s">
        <v>2373</v>
      </c>
      <c r="AL249" s="212">
        <f t="shared" si="259"/>
        <v>1</v>
      </c>
      <c r="AM249" s="247">
        <f>IF(ISERROR(VLOOKUP($F249,[1]기획현황취합!$A$1:$E$65440,[1]기획현황취합!$B$1,FALSE))=TRUE,0,VLOOKUP($F249,[1]기획현황취합!$A$1:$E$65440,[1]기획현황취합!$B$1,FALSE))</f>
        <v>79000</v>
      </c>
      <c r="AN249" s="1099">
        <f>IF(ISERROR(VLOOKUP($F249,[1]기획현황취합!$A$1:$E$65440,[1]기획현황취합!$C$1,FALSE))=TRUE,0,VLOOKUP($F249,[1]기획현황취합!$A$1:$E$65440,[1]기획현황취합!$C$1,FALSE))</f>
        <v>41803</v>
      </c>
      <c r="AO249" s="45">
        <f>IF(ISERROR(($AM249/1.1)/VLOOKUP($AG249,'TARGET MU'!$A:$D,'TARGET MU'!$D$1,FALSE))=TRUE,0,($AM249/1.1)/VLOOKUP($AG249,'TARGET MU'!$A:$D,'TARGET MU'!$D$1,FALSE))</f>
        <v>14363.636363636362</v>
      </c>
      <c r="AP249" s="1110">
        <f>IF(OR(AF249=0,AND(AV249=0,AW249=0)),0,IF(AG249="캡보이2",AV249*$AQ$5+AU249,IF(OR(AK249="IN",AK249="BG",AK249="VT",AK249="CB"),$AU249+(($AV249*(1+$AW$4))*(HLOOKUP(VLOOKUP(AG249,'TARGET MU'!$A:$P,'TARGET MU'!$J$1,FALSE),$AO$4:$AR$5,2,FALSE)))+$AW249,$AU249+((($AV249*(1+$AW$4))*(1+HLOOKUP(VLOOKUP($P249,CODE!$K:$P,CODE!$P$1,FALSE),$AS$4:$AV$5,2,FALSE)))*(HLOOKUP(VLOOKUP(AG249,'TARGET MU'!$A:$P,'TARGET MU'!$J$1,FALSE),$AO$4:$AR$5,2,FALSE)))+$AW249)))</f>
        <v>18061.07</v>
      </c>
      <c r="AQ249" s="38">
        <f t="shared" si="248"/>
        <v>3697.4336363636376</v>
      </c>
      <c r="AR249" s="754">
        <v>0</v>
      </c>
      <c r="AS249" s="754">
        <v>50</v>
      </c>
      <c r="AT249" s="244" t="s">
        <v>1724</v>
      </c>
      <c r="AU249" s="219">
        <f t="shared" si="249"/>
        <v>50</v>
      </c>
      <c r="AV249" s="245">
        <v>13.8</v>
      </c>
      <c r="AW249" s="246">
        <v>0</v>
      </c>
      <c r="AX249" s="250">
        <f>IF(ISERROR(VLOOKUP($F249,[1]기획현황취합!$A$1:$E$65440,[1]기획현황취합!$D$1,FALSE))=TRUE,0,VLOOKUP($F249,[1]기획현황취합!$A$1:$E$65440,[1]기획현황취합!$D$1,FALSE))</f>
        <v>41744</v>
      </c>
      <c r="AY249" s="248">
        <v>41853</v>
      </c>
      <c r="AZ249" s="208">
        <f>IF(ISERROR(VLOOKUP($F249,[1]기획현황취합!$A$1:$E$65440,[1]기획현황취합!$E$1,FALSE))=TRUE,0,VLOOKUP($F249,[1]기획현황취합!$A$1:$E$65440,[1]기획현황취합!$E$1,FALSE))</f>
        <v>41844</v>
      </c>
      <c r="BA249" s="243">
        <v>41859</v>
      </c>
      <c r="BB249" s="243">
        <v>41885</v>
      </c>
      <c r="BC249" s="243">
        <v>0</v>
      </c>
      <c r="BD249" s="243">
        <v>0</v>
      </c>
      <c r="BE249" s="243">
        <v>0</v>
      </c>
      <c r="BF249" s="243">
        <v>0</v>
      </c>
      <c r="BG249" s="249" t="s">
        <v>2773</v>
      </c>
      <c r="BH249" s="249">
        <v>0</v>
      </c>
      <c r="BI249" s="83">
        <f>IF($I249="TTL",SUMIF($C:$C,MID($K249,1,SEARCH("TTL",$K249)-2),$BI:$BI),SUMIF(실입고현황!$A:$A,BB249&amp;VLOOKUP($AG249,'TARGET MU'!$A:$D,'TARGET MU'!$B$1,FALSE)&amp;$Z249&amp;" "&amp;$AE249,실입고현황!$C:$C))</f>
        <v>408</v>
      </c>
      <c r="BJ249" s="102">
        <f>IF($I249="TTL",SUMIF($C:$C,MID($K249,1,SEARCH("TTL",$K249)-2),$BJ:$BJ),SUMIF(실입고현황!$A:$A,BC249&amp;VLOOKUP($AG249,'TARGET MU'!$A:$D,'TARGET MU'!$B$1,FALSE)&amp;$Z249&amp;" "&amp;$AE249,실입고현황!$C:$C))</f>
        <v>0</v>
      </c>
      <c r="BK249" s="103">
        <f>IF($I249="TTL",SUMIF($C:$C,MID($K249,1,SEARCH("TTL",$K249)-2),$BK:$BK),SUMIF(실입고현황!$A:$A,BD249&amp;VLOOKUP($AG249,'TARGET MU'!$A:$D,'TARGET MU'!$B$1,FALSE)&amp;$Z249&amp;" "&amp;$AE249,실입고현황!$C:$C))</f>
        <v>0</v>
      </c>
      <c r="BL249" s="103">
        <f>IF($I249="TTL",SUMIF($C:$C,MID($K249,1,SEARCH("TTL",$K249)-2),$BL:$BL),SUMIF(실입고현황!$A:$A,BE249&amp;VLOOKUP($AG249,'TARGET MU'!$A:$D,'TARGET MU'!$B$1,FALSE)&amp;$Z249&amp;" "&amp;$AE249,실입고현황!$C:$C))</f>
        <v>0</v>
      </c>
      <c r="BM249" s="103">
        <f>IF($I249="TTL",SUMIF($C:$C,MID($K249,1,SEARCH("TTL",$K249)-2),$BM:$BM),SUMIF(실입고현황!$A:$A,BF249&amp;VLOOKUP($AG249,'TARGET MU'!$A:$D,'TARGET MU'!$B$1,FALSE)&amp;$Z249&amp;" "&amp;$AE249,실입고현황!$C:$C))</f>
        <v>0</v>
      </c>
      <c r="BN249" s="104">
        <f t="shared" si="227"/>
        <v>0</v>
      </c>
      <c r="BO249" s="46">
        <f t="shared" si="228"/>
        <v>400</v>
      </c>
      <c r="BP249" s="94">
        <f t="shared" si="229"/>
        <v>7224428</v>
      </c>
      <c r="BQ249" s="94">
        <f t="shared" si="230"/>
        <v>31600000</v>
      </c>
      <c r="BR249" s="47">
        <f t="shared" si="231"/>
        <v>3.9764079214676546</v>
      </c>
      <c r="BT249" s="26" t="str">
        <f>IF(ISERROR(Z249&amp;VLOOKUP($AG249,'TARGET MU'!$A:$D,'TARGET MU'!$B$1,FALSE))=TRUE,"",Z249&amp;VLOOKUP($AG249,'TARGET MU'!$A:$D,'TARGET MU'!$B$1,FALSE))</f>
        <v>ELSPTF5023BK에버그린</v>
      </c>
      <c r="BU249" s="31">
        <f t="shared" si="240"/>
        <v>18061.07</v>
      </c>
      <c r="BV249" s="31" t="str">
        <f t="shared" si="241"/>
        <v>ELSPTF5023BKOLL40079000EVERGREEN04CN</v>
      </c>
      <c r="BX249" s="54" t="str">
        <f t="shared" si="263"/>
        <v>ELS</v>
      </c>
      <c r="BY249" s="55">
        <f t="shared" si="264"/>
        <v>5</v>
      </c>
      <c r="BZ249" s="55" t="str">
        <f t="shared" si="265"/>
        <v>M</v>
      </c>
      <c r="CA249" s="55" t="str">
        <f t="shared" si="266"/>
        <v>PT</v>
      </c>
      <c r="CB249" s="55" t="str">
        <f t="shared" si="267"/>
        <v>U</v>
      </c>
      <c r="CC249" s="55" t="str">
        <f t="shared" si="268"/>
        <v>CN</v>
      </c>
      <c r="CD249" s="56" t="str">
        <f t="shared" si="269"/>
        <v>14FW ELSTINKO_PANTS_01_BK</v>
      </c>
      <c r="CE249" s="55" t="str">
        <f t="shared" si="270"/>
        <v>ELSPTF5023</v>
      </c>
      <c r="CF249" s="55" t="str">
        <f t="shared" si="271"/>
        <v>023</v>
      </c>
      <c r="CG249" s="56" t="str">
        <f t="shared" si="272"/>
        <v>14FW ELSTINKO_PANTS_01_BK</v>
      </c>
      <c r="CH249" s="55" t="str">
        <f t="shared" si="273"/>
        <v>BK</v>
      </c>
      <c r="CI249" s="55">
        <f t="shared" si="274"/>
        <v>1</v>
      </c>
      <c r="CJ249" s="55" t="str">
        <f t="shared" si="275"/>
        <v>OLL</v>
      </c>
      <c r="CK249" s="57">
        <f t="shared" si="232"/>
        <v>400</v>
      </c>
      <c r="CL249" s="58">
        <f t="shared" si="276"/>
        <v>13.8</v>
      </c>
      <c r="CM249" s="57">
        <f t="shared" si="277"/>
        <v>79000</v>
      </c>
      <c r="CN249" s="57">
        <f t="shared" si="278"/>
        <v>18011.07</v>
      </c>
      <c r="CO249" s="57">
        <f t="shared" si="279"/>
        <v>50</v>
      </c>
      <c r="CP249" s="59">
        <f t="shared" si="280"/>
        <v>1</v>
      </c>
      <c r="CQ249" s="234"/>
      <c r="CS249" s="48"/>
      <c r="CT249" s="49" t="str">
        <f t="shared" si="281"/>
        <v>ELSPTF5023BKOLL</v>
      </c>
      <c r="CU249" s="50" t="str">
        <f t="shared" si="282"/>
        <v>ELSTINKO</v>
      </c>
      <c r="CV249" s="50" t="str">
        <f t="shared" si="262"/>
        <v>PANTS_023</v>
      </c>
      <c r="CW249" s="50" t="str">
        <f t="shared" si="283"/>
        <v>BLACK_OLL</v>
      </c>
      <c r="CX249" s="51" t="str">
        <f t="shared" si="284"/>
        <v>ELS</v>
      </c>
      <c r="CY249" s="51" t="str">
        <f t="shared" si="285"/>
        <v>023</v>
      </c>
      <c r="CZ249" s="52">
        <f t="shared" si="233"/>
        <v>400</v>
      </c>
      <c r="DA249" s="52">
        <f t="shared" si="286"/>
        <v>79000</v>
      </c>
      <c r="DB249" s="51" t="str">
        <f t="shared" si="287"/>
        <v>BLACK</v>
      </c>
      <c r="DC249" s="51" t="str">
        <f t="shared" si="288"/>
        <v>OLL</v>
      </c>
      <c r="DD249" s="60"/>
      <c r="DE249" s="164"/>
      <c r="DG249" s="270">
        <v>41778</v>
      </c>
      <c r="DH249" s="276">
        <f t="shared" si="260"/>
        <v>41754</v>
      </c>
      <c r="DI249" s="269">
        <v>41746</v>
      </c>
      <c r="DJ249" s="269">
        <v>41746</v>
      </c>
      <c r="DK249" s="270"/>
      <c r="DL249" s="1167"/>
      <c r="DM249" s="1167"/>
      <c r="DN249" s="270"/>
      <c r="DO249" s="270"/>
      <c r="DP249" s="277">
        <f t="shared" si="261"/>
        <v>41784</v>
      </c>
      <c r="DQ249" s="270"/>
      <c r="DR249" s="270"/>
      <c r="DS249" s="271"/>
      <c r="DT249" s="270"/>
      <c r="DU249" s="271"/>
      <c r="DV249" s="270">
        <v>41820</v>
      </c>
      <c r="DW249" s="270"/>
      <c r="DX249" s="271"/>
      <c r="DY249" s="271"/>
      <c r="DZ249" s="60"/>
      <c r="EA249" s="61"/>
      <c r="EB249" s="61"/>
      <c r="EC249" s="26" t="str">
        <f t="shared" si="242"/>
        <v/>
      </c>
      <c r="ED249" s="26" t="str">
        <f t="shared" si="243"/>
        <v>ELSPTF5023BKOLL</v>
      </c>
      <c r="EE249" s="27">
        <f>IF($ED249="",0,IF(COUNTIF(ED$12:ED248,ED249)=0,0,COUNTIF(ED$12:ED248,ED249)))</f>
        <v>0</v>
      </c>
      <c r="EF249" s="26">
        <f t="shared" si="244"/>
        <v>0</v>
      </c>
      <c r="EG249" s="27" t="str">
        <f t="shared" si="245"/>
        <v/>
      </c>
      <c r="EI249" s="26" t="str">
        <f t="shared" si="246"/>
        <v>ELSPTF5023</v>
      </c>
      <c r="EJ249" s="26" t="str">
        <f t="shared" si="247"/>
        <v>ELSPTF5023BK</v>
      </c>
    </row>
    <row r="250" spans="1:140" s="26" customFormat="1" ht="52.5" customHeight="1">
      <c r="A250" s="168" t="str">
        <f>IF(OR($I250="TTL",$I250=""),"",IF(ISERROR(VLOOKUP($B250,CODE!$D:$G,CODE!$F$1-2,FALSE))=TRUE,"전략",VLOOKUP($B250,CODE!$D:$G,CODE!$F$1-2,FALSE)))</f>
        <v>전략</v>
      </c>
      <c r="B250" s="217" t="str">
        <f>IF(OR($I250="TTL",$I250=""),"",IF(VLOOKUP($P250,CODE!$K:$O,CODE!$O$1,FALSE)="",$I250,$I250&amp;"-"&amp;VLOOKUP($P250,CODE!$K:$O,CODE!$O$1,FALSE)))</f>
        <v>ELS-의류</v>
      </c>
      <c r="C250" s="71" t="str">
        <f t="shared" si="234"/>
        <v>ELS-EVERGREEN-04</v>
      </c>
      <c r="D250" s="300" t="str">
        <f t="shared" si="235"/>
        <v>ELS-EVERGREEN-04ELSPTF5524BK</v>
      </c>
      <c r="E250" s="71">
        <f t="shared" si="236"/>
        <v>6</v>
      </c>
      <c r="F250" s="193" t="str">
        <f t="shared" si="237"/>
        <v>ELS-EVERGREEN-046</v>
      </c>
      <c r="G250" s="71" t="str">
        <f t="shared" si="238"/>
        <v>ELS-EVERGREEN-046-ELSPTF5524BLACKOXS</v>
      </c>
      <c r="H250" s="71" t="str">
        <f>IF(ISERROR(I250&amp;VLOOKUP(P250,CODE!$K:$N,CODE!$N$1,FALSE)&amp;S250)=TRUE,0,I250&amp;VLOOKUP(P250,CODE!$K:$N,CODE!$N$1,FALSE)&amp;S250)</f>
        <v>ELS의류524</v>
      </c>
      <c r="I250" s="71" t="str">
        <f>IF(ISERROR(SEARCH("TTL",$K250))=TRUE,IF($L250="","",VLOOKUP($L250,CODE!$B:$G,CODE!$D$1,FALSE)),"TTL")</f>
        <v>ELS</v>
      </c>
      <c r="J250" s="237" t="str">
        <f t="shared" si="239"/>
        <v>14FW E</v>
      </c>
      <c r="K250" s="878"/>
      <c r="L250" s="40" t="s">
        <v>2374</v>
      </c>
      <c r="M250" s="41" t="str">
        <f>IF(OR($I250="TTL",$L250=""),"",VLOOKUP($L250,CODE!$B:$D,CODE!$C$1,FALSE))</f>
        <v>ELSTINKO</v>
      </c>
      <c r="N250" s="42" t="str">
        <f>IF(OR($I250="TTL",$L250=""),"",VLOOKUP($K$2,CODE!$S:$T,CODE!$T$1-1,FALSE))</f>
        <v>F</v>
      </c>
      <c r="O250" s="1281">
        <v>5</v>
      </c>
      <c r="P250" s="40" t="s">
        <v>2375</v>
      </c>
      <c r="Q250" s="41" t="str">
        <f>IF(OR($I250="TTL",$P250=""),"",VLOOKUP($P250,CODE!$K:$M,CODE!$L$1,FALSE))</f>
        <v>PANTS</v>
      </c>
      <c r="R250" s="1282" t="s">
        <v>2345</v>
      </c>
      <c r="S250" s="1283">
        <v>524</v>
      </c>
      <c r="T250" s="43">
        <f t="shared" si="255"/>
        <v>524</v>
      </c>
      <c r="U250" s="39" t="str">
        <f t="shared" si="256"/>
        <v>ELSPTF5524</v>
      </c>
      <c r="V250" s="36">
        <f t="shared" si="224"/>
        <v>0.2</v>
      </c>
      <c r="W250" s="1284" t="s">
        <v>2376</v>
      </c>
      <c r="X250" s="39" t="str">
        <f>IF($Y250="","",VLOOKUP($Y250,CODE!$AE:$AF,CODE!$AF$1-1,FALSE))</f>
        <v>BK</v>
      </c>
      <c r="Y250" s="37" t="s">
        <v>2377</v>
      </c>
      <c r="Z250" s="35" t="str">
        <f t="shared" si="257"/>
        <v>ELSPTF5524BK</v>
      </c>
      <c r="AA250" s="592" t="str">
        <f t="shared" si="225"/>
        <v/>
      </c>
      <c r="AB250" s="44">
        <f t="shared" si="226"/>
        <v>0.2</v>
      </c>
      <c r="AC250" s="598" t="s">
        <v>3017</v>
      </c>
      <c r="AD250" s="184">
        <v>1</v>
      </c>
      <c r="AE250" s="1285" t="s">
        <v>576</v>
      </c>
      <c r="AF250" s="1295">
        <v>250</v>
      </c>
      <c r="AG250" s="1287" t="s">
        <v>2340</v>
      </c>
      <c r="AH250" s="1288">
        <v>4</v>
      </c>
      <c r="AI250" s="224" t="str">
        <f t="shared" si="258"/>
        <v>04</v>
      </c>
      <c r="AJ250" s="1289" t="s">
        <v>2341</v>
      </c>
      <c r="AK250" s="1289" t="s">
        <v>2342</v>
      </c>
      <c r="AL250" s="212">
        <f t="shared" si="259"/>
        <v>1</v>
      </c>
      <c r="AM250" s="247">
        <f>IF(ISERROR(VLOOKUP($F250,[1]기획현황취합!$A$1:$E$65440,[1]기획현황취합!$B$1,FALSE))=TRUE,0,VLOOKUP($F250,[1]기획현황취합!$A$1:$E$65440,[1]기획현황취합!$B$1,FALSE))</f>
        <v>75000</v>
      </c>
      <c r="AN250" s="1099">
        <f>IF(ISERROR(VLOOKUP($F250,[1]기획현황취합!$A$1:$E$65440,[1]기획현황취합!$C$1,FALSE))=TRUE,0,VLOOKUP($F250,[1]기획현황취합!$A$1:$E$65440,[1]기획현황취합!$C$1,FALSE))</f>
        <v>41803</v>
      </c>
      <c r="AO250" s="45">
        <f>IF(ISERROR(($AM250/1.1)/VLOOKUP($AG250,'TARGET MU'!$A:$D,'TARGET MU'!$D$1,FALSE))=TRUE,0,($AM250/1.1)/VLOOKUP($AG250,'TARGET MU'!$A:$D,'TARGET MU'!$D$1,FALSE))</f>
        <v>13636.363636363636</v>
      </c>
      <c r="AP250" s="1110">
        <f>IF(OR(AF250=0,AND(AV250=0,AW250=0)),0,IF(AG250="캡보이2",AV250*$AQ$5+AU250,IF(OR(AK250="IN",AK250="BG",AK250="VT",AK250="CB"),$AU250+(($AV250*(1+$AW$4))*(HLOOKUP(VLOOKUP(AG250,'TARGET MU'!$A:$P,'TARGET MU'!$J$1,FALSE),$AO$4:$AR$5,2,FALSE)))+$AW250,$AU250+((($AV250*(1+$AW$4))*(1+HLOOKUP(VLOOKUP($P250,CODE!$K:$P,CODE!$P$1,FALSE),$AS$4:$AV$5,2,FALSE)))*(HLOOKUP(VLOOKUP(AG250,'TARGET MU'!$A:$P,'TARGET MU'!$J$1,FALSE),$AO$4:$AR$5,2,FALSE)))+$AW250)))</f>
        <v>16364.374999999998</v>
      </c>
      <c r="AQ250" s="38">
        <f t="shared" si="248"/>
        <v>2728.0113636363621</v>
      </c>
      <c r="AR250" s="754">
        <v>0</v>
      </c>
      <c r="AS250" s="754">
        <v>50</v>
      </c>
      <c r="AT250" s="244" t="s">
        <v>1724</v>
      </c>
      <c r="AU250" s="219">
        <f t="shared" si="249"/>
        <v>50</v>
      </c>
      <c r="AV250" s="245">
        <v>12.5</v>
      </c>
      <c r="AW250" s="246">
        <v>0</v>
      </c>
      <c r="AX250" s="250">
        <f>IF(ISERROR(VLOOKUP($F250,[1]기획현황취합!$A$1:$E$65440,[1]기획현황취합!$D$1,FALSE))=TRUE,0,VLOOKUP($F250,[1]기획현황취합!$A$1:$E$65440,[1]기획현황취합!$D$1,FALSE))</f>
        <v>41744</v>
      </c>
      <c r="AY250" s="248">
        <v>41853</v>
      </c>
      <c r="AZ250" s="208">
        <f>IF(ISERROR(VLOOKUP($F250,[1]기획현황취합!$A$1:$E$65440,[1]기획현황취합!$E$1,FALSE))=TRUE,0,VLOOKUP($F250,[1]기획현황취합!$A$1:$E$65440,[1]기획현황취합!$E$1,FALSE))</f>
        <v>41844</v>
      </c>
      <c r="BA250" s="243">
        <v>41859</v>
      </c>
      <c r="BB250" s="243">
        <v>41885</v>
      </c>
      <c r="BC250" s="243">
        <v>0</v>
      </c>
      <c r="BD250" s="243">
        <v>0</v>
      </c>
      <c r="BE250" s="243">
        <v>0</v>
      </c>
      <c r="BF250" s="243">
        <v>0</v>
      </c>
      <c r="BG250" s="249" t="s">
        <v>2773</v>
      </c>
      <c r="BH250" s="249">
        <v>0</v>
      </c>
      <c r="BI250" s="83">
        <f>IF($I250="TTL",SUMIF($C:$C,MID($K250,1,SEARCH("TTL",$K250)-2),$BI:$BI),SUMIF(실입고현황!$A:$A,BB250&amp;VLOOKUP($AG250,'TARGET MU'!$A:$D,'TARGET MU'!$B$1,FALSE)&amp;$Z250&amp;" "&amp;$AE250,실입고현황!$C:$C))</f>
        <v>252</v>
      </c>
      <c r="BJ250" s="102">
        <f>IF($I250="TTL",SUMIF($C:$C,MID($K250,1,SEARCH("TTL",$K250)-2),$BJ:$BJ),SUMIF(실입고현황!$A:$A,BC250&amp;VLOOKUP($AG250,'TARGET MU'!$A:$D,'TARGET MU'!$B$1,FALSE)&amp;$Z250&amp;" "&amp;$AE250,실입고현황!$C:$C))</f>
        <v>0</v>
      </c>
      <c r="BK250" s="103">
        <f>IF($I250="TTL",SUMIF($C:$C,MID($K250,1,SEARCH("TTL",$K250)-2),$BK:$BK),SUMIF(실입고현황!$A:$A,BD250&amp;VLOOKUP($AG250,'TARGET MU'!$A:$D,'TARGET MU'!$B$1,FALSE)&amp;$Z250&amp;" "&amp;$AE250,실입고현황!$C:$C))</f>
        <v>0</v>
      </c>
      <c r="BL250" s="103">
        <f>IF($I250="TTL",SUMIF($C:$C,MID($K250,1,SEARCH("TTL",$K250)-2),$BL:$BL),SUMIF(실입고현황!$A:$A,BE250&amp;VLOOKUP($AG250,'TARGET MU'!$A:$D,'TARGET MU'!$B$1,FALSE)&amp;$Z250&amp;" "&amp;$AE250,실입고현황!$C:$C))</f>
        <v>0</v>
      </c>
      <c r="BM250" s="103">
        <f>IF($I250="TTL",SUMIF($C:$C,MID($K250,1,SEARCH("TTL",$K250)-2),$BM:$BM),SUMIF(실입고현황!$A:$A,BF250&amp;VLOOKUP($AG250,'TARGET MU'!$A:$D,'TARGET MU'!$B$1,FALSE)&amp;$Z250&amp;" "&amp;$AE250,실입고현황!$C:$C))</f>
        <v>0</v>
      </c>
      <c r="BN250" s="104">
        <f t="shared" si="227"/>
        <v>0</v>
      </c>
      <c r="BO250" s="46">
        <f t="shared" si="228"/>
        <v>250</v>
      </c>
      <c r="BP250" s="94">
        <f t="shared" si="229"/>
        <v>4091093.7499999995</v>
      </c>
      <c r="BQ250" s="94">
        <f t="shared" si="230"/>
        <v>18750000</v>
      </c>
      <c r="BR250" s="47">
        <f t="shared" si="231"/>
        <v>4.1664785964522437</v>
      </c>
      <c r="BT250" s="26" t="str">
        <f>IF(ISERROR(Z250&amp;VLOOKUP($AG250,'TARGET MU'!$A:$D,'TARGET MU'!$B$1,FALSE))=TRUE,"",Z250&amp;VLOOKUP($AG250,'TARGET MU'!$A:$D,'TARGET MU'!$B$1,FALSE))</f>
        <v>ELSPTF5524BK에버그린</v>
      </c>
      <c r="BU250" s="31">
        <f t="shared" si="240"/>
        <v>16364.374999999998</v>
      </c>
      <c r="BV250" s="31" t="str">
        <f t="shared" si="241"/>
        <v>ELSPTF5524BKOXS25075000EVERGREEN04CN</v>
      </c>
      <c r="BX250" s="54" t="str">
        <f t="shared" si="263"/>
        <v>ELS</v>
      </c>
      <c r="BY250" s="55">
        <f t="shared" si="264"/>
        <v>5</v>
      </c>
      <c r="BZ250" s="55" t="str">
        <f t="shared" si="265"/>
        <v>M</v>
      </c>
      <c r="CA250" s="55" t="str">
        <f t="shared" si="266"/>
        <v>PT</v>
      </c>
      <c r="CB250" s="55" t="str">
        <f t="shared" si="267"/>
        <v>K</v>
      </c>
      <c r="CC250" s="55" t="str">
        <f t="shared" si="268"/>
        <v>CN</v>
      </c>
      <c r="CD250" s="56" t="str">
        <f t="shared" si="269"/>
        <v>14FW ELSTINKO_PANTS_03_BK_KIDS</v>
      </c>
      <c r="CE250" s="55" t="str">
        <f t="shared" si="270"/>
        <v>ELSPTF5524</v>
      </c>
      <c r="CF250" s="55">
        <f t="shared" si="271"/>
        <v>524</v>
      </c>
      <c r="CG250" s="56" t="str">
        <f t="shared" si="272"/>
        <v>14FW ELSTINKO_PANTS_03_BK_KIDS</v>
      </c>
      <c r="CH250" s="55" t="str">
        <f t="shared" si="273"/>
        <v>BK</v>
      </c>
      <c r="CI250" s="55">
        <f t="shared" si="274"/>
        <v>1</v>
      </c>
      <c r="CJ250" s="55" t="str">
        <f t="shared" si="275"/>
        <v>OXS</v>
      </c>
      <c r="CK250" s="57">
        <f t="shared" si="232"/>
        <v>250</v>
      </c>
      <c r="CL250" s="58">
        <f t="shared" si="276"/>
        <v>12.5</v>
      </c>
      <c r="CM250" s="57">
        <f t="shared" si="277"/>
        <v>75000</v>
      </c>
      <c r="CN250" s="57">
        <f t="shared" si="278"/>
        <v>16314.374999999998</v>
      </c>
      <c r="CO250" s="57">
        <f t="shared" si="279"/>
        <v>50</v>
      </c>
      <c r="CP250" s="59">
        <f t="shared" si="280"/>
        <v>1</v>
      </c>
      <c r="CQ250" s="234"/>
      <c r="CS250" s="48"/>
      <c r="CT250" s="49" t="str">
        <f t="shared" si="281"/>
        <v>ELSPTF5524BKOXS</v>
      </c>
      <c r="CU250" s="50" t="str">
        <f t="shared" si="282"/>
        <v>ELSTINKO</v>
      </c>
      <c r="CV250" s="50" t="str">
        <f t="shared" si="262"/>
        <v>PANTS_524_KIDS</v>
      </c>
      <c r="CW250" s="50" t="str">
        <f t="shared" si="283"/>
        <v>BLACK_OXS</v>
      </c>
      <c r="CX250" s="51" t="str">
        <f t="shared" si="284"/>
        <v>ELS</v>
      </c>
      <c r="CY250" s="51">
        <f t="shared" si="285"/>
        <v>524</v>
      </c>
      <c r="CZ250" s="52">
        <f t="shared" si="233"/>
        <v>250</v>
      </c>
      <c r="DA250" s="52">
        <f t="shared" si="286"/>
        <v>75000</v>
      </c>
      <c r="DB250" s="51" t="str">
        <f t="shared" si="287"/>
        <v>BLACK</v>
      </c>
      <c r="DC250" s="51" t="str">
        <f t="shared" si="288"/>
        <v>OXS</v>
      </c>
      <c r="DD250" s="60"/>
      <c r="DE250" s="164"/>
      <c r="DG250" s="270">
        <v>41778</v>
      </c>
      <c r="DH250" s="276">
        <f t="shared" si="260"/>
        <v>41754</v>
      </c>
      <c r="DI250" s="269">
        <v>41746</v>
      </c>
      <c r="DJ250" s="269">
        <v>41746</v>
      </c>
      <c r="DK250" s="270"/>
      <c r="DL250" s="1167"/>
      <c r="DM250" s="1167"/>
      <c r="DN250" s="270"/>
      <c r="DO250" s="270"/>
      <c r="DP250" s="277">
        <f t="shared" si="261"/>
        <v>41784</v>
      </c>
      <c r="DQ250" s="270"/>
      <c r="DR250" s="270"/>
      <c r="DS250" s="271"/>
      <c r="DT250" s="270"/>
      <c r="DU250" s="271"/>
      <c r="DV250" s="270">
        <v>41820</v>
      </c>
      <c r="DW250" s="270"/>
      <c r="DX250" s="271"/>
      <c r="DY250" s="271"/>
      <c r="DZ250" s="60"/>
      <c r="EA250" s="61"/>
      <c r="EB250" s="61"/>
      <c r="EC250" s="26" t="str">
        <f t="shared" si="242"/>
        <v>ELSPTF5524BK41744</v>
      </c>
      <c r="ED250" s="26" t="str">
        <f t="shared" si="243"/>
        <v>ELSPTF5524BKOXS</v>
      </c>
      <c r="EE250" s="27">
        <f>IF($ED250="",0,IF(COUNTIF(ED$12:ED249,ED250)=0,0,COUNTIF(ED$12:ED249,ED250)))</f>
        <v>0</v>
      </c>
      <c r="EF250" s="26">
        <f t="shared" si="244"/>
        <v>0</v>
      </c>
      <c r="EG250" s="27" t="str">
        <f t="shared" si="245"/>
        <v/>
      </c>
      <c r="EI250" s="26" t="str">
        <f t="shared" si="246"/>
        <v>ELSPTF5524</v>
      </c>
      <c r="EJ250" s="26" t="str">
        <f t="shared" si="247"/>
        <v>ELSPTF5524BK</v>
      </c>
    </row>
    <row r="251" spans="1:140" s="26" customFormat="1" ht="52.5" customHeight="1">
      <c r="A251" s="168" t="str">
        <f>IF(OR($I251="TTL",$I251=""),"",IF(ISERROR(VLOOKUP($B251,CODE!$D:$G,CODE!$F$1-2,FALSE))=TRUE,"전략",VLOOKUP($B251,CODE!$D:$G,CODE!$F$1-2,FALSE)))</f>
        <v>전략</v>
      </c>
      <c r="B251" s="217" t="str">
        <f>IF(OR($I251="TTL",$I251=""),"",IF(VLOOKUP($P251,CODE!$K:$O,CODE!$O$1,FALSE)="",$I251,$I251&amp;"-"&amp;VLOOKUP($P251,CODE!$K:$O,CODE!$O$1,FALSE)))</f>
        <v>ELS-의류</v>
      </c>
      <c r="C251" s="71" t="str">
        <f t="shared" si="234"/>
        <v>ELS-EVERGREEN-04</v>
      </c>
      <c r="D251" s="300" t="str">
        <f t="shared" si="235"/>
        <v>ELS-EVERGREEN-04ELSPTF5524BK</v>
      </c>
      <c r="E251" s="71">
        <f t="shared" si="236"/>
        <v>6</v>
      </c>
      <c r="F251" s="193" t="str">
        <f t="shared" si="237"/>
        <v>ELS-EVERGREEN-046</v>
      </c>
      <c r="G251" s="71" t="str">
        <f t="shared" si="238"/>
        <v>ELS-EVERGREEN-046-ELSPTF5524BLACKOSS</v>
      </c>
      <c r="H251" s="71" t="str">
        <f>IF(ISERROR(I251&amp;VLOOKUP(P251,CODE!$K:$N,CODE!$N$1,FALSE)&amp;S251)=TRUE,0,I251&amp;VLOOKUP(P251,CODE!$K:$N,CODE!$N$1,FALSE)&amp;S251)</f>
        <v>ELS의류524</v>
      </c>
      <c r="I251" s="71" t="str">
        <f>IF(ISERROR(SEARCH("TTL",$K251))=TRUE,IF($L251="","",VLOOKUP($L251,CODE!$B:$G,CODE!$D$1,FALSE)),"TTL")</f>
        <v>ELS</v>
      </c>
      <c r="J251" s="237" t="str">
        <f t="shared" si="239"/>
        <v>14FW E</v>
      </c>
      <c r="K251" s="878"/>
      <c r="L251" s="40" t="s">
        <v>2343</v>
      </c>
      <c r="M251" s="41" t="str">
        <f>IF(OR($I251="TTL",$L251=""),"",VLOOKUP($L251,CODE!$B:$D,CODE!$C$1,FALSE))</f>
        <v>ELSTINKO</v>
      </c>
      <c r="N251" s="42" t="str">
        <f>IF(OR($I251="TTL",$L251=""),"",VLOOKUP($K$2,CODE!$S:$T,CODE!$T$1-1,FALSE))</f>
        <v>F</v>
      </c>
      <c r="O251" s="1281">
        <v>5</v>
      </c>
      <c r="P251" s="40" t="s">
        <v>2354</v>
      </c>
      <c r="Q251" s="41" t="str">
        <f>IF(OR($I251="TTL",$P251=""),"",VLOOKUP($P251,CODE!$K:$M,CODE!$L$1,FALSE))</f>
        <v>PANTS</v>
      </c>
      <c r="R251" s="1282" t="s">
        <v>2378</v>
      </c>
      <c r="S251" s="1283">
        <v>524</v>
      </c>
      <c r="T251" s="43">
        <f t="shared" si="255"/>
        <v>524</v>
      </c>
      <c r="U251" s="39" t="str">
        <f t="shared" si="256"/>
        <v>ELSPTF5524</v>
      </c>
      <c r="V251" s="36">
        <f t="shared" si="224"/>
        <v>0.2</v>
      </c>
      <c r="W251" s="1284" t="s">
        <v>2376</v>
      </c>
      <c r="X251" s="39" t="str">
        <f>IF($Y251="","",VLOOKUP($Y251,CODE!$AE:$AF,CODE!$AF$1-1,FALSE))</f>
        <v>BK</v>
      </c>
      <c r="Y251" s="37" t="s">
        <v>2379</v>
      </c>
      <c r="Z251" s="35" t="str">
        <f t="shared" si="257"/>
        <v>ELSPTF5524BK</v>
      </c>
      <c r="AA251" s="592" t="str">
        <f t="shared" si="225"/>
        <v/>
      </c>
      <c r="AB251" s="44">
        <f t="shared" si="226"/>
        <v>0.2</v>
      </c>
      <c r="AC251" s="598" t="s">
        <v>3017</v>
      </c>
      <c r="AD251" s="184">
        <v>1</v>
      </c>
      <c r="AE251" s="1285" t="s">
        <v>593</v>
      </c>
      <c r="AF251" s="1295">
        <v>250</v>
      </c>
      <c r="AG251" s="1287" t="s">
        <v>2380</v>
      </c>
      <c r="AH251" s="1288">
        <v>4</v>
      </c>
      <c r="AI251" s="224" t="str">
        <f t="shared" si="258"/>
        <v>04</v>
      </c>
      <c r="AJ251" s="1289" t="s">
        <v>2381</v>
      </c>
      <c r="AK251" s="1289" t="s">
        <v>2382</v>
      </c>
      <c r="AL251" s="212">
        <f t="shared" si="259"/>
        <v>1</v>
      </c>
      <c r="AM251" s="247">
        <f>IF(ISERROR(VLOOKUP($F251,[1]기획현황취합!$A$1:$E$65440,[1]기획현황취합!$B$1,FALSE))=TRUE,0,VLOOKUP($F251,[1]기획현황취합!$A$1:$E$65440,[1]기획현황취합!$B$1,FALSE))</f>
        <v>75000</v>
      </c>
      <c r="AN251" s="1099">
        <f>IF(ISERROR(VLOOKUP($F251,[1]기획현황취합!$A$1:$E$65440,[1]기획현황취합!$C$1,FALSE))=TRUE,0,VLOOKUP($F251,[1]기획현황취합!$A$1:$E$65440,[1]기획현황취합!$C$1,FALSE))</f>
        <v>41803</v>
      </c>
      <c r="AO251" s="45">
        <f>IF(ISERROR(($AM251/1.1)/VLOOKUP($AG251,'TARGET MU'!$A:$D,'TARGET MU'!$D$1,FALSE))=TRUE,0,($AM251/1.1)/VLOOKUP($AG251,'TARGET MU'!$A:$D,'TARGET MU'!$D$1,FALSE))</f>
        <v>13636.363636363636</v>
      </c>
      <c r="AP251" s="1110">
        <f>IF(OR(AF251=0,AND(AV251=0,AW251=0)),0,IF(AG251="캡보이2",AV251*$AQ$5+AU251,IF(OR(AK251="IN",AK251="BG",AK251="VT",AK251="CB"),$AU251+(($AV251*(1+$AW$4))*(HLOOKUP(VLOOKUP(AG251,'TARGET MU'!$A:$P,'TARGET MU'!$J$1,FALSE),$AO$4:$AR$5,2,FALSE)))+$AW251,$AU251+((($AV251*(1+$AW$4))*(1+HLOOKUP(VLOOKUP($P251,CODE!$K:$P,CODE!$P$1,FALSE),$AS$4:$AV$5,2,FALSE)))*(HLOOKUP(VLOOKUP(AG251,'TARGET MU'!$A:$P,'TARGET MU'!$J$1,FALSE),$AO$4:$AR$5,2,FALSE)))+$AW251)))</f>
        <v>16364.374999999998</v>
      </c>
      <c r="AQ251" s="38">
        <f t="shared" si="248"/>
        <v>2728.0113636363621</v>
      </c>
      <c r="AR251" s="754">
        <v>0</v>
      </c>
      <c r="AS251" s="754">
        <v>50</v>
      </c>
      <c r="AT251" s="244" t="s">
        <v>1724</v>
      </c>
      <c r="AU251" s="219">
        <f t="shared" si="249"/>
        <v>50</v>
      </c>
      <c r="AV251" s="245">
        <v>12.5</v>
      </c>
      <c r="AW251" s="246">
        <v>0</v>
      </c>
      <c r="AX251" s="250">
        <f>IF(ISERROR(VLOOKUP($F251,[1]기획현황취합!$A$1:$E$65440,[1]기획현황취합!$D$1,FALSE))=TRUE,0,VLOOKUP($F251,[1]기획현황취합!$A$1:$E$65440,[1]기획현황취합!$D$1,FALSE))</f>
        <v>41744</v>
      </c>
      <c r="AY251" s="248">
        <v>41853</v>
      </c>
      <c r="AZ251" s="208">
        <f>IF(ISERROR(VLOOKUP($F251,[1]기획현황취합!$A$1:$E$65440,[1]기획현황취합!$E$1,FALSE))=TRUE,0,VLOOKUP($F251,[1]기획현황취합!$A$1:$E$65440,[1]기획현황취합!$E$1,FALSE))</f>
        <v>41844</v>
      </c>
      <c r="BA251" s="243">
        <v>41859</v>
      </c>
      <c r="BB251" s="243">
        <v>41885</v>
      </c>
      <c r="BC251" s="243">
        <v>0</v>
      </c>
      <c r="BD251" s="243">
        <v>0</v>
      </c>
      <c r="BE251" s="243">
        <v>0</v>
      </c>
      <c r="BF251" s="243">
        <v>0</v>
      </c>
      <c r="BG251" s="249" t="s">
        <v>2773</v>
      </c>
      <c r="BH251" s="249">
        <v>0</v>
      </c>
      <c r="BI251" s="83">
        <f>IF($I251="TTL",SUMIF($C:$C,MID($K251,1,SEARCH("TTL",$K251)-2),$BI:$BI),SUMIF(실입고현황!$A:$A,BB251&amp;VLOOKUP($AG251,'TARGET MU'!$A:$D,'TARGET MU'!$B$1,FALSE)&amp;$Z251&amp;" "&amp;$AE251,실입고현황!$C:$C))</f>
        <v>247</v>
      </c>
      <c r="BJ251" s="102">
        <f>IF($I251="TTL",SUMIF($C:$C,MID($K251,1,SEARCH("TTL",$K251)-2),$BJ:$BJ),SUMIF(실입고현황!$A:$A,BC251&amp;VLOOKUP($AG251,'TARGET MU'!$A:$D,'TARGET MU'!$B$1,FALSE)&amp;$Z251&amp;" "&amp;$AE251,실입고현황!$C:$C))</f>
        <v>0</v>
      </c>
      <c r="BK251" s="103">
        <f>IF($I251="TTL",SUMIF($C:$C,MID($K251,1,SEARCH("TTL",$K251)-2),$BK:$BK),SUMIF(실입고현황!$A:$A,BD251&amp;VLOOKUP($AG251,'TARGET MU'!$A:$D,'TARGET MU'!$B$1,FALSE)&amp;$Z251&amp;" "&amp;$AE251,실입고현황!$C:$C))</f>
        <v>0</v>
      </c>
      <c r="BL251" s="103">
        <f>IF($I251="TTL",SUMIF($C:$C,MID($K251,1,SEARCH("TTL",$K251)-2),$BL:$BL),SUMIF(실입고현황!$A:$A,BE251&amp;VLOOKUP($AG251,'TARGET MU'!$A:$D,'TARGET MU'!$B$1,FALSE)&amp;$Z251&amp;" "&amp;$AE251,실입고현황!$C:$C))</f>
        <v>0</v>
      </c>
      <c r="BM251" s="103">
        <f>IF($I251="TTL",SUMIF($C:$C,MID($K251,1,SEARCH("TTL",$K251)-2),$BM:$BM),SUMIF(실입고현황!$A:$A,BF251&amp;VLOOKUP($AG251,'TARGET MU'!$A:$D,'TARGET MU'!$B$1,FALSE)&amp;$Z251&amp;" "&amp;$AE251,실입고현황!$C:$C))</f>
        <v>0</v>
      </c>
      <c r="BN251" s="104">
        <f t="shared" si="227"/>
        <v>0</v>
      </c>
      <c r="BO251" s="46">
        <f t="shared" si="228"/>
        <v>250</v>
      </c>
      <c r="BP251" s="94">
        <f t="shared" si="229"/>
        <v>4091093.7499999995</v>
      </c>
      <c r="BQ251" s="94">
        <f t="shared" si="230"/>
        <v>18750000</v>
      </c>
      <c r="BR251" s="47">
        <f t="shared" si="231"/>
        <v>4.1664785964522437</v>
      </c>
      <c r="BT251" s="26" t="str">
        <f>IF(ISERROR(Z251&amp;VLOOKUP($AG251,'TARGET MU'!$A:$D,'TARGET MU'!$B$1,FALSE))=TRUE,"",Z251&amp;VLOOKUP($AG251,'TARGET MU'!$A:$D,'TARGET MU'!$B$1,FALSE))</f>
        <v>ELSPTF5524BK에버그린</v>
      </c>
      <c r="BU251" s="31">
        <f t="shared" si="240"/>
        <v>16364.374999999998</v>
      </c>
      <c r="BV251" s="31" t="str">
        <f t="shared" si="241"/>
        <v>ELSPTF5524BKOSS25075000EVERGREEN04CN</v>
      </c>
      <c r="BX251" s="54" t="str">
        <f t="shared" si="263"/>
        <v>ELS</v>
      </c>
      <c r="BY251" s="55">
        <f t="shared" si="264"/>
        <v>5</v>
      </c>
      <c r="BZ251" s="55" t="str">
        <f t="shared" si="265"/>
        <v>M</v>
      </c>
      <c r="CA251" s="55" t="str">
        <f t="shared" si="266"/>
        <v>PT</v>
      </c>
      <c r="CB251" s="55" t="str">
        <f t="shared" si="267"/>
        <v>K</v>
      </c>
      <c r="CC251" s="55" t="str">
        <f t="shared" si="268"/>
        <v>CN</v>
      </c>
      <c r="CD251" s="56" t="str">
        <f t="shared" si="269"/>
        <v>14FW ELSTINKO_PANTS_03_BK_KIDS</v>
      </c>
      <c r="CE251" s="55" t="str">
        <f t="shared" si="270"/>
        <v>ELSPTF5524</v>
      </c>
      <c r="CF251" s="55">
        <f t="shared" si="271"/>
        <v>524</v>
      </c>
      <c r="CG251" s="56" t="str">
        <f t="shared" si="272"/>
        <v>14FW ELSTINKO_PANTS_03_BK_KIDS</v>
      </c>
      <c r="CH251" s="55" t="str">
        <f t="shared" si="273"/>
        <v>BK</v>
      </c>
      <c r="CI251" s="55">
        <f t="shared" si="274"/>
        <v>1</v>
      </c>
      <c r="CJ251" s="55" t="str">
        <f t="shared" si="275"/>
        <v>OSS</v>
      </c>
      <c r="CK251" s="57">
        <f t="shared" si="232"/>
        <v>250</v>
      </c>
      <c r="CL251" s="58">
        <f t="shared" si="276"/>
        <v>12.5</v>
      </c>
      <c r="CM251" s="57">
        <f t="shared" si="277"/>
        <v>75000</v>
      </c>
      <c r="CN251" s="57">
        <f t="shared" si="278"/>
        <v>16314.374999999998</v>
      </c>
      <c r="CO251" s="57">
        <f t="shared" si="279"/>
        <v>50</v>
      </c>
      <c r="CP251" s="59">
        <f t="shared" si="280"/>
        <v>1</v>
      </c>
      <c r="CQ251" s="234"/>
      <c r="CS251" s="48"/>
      <c r="CT251" s="49" t="str">
        <f t="shared" si="281"/>
        <v>ELSPTF5524BKOSS</v>
      </c>
      <c r="CU251" s="50" t="str">
        <f t="shared" si="282"/>
        <v>ELSTINKO</v>
      </c>
      <c r="CV251" s="50" t="str">
        <f t="shared" si="262"/>
        <v>PANTS_524_KIDS</v>
      </c>
      <c r="CW251" s="50" t="str">
        <f t="shared" si="283"/>
        <v>BLACK_OSS</v>
      </c>
      <c r="CX251" s="51" t="str">
        <f t="shared" si="284"/>
        <v>ELS</v>
      </c>
      <c r="CY251" s="51">
        <f t="shared" si="285"/>
        <v>524</v>
      </c>
      <c r="CZ251" s="52">
        <f t="shared" si="233"/>
        <v>250</v>
      </c>
      <c r="DA251" s="52">
        <f t="shared" si="286"/>
        <v>75000</v>
      </c>
      <c r="DB251" s="51" t="str">
        <f t="shared" si="287"/>
        <v>BLACK</v>
      </c>
      <c r="DC251" s="51" t="str">
        <f t="shared" si="288"/>
        <v>OSS</v>
      </c>
      <c r="DD251" s="60"/>
      <c r="DE251" s="164"/>
      <c r="DG251" s="270">
        <v>41778</v>
      </c>
      <c r="DH251" s="276">
        <f t="shared" si="260"/>
        <v>41754</v>
      </c>
      <c r="DI251" s="269">
        <v>41746</v>
      </c>
      <c r="DJ251" s="269">
        <v>41746</v>
      </c>
      <c r="DK251" s="270"/>
      <c r="DL251" s="1167"/>
      <c r="DM251" s="1167"/>
      <c r="DN251" s="270"/>
      <c r="DO251" s="270"/>
      <c r="DP251" s="277">
        <f t="shared" si="261"/>
        <v>41784</v>
      </c>
      <c r="DQ251" s="270"/>
      <c r="DR251" s="270"/>
      <c r="DS251" s="271"/>
      <c r="DT251" s="270"/>
      <c r="DU251" s="271"/>
      <c r="DV251" s="270">
        <v>41820</v>
      </c>
      <c r="DW251" s="270"/>
      <c r="DX251" s="271"/>
      <c r="DY251" s="271"/>
      <c r="DZ251" s="60"/>
      <c r="EA251" s="61"/>
      <c r="EB251" s="61"/>
      <c r="EC251" s="26" t="str">
        <f t="shared" si="242"/>
        <v/>
      </c>
      <c r="ED251" s="26" t="str">
        <f t="shared" si="243"/>
        <v>ELSPTF5524BKOSS</v>
      </c>
      <c r="EE251" s="27">
        <f>IF($ED251="",0,IF(COUNTIF(ED$12:ED250,ED251)=0,0,COUNTIF(ED$12:ED250,ED251)))</f>
        <v>0</v>
      </c>
      <c r="EF251" s="26">
        <f t="shared" si="244"/>
        <v>0</v>
      </c>
      <c r="EG251" s="27" t="str">
        <f t="shared" si="245"/>
        <v/>
      </c>
      <c r="EI251" s="26" t="str">
        <f t="shared" si="246"/>
        <v>ELSPTF5524</v>
      </c>
      <c r="EJ251" s="26" t="str">
        <f t="shared" si="247"/>
        <v>ELSPTF5524BK</v>
      </c>
    </row>
    <row r="252" spans="1:140" s="26" customFormat="1" ht="52.5" customHeight="1">
      <c r="A252" s="168" t="str">
        <f>IF(OR($I252="TTL",$I252=""),"",IF(ISERROR(VLOOKUP($B252,CODE!$D:$G,CODE!$F$1-2,FALSE))=TRUE,"전략",VLOOKUP($B252,CODE!$D:$G,CODE!$F$1-2,FALSE)))</f>
        <v>전략</v>
      </c>
      <c r="B252" s="217" t="str">
        <f>IF(OR($I252="TTL",$I252=""),"",IF(VLOOKUP($P252,CODE!$K:$O,CODE!$O$1,FALSE)="",$I252,$I252&amp;"-"&amp;VLOOKUP($P252,CODE!$K:$O,CODE!$O$1,FALSE)))</f>
        <v>ELS-의류</v>
      </c>
      <c r="C252" s="71" t="str">
        <f t="shared" si="234"/>
        <v>ELS-EVERGREEN-04</v>
      </c>
      <c r="D252" s="300" t="str">
        <f t="shared" si="235"/>
        <v>ELS-EVERGREEN-04ELSPTF5524BK</v>
      </c>
      <c r="E252" s="71">
        <f t="shared" si="236"/>
        <v>6</v>
      </c>
      <c r="F252" s="193" t="str">
        <f t="shared" si="237"/>
        <v>ELS-EVERGREEN-046</v>
      </c>
      <c r="G252" s="71" t="str">
        <f t="shared" si="238"/>
        <v>ELS-EVERGREEN-046-ELSPTF5524BLACKOMM</v>
      </c>
      <c r="H252" s="71" t="str">
        <f>IF(ISERROR(I252&amp;VLOOKUP(P252,CODE!$K:$N,CODE!$N$1,FALSE)&amp;S252)=TRUE,0,I252&amp;VLOOKUP(P252,CODE!$K:$N,CODE!$N$1,FALSE)&amp;S252)</f>
        <v>ELS의류524</v>
      </c>
      <c r="I252" s="71" t="str">
        <f>IF(ISERROR(SEARCH("TTL",$K252))=TRUE,IF($L252="","",VLOOKUP($L252,CODE!$B:$G,CODE!$D$1,FALSE)),"TTL")</f>
        <v>ELS</v>
      </c>
      <c r="J252" s="237" t="str">
        <f t="shared" si="239"/>
        <v>14FW E</v>
      </c>
      <c r="K252" s="878"/>
      <c r="L252" s="40" t="s">
        <v>2383</v>
      </c>
      <c r="M252" s="41" t="str">
        <f>IF(OR($I252="TTL",$L252=""),"",VLOOKUP($L252,CODE!$B:$D,CODE!$C$1,FALSE))</f>
        <v>ELSTINKO</v>
      </c>
      <c r="N252" s="42" t="str">
        <f>IF(OR($I252="TTL",$L252=""),"",VLOOKUP($K$2,CODE!$S:$T,CODE!$T$1-1,FALSE))</f>
        <v>F</v>
      </c>
      <c r="O252" s="1281">
        <v>5</v>
      </c>
      <c r="P252" s="40" t="s">
        <v>2384</v>
      </c>
      <c r="Q252" s="41" t="str">
        <f>IF(OR($I252="TTL",$P252=""),"",VLOOKUP($P252,CODE!$K:$M,CODE!$L$1,FALSE))</f>
        <v>PANTS</v>
      </c>
      <c r="R252" s="1282" t="s">
        <v>2385</v>
      </c>
      <c r="S252" s="1283">
        <v>524</v>
      </c>
      <c r="T252" s="43">
        <f t="shared" si="255"/>
        <v>524</v>
      </c>
      <c r="U252" s="39" t="str">
        <f t="shared" si="256"/>
        <v>ELSPTF5524</v>
      </c>
      <c r="V252" s="36">
        <f t="shared" si="224"/>
        <v>0.2</v>
      </c>
      <c r="W252" s="1284" t="s">
        <v>2376</v>
      </c>
      <c r="X252" s="39" t="str">
        <f>IF($Y252="","",VLOOKUP($Y252,CODE!$AE:$AF,CODE!$AF$1-1,FALSE))</f>
        <v>BK</v>
      </c>
      <c r="Y252" s="37" t="s">
        <v>2386</v>
      </c>
      <c r="Z252" s="35" t="str">
        <f t="shared" si="257"/>
        <v>ELSPTF5524BK</v>
      </c>
      <c r="AA252" s="592" t="str">
        <f t="shared" si="225"/>
        <v/>
      </c>
      <c r="AB252" s="44">
        <f t="shared" si="226"/>
        <v>0.2</v>
      </c>
      <c r="AC252" s="598" t="s">
        <v>3017</v>
      </c>
      <c r="AD252" s="184">
        <v>1</v>
      </c>
      <c r="AE252" s="1285" t="s">
        <v>609</v>
      </c>
      <c r="AF252" s="1295">
        <v>200</v>
      </c>
      <c r="AG252" s="1287" t="s">
        <v>2387</v>
      </c>
      <c r="AH252" s="1288">
        <v>4</v>
      </c>
      <c r="AI252" s="224" t="str">
        <f t="shared" si="258"/>
        <v>04</v>
      </c>
      <c r="AJ252" s="1289" t="s">
        <v>2388</v>
      </c>
      <c r="AK252" s="1289" t="s">
        <v>2389</v>
      </c>
      <c r="AL252" s="212">
        <f t="shared" si="259"/>
        <v>1</v>
      </c>
      <c r="AM252" s="247">
        <f>IF(ISERROR(VLOOKUP($F252,[1]기획현황취합!$A$1:$E$65440,[1]기획현황취합!$B$1,FALSE))=TRUE,0,VLOOKUP($F252,[1]기획현황취합!$A$1:$E$65440,[1]기획현황취합!$B$1,FALSE))</f>
        <v>75000</v>
      </c>
      <c r="AN252" s="1099">
        <f>IF(ISERROR(VLOOKUP($F252,[1]기획현황취합!$A$1:$E$65440,[1]기획현황취합!$C$1,FALSE))=TRUE,0,VLOOKUP($F252,[1]기획현황취합!$A$1:$E$65440,[1]기획현황취합!$C$1,FALSE))</f>
        <v>41803</v>
      </c>
      <c r="AO252" s="45">
        <f>IF(ISERROR(($AM252/1.1)/VLOOKUP($AG252,'TARGET MU'!$A:$D,'TARGET MU'!$D$1,FALSE))=TRUE,0,($AM252/1.1)/VLOOKUP($AG252,'TARGET MU'!$A:$D,'TARGET MU'!$D$1,FALSE))</f>
        <v>13636.363636363636</v>
      </c>
      <c r="AP252" s="1110">
        <f>IF(OR(AF252=0,AND(AV252=0,AW252=0)),0,IF(AG252="캡보이2",AV252*$AQ$5+AU252,IF(OR(AK252="IN",AK252="BG",AK252="VT",AK252="CB"),$AU252+(($AV252*(1+$AW$4))*(HLOOKUP(VLOOKUP(AG252,'TARGET MU'!$A:$P,'TARGET MU'!$J$1,FALSE),$AO$4:$AR$5,2,FALSE)))+$AW252,$AU252+((($AV252*(1+$AW$4))*(1+HLOOKUP(VLOOKUP($P252,CODE!$K:$P,CODE!$P$1,FALSE),$AS$4:$AV$5,2,FALSE)))*(HLOOKUP(VLOOKUP(AG252,'TARGET MU'!$A:$P,'TARGET MU'!$J$1,FALSE),$AO$4:$AR$5,2,FALSE)))+$AW252)))</f>
        <v>16364.374999999998</v>
      </c>
      <c r="AQ252" s="38">
        <f t="shared" si="248"/>
        <v>2728.0113636363621</v>
      </c>
      <c r="AR252" s="754">
        <v>0</v>
      </c>
      <c r="AS252" s="754">
        <v>50</v>
      </c>
      <c r="AT252" s="244" t="s">
        <v>1724</v>
      </c>
      <c r="AU252" s="219">
        <f t="shared" si="249"/>
        <v>50</v>
      </c>
      <c r="AV252" s="245">
        <v>12.5</v>
      </c>
      <c r="AW252" s="246">
        <v>0</v>
      </c>
      <c r="AX252" s="250">
        <f>IF(ISERROR(VLOOKUP($F252,[1]기획현황취합!$A$1:$E$65440,[1]기획현황취합!$D$1,FALSE))=TRUE,0,VLOOKUP($F252,[1]기획현황취합!$A$1:$E$65440,[1]기획현황취합!$D$1,FALSE))</f>
        <v>41744</v>
      </c>
      <c r="AY252" s="248">
        <v>41853</v>
      </c>
      <c r="AZ252" s="208">
        <f>IF(ISERROR(VLOOKUP($F252,[1]기획현황취합!$A$1:$E$65440,[1]기획현황취합!$E$1,FALSE))=TRUE,0,VLOOKUP($F252,[1]기획현황취합!$A$1:$E$65440,[1]기획현황취합!$E$1,FALSE))</f>
        <v>41844</v>
      </c>
      <c r="BA252" s="243">
        <v>41859</v>
      </c>
      <c r="BB252" s="243">
        <v>41885</v>
      </c>
      <c r="BC252" s="243">
        <v>0</v>
      </c>
      <c r="BD252" s="243">
        <v>0</v>
      </c>
      <c r="BE252" s="243">
        <v>0</v>
      </c>
      <c r="BF252" s="243">
        <v>0</v>
      </c>
      <c r="BG252" s="249" t="s">
        <v>2773</v>
      </c>
      <c r="BH252" s="249">
        <v>0</v>
      </c>
      <c r="BI252" s="83">
        <f>IF($I252="TTL",SUMIF($C:$C,MID($K252,1,SEARCH("TTL",$K252)-2),$BI:$BI),SUMIF(실입고현황!$A:$A,BB252&amp;VLOOKUP($AG252,'TARGET MU'!$A:$D,'TARGET MU'!$B$1,FALSE)&amp;$Z252&amp;" "&amp;$AE252,실입고현황!$C:$C))</f>
        <v>193</v>
      </c>
      <c r="BJ252" s="102">
        <f>IF($I252="TTL",SUMIF($C:$C,MID($K252,1,SEARCH("TTL",$K252)-2),$BJ:$BJ),SUMIF(실입고현황!$A:$A,BC252&amp;VLOOKUP($AG252,'TARGET MU'!$A:$D,'TARGET MU'!$B$1,FALSE)&amp;$Z252&amp;" "&amp;$AE252,실입고현황!$C:$C))</f>
        <v>0</v>
      </c>
      <c r="BK252" s="103">
        <f>IF($I252="TTL",SUMIF($C:$C,MID($K252,1,SEARCH("TTL",$K252)-2),$BK:$BK),SUMIF(실입고현황!$A:$A,BD252&amp;VLOOKUP($AG252,'TARGET MU'!$A:$D,'TARGET MU'!$B$1,FALSE)&amp;$Z252&amp;" "&amp;$AE252,실입고현황!$C:$C))</f>
        <v>0</v>
      </c>
      <c r="BL252" s="103">
        <f>IF($I252="TTL",SUMIF($C:$C,MID($K252,1,SEARCH("TTL",$K252)-2),$BL:$BL),SUMIF(실입고현황!$A:$A,BE252&amp;VLOOKUP($AG252,'TARGET MU'!$A:$D,'TARGET MU'!$B$1,FALSE)&amp;$Z252&amp;" "&amp;$AE252,실입고현황!$C:$C))</f>
        <v>0</v>
      </c>
      <c r="BM252" s="103">
        <f>IF($I252="TTL",SUMIF($C:$C,MID($K252,1,SEARCH("TTL",$K252)-2),$BM:$BM),SUMIF(실입고현황!$A:$A,BF252&amp;VLOOKUP($AG252,'TARGET MU'!$A:$D,'TARGET MU'!$B$1,FALSE)&amp;$Z252&amp;" "&amp;$AE252,실입고현황!$C:$C))</f>
        <v>0</v>
      </c>
      <c r="BN252" s="104">
        <f t="shared" si="227"/>
        <v>0</v>
      </c>
      <c r="BO252" s="46">
        <f t="shared" si="228"/>
        <v>200</v>
      </c>
      <c r="BP252" s="94">
        <f t="shared" si="229"/>
        <v>3272874.9999999995</v>
      </c>
      <c r="BQ252" s="94">
        <f t="shared" si="230"/>
        <v>15000000</v>
      </c>
      <c r="BR252" s="47">
        <f t="shared" si="231"/>
        <v>4.1664785964522437</v>
      </c>
      <c r="BT252" s="26" t="str">
        <f>IF(ISERROR(Z252&amp;VLOOKUP($AG252,'TARGET MU'!$A:$D,'TARGET MU'!$B$1,FALSE))=TRUE,"",Z252&amp;VLOOKUP($AG252,'TARGET MU'!$A:$D,'TARGET MU'!$B$1,FALSE))</f>
        <v>ELSPTF5524BK에버그린</v>
      </c>
      <c r="BU252" s="31">
        <f t="shared" si="240"/>
        <v>16364.374999999998</v>
      </c>
      <c r="BV252" s="31" t="str">
        <f t="shared" si="241"/>
        <v>ELSPTF5524BKOMM20075000EVERGREEN04CN</v>
      </c>
      <c r="BX252" s="54" t="str">
        <f t="shared" si="263"/>
        <v>ELS</v>
      </c>
      <c r="BY252" s="55">
        <f t="shared" si="264"/>
        <v>5</v>
      </c>
      <c r="BZ252" s="55" t="str">
        <f t="shared" si="265"/>
        <v>M</v>
      </c>
      <c r="CA252" s="55" t="str">
        <f t="shared" si="266"/>
        <v>PT</v>
      </c>
      <c r="CB252" s="55" t="str">
        <f t="shared" si="267"/>
        <v>K</v>
      </c>
      <c r="CC252" s="55" t="str">
        <f t="shared" si="268"/>
        <v>CN</v>
      </c>
      <c r="CD252" s="56" t="str">
        <f t="shared" si="269"/>
        <v>14FW ELSTINKO_PANTS_03_BK_KIDS</v>
      </c>
      <c r="CE252" s="55" t="str">
        <f t="shared" si="270"/>
        <v>ELSPTF5524</v>
      </c>
      <c r="CF252" s="55">
        <f t="shared" si="271"/>
        <v>524</v>
      </c>
      <c r="CG252" s="56" t="str">
        <f t="shared" si="272"/>
        <v>14FW ELSTINKO_PANTS_03_BK_KIDS</v>
      </c>
      <c r="CH252" s="55" t="str">
        <f t="shared" si="273"/>
        <v>BK</v>
      </c>
      <c r="CI252" s="55">
        <f t="shared" si="274"/>
        <v>1</v>
      </c>
      <c r="CJ252" s="55" t="str">
        <f t="shared" si="275"/>
        <v>OMM</v>
      </c>
      <c r="CK252" s="57">
        <f t="shared" si="232"/>
        <v>200</v>
      </c>
      <c r="CL252" s="58">
        <f t="shared" si="276"/>
        <v>12.5</v>
      </c>
      <c r="CM252" s="57">
        <f t="shared" si="277"/>
        <v>75000</v>
      </c>
      <c r="CN252" s="57">
        <f t="shared" si="278"/>
        <v>16314.374999999998</v>
      </c>
      <c r="CO252" s="57">
        <f t="shared" si="279"/>
        <v>50</v>
      </c>
      <c r="CP252" s="59">
        <f t="shared" si="280"/>
        <v>1</v>
      </c>
      <c r="CQ252" s="234"/>
      <c r="CS252" s="48"/>
      <c r="CT252" s="49" t="str">
        <f t="shared" si="281"/>
        <v>ELSPTF5524BKOMM</v>
      </c>
      <c r="CU252" s="50" t="str">
        <f t="shared" si="282"/>
        <v>ELSTINKO</v>
      </c>
      <c r="CV252" s="50" t="str">
        <f t="shared" si="262"/>
        <v>PANTS_524_KIDS</v>
      </c>
      <c r="CW252" s="50" t="str">
        <f t="shared" si="283"/>
        <v>BLACK_OMM</v>
      </c>
      <c r="CX252" s="51" t="str">
        <f t="shared" si="284"/>
        <v>ELS</v>
      </c>
      <c r="CY252" s="51">
        <f t="shared" si="285"/>
        <v>524</v>
      </c>
      <c r="CZ252" s="52">
        <f t="shared" si="233"/>
        <v>200</v>
      </c>
      <c r="DA252" s="52">
        <f t="shared" si="286"/>
        <v>75000</v>
      </c>
      <c r="DB252" s="51" t="str">
        <f t="shared" si="287"/>
        <v>BLACK</v>
      </c>
      <c r="DC252" s="51" t="str">
        <f t="shared" si="288"/>
        <v>OMM</v>
      </c>
      <c r="DD252" s="60"/>
      <c r="DE252" s="164"/>
      <c r="DG252" s="270">
        <v>41778</v>
      </c>
      <c r="DH252" s="276">
        <f t="shared" si="260"/>
        <v>41754</v>
      </c>
      <c r="DI252" s="269">
        <v>41746</v>
      </c>
      <c r="DJ252" s="269">
        <v>41746</v>
      </c>
      <c r="DK252" s="270"/>
      <c r="DL252" s="1167"/>
      <c r="DM252" s="1167"/>
      <c r="DN252" s="270"/>
      <c r="DO252" s="270"/>
      <c r="DP252" s="277">
        <f t="shared" si="261"/>
        <v>41784</v>
      </c>
      <c r="DQ252" s="270"/>
      <c r="DR252" s="270"/>
      <c r="DS252" s="271"/>
      <c r="DT252" s="270"/>
      <c r="DU252" s="271"/>
      <c r="DV252" s="270">
        <v>41820</v>
      </c>
      <c r="DW252" s="270"/>
      <c r="DX252" s="271"/>
      <c r="DY252" s="271"/>
      <c r="DZ252" s="60"/>
      <c r="EA252" s="61"/>
      <c r="EB252" s="61"/>
      <c r="EC252" s="26" t="str">
        <f t="shared" si="242"/>
        <v/>
      </c>
      <c r="ED252" s="26" t="str">
        <f t="shared" si="243"/>
        <v>ELSPTF5524BKOMM</v>
      </c>
      <c r="EE252" s="27">
        <f>IF($ED252="",0,IF(COUNTIF(ED$12:ED251,ED252)=0,0,COUNTIF(ED$12:ED251,ED252)))</f>
        <v>0</v>
      </c>
      <c r="EF252" s="26">
        <f t="shared" si="244"/>
        <v>0</v>
      </c>
      <c r="EG252" s="27" t="str">
        <f t="shared" si="245"/>
        <v/>
      </c>
      <c r="EI252" s="26" t="str">
        <f t="shared" si="246"/>
        <v>ELSPTF5524</v>
      </c>
      <c r="EJ252" s="26" t="str">
        <f t="shared" si="247"/>
        <v>ELSPTF5524BK</v>
      </c>
    </row>
    <row r="253" spans="1:140" s="26" customFormat="1" ht="52.5" customHeight="1">
      <c r="A253" s="168" t="str">
        <f>IF(OR($I253="TTL",$I253=""),"",IF(ISERROR(VLOOKUP($B253,CODE!$D:$G,CODE!$F$1-2,FALSE))=TRUE,"전략",VLOOKUP($B253,CODE!$D:$G,CODE!$F$1-2,FALSE)))</f>
        <v>전략</v>
      </c>
      <c r="B253" s="217" t="str">
        <f>IF(OR($I253="TTL",$I253=""),"",IF(VLOOKUP($P253,CODE!$K:$O,CODE!$O$1,FALSE)="",$I253,$I253&amp;"-"&amp;VLOOKUP($P253,CODE!$K:$O,CODE!$O$1,FALSE)))</f>
        <v>ELS-의류</v>
      </c>
      <c r="C253" s="71" t="str">
        <f t="shared" si="234"/>
        <v>ELS-EVERGREEN-04</v>
      </c>
      <c r="D253" s="300" t="str">
        <f t="shared" si="235"/>
        <v>ELS-EVERGREEN-04ELSPTF5524BK</v>
      </c>
      <c r="E253" s="71">
        <f t="shared" si="236"/>
        <v>6</v>
      </c>
      <c r="F253" s="193" t="str">
        <f t="shared" si="237"/>
        <v>ELS-EVERGREEN-046</v>
      </c>
      <c r="G253" s="71" t="str">
        <f t="shared" si="238"/>
        <v>ELS-EVERGREEN-046-ELSPTF5524BLACKOLL</v>
      </c>
      <c r="H253" s="71" t="str">
        <f>IF(ISERROR(I253&amp;VLOOKUP(P253,CODE!$K:$N,CODE!$N$1,FALSE)&amp;S253)=TRUE,0,I253&amp;VLOOKUP(P253,CODE!$K:$N,CODE!$N$1,FALSE)&amp;S253)</f>
        <v>ELS의류524</v>
      </c>
      <c r="I253" s="71" t="str">
        <f>IF(ISERROR(SEARCH("TTL",$K253))=TRUE,IF($L253="","",VLOOKUP($L253,CODE!$B:$G,CODE!$D$1,FALSE)),"TTL")</f>
        <v>ELS</v>
      </c>
      <c r="J253" s="237" t="str">
        <f t="shared" si="239"/>
        <v>14FW E</v>
      </c>
      <c r="K253" s="878"/>
      <c r="L253" s="40" t="s">
        <v>2390</v>
      </c>
      <c r="M253" s="41" t="str">
        <f>IF(OR($I253="TTL",$L253=""),"",VLOOKUP($L253,CODE!$B:$D,CODE!$C$1,FALSE))</f>
        <v>ELSTINKO</v>
      </c>
      <c r="N253" s="42" t="str">
        <f>IF(OR($I253="TTL",$L253=""),"",VLOOKUP($K$2,CODE!$S:$T,CODE!$T$1-1,FALSE))</f>
        <v>F</v>
      </c>
      <c r="O253" s="1281">
        <v>5</v>
      </c>
      <c r="P253" s="40" t="s">
        <v>2391</v>
      </c>
      <c r="Q253" s="41" t="str">
        <f>IF(OR($I253="TTL",$P253=""),"",VLOOKUP($P253,CODE!$K:$M,CODE!$L$1,FALSE))</f>
        <v>PANTS</v>
      </c>
      <c r="R253" s="1282" t="s">
        <v>2345</v>
      </c>
      <c r="S253" s="1283">
        <v>524</v>
      </c>
      <c r="T253" s="43">
        <f t="shared" si="255"/>
        <v>524</v>
      </c>
      <c r="U253" s="39" t="str">
        <f t="shared" si="256"/>
        <v>ELSPTF5524</v>
      </c>
      <c r="V253" s="36">
        <f t="shared" si="224"/>
        <v>0.2</v>
      </c>
      <c r="W253" s="1284" t="s">
        <v>2376</v>
      </c>
      <c r="X253" s="39" t="str">
        <f>IF($Y253="","",VLOOKUP($Y253,CODE!$AE:$AF,CODE!$AF$1-1,FALSE))</f>
        <v>BK</v>
      </c>
      <c r="Y253" s="37" t="s">
        <v>2377</v>
      </c>
      <c r="Z253" s="35" t="str">
        <f t="shared" si="257"/>
        <v>ELSPTF5524BK</v>
      </c>
      <c r="AA253" s="592" t="str">
        <f t="shared" si="225"/>
        <v/>
      </c>
      <c r="AB253" s="44">
        <f t="shared" si="226"/>
        <v>0.2</v>
      </c>
      <c r="AC253" s="598" t="s">
        <v>3017</v>
      </c>
      <c r="AD253" s="184">
        <v>1</v>
      </c>
      <c r="AE253" s="1285" t="s">
        <v>624</v>
      </c>
      <c r="AF253" s="1295">
        <v>150</v>
      </c>
      <c r="AG253" s="1287" t="s">
        <v>2340</v>
      </c>
      <c r="AH253" s="1288">
        <v>4</v>
      </c>
      <c r="AI253" s="224" t="str">
        <f t="shared" si="258"/>
        <v>04</v>
      </c>
      <c r="AJ253" s="1289" t="s">
        <v>2341</v>
      </c>
      <c r="AK253" s="1289" t="s">
        <v>2342</v>
      </c>
      <c r="AL253" s="212">
        <f t="shared" si="259"/>
        <v>1</v>
      </c>
      <c r="AM253" s="247">
        <f>IF(ISERROR(VLOOKUP($F253,[1]기획현황취합!$A$1:$E$65440,[1]기획현황취합!$B$1,FALSE))=TRUE,0,VLOOKUP($F253,[1]기획현황취합!$A$1:$E$65440,[1]기획현황취합!$B$1,FALSE))</f>
        <v>75000</v>
      </c>
      <c r="AN253" s="1099">
        <f>IF(ISERROR(VLOOKUP($F253,[1]기획현황취합!$A$1:$E$65440,[1]기획현황취합!$C$1,FALSE))=TRUE,0,VLOOKUP($F253,[1]기획현황취합!$A$1:$E$65440,[1]기획현황취합!$C$1,FALSE))</f>
        <v>41803</v>
      </c>
      <c r="AO253" s="45">
        <f>IF(ISERROR(($AM253/1.1)/VLOOKUP($AG253,'TARGET MU'!$A:$D,'TARGET MU'!$D$1,FALSE))=TRUE,0,($AM253/1.1)/VLOOKUP($AG253,'TARGET MU'!$A:$D,'TARGET MU'!$D$1,FALSE))</f>
        <v>13636.363636363636</v>
      </c>
      <c r="AP253" s="1110">
        <f>IF(OR(AF253=0,AND(AV253=0,AW253=0)),0,IF(AG253="캡보이2",AV253*$AQ$5+AU253,IF(OR(AK253="IN",AK253="BG",AK253="VT",AK253="CB"),$AU253+(($AV253*(1+$AW$4))*(HLOOKUP(VLOOKUP(AG253,'TARGET MU'!$A:$P,'TARGET MU'!$J$1,FALSE),$AO$4:$AR$5,2,FALSE)))+$AW253,$AU253+((($AV253*(1+$AW$4))*(1+HLOOKUP(VLOOKUP($P253,CODE!$K:$P,CODE!$P$1,FALSE),$AS$4:$AV$5,2,FALSE)))*(HLOOKUP(VLOOKUP(AG253,'TARGET MU'!$A:$P,'TARGET MU'!$J$1,FALSE),$AO$4:$AR$5,2,FALSE)))+$AW253)))</f>
        <v>16364.374999999998</v>
      </c>
      <c r="AQ253" s="38">
        <f t="shared" si="248"/>
        <v>2728.0113636363621</v>
      </c>
      <c r="AR253" s="754">
        <v>0</v>
      </c>
      <c r="AS253" s="754">
        <v>50</v>
      </c>
      <c r="AT253" s="244" t="s">
        <v>1724</v>
      </c>
      <c r="AU253" s="219">
        <f t="shared" si="249"/>
        <v>50</v>
      </c>
      <c r="AV253" s="245">
        <v>12.5</v>
      </c>
      <c r="AW253" s="246">
        <v>0</v>
      </c>
      <c r="AX253" s="250">
        <f>IF(ISERROR(VLOOKUP($F253,[1]기획현황취합!$A$1:$E$65440,[1]기획현황취합!$D$1,FALSE))=TRUE,0,VLOOKUP($F253,[1]기획현황취합!$A$1:$E$65440,[1]기획현황취합!$D$1,FALSE))</f>
        <v>41744</v>
      </c>
      <c r="AY253" s="248">
        <v>41853</v>
      </c>
      <c r="AZ253" s="208">
        <f>IF(ISERROR(VLOOKUP($F253,[1]기획현황취합!$A$1:$E$65440,[1]기획현황취합!$E$1,FALSE))=TRUE,0,VLOOKUP($F253,[1]기획현황취합!$A$1:$E$65440,[1]기획현황취합!$E$1,FALSE))</f>
        <v>41844</v>
      </c>
      <c r="BA253" s="243">
        <v>41859</v>
      </c>
      <c r="BB253" s="243">
        <v>41885</v>
      </c>
      <c r="BC253" s="243">
        <v>0</v>
      </c>
      <c r="BD253" s="243">
        <v>0</v>
      </c>
      <c r="BE253" s="243">
        <v>0</v>
      </c>
      <c r="BF253" s="243">
        <v>0</v>
      </c>
      <c r="BG253" s="249" t="s">
        <v>2773</v>
      </c>
      <c r="BH253" s="249">
        <v>0</v>
      </c>
      <c r="BI253" s="83">
        <f>IF($I253="TTL",SUMIF($C:$C,MID($K253,1,SEARCH("TTL",$K253)-2),$BI:$BI),SUMIF(실입고현황!$A:$A,BB253&amp;VLOOKUP($AG253,'TARGET MU'!$A:$D,'TARGET MU'!$B$1,FALSE)&amp;$Z253&amp;" "&amp;$AE253,실입고현황!$C:$C))</f>
        <v>148</v>
      </c>
      <c r="BJ253" s="102">
        <f>IF($I253="TTL",SUMIF($C:$C,MID($K253,1,SEARCH("TTL",$K253)-2),$BJ:$BJ),SUMIF(실입고현황!$A:$A,BC253&amp;VLOOKUP($AG253,'TARGET MU'!$A:$D,'TARGET MU'!$B$1,FALSE)&amp;$Z253&amp;" "&amp;$AE253,실입고현황!$C:$C))</f>
        <v>0</v>
      </c>
      <c r="BK253" s="103">
        <f>IF($I253="TTL",SUMIF($C:$C,MID($K253,1,SEARCH("TTL",$K253)-2),$BK:$BK),SUMIF(실입고현황!$A:$A,BD253&amp;VLOOKUP($AG253,'TARGET MU'!$A:$D,'TARGET MU'!$B$1,FALSE)&amp;$Z253&amp;" "&amp;$AE253,실입고현황!$C:$C))</f>
        <v>0</v>
      </c>
      <c r="BL253" s="103">
        <f>IF($I253="TTL",SUMIF($C:$C,MID($K253,1,SEARCH("TTL",$K253)-2),$BL:$BL),SUMIF(실입고현황!$A:$A,BE253&amp;VLOOKUP($AG253,'TARGET MU'!$A:$D,'TARGET MU'!$B$1,FALSE)&amp;$Z253&amp;" "&amp;$AE253,실입고현황!$C:$C))</f>
        <v>0</v>
      </c>
      <c r="BM253" s="103">
        <f>IF($I253="TTL",SUMIF($C:$C,MID($K253,1,SEARCH("TTL",$K253)-2),$BM:$BM),SUMIF(실입고현황!$A:$A,BF253&amp;VLOOKUP($AG253,'TARGET MU'!$A:$D,'TARGET MU'!$B$1,FALSE)&amp;$Z253&amp;" "&amp;$AE253,실입고현황!$C:$C))</f>
        <v>0</v>
      </c>
      <c r="BN253" s="104">
        <f t="shared" si="227"/>
        <v>0</v>
      </c>
      <c r="BO253" s="46">
        <f t="shared" si="228"/>
        <v>150</v>
      </c>
      <c r="BP253" s="94">
        <f t="shared" si="229"/>
        <v>2454656.2499999995</v>
      </c>
      <c r="BQ253" s="94">
        <f t="shared" si="230"/>
        <v>11250000</v>
      </c>
      <c r="BR253" s="47">
        <f t="shared" si="231"/>
        <v>4.1664785964522446</v>
      </c>
      <c r="BT253" s="26" t="str">
        <f>IF(ISERROR(Z253&amp;VLOOKUP($AG253,'TARGET MU'!$A:$D,'TARGET MU'!$B$1,FALSE))=TRUE,"",Z253&amp;VLOOKUP($AG253,'TARGET MU'!$A:$D,'TARGET MU'!$B$1,FALSE))</f>
        <v>ELSPTF5524BK에버그린</v>
      </c>
      <c r="BU253" s="31">
        <f t="shared" si="240"/>
        <v>16364.374999999998</v>
      </c>
      <c r="BV253" s="31" t="str">
        <f t="shared" si="241"/>
        <v>ELSPTF5524BKOLL15075000EVERGREEN04CN</v>
      </c>
      <c r="BX253" s="54" t="str">
        <f t="shared" si="263"/>
        <v>ELS</v>
      </c>
      <c r="BY253" s="55">
        <f t="shared" si="264"/>
        <v>5</v>
      </c>
      <c r="BZ253" s="55" t="str">
        <f t="shared" si="265"/>
        <v>M</v>
      </c>
      <c r="CA253" s="55" t="str">
        <f t="shared" si="266"/>
        <v>PT</v>
      </c>
      <c r="CB253" s="55" t="str">
        <f t="shared" si="267"/>
        <v>K</v>
      </c>
      <c r="CC253" s="55" t="str">
        <f t="shared" si="268"/>
        <v>CN</v>
      </c>
      <c r="CD253" s="56" t="str">
        <f t="shared" si="269"/>
        <v>14FW ELSTINKO_PANTS_03_BK_KIDS</v>
      </c>
      <c r="CE253" s="55" t="str">
        <f t="shared" si="270"/>
        <v>ELSPTF5524</v>
      </c>
      <c r="CF253" s="55">
        <f t="shared" si="271"/>
        <v>524</v>
      </c>
      <c r="CG253" s="56" t="str">
        <f t="shared" si="272"/>
        <v>14FW ELSTINKO_PANTS_03_BK_KIDS</v>
      </c>
      <c r="CH253" s="55" t="str">
        <f t="shared" si="273"/>
        <v>BK</v>
      </c>
      <c r="CI253" s="55">
        <f t="shared" si="274"/>
        <v>1</v>
      </c>
      <c r="CJ253" s="55" t="str">
        <f t="shared" si="275"/>
        <v>OLL</v>
      </c>
      <c r="CK253" s="57">
        <f t="shared" si="232"/>
        <v>150</v>
      </c>
      <c r="CL253" s="58">
        <f t="shared" si="276"/>
        <v>12.5</v>
      </c>
      <c r="CM253" s="57">
        <f t="shared" si="277"/>
        <v>75000</v>
      </c>
      <c r="CN253" s="57">
        <f t="shared" si="278"/>
        <v>16314.374999999998</v>
      </c>
      <c r="CO253" s="57">
        <f t="shared" si="279"/>
        <v>50</v>
      </c>
      <c r="CP253" s="59">
        <f t="shared" si="280"/>
        <v>1</v>
      </c>
      <c r="CQ253" s="234"/>
      <c r="CS253" s="48"/>
      <c r="CT253" s="49" t="str">
        <f t="shared" si="281"/>
        <v>ELSPTF5524BKOLL</v>
      </c>
      <c r="CU253" s="50" t="str">
        <f t="shared" si="282"/>
        <v>ELSTINKO</v>
      </c>
      <c r="CV253" s="50" t="str">
        <f t="shared" si="262"/>
        <v>PANTS_524_KIDS</v>
      </c>
      <c r="CW253" s="50" t="str">
        <f t="shared" si="283"/>
        <v>BLACK_OLL</v>
      </c>
      <c r="CX253" s="51" t="str">
        <f t="shared" si="284"/>
        <v>ELS</v>
      </c>
      <c r="CY253" s="51">
        <f t="shared" si="285"/>
        <v>524</v>
      </c>
      <c r="CZ253" s="52">
        <f t="shared" si="233"/>
        <v>150</v>
      </c>
      <c r="DA253" s="52">
        <f t="shared" si="286"/>
        <v>75000</v>
      </c>
      <c r="DB253" s="51" t="str">
        <f t="shared" si="287"/>
        <v>BLACK</v>
      </c>
      <c r="DC253" s="51" t="str">
        <f t="shared" si="288"/>
        <v>OLL</v>
      </c>
      <c r="DD253" s="60"/>
      <c r="DE253" s="164"/>
      <c r="DG253" s="270">
        <v>41778</v>
      </c>
      <c r="DH253" s="276">
        <f t="shared" si="260"/>
        <v>41754</v>
      </c>
      <c r="DI253" s="269">
        <v>41746</v>
      </c>
      <c r="DJ253" s="269">
        <v>41746</v>
      </c>
      <c r="DK253" s="270"/>
      <c r="DL253" s="1167"/>
      <c r="DM253" s="1167"/>
      <c r="DN253" s="270"/>
      <c r="DO253" s="270"/>
      <c r="DP253" s="277">
        <f t="shared" si="261"/>
        <v>41784</v>
      </c>
      <c r="DQ253" s="270"/>
      <c r="DR253" s="270"/>
      <c r="DS253" s="271"/>
      <c r="DT253" s="270"/>
      <c r="DU253" s="271"/>
      <c r="DV253" s="270">
        <v>41820</v>
      </c>
      <c r="DW253" s="270"/>
      <c r="DX253" s="271"/>
      <c r="DY253" s="271"/>
      <c r="DZ253" s="60"/>
      <c r="EA253" s="61"/>
      <c r="EB253" s="61"/>
      <c r="EC253" s="26" t="str">
        <f t="shared" si="242"/>
        <v/>
      </c>
      <c r="ED253" s="26" t="str">
        <f t="shared" si="243"/>
        <v>ELSPTF5524BKOLL</v>
      </c>
      <c r="EE253" s="27">
        <f>IF($ED253="",0,IF(COUNTIF(ED$12:ED252,ED253)=0,0,COUNTIF(ED$12:ED252,ED253)))</f>
        <v>0</v>
      </c>
      <c r="EF253" s="26">
        <f t="shared" si="244"/>
        <v>0</v>
      </c>
      <c r="EG253" s="27" t="str">
        <f t="shared" si="245"/>
        <v/>
      </c>
      <c r="EI253" s="26" t="str">
        <f t="shared" si="246"/>
        <v>ELSPTF5524</v>
      </c>
      <c r="EJ253" s="26" t="str">
        <f t="shared" si="247"/>
        <v>ELSPTF5524BK</v>
      </c>
    </row>
    <row r="254" spans="1:140" s="26" customFormat="1" ht="52.5" customHeight="1">
      <c r="A254" s="168" t="str">
        <f>IF(OR($I254="TTL",$I254=""),"",IF(ISERROR(VLOOKUP($B254,CODE!$D:$G,CODE!$F$1-2,FALSE))=TRUE,"전략",VLOOKUP($B254,CODE!$D:$G,CODE!$F$1-2,FALSE)))</f>
        <v>전략</v>
      </c>
      <c r="B254" s="217" t="str">
        <f>IF(OR($I254="TTL",$I254=""),"",IF(VLOOKUP($P254,CODE!$K:$O,CODE!$O$1,FALSE)="",$I254,$I254&amp;"-"&amp;VLOOKUP($P254,CODE!$K:$O,CODE!$O$1,FALSE)))</f>
        <v>ELS-의류</v>
      </c>
      <c r="C254" s="71" t="str">
        <f t="shared" si="234"/>
        <v>ELS-EVERGREEN-04</v>
      </c>
      <c r="D254" s="300" t="str">
        <f t="shared" si="235"/>
        <v>ELS-EVERGREEN-04ELSPTF5524BK</v>
      </c>
      <c r="E254" s="71">
        <f t="shared" si="236"/>
        <v>6</v>
      </c>
      <c r="F254" s="193" t="str">
        <f t="shared" si="237"/>
        <v>ELS-EVERGREEN-046</v>
      </c>
      <c r="G254" s="71" t="str">
        <f t="shared" si="238"/>
        <v>ELS-EVERGREEN-046-ELSPTF5524BLACKOXL</v>
      </c>
      <c r="H254" s="71" t="str">
        <f>IF(ISERROR(I254&amp;VLOOKUP(P254,CODE!$K:$N,CODE!$N$1,FALSE)&amp;S254)=TRUE,0,I254&amp;VLOOKUP(P254,CODE!$K:$N,CODE!$N$1,FALSE)&amp;S254)</f>
        <v>ELS의류524</v>
      </c>
      <c r="I254" s="71" t="str">
        <f>IF(ISERROR(SEARCH("TTL",$K254))=TRUE,IF($L254="","",VLOOKUP($L254,CODE!$B:$G,CODE!$D$1,FALSE)),"TTL")</f>
        <v>ELS</v>
      </c>
      <c r="J254" s="237" t="str">
        <f t="shared" si="239"/>
        <v>14FW E</v>
      </c>
      <c r="K254" s="878"/>
      <c r="L254" s="40" t="s">
        <v>2343</v>
      </c>
      <c r="M254" s="41" t="str">
        <f>IF(OR($I254="TTL",$L254=""),"",VLOOKUP($L254,CODE!$B:$D,CODE!$C$1,FALSE))</f>
        <v>ELSTINKO</v>
      </c>
      <c r="N254" s="42" t="str">
        <f>IF(OR($I254="TTL",$L254=""),"",VLOOKUP($K$2,CODE!$S:$T,CODE!$T$1-1,FALSE))</f>
        <v>F</v>
      </c>
      <c r="O254" s="1281">
        <v>5</v>
      </c>
      <c r="P254" s="40" t="s">
        <v>2354</v>
      </c>
      <c r="Q254" s="41" t="str">
        <f>IF(OR($I254="TTL",$P254=""),"",VLOOKUP($P254,CODE!$K:$M,CODE!$L$1,FALSE))</f>
        <v>PANTS</v>
      </c>
      <c r="R254" s="1282" t="s">
        <v>2378</v>
      </c>
      <c r="S254" s="1283">
        <v>524</v>
      </c>
      <c r="T254" s="43">
        <f t="shared" si="255"/>
        <v>524</v>
      </c>
      <c r="U254" s="39" t="str">
        <f t="shared" si="256"/>
        <v>ELSPTF5524</v>
      </c>
      <c r="V254" s="36">
        <f t="shared" si="224"/>
        <v>0.2</v>
      </c>
      <c r="W254" s="1284" t="s">
        <v>2376</v>
      </c>
      <c r="X254" s="39" t="str">
        <f>IF($Y254="","",VLOOKUP($Y254,CODE!$AE:$AF,CODE!$AF$1-1,FALSE))</f>
        <v>BK</v>
      </c>
      <c r="Y254" s="37" t="s">
        <v>2379</v>
      </c>
      <c r="Z254" s="35" t="str">
        <f t="shared" si="257"/>
        <v>ELSPTF5524BK</v>
      </c>
      <c r="AA254" s="592" t="str">
        <f t="shared" si="225"/>
        <v/>
      </c>
      <c r="AB254" s="44">
        <f t="shared" si="226"/>
        <v>0.2</v>
      </c>
      <c r="AC254" s="598" t="s">
        <v>3017</v>
      </c>
      <c r="AD254" s="184">
        <v>1</v>
      </c>
      <c r="AE254" s="1285" t="s">
        <v>636</v>
      </c>
      <c r="AF254" s="1295">
        <v>150</v>
      </c>
      <c r="AG254" s="1287" t="s">
        <v>2380</v>
      </c>
      <c r="AH254" s="1288">
        <v>4</v>
      </c>
      <c r="AI254" s="224" t="str">
        <f t="shared" si="258"/>
        <v>04</v>
      </c>
      <c r="AJ254" s="1289" t="s">
        <v>2381</v>
      </c>
      <c r="AK254" s="1289" t="s">
        <v>2382</v>
      </c>
      <c r="AL254" s="212">
        <f t="shared" si="259"/>
        <v>1</v>
      </c>
      <c r="AM254" s="247">
        <f>IF(ISERROR(VLOOKUP($F254,[1]기획현황취합!$A$1:$E$65440,[1]기획현황취합!$B$1,FALSE))=TRUE,0,VLOOKUP($F254,[1]기획현황취합!$A$1:$E$65440,[1]기획현황취합!$B$1,FALSE))</f>
        <v>75000</v>
      </c>
      <c r="AN254" s="1099">
        <f>IF(ISERROR(VLOOKUP($F254,[1]기획현황취합!$A$1:$E$65440,[1]기획현황취합!$C$1,FALSE))=TRUE,0,VLOOKUP($F254,[1]기획현황취합!$A$1:$E$65440,[1]기획현황취합!$C$1,FALSE))</f>
        <v>41803</v>
      </c>
      <c r="AO254" s="45">
        <f>IF(ISERROR(($AM254/1.1)/VLOOKUP($AG254,'TARGET MU'!$A:$D,'TARGET MU'!$D$1,FALSE))=TRUE,0,($AM254/1.1)/VLOOKUP($AG254,'TARGET MU'!$A:$D,'TARGET MU'!$D$1,FALSE))</f>
        <v>13636.363636363636</v>
      </c>
      <c r="AP254" s="1110">
        <f>IF(OR(AF254=0,AND(AV254=0,AW254=0)),0,IF(AG254="캡보이2",AV254*$AQ$5+AU254,IF(OR(AK254="IN",AK254="BG",AK254="VT",AK254="CB"),$AU254+(($AV254*(1+$AW$4))*(HLOOKUP(VLOOKUP(AG254,'TARGET MU'!$A:$P,'TARGET MU'!$J$1,FALSE),$AO$4:$AR$5,2,FALSE)))+$AW254,$AU254+((($AV254*(1+$AW$4))*(1+HLOOKUP(VLOOKUP($P254,CODE!$K:$P,CODE!$P$1,FALSE),$AS$4:$AV$5,2,FALSE)))*(HLOOKUP(VLOOKUP(AG254,'TARGET MU'!$A:$P,'TARGET MU'!$J$1,FALSE),$AO$4:$AR$5,2,FALSE)))+$AW254)))</f>
        <v>16364.374999999998</v>
      </c>
      <c r="AQ254" s="38">
        <f t="shared" si="248"/>
        <v>2728.0113636363621</v>
      </c>
      <c r="AR254" s="754">
        <v>0</v>
      </c>
      <c r="AS254" s="754">
        <v>50</v>
      </c>
      <c r="AT254" s="244" t="s">
        <v>1724</v>
      </c>
      <c r="AU254" s="219">
        <f t="shared" si="249"/>
        <v>50</v>
      </c>
      <c r="AV254" s="245">
        <v>12.5</v>
      </c>
      <c r="AW254" s="246">
        <v>0</v>
      </c>
      <c r="AX254" s="250">
        <f>IF(ISERROR(VLOOKUP($F254,[1]기획현황취합!$A$1:$E$65440,[1]기획현황취합!$D$1,FALSE))=TRUE,0,VLOOKUP($F254,[1]기획현황취합!$A$1:$E$65440,[1]기획현황취합!$D$1,FALSE))</f>
        <v>41744</v>
      </c>
      <c r="AY254" s="248">
        <v>41853</v>
      </c>
      <c r="AZ254" s="208">
        <f>IF(ISERROR(VLOOKUP($F254,[1]기획현황취합!$A$1:$E$65440,[1]기획현황취합!$E$1,FALSE))=TRUE,0,VLOOKUP($F254,[1]기획현황취합!$A$1:$E$65440,[1]기획현황취합!$E$1,FALSE))</f>
        <v>41844</v>
      </c>
      <c r="BA254" s="243">
        <v>41859</v>
      </c>
      <c r="BB254" s="243">
        <v>41885</v>
      </c>
      <c r="BC254" s="243">
        <v>0</v>
      </c>
      <c r="BD254" s="243">
        <v>0</v>
      </c>
      <c r="BE254" s="243">
        <v>0</v>
      </c>
      <c r="BF254" s="243">
        <v>0</v>
      </c>
      <c r="BG254" s="249" t="s">
        <v>2773</v>
      </c>
      <c r="BH254" s="249">
        <v>0</v>
      </c>
      <c r="BI254" s="83">
        <f>IF($I254="TTL",SUMIF($C:$C,MID($K254,1,SEARCH("TTL",$K254)-2),$BI:$BI),SUMIF(실입고현황!$A:$A,BB254&amp;VLOOKUP($AG254,'TARGET MU'!$A:$D,'TARGET MU'!$B$1,FALSE)&amp;$Z254&amp;" "&amp;$AE254,실입고현황!$C:$C))</f>
        <v>135</v>
      </c>
      <c r="BJ254" s="102">
        <f>IF($I254="TTL",SUMIF($C:$C,MID($K254,1,SEARCH("TTL",$K254)-2),$BJ:$BJ),SUMIF(실입고현황!$A:$A,BC254&amp;VLOOKUP($AG254,'TARGET MU'!$A:$D,'TARGET MU'!$B$1,FALSE)&amp;$Z254&amp;" "&amp;$AE254,실입고현황!$C:$C))</f>
        <v>0</v>
      </c>
      <c r="BK254" s="103">
        <f>IF($I254="TTL",SUMIF($C:$C,MID($K254,1,SEARCH("TTL",$K254)-2),$BK:$BK),SUMIF(실입고현황!$A:$A,BD254&amp;VLOOKUP($AG254,'TARGET MU'!$A:$D,'TARGET MU'!$B$1,FALSE)&amp;$Z254&amp;" "&amp;$AE254,실입고현황!$C:$C))</f>
        <v>0</v>
      </c>
      <c r="BL254" s="103">
        <f>IF($I254="TTL",SUMIF($C:$C,MID($K254,1,SEARCH("TTL",$K254)-2),$BL:$BL),SUMIF(실입고현황!$A:$A,BE254&amp;VLOOKUP($AG254,'TARGET MU'!$A:$D,'TARGET MU'!$B$1,FALSE)&amp;$Z254&amp;" "&amp;$AE254,실입고현황!$C:$C))</f>
        <v>0</v>
      </c>
      <c r="BM254" s="103">
        <f>IF($I254="TTL",SUMIF($C:$C,MID($K254,1,SEARCH("TTL",$K254)-2),$BM:$BM),SUMIF(실입고현황!$A:$A,BF254&amp;VLOOKUP($AG254,'TARGET MU'!$A:$D,'TARGET MU'!$B$1,FALSE)&amp;$Z254&amp;" "&amp;$AE254,실입고현황!$C:$C))</f>
        <v>0</v>
      </c>
      <c r="BN254" s="104">
        <f t="shared" si="227"/>
        <v>15</v>
      </c>
      <c r="BO254" s="46">
        <f t="shared" si="228"/>
        <v>150</v>
      </c>
      <c r="BP254" s="94">
        <f t="shared" si="229"/>
        <v>2454656.2499999995</v>
      </c>
      <c r="BQ254" s="94">
        <f t="shared" si="230"/>
        <v>11250000</v>
      </c>
      <c r="BR254" s="47">
        <f t="shared" si="231"/>
        <v>4.1664785964522446</v>
      </c>
      <c r="BT254" s="26" t="str">
        <f>IF(ISERROR(Z254&amp;VLOOKUP($AG254,'TARGET MU'!$A:$D,'TARGET MU'!$B$1,FALSE))=TRUE,"",Z254&amp;VLOOKUP($AG254,'TARGET MU'!$A:$D,'TARGET MU'!$B$1,FALSE))</f>
        <v>ELSPTF5524BK에버그린</v>
      </c>
      <c r="BU254" s="31">
        <f t="shared" si="240"/>
        <v>16364.374999999998</v>
      </c>
      <c r="BV254" s="31" t="str">
        <f t="shared" si="241"/>
        <v>ELSPTF5524BKOXL15075000EVERGREEN04CN</v>
      </c>
      <c r="BX254" s="54" t="str">
        <f t="shared" si="263"/>
        <v>ELS</v>
      </c>
      <c r="BY254" s="55">
        <f t="shared" si="264"/>
        <v>5</v>
      </c>
      <c r="BZ254" s="55" t="str">
        <f t="shared" si="265"/>
        <v>M</v>
      </c>
      <c r="CA254" s="55" t="str">
        <f t="shared" si="266"/>
        <v>PT</v>
      </c>
      <c r="CB254" s="55" t="str">
        <f t="shared" si="267"/>
        <v>K</v>
      </c>
      <c r="CC254" s="55" t="str">
        <f t="shared" si="268"/>
        <v>CN</v>
      </c>
      <c r="CD254" s="56" t="str">
        <f t="shared" si="269"/>
        <v>14FW ELSTINKO_PANTS_03_BK_KIDS</v>
      </c>
      <c r="CE254" s="55" t="str">
        <f t="shared" si="270"/>
        <v>ELSPTF5524</v>
      </c>
      <c r="CF254" s="55">
        <f t="shared" si="271"/>
        <v>524</v>
      </c>
      <c r="CG254" s="56" t="str">
        <f t="shared" si="272"/>
        <v>14FW ELSTINKO_PANTS_03_BK_KIDS</v>
      </c>
      <c r="CH254" s="55" t="str">
        <f t="shared" si="273"/>
        <v>BK</v>
      </c>
      <c r="CI254" s="55">
        <f t="shared" si="274"/>
        <v>1</v>
      </c>
      <c r="CJ254" s="55" t="str">
        <f t="shared" si="275"/>
        <v>OXL</v>
      </c>
      <c r="CK254" s="57">
        <f t="shared" si="232"/>
        <v>150</v>
      </c>
      <c r="CL254" s="58">
        <f t="shared" si="276"/>
        <v>12.5</v>
      </c>
      <c r="CM254" s="57">
        <f t="shared" si="277"/>
        <v>75000</v>
      </c>
      <c r="CN254" s="57">
        <f t="shared" si="278"/>
        <v>16314.374999999998</v>
      </c>
      <c r="CO254" s="57">
        <f t="shared" si="279"/>
        <v>50</v>
      </c>
      <c r="CP254" s="59">
        <f t="shared" si="280"/>
        <v>1</v>
      </c>
      <c r="CQ254" s="234"/>
      <c r="CS254" s="48"/>
      <c r="CT254" s="49" t="str">
        <f t="shared" si="281"/>
        <v>ELSPTF5524BKOXL</v>
      </c>
      <c r="CU254" s="50" t="str">
        <f t="shared" si="282"/>
        <v>ELSTINKO</v>
      </c>
      <c r="CV254" s="50" t="str">
        <f t="shared" si="262"/>
        <v>PANTS_524_KIDS</v>
      </c>
      <c r="CW254" s="50" t="str">
        <f t="shared" si="283"/>
        <v>BLACK_OXL</v>
      </c>
      <c r="CX254" s="51" t="str">
        <f t="shared" si="284"/>
        <v>ELS</v>
      </c>
      <c r="CY254" s="51">
        <f t="shared" si="285"/>
        <v>524</v>
      </c>
      <c r="CZ254" s="52">
        <f t="shared" si="233"/>
        <v>150</v>
      </c>
      <c r="DA254" s="52">
        <f t="shared" si="286"/>
        <v>75000</v>
      </c>
      <c r="DB254" s="51" t="str">
        <f t="shared" si="287"/>
        <v>BLACK</v>
      </c>
      <c r="DC254" s="51" t="str">
        <f t="shared" si="288"/>
        <v>OXL</v>
      </c>
      <c r="DD254" s="60"/>
      <c r="DE254" s="164"/>
      <c r="DG254" s="270">
        <v>41778</v>
      </c>
      <c r="DH254" s="276">
        <f t="shared" si="260"/>
        <v>41754</v>
      </c>
      <c r="DI254" s="269">
        <v>41746</v>
      </c>
      <c r="DJ254" s="269">
        <v>41746</v>
      </c>
      <c r="DK254" s="270"/>
      <c r="DL254" s="1167"/>
      <c r="DM254" s="1167"/>
      <c r="DN254" s="270"/>
      <c r="DO254" s="270"/>
      <c r="DP254" s="277">
        <f t="shared" si="261"/>
        <v>41784</v>
      </c>
      <c r="DQ254" s="270"/>
      <c r="DR254" s="270"/>
      <c r="DS254" s="271"/>
      <c r="DT254" s="270"/>
      <c r="DU254" s="271"/>
      <c r="DV254" s="270">
        <v>41820</v>
      </c>
      <c r="DW254" s="270"/>
      <c r="DX254" s="271"/>
      <c r="DY254" s="271"/>
      <c r="DZ254" s="60"/>
      <c r="EA254" s="61"/>
      <c r="EB254" s="61"/>
      <c r="EC254" s="26" t="str">
        <f t="shared" si="242"/>
        <v/>
      </c>
      <c r="ED254" s="26" t="str">
        <f t="shared" si="243"/>
        <v>ELSPTF5524BKOXL</v>
      </c>
      <c r="EE254" s="27">
        <f>IF($ED254="",0,IF(COUNTIF(ED$12:ED253,ED254)=0,0,COUNTIF(ED$12:ED253,ED254)))</f>
        <v>0</v>
      </c>
      <c r="EF254" s="26">
        <f t="shared" si="244"/>
        <v>0</v>
      </c>
      <c r="EG254" s="27" t="str">
        <f t="shared" si="245"/>
        <v/>
      </c>
      <c r="EI254" s="26" t="str">
        <f t="shared" si="246"/>
        <v>ELSPTF5524</v>
      </c>
      <c r="EJ254" s="26" t="str">
        <f t="shared" si="247"/>
        <v>ELSPTF5524BK</v>
      </c>
    </row>
    <row r="255" spans="1:140" s="26" customFormat="1" ht="52.5" customHeight="1">
      <c r="A255" s="168" t="str">
        <f>IF(OR($I255="TTL",$I255=""),"",IF(ISERROR(VLOOKUP($B255,CODE!$D:$G,CODE!$F$1-2,FALSE))=TRUE,"전략",VLOOKUP($B255,CODE!$D:$G,CODE!$F$1-2,FALSE)))</f>
        <v>전략</v>
      </c>
      <c r="B255" s="217" t="str">
        <f>IF(OR($I255="TTL",$I255=""),"",IF(VLOOKUP($P255,CODE!$K:$O,CODE!$O$1,FALSE)="",$I255,$I255&amp;"-"&amp;VLOOKUP($P255,CODE!$K:$O,CODE!$O$1,FALSE)))</f>
        <v>ELS-의류</v>
      </c>
      <c r="C255" s="71" t="str">
        <f t="shared" si="234"/>
        <v>ELS-EVERGREEN-04</v>
      </c>
      <c r="D255" s="300" t="str">
        <f t="shared" si="235"/>
        <v>ELS-EVERGREEN-04ELSTLF5044BK</v>
      </c>
      <c r="E255" s="71">
        <f t="shared" si="236"/>
        <v>7</v>
      </c>
      <c r="F255" s="193" t="str">
        <f t="shared" si="237"/>
        <v>ELS-EVERGREEN-047</v>
      </c>
      <c r="G255" s="71" t="str">
        <f t="shared" si="238"/>
        <v>ELS-EVERGREEN-047-ELSTLF5044BLACKOXS</v>
      </c>
      <c r="H255" s="71" t="str">
        <f>IF(ISERROR(I255&amp;VLOOKUP(P255,CODE!$K:$N,CODE!$N$1,FALSE)&amp;S255)=TRUE,0,I255&amp;VLOOKUP(P255,CODE!$K:$N,CODE!$N$1,FALSE)&amp;S255)</f>
        <v>ELS의류44</v>
      </c>
      <c r="I255" s="71" t="str">
        <f>IF(ISERROR(SEARCH("TTL",$K255))=TRUE,IF($L255="","",VLOOKUP($L255,CODE!$B:$G,CODE!$D$1,FALSE)),"TTL")</f>
        <v>ELS</v>
      </c>
      <c r="J255" s="237" t="str">
        <f t="shared" si="239"/>
        <v>14FW_E</v>
      </c>
      <c r="K255" s="878"/>
      <c r="L255" s="40" t="s">
        <v>2465</v>
      </c>
      <c r="M255" s="41" t="str">
        <f>IF(OR($I255="TTL",$L255=""),"",VLOOKUP($L255,CODE!$B:$D,CODE!$C$1,FALSE))</f>
        <v>ELSTINKO</v>
      </c>
      <c r="N255" s="42" t="str">
        <f>IF(OR($I255="TTL",$L255=""),"",VLOOKUP($K$2,CODE!$S:$T,CODE!$T$1-1,FALSE))</f>
        <v>F</v>
      </c>
      <c r="O255" s="1281">
        <v>5</v>
      </c>
      <c r="P255" s="40" t="s">
        <v>2466</v>
      </c>
      <c r="Q255" s="41" t="str">
        <f>IF(OR($I255="TTL",$P255=""),"",VLOOKUP($P255,CODE!$K:$M,CODE!$L$1,FALSE))</f>
        <v>LONG SLEEVES</v>
      </c>
      <c r="R255" s="1282" t="s">
        <v>2404</v>
      </c>
      <c r="S255" s="1283">
        <v>44</v>
      </c>
      <c r="T255" s="43" t="str">
        <f t="shared" si="255"/>
        <v>044</v>
      </c>
      <c r="U255" s="39" t="str">
        <f t="shared" si="256"/>
        <v>ELSTLF5044</v>
      </c>
      <c r="V255" s="36">
        <f t="shared" si="224"/>
        <v>0.2</v>
      </c>
      <c r="W255" s="1284" t="s">
        <v>2467</v>
      </c>
      <c r="X255" s="39" t="str">
        <f>IF($Y255="","",VLOOKUP($Y255,CODE!$AE:$AF,CODE!$AF$1-1,FALSE))</f>
        <v>BK</v>
      </c>
      <c r="Y255" s="37" t="s">
        <v>2406</v>
      </c>
      <c r="Z255" s="35" t="str">
        <f t="shared" si="257"/>
        <v>ELSTLF5044BK</v>
      </c>
      <c r="AA255" s="592" t="str">
        <f t="shared" si="225"/>
        <v/>
      </c>
      <c r="AB255" s="44">
        <f t="shared" si="226"/>
        <v>0.2</v>
      </c>
      <c r="AC255" s="598" t="s">
        <v>3017</v>
      </c>
      <c r="AD255" s="184">
        <v>1</v>
      </c>
      <c r="AE255" s="1285" t="s">
        <v>576</v>
      </c>
      <c r="AF255" s="1295">
        <v>200</v>
      </c>
      <c r="AG255" s="1287" t="s">
        <v>2448</v>
      </c>
      <c r="AH255" s="1288">
        <v>4</v>
      </c>
      <c r="AI255" s="224" t="str">
        <f t="shared" si="258"/>
        <v>04</v>
      </c>
      <c r="AJ255" s="1289" t="s">
        <v>2409</v>
      </c>
      <c r="AK255" s="1289" t="s">
        <v>2449</v>
      </c>
      <c r="AL255" s="212">
        <f t="shared" si="259"/>
        <v>1</v>
      </c>
      <c r="AM255" s="247">
        <f>IF(ISERROR(VLOOKUP($F255,[1]기획현황취합!$A$1:$E$65440,[1]기획현황취합!$B$1,FALSE))=TRUE,0,VLOOKUP($F255,[1]기획현황취합!$A$1:$E$65440,[1]기획현황취합!$B$1,FALSE))</f>
        <v>79000</v>
      </c>
      <c r="AN255" s="1099">
        <f>IF(ISERROR(VLOOKUP($F255,[1]기획현황취합!$A$1:$E$65440,[1]기획현황취합!$C$1,FALSE))=TRUE,0,VLOOKUP($F255,[1]기획현황취합!$A$1:$E$65440,[1]기획현황취합!$C$1,FALSE))</f>
        <v>41803</v>
      </c>
      <c r="AO255" s="45">
        <f>IF(ISERROR(($AM255/1.1)/VLOOKUP($AG255,'TARGET MU'!$A:$D,'TARGET MU'!$D$1,FALSE))=TRUE,0,($AM255/1.1)/VLOOKUP($AG255,'TARGET MU'!$A:$D,'TARGET MU'!$D$1,FALSE))</f>
        <v>14363.636363636362</v>
      </c>
      <c r="AP255" s="1110">
        <f>IF(OR(AF255=0,AND(AV255=0,AW255=0)),0,IF(AG255="캡보이2",AV255*$AQ$5+AU255,IF(OR(AK255="IN",AK255="BG",AK255="VT",AK255="CB"),$AU255+(($AV255*(1+$AW$4))*(HLOOKUP(VLOOKUP(AG255,'TARGET MU'!$A:$P,'TARGET MU'!$J$1,FALSE),$AO$4:$AR$5,2,FALSE)))+$AW255,$AU255+((($AV255*(1+$AW$4))*(1+HLOOKUP(VLOOKUP($P255,CODE!$K:$P,CODE!$P$1,FALSE),$AS$4:$AV$5,2,FALSE)))*(HLOOKUP(VLOOKUP(AG255,'TARGET MU'!$A:$P,'TARGET MU'!$J$1,FALSE),$AO$4:$AR$5,2,FALSE)))+$AW255)))</f>
        <v>17016.949999999997</v>
      </c>
      <c r="AQ255" s="38">
        <f>AP255-AO255</f>
        <v>2653.3136363636349</v>
      </c>
      <c r="AR255" s="754">
        <v>0</v>
      </c>
      <c r="AS255" s="754">
        <v>50</v>
      </c>
      <c r="AT255" s="244" t="s">
        <v>1724</v>
      </c>
      <c r="AU255" s="219">
        <f>SUM(AR255:AT255)</f>
        <v>50</v>
      </c>
      <c r="AV255" s="245">
        <v>13</v>
      </c>
      <c r="AW255" s="246">
        <v>0</v>
      </c>
      <c r="AX255" s="250">
        <f>IF(ISERROR(VLOOKUP($F255,[1]기획현황취합!$A$1:$E$65440,[1]기획현황취합!$D$1,FALSE))=TRUE,0,VLOOKUP($F255,[1]기획현황취합!$A$1:$E$65440,[1]기획현황취합!$D$1,FALSE))</f>
        <v>41744</v>
      </c>
      <c r="AY255" s="248">
        <v>41853</v>
      </c>
      <c r="AZ255" s="208">
        <f>IF(ISERROR(VLOOKUP($F255,[1]기획현황취합!$A$1:$E$65440,[1]기획현황취합!$E$1,FALSE))=TRUE,0,VLOOKUP($F255,[1]기획현황취합!$A$1:$E$65440,[1]기획현황취합!$E$1,FALSE))</f>
        <v>41844</v>
      </c>
      <c r="BA255" s="243">
        <v>41859</v>
      </c>
      <c r="BB255" s="243">
        <v>41885</v>
      </c>
      <c r="BC255" s="243">
        <v>0</v>
      </c>
      <c r="BD255" s="243">
        <v>0</v>
      </c>
      <c r="BE255" s="243">
        <v>0</v>
      </c>
      <c r="BF255" s="243">
        <v>0</v>
      </c>
      <c r="BG255" s="249" t="s">
        <v>2773</v>
      </c>
      <c r="BH255" s="249">
        <v>0</v>
      </c>
      <c r="BI255" s="83">
        <f>IF($I255="TTL",SUMIF($C:$C,MID($K255,1,SEARCH("TTL",$K255)-2),$BI:$BI),SUMIF(실입고현황!$A:$A,BB255&amp;VLOOKUP($AG255,'TARGET MU'!$A:$D,'TARGET MU'!$B$1,FALSE)&amp;$Z255&amp;" "&amp;$AE255,실입고현황!$C:$C))</f>
        <v>202</v>
      </c>
      <c r="BJ255" s="102">
        <f>IF($I255="TTL",SUMIF($C:$C,MID($K255,1,SEARCH("TTL",$K255)-2),$BJ:$BJ),SUMIF(실입고현황!$A:$A,BC255&amp;VLOOKUP($AG255,'TARGET MU'!$A:$D,'TARGET MU'!$B$1,FALSE)&amp;$Z255&amp;" "&amp;$AE255,실입고현황!$C:$C))</f>
        <v>0</v>
      </c>
      <c r="BK255" s="103">
        <f>IF($I255="TTL",SUMIF($C:$C,MID($K255,1,SEARCH("TTL",$K255)-2),$BK:$BK),SUMIF(실입고현황!$A:$A,BD255&amp;VLOOKUP($AG255,'TARGET MU'!$A:$D,'TARGET MU'!$B$1,FALSE)&amp;$Z255&amp;" "&amp;$AE255,실입고현황!$C:$C))</f>
        <v>0</v>
      </c>
      <c r="BL255" s="103">
        <f>IF($I255="TTL",SUMIF($C:$C,MID($K255,1,SEARCH("TTL",$K255)-2),$BL:$BL),SUMIF(실입고현황!$A:$A,BE255&amp;VLOOKUP($AG255,'TARGET MU'!$A:$D,'TARGET MU'!$B$1,FALSE)&amp;$Z255&amp;" "&amp;$AE255,실입고현황!$C:$C))</f>
        <v>0</v>
      </c>
      <c r="BM255" s="103">
        <f>IF($I255="TTL",SUMIF($C:$C,MID($K255,1,SEARCH("TTL",$K255)-2),$BM:$BM),SUMIF(실입고현황!$A:$A,BF255&amp;VLOOKUP($AG255,'TARGET MU'!$A:$D,'TARGET MU'!$B$1,FALSE)&amp;$Z255&amp;" "&amp;$AE255,실입고현황!$C:$C))</f>
        <v>0</v>
      </c>
      <c r="BN255" s="104">
        <f t="shared" si="227"/>
        <v>0</v>
      </c>
      <c r="BO255" s="46">
        <f t="shared" si="228"/>
        <v>200</v>
      </c>
      <c r="BP255" s="94">
        <f t="shared" si="229"/>
        <v>3403389.9999999995</v>
      </c>
      <c r="BQ255" s="94">
        <f t="shared" si="230"/>
        <v>15800000</v>
      </c>
      <c r="BR255" s="47">
        <f t="shared" si="231"/>
        <v>4.220390952443406</v>
      </c>
      <c r="BT255" s="26" t="str">
        <f>IF(ISERROR(Z255&amp;VLOOKUP($AG255,'TARGET MU'!$A:$D,'TARGET MU'!$B$1,FALSE))=TRUE,"",Z255&amp;VLOOKUP($AG255,'TARGET MU'!$A:$D,'TARGET MU'!$B$1,FALSE))</f>
        <v>ELSTLF5044BK에버그린</v>
      </c>
      <c r="BU255" s="31">
        <f t="shared" si="240"/>
        <v>17016.949999999997</v>
      </c>
      <c r="BV255" s="31" t="str">
        <f t="shared" si="241"/>
        <v>ELSTLF5044BKOXS20079000EVERGREEN04CN</v>
      </c>
      <c r="BX255" s="54" t="str">
        <f t="shared" si="263"/>
        <v>ELS</v>
      </c>
      <c r="BY255" s="55">
        <f t="shared" si="264"/>
        <v>5</v>
      </c>
      <c r="BZ255" s="55" t="str">
        <f t="shared" si="265"/>
        <v>M</v>
      </c>
      <c r="CA255" s="55" t="str">
        <f t="shared" si="266"/>
        <v>TL</v>
      </c>
      <c r="CB255" s="55" t="str">
        <f t="shared" si="267"/>
        <v>U</v>
      </c>
      <c r="CC255" s="55" t="str">
        <f t="shared" si="268"/>
        <v>CN</v>
      </c>
      <c r="CD255" s="56" t="str">
        <f t="shared" si="269"/>
        <v>14FW_ELSTINKO_MTM_05_BK</v>
      </c>
      <c r="CE255" s="55" t="str">
        <f t="shared" si="270"/>
        <v>ELSTLF5044</v>
      </c>
      <c r="CF255" s="55" t="str">
        <f t="shared" si="271"/>
        <v>044</v>
      </c>
      <c r="CG255" s="56" t="str">
        <f t="shared" si="272"/>
        <v>14FW_ELSTINKO_MTM_05_BK</v>
      </c>
      <c r="CH255" s="55" t="str">
        <f t="shared" si="273"/>
        <v>BK</v>
      </c>
      <c r="CI255" s="55">
        <f t="shared" si="274"/>
        <v>1</v>
      </c>
      <c r="CJ255" s="55" t="str">
        <f t="shared" si="275"/>
        <v>OXS</v>
      </c>
      <c r="CK255" s="57">
        <f t="shared" si="232"/>
        <v>200</v>
      </c>
      <c r="CL255" s="58">
        <f t="shared" si="276"/>
        <v>13</v>
      </c>
      <c r="CM255" s="57">
        <f t="shared" si="277"/>
        <v>79000</v>
      </c>
      <c r="CN255" s="57">
        <f t="shared" si="278"/>
        <v>16966.949999999997</v>
      </c>
      <c r="CO255" s="57">
        <f t="shared" si="279"/>
        <v>50</v>
      </c>
      <c r="CP255" s="59">
        <f t="shared" si="280"/>
        <v>1</v>
      </c>
      <c r="CQ255" s="234"/>
      <c r="CS255" s="48"/>
      <c r="CT255" s="49" t="str">
        <f t="shared" si="281"/>
        <v>ELSTLF5044BKOXS</v>
      </c>
      <c r="CU255" s="50" t="str">
        <f t="shared" si="282"/>
        <v>ELSTINKO</v>
      </c>
      <c r="CV255" s="50" t="str">
        <f>IF($I255="TTL","",IF($CT255="","",$Q255&amp;"_"&amp;$T255&amp;IF(R255="K","_KIDS","")))</f>
        <v>LONG SLEEVES_044</v>
      </c>
      <c r="CW255" s="50" t="str">
        <f t="shared" si="283"/>
        <v>BLACK_OXS</v>
      </c>
      <c r="CX255" s="51" t="str">
        <f t="shared" si="284"/>
        <v>ELS</v>
      </c>
      <c r="CY255" s="51" t="str">
        <f t="shared" si="285"/>
        <v>044</v>
      </c>
      <c r="CZ255" s="52">
        <f t="shared" si="233"/>
        <v>200</v>
      </c>
      <c r="DA255" s="52">
        <f t="shared" si="286"/>
        <v>79000</v>
      </c>
      <c r="DB255" s="51" t="str">
        <f t="shared" si="287"/>
        <v>BLACK</v>
      </c>
      <c r="DC255" s="51" t="str">
        <f t="shared" si="288"/>
        <v>OXS</v>
      </c>
      <c r="DD255" s="60"/>
      <c r="DE255" s="164"/>
      <c r="DG255" s="270">
        <v>41778</v>
      </c>
      <c r="DH255" s="276">
        <f>IF(OR($I255="TTL",$I255=""),"",AZ255-$DH$11)</f>
        <v>41754</v>
      </c>
      <c r="DI255" s="269">
        <v>41746</v>
      </c>
      <c r="DJ255" s="269">
        <v>41746</v>
      </c>
      <c r="DK255" s="270"/>
      <c r="DL255" s="1167"/>
      <c r="DM255" s="1167"/>
      <c r="DN255" s="270"/>
      <c r="DO255" s="270"/>
      <c r="DP255" s="277">
        <f>IF(OR($DN255="없음",$I255="TTL",$I255=""),"",AZ255-$DP$11)</f>
        <v>41784</v>
      </c>
      <c r="DQ255" s="270"/>
      <c r="DR255" s="270"/>
      <c r="DS255" s="271"/>
      <c r="DT255" s="270"/>
      <c r="DU255" s="271"/>
      <c r="DV255" s="270">
        <v>41820</v>
      </c>
      <c r="DW255" s="270"/>
      <c r="DX255" s="271"/>
      <c r="DY255" s="271"/>
      <c r="DZ255" s="60"/>
      <c r="EA255" s="61"/>
      <c r="EB255" s="61"/>
      <c r="EC255" s="26" t="str">
        <f t="shared" si="242"/>
        <v>ELSTLF5044BK41744</v>
      </c>
      <c r="ED255" s="26" t="str">
        <f t="shared" si="243"/>
        <v>ELSTLF5044BKOXS</v>
      </c>
      <c r="EE255" s="27">
        <f>IF($ED255="",0,IF(COUNTIF(ED$12:ED254,ED255)=0,0,COUNTIF(ED$12:ED254,ED255)))</f>
        <v>0</v>
      </c>
      <c r="EF255" s="26">
        <f t="shared" si="244"/>
        <v>0</v>
      </c>
      <c r="EG255" s="27" t="str">
        <f t="shared" si="245"/>
        <v/>
      </c>
      <c r="EI255" s="26" t="str">
        <f t="shared" si="246"/>
        <v>ELSTLF5044</v>
      </c>
      <c r="EJ255" s="26" t="str">
        <f t="shared" si="247"/>
        <v>ELSTLF5044BK</v>
      </c>
    </row>
    <row r="256" spans="1:140" s="26" customFormat="1" ht="52.5" customHeight="1">
      <c r="A256" s="168" t="str">
        <f>IF(OR($I256="TTL",$I256=""),"",IF(ISERROR(VLOOKUP($B256,CODE!$D:$G,CODE!$F$1-2,FALSE))=TRUE,"전략",VLOOKUP($B256,CODE!$D:$G,CODE!$F$1-2,FALSE)))</f>
        <v>전략</v>
      </c>
      <c r="B256" s="217" t="str">
        <f>IF(OR($I256="TTL",$I256=""),"",IF(VLOOKUP($P256,CODE!$K:$O,CODE!$O$1,FALSE)="",$I256,$I256&amp;"-"&amp;VLOOKUP($P256,CODE!$K:$O,CODE!$O$1,FALSE)))</f>
        <v>ELS-의류</v>
      </c>
      <c r="C256" s="71" t="str">
        <f t="shared" si="234"/>
        <v>ELS-EVERGREEN-04</v>
      </c>
      <c r="D256" s="300" t="str">
        <f t="shared" si="235"/>
        <v>ELS-EVERGREEN-04ELSTLF5044BK</v>
      </c>
      <c r="E256" s="71">
        <f t="shared" si="236"/>
        <v>7</v>
      </c>
      <c r="F256" s="193" t="str">
        <f t="shared" si="237"/>
        <v>ELS-EVERGREEN-047</v>
      </c>
      <c r="G256" s="71" t="str">
        <f t="shared" si="238"/>
        <v>ELS-EVERGREEN-047-ELSTLF5044BLACKOSS</v>
      </c>
      <c r="H256" s="71" t="str">
        <f>IF(ISERROR(I256&amp;VLOOKUP(P256,CODE!$K:$N,CODE!$N$1,FALSE)&amp;S256)=TRUE,0,I256&amp;VLOOKUP(P256,CODE!$K:$N,CODE!$N$1,FALSE)&amp;S256)</f>
        <v>ELS의류44</v>
      </c>
      <c r="I256" s="71" t="str">
        <f>IF(ISERROR(SEARCH("TTL",$K256))=TRUE,IF($L256="","",VLOOKUP($L256,CODE!$B:$G,CODE!$D$1,FALSE)),"TTL")</f>
        <v>ELS</v>
      </c>
      <c r="J256" s="237" t="str">
        <f t="shared" si="239"/>
        <v>14FW_E</v>
      </c>
      <c r="K256" s="878"/>
      <c r="L256" s="40" t="s">
        <v>2465</v>
      </c>
      <c r="M256" s="41" t="str">
        <f>IF(OR($I256="TTL",$L256=""),"",VLOOKUP($L256,CODE!$B:$D,CODE!$C$1,FALSE))</f>
        <v>ELSTINKO</v>
      </c>
      <c r="N256" s="42" t="str">
        <f>IF(OR($I256="TTL",$L256=""),"",VLOOKUP($K$2,CODE!$S:$T,CODE!$T$1-1,FALSE))</f>
        <v>F</v>
      </c>
      <c r="O256" s="1281">
        <v>5</v>
      </c>
      <c r="P256" s="40" t="s">
        <v>2466</v>
      </c>
      <c r="Q256" s="41" t="str">
        <f>IF(OR($I256="TTL",$P256=""),"",VLOOKUP($P256,CODE!$K:$M,CODE!$L$1,FALSE))</f>
        <v>LONG SLEEVES</v>
      </c>
      <c r="R256" s="1282" t="s">
        <v>2404</v>
      </c>
      <c r="S256" s="1283">
        <v>44</v>
      </c>
      <c r="T256" s="43" t="str">
        <f t="shared" si="255"/>
        <v>044</v>
      </c>
      <c r="U256" s="39" t="str">
        <f t="shared" si="256"/>
        <v>ELSTLF5044</v>
      </c>
      <c r="V256" s="36">
        <f t="shared" si="224"/>
        <v>0.2</v>
      </c>
      <c r="W256" s="1284" t="s">
        <v>2467</v>
      </c>
      <c r="X256" s="39" t="str">
        <f>IF($Y256="","",VLOOKUP($Y256,CODE!$AE:$AF,CODE!$AF$1-1,FALSE))</f>
        <v>BK</v>
      </c>
      <c r="Y256" s="37" t="s">
        <v>2406</v>
      </c>
      <c r="Z256" s="35" t="str">
        <f t="shared" si="257"/>
        <v>ELSTLF5044BK</v>
      </c>
      <c r="AA256" s="592" t="str">
        <f t="shared" si="225"/>
        <v/>
      </c>
      <c r="AB256" s="44">
        <f t="shared" si="226"/>
        <v>0.2</v>
      </c>
      <c r="AC256" s="598" t="s">
        <v>3017</v>
      </c>
      <c r="AD256" s="184">
        <v>1</v>
      </c>
      <c r="AE256" s="1285" t="s">
        <v>593</v>
      </c>
      <c r="AF256" s="1295">
        <v>250</v>
      </c>
      <c r="AG256" s="1287" t="s">
        <v>2448</v>
      </c>
      <c r="AH256" s="1288">
        <v>4</v>
      </c>
      <c r="AI256" s="224" t="str">
        <f t="shared" si="258"/>
        <v>04</v>
      </c>
      <c r="AJ256" s="1289" t="s">
        <v>2409</v>
      </c>
      <c r="AK256" s="1289" t="s">
        <v>2449</v>
      </c>
      <c r="AL256" s="212">
        <f t="shared" si="259"/>
        <v>1</v>
      </c>
      <c r="AM256" s="247">
        <f>IF(ISERROR(VLOOKUP($F256,[1]기획현황취합!$A$1:$E$65440,[1]기획현황취합!$B$1,FALSE))=TRUE,0,VLOOKUP($F256,[1]기획현황취합!$A$1:$E$65440,[1]기획현황취합!$B$1,FALSE))</f>
        <v>79000</v>
      </c>
      <c r="AN256" s="1099">
        <f>IF(ISERROR(VLOOKUP($F256,[1]기획현황취합!$A$1:$E$65440,[1]기획현황취합!$C$1,FALSE))=TRUE,0,VLOOKUP($F256,[1]기획현황취합!$A$1:$E$65440,[1]기획현황취합!$C$1,FALSE))</f>
        <v>41803</v>
      </c>
      <c r="AO256" s="45">
        <f>IF(ISERROR(($AM256/1.1)/VLOOKUP($AG256,'TARGET MU'!$A:$D,'TARGET MU'!$D$1,FALSE))=TRUE,0,($AM256/1.1)/VLOOKUP($AG256,'TARGET MU'!$A:$D,'TARGET MU'!$D$1,FALSE))</f>
        <v>14363.636363636362</v>
      </c>
      <c r="AP256" s="1110">
        <f>IF(OR(AF256=0,AND(AV256=0,AW256=0)),0,IF(AG256="캡보이2",AV256*$AQ$5+AU256,IF(OR(AK256="IN",AK256="BG",AK256="VT",AK256="CB"),$AU256+(($AV256*(1+$AW$4))*(HLOOKUP(VLOOKUP(AG256,'TARGET MU'!$A:$P,'TARGET MU'!$J$1,FALSE),$AO$4:$AR$5,2,FALSE)))+$AW256,$AU256+((($AV256*(1+$AW$4))*(1+HLOOKUP(VLOOKUP($P256,CODE!$K:$P,CODE!$P$1,FALSE),$AS$4:$AV$5,2,FALSE)))*(HLOOKUP(VLOOKUP(AG256,'TARGET MU'!$A:$P,'TARGET MU'!$J$1,FALSE),$AO$4:$AR$5,2,FALSE)))+$AW256)))</f>
        <v>17016.949999999997</v>
      </c>
      <c r="AQ256" s="38">
        <f>AP256-AO256</f>
        <v>2653.3136363636349</v>
      </c>
      <c r="AR256" s="754">
        <v>0</v>
      </c>
      <c r="AS256" s="754">
        <v>50</v>
      </c>
      <c r="AT256" s="244" t="s">
        <v>1724</v>
      </c>
      <c r="AU256" s="219">
        <f>SUM(AR256:AT256)</f>
        <v>50</v>
      </c>
      <c r="AV256" s="245">
        <v>13</v>
      </c>
      <c r="AW256" s="246">
        <v>0</v>
      </c>
      <c r="AX256" s="250">
        <f>IF(ISERROR(VLOOKUP($F256,[1]기획현황취합!$A$1:$E$65440,[1]기획현황취합!$D$1,FALSE))=TRUE,0,VLOOKUP($F256,[1]기획현황취합!$A$1:$E$65440,[1]기획현황취합!$D$1,FALSE))</f>
        <v>41744</v>
      </c>
      <c r="AY256" s="248">
        <v>41853</v>
      </c>
      <c r="AZ256" s="208">
        <f>IF(ISERROR(VLOOKUP($F256,[1]기획현황취합!$A$1:$E$65440,[1]기획현황취합!$E$1,FALSE))=TRUE,0,VLOOKUP($F256,[1]기획현황취합!$A$1:$E$65440,[1]기획현황취합!$E$1,FALSE))</f>
        <v>41844</v>
      </c>
      <c r="BA256" s="243">
        <v>41859</v>
      </c>
      <c r="BB256" s="243">
        <v>41885</v>
      </c>
      <c r="BC256" s="243">
        <v>0</v>
      </c>
      <c r="BD256" s="243">
        <v>0</v>
      </c>
      <c r="BE256" s="243">
        <v>0</v>
      </c>
      <c r="BF256" s="243">
        <v>0</v>
      </c>
      <c r="BG256" s="249" t="s">
        <v>2773</v>
      </c>
      <c r="BH256" s="249">
        <v>0</v>
      </c>
      <c r="BI256" s="83">
        <f>IF($I256="TTL",SUMIF($C:$C,MID($K256,1,SEARCH("TTL",$K256)-2),$BI:$BI),SUMIF(실입고현황!$A:$A,BB256&amp;VLOOKUP($AG256,'TARGET MU'!$A:$D,'TARGET MU'!$B$1,FALSE)&amp;$Z256&amp;" "&amp;$AE256,실입고현황!$C:$C))</f>
        <v>243</v>
      </c>
      <c r="BJ256" s="102">
        <f>IF($I256="TTL",SUMIF($C:$C,MID($K256,1,SEARCH("TTL",$K256)-2),$BJ:$BJ),SUMIF(실입고현황!$A:$A,BC256&amp;VLOOKUP($AG256,'TARGET MU'!$A:$D,'TARGET MU'!$B$1,FALSE)&amp;$Z256&amp;" "&amp;$AE256,실입고현황!$C:$C))</f>
        <v>0</v>
      </c>
      <c r="BK256" s="103">
        <f>IF($I256="TTL",SUMIF($C:$C,MID($K256,1,SEARCH("TTL",$K256)-2),$BK:$BK),SUMIF(실입고현황!$A:$A,BD256&amp;VLOOKUP($AG256,'TARGET MU'!$A:$D,'TARGET MU'!$B$1,FALSE)&amp;$Z256&amp;" "&amp;$AE256,실입고현황!$C:$C))</f>
        <v>0</v>
      </c>
      <c r="BL256" s="103">
        <f>IF($I256="TTL",SUMIF($C:$C,MID($K256,1,SEARCH("TTL",$K256)-2),$BL:$BL),SUMIF(실입고현황!$A:$A,BE256&amp;VLOOKUP($AG256,'TARGET MU'!$A:$D,'TARGET MU'!$B$1,FALSE)&amp;$Z256&amp;" "&amp;$AE256,실입고현황!$C:$C))</f>
        <v>0</v>
      </c>
      <c r="BM256" s="103">
        <f>IF($I256="TTL",SUMIF($C:$C,MID($K256,1,SEARCH("TTL",$K256)-2),$BM:$BM),SUMIF(실입고현황!$A:$A,BF256&amp;VLOOKUP($AG256,'TARGET MU'!$A:$D,'TARGET MU'!$B$1,FALSE)&amp;$Z256&amp;" "&amp;$AE256,실입고현황!$C:$C))</f>
        <v>0</v>
      </c>
      <c r="BN256" s="104">
        <f t="shared" si="227"/>
        <v>0</v>
      </c>
      <c r="BO256" s="46">
        <f t="shared" si="228"/>
        <v>250</v>
      </c>
      <c r="BP256" s="94">
        <f t="shared" si="229"/>
        <v>4254237.4999999991</v>
      </c>
      <c r="BQ256" s="94">
        <f t="shared" si="230"/>
        <v>19750000</v>
      </c>
      <c r="BR256" s="47">
        <f t="shared" si="231"/>
        <v>4.2203909524434069</v>
      </c>
      <c r="BT256" s="26" t="str">
        <f>IF(ISERROR(Z256&amp;VLOOKUP($AG256,'TARGET MU'!$A:$D,'TARGET MU'!$B$1,FALSE))=TRUE,"",Z256&amp;VLOOKUP($AG256,'TARGET MU'!$A:$D,'TARGET MU'!$B$1,FALSE))</f>
        <v>ELSTLF5044BK에버그린</v>
      </c>
      <c r="BU256" s="31">
        <f t="shared" si="240"/>
        <v>17016.949999999997</v>
      </c>
      <c r="BV256" s="31" t="str">
        <f t="shared" si="241"/>
        <v>ELSTLF5044BKOSS25079000EVERGREEN04CN</v>
      </c>
      <c r="BX256" s="54" t="str">
        <f t="shared" si="263"/>
        <v>ELS</v>
      </c>
      <c r="BY256" s="55">
        <f t="shared" si="264"/>
        <v>5</v>
      </c>
      <c r="BZ256" s="55" t="str">
        <f t="shared" si="265"/>
        <v>M</v>
      </c>
      <c r="CA256" s="55" t="str">
        <f t="shared" si="266"/>
        <v>TL</v>
      </c>
      <c r="CB256" s="55" t="str">
        <f t="shared" si="267"/>
        <v>U</v>
      </c>
      <c r="CC256" s="55" t="str">
        <f t="shared" si="268"/>
        <v>CN</v>
      </c>
      <c r="CD256" s="56" t="str">
        <f t="shared" si="269"/>
        <v>14FW_ELSTINKO_MTM_05_BK</v>
      </c>
      <c r="CE256" s="55" t="str">
        <f t="shared" si="270"/>
        <v>ELSTLF5044</v>
      </c>
      <c r="CF256" s="55" t="str">
        <f t="shared" si="271"/>
        <v>044</v>
      </c>
      <c r="CG256" s="56" t="str">
        <f t="shared" si="272"/>
        <v>14FW_ELSTINKO_MTM_05_BK</v>
      </c>
      <c r="CH256" s="55" t="str">
        <f t="shared" si="273"/>
        <v>BK</v>
      </c>
      <c r="CI256" s="55">
        <f t="shared" si="274"/>
        <v>1</v>
      </c>
      <c r="CJ256" s="55" t="str">
        <f t="shared" si="275"/>
        <v>OSS</v>
      </c>
      <c r="CK256" s="57">
        <f t="shared" si="232"/>
        <v>250</v>
      </c>
      <c r="CL256" s="58">
        <f t="shared" si="276"/>
        <v>13</v>
      </c>
      <c r="CM256" s="57">
        <f t="shared" si="277"/>
        <v>79000</v>
      </c>
      <c r="CN256" s="57">
        <f t="shared" si="278"/>
        <v>16966.949999999997</v>
      </c>
      <c r="CO256" s="57">
        <f t="shared" si="279"/>
        <v>50</v>
      </c>
      <c r="CP256" s="59">
        <f t="shared" si="280"/>
        <v>1</v>
      </c>
      <c r="CQ256" s="234"/>
      <c r="CS256" s="48"/>
      <c r="CT256" s="49" t="str">
        <f t="shared" si="281"/>
        <v>ELSTLF5044BKOSS</v>
      </c>
      <c r="CU256" s="50" t="str">
        <f t="shared" si="282"/>
        <v>ELSTINKO</v>
      </c>
      <c r="CV256" s="50" t="str">
        <f>IF($I256="TTL","",IF($CT256="","",$Q256&amp;"_"&amp;$T256&amp;IF(R256="K","_KIDS","")))</f>
        <v>LONG SLEEVES_044</v>
      </c>
      <c r="CW256" s="50" t="str">
        <f t="shared" si="283"/>
        <v>BLACK_OSS</v>
      </c>
      <c r="CX256" s="51" t="str">
        <f t="shared" si="284"/>
        <v>ELS</v>
      </c>
      <c r="CY256" s="51" t="str">
        <f t="shared" si="285"/>
        <v>044</v>
      </c>
      <c r="CZ256" s="52">
        <f t="shared" si="233"/>
        <v>250</v>
      </c>
      <c r="DA256" s="52">
        <f t="shared" si="286"/>
        <v>79000</v>
      </c>
      <c r="DB256" s="51" t="str">
        <f t="shared" si="287"/>
        <v>BLACK</v>
      </c>
      <c r="DC256" s="51" t="str">
        <f t="shared" si="288"/>
        <v>OSS</v>
      </c>
      <c r="DD256" s="60"/>
      <c r="DE256" s="164"/>
      <c r="DG256" s="270">
        <v>41778</v>
      </c>
      <c r="DH256" s="276">
        <f>IF(OR($I256="TTL",$I256=""),"",AZ256-$DH$11)</f>
        <v>41754</v>
      </c>
      <c r="DI256" s="269">
        <v>41746</v>
      </c>
      <c r="DJ256" s="269">
        <v>41746</v>
      </c>
      <c r="DK256" s="270"/>
      <c r="DL256" s="1167"/>
      <c r="DM256" s="1167"/>
      <c r="DN256" s="270"/>
      <c r="DO256" s="270"/>
      <c r="DP256" s="277">
        <f>IF(OR($DN256="없음",$I256="TTL",$I256=""),"",AZ256-$DP$11)</f>
        <v>41784</v>
      </c>
      <c r="DQ256" s="270"/>
      <c r="DR256" s="270"/>
      <c r="DS256" s="271"/>
      <c r="DT256" s="270"/>
      <c r="DU256" s="271"/>
      <c r="DV256" s="270">
        <v>41820</v>
      </c>
      <c r="DW256" s="270"/>
      <c r="DX256" s="271"/>
      <c r="DY256" s="271"/>
      <c r="DZ256" s="60"/>
      <c r="EA256" s="61"/>
      <c r="EB256" s="61"/>
      <c r="EC256" s="26" t="str">
        <f t="shared" si="242"/>
        <v/>
      </c>
      <c r="ED256" s="26" t="str">
        <f t="shared" si="243"/>
        <v>ELSTLF5044BKOSS</v>
      </c>
      <c r="EE256" s="27">
        <f>IF($ED256="",0,IF(COUNTIF(ED$12:ED255,ED256)=0,0,COUNTIF(ED$12:ED255,ED256)))</f>
        <v>0</v>
      </c>
      <c r="EF256" s="26">
        <f t="shared" si="244"/>
        <v>0</v>
      </c>
      <c r="EG256" s="27" t="str">
        <f t="shared" si="245"/>
        <v/>
      </c>
      <c r="EI256" s="26" t="str">
        <f t="shared" si="246"/>
        <v>ELSTLF5044</v>
      </c>
      <c r="EJ256" s="26" t="str">
        <f t="shared" si="247"/>
        <v>ELSTLF5044BK</v>
      </c>
    </row>
    <row r="257" spans="1:140" s="26" customFormat="1" ht="52.5" customHeight="1">
      <c r="A257" s="168" t="str">
        <f>IF(OR($I257="TTL",$I257=""),"",IF(ISERROR(VLOOKUP($B257,CODE!$D:$G,CODE!$F$1-2,FALSE))=TRUE,"전략",VLOOKUP($B257,CODE!$D:$G,CODE!$F$1-2,FALSE)))</f>
        <v>전략</v>
      </c>
      <c r="B257" s="217" t="str">
        <f>IF(OR($I257="TTL",$I257=""),"",IF(VLOOKUP($P257,CODE!$K:$O,CODE!$O$1,FALSE)="",$I257,$I257&amp;"-"&amp;VLOOKUP($P257,CODE!$K:$O,CODE!$O$1,FALSE)))</f>
        <v>ELS-의류</v>
      </c>
      <c r="C257" s="71" t="str">
        <f t="shared" si="234"/>
        <v>ELS-EVERGREEN-04</v>
      </c>
      <c r="D257" s="300" t="str">
        <f t="shared" si="235"/>
        <v>ELS-EVERGREEN-04ELSTLF5044BK</v>
      </c>
      <c r="E257" s="71">
        <f t="shared" si="236"/>
        <v>7</v>
      </c>
      <c r="F257" s="193" t="str">
        <f t="shared" si="237"/>
        <v>ELS-EVERGREEN-047</v>
      </c>
      <c r="G257" s="71" t="str">
        <f t="shared" si="238"/>
        <v>ELS-EVERGREEN-047-ELSTLF5044BLACKOMM</v>
      </c>
      <c r="H257" s="71" t="str">
        <f>IF(ISERROR(I257&amp;VLOOKUP(P257,CODE!$K:$N,CODE!$N$1,FALSE)&amp;S257)=TRUE,0,I257&amp;VLOOKUP(P257,CODE!$K:$N,CODE!$N$1,FALSE)&amp;S257)</f>
        <v>ELS의류44</v>
      </c>
      <c r="I257" s="71" t="str">
        <f>IF(ISERROR(SEARCH("TTL",$K257))=TRUE,IF($L257="","",VLOOKUP($L257,CODE!$B:$G,CODE!$D$1,FALSE)),"TTL")</f>
        <v>ELS</v>
      </c>
      <c r="J257" s="237" t="str">
        <f t="shared" si="239"/>
        <v>14FW_E</v>
      </c>
      <c r="K257" s="878"/>
      <c r="L257" s="40" t="s">
        <v>2465</v>
      </c>
      <c r="M257" s="41" t="str">
        <f>IF(OR($I257="TTL",$L257=""),"",VLOOKUP($L257,CODE!$B:$D,CODE!$C$1,FALSE))</f>
        <v>ELSTINKO</v>
      </c>
      <c r="N257" s="42" t="str">
        <f>IF(OR($I257="TTL",$L257=""),"",VLOOKUP($K$2,CODE!$S:$T,CODE!$T$1-1,FALSE))</f>
        <v>F</v>
      </c>
      <c r="O257" s="1281">
        <v>5</v>
      </c>
      <c r="P257" s="40" t="s">
        <v>2466</v>
      </c>
      <c r="Q257" s="41" t="str">
        <f>IF(OR($I257="TTL",$P257=""),"",VLOOKUP($P257,CODE!$K:$M,CODE!$L$1,FALSE))</f>
        <v>LONG SLEEVES</v>
      </c>
      <c r="R257" s="1282" t="s">
        <v>2404</v>
      </c>
      <c r="S257" s="1283">
        <v>44</v>
      </c>
      <c r="T257" s="43" t="str">
        <f t="shared" si="255"/>
        <v>044</v>
      </c>
      <c r="U257" s="39" t="str">
        <f t="shared" si="256"/>
        <v>ELSTLF5044</v>
      </c>
      <c r="V257" s="36">
        <f t="shared" si="224"/>
        <v>0.2</v>
      </c>
      <c r="W257" s="1284" t="s">
        <v>2467</v>
      </c>
      <c r="X257" s="39" t="str">
        <f>IF($Y257="","",VLOOKUP($Y257,CODE!$AE:$AF,CODE!$AF$1-1,FALSE))</f>
        <v>BK</v>
      </c>
      <c r="Y257" s="37" t="s">
        <v>2406</v>
      </c>
      <c r="Z257" s="35" t="str">
        <f t="shared" si="257"/>
        <v>ELSTLF5044BK</v>
      </c>
      <c r="AA257" s="592" t="str">
        <f t="shared" si="225"/>
        <v/>
      </c>
      <c r="AB257" s="44">
        <f t="shared" si="226"/>
        <v>0.2</v>
      </c>
      <c r="AC257" s="598" t="s">
        <v>3017</v>
      </c>
      <c r="AD257" s="184">
        <v>1</v>
      </c>
      <c r="AE257" s="1285" t="s">
        <v>609</v>
      </c>
      <c r="AF257" s="1295">
        <v>250</v>
      </c>
      <c r="AG257" s="1287" t="s">
        <v>2448</v>
      </c>
      <c r="AH257" s="1288">
        <v>4</v>
      </c>
      <c r="AI257" s="224" t="str">
        <f t="shared" si="258"/>
        <v>04</v>
      </c>
      <c r="AJ257" s="1289" t="s">
        <v>2409</v>
      </c>
      <c r="AK257" s="1289" t="s">
        <v>2449</v>
      </c>
      <c r="AL257" s="212">
        <f t="shared" si="259"/>
        <v>1</v>
      </c>
      <c r="AM257" s="247">
        <f>IF(ISERROR(VLOOKUP($F257,[1]기획현황취합!$A$1:$E$65440,[1]기획현황취합!$B$1,FALSE))=TRUE,0,VLOOKUP($F257,[1]기획현황취합!$A$1:$E$65440,[1]기획현황취합!$B$1,FALSE))</f>
        <v>79000</v>
      </c>
      <c r="AN257" s="1099">
        <f>IF(ISERROR(VLOOKUP($F257,[1]기획현황취합!$A$1:$E$65440,[1]기획현황취합!$C$1,FALSE))=TRUE,0,VLOOKUP($F257,[1]기획현황취합!$A$1:$E$65440,[1]기획현황취합!$C$1,FALSE))</f>
        <v>41803</v>
      </c>
      <c r="AO257" s="45">
        <f>IF(ISERROR(($AM257/1.1)/VLOOKUP($AG257,'TARGET MU'!$A:$D,'TARGET MU'!$D$1,FALSE))=TRUE,0,($AM257/1.1)/VLOOKUP($AG257,'TARGET MU'!$A:$D,'TARGET MU'!$D$1,FALSE))</f>
        <v>14363.636363636362</v>
      </c>
      <c r="AP257" s="1110">
        <f>IF(OR(AF257=0,AND(AV257=0,AW257=0)),0,IF(AG257="캡보이2",AV257*$AQ$5+AU257,IF(OR(AK257="IN",AK257="BG",AK257="VT",AK257="CB"),$AU257+(($AV257*(1+$AW$4))*(HLOOKUP(VLOOKUP(AG257,'TARGET MU'!$A:$P,'TARGET MU'!$J$1,FALSE),$AO$4:$AR$5,2,FALSE)))+$AW257,$AU257+((($AV257*(1+$AW$4))*(1+HLOOKUP(VLOOKUP($P257,CODE!$K:$P,CODE!$P$1,FALSE),$AS$4:$AV$5,2,FALSE)))*(HLOOKUP(VLOOKUP(AG257,'TARGET MU'!$A:$P,'TARGET MU'!$J$1,FALSE),$AO$4:$AR$5,2,FALSE)))+$AW257)))</f>
        <v>17016.949999999997</v>
      </c>
      <c r="AQ257" s="38">
        <f>AP257-AO257</f>
        <v>2653.3136363636349</v>
      </c>
      <c r="AR257" s="754">
        <v>0</v>
      </c>
      <c r="AS257" s="754">
        <v>50</v>
      </c>
      <c r="AT257" s="244" t="s">
        <v>1724</v>
      </c>
      <c r="AU257" s="219">
        <f>SUM(AR257:AT257)</f>
        <v>50</v>
      </c>
      <c r="AV257" s="245">
        <v>13</v>
      </c>
      <c r="AW257" s="246">
        <v>0</v>
      </c>
      <c r="AX257" s="250">
        <f>IF(ISERROR(VLOOKUP($F257,[1]기획현황취합!$A$1:$E$65440,[1]기획현황취합!$D$1,FALSE))=TRUE,0,VLOOKUP($F257,[1]기획현황취합!$A$1:$E$65440,[1]기획현황취합!$D$1,FALSE))</f>
        <v>41744</v>
      </c>
      <c r="AY257" s="248">
        <v>41853</v>
      </c>
      <c r="AZ257" s="208">
        <f>IF(ISERROR(VLOOKUP($F257,[1]기획현황취합!$A$1:$E$65440,[1]기획현황취합!$E$1,FALSE))=TRUE,0,VLOOKUP($F257,[1]기획현황취합!$A$1:$E$65440,[1]기획현황취합!$E$1,FALSE))</f>
        <v>41844</v>
      </c>
      <c r="BA257" s="243">
        <v>41859</v>
      </c>
      <c r="BB257" s="243">
        <v>41885</v>
      </c>
      <c r="BC257" s="243">
        <v>0</v>
      </c>
      <c r="BD257" s="243">
        <v>0</v>
      </c>
      <c r="BE257" s="243">
        <v>0</v>
      </c>
      <c r="BF257" s="243">
        <v>0</v>
      </c>
      <c r="BG257" s="249" t="s">
        <v>2773</v>
      </c>
      <c r="BH257" s="249">
        <v>0</v>
      </c>
      <c r="BI257" s="83">
        <f>IF($I257="TTL",SUMIF($C:$C,MID($K257,1,SEARCH("TTL",$K257)-2),$BI:$BI),SUMIF(실입고현황!$A:$A,BB257&amp;VLOOKUP($AG257,'TARGET MU'!$A:$D,'TARGET MU'!$B$1,FALSE)&amp;$Z257&amp;" "&amp;$AE257,실입고현황!$C:$C))</f>
        <v>234</v>
      </c>
      <c r="BJ257" s="102">
        <f>IF($I257="TTL",SUMIF($C:$C,MID($K257,1,SEARCH("TTL",$K257)-2),$BJ:$BJ),SUMIF(실입고현황!$A:$A,BC257&amp;VLOOKUP($AG257,'TARGET MU'!$A:$D,'TARGET MU'!$B$1,FALSE)&amp;$Z257&amp;" "&amp;$AE257,실입고현황!$C:$C))</f>
        <v>0</v>
      </c>
      <c r="BK257" s="103">
        <f>IF($I257="TTL",SUMIF($C:$C,MID($K257,1,SEARCH("TTL",$K257)-2),$BK:$BK),SUMIF(실입고현황!$A:$A,BD257&amp;VLOOKUP($AG257,'TARGET MU'!$A:$D,'TARGET MU'!$B$1,FALSE)&amp;$Z257&amp;" "&amp;$AE257,실입고현황!$C:$C))</f>
        <v>0</v>
      </c>
      <c r="BL257" s="103">
        <f>IF($I257="TTL",SUMIF($C:$C,MID($K257,1,SEARCH("TTL",$K257)-2),$BL:$BL),SUMIF(실입고현황!$A:$A,BE257&amp;VLOOKUP($AG257,'TARGET MU'!$A:$D,'TARGET MU'!$B$1,FALSE)&amp;$Z257&amp;" "&amp;$AE257,실입고현황!$C:$C))</f>
        <v>0</v>
      </c>
      <c r="BM257" s="103">
        <f>IF($I257="TTL",SUMIF($C:$C,MID($K257,1,SEARCH("TTL",$K257)-2),$BM:$BM),SUMIF(실입고현황!$A:$A,BF257&amp;VLOOKUP($AG257,'TARGET MU'!$A:$D,'TARGET MU'!$B$1,FALSE)&amp;$Z257&amp;" "&amp;$AE257,실입고현황!$C:$C))</f>
        <v>0</v>
      </c>
      <c r="BN257" s="104">
        <f t="shared" si="227"/>
        <v>0</v>
      </c>
      <c r="BO257" s="46">
        <f t="shared" si="228"/>
        <v>250</v>
      </c>
      <c r="BP257" s="94">
        <f t="shared" si="229"/>
        <v>4254237.4999999991</v>
      </c>
      <c r="BQ257" s="94">
        <f t="shared" si="230"/>
        <v>19750000</v>
      </c>
      <c r="BR257" s="47">
        <f t="shared" si="231"/>
        <v>4.2203909524434069</v>
      </c>
      <c r="BT257" s="26" t="str">
        <f>IF(ISERROR(Z257&amp;VLOOKUP($AG257,'TARGET MU'!$A:$D,'TARGET MU'!$B$1,FALSE))=TRUE,"",Z257&amp;VLOOKUP($AG257,'TARGET MU'!$A:$D,'TARGET MU'!$B$1,FALSE))</f>
        <v>ELSTLF5044BK에버그린</v>
      </c>
      <c r="BU257" s="31">
        <f t="shared" si="240"/>
        <v>17016.949999999997</v>
      </c>
      <c r="BV257" s="31" t="str">
        <f t="shared" si="241"/>
        <v>ELSTLF5044BKOMM25079000EVERGREEN04CN</v>
      </c>
      <c r="BX257" s="54" t="str">
        <f t="shared" si="263"/>
        <v>ELS</v>
      </c>
      <c r="BY257" s="55">
        <f t="shared" si="264"/>
        <v>5</v>
      </c>
      <c r="BZ257" s="55" t="str">
        <f t="shared" si="265"/>
        <v>M</v>
      </c>
      <c r="CA257" s="55" t="str">
        <f t="shared" si="266"/>
        <v>TL</v>
      </c>
      <c r="CB257" s="55" t="str">
        <f t="shared" si="267"/>
        <v>U</v>
      </c>
      <c r="CC257" s="55" t="str">
        <f t="shared" si="268"/>
        <v>CN</v>
      </c>
      <c r="CD257" s="56" t="str">
        <f t="shared" si="269"/>
        <v>14FW_ELSTINKO_MTM_05_BK</v>
      </c>
      <c r="CE257" s="55" t="str">
        <f t="shared" si="270"/>
        <v>ELSTLF5044</v>
      </c>
      <c r="CF257" s="55" t="str">
        <f t="shared" si="271"/>
        <v>044</v>
      </c>
      <c r="CG257" s="56" t="str">
        <f t="shared" si="272"/>
        <v>14FW_ELSTINKO_MTM_05_BK</v>
      </c>
      <c r="CH257" s="55" t="str">
        <f t="shared" si="273"/>
        <v>BK</v>
      </c>
      <c r="CI257" s="55">
        <f t="shared" si="274"/>
        <v>1</v>
      </c>
      <c r="CJ257" s="55" t="str">
        <f t="shared" si="275"/>
        <v>OMM</v>
      </c>
      <c r="CK257" s="57">
        <f t="shared" si="232"/>
        <v>250</v>
      </c>
      <c r="CL257" s="58">
        <f t="shared" si="276"/>
        <v>13</v>
      </c>
      <c r="CM257" s="57">
        <f t="shared" si="277"/>
        <v>79000</v>
      </c>
      <c r="CN257" s="57">
        <f t="shared" si="278"/>
        <v>16966.949999999997</v>
      </c>
      <c r="CO257" s="57">
        <f t="shared" si="279"/>
        <v>50</v>
      </c>
      <c r="CP257" s="59">
        <f t="shared" si="280"/>
        <v>1</v>
      </c>
      <c r="CQ257" s="234"/>
      <c r="CS257" s="48"/>
      <c r="CT257" s="49" t="str">
        <f t="shared" si="281"/>
        <v>ELSTLF5044BKOMM</v>
      </c>
      <c r="CU257" s="50" t="str">
        <f t="shared" si="282"/>
        <v>ELSTINKO</v>
      </c>
      <c r="CV257" s="50" t="str">
        <f>IF($I257="TTL","",IF($CT257="","",$Q257&amp;"_"&amp;$T257&amp;IF(R257="K","_KIDS","")))</f>
        <v>LONG SLEEVES_044</v>
      </c>
      <c r="CW257" s="50" t="str">
        <f t="shared" si="283"/>
        <v>BLACK_OMM</v>
      </c>
      <c r="CX257" s="51" t="str">
        <f t="shared" si="284"/>
        <v>ELS</v>
      </c>
      <c r="CY257" s="51" t="str">
        <f t="shared" si="285"/>
        <v>044</v>
      </c>
      <c r="CZ257" s="52">
        <f t="shared" si="233"/>
        <v>250</v>
      </c>
      <c r="DA257" s="52">
        <f t="shared" si="286"/>
        <v>79000</v>
      </c>
      <c r="DB257" s="51" t="str">
        <f t="shared" si="287"/>
        <v>BLACK</v>
      </c>
      <c r="DC257" s="51" t="str">
        <f t="shared" si="288"/>
        <v>OMM</v>
      </c>
      <c r="DD257" s="60"/>
      <c r="DE257" s="164"/>
      <c r="DG257" s="270">
        <v>41778</v>
      </c>
      <c r="DH257" s="276">
        <f>IF(OR($I257="TTL",$I257=""),"",AZ257-$DH$11)</f>
        <v>41754</v>
      </c>
      <c r="DI257" s="269">
        <v>41746</v>
      </c>
      <c r="DJ257" s="269">
        <v>41746</v>
      </c>
      <c r="DK257" s="270"/>
      <c r="DL257" s="1167"/>
      <c r="DM257" s="1167"/>
      <c r="DN257" s="270"/>
      <c r="DO257" s="270"/>
      <c r="DP257" s="277">
        <f>IF(OR($DN257="없음",$I257="TTL",$I257=""),"",AZ257-$DP$11)</f>
        <v>41784</v>
      </c>
      <c r="DQ257" s="270"/>
      <c r="DR257" s="270"/>
      <c r="DS257" s="271"/>
      <c r="DT257" s="270"/>
      <c r="DU257" s="271"/>
      <c r="DV257" s="270">
        <v>41820</v>
      </c>
      <c r="DW257" s="270"/>
      <c r="DX257" s="271"/>
      <c r="DY257" s="271"/>
      <c r="DZ257" s="60"/>
      <c r="EA257" s="61"/>
      <c r="EB257" s="61"/>
      <c r="EC257" s="26" t="str">
        <f t="shared" si="242"/>
        <v/>
      </c>
      <c r="ED257" s="26" t="str">
        <f t="shared" si="243"/>
        <v>ELSTLF5044BKOMM</v>
      </c>
      <c r="EE257" s="27">
        <f>IF($ED257="",0,IF(COUNTIF(ED$12:ED256,ED257)=0,0,COUNTIF(ED$12:ED256,ED257)))</f>
        <v>0</v>
      </c>
      <c r="EF257" s="26">
        <f t="shared" si="244"/>
        <v>0</v>
      </c>
      <c r="EG257" s="27" t="str">
        <f t="shared" si="245"/>
        <v/>
      </c>
      <c r="EI257" s="26" t="str">
        <f t="shared" si="246"/>
        <v>ELSTLF5044</v>
      </c>
      <c r="EJ257" s="26" t="str">
        <f t="shared" si="247"/>
        <v>ELSTLF5044BK</v>
      </c>
    </row>
    <row r="258" spans="1:140" s="26" customFormat="1" ht="52.5" customHeight="1">
      <c r="A258" s="168" t="str">
        <f>IF(OR($I258="TTL",$I258=""),"",IF(ISERROR(VLOOKUP($B258,CODE!$D:$G,CODE!$F$1-2,FALSE))=TRUE,"전략",VLOOKUP($B258,CODE!$D:$G,CODE!$F$1-2,FALSE)))</f>
        <v>전략</v>
      </c>
      <c r="B258" s="217" t="str">
        <f>IF(OR($I258="TTL",$I258=""),"",IF(VLOOKUP($P258,CODE!$K:$O,CODE!$O$1,FALSE)="",$I258,$I258&amp;"-"&amp;VLOOKUP($P258,CODE!$K:$O,CODE!$O$1,FALSE)))</f>
        <v>ELS-의류</v>
      </c>
      <c r="C258" s="71" t="str">
        <f t="shared" si="234"/>
        <v>ELS-EVERGREEN-04</v>
      </c>
      <c r="D258" s="300" t="str">
        <f t="shared" si="235"/>
        <v>ELS-EVERGREEN-04ELSTLF5044BK</v>
      </c>
      <c r="E258" s="71">
        <f t="shared" si="236"/>
        <v>7</v>
      </c>
      <c r="F258" s="193" t="str">
        <f t="shared" si="237"/>
        <v>ELS-EVERGREEN-047</v>
      </c>
      <c r="G258" s="71" t="str">
        <f t="shared" si="238"/>
        <v>ELS-EVERGREEN-047-ELSTLF5044BLACKOLL</v>
      </c>
      <c r="H258" s="71" t="str">
        <f>IF(ISERROR(I258&amp;VLOOKUP(P258,CODE!$K:$N,CODE!$N$1,FALSE)&amp;S258)=TRUE,0,I258&amp;VLOOKUP(P258,CODE!$K:$N,CODE!$N$1,FALSE)&amp;S258)</f>
        <v>ELS의류44</v>
      </c>
      <c r="I258" s="71" t="str">
        <f>IF(ISERROR(SEARCH("TTL",$K258))=TRUE,IF($L258="","",VLOOKUP($L258,CODE!$B:$G,CODE!$D$1,FALSE)),"TTL")</f>
        <v>ELS</v>
      </c>
      <c r="J258" s="237" t="str">
        <f t="shared" si="239"/>
        <v>14FW_E</v>
      </c>
      <c r="K258" s="878"/>
      <c r="L258" s="40" t="s">
        <v>2465</v>
      </c>
      <c r="M258" s="41" t="str">
        <f>IF(OR($I258="TTL",$L258=""),"",VLOOKUP($L258,CODE!$B:$D,CODE!$C$1,FALSE))</f>
        <v>ELSTINKO</v>
      </c>
      <c r="N258" s="42" t="str">
        <f>IF(OR($I258="TTL",$L258=""),"",VLOOKUP($K$2,CODE!$S:$T,CODE!$T$1-1,FALSE))</f>
        <v>F</v>
      </c>
      <c r="O258" s="1281">
        <v>5</v>
      </c>
      <c r="P258" s="40" t="s">
        <v>2466</v>
      </c>
      <c r="Q258" s="41" t="str">
        <f>IF(OR($I258="TTL",$P258=""),"",VLOOKUP($P258,CODE!$K:$M,CODE!$L$1,FALSE))</f>
        <v>LONG SLEEVES</v>
      </c>
      <c r="R258" s="1282" t="s">
        <v>2404</v>
      </c>
      <c r="S258" s="1283">
        <v>44</v>
      </c>
      <c r="T258" s="43" t="str">
        <f t="shared" si="255"/>
        <v>044</v>
      </c>
      <c r="U258" s="39" t="str">
        <f t="shared" si="256"/>
        <v>ELSTLF5044</v>
      </c>
      <c r="V258" s="36">
        <f t="shared" si="224"/>
        <v>0.2</v>
      </c>
      <c r="W258" s="1284" t="s">
        <v>2467</v>
      </c>
      <c r="X258" s="39" t="str">
        <f>IF($Y258="","",VLOOKUP($Y258,CODE!$AE:$AF,CODE!$AF$1-1,FALSE))</f>
        <v>BK</v>
      </c>
      <c r="Y258" s="37" t="s">
        <v>2406</v>
      </c>
      <c r="Z258" s="35" t="str">
        <f t="shared" si="257"/>
        <v>ELSTLF5044BK</v>
      </c>
      <c r="AA258" s="592" t="str">
        <f t="shared" si="225"/>
        <v/>
      </c>
      <c r="AB258" s="44">
        <f t="shared" si="226"/>
        <v>0.2</v>
      </c>
      <c r="AC258" s="598" t="s">
        <v>3017</v>
      </c>
      <c r="AD258" s="184">
        <v>1</v>
      </c>
      <c r="AE258" s="1285" t="s">
        <v>624</v>
      </c>
      <c r="AF258" s="1295">
        <v>200</v>
      </c>
      <c r="AG258" s="1287" t="s">
        <v>2448</v>
      </c>
      <c r="AH258" s="1288">
        <v>4</v>
      </c>
      <c r="AI258" s="224" t="str">
        <f t="shared" si="258"/>
        <v>04</v>
      </c>
      <c r="AJ258" s="1289" t="s">
        <v>2409</v>
      </c>
      <c r="AK258" s="1289" t="s">
        <v>2449</v>
      </c>
      <c r="AL258" s="212">
        <f t="shared" si="259"/>
        <v>1</v>
      </c>
      <c r="AM258" s="247">
        <f>IF(ISERROR(VLOOKUP($F258,[1]기획현황취합!$A$1:$E$65440,[1]기획현황취합!$B$1,FALSE))=TRUE,0,VLOOKUP($F258,[1]기획현황취합!$A$1:$E$65440,[1]기획현황취합!$B$1,FALSE))</f>
        <v>79000</v>
      </c>
      <c r="AN258" s="1099">
        <f>IF(ISERROR(VLOOKUP($F258,[1]기획현황취합!$A$1:$E$65440,[1]기획현황취합!$C$1,FALSE))=TRUE,0,VLOOKUP($F258,[1]기획현황취합!$A$1:$E$65440,[1]기획현황취합!$C$1,FALSE))</f>
        <v>41803</v>
      </c>
      <c r="AO258" s="45">
        <f>IF(ISERROR(($AM258/1.1)/VLOOKUP($AG258,'TARGET MU'!$A:$D,'TARGET MU'!$D$1,FALSE))=TRUE,0,($AM258/1.1)/VLOOKUP($AG258,'TARGET MU'!$A:$D,'TARGET MU'!$D$1,FALSE))</f>
        <v>14363.636363636362</v>
      </c>
      <c r="AP258" s="1110">
        <f>IF(OR(AF258=0,AND(AV258=0,AW258=0)),0,IF(AG258="캡보이2",AV258*$AQ$5+AU258,IF(OR(AK258="IN",AK258="BG",AK258="VT",AK258="CB"),$AU258+(($AV258*(1+$AW$4))*(HLOOKUP(VLOOKUP(AG258,'TARGET MU'!$A:$P,'TARGET MU'!$J$1,FALSE),$AO$4:$AR$5,2,FALSE)))+$AW258,$AU258+((($AV258*(1+$AW$4))*(1+HLOOKUP(VLOOKUP($P258,CODE!$K:$P,CODE!$P$1,FALSE),$AS$4:$AV$5,2,FALSE)))*(HLOOKUP(VLOOKUP(AG258,'TARGET MU'!$A:$P,'TARGET MU'!$J$1,FALSE),$AO$4:$AR$5,2,FALSE)))+$AW258)))</f>
        <v>17016.949999999997</v>
      </c>
      <c r="AQ258" s="38">
        <f>AP258-AO258</f>
        <v>2653.3136363636349</v>
      </c>
      <c r="AR258" s="754">
        <v>0</v>
      </c>
      <c r="AS258" s="754">
        <v>50</v>
      </c>
      <c r="AT258" s="244" t="s">
        <v>1724</v>
      </c>
      <c r="AU258" s="219">
        <f>SUM(AR258:AT258)</f>
        <v>50</v>
      </c>
      <c r="AV258" s="245">
        <v>13</v>
      </c>
      <c r="AW258" s="246">
        <v>0</v>
      </c>
      <c r="AX258" s="250">
        <f>IF(ISERROR(VLOOKUP($F258,[1]기획현황취합!$A$1:$E$65440,[1]기획현황취합!$D$1,FALSE))=TRUE,0,VLOOKUP($F258,[1]기획현황취합!$A$1:$E$65440,[1]기획현황취합!$D$1,FALSE))</f>
        <v>41744</v>
      </c>
      <c r="AY258" s="248">
        <v>41853</v>
      </c>
      <c r="AZ258" s="208">
        <f>IF(ISERROR(VLOOKUP($F258,[1]기획현황취합!$A$1:$E$65440,[1]기획현황취합!$E$1,FALSE))=TRUE,0,VLOOKUP($F258,[1]기획현황취합!$A$1:$E$65440,[1]기획현황취합!$E$1,FALSE))</f>
        <v>41844</v>
      </c>
      <c r="BA258" s="243">
        <v>41859</v>
      </c>
      <c r="BB258" s="243">
        <v>41885</v>
      </c>
      <c r="BC258" s="243">
        <v>0</v>
      </c>
      <c r="BD258" s="243">
        <v>0</v>
      </c>
      <c r="BE258" s="243">
        <v>0</v>
      </c>
      <c r="BF258" s="243">
        <v>0</v>
      </c>
      <c r="BG258" s="249" t="s">
        <v>2773</v>
      </c>
      <c r="BH258" s="249">
        <v>0</v>
      </c>
      <c r="BI258" s="83">
        <f>IF($I258="TTL",SUMIF($C:$C,MID($K258,1,SEARCH("TTL",$K258)-2),$BI:$BI),SUMIF(실입고현황!$A:$A,BB258&amp;VLOOKUP($AG258,'TARGET MU'!$A:$D,'TARGET MU'!$B$1,FALSE)&amp;$Z258&amp;" "&amp;$AE258,실입고현황!$C:$C))</f>
        <v>165</v>
      </c>
      <c r="BJ258" s="102">
        <f>IF($I258="TTL",SUMIF($C:$C,MID($K258,1,SEARCH("TTL",$K258)-2),$BJ:$BJ),SUMIF(실입고현황!$A:$A,BC258&amp;VLOOKUP($AG258,'TARGET MU'!$A:$D,'TARGET MU'!$B$1,FALSE)&amp;$Z258&amp;" "&amp;$AE258,실입고현황!$C:$C))</f>
        <v>0</v>
      </c>
      <c r="BK258" s="103">
        <f>IF($I258="TTL",SUMIF($C:$C,MID($K258,1,SEARCH("TTL",$K258)-2),$BK:$BK),SUMIF(실입고현황!$A:$A,BD258&amp;VLOOKUP($AG258,'TARGET MU'!$A:$D,'TARGET MU'!$B$1,FALSE)&amp;$Z258&amp;" "&amp;$AE258,실입고현황!$C:$C))</f>
        <v>0</v>
      </c>
      <c r="BL258" s="103">
        <f>IF($I258="TTL",SUMIF($C:$C,MID($K258,1,SEARCH("TTL",$K258)-2),$BL:$BL),SUMIF(실입고현황!$A:$A,BE258&amp;VLOOKUP($AG258,'TARGET MU'!$A:$D,'TARGET MU'!$B$1,FALSE)&amp;$Z258&amp;" "&amp;$AE258,실입고현황!$C:$C))</f>
        <v>0</v>
      </c>
      <c r="BM258" s="103">
        <f>IF($I258="TTL",SUMIF($C:$C,MID($K258,1,SEARCH("TTL",$K258)-2),$BM:$BM),SUMIF(실입고현황!$A:$A,BF258&amp;VLOOKUP($AG258,'TARGET MU'!$A:$D,'TARGET MU'!$B$1,FALSE)&amp;$Z258&amp;" "&amp;$AE258,실입고현황!$C:$C))</f>
        <v>0</v>
      </c>
      <c r="BN258" s="104">
        <f t="shared" si="227"/>
        <v>35</v>
      </c>
      <c r="BO258" s="46">
        <f t="shared" si="228"/>
        <v>200</v>
      </c>
      <c r="BP258" s="94">
        <f t="shared" si="229"/>
        <v>3403389.9999999995</v>
      </c>
      <c r="BQ258" s="94">
        <f t="shared" si="230"/>
        <v>15800000</v>
      </c>
      <c r="BR258" s="47">
        <f t="shared" si="231"/>
        <v>4.220390952443406</v>
      </c>
      <c r="BT258" s="26" t="str">
        <f>IF(ISERROR(Z258&amp;VLOOKUP($AG258,'TARGET MU'!$A:$D,'TARGET MU'!$B$1,FALSE))=TRUE,"",Z258&amp;VLOOKUP($AG258,'TARGET MU'!$A:$D,'TARGET MU'!$B$1,FALSE))</f>
        <v>ELSTLF5044BK에버그린</v>
      </c>
      <c r="BU258" s="31">
        <f t="shared" si="240"/>
        <v>17016.949999999997</v>
      </c>
      <c r="BV258" s="31" t="str">
        <f t="shared" si="241"/>
        <v>ELSTLF5044BKOLL20079000EVERGREEN04CN</v>
      </c>
      <c r="BX258" s="54" t="str">
        <f t="shared" si="263"/>
        <v>ELS</v>
      </c>
      <c r="BY258" s="55">
        <f t="shared" si="264"/>
        <v>5</v>
      </c>
      <c r="BZ258" s="55" t="str">
        <f t="shared" si="265"/>
        <v>M</v>
      </c>
      <c r="CA258" s="55" t="str">
        <f t="shared" si="266"/>
        <v>TL</v>
      </c>
      <c r="CB258" s="55" t="str">
        <f t="shared" si="267"/>
        <v>U</v>
      </c>
      <c r="CC258" s="55" t="str">
        <f t="shared" si="268"/>
        <v>CN</v>
      </c>
      <c r="CD258" s="56" t="str">
        <f t="shared" si="269"/>
        <v>14FW_ELSTINKO_MTM_05_BK</v>
      </c>
      <c r="CE258" s="55" t="str">
        <f t="shared" si="270"/>
        <v>ELSTLF5044</v>
      </c>
      <c r="CF258" s="55" t="str">
        <f t="shared" si="271"/>
        <v>044</v>
      </c>
      <c r="CG258" s="56" t="str">
        <f t="shared" si="272"/>
        <v>14FW_ELSTINKO_MTM_05_BK</v>
      </c>
      <c r="CH258" s="55" t="str">
        <f t="shared" si="273"/>
        <v>BK</v>
      </c>
      <c r="CI258" s="55">
        <f t="shared" si="274"/>
        <v>1</v>
      </c>
      <c r="CJ258" s="55" t="str">
        <f t="shared" si="275"/>
        <v>OLL</v>
      </c>
      <c r="CK258" s="57">
        <f t="shared" si="232"/>
        <v>200</v>
      </c>
      <c r="CL258" s="58">
        <f t="shared" si="276"/>
        <v>13</v>
      </c>
      <c r="CM258" s="57">
        <f t="shared" si="277"/>
        <v>79000</v>
      </c>
      <c r="CN258" s="57">
        <f t="shared" si="278"/>
        <v>16966.949999999997</v>
      </c>
      <c r="CO258" s="57">
        <f t="shared" si="279"/>
        <v>50</v>
      </c>
      <c r="CP258" s="59">
        <f t="shared" si="280"/>
        <v>1</v>
      </c>
      <c r="CQ258" s="234"/>
      <c r="CS258" s="48"/>
      <c r="CT258" s="49" t="str">
        <f t="shared" si="281"/>
        <v>ELSTLF5044BKOLL</v>
      </c>
      <c r="CU258" s="50" t="str">
        <f t="shared" si="282"/>
        <v>ELSTINKO</v>
      </c>
      <c r="CV258" s="50" t="str">
        <f>IF($I258="TTL","",IF($CT258="","",$Q258&amp;"_"&amp;$T258&amp;IF(R258="K","_KIDS","")))</f>
        <v>LONG SLEEVES_044</v>
      </c>
      <c r="CW258" s="50" t="str">
        <f t="shared" si="283"/>
        <v>BLACK_OLL</v>
      </c>
      <c r="CX258" s="51" t="str">
        <f t="shared" si="284"/>
        <v>ELS</v>
      </c>
      <c r="CY258" s="51" t="str">
        <f t="shared" si="285"/>
        <v>044</v>
      </c>
      <c r="CZ258" s="52">
        <f t="shared" si="233"/>
        <v>200</v>
      </c>
      <c r="DA258" s="52">
        <f t="shared" si="286"/>
        <v>79000</v>
      </c>
      <c r="DB258" s="51" t="str">
        <f t="shared" si="287"/>
        <v>BLACK</v>
      </c>
      <c r="DC258" s="51" t="str">
        <f t="shared" si="288"/>
        <v>OLL</v>
      </c>
      <c r="DD258" s="60"/>
      <c r="DE258" s="164"/>
      <c r="DG258" s="270">
        <v>41778</v>
      </c>
      <c r="DH258" s="276">
        <f>IF(OR($I258="TTL",$I258=""),"",AZ258-$DH$11)</f>
        <v>41754</v>
      </c>
      <c r="DI258" s="269">
        <v>41746</v>
      </c>
      <c r="DJ258" s="269">
        <v>41746</v>
      </c>
      <c r="DK258" s="270"/>
      <c r="DL258" s="1167"/>
      <c r="DM258" s="1167"/>
      <c r="DN258" s="270"/>
      <c r="DO258" s="270"/>
      <c r="DP258" s="277">
        <f>IF(OR($DN258="없음",$I258="TTL",$I258=""),"",AZ258-$DP$11)</f>
        <v>41784</v>
      </c>
      <c r="DQ258" s="270"/>
      <c r="DR258" s="270"/>
      <c r="DS258" s="271"/>
      <c r="DT258" s="270"/>
      <c r="DU258" s="271"/>
      <c r="DV258" s="270">
        <v>41820</v>
      </c>
      <c r="DW258" s="270"/>
      <c r="DX258" s="271"/>
      <c r="DY258" s="271"/>
      <c r="DZ258" s="60"/>
      <c r="EA258" s="61"/>
      <c r="EB258" s="61"/>
      <c r="EC258" s="26" t="str">
        <f t="shared" si="242"/>
        <v/>
      </c>
      <c r="ED258" s="26" t="str">
        <f t="shared" si="243"/>
        <v>ELSTLF5044BKOLL</v>
      </c>
      <c r="EE258" s="27">
        <f>IF($ED258="",0,IF(COUNTIF(ED$12:ED257,ED258)=0,0,COUNTIF(ED$12:ED257,ED258)))</f>
        <v>0</v>
      </c>
      <c r="EF258" s="26">
        <f t="shared" si="244"/>
        <v>0</v>
      </c>
      <c r="EG258" s="27" t="str">
        <f t="shared" si="245"/>
        <v/>
      </c>
      <c r="EI258" s="26" t="str">
        <f t="shared" si="246"/>
        <v>ELSTLF5044</v>
      </c>
      <c r="EJ258" s="26" t="str">
        <f t="shared" si="247"/>
        <v>ELSTLF5044BK</v>
      </c>
    </row>
    <row r="259" spans="1:140" s="26" customFormat="1" ht="52.5" customHeight="1">
      <c r="A259" s="168" t="str">
        <f>IF(OR($I259="TTL",$I259=""),"",IF(ISERROR(VLOOKUP($B259,CODE!$D:$G,CODE!$F$1-2,FALSE))=TRUE,"전략",VLOOKUP($B259,CODE!$D:$G,CODE!$F$1-2,FALSE)))</f>
        <v>전략</v>
      </c>
      <c r="B259" s="217" t="str">
        <f>IF(OR($I259="TTL",$I259=""),"",IF(VLOOKUP($P259,CODE!$K:$O,CODE!$O$1,FALSE)="",$I259,$I259&amp;"-"&amp;VLOOKUP($P259,CODE!$K:$O,CODE!$O$1,FALSE)))</f>
        <v>ELS-의류</v>
      </c>
      <c r="C259" s="71" t="str">
        <f t="shared" si="234"/>
        <v>ELS-EVERGREEN-04</v>
      </c>
      <c r="D259" s="300" t="str">
        <f t="shared" si="235"/>
        <v>ELS-EVERGREEN-04ELSTLF5044BK</v>
      </c>
      <c r="E259" s="71">
        <f t="shared" si="236"/>
        <v>7</v>
      </c>
      <c r="F259" s="193" t="str">
        <f t="shared" si="237"/>
        <v>ELS-EVERGREEN-047</v>
      </c>
      <c r="G259" s="71" t="str">
        <f t="shared" si="238"/>
        <v>ELS-EVERGREEN-047-ELSTLF5044BLACKOXL</v>
      </c>
      <c r="H259" s="71" t="str">
        <f>IF(ISERROR(I259&amp;VLOOKUP(P259,CODE!$K:$N,CODE!$N$1,FALSE)&amp;S259)=TRUE,0,I259&amp;VLOOKUP(P259,CODE!$K:$N,CODE!$N$1,FALSE)&amp;S259)</f>
        <v>ELS의류44</v>
      </c>
      <c r="I259" s="71" t="str">
        <f>IF(ISERROR(SEARCH("TTL",$K259))=TRUE,IF($L259="","",VLOOKUP($L259,CODE!$B:$G,CODE!$D$1,FALSE)),"TTL")</f>
        <v>ELS</v>
      </c>
      <c r="J259" s="237" t="str">
        <f t="shared" si="239"/>
        <v>14FW_E</v>
      </c>
      <c r="K259" s="878"/>
      <c r="L259" s="40" t="s">
        <v>2465</v>
      </c>
      <c r="M259" s="41" t="str">
        <f>IF(OR($I259="TTL",$L259=""),"",VLOOKUP($L259,CODE!$B:$D,CODE!$C$1,FALSE))</f>
        <v>ELSTINKO</v>
      </c>
      <c r="N259" s="42" t="str">
        <f>IF(OR($I259="TTL",$L259=""),"",VLOOKUP($K$2,CODE!$S:$T,CODE!$T$1-1,FALSE))</f>
        <v>F</v>
      </c>
      <c r="O259" s="1281">
        <v>5</v>
      </c>
      <c r="P259" s="40" t="s">
        <v>2466</v>
      </c>
      <c r="Q259" s="41" t="str">
        <f>IF(OR($I259="TTL",$P259=""),"",VLOOKUP($P259,CODE!$K:$M,CODE!$L$1,FALSE))</f>
        <v>LONG SLEEVES</v>
      </c>
      <c r="R259" s="1282" t="s">
        <v>2404</v>
      </c>
      <c r="S259" s="1283">
        <v>44</v>
      </c>
      <c r="T259" s="43" t="str">
        <f t="shared" si="255"/>
        <v>044</v>
      </c>
      <c r="U259" s="39" t="str">
        <f t="shared" si="256"/>
        <v>ELSTLF5044</v>
      </c>
      <c r="V259" s="36">
        <f t="shared" si="224"/>
        <v>0.2</v>
      </c>
      <c r="W259" s="1284" t="s">
        <v>2467</v>
      </c>
      <c r="X259" s="39" t="str">
        <f>IF($Y259="","",VLOOKUP($Y259,CODE!$AE:$AF,CODE!$AF$1-1,FALSE))</f>
        <v>BK</v>
      </c>
      <c r="Y259" s="37" t="s">
        <v>2406</v>
      </c>
      <c r="Z259" s="35" t="str">
        <f t="shared" si="257"/>
        <v>ELSTLF5044BK</v>
      </c>
      <c r="AA259" s="592" t="str">
        <f t="shared" si="225"/>
        <v/>
      </c>
      <c r="AB259" s="44">
        <f t="shared" si="226"/>
        <v>0.2</v>
      </c>
      <c r="AC259" s="598" t="s">
        <v>3017</v>
      </c>
      <c r="AD259" s="184">
        <v>1</v>
      </c>
      <c r="AE259" s="1285" t="s">
        <v>636</v>
      </c>
      <c r="AF259" s="1295">
        <v>100</v>
      </c>
      <c r="AG259" s="1287" t="s">
        <v>2448</v>
      </c>
      <c r="AH259" s="1288">
        <v>4</v>
      </c>
      <c r="AI259" s="224" t="str">
        <f t="shared" si="258"/>
        <v>04</v>
      </c>
      <c r="AJ259" s="1289" t="s">
        <v>2409</v>
      </c>
      <c r="AK259" s="1289" t="s">
        <v>2449</v>
      </c>
      <c r="AL259" s="212">
        <f t="shared" si="259"/>
        <v>1</v>
      </c>
      <c r="AM259" s="247">
        <f>IF(ISERROR(VLOOKUP($F259,[1]기획현황취합!$A$1:$E$65440,[1]기획현황취합!$B$1,FALSE))=TRUE,0,VLOOKUP($F259,[1]기획현황취합!$A$1:$E$65440,[1]기획현황취합!$B$1,FALSE))</f>
        <v>79000</v>
      </c>
      <c r="AN259" s="1099">
        <f>IF(ISERROR(VLOOKUP($F259,[1]기획현황취합!$A$1:$E$65440,[1]기획현황취합!$C$1,FALSE))=TRUE,0,VLOOKUP($F259,[1]기획현황취합!$A$1:$E$65440,[1]기획현황취합!$C$1,FALSE))</f>
        <v>41803</v>
      </c>
      <c r="AO259" s="45">
        <f>IF(ISERROR(($AM259/1.1)/VLOOKUP($AG259,'TARGET MU'!$A:$D,'TARGET MU'!$D$1,FALSE))=TRUE,0,($AM259/1.1)/VLOOKUP($AG259,'TARGET MU'!$A:$D,'TARGET MU'!$D$1,FALSE))</f>
        <v>14363.636363636362</v>
      </c>
      <c r="AP259" s="1110">
        <f>IF(OR(AF259=0,AND(AV259=0,AW259=0)),0,IF(AG259="캡보이2",AV259*$AQ$5+AU259,IF(OR(AK259="IN",AK259="BG",AK259="VT",AK259="CB"),$AU259+(($AV259*(1+$AW$4))*(HLOOKUP(VLOOKUP(AG259,'TARGET MU'!$A:$P,'TARGET MU'!$J$1,FALSE),$AO$4:$AR$5,2,FALSE)))+$AW259,$AU259+((($AV259*(1+$AW$4))*(1+HLOOKUP(VLOOKUP($P259,CODE!$K:$P,CODE!$P$1,FALSE),$AS$4:$AV$5,2,FALSE)))*(HLOOKUP(VLOOKUP(AG259,'TARGET MU'!$A:$P,'TARGET MU'!$J$1,FALSE),$AO$4:$AR$5,2,FALSE)))+$AW259)))</f>
        <v>17016.949999999997</v>
      </c>
      <c r="AQ259" s="38">
        <f>AP259-AO259</f>
        <v>2653.3136363636349</v>
      </c>
      <c r="AR259" s="754">
        <v>0</v>
      </c>
      <c r="AS259" s="754">
        <v>50</v>
      </c>
      <c r="AT259" s="244" t="s">
        <v>1724</v>
      </c>
      <c r="AU259" s="219">
        <f>SUM(AR259:AT259)</f>
        <v>50</v>
      </c>
      <c r="AV259" s="245">
        <v>13</v>
      </c>
      <c r="AW259" s="246">
        <v>0</v>
      </c>
      <c r="AX259" s="250">
        <f>IF(ISERROR(VLOOKUP($F259,[1]기획현황취합!$A$1:$E$65440,[1]기획현황취합!$D$1,FALSE))=TRUE,0,VLOOKUP($F259,[1]기획현황취합!$A$1:$E$65440,[1]기획현황취합!$D$1,FALSE))</f>
        <v>41744</v>
      </c>
      <c r="AY259" s="248">
        <v>41853</v>
      </c>
      <c r="AZ259" s="208">
        <f>IF(ISERROR(VLOOKUP($F259,[1]기획현황취합!$A$1:$E$65440,[1]기획현황취합!$E$1,FALSE))=TRUE,0,VLOOKUP($F259,[1]기획현황취합!$A$1:$E$65440,[1]기획현황취합!$E$1,FALSE))</f>
        <v>41844</v>
      </c>
      <c r="BA259" s="243">
        <v>41859</v>
      </c>
      <c r="BB259" s="243">
        <v>41885</v>
      </c>
      <c r="BC259" s="243">
        <v>0</v>
      </c>
      <c r="BD259" s="243">
        <v>0</v>
      </c>
      <c r="BE259" s="243">
        <v>0</v>
      </c>
      <c r="BF259" s="243">
        <v>0</v>
      </c>
      <c r="BG259" s="249" t="s">
        <v>2773</v>
      </c>
      <c r="BH259" s="249">
        <v>0</v>
      </c>
      <c r="BI259" s="83">
        <f>IF($I259="TTL",SUMIF($C:$C,MID($K259,1,SEARCH("TTL",$K259)-2),$BI:$BI),SUMIF(실입고현황!$A:$A,BB259&amp;VLOOKUP($AG259,'TARGET MU'!$A:$D,'TARGET MU'!$B$1,FALSE)&amp;$Z259&amp;" "&amp;$AE259,실입고현황!$C:$C))</f>
        <v>82</v>
      </c>
      <c r="BJ259" s="102">
        <f>IF($I259="TTL",SUMIF($C:$C,MID($K259,1,SEARCH("TTL",$K259)-2),$BJ:$BJ),SUMIF(실입고현황!$A:$A,BC259&amp;VLOOKUP($AG259,'TARGET MU'!$A:$D,'TARGET MU'!$B$1,FALSE)&amp;$Z259&amp;" "&amp;$AE259,실입고현황!$C:$C))</f>
        <v>0</v>
      </c>
      <c r="BK259" s="103">
        <f>IF($I259="TTL",SUMIF($C:$C,MID($K259,1,SEARCH("TTL",$K259)-2),$BK:$BK),SUMIF(실입고현황!$A:$A,BD259&amp;VLOOKUP($AG259,'TARGET MU'!$A:$D,'TARGET MU'!$B$1,FALSE)&amp;$Z259&amp;" "&amp;$AE259,실입고현황!$C:$C))</f>
        <v>0</v>
      </c>
      <c r="BL259" s="103">
        <f>IF($I259="TTL",SUMIF($C:$C,MID($K259,1,SEARCH("TTL",$K259)-2),$BL:$BL),SUMIF(실입고현황!$A:$A,BE259&amp;VLOOKUP($AG259,'TARGET MU'!$A:$D,'TARGET MU'!$B$1,FALSE)&amp;$Z259&amp;" "&amp;$AE259,실입고현황!$C:$C))</f>
        <v>0</v>
      </c>
      <c r="BM259" s="103">
        <f>IF($I259="TTL",SUMIF($C:$C,MID($K259,1,SEARCH("TTL",$K259)-2),$BM:$BM),SUMIF(실입고현황!$A:$A,BF259&amp;VLOOKUP($AG259,'TARGET MU'!$A:$D,'TARGET MU'!$B$1,FALSE)&amp;$Z259&amp;" "&amp;$AE259,실입고현황!$C:$C))</f>
        <v>0</v>
      </c>
      <c r="BN259" s="104">
        <f t="shared" si="227"/>
        <v>18</v>
      </c>
      <c r="BO259" s="46">
        <f t="shared" si="228"/>
        <v>100</v>
      </c>
      <c r="BP259" s="94">
        <f t="shared" si="229"/>
        <v>1701694.9999999998</v>
      </c>
      <c r="BQ259" s="94">
        <f t="shared" si="230"/>
        <v>7900000</v>
      </c>
      <c r="BR259" s="47">
        <f t="shared" si="231"/>
        <v>4.220390952443406</v>
      </c>
      <c r="BT259" s="26" t="str">
        <f>IF(ISERROR(Z259&amp;VLOOKUP($AG259,'TARGET MU'!$A:$D,'TARGET MU'!$B$1,FALSE))=TRUE,"",Z259&amp;VLOOKUP($AG259,'TARGET MU'!$A:$D,'TARGET MU'!$B$1,FALSE))</f>
        <v>ELSTLF5044BK에버그린</v>
      </c>
      <c r="BU259" s="31">
        <f t="shared" si="240"/>
        <v>17016.949999999997</v>
      </c>
      <c r="BV259" s="31" t="str">
        <f t="shared" si="241"/>
        <v>ELSTLF5044BKOXL10079000EVERGREEN04CN</v>
      </c>
      <c r="BX259" s="54" t="str">
        <f t="shared" si="263"/>
        <v>ELS</v>
      </c>
      <c r="BY259" s="55">
        <f t="shared" si="264"/>
        <v>5</v>
      </c>
      <c r="BZ259" s="55" t="str">
        <f t="shared" si="265"/>
        <v>M</v>
      </c>
      <c r="CA259" s="55" t="str">
        <f t="shared" si="266"/>
        <v>TL</v>
      </c>
      <c r="CB259" s="55" t="str">
        <f t="shared" si="267"/>
        <v>U</v>
      </c>
      <c r="CC259" s="55" t="str">
        <f t="shared" si="268"/>
        <v>CN</v>
      </c>
      <c r="CD259" s="56" t="str">
        <f t="shared" si="269"/>
        <v>14FW_ELSTINKO_MTM_05_BK</v>
      </c>
      <c r="CE259" s="55" t="str">
        <f t="shared" si="270"/>
        <v>ELSTLF5044</v>
      </c>
      <c r="CF259" s="55" t="str">
        <f t="shared" si="271"/>
        <v>044</v>
      </c>
      <c r="CG259" s="56" t="str">
        <f t="shared" si="272"/>
        <v>14FW_ELSTINKO_MTM_05_BK</v>
      </c>
      <c r="CH259" s="55" t="str">
        <f t="shared" si="273"/>
        <v>BK</v>
      </c>
      <c r="CI259" s="55">
        <f t="shared" si="274"/>
        <v>1</v>
      </c>
      <c r="CJ259" s="55" t="str">
        <f t="shared" si="275"/>
        <v>OXL</v>
      </c>
      <c r="CK259" s="57">
        <f t="shared" si="232"/>
        <v>100</v>
      </c>
      <c r="CL259" s="58">
        <f t="shared" si="276"/>
        <v>13</v>
      </c>
      <c r="CM259" s="57">
        <f t="shared" si="277"/>
        <v>79000</v>
      </c>
      <c r="CN259" s="57">
        <f t="shared" si="278"/>
        <v>16966.949999999997</v>
      </c>
      <c r="CO259" s="57">
        <f t="shared" si="279"/>
        <v>50</v>
      </c>
      <c r="CP259" s="59">
        <f t="shared" si="280"/>
        <v>1</v>
      </c>
      <c r="CQ259" s="234"/>
      <c r="CS259" s="48"/>
      <c r="CT259" s="49" t="str">
        <f t="shared" si="281"/>
        <v>ELSTLF5044BKOXL</v>
      </c>
      <c r="CU259" s="50" t="str">
        <f t="shared" si="282"/>
        <v>ELSTINKO</v>
      </c>
      <c r="CV259" s="50" t="str">
        <f>IF($I259="TTL","",IF($CT259="","",$Q259&amp;"_"&amp;$T259&amp;IF(R259="K","_KIDS","")))</f>
        <v>LONG SLEEVES_044</v>
      </c>
      <c r="CW259" s="50" t="str">
        <f t="shared" si="283"/>
        <v>BLACK_OXL</v>
      </c>
      <c r="CX259" s="51" t="str">
        <f t="shared" si="284"/>
        <v>ELS</v>
      </c>
      <c r="CY259" s="51" t="str">
        <f t="shared" si="285"/>
        <v>044</v>
      </c>
      <c r="CZ259" s="52">
        <f t="shared" si="233"/>
        <v>100</v>
      </c>
      <c r="DA259" s="52">
        <f t="shared" si="286"/>
        <v>79000</v>
      </c>
      <c r="DB259" s="51" t="str">
        <f t="shared" si="287"/>
        <v>BLACK</v>
      </c>
      <c r="DC259" s="51" t="str">
        <f t="shared" si="288"/>
        <v>OXL</v>
      </c>
      <c r="DD259" s="60"/>
      <c r="DE259" s="164"/>
      <c r="DG259" s="270">
        <v>41778</v>
      </c>
      <c r="DH259" s="276">
        <f>IF(OR($I259="TTL",$I259=""),"",AZ259-$DH$11)</f>
        <v>41754</v>
      </c>
      <c r="DI259" s="269">
        <v>41746</v>
      </c>
      <c r="DJ259" s="269">
        <v>41746</v>
      </c>
      <c r="DK259" s="270"/>
      <c r="DL259" s="1167"/>
      <c r="DM259" s="1167"/>
      <c r="DN259" s="270"/>
      <c r="DO259" s="270"/>
      <c r="DP259" s="277">
        <f>IF(OR($DN259="없음",$I259="TTL",$I259=""),"",AZ259-$DP$11)</f>
        <v>41784</v>
      </c>
      <c r="DQ259" s="270"/>
      <c r="DR259" s="270"/>
      <c r="DS259" s="271"/>
      <c r="DT259" s="270"/>
      <c r="DU259" s="271"/>
      <c r="DV259" s="270">
        <v>41820</v>
      </c>
      <c r="DW259" s="270"/>
      <c r="DX259" s="271"/>
      <c r="DY259" s="271"/>
      <c r="DZ259" s="60"/>
      <c r="EA259" s="61"/>
      <c r="EB259" s="61"/>
      <c r="EC259" s="26" t="str">
        <f t="shared" si="242"/>
        <v/>
      </c>
      <c r="ED259" s="26" t="str">
        <f t="shared" si="243"/>
        <v>ELSTLF5044BKOXL</v>
      </c>
      <c r="EE259" s="27">
        <f>IF($ED259="",0,IF(COUNTIF(ED$12:ED258,ED259)=0,0,COUNTIF(ED$12:ED258,ED259)))</f>
        <v>0</v>
      </c>
      <c r="EF259" s="26">
        <f t="shared" si="244"/>
        <v>0</v>
      </c>
      <c r="EG259" s="27" t="str">
        <f t="shared" si="245"/>
        <v/>
      </c>
      <c r="EI259" s="26" t="str">
        <f t="shared" si="246"/>
        <v>ELSTLF5044</v>
      </c>
      <c r="EJ259" s="26" t="str">
        <f t="shared" si="247"/>
        <v>ELSTLF5044BK</v>
      </c>
    </row>
    <row r="260" spans="1:140" s="26" customFormat="1" ht="52.5" customHeight="1">
      <c r="A260" s="168" t="str">
        <f>IF(OR($I260="TTL",$I260=""),"",IF(ISERROR(VLOOKUP($B260,CODE!$D:$G,CODE!$F$1-2,FALSE))=TRUE,"전략",VLOOKUP($B260,CODE!$D:$G,CODE!$F$1-2,FALSE)))</f>
        <v/>
      </c>
      <c r="B260" s="217" t="str">
        <f>IF(OR($I260="TTL",$I260=""),"",IF(VLOOKUP($P260,CODE!$K:$O,CODE!$O$1,FALSE)="",$I260,$I260&amp;"-"&amp;VLOOKUP($P260,CODE!$K:$O,CODE!$O$1,FALSE)))</f>
        <v/>
      </c>
      <c r="C260" s="71" t="str">
        <f t="shared" si="234"/>
        <v/>
      </c>
      <c r="D260" s="300" t="str">
        <f t="shared" si="235"/>
        <v/>
      </c>
      <c r="E260" s="71">
        <f t="shared" si="236"/>
        <v>0</v>
      </c>
      <c r="F260" s="193" t="str">
        <f t="shared" si="237"/>
        <v>0</v>
      </c>
      <c r="G260" s="71" t="str">
        <f t="shared" si="238"/>
        <v>0-</v>
      </c>
      <c r="H260" s="71">
        <f>IF(ISERROR(I260&amp;VLOOKUP(P260,CODE!$K:$N,CODE!$N$1,FALSE)&amp;S260)=TRUE,0,I260&amp;VLOOKUP(P260,CODE!$K:$N,CODE!$N$1,FALSE)&amp;S260)</f>
        <v>0</v>
      </c>
      <c r="I260" s="71" t="str">
        <f>IF(ISERROR(SEARCH("TTL",$K260))=TRUE,IF($L260="","",VLOOKUP($L260,CODE!$B:$G,CODE!$D$1,FALSE)),"TTL")</f>
        <v>TTL</v>
      </c>
      <c r="J260" s="237" t="str">
        <f t="shared" si="239"/>
        <v/>
      </c>
      <c r="K260" s="878" t="str">
        <f>C254&amp;" TTL"</f>
        <v>ELS-EVERGREEN-04 TTL</v>
      </c>
      <c r="L260" s="40"/>
      <c r="M260" s="41" t="str">
        <f>IF(OR($I260="TTL",$L260=""),"",VLOOKUP($L260,CODE!$B:$D,CODE!$C$1,FALSE))</f>
        <v/>
      </c>
      <c r="N260" s="42" t="str">
        <f>IF(OR($I260="TTL",$L260=""),"",VLOOKUP($K$2,CODE!$S:$T,CODE!$T$1-1,FALSE))</f>
        <v/>
      </c>
      <c r="O260" s="43" t="str">
        <f>IF(OR($I260="TTL",$L260=""),"",VLOOKUP($L$2,CODE!$X:$Y,CODE!$Y$1-1,FALSE))</f>
        <v/>
      </c>
      <c r="P260" s="40"/>
      <c r="Q260" s="41" t="str">
        <f>IF(OR($I260="TTL",$P260=""),"",VLOOKUP($P260,CODE!$K:$M,CODE!$L$1,FALSE))</f>
        <v/>
      </c>
      <c r="R260" s="1282"/>
      <c r="S260" s="1283"/>
      <c r="T260" s="43" t="str">
        <f t="shared" si="255"/>
        <v/>
      </c>
      <c r="U260" s="39" t="str">
        <f t="shared" si="256"/>
        <v/>
      </c>
      <c r="V260" s="36">
        <f t="shared" si="224"/>
        <v>6.0000000000000027</v>
      </c>
      <c r="W260" s="1284"/>
      <c r="X260" s="39" t="str">
        <f>IF($Y260="","",VLOOKUP($Y260,CODE!$AE:$AF,CODE!$AF$1-1,FALSE))</f>
        <v/>
      </c>
      <c r="Y260" s="37"/>
      <c r="Z260" s="35" t="str">
        <f t="shared" si="257"/>
        <v/>
      </c>
      <c r="AA260" s="592" t="str">
        <f t="shared" si="225"/>
        <v/>
      </c>
      <c r="AB260" s="44">
        <f t="shared" si="226"/>
        <v>7.0000000000000018</v>
      </c>
      <c r="AC260" s="598">
        <v>0</v>
      </c>
      <c r="AD260" s="184">
        <v>1</v>
      </c>
      <c r="AE260" s="1285"/>
      <c r="AF260" s="1286"/>
      <c r="AG260" s="1287"/>
      <c r="AH260" s="1288"/>
      <c r="AI260" s="224" t="str">
        <f t="shared" si="258"/>
        <v/>
      </c>
      <c r="AJ260" s="1289"/>
      <c r="AK260" s="1289"/>
      <c r="AL260" s="212" t="str">
        <f t="shared" si="259"/>
        <v/>
      </c>
      <c r="AM260" s="247">
        <f>IF(ISERROR(VLOOKUP($F260,[1]기획현황취합!$A$1:$E$65440,[1]기획현황취합!$B$1,FALSE))=TRUE,0,VLOOKUP($F260,[1]기획현황취합!$A$1:$E$65440,[1]기획현황취합!$B$1,FALSE))</f>
        <v>0</v>
      </c>
      <c r="AN260" s="1099">
        <f>IF(ISERROR(VLOOKUP($F260,[1]기획현황취합!$A$1:$E$65440,[1]기획현황취합!$C$1,FALSE))=TRUE,0,VLOOKUP($F260,[1]기획현황취합!$A$1:$E$65440,[1]기획현황취합!$C$1,FALSE))</f>
        <v>0</v>
      </c>
      <c r="AO260" s="45">
        <f>IF(ISERROR(($AM260/1.1)/VLOOKUP($AG260,'TARGET MU'!$A:$D,'TARGET MU'!$D$1,FALSE))=TRUE,0,($AM260/1.1)/VLOOKUP($AG260,'TARGET MU'!$A:$D,'TARGET MU'!$D$1,FALSE))</f>
        <v>0</v>
      </c>
      <c r="AP260" s="1110">
        <f>IF(OR(AF260=0,AND(AV260=0,AW260=0)),0,IF(AG260="캡보이2",AV260*$AQ$5+AU260,IF(OR(AK260="IN",AK260="BG",AK260="VT",AK260="CB"),$AU260+(($AV260*(1+$AW$4))*(HLOOKUP(VLOOKUP(AG260,'TARGET MU'!$A:$P,'TARGET MU'!$J$1,FALSE),$AO$4:$AR$5,2,FALSE)))+$AW260,$AU260+((($AV260*(1+$AW$4))*(1+HLOOKUP(VLOOKUP($P260,CODE!$K:$P,CODE!$P$1,FALSE),$AS$4:$AV$5,2,FALSE)))*(HLOOKUP(VLOOKUP(AG260,'TARGET MU'!$A:$P,'TARGET MU'!$J$1,FALSE),$AO$4:$AR$5,2,FALSE)))+$AW260)))</f>
        <v>0</v>
      </c>
      <c r="AQ260" s="38">
        <f t="shared" si="248"/>
        <v>0</v>
      </c>
      <c r="AR260" s="754">
        <v>0</v>
      </c>
      <c r="AS260" s="754">
        <v>0</v>
      </c>
      <c r="AT260" s="244" t="s">
        <v>1724</v>
      </c>
      <c r="AU260" s="219">
        <f t="shared" si="249"/>
        <v>0</v>
      </c>
      <c r="AV260" s="245">
        <v>0</v>
      </c>
      <c r="AW260" s="246">
        <v>0</v>
      </c>
      <c r="AX260" s="250">
        <f>IF(ISERROR(VLOOKUP($F260,[1]기획현황취합!$A$1:$E$65440,[1]기획현황취합!$D$1,FALSE))=TRUE,0,VLOOKUP($F260,[1]기획현황취합!$A$1:$E$65440,[1]기획현황취합!$D$1,FALSE))</f>
        <v>0</v>
      </c>
      <c r="AY260" s="248">
        <v>0</v>
      </c>
      <c r="AZ260" s="208">
        <f>IF(ISERROR(VLOOKUP($F260,[1]기획현황취합!$A$1:$E$65440,[1]기획현황취합!$E$1,FALSE))=TRUE,0,VLOOKUP($F260,[1]기획현황취합!$A$1:$E$65440,[1]기획현황취합!$E$1,FALSE))</f>
        <v>0</v>
      </c>
      <c r="BA260" s="243">
        <v>0</v>
      </c>
      <c r="BB260" s="243">
        <v>0</v>
      </c>
      <c r="BC260" s="243">
        <v>0</v>
      </c>
      <c r="BD260" s="243">
        <v>0</v>
      </c>
      <c r="BE260" s="243">
        <v>0</v>
      </c>
      <c r="BF260" s="243">
        <v>0</v>
      </c>
      <c r="BG260" s="249">
        <v>0</v>
      </c>
      <c r="BH260" s="249">
        <v>0</v>
      </c>
      <c r="BI260" s="83">
        <f>IF($I260="TTL",SUMIF($C:$C,MID($K260,1,SEARCH("TTL",$K260)-2),$BI:$BI),SUMIF(실입고현황!$A:$A,BB260&amp;VLOOKUP($AG260,'TARGET MU'!$A:$D,'TARGET MU'!$B$1,FALSE)&amp;$Z260&amp;" "&amp;$AE260,실입고현황!$C:$C))</f>
        <v>7228</v>
      </c>
      <c r="BJ260" s="102">
        <f>IF($I260="TTL",SUMIF($C:$C,MID($K260,1,SEARCH("TTL",$K260)-2),$BJ:$BJ),SUMIF(실입고현황!$A:$A,BC260&amp;VLOOKUP($AG260,'TARGET MU'!$A:$D,'TARGET MU'!$B$1,FALSE)&amp;$Z260&amp;" "&amp;$AE260,실입고현황!$C:$C))</f>
        <v>432</v>
      </c>
      <c r="BK260" s="103">
        <f>IF($I260="TTL",SUMIF($C:$C,MID($K260,1,SEARCH("TTL",$K260)-2),$BK:$BK),SUMIF(실입고현황!$A:$A,BD260&amp;VLOOKUP($AG260,'TARGET MU'!$A:$D,'TARGET MU'!$B$1,FALSE)&amp;$Z260&amp;" "&amp;$AE260,실입고현황!$C:$C))</f>
        <v>0</v>
      </c>
      <c r="BL260" s="103">
        <f>IF($I260="TTL",SUMIF($C:$C,MID($K260,1,SEARCH("TTL",$K260)-2),$BL:$BL),SUMIF(실입고현황!$A:$A,BE260&amp;VLOOKUP($AG260,'TARGET MU'!$A:$D,'TARGET MU'!$B$1,FALSE)&amp;$Z260&amp;" "&amp;$AE260,실입고현황!$C:$C))</f>
        <v>0</v>
      </c>
      <c r="BM260" s="103">
        <f>IF($I260="TTL",SUMIF($C:$C,MID($K260,1,SEARCH("TTL",$K260)-2),$BM:$BM),SUMIF(실입고현황!$A:$A,BF260&amp;VLOOKUP($AG260,'TARGET MU'!$A:$D,'TARGET MU'!$B$1,FALSE)&amp;$Z260&amp;" "&amp;$AE260,실입고현황!$C:$C))</f>
        <v>0</v>
      </c>
      <c r="BN260" s="104">
        <f t="shared" si="227"/>
        <v>88</v>
      </c>
      <c r="BO260" s="46">
        <f t="shared" si="228"/>
        <v>7900</v>
      </c>
      <c r="BP260" s="94">
        <f t="shared" si="229"/>
        <v>124071014</v>
      </c>
      <c r="BQ260" s="94">
        <f t="shared" si="230"/>
        <v>596100000</v>
      </c>
      <c r="BR260" s="47">
        <f t="shared" si="231"/>
        <v>4.3677332314628368</v>
      </c>
      <c r="BT260" s="26" t="str">
        <f>IF(ISERROR(Z260&amp;VLOOKUP($AG260,'TARGET MU'!$A:$D,'TARGET MU'!$B$1,FALSE))=TRUE,"",Z260&amp;VLOOKUP($AG260,'TARGET MU'!$A:$D,'TARGET MU'!$B$1,FALSE))</f>
        <v/>
      </c>
      <c r="BU260" s="31">
        <f t="shared" si="240"/>
        <v>0</v>
      </c>
      <c r="BV260" s="31" t="str">
        <f t="shared" si="241"/>
        <v>0</v>
      </c>
      <c r="BX260" s="54" t="str">
        <f t="shared" si="263"/>
        <v/>
      </c>
      <c r="BY260" s="55" t="str">
        <f t="shared" si="264"/>
        <v/>
      </c>
      <c r="BZ260" s="55">
        <f t="shared" si="265"/>
        <v>0</v>
      </c>
      <c r="CA260" s="55">
        <f t="shared" si="266"/>
        <v>0</v>
      </c>
      <c r="CB260" s="55">
        <f t="shared" si="267"/>
        <v>0</v>
      </c>
      <c r="CC260" s="55">
        <f t="shared" si="268"/>
        <v>0</v>
      </c>
      <c r="CD260" s="56">
        <f t="shared" si="269"/>
        <v>0</v>
      </c>
      <c r="CE260" s="55" t="str">
        <f t="shared" si="270"/>
        <v/>
      </c>
      <c r="CF260" s="55" t="str">
        <f t="shared" si="271"/>
        <v/>
      </c>
      <c r="CG260" s="56">
        <f t="shared" si="272"/>
        <v>0</v>
      </c>
      <c r="CH260" s="55" t="str">
        <f t="shared" si="273"/>
        <v/>
      </c>
      <c r="CI260" s="55">
        <f t="shared" si="274"/>
        <v>1</v>
      </c>
      <c r="CJ260" s="55">
        <f t="shared" si="275"/>
        <v>0</v>
      </c>
      <c r="CK260" s="57">
        <f t="shared" si="232"/>
        <v>7900</v>
      </c>
      <c r="CL260" s="58">
        <f t="shared" si="276"/>
        <v>0</v>
      </c>
      <c r="CM260" s="57">
        <f t="shared" si="277"/>
        <v>0</v>
      </c>
      <c r="CN260" s="57">
        <f t="shared" si="278"/>
        <v>0</v>
      </c>
      <c r="CO260" s="57">
        <f t="shared" si="279"/>
        <v>0</v>
      </c>
      <c r="CP260" s="59" t="str">
        <f t="shared" si="280"/>
        <v/>
      </c>
      <c r="CQ260" s="234"/>
      <c r="CS260" s="48"/>
      <c r="CT260" s="49" t="str">
        <f t="shared" si="281"/>
        <v>ELS-EVERGREEN-04 TTL</v>
      </c>
      <c r="CU260" s="50" t="str">
        <f t="shared" si="282"/>
        <v/>
      </c>
      <c r="CV260" s="50" t="str">
        <f t="shared" si="262"/>
        <v/>
      </c>
      <c r="CW260" s="50" t="str">
        <f t="shared" si="283"/>
        <v/>
      </c>
      <c r="CX260" s="51">
        <f t="shared" si="284"/>
        <v>0</v>
      </c>
      <c r="CY260" s="51" t="str">
        <f t="shared" si="285"/>
        <v/>
      </c>
      <c r="CZ260" s="52">
        <f t="shared" si="233"/>
        <v>7900</v>
      </c>
      <c r="DA260" s="52">
        <f t="shared" si="286"/>
        <v>0</v>
      </c>
      <c r="DB260" s="51">
        <f t="shared" si="287"/>
        <v>0</v>
      </c>
      <c r="DC260" s="51">
        <f t="shared" si="288"/>
        <v>0</v>
      </c>
      <c r="DD260" s="60"/>
      <c r="DE260" s="164"/>
      <c r="DG260" s="270"/>
      <c r="DH260" s="276" t="str">
        <f t="shared" si="260"/>
        <v/>
      </c>
      <c r="DI260" s="269"/>
      <c r="DJ260" s="269"/>
      <c r="DK260" s="270"/>
      <c r="DL260" s="1167"/>
      <c r="DM260" s="1167"/>
      <c r="DN260" s="270"/>
      <c r="DO260" s="270"/>
      <c r="DP260" s="277" t="str">
        <f t="shared" si="261"/>
        <v/>
      </c>
      <c r="DQ260" s="270"/>
      <c r="DR260" s="270"/>
      <c r="DS260" s="271"/>
      <c r="DT260" s="270"/>
      <c r="DU260" s="271"/>
      <c r="DV260" s="270"/>
      <c r="DW260" s="270"/>
      <c r="DX260" s="271"/>
      <c r="DY260" s="271"/>
      <c r="DZ260" s="60"/>
      <c r="EA260" s="61"/>
      <c r="EB260" s="61"/>
      <c r="EC260" s="26" t="str">
        <f t="shared" si="242"/>
        <v>0</v>
      </c>
      <c r="ED260" s="26" t="str">
        <f t="shared" si="243"/>
        <v/>
      </c>
      <c r="EE260" s="27">
        <f>IF($ED260="",0,IF(COUNTIF(ED$12:ED259,ED260)=0,0,COUNTIF(ED$12:ED259,ED260)))</f>
        <v>0</v>
      </c>
      <c r="EF260" s="26">
        <f t="shared" si="244"/>
        <v>0</v>
      </c>
      <c r="EG260" s="27" t="str">
        <f t="shared" si="245"/>
        <v/>
      </c>
      <c r="EI260" s="26" t="str">
        <f t="shared" si="246"/>
        <v/>
      </c>
      <c r="EJ260" s="26" t="str">
        <f t="shared" si="247"/>
        <v/>
      </c>
    </row>
    <row r="261" spans="1:140" s="26" customFormat="1" ht="52.5" customHeight="1">
      <c r="A261" s="168" t="str">
        <f>IF(OR($I261="TTL",$I261=""),"",IF(ISERROR(VLOOKUP($B261,CODE!$D:$G,CODE!$F$1-2,FALSE))=TRUE,"전략",VLOOKUP($B261,CODE!$D:$G,CODE!$F$1-2,FALSE)))</f>
        <v>전략</v>
      </c>
      <c r="B261" s="217" t="str">
        <f>IF(OR($I261="TTL",$I261=""),"",IF(VLOOKUP($P261,CODE!$K:$O,CODE!$O$1,FALSE)="",$I261,$I261&amp;"-"&amp;VLOOKUP($P261,CODE!$K:$O,CODE!$O$1,FALSE)))</f>
        <v>ELS-의류</v>
      </c>
      <c r="C261" s="71" t="str">
        <f t="shared" si="234"/>
        <v>ELS-아트인드림-05</v>
      </c>
      <c r="D261" s="300" t="str">
        <f t="shared" si="235"/>
        <v>ELS-아트인드림-05ELSTLF5025BK</v>
      </c>
      <c r="E261" s="71">
        <f t="shared" si="236"/>
        <v>1</v>
      </c>
      <c r="F261" s="193" t="str">
        <f t="shared" si="237"/>
        <v>ELS-아트인드림-051</v>
      </c>
      <c r="G261" s="71" t="str">
        <f t="shared" si="238"/>
        <v>ELS-아트인드림-051-ELSTLF5025BLACKOXS</v>
      </c>
      <c r="H261" s="71" t="str">
        <f>IF(ISERROR(I261&amp;VLOOKUP(P261,CODE!$K:$N,CODE!$N$1,FALSE)&amp;S261)=TRUE,0,I261&amp;VLOOKUP(P261,CODE!$K:$N,CODE!$N$1,FALSE)&amp;S261)</f>
        <v>ELS의류25</v>
      </c>
      <c r="I261" s="71" t="str">
        <f>IF(ISERROR(SEARCH("TTL",$K261))=TRUE,IF($L261="","",VLOOKUP($L261,CODE!$B:$G,CODE!$D$1,FALSE)),"TTL")</f>
        <v>ELS</v>
      </c>
      <c r="J261" s="237" t="str">
        <f t="shared" si="239"/>
        <v>14FW_E</v>
      </c>
      <c r="K261" s="878"/>
      <c r="L261" s="40" t="s">
        <v>2383</v>
      </c>
      <c r="M261" s="41" t="str">
        <f>IF(OR($I261="TTL",$L261=""),"",VLOOKUP($L261,CODE!$B:$D,CODE!$C$1,FALSE))</f>
        <v>ELSTINKO</v>
      </c>
      <c r="N261" s="42" t="str">
        <f>IF(OR($I261="TTL",$L261=""),"",VLOOKUP($K$2,CODE!$S:$T,CODE!$T$1-1,FALSE))</f>
        <v>F</v>
      </c>
      <c r="O261" s="1281">
        <v>5</v>
      </c>
      <c r="P261" s="40" t="s">
        <v>2392</v>
      </c>
      <c r="Q261" s="41" t="str">
        <f>IF(OR($I261="TTL",$P261=""),"",VLOOKUP($P261,CODE!$K:$M,CODE!$L$1,FALSE))</f>
        <v>LONG SLEEVES</v>
      </c>
      <c r="R261" s="1282" t="s">
        <v>2393</v>
      </c>
      <c r="S261" s="1283">
        <v>25</v>
      </c>
      <c r="T261" s="43" t="str">
        <f t="shared" si="255"/>
        <v>025</v>
      </c>
      <c r="U261" s="39" t="str">
        <f t="shared" si="256"/>
        <v>ELSTLF5025</v>
      </c>
      <c r="V261" s="36">
        <f t="shared" si="224"/>
        <v>0.2</v>
      </c>
      <c r="W261" s="1284" t="s">
        <v>2394</v>
      </c>
      <c r="X261" s="39" t="str">
        <f>IF($Y261="","",VLOOKUP($Y261,CODE!$AE:$AF,CODE!$AF$1-1,FALSE))</f>
        <v>BK</v>
      </c>
      <c r="Y261" s="37" t="s">
        <v>2379</v>
      </c>
      <c r="Z261" s="35" t="str">
        <f t="shared" si="257"/>
        <v>ELSTLF5025BK</v>
      </c>
      <c r="AA261" s="592" t="str">
        <f t="shared" si="225"/>
        <v/>
      </c>
      <c r="AB261" s="44">
        <f t="shared" si="226"/>
        <v>0.2</v>
      </c>
      <c r="AC261" s="598" t="s">
        <v>3017</v>
      </c>
      <c r="AD261" s="184">
        <v>1</v>
      </c>
      <c r="AE261" s="1285" t="s">
        <v>576</v>
      </c>
      <c r="AF261" s="1295">
        <v>150</v>
      </c>
      <c r="AG261" s="1293" t="s">
        <v>2662</v>
      </c>
      <c r="AH261" s="1294">
        <v>5</v>
      </c>
      <c r="AI261" s="224" t="str">
        <f t="shared" si="258"/>
        <v>05</v>
      </c>
      <c r="AJ261" s="1289" t="s">
        <v>2663</v>
      </c>
      <c r="AK261" s="1289" t="s">
        <v>2664</v>
      </c>
      <c r="AL261" s="212">
        <f t="shared" si="259"/>
        <v>2</v>
      </c>
      <c r="AM261" s="247">
        <f>IF(ISERROR(VLOOKUP($F261,[1]기획현황취합!$A$1:$E$65440,[1]기획현황취합!$B$1,FALSE))=TRUE,0,VLOOKUP($F261,[1]기획현황취합!$A$1:$E$65440,[1]기획현황취합!$B$1,FALSE))</f>
        <v>89000</v>
      </c>
      <c r="AN261" s="1099">
        <f>IF(ISERROR(VLOOKUP($F261,[1]기획현황취합!$A$1:$E$65440,[1]기획현황취합!$C$1,FALSE))=TRUE,0,VLOOKUP($F261,[1]기획현황취합!$A$1:$E$65440,[1]기획현황취합!$C$1,FALSE))</f>
        <v>41803</v>
      </c>
      <c r="AO261" s="45">
        <f>IF(ISERROR(($AM261/1.1)/VLOOKUP($AG261,'TARGET MU'!$A:$D,'TARGET MU'!$D$1,FALSE))=TRUE,0,($AM261/1.1)/VLOOKUP($AG261,'TARGET MU'!$A:$D,'TARGET MU'!$D$1,FALSE))</f>
        <v>22474.74747474747</v>
      </c>
      <c r="AP261" s="1110">
        <f>IF(OR(AF261=0,AND(AV261=0,AW261=0)),0,IF(AG261="캡보이2",AV261*$AQ$5+AU261,IF(OR(AK261="IN",AK261="BG",AK261="VT",AK261="CB"),$AU261+(($AV261*(1+$AW$4))*(HLOOKUP(VLOOKUP(AG261,'TARGET MU'!$A:$P,'TARGET MU'!$J$1,FALSE),$AO$4:$AR$5,2,FALSE)))+$AW261,$AU261+((($AV261*(1+$AW$4))*(1+HLOOKUP(VLOOKUP($P261,CODE!$K:$P,CODE!$P$1,FALSE),$AS$4:$AV$5,2,FALSE)))*(HLOOKUP(VLOOKUP(AG261,'TARGET MU'!$A:$P,'TARGET MU'!$J$1,FALSE),$AO$4:$AR$5,2,FALSE)))+$AW261)))</f>
        <v>21920</v>
      </c>
      <c r="AQ261" s="38">
        <f t="shared" si="248"/>
        <v>-554.74747474746982</v>
      </c>
      <c r="AR261" s="754">
        <v>0</v>
      </c>
      <c r="AS261" s="754">
        <v>20</v>
      </c>
      <c r="AT261" s="244" t="s">
        <v>1724</v>
      </c>
      <c r="AU261" s="219">
        <f t="shared" si="249"/>
        <v>20</v>
      </c>
      <c r="AV261" s="245">
        <v>0</v>
      </c>
      <c r="AW261" s="246">
        <v>21900</v>
      </c>
      <c r="AX261" s="250">
        <f>IF(ISERROR(VLOOKUP($F261,[1]기획현황취합!$A$1:$E$65440,[1]기획현황취합!$D$1,FALSE))=TRUE,0,VLOOKUP($F261,[1]기획현황취합!$A$1:$E$65440,[1]기획현황취합!$D$1,FALSE))</f>
        <v>41744</v>
      </c>
      <c r="AY261" s="248">
        <v>0</v>
      </c>
      <c r="AZ261" s="208">
        <f>IF(ISERROR(VLOOKUP($F261,[1]기획현황취합!$A$1:$E$65440,[1]기획현황취합!$E$1,FALSE))=TRUE,0,VLOOKUP($F261,[1]기획현황취합!$A$1:$E$65440,[1]기획현황취합!$E$1,FALSE))</f>
        <v>41844</v>
      </c>
      <c r="BA261" s="243">
        <v>41864</v>
      </c>
      <c r="BB261" s="243">
        <v>41905</v>
      </c>
      <c r="BC261" s="243">
        <v>41908</v>
      </c>
      <c r="BD261" s="243">
        <v>0</v>
      </c>
      <c r="BE261" s="243">
        <v>0</v>
      </c>
      <c r="BF261" s="243">
        <v>0</v>
      </c>
      <c r="BG261" s="249" t="s">
        <v>3359</v>
      </c>
      <c r="BH261" s="249">
        <v>0</v>
      </c>
      <c r="BI261" s="83">
        <f>IF($I261="TTL",SUMIF($C:$C,MID($K261,1,SEARCH("TTL",$K261)-2),$BI:$BI),SUMIF(실입고현황!$A:$A,BB261&amp;VLOOKUP($AG261,'TARGET MU'!$A:$D,'TARGET MU'!$B$1,FALSE)&amp;$Z261&amp;" "&amp;$AE261,실입고현황!$C:$C))</f>
        <v>155</v>
      </c>
      <c r="BJ261" s="102">
        <f>IF($I261="TTL",SUMIF($C:$C,MID($K261,1,SEARCH("TTL",$K261)-2),$BJ:$BJ),SUMIF(실입고현황!$A:$A,BC261&amp;VLOOKUP($AG261,'TARGET MU'!$A:$D,'TARGET MU'!$B$1,FALSE)&amp;$Z261&amp;" "&amp;$AE261,실입고현황!$C:$C))</f>
        <v>0</v>
      </c>
      <c r="BK261" s="103">
        <f>IF($I261="TTL",SUMIF($C:$C,MID($K261,1,SEARCH("TTL",$K261)-2),$BK:$BK),SUMIF(실입고현황!$A:$A,BD261&amp;VLOOKUP($AG261,'TARGET MU'!$A:$D,'TARGET MU'!$B$1,FALSE)&amp;$Z261&amp;" "&amp;$AE261,실입고현황!$C:$C))</f>
        <v>0</v>
      </c>
      <c r="BL261" s="103">
        <f>IF($I261="TTL",SUMIF($C:$C,MID($K261,1,SEARCH("TTL",$K261)-2),$BL:$BL),SUMIF(실입고현황!$A:$A,BE261&amp;VLOOKUP($AG261,'TARGET MU'!$A:$D,'TARGET MU'!$B$1,FALSE)&amp;$Z261&amp;" "&amp;$AE261,실입고현황!$C:$C))</f>
        <v>0</v>
      </c>
      <c r="BM261" s="103">
        <f>IF($I261="TTL",SUMIF($C:$C,MID($K261,1,SEARCH("TTL",$K261)-2),$BM:$BM),SUMIF(실입고현황!$A:$A,BF261&amp;VLOOKUP($AG261,'TARGET MU'!$A:$D,'TARGET MU'!$B$1,FALSE)&amp;$Z261&amp;" "&amp;$AE261,실입고현황!$C:$C))</f>
        <v>0</v>
      </c>
      <c r="BN261" s="104">
        <f t="shared" si="227"/>
        <v>0</v>
      </c>
      <c r="BO261" s="46">
        <f t="shared" si="228"/>
        <v>150</v>
      </c>
      <c r="BP261" s="94">
        <f t="shared" si="229"/>
        <v>3288000</v>
      </c>
      <c r="BQ261" s="94">
        <f t="shared" si="230"/>
        <v>13350000</v>
      </c>
      <c r="BR261" s="47">
        <f t="shared" ref="BR261:BR307" si="289">IF(ISERROR($BQ261/($BP261*1.1))=TRUE,0,$BQ261/($BP261*1.1))</f>
        <v>3.6911081619110813</v>
      </c>
      <c r="BT261" s="26" t="str">
        <f>IF(ISERROR(Z261&amp;VLOOKUP($AG261,'TARGET MU'!$A:$D,'TARGET MU'!$B$1,FALSE))=TRUE,"",Z261&amp;VLOOKUP($AG261,'TARGET MU'!$A:$D,'TARGET MU'!$B$1,FALSE))</f>
        <v>ELSTLF5025BK아트인드림</v>
      </c>
      <c r="BU261" s="31">
        <f t="shared" si="240"/>
        <v>21920</v>
      </c>
      <c r="BV261" s="31" t="str">
        <f t="shared" si="241"/>
        <v>ELSTLF5025BKOXS15089000아트인드림05KR</v>
      </c>
      <c r="BX261" s="54" t="str">
        <f t="shared" si="263"/>
        <v>ELS</v>
      </c>
      <c r="BY261" s="55">
        <f t="shared" si="264"/>
        <v>5</v>
      </c>
      <c r="BZ261" s="55" t="str">
        <f t="shared" si="265"/>
        <v>M</v>
      </c>
      <c r="CA261" s="55" t="str">
        <f t="shared" si="266"/>
        <v>TL</v>
      </c>
      <c r="CB261" s="55" t="str">
        <f t="shared" si="267"/>
        <v>U</v>
      </c>
      <c r="CC261" s="55" t="str">
        <f t="shared" si="268"/>
        <v>KR</v>
      </c>
      <c r="CD261" s="56" t="str">
        <f t="shared" si="269"/>
        <v>14FW_ELSTINKO_MTM_11_BK</v>
      </c>
      <c r="CE261" s="55" t="str">
        <f t="shared" si="270"/>
        <v>ELSTLF5025</v>
      </c>
      <c r="CF261" s="55" t="str">
        <f t="shared" si="271"/>
        <v>025</v>
      </c>
      <c r="CG261" s="56" t="str">
        <f t="shared" si="272"/>
        <v>14FW_ELSTINKO_MTM_11_BK</v>
      </c>
      <c r="CH261" s="55" t="str">
        <f t="shared" si="273"/>
        <v>BK</v>
      </c>
      <c r="CI261" s="55">
        <f t="shared" si="274"/>
        <v>1</v>
      </c>
      <c r="CJ261" s="55" t="str">
        <f t="shared" si="275"/>
        <v>OXS</v>
      </c>
      <c r="CK261" s="57">
        <f t="shared" si="232"/>
        <v>150</v>
      </c>
      <c r="CL261" s="58">
        <f t="shared" si="276"/>
        <v>0</v>
      </c>
      <c r="CM261" s="57">
        <f t="shared" si="277"/>
        <v>89000</v>
      </c>
      <c r="CN261" s="57">
        <f t="shared" si="278"/>
        <v>21900</v>
      </c>
      <c r="CO261" s="57">
        <f t="shared" si="279"/>
        <v>20</v>
      </c>
      <c r="CP261" s="59">
        <f t="shared" si="280"/>
        <v>2</v>
      </c>
      <c r="CQ261" s="234"/>
      <c r="CS261" s="48"/>
      <c r="CT261" s="49" t="str">
        <f t="shared" si="281"/>
        <v>ELSTLF5025BKOXS</v>
      </c>
      <c r="CU261" s="50" t="str">
        <f t="shared" si="282"/>
        <v>ELSTINKO</v>
      </c>
      <c r="CV261" s="50" t="str">
        <f t="shared" si="262"/>
        <v>LONG SLEEVES_025</v>
      </c>
      <c r="CW261" s="50" t="str">
        <f t="shared" si="283"/>
        <v>BLACK_OXS</v>
      </c>
      <c r="CX261" s="51" t="str">
        <f t="shared" si="284"/>
        <v>ELS</v>
      </c>
      <c r="CY261" s="51" t="str">
        <f t="shared" si="285"/>
        <v>025</v>
      </c>
      <c r="CZ261" s="52">
        <f t="shared" si="233"/>
        <v>150</v>
      </c>
      <c r="DA261" s="52">
        <f t="shared" si="286"/>
        <v>89000</v>
      </c>
      <c r="DB261" s="51" t="str">
        <f t="shared" si="287"/>
        <v>BLACK</v>
      </c>
      <c r="DC261" s="51" t="str">
        <f t="shared" si="288"/>
        <v>OXS</v>
      </c>
      <c r="DD261" s="60"/>
      <c r="DE261" s="164"/>
      <c r="DG261" s="270">
        <v>41778</v>
      </c>
      <c r="DH261" s="276">
        <f t="shared" si="260"/>
        <v>41754</v>
      </c>
      <c r="DI261" s="269">
        <v>41750</v>
      </c>
      <c r="DJ261" s="269">
        <v>41750</v>
      </c>
      <c r="DK261" s="270">
        <v>41829</v>
      </c>
      <c r="DL261" s="1167"/>
      <c r="DM261" s="1167"/>
      <c r="DN261" s="270"/>
      <c r="DO261" s="270"/>
      <c r="DP261" s="277">
        <f t="shared" si="261"/>
        <v>41784</v>
      </c>
      <c r="DQ261" s="270"/>
      <c r="DR261" s="270"/>
      <c r="DS261" s="271"/>
      <c r="DT261" s="270"/>
      <c r="DU261" s="271"/>
      <c r="DV261" s="270">
        <v>41838</v>
      </c>
      <c r="DW261" s="270"/>
      <c r="DX261" s="271"/>
      <c r="DY261" s="271"/>
      <c r="DZ261" s="60"/>
      <c r="EA261" s="61"/>
      <c r="EB261" s="61"/>
      <c r="EC261" s="26" t="str">
        <f t="shared" si="242"/>
        <v>ELSTLF5025BK41744</v>
      </c>
      <c r="ED261" s="26" t="str">
        <f t="shared" si="243"/>
        <v>ELSTLF5025BKOXS</v>
      </c>
      <c r="EE261" s="27">
        <f>IF($ED261="",0,IF(COUNTIF(ED$12:ED260,ED261)=0,0,COUNTIF(ED$12:ED260,ED261)))</f>
        <v>0</v>
      </c>
      <c r="EF261" s="26">
        <f t="shared" si="244"/>
        <v>0</v>
      </c>
      <c r="EG261" s="27" t="str">
        <f t="shared" si="245"/>
        <v/>
      </c>
      <c r="EI261" s="26" t="str">
        <f t="shared" si="246"/>
        <v>ELSTLF5025</v>
      </c>
      <c r="EJ261" s="26" t="str">
        <f t="shared" si="247"/>
        <v>ELSTLF5025BK</v>
      </c>
    </row>
    <row r="262" spans="1:140" s="26" customFormat="1" ht="52.5" customHeight="1">
      <c r="A262" s="168" t="str">
        <f>IF(OR($I262="TTL",$I262=""),"",IF(ISERROR(VLOOKUP($B262,CODE!$D:$G,CODE!$F$1-2,FALSE))=TRUE,"전략",VLOOKUP($B262,CODE!$D:$G,CODE!$F$1-2,FALSE)))</f>
        <v>전략</v>
      </c>
      <c r="B262" s="217" t="str">
        <f>IF(OR($I262="TTL",$I262=""),"",IF(VLOOKUP($P262,CODE!$K:$O,CODE!$O$1,FALSE)="",$I262,$I262&amp;"-"&amp;VLOOKUP($P262,CODE!$K:$O,CODE!$O$1,FALSE)))</f>
        <v>ELS-의류</v>
      </c>
      <c r="C262" s="71" t="str">
        <f t="shared" si="234"/>
        <v>ELS-아트인드림-05</v>
      </c>
      <c r="D262" s="300" t="str">
        <f t="shared" si="235"/>
        <v>ELS-아트인드림-05ELSTLF5025BK</v>
      </c>
      <c r="E262" s="71">
        <f t="shared" si="236"/>
        <v>1</v>
      </c>
      <c r="F262" s="193" t="str">
        <f t="shared" si="237"/>
        <v>ELS-아트인드림-051</v>
      </c>
      <c r="G262" s="71" t="str">
        <f t="shared" si="238"/>
        <v>ELS-아트인드림-051-ELSTLF5025BLACKOSS</v>
      </c>
      <c r="H262" s="71" t="str">
        <f>IF(ISERROR(I262&amp;VLOOKUP(P262,CODE!$K:$N,CODE!$N$1,FALSE)&amp;S262)=TRUE,0,I262&amp;VLOOKUP(P262,CODE!$K:$N,CODE!$N$1,FALSE)&amp;S262)</f>
        <v>ELS의류25</v>
      </c>
      <c r="I262" s="71" t="str">
        <f>IF(ISERROR(SEARCH("TTL",$K262))=TRUE,IF($L262="","",VLOOKUP($L262,CODE!$B:$G,CODE!$D$1,FALSE)),"TTL")</f>
        <v>ELS</v>
      </c>
      <c r="J262" s="237" t="str">
        <f t="shared" si="239"/>
        <v>14FW_E</v>
      </c>
      <c r="K262" s="878"/>
      <c r="L262" s="40" t="s">
        <v>2343</v>
      </c>
      <c r="M262" s="41" t="str">
        <f>IF(OR($I262="TTL",$L262=""),"",VLOOKUP($L262,CODE!$B:$D,CODE!$C$1,FALSE))</f>
        <v>ELSTINKO</v>
      </c>
      <c r="N262" s="42" t="str">
        <f>IF(OR($I262="TTL",$L262=""),"",VLOOKUP($K$2,CODE!$S:$T,CODE!$T$1-1,FALSE))</f>
        <v>F</v>
      </c>
      <c r="O262" s="1281">
        <v>5</v>
      </c>
      <c r="P262" s="40" t="s">
        <v>2344</v>
      </c>
      <c r="Q262" s="41" t="str">
        <f>IF(OR($I262="TTL",$P262=""),"",VLOOKUP($P262,CODE!$K:$M,CODE!$L$1,FALSE))</f>
        <v>LONG SLEEVES</v>
      </c>
      <c r="R262" s="1282" t="s">
        <v>2395</v>
      </c>
      <c r="S262" s="1283">
        <v>25</v>
      </c>
      <c r="T262" s="43" t="str">
        <f t="shared" si="255"/>
        <v>025</v>
      </c>
      <c r="U262" s="39" t="str">
        <f t="shared" si="256"/>
        <v>ELSTLF5025</v>
      </c>
      <c r="V262" s="36">
        <f t="shared" si="224"/>
        <v>0.2</v>
      </c>
      <c r="W262" s="1284" t="s">
        <v>2394</v>
      </c>
      <c r="X262" s="39" t="str">
        <f>IF($Y262="","",VLOOKUP($Y262,CODE!$AE:$AF,CODE!$AF$1-1,FALSE))</f>
        <v>BK</v>
      </c>
      <c r="Y262" s="37" t="s">
        <v>2377</v>
      </c>
      <c r="Z262" s="35" t="str">
        <f t="shared" si="257"/>
        <v>ELSTLF5025BK</v>
      </c>
      <c r="AA262" s="592" t="str">
        <f t="shared" si="225"/>
        <v/>
      </c>
      <c r="AB262" s="44">
        <f t="shared" si="226"/>
        <v>0.2</v>
      </c>
      <c r="AC262" s="598" t="s">
        <v>3017</v>
      </c>
      <c r="AD262" s="184">
        <v>1</v>
      </c>
      <c r="AE262" s="1285" t="s">
        <v>593</v>
      </c>
      <c r="AF262" s="1295">
        <v>300</v>
      </c>
      <c r="AG262" s="1293" t="s">
        <v>2662</v>
      </c>
      <c r="AH262" s="1294">
        <v>5</v>
      </c>
      <c r="AI262" s="224" t="str">
        <f t="shared" si="258"/>
        <v>05</v>
      </c>
      <c r="AJ262" s="1289" t="s">
        <v>2663</v>
      </c>
      <c r="AK262" s="1289" t="s">
        <v>2664</v>
      </c>
      <c r="AL262" s="212">
        <f t="shared" si="259"/>
        <v>2</v>
      </c>
      <c r="AM262" s="247">
        <f>IF(ISERROR(VLOOKUP($F262,[1]기획현황취합!$A$1:$E$65440,[1]기획현황취합!$B$1,FALSE))=TRUE,0,VLOOKUP($F262,[1]기획현황취합!$A$1:$E$65440,[1]기획현황취합!$B$1,FALSE))</f>
        <v>89000</v>
      </c>
      <c r="AN262" s="1099">
        <f>IF(ISERROR(VLOOKUP($F262,[1]기획현황취합!$A$1:$E$65440,[1]기획현황취합!$C$1,FALSE))=TRUE,0,VLOOKUP($F262,[1]기획현황취합!$A$1:$E$65440,[1]기획현황취합!$C$1,FALSE))</f>
        <v>41803</v>
      </c>
      <c r="AO262" s="45">
        <f>IF(ISERROR(($AM262/1.1)/VLOOKUP($AG262,'TARGET MU'!$A:$D,'TARGET MU'!$D$1,FALSE))=TRUE,0,($AM262/1.1)/VLOOKUP($AG262,'TARGET MU'!$A:$D,'TARGET MU'!$D$1,FALSE))</f>
        <v>22474.74747474747</v>
      </c>
      <c r="AP262" s="1110">
        <f>IF(OR(AF262=0,AND(AV262=0,AW262=0)),0,IF(AG262="캡보이2",AV262*$AQ$5+AU262,IF(OR(AK262="IN",AK262="BG",AK262="VT",AK262="CB"),$AU262+(($AV262*(1+$AW$4))*(HLOOKUP(VLOOKUP(AG262,'TARGET MU'!$A:$P,'TARGET MU'!$J$1,FALSE),$AO$4:$AR$5,2,FALSE)))+$AW262,$AU262+((($AV262*(1+$AW$4))*(1+HLOOKUP(VLOOKUP($P262,CODE!$K:$P,CODE!$P$1,FALSE),$AS$4:$AV$5,2,FALSE)))*(HLOOKUP(VLOOKUP(AG262,'TARGET MU'!$A:$P,'TARGET MU'!$J$1,FALSE),$AO$4:$AR$5,2,FALSE)))+$AW262)))</f>
        <v>21920</v>
      </c>
      <c r="AQ262" s="38">
        <f t="shared" si="248"/>
        <v>-554.74747474746982</v>
      </c>
      <c r="AR262" s="754">
        <v>0</v>
      </c>
      <c r="AS262" s="754">
        <v>20</v>
      </c>
      <c r="AT262" s="244" t="s">
        <v>1724</v>
      </c>
      <c r="AU262" s="219">
        <f t="shared" si="249"/>
        <v>20</v>
      </c>
      <c r="AV262" s="245">
        <v>0</v>
      </c>
      <c r="AW262" s="246">
        <v>21900</v>
      </c>
      <c r="AX262" s="250">
        <f>IF(ISERROR(VLOOKUP($F262,[1]기획현황취합!$A$1:$E$65440,[1]기획현황취합!$D$1,FALSE))=TRUE,0,VLOOKUP($F262,[1]기획현황취합!$A$1:$E$65440,[1]기획현황취합!$D$1,FALSE))</f>
        <v>41744</v>
      </c>
      <c r="AY262" s="248">
        <v>0</v>
      </c>
      <c r="AZ262" s="208">
        <f>IF(ISERROR(VLOOKUP($F262,[1]기획현황취합!$A$1:$E$65440,[1]기획현황취합!$E$1,FALSE))=TRUE,0,VLOOKUP($F262,[1]기획현황취합!$A$1:$E$65440,[1]기획현황취합!$E$1,FALSE))</f>
        <v>41844</v>
      </c>
      <c r="BA262" s="243">
        <v>41864</v>
      </c>
      <c r="BB262" s="243">
        <v>41905</v>
      </c>
      <c r="BC262" s="243">
        <v>41908</v>
      </c>
      <c r="BD262" s="243">
        <v>0</v>
      </c>
      <c r="BE262" s="243">
        <v>0</v>
      </c>
      <c r="BF262" s="243">
        <v>0</v>
      </c>
      <c r="BG262" s="249" t="s">
        <v>3359</v>
      </c>
      <c r="BH262" s="249">
        <v>0</v>
      </c>
      <c r="BI262" s="83">
        <f>IF($I262="TTL",SUMIF($C:$C,MID($K262,1,SEARCH("TTL",$K262)-2),$BI:$BI),SUMIF(실입고현황!$A:$A,BB262&amp;VLOOKUP($AG262,'TARGET MU'!$A:$D,'TARGET MU'!$B$1,FALSE)&amp;$Z262&amp;" "&amp;$AE262,실입고현황!$C:$C))</f>
        <v>282</v>
      </c>
      <c r="BJ262" s="102">
        <f>IF($I262="TTL",SUMIF($C:$C,MID($K262,1,SEARCH("TTL",$K262)-2),$BJ:$BJ),SUMIF(실입고현황!$A:$A,BC262&amp;VLOOKUP($AG262,'TARGET MU'!$A:$D,'TARGET MU'!$B$1,FALSE)&amp;$Z262&amp;" "&amp;$AE262,실입고현황!$C:$C))</f>
        <v>9</v>
      </c>
      <c r="BK262" s="103">
        <f>IF($I262="TTL",SUMIF($C:$C,MID($K262,1,SEARCH("TTL",$K262)-2),$BK:$BK),SUMIF(실입고현황!$A:$A,BD262&amp;VLOOKUP($AG262,'TARGET MU'!$A:$D,'TARGET MU'!$B$1,FALSE)&amp;$Z262&amp;" "&amp;$AE262,실입고현황!$C:$C))</f>
        <v>0</v>
      </c>
      <c r="BL262" s="103">
        <f>IF($I262="TTL",SUMIF($C:$C,MID($K262,1,SEARCH("TTL",$K262)-2),$BL:$BL),SUMIF(실입고현황!$A:$A,BE262&amp;VLOOKUP($AG262,'TARGET MU'!$A:$D,'TARGET MU'!$B$1,FALSE)&amp;$Z262&amp;" "&amp;$AE262,실입고현황!$C:$C))</f>
        <v>0</v>
      </c>
      <c r="BM262" s="103">
        <f>IF($I262="TTL",SUMIF($C:$C,MID($K262,1,SEARCH("TTL",$K262)-2),$BM:$BM),SUMIF(실입고현황!$A:$A,BF262&amp;VLOOKUP($AG262,'TARGET MU'!$A:$D,'TARGET MU'!$B$1,FALSE)&amp;$Z262&amp;" "&amp;$AE262,실입고현황!$C:$C))</f>
        <v>0</v>
      </c>
      <c r="BN262" s="104">
        <f t="shared" si="227"/>
        <v>0</v>
      </c>
      <c r="BO262" s="46">
        <f t="shared" si="228"/>
        <v>300</v>
      </c>
      <c r="BP262" s="94">
        <f t="shared" si="229"/>
        <v>6576000</v>
      </c>
      <c r="BQ262" s="94">
        <f t="shared" si="230"/>
        <v>26700000</v>
      </c>
      <c r="BR262" s="47">
        <f t="shared" si="289"/>
        <v>3.6911081619110813</v>
      </c>
      <c r="BT262" s="26" t="str">
        <f>IF(ISERROR(Z262&amp;VLOOKUP($AG262,'TARGET MU'!$A:$D,'TARGET MU'!$B$1,FALSE))=TRUE,"",Z262&amp;VLOOKUP($AG262,'TARGET MU'!$A:$D,'TARGET MU'!$B$1,FALSE))</f>
        <v>ELSTLF5025BK아트인드림</v>
      </c>
      <c r="BU262" s="31">
        <f t="shared" si="240"/>
        <v>21920</v>
      </c>
      <c r="BV262" s="31" t="str">
        <f t="shared" si="241"/>
        <v>ELSTLF5025BKOSS30089000아트인드림05KR</v>
      </c>
      <c r="BX262" s="54" t="str">
        <f t="shared" si="263"/>
        <v>ELS</v>
      </c>
      <c r="BY262" s="55">
        <f t="shared" si="264"/>
        <v>5</v>
      </c>
      <c r="BZ262" s="55" t="str">
        <f t="shared" si="265"/>
        <v>M</v>
      </c>
      <c r="CA262" s="55" t="str">
        <f t="shared" si="266"/>
        <v>TL</v>
      </c>
      <c r="CB262" s="55" t="str">
        <f t="shared" si="267"/>
        <v>U</v>
      </c>
      <c r="CC262" s="55" t="str">
        <f t="shared" si="268"/>
        <v>KR</v>
      </c>
      <c r="CD262" s="56" t="str">
        <f t="shared" si="269"/>
        <v>14FW_ELSTINKO_MTM_11_BK</v>
      </c>
      <c r="CE262" s="55" t="str">
        <f t="shared" si="270"/>
        <v>ELSTLF5025</v>
      </c>
      <c r="CF262" s="55" t="str">
        <f t="shared" si="271"/>
        <v>025</v>
      </c>
      <c r="CG262" s="56" t="str">
        <f t="shared" si="272"/>
        <v>14FW_ELSTINKO_MTM_11_BK</v>
      </c>
      <c r="CH262" s="55" t="str">
        <f t="shared" si="273"/>
        <v>BK</v>
      </c>
      <c r="CI262" s="55">
        <f t="shared" si="274"/>
        <v>1</v>
      </c>
      <c r="CJ262" s="55" t="str">
        <f t="shared" si="275"/>
        <v>OSS</v>
      </c>
      <c r="CK262" s="57">
        <f t="shared" si="232"/>
        <v>300</v>
      </c>
      <c r="CL262" s="58">
        <f t="shared" si="276"/>
        <v>0</v>
      </c>
      <c r="CM262" s="57">
        <f t="shared" si="277"/>
        <v>89000</v>
      </c>
      <c r="CN262" s="57">
        <f t="shared" si="278"/>
        <v>21900</v>
      </c>
      <c r="CO262" s="57">
        <f t="shared" si="279"/>
        <v>20</v>
      </c>
      <c r="CP262" s="59">
        <f t="shared" si="280"/>
        <v>2</v>
      </c>
      <c r="CQ262" s="234"/>
      <c r="CS262" s="48"/>
      <c r="CT262" s="49" t="str">
        <f t="shared" si="281"/>
        <v>ELSTLF5025BKOSS</v>
      </c>
      <c r="CU262" s="50" t="str">
        <f t="shared" si="282"/>
        <v>ELSTINKO</v>
      </c>
      <c r="CV262" s="50" t="str">
        <f t="shared" si="262"/>
        <v>LONG SLEEVES_025</v>
      </c>
      <c r="CW262" s="50" t="str">
        <f t="shared" si="283"/>
        <v>BLACK_OSS</v>
      </c>
      <c r="CX262" s="51" t="str">
        <f t="shared" si="284"/>
        <v>ELS</v>
      </c>
      <c r="CY262" s="51" t="str">
        <f t="shared" si="285"/>
        <v>025</v>
      </c>
      <c r="CZ262" s="52">
        <f t="shared" si="233"/>
        <v>300</v>
      </c>
      <c r="DA262" s="52">
        <f t="shared" si="286"/>
        <v>89000</v>
      </c>
      <c r="DB262" s="51" t="str">
        <f t="shared" si="287"/>
        <v>BLACK</v>
      </c>
      <c r="DC262" s="51" t="str">
        <f t="shared" si="288"/>
        <v>OSS</v>
      </c>
      <c r="DD262" s="60"/>
      <c r="DE262" s="164"/>
      <c r="DG262" s="270">
        <v>41778</v>
      </c>
      <c r="DH262" s="276">
        <f t="shared" si="260"/>
        <v>41754</v>
      </c>
      <c r="DI262" s="269">
        <v>41750</v>
      </c>
      <c r="DJ262" s="269">
        <v>41750</v>
      </c>
      <c r="DK262" s="270">
        <v>41829</v>
      </c>
      <c r="DL262" s="1167"/>
      <c r="DM262" s="1167"/>
      <c r="DN262" s="270"/>
      <c r="DO262" s="270"/>
      <c r="DP262" s="277">
        <f t="shared" si="261"/>
        <v>41784</v>
      </c>
      <c r="DQ262" s="270"/>
      <c r="DR262" s="270"/>
      <c r="DS262" s="271"/>
      <c r="DT262" s="270"/>
      <c r="DU262" s="271"/>
      <c r="DV262" s="270">
        <v>41838</v>
      </c>
      <c r="DW262" s="270"/>
      <c r="DX262" s="271"/>
      <c r="DY262" s="271"/>
      <c r="DZ262" s="60"/>
      <c r="EA262" s="61"/>
      <c r="EB262" s="61"/>
      <c r="EC262" s="26" t="str">
        <f t="shared" si="242"/>
        <v/>
      </c>
      <c r="ED262" s="26" t="str">
        <f t="shared" si="243"/>
        <v>ELSTLF5025BKOSS</v>
      </c>
      <c r="EE262" s="27">
        <f>IF($ED262="",0,IF(COUNTIF(ED$12:ED261,ED262)=0,0,COUNTIF(ED$12:ED261,ED262)))</f>
        <v>0</v>
      </c>
      <c r="EF262" s="26">
        <f t="shared" si="244"/>
        <v>0</v>
      </c>
      <c r="EG262" s="27" t="str">
        <f t="shared" si="245"/>
        <v/>
      </c>
      <c r="EI262" s="26" t="str">
        <f t="shared" si="246"/>
        <v>ELSTLF5025</v>
      </c>
      <c r="EJ262" s="26" t="str">
        <f t="shared" si="247"/>
        <v>ELSTLF5025BK</v>
      </c>
    </row>
    <row r="263" spans="1:140" s="26" customFormat="1" ht="52.5" customHeight="1">
      <c r="A263" s="168" t="str">
        <f>IF(OR($I263="TTL",$I263=""),"",IF(ISERROR(VLOOKUP($B263,CODE!$D:$G,CODE!$F$1-2,FALSE))=TRUE,"전략",VLOOKUP($B263,CODE!$D:$G,CODE!$F$1-2,FALSE)))</f>
        <v>전략</v>
      </c>
      <c r="B263" s="217" t="str">
        <f>IF(OR($I263="TTL",$I263=""),"",IF(VLOOKUP($P263,CODE!$K:$O,CODE!$O$1,FALSE)="",$I263,$I263&amp;"-"&amp;VLOOKUP($P263,CODE!$K:$O,CODE!$O$1,FALSE)))</f>
        <v>ELS-의류</v>
      </c>
      <c r="C263" s="71" t="str">
        <f t="shared" si="234"/>
        <v>ELS-아트인드림-05</v>
      </c>
      <c r="D263" s="300" t="str">
        <f t="shared" si="235"/>
        <v>ELS-아트인드림-05ELSTLF5025BK</v>
      </c>
      <c r="E263" s="71">
        <f t="shared" si="236"/>
        <v>1</v>
      </c>
      <c r="F263" s="193" t="str">
        <f t="shared" si="237"/>
        <v>ELS-아트인드림-051</v>
      </c>
      <c r="G263" s="71" t="str">
        <f t="shared" si="238"/>
        <v>ELS-아트인드림-051-ELSTLF5025BLACKOMM</v>
      </c>
      <c r="H263" s="71" t="str">
        <f>IF(ISERROR(I263&amp;VLOOKUP(P263,CODE!$K:$N,CODE!$N$1,FALSE)&amp;S263)=TRUE,0,I263&amp;VLOOKUP(P263,CODE!$K:$N,CODE!$N$1,FALSE)&amp;S263)</f>
        <v>ELS의류25</v>
      </c>
      <c r="I263" s="71" t="str">
        <f>IF(ISERROR(SEARCH("TTL",$K263))=TRUE,IF($L263="","",VLOOKUP($L263,CODE!$B:$G,CODE!$D$1,FALSE)),"TTL")</f>
        <v>ELS</v>
      </c>
      <c r="J263" s="237" t="str">
        <f t="shared" si="239"/>
        <v>14FW_E</v>
      </c>
      <c r="K263" s="878"/>
      <c r="L263" s="40" t="s">
        <v>2343</v>
      </c>
      <c r="M263" s="41" t="str">
        <f>IF(OR($I263="TTL",$L263=""),"",VLOOKUP($L263,CODE!$B:$D,CODE!$C$1,FALSE))</f>
        <v>ELSTINKO</v>
      </c>
      <c r="N263" s="42" t="str">
        <f>IF(OR($I263="TTL",$L263=""),"",VLOOKUP($K$2,CODE!$S:$T,CODE!$T$1-1,FALSE))</f>
        <v>F</v>
      </c>
      <c r="O263" s="1281">
        <v>5</v>
      </c>
      <c r="P263" s="40" t="s">
        <v>2344</v>
      </c>
      <c r="Q263" s="41" t="str">
        <f>IF(OR($I263="TTL",$P263=""),"",VLOOKUP($P263,CODE!$K:$M,CODE!$L$1,FALSE))</f>
        <v>LONG SLEEVES</v>
      </c>
      <c r="R263" s="1282" t="s">
        <v>2395</v>
      </c>
      <c r="S263" s="1283">
        <v>25</v>
      </c>
      <c r="T263" s="43" t="str">
        <f t="shared" si="255"/>
        <v>025</v>
      </c>
      <c r="U263" s="39" t="str">
        <f t="shared" si="256"/>
        <v>ELSTLF5025</v>
      </c>
      <c r="V263" s="36">
        <f t="shared" si="224"/>
        <v>0.2</v>
      </c>
      <c r="W263" s="1284" t="s">
        <v>2394</v>
      </c>
      <c r="X263" s="39" t="str">
        <f>IF($Y263="","",VLOOKUP($Y263,CODE!$AE:$AF,CODE!$AF$1-1,FALSE))</f>
        <v>BK</v>
      </c>
      <c r="Y263" s="37" t="s">
        <v>2377</v>
      </c>
      <c r="Z263" s="35" t="str">
        <f t="shared" si="257"/>
        <v>ELSTLF5025BK</v>
      </c>
      <c r="AA263" s="592" t="str">
        <f t="shared" si="225"/>
        <v/>
      </c>
      <c r="AB263" s="44">
        <f t="shared" si="226"/>
        <v>0.2</v>
      </c>
      <c r="AC263" s="598" t="s">
        <v>3017</v>
      </c>
      <c r="AD263" s="184">
        <v>1</v>
      </c>
      <c r="AE263" s="1285" t="s">
        <v>609</v>
      </c>
      <c r="AF263" s="1295">
        <v>250</v>
      </c>
      <c r="AG263" s="1293" t="s">
        <v>2662</v>
      </c>
      <c r="AH263" s="1294">
        <v>5</v>
      </c>
      <c r="AI263" s="224" t="str">
        <f t="shared" si="258"/>
        <v>05</v>
      </c>
      <c r="AJ263" s="1289" t="s">
        <v>2663</v>
      </c>
      <c r="AK263" s="1289" t="s">
        <v>2664</v>
      </c>
      <c r="AL263" s="212">
        <f t="shared" si="259"/>
        <v>2</v>
      </c>
      <c r="AM263" s="247">
        <f>IF(ISERROR(VLOOKUP($F263,[1]기획현황취합!$A$1:$E$65440,[1]기획현황취합!$B$1,FALSE))=TRUE,0,VLOOKUP($F263,[1]기획현황취합!$A$1:$E$65440,[1]기획현황취합!$B$1,FALSE))</f>
        <v>89000</v>
      </c>
      <c r="AN263" s="1099">
        <f>IF(ISERROR(VLOOKUP($F263,[1]기획현황취합!$A$1:$E$65440,[1]기획현황취합!$C$1,FALSE))=TRUE,0,VLOOKUP($F263,[1]기획현황취합!$A$1:$E$65440,[1]기획현황취합!$C$1,FALSE))</f>
        <v>41803</v>
      </c>
      <c r="AO263" s="45">
        <f>IF(ISERROR(($AM263/1.1)/VLOOKUP($AG263,'TARGET MU'!$A:$D,'TARGET MU'!$D$1,FALSE))=TRUE,0,($AM263/1.1)/VLOOKUP($AG263,'TARGET MU'!$A:$D,'TARGET MU'!$D$1,FALSE))</f>
        <v>22474.74747474747</v>
      </c>
      <c r="AP263" s="1110">
        <f>IF(OR(AF263=0,AND(AV263=0,AW263=0)),0,IF(AG263="캡보이2",AV263*$AQ$5+AU263,IF(OR(AK263="IN",AK263="BG",AK263="VT",AK263="CB"),$AU263+(($AV263*(1+$AW$4))*(HLOOKUP(VLOOKUP(AG263,'TARGET MU'!$A:$P,'TARGET MU'!$J$1,FALSE),$AO$4:$AR$5,2,FALSE)))+$AW263,$AU263+((($AV263*(1+$AW$4))*(1+HLOOKUP(VLOOKUP($P263,CODE!$K:$P,CODE!$P$1,FALSE),$AS$4:$AV$5,2,FALSE)))*(HLOOKUP(VLOOKUP(AG263,'TARGET MU'!$A:$P,'TARGET MU'!$J$1,FALSE),$AO$4:$AR$5,2,FALSE)))+$AW263)))</f>
        <v>21920</v>
      </c>
      <c r="AQ263" s="38">
        <f t="shared" si="248"/>
        <v>-554.74747474746982</v>
      </c>
      <c r="AR263" s="754">
        <v>0</v>
      </c>
      <c r="AS263" s="754">
        <v>20</v>
      </c>
      <c r="AT263" s="244" t="s">
        <v>1724</v>
      </c>
      <c r="AU263" s="219">
        <f t="shared" si="249"/>
        <v>20</v>
      </c>
      <c r="AV263" s="245">
        <v>0</v>
      </c>
      <c r="AW263" s="246">
        <v>21900</v>
      </c>
      <c r="AX263" s="250">
        <f>IF(ISERROR(VLOOKUP($F263,[1]기획현황취합!$A$1:$E$65440,[1]기획현황취합!$D$1,FALSE))=TRUE,0,VLOOKUP($F263,[1]기획현황취합!$A$1:$E$65440,[1]기획현황취합!$D$1,FALSE))</f>
        <v>41744</v>
      </c>
      <c r="AY263" s="248">
        <v>0</v>
      </c>
      <c r="AZ263" s="208">
        <f>IF(ISERROR(VLOOKUP($F263,[1]기획현황취합!$A$1:$E$65440,[1]기획현황취합!$E$1,FALSE))=TRUE,0,VLOOKUP($F263,[1]기획현황취합!$A$1:$E$65440,[1]기획현황취합!$E$1,FALSE))</f>
        <v>41844</v>
      </c>
      <c r="BA263" s="243">
        <v>41864</v>
      </c>
      <c r="BB263" s="243">
        <v>41905</v>
      </c>
      <c r="BC263" s="243">
        <v>41908</v>
      </c>
      <c r="BD263" s="243">
        <v>0</v>
      </c>
      <c r="BE263" s="243">
        <v>0</v>
      </c>
      <c r="BF263" s="243">
        <v>0</v>
      </c>
      <c r="BG263" s="249" t="s">
        <v>3359</v>
      </c>
      <c r="BH263" s="249">
        <v>0</v>
      </c>
      <c r="BI263" s="83">
        <f>IF($I263="TTL",SUMIF($C:$C,MID($K263,1,SEARCH("TTL",$K263)-2),$BI:$BI),SUMIF(실입고현황!$A:$A,BB263&amp;VLOOKUP($AG263,'TARGET MU'!$A:$D,'TARGET MU'!$B$1,FALSE)&amp;$Z263&amp;" "&amp;$AE263,실입고현황!$C:$C))</f>
        <v>231</v>
      </c>
      <c r="BJ263" s="102">
        <f>IF($I263="TTL",SUMIF($C:$C,MID($K263,1,SEARCH("TTL",$K263)-2),$BJ:$BJ),SUMIF(실입고현황!$A:$A,BC263&amp;VLOOKUP($AG263,'TARGET MU'!$A:$D,'TARGET MU'!$B$1,FALSE)&amp;$Z263&amp;" "&amp;$AE263,실입고현황!$C:$C))</f>
        <v>16</v>
      </c>
      <c r="BK263" s="103">
        <f>IF($I263="TTL",SUMIF($C:$C,MID($K263,1,SEARCH("TTL",$K263)-2),$BK:$BK),SUMIF(실입고현황!$A:$A,BD263&amp;VLOOKUP($AG263,'TARGET MU'!$A:$D,'TARGET MU'!$B$1,FALSE)&amp;$Z263&amp;" "&amp;$AE263,실입고현황!$C:$C))</f>
        <v>0</v>
      </c>
      <c r="BL263" s="103">
        <f>IF($I263="TTL",SUMIF($C:$C,MID($K263,1,SEARCH("TTL",$K263)-2),$BL:$BL),SUMIF(실입고현황!$A:$A,BE263&amp;VLOOKUP($AG263,'TARGET MU'!$A:$D,'TARGET MU'!$B$1,FALSE)&amp;$Z263&amp;" "&amp;$AE263,실입고현황!$C:$C))</f>
        <v>0</v>
      </c>
      <c r="BM263" s="103">
        <f>IF($I263="TTL",SUMIF($C:$C,MID($K263,1,SEARCH("TTL",$K263)-2),$BM:$BM),SUMIF(실입고현황!$A:$A,BF263&amp;VLOOKUP($AG263,'TARGET MU'!$A:$D,'TARGET MU'!$B$1,FALSE)&amp;$Z263&amp;" "&amp;$AE263,실입고현황!$C:$C))</f>
        <v>0</v>
      </c>
      <c r="BN263" s="104">
        <f t="shared" si="227"/>
        <v>0</v>
      </c>
      <c r="BO263" s="46">
        <f t="shared" si="228"/>
        <v>250</v>
      </c>
      <c r="BP263" s="94">
        <f t="shared" si="229"/>
        <v>5480000</v>
      </c>
      <c r="BQ263" s="94">
        <f t="shared" si="230"/>
        <v>22250000</v>
      </c>
      <c r="BR263" s="47">
        <f t="shared" si="289"/>
        <v>3.6911081619110813</v>
      </c>
      <c r="BT263" s="26" t="str">
        <f>IF(ISERROR(Z263&amp;VLOOKUP($AG263,'TARGET MU'!$A:$D,'TARGET MU'!$B$1,FALSE))=TRUE,"",Z263&amp;VLOOKUP($AG263,'TARGET MU'!$A:$D,'TARGET MU'!$B$1,FALSE))</f>
        <v>ELSTLF5025BK아트인드림</v>
      </c>
      <c r="BU263" s="31">
        <f t="shared" si="240"/>
        <v>21920</v>
      </c>
      <c r="BV263" s="31" t="str">
        <f t="shared" si="241"/>
        <v>ELSTLF5025BKOMM25089000아트인드림05KR</v>
      </c>
      <c r="BX263" s="54" t="str">
        <f t="shared" si="263"/>
        <v>ELS</v>
      </c>
      <c r="BY263" s="55">
        <f t="shared" si="264"/>
        <v>5</v>
      </c>
      <c r="BZ263" s="55" t="str">
        <f t="shared" si="265"/>
        <v>M</v>
      </c>
      <c r="CA263" s="55" t="str">
        <f t="shared" si="266"/>
        <v>TL</v>
      </c>
      <c r="CB263" s="55" t="str">
        <f t="shared" si="267"/>
        <v>U</v>
      </c>
      <c r="CC263" s="55" t="str">
        <f t="shared" si="268"/>
        <v>KR</v>
      </c>
      <c r="CD263" s="56" t="str">
        <f t="shared" si="269"/>
        <v>14FW_ELSTINKO_MTM_11_BK</v>
      </c>
      <c r="CE263" s="55" t="str">
        <f t="shared" si="270"/>
        <v>ELSTLF5025</v>
      </c>
      <c r="CF263" s="55" t="str">
        <f t="shared" si="271"/>
        <v>025</v>
      </c>
      <c r="CG263" s="56" t="str">
        <f t="shared" si="272"/>
        <v>14FW_ELSTINKO_MTM_11_BK</v>
      </c>
      <c r="CH263" s="55" t="str">
        <f t="shared" si="273"/>
        <v>BK</v>
      </c>
      <c r="CI263" s="55">
        <f t="shared" si="274"/>
        <v>1</v>
      </c>
      <c r="CJ263" s="55" t="str">
        <f t="shared" si="275"/>
        <v>OMM</v>
      </c>
      <c r="CK263" s="57">
        <f t="shared" si="232"/>
        <v>250</v>
      </c>
      <c r="CL263" s="58">
        <f t="shared" si="276"/>
        <v>0</v>
      </c>
      <c r="CM263" s="57">
        <f t="shared" si="277"/>
        <v>89000</v>
      </c>
      <c r="CN263" s="57">
        <f t="shared" si="278"/>
        <v>21900</v>
      </c>
      <c r="CO263" s="57">
        <f t="shared" si="279"/>
        <v>20</v>
      </c>
      <c r="CP263" s="59">
        <f t="shared" si="280"/>
        <v>2</v>
      </c>
      <c r="CQ263" s="234"/>
      <c r="CS263" s="48"/>
      <c r="CT263" s="49" t="str">
        <f t="shared" si="281"/>
        <v>ELSTLF5025BKOMM</v>
      </c>
      <c r="CU263" s="50" t="str">
        <f t="shared" si="282"/>
        <v>ELSTINKO</v>
      </c>
      <c r="CV263" s="50" t="str">
        <f t="shared" si="262"/>
        <v>LONG SLEEVES_025</v>
      </c>
      <c r="CW263" s="50" t="str">
        <f t="shared" si="283"/>
        <v>BLACK_OMM</v>
      </c>
      <c r="CX263" s="51" t="str">
        <f t="shared" si="284"/>
        <v>ELS</v>
      </c>
      <c r="CY263" s="51" t="str">
        <f t="shared" si="285"/>
        <v>025</v>
      </c>
      <c r="CZ263" s="52">
        <f t="shared" si="233"/>
        <v>250</v>
      </c>
      <c r="DA263" s="52">
        <f t="shared" si="286"/>
        <v>89000</v>
      </c>
      <c r="DB263" s="51" t="str">
        <f t="shared" si="287"/>
        <v>BLACK</v>
      </c>
      <c r="DC263" s="51" t="str">
        <f t="shared" si="288"/>
        <v>OMM</v>
      </c>
      <c r="DD263" s="60"/>
      <c r="DE263" s="164"/>
      <c r="DG263" s="270">
        <v>41778</v>
      </c>
      <c r="DH263" s="276">
        <f t="shared" si="260"/>
        <v>41754</v>
      </c>
      <c r="DI263" s="269">
        <v>41750</v>
      </c>
      <c r="DJ263" s="269">
        <v>41750</v>
      </c>
      <c r="DK263" s="270">
        <v>41829</v>
      </c>
      <c r="DL263" s="1167"/>
      <c r="DM263" s="1167"/>
      <c r="DN263" s="270"/>
      <c r="DO263" s="270"/>
      <c r="DP263" s="277">
        <f t="shared" si="261"/>
        <v>41784</v>
      </c>
      <c r="DQ263" s="270"/>
      <c r="DR263" s="270"/>
      <c r="DS263" s="271"/>
      <c r="DT263" s="270"/>
      <c r="DU263" s="271"/>
      <c r="DV263" s="270">
        <v>41838</v>
      </c>
      <c r="DW263" s="270"/>
      <c r="DX263" s="271"/>
      <c r="DY263" s="271"/>
      <c r="DZ263" s="60"/>
      <c r="EA263" s="61"/>
      <c r="EB263" s="61"/>
      <c r="EC263" s="26" t="str">
        <f t="shared" si="242"/>
        <v/>
      </c>
      <c r="ED263" s="26" t="str">
        <f t="shared" si="243"/>
        <v>ELSTLF5025BKOMM</v>
      </c>
      <c r="EE263" s="27">
        <f>IF($ED263="",0,IF(COUNTIF(ED$12:ED262,ED263)=0,0,COUNTIF(ED$12:ED262,ED263)))</f>
        <v>0</v>
      </c>
      <c r="EF263" s="26">
        <f t="shared" si="244"/>
        <v>0</v>
      </c>
      <c r="EG263" s="27" t="str">
        <f t="shared" si="245"/>
        <v/>
      </c>
      <c r="EI263" s="26" t="str">
        <f t="shared" si="246"/>
        <v>ELSTLF5025</v>
      </c>
      <c r="EJ263" s="26" t="str">
        <f t="shared" si="247"/>
        <v>ELSTLF5025BK</v>
      </c>
    </row>
    <row r="264" spans="1:140" s="26" customFormat="1" ht="52.5" customHeight="1">
      <c r="A264" s="168" t="str">
        <f>IF(OR($I264="TTL",$I264=""),"",IF(ISERROR(VLOOKUP($B264,CODE!$D:$G,CODE!$F$1-2,FALSE))=TRUE,"전략",VLOOKUP($B264,CODE!$D:$G,CODE!$F$1-2,FALSE)))</f>
        <v>전략</v>
      </c>
      <c r="B264" s="217" t="str">
        <f>IF(OR($I264="TTL",$I264=""),"",IF(VLOOKUP($P264,CODE!$K:$O,CODE!$O$1,FALSE)="",$I264,$I264&amp;"-"&amp;VLOOKUP($P264,CODE!$K:$O,CODE!$O$1,FALSE)))</f>
        <v>ELS-의류</v>
      </c>
      <c r="C264" s="71" t="str">
        <f t="shared" si="234"/>
        <v>ELS-아트인드림-05</v>
      </c>
      <c r="D264" s="300" t="str">
        <f t="shared" si="235"/>
        <v>ELS-아트인드림-05ELSTLF5025BK</v>
      </c>
      <c r="E264" s="71">
        <f t="shared" si="236"/>
        <v>1</v>
      </c>
      <c r="F264" s="193" t="str">
        <f t="shared" si="237"/>
        <v>ELS-아트인드림-051</v>
      </c>
      <c r="G264" s="71" t="str">
        <f t="shared" si="238"/>
        <v>ELS-아트인드림-051-ELSTLF5025BLACKOLL</v>
      </c>
      <c r="H264" s="71" t="str">
        <f>IF(ISERROR(I264&amp;VLOOKUP(P264,CODE!$K:$N,CODE!$N$1,FALSE)&amp;S264)=TRUE,0,I264&amp;VLOOKUP(P264,CODE!$K:$N,CODE!$N$1,FALSE)&amp;S264)</f>
        <v>ELS의류25</v>
      </c>
      <c r="I264" s="71" t="str">
        <f>IF(ISERROR(SEARCH("TTL",$K264))=TRUE,IF($L264="","",VLOOKUP($L264,CODE!$B:$G,CODE!$D$1,FALSE)),"TTL")</f>
        <v>ELS</v>
      </c>
      <c r="J264" s="237" t="str">
        <f t="shared" si="239"/>
        <v>14FW_E</v>
      </c>
      <c r="K264" s="878"/>
      <c r="L264" s="40" t="s">
        <v>2343</v>
      </c>
      <c r="M264" s="41" t="str">
        <f>IF(OR($I264="TTL",$L264=""),"",VLOOKUP($L264,CODE!$B:$D,CODE!$C$1,FALSE))</f>
        <v>ELSTINKO</v>
      </c>
      <c r="N264" s="42" t="str">
        <f>IF(OR($I264="TTL",$L264=""),"",VLOOKUP($K$2,CODE!$S:$T,CODE!$T$1-1,FALSE))</f>
        <v>F</v>
      </c>
      <c r="O264" s="1281">
        <v>5</v>
      </c>
      <c r="P264" s="40" t="s">
        <v>2344</v>
      </c>
      <c r="Q264" s="41" t="str">
        <f>IF(OR($I264="TTL",$P264=""),"",VLOOKUP($P264,CODE!$K:$M,CODE!$L$1,FALSE))</f>
        <v>LONG SLEEVES</v>
      </c>
      <c r="R264" s="1282" t="s">
        <v>2395</v>
      </c>
      <c r="S264" s="1283">
        <v>25</v>
      </c>
      <c r="T264" s="43" t="str">
        <f t="shared" si="255"/>
        <v>025</v>
      </c>
      <c r="U264" s="39" t="str">
        <f t="shared" si="256"/>
        <v>ELSTLF5025</v>
      </c>
      <c r="V264" s="36">
        <f t="shared" si="224"/>
        <v>0.2</v>
      </c>
      <c r="W264" s="1284" t="s">
        <v>2394</v>
      </c>
      <c r="X264" s="39" t="str">
        <f>IF($Y264="","",VLOOKUP($Y264,CODE!$AE:$AF,CODE!$AF$1-1,FALSE))</f>
        <v>BK</v>
      </c>
      <c r="Y264" s="37" t="s">
        <v>2377</v>
      </c>
      <c r="Z264" s="35" t="str">
        <f t="shared" si="257"/>
        <v>ELSTLF5025BK</v>
      </c>
      <c r="AA264" s="592" t="str">
        <f t="shared" si="225"/>
        <v/>
      </c>
      <c r="AB264" s="44">
        <f t="shared" si="226"/>
        <v>0.2</v>
      </c>
      <c r="AC264" s="598" t="s">
        <v>3017</v>
      </c>
      <c r="AD264" s="184">
        <v>1</v>
      </c>
      <c r="AE264" s="1285" t="s">
        <v>624</v>
      </c>
      <c r="AF264" s="1295">
        <v>200</v>
      </c>
      <c r="AG264" s="1293" t="s">
        <v>2662</v>
      </c>
      <c r="AH264" s="1294">
        <v>5</v>
      </c>
      <c r="AI264" s="224" t="str">
        <f t="shared" si="258"/>
        <v>05</v>
      </c>
      <c r="AJ264" s="1289" t="s">
        <v>2663</v>
      </c>
      <c r="AK264" s="1289" t="s">
        <v>2664</v>
      </c>
      <c r="AL264" s="212">
        <f t="shared" si="259"/>
        <v>2</v>
      </c>
      <c r="AM264" s="247">
        <f>IF(ISERROR(VLOOKUP($F264,[1]기획현황취합!$A$1:$E$65440,[1]기획현황취합!$B$1,FALSE))=TRUE,0,VLOOKUP($F264,[1]기획현황취합!$A$1:$E$65440,[1]기획현황취합!$B$1,FALSE))</f>
        <v>89000</v>
      </c>
      <c r="AN264" s="1099">
        <f>IF(ISERROR(VLOOKUP($F264,[1]기획현황취합!$A$1:$E$65440,[1]기획현황취합!$C$1,FALSE))=TRUE,0,VLOOKUP($F264,[1]기획현황취합!$A$1:$E$65440,[1]기획현황취합!$C$1,FALSE))</f>
        <v>41803</v>
      </c>
      <c r="AO264" s="45">
        <f>IF(ISERROR(($AM264/1.1)/VLOOKUP($AG264,'TARGET MU'!$A:$D,'TARGET MU'!$D$1,FALSE))=TRUE,0,($AM264/1.1)/VLOOKUP($AG264,'TARGET MU'!$A:$D,'TARGET MU'!$D$1,FALSE))</f>
        <v>22474.74747474747</v>
      </c>
      <c r="AP264" s="1110">
        <f>IF(OR(AF264=0,AND(AV264=0,AW264=0)),0,IF(AG264="캡보이2",AV264*$AQ$5+AU264,IF(OR(AK264="IN",AK264="BG",AK264="VT",AK264="CB"),$AU264+(($AV264*(1+$AW$4))*(HLOOKUP(VLOOKUP(AG264,'TARGET MU'!$A:$P,'TARGET MU'!$J$1,FALSE),$AO$4:$AR$5,2,FALSE)))+$AW264,$AU264+((($AV264*(1+$AW$4))*(1+HLOOKUP(VLOOKUP($P264,CODE!$K:$P,CODE!$P$1,FALSE),$AS$4:$AV$5,2,FALSE)))*(HLOOKUP(VLOOKUP(AG264,'TARGET MU'!$A:$P,'TARGET MU'!$J$1,FALSE),$AO$4:$AR$5,2,FALSE)))+$AW264)))</f>
        <v>21920</v>
      </c>
      <c r="AQ264" s="38">
        <f t="shared" si="248"/>
        <v>-554.74747474746982</v>
      </c>
      <c r="AR264" s="754">
        <v>0</v>
      </c>
      <c r="AS264" s="754">
        <v>20</v>
      </c>
      <c r="AT264" s="244" t="s">
        <v>1724</v>
      </c>
      <c r="AU264" s="219">
        <f t="shared" si="249"/>
        <v>20</v>
      </c>
      <c r="AV264" s="245">
        <v>0</v>
      </c>
      <c r="AW264" s="246">
        <v>21900</v>
      </c>
      <c r="AX264" s="250">
        <f>IF(ISERROR(VLOOKUP($F264,[1]기획현황취합!$A$1:$E$65440,[1]기획현황취합!$D$1,FALSE))=TRUE,0,VLOOKUP($F264,[1]기획현황취합!$A$1:$E$65440,[1]기획현황취합!$D$1,FALSE))</f>
        <v>41744</v>
      </c>
      <c r="AY264" s="248">
        <v>0</v>
      </c>
      <c r="AZ264" s="208">
        <f>IF(ISERROR(VLOOKUP($F264,[1]기획현황취합!$A$1:$E$65440,[1]기획현황취합!$E$1,FALSE))=TRUE,0,VLOOKUP($F264,[1]기획현황취합!$A$1:$E$65440,[1]기획현황취합!$E$1,FALSE))</f>
        <v>41844</v>
      </c>
      <c r="BA264" s="243">
        <v>41864</v>
      </c>
      <c r="BB264" s="243">
        <v>41905</v>
      </c>
      <c r="BC264" s="243">
        <v>41908</v>
      </c>
      <c r="BD264" s="243">
        <v>0</v>
      </c>
      <c r="BE264" s="243">
        <v>0</v>
      </c>
      <c r="BF264" s="243">
        <v>0</v>
      </c>
      <c r="BG264" s="249" t="s">
        <v>3359</v>
      </c>
      <c r="BH264" s="249">
        <v>0</v>
      </c>
      <c r="BI264" s="83">
        <f>IF($I264="TTL",SUMIF($C:$C,MID($K264,1,SEARCH("TTL",$K264)-2),$BI:$BI),SUMIF(실입고현황!$A:$A,BB264&amp;VLOOKUP($AG264,'TARGET MU'!$A:$D,'TARGET MU'!$B$1,FALSE)&amp;$Z264&amp;" "&amp;$AE264,실입고현황!$C:$C))</f>
        <v>135</v>
      </c>
      <c r="BJ264" s="102">
        <f>IF($I264="TTL",SUMIF($C:$C,MID($K264,1,SEARCH("TTL",$K264)-2),$BJ:$BJ),SUMIF(실입고현황!$A:$A,BC264&amp;VLOOKUP($AG264,'TARGET MU'!$A:$D,'TARGET MU'!$B$1,FALSE)&amp;$Z264&amp;" "&amp;$AE264,실입고현황!$C:$C))</f>
        <v>38</v>
      </c>
      <c r="BK264" s="103">
        <f>IF($I264="TTL",SUMIF($C:$C,MID($K264,1,SEARCH("TTL",$K264)-2),$BK:$BK),SUMIF(실입고현황!$A:$A,BD264&amp;VLOOKUP($AG264,'TARGET MU'!$A:$D,'TARGET MU'!$B$1,FALSE)&amp;$Z264&amp;" "&amp;$AE264,실입고현황!$C:$C))</f>
        <v>0</v>
      </c>
      <c r="BL264" s="103">
        <f>IF($I264="TTL",SUMIF($C:$C,MID($K264,1,SEARCH("TTL",$K264)-2),$BL:$BL),SUMIF(실입고현황!$A:$A,BE264&amp;VLOOKUP($AG264,'TARGET MU'!$A:$D,'TARGET MU'!$B$1,FALSE)&amp;$Z264&amp;" "&amp;$AE264,실입고현황!$C:$C))</f>
        <v>0</v>
      </c>
      <c r="BM264" s="103">
        <f>IF($I264="TTL",SUMIF($C:$C,MID($K264,1,SEARCH("TTL",$K264)-2),$BM:$BM),SUMIF(실입고현황!$A:$A,BF264&amp;VLOOKUP($AG264,'TARGET MU'!$A:$D,'TARGET MU'!$B$1,FALSE)&amp;$Z264&amp;" "&amp;$AE264,실입고현황!$C:$C))</f>
        <v>0</v>
      </c>
      <c r="BN264" s="104">
        <f t="shared" si="227"/>
        <v>27</v>
      </c>
      <c r="BO264" s="46">
        <f t="shared" si="228"/>
        <v>200</v>
      </c>
      <c r="BP264" s="94">
        <f t="shared" si="229"/>
        <v>4384000</v>
      </c>
      <c r="BQ264" s="94">
        <f t="shared" si="230"/>
        <v>17800000</v>
      </c>
      <c r="BR264" s="47">
        <f t="shared" si="289"/>
        <v>3.6911081619110817</v>
      </c>
      <c r="BT264" s="26" t="str">
        <f>IF(ISERROR(Z264&amp;VLOOKUP($AG264,'TARGET MU'!$A:$D,'TARGET MU'!$B$1,FALSE))=TRUE,"",Z264&amp;VLOOKUP($AG264,'TARGET MU'!$A:$D,'TARGET MU'!$B$1,FALSE))</f>
        <v>ELSTLF5025BK아트인드림</v>
      </c>
      <c r="BU264" s="31">
        <f t="shared" si="240"/>
        <v>21920</v>
      </c>
      <c r="BV264" s="31" t="str">
        <f t="shared" si="241"/>
        <v>ELSTLF5025BKOLL20089000아트인드림05KR</v>
      </c>
      <c r="BX264" s="54" t="str">
        <f t="shared" si="263"/>
        <v>ELS</v>
      </c>
      <c r="BY264" s="55">
        <f t="shared" si="264"/>
        <v>5</v>
      </c>
      <c r="BZ264" s="55" t="str">
        <f t="shared" si="265"/>
        <v>M</v>
      </c>
      <c r="CA264" s="55" t="str">
        <f t="shared" si="266"/>
        <v>TL</v>
      </c>
      <c r="CB264" s="55" t="str">
        <f t="shared" si="267"/>
        <v>U</v>
      </c>
      <c r="CC264" s="55" t="str">
        <f t="shared" si="268"/>
        <v>KR</v>
      </c>
      <c r="CD264" s="56" t="str">
        <f t="shared" si="269"/>
        <v>14FW_ELSTINKO_MTM_11_BK</v>
      </c>
      <c r="CE264" s="55" t="str">
        <f t="shared" si="270"/>
        <v>ELSTLF5025</v>
      </c>
      <c r="CF264" s="55" t="str">
        <f t="shared" si="271"/>
        <v>025</v>
      </c>
      <c r="CG264" s="56" t="str">
        <f t="shared" si="272"/>
        <v>14FW_ELSTINKO_MTM_11_BK</v>
      </c>
      <c r="CH264" s="55" t="str">
        <f t="shared" si="273"/>
        <v>BK</v>
      </c>
      <c r="CI264" s="55">
        <f t="shared" si="274"/>
        <v>1</v>
      </c>
      <c r="CJ264" s="55" t="str">
        <f t="shared" si="275"/>
        <v>OLL</v>
      </c>
      <c r="CK264" s="57">
        <f t="shared" si="232"/>
        <v>200</v>
      </c>
      <c r="CL264" s="58">
        <f t="shared" si="276"/>
        <v>0</v>
      </c>
      <c r="CM264" s="57">
        <f t="shared" si="277"/>
        <v>89000</v>
      </c>
      <c r="CN264" s="57">
        <f t="shared" si="278"/>
        <v>21900</v>
      </c>
      <c r="CO264" s="57">
        <f t="shared" si="279"/>
        <v>20</v>
      </c>
      <c r="CP264" s="59">
        <f t="shared" si="280"/>
        <v>2</v>
      </c>
      <c r="CQ264" s="234"/>
      <c r="CS264" s="48"/>
      <c r="CT264" s="49" t="str">
        <f t="shared" si="281"/>
        <v>ELSTLF5025BKOLL</v>
      </c>
      <c r="CU264" s="50" t="str">
        <f t="shared" si="282"/>
        <v>ELSTINKO</v>
      </c>
      <c r="CV264" s="50" t="str">
        <f t="shared" si="262"/>
        <v>LONG SLEEVES_025</v>
      </c>
      <c r="CW264" s="50" t="str">
        <f t="shared" si="283"/>
        <v>BLACK_OLL</v>
      </c>
      <c r="CX264" s="51" t="str">
        <f t="shared" si="284"/>
        <v>ELS</v>
      </c>
      <c r="CY264" s="51" t="str">
        <f t="shared" si="285"/>
        <v>025</v>
      </c>
      <c r="CZ264" s="52">
        <f t="shared" si="233"/>
        <v>200</v>
      </c>
      <c r="DA264" s="52">
        <f t="shared" si="286"/>
        <v>89000</v>
      </c>
      <c r="DB264" s="51" t="str">
        <f t="shared" si="287"/>
        <v>BLACK</v>
      </c>
      <c r="DC264" s="51" t="str">
        <f t="shared" si="288"/>
        <v>OLL</v>
      </c>
      <c r="DD264" s="60"/>
      <c r="DE264" s="164"/>
      <c r="DG264" s="270">
        <v>41778</v>
      </c>
      <c r="DH264" s="276">
        <f t="shared" si="260"/>
        <v>41754</v>
      </c>
      <c r="DI264" s="269">
        <v>41750</v>
      </c>
      <c r="DJ264" s="269">
        <v>41750</v>
      </c>
      <c r="DK264" s="270">
        <v>41829</v>
      </c>
      <c r="DL264" s="1167"/>
      <c r="DM264" s="1167"/>
      <c r="DN264" s="270"/>
      <c r="DO264" s="270"/>
      <c r="DP264" s="277">
        <f t="shared" si="261"/>
        <v>41784</v>
      </c>
      <c r="DQ264" s="270"/>
      <c r="DR264" s="270"/>
      <c r="DS264" s="271"/>
      <c r="DT264" s="270"/>
      <c r="DU264" s="271"/>
      <c r="DV264" s="270">
        <v>41838</v>
      </c>
      <c r="DW264" s="270"/>
      <c r="DX264" s="271"/>
      <c r="DY264" s="271"/>
      <c r="DZ264" s="60"/>
      <c r="EA264" s="61"/>
      <c r="EB264" s="61"/>
      <c r="EC264" s="26" t="str">
        <f t="shared" si="242"/>
        <v/>
      </c>
      <c r="ED264" s="26" t="str">
        <f t="shared" si="243"/>
        <v>ELSTLF5025BKOLL</v>
      </c>
      <c r="EE264" s="27">
        <f>IF($ED264="",0,IF(COUNTIF(ED$12:ED263,ED264)=0,0,COUNTIF(ED$12:ED263,ED264)))</f>
        <v>0</v>
      </c>
      <c r="EF264" s="26">
        <f t="shared" si="244"/>
        <v>0</v>
      </c>
      <c r="EG264" s="27" t="str">
        <f t="shared" si="245"/>
        <v/>
      </c>
      <c r="EI264" s="26" t="str">
        <f t="shared" si="246"/>
        <v>ELSTLF5025</v>
      </c>
      <c r="EJ264" s="26" t="str">
        <f t="shared" si="247"/>
        <v>ELSTLF5025BK</v>
      </c>
    </row>
    <row r="265" spans="1:140" s="26" customFormat="1" ht="52.5" customHeight="1">
      <c r="A265" s="168" t="str">
        <f>IF(OR($I265="TTL",$I265=""),"",IF(ISERROR(VLOOKUP($B265,CODE!$D:$G,CODE!$F$1-2,FALSE))=TRUE,"전략",VLOOKUP($B265,CODE!$D:$G,CODE!$F$1-2,FALSE)))</f>
        <v>전략</v>
      </c>
      <c r="B265" s="217" t="str">
        <f>IF(OR($I265="TTL",$I265=""),"",IF(VLOOKUP($P265,CODE!$K:$O,CODE!$O$1,FALSE)="",$I265,$I265&amp;"-"&amp;VLOOKUP($P265,CODE!$K:$O,CODE!$O$1,FALSE)))</f>
        <v>ELS-의류</v>
      </c>
      <c r="C265" s="71" t="str">
        <f t="shared" si="234"/>
        <v>ELS-아트인드림-05</v>
      </c>
      <c r="D265" s="300" t="str">
        <f t="shared" si="235"/>
        <v>ELS-아트인드림-05ELSTLF5025BK</v>
      </c>
      <c r="E265" s="71">
        <f t="shared" si="236"/>
        <v>1</v>
      </c>
      <c r="F265" s="193" t="str">
        <f t="shared" si="237"/>
        <v>ELS-아트인드림-051</v>
      </c>
      <c r="G265" s="71" t="str">
        <f t="shared" si="238"/>
        <v>ELS-아트인드림-051-ELSTLF5025BLACKOXL</v>
      </c>
      <c r="H265" s="71" t="str">
        <f>IF(ISERROR(I265&amp;VLOOKUP(P265,CODE!$K:$N,CODE!$N$1,FALSE)&amp;S265)=TRUE,0,I265&amp;VLOOKUP(P265,CODE!$K:$N,CODE!$N$1,FALSE)&amp;S265)</f>
        <v>ELS의류25</v>
      </c>
      <c r="I265" s="71" t="str">
        <f>IF(ISERROR(SEARCH("TTL",$K265))=TRUE,IF($L265="","",VLOOKUP($L265,CODE!$B:$G,CODE!$D$1,FALSE)),"TTL")</f>
        <v>ELS</v>
      </c>
      <c r="J265" s="237" t="str">
        <f t="shared" si="239"/>
        <v>14FW_E</v>
      </c>
      <c r="K265" s="878"/>
      <c r="L265" s="40" t="s">
        <v>2343</v>
      </c>
      <c r="M265" s="41" t="str">
        <f>IF(OR($I265="TTL",$L265=""),"",VLOOKUP($L265,CODE!$B:$D,CODE!$C$1,FALSE))</f>
        <v>ELSTINKO</v>
      </c>
      <c r="N265" s="42" t="str">
        <f>IF(OR($I265="TTL",$L265=""),"",VLOOKUP($K$2,CODE!$S:$T,CODE!$T$1-1,FALSE))</f>
        <v>F</v>
      </c>
      <c r="O265" s="1281">
        <v>5</v>
      </c>
      <c r="P265" s="40" t="s">
        <v>2344</v>
      </c>
      <c r="Q265" s="41" t="str">
        <f>IF(OR($I265="TTL",$P265=""),"",VLOOKUP($P265,CODE!$K:$M,CODE!$L$1,FALSE))</f>
        <v>LONG SLEEVES</v>
      </c>
      <c r="R265" s="1282" t="s">
        <v>2395</v>
      </c>
      <c r="S265" s="1283">
        <v>25</v>
      </c>
      <c r="T265" s="43" t="str">
        <f t="shared" si="255"/>
        <v>025</v>
      </c>
      <c r="U265" s="39" t="str">
        <f t="shared" si="256"/>
        <v>ELSTLF5025</v>
      </c>
      <c r="V265" s="36">
        <f t="shared" si="224"/>
        <v>0.2</v>
      </c>
      <c r="W265" s="1284" t="s">
        <v>2394</v>
      </c>
      <c r="X265" s="39" t="str">
        <f>IF($Y265="","",VLOOKUP($Y265,CODE!$AE:$AF,CODE!$AF$1-1,FALSE))</f>
        <v>BK</v>
      </c>
      <c r="Y265" s="37" t="s">
        <v>2377</v>
      </c>
      <c r="Z265" s="35" t="str">
        <f t="shared" si="257"/>
        <v>ELSTLF5025BK</v>
      </c>
      <c r="AA265" s="592" t="str">
        <f t="shared" si="225"/>
        <v/>
      </c>
      <c r="AB265" s="44">
        <f t="shared" si="226"/>
        <v>0.2</v>
      </c>
      <c r="AC265" s="598" t="s">
        <v>3017</v>
      </c>
      <c r="AD265" s="184">
        <v>1</v>
      </c>
      <c r="AE265" s="1285" t="s">
        <v>636</v>
      </c>
      <c r="AF265" s="1295">
        <v>100</v>
      </c>
      <c r="AG265" s="1293" t="s">
        <v>2662</v>
      </c>
      <c r="AH265" s="1294">
        <v>5</v>
      </c>
      <c r="AI265" s="224" t="str">
        <f t="shared" si="258"/>
        <v>05</v>
      </c>
      <c r="AJ265" s="1289" t="s">
        <v>2663</v>
      </c>
      <c r="AK265" s="1289" t="s">
        <v>2664</v>
      </c>
      <c r="AL265" s="212">
        <f t="shared" si="259"/>
        <v>2</v>
      </c>
      <c r="AM265" s="247">
        <f>IF(ISERROR(VLOOKUP($F265,[1]기획현황취합!$A$1:$E$65440,[1]기획현황취합!$B$1,FALSE))=TRUE,0,VLOOKUP($F265,[1]기획현황취합!$A$1:$E$65440,[1]기획현황취합!$B$1,FALSE))</f>
        <v>89000</v>
      </c>
      <c r="AN265" s="1099">
        <f>IF(ISERROR(VLOOKUP($F265,[1]기획현황취합!$A$1:$E$65440,[1]기획현황취합!$C$1,FALSE))=TRUE,0,VLOOKUP($F265,[1]기획현황취합!$A$1:$E$65440,[1]기획현황취합!$C$1,FALSE))</f>
        <v>41803</v>
      </c>
      <c r="AO265" s="45">
        <f>IF(ISERROR(($AM265/1.1)/VLOOKUP($AG265,'TARGET MU'!$A:$D,'TARGET MU'!$D$1,FALSE))=TRUE,0,($AM265/1.1)/VLOOKUP($AG265,'TARGET MU'!$A:$D,'TARGET MU'!$D$1,FALSE))</f>
        <v>22474.74747474747</v>
      </c>
      <c r="AP265" s="1110">
        <f>IF(OR(AF265=0,AND(AV265=0,AW265=0)),0,IF(AG265="캡보이2",AV265*$AQ$5+AU265,IF(OR(AK265="IN",AK265="BG",AK265="VT",AK265="CB"),$AU265+(($AV265*(1+$AW$4))*(HLOOKUP(VLOOKUP(AG265,'TARGET MU'!$A:$P,'TARGET MU'!$J$1,FALSE),$AO$4:$AR$5,2,FALSE)))+$AW265,$AU265+((($AV265*(1+$AW$4))*(1+HLOOKUP(VLOOKUP($P265,CODE!$K:$P,CODE!$P$1,FALSE),$AS$4:$AV$5,2,FALSE)))*(HLOOKUP(VLOOKUP(AG265,'TARGET MU'!$A:$P,'TARGET MU'!$J$1,FALSE),$AO$4:$AR$5,2,FALSE)))+$AW265)))</f>
        <v>21920</v>
      </c>
      <c r="AQ265" s="38">
        <f t="shared" si="248"/>
        <v>-554.74747474746982</v>
      </c>
      <c r="AR265" s="754">
        <v>0</v>
      </c>
      <c r="AS265" s="754">
        <v>20</v>
      </c>
      <c r="AT265" s="244" t="s">
        <v>1724</v>
      </c>
      <c r="AU265" s="219">
        <f t="shared" si="249"/>
        <v>20</v>
      </c>
      <c r="AV265" s="245">
        <v>0</v>
      </c>
      <c r="AW265" s="246">
        <v>21900</v>
      </c>
      <c r="AX265" s="250">
        <f>IF(ISERROR(VLOOKUP($F265,[1]기획현황취합!$A$1:$E$65440,[1]기획현황취합!$D$1,FALSE))=TRUE,0,VLOOKUP($F265,[1]기획현황취합!$A$1:$E$65440,[1]기획현황취합!$D$1,FALSE))</f>
        <v>41744</v>
      </c>
      <c r="AY265" s="248">
        <v>0</v>
      </c>
      <c r="AZ265" s="208">
        <f>IF(ISERROR(VLOOKUP($F265,[1]기획현황취합!$A$1:$E$65440,[1]기획현황취합!$E$1,FALSE))=TRUE,0,VLOOKUP($F265,[1]기획현황취합!$A$1:$E$65440,[1]기획현황취합!$E$1,FALSE))</f>
        <v>41844</v>
      </c>
      <c r="BA265" s="243">
        <v>41864</v>
      </c>
      <c r="BB265" s="243">
        <v>41905</v>
      </c>
      <c r="BC265" s="243">
        <v>41908</v>
      </c>
      <c r="BD265" s="243">
        <v>0</v>
      </c>
      <c r="BE265" s="243">
        <v>0</v>
      </c>
      <c r="BF265" s="243">
        <v>0</v>
      </c>
      <c r="BG265" s="249" t="s">
        <v>3359</v>
      </c>
      <c r="BH265" s="249">
        <v>0</v>
      </c>
      <c r="BI265" s="83">
        <f>IF($I265="TTL",SUMIF($C:$C,MID($K265,1,SEARCH("TTL",$K265)-2),$BI:$BI),SUMIF(실입고현황!$A:$A,BB265&amp;VLOOKUP($AG265,'TARGET MU'!$A:$D,'TARGET MU'!$B$1,FALSE)&amp;$Z265&amp;" "&amp;$AE265,실입고현황!$C:$C))</f>
        <v>87</v>
      </c>
      <c r="BJ265" s="102">
        <f>IF($I265="TTL",SUMIF($C:$C,MID($K265,1,SEARCH("TTL",$K265)-2),$BJ:$BJ),SUMIF(실입고현황!$A:$A,BC265&amp;VLOOKUP($AG265,'TARGET MU'!$A:$D,'TARGET MU'!$B$1,FALSE)&amp;$Z265&amp;" "&amp;$AE265,실입고현황!$C:$C))</f>
        <v>8</v>
      </c>
      <c r="BK265" s="103">
        <f>IF($I265="TTL",SUMIF($C:$C,MID($K265,1,SEARCH("TTL",$K265)-2),$BK:$BK),SUMIF(실입고현황!$A:$A,BD265&amp;VLOOKUP($AG265,'TARGET MU'!$A:$D,'TARGET MU'!$B$1,FALSE)&amp;$Z265&amp;" "&amp;$AE265,실입고현황!$C:$C))</f>
        <v>0</v>
      </c>
      <c r="BL265" s="103">
        <f>IF($I265="TTL",SUMIF($C:$C,MID($K265,1,SEARCH("TTL",$K265)-2),$BL:$BL),SUMIF(실입고현황!$A:$A,BE265&amp;VLOOKUP($AG265,'TARGET MU'!$A:$D,'TARGET MU'!$B$1,FALSE)&amp;$Z265&amp;" "&amp;$AE265,실입고현황!$C:$C))</f>
        <v>0</v>
      </c>
      <c r="BM265" s="103">
        <f>IF($I265="TTL",SUMIF($C:$C,MID($K265,1,SEARCH("TTL",$K265)-2),$BM:$BM),SUMIF(실입고현황!$A:$A,BF265&amp;VLOOKUP($AG265,'TARGET MU'!$A:$D,'TARGET MU'!$B$1,FALSE)&amp;$Z265&amp;" "&amp;$AE265,실입고현황!$C:$C))</f>
        <v>0</v>
      </c>
      <c r="BN265" s="104">
        <f t="shared" si="227"/>
        <v>0</v>
      </c>
      <c r="BO265" s="46">
        <f t="shared" si="228"/>
        <v>100</v>
      </c>
      <c r="BP265" s="94">
        <f t="shared" si="229"/>
        <v>2192000</v>
      </c>
      <c r="BQ265" s="94">
        <f t="shared" si="230"/>
        <v>8900000</v>
      </c>
      <c r="BR265" s="47">
        <f t="shared" si="289"/>
        <v>3.6911081619110817</v>
      </c>
      <c r="BT265" s="26" t="str">
        <f>IF(ISERROR(Z265&amp;VLOOKUP($AG265,'TARGET MU'!$A:$D,'TARGET MU'!$B$1,FALSE))=TRUE,"",Z265&amp;VLOOKUP($AG265,'TARGET MU'!$A:$D,'TARGET MU'!$B$1,FALSE))</f>
        <v>ELSTLF5025BK아트인드림</v>
      </c>
      <c r="BU265" s="31">
        <f t="shared" si="240"/>
        <v>21920</v>
      </c>
      <c r="BV265" s="31" t="str">
        <f t="shared" si="241"/>
        <v>ELSTLF5025BKOXL10089000아트인드림05KR</v>
      </c>
      <c r="BX265" s="54" t="str">
        <f t="shared" si="263"/>
        <v>ELS</v>
      </c>
      <c r="BY265" s="55">
        <f t="shared" si="264"/>
        <v>5</v>
      </c>
      <c r="BZ265" s="55" t="str">
        <f t="shared" si="265"/>
        <v>M</v>
      </c>
      <c r="CA265" s="55" t="str">
        <f t="shared" si="266"/>
        <v>TL</v>
      </c>
      <c r="CB265" s="55" t="str">
        <f t="shared" si="267"/>
        <v>U</v>
      </c>
      <c r="CC265" s="55" t="str">
        <f t="shared" si="268"/>
        <v>KR</v>
      </c>
      <c r="CD265" s="56" t="str">
        <f t="shared" si="269"/>
        <v>14FW_ELSTINKO_MTM_11_BK</v>
      </c>
      <c r="CE265" s="55" t="str">
        <f t="shared" si="270"/>
        <v>ELSTLF5025</v>
      </c>
      <c r="CF265" s="55" t="str">
        <f t="shared" si="271"/>
        <v>025</v>
      </c>
      <c r="CG265" s="56" t="str">
        <f t="shared" si="272"/>
        <v>14FW_ELSTINKO_MTM_11_BK</v>
      </c>
      <c r="CH265" s="55" t="str">
        <f t="shared" si="273"/>
        <v>BK</v>
      </c>
      <c r="CI265" s="55">
        <f t="shared" si="274"/>
        <v>1</v>
      </c>
      <c r="CJ265" s="55" t="str">
        <f t="shared" si="275"/>
        <v>OXL</v>
      </c>
      <c r="CK265" s="57">
        <f t="shared" si="232"/>
        <v>100</v>
      </c>
      <c r="CL265" s="58">
        <f t="shared" si="276"/>
        <v>0</v>
      </c>
      <c r="CM265" s="57">
        <f t="shared" si="277"/>
        <v>89000</v>
      </c>
      <c r="CN265" s="57">
        <f t="shared" si="278"/>
        <v>21900</v>
      </c>
      <c r="CO265" s="57">
        <f t="shared" si="279"/>
        <v>20</v>
      </c>
      <c r="CP265" s="59">
        <f t="shared" si="280"/>
        <v>2</v>
      </c>
      <c r="CQ265" s="234"/>
      <c r="CS265" s="48"/>
      <c r="CT265" s="49" t="str">
        <f t="shared" si="281"/>
        <v>ELSTLF5025BKOXL</v>
      </c>
      <c r="CU265" s="50" t="str">
        <f t="shared" si="282"/>
        <v>ELSTINKO</v>
      </c>
      <c r="CV265" s="50" t="str">
        <f t="shared" si="262"/>
        <v>LONG SLEEVES_025</v>
      </c>
      <c r="CW265" s="50" t="str">
        <f t="shared" si="283"/>
        <v>BLACK_OXL</v>
      </c>
      <c r="CX265" s="51" t="str">
        <f t="shared" si="284"/>
        <v>ELS</v>
      </c>
      <c r="CY265" s="51" t="str">
        <f t="shared" si="285"/>
        <v>025</v>
      </c>
      <c r="CZ265" s="52">
        <f t="shared" si="233"/>
        <v>100</v>
      </c>
      <c r="DA265" s="52">
        <f t="shared" si="286"/>
        <v>89000</v>
      </c>
      <c r="DB265" s="51" t="str">
        <f t="shared" si="287"/>
        <v>BLACK</v>
      </c>
      <c r="DC265" s="51" t="str">
        <f t="shared" si="288"/>
        <v>OXL</v>
      </c>
      <c r="DD265" s="60"/>
      <c r="DE265" s="164"/>
      <c r="DG265" s="270">
        <v>41778</v>
      </c>
      <c r="DH265" s="276">
        <f t="shared" si="260"/>
        <v>41754</v>
      </c>
      <c r="DI265" s="269">
        <v>41750</v>
      </c>
      <c r="DJ265" s="269">
        <v>41750</v>
      </c>
      <c r="DK265" s="270">
        <v>41829</v>
      </c>
      <c r="DL265" s="1167"/>
      <c r="DM265" s="1167"/>
      <c r="DN265" s="270"/>
      <c r="DO265" s="270"/>
      <c r="DP265" s="277">
        <f t="shared" si="261"/>
        <v>41784</v>
      </c>
      <c r="DQ265" s="270"/>
      <c r="DR265" s="270"/>
      <c r="DS265" s="271"/>
      <c r="DT265" s="270"/>
      <c r="DU265" s="271"/>
      <c r="DV265" s="270">
        <v>41838</v>
      </c>
      <c r="DW265" s="270"/>
      <c r="DX265" s="271"/>
      <c r="DY265" s="271"/>
      <c r="DZ265" s="60"/>
      <c r="EA265" s="61"/>
      <c r="EB265" s="61"/>
      <c r="EC265" s="26" t="str">
        <f t="shared" si="242"/>
        <v/>
      </c>
      <c r="ED265" s="26" t="str">
        <f t="shared" si="243"/>
        <v>ELSTLF5025BKOXL</v>
      </c>
      <c r="EE265" s="27">
        <f>IF($ED265="",0,IF(COUNTIF(ED$12:ED264,ED265)=0,0,COUNTIF(ED$12:ED264,ED265)))</f>
        <v>0</v>
      </c>
      <c r="EF265" s="26">
        <f t="shared" si="244"/>
        <v>0</v>
      </c>
      <c r="EG265" s="27" t="str">
        <f t="shared" si="245"/>
        <v/>
      </c>
      <c r="EI265" s="26" t="str">
        <f t="shared" si="246"/>
        <v>ELSTLF5025</v>
      </c>
      <c r="EJ265" s="26" t="str">
        <f t="shared" si="247"/>
        <v>ELSTLF5025BK</v>
      </c>
    </row>
    <row r="266" spans="1:140" s="26" customFormat="1" ht="52.5" customHeight="1">
      <c r="A266" s="168" t="str">
        <f>IF(OR($I266="TTL",$I266=""),"",IF(ISERROR(VLOOKUP($B266,CODE!$D:$G,CODE!$F$1-2,FALSE))=TRUE,"전략",VLOOKUP($B266,CODE!$D:$G,CODE!$F$1-2,FALSE)))</f>
        <v>전략</v>
      </c>
      <c r="B266" s="217" t="str">
        <f>IF(OR($I266="TTL",$I266=""),"",IF(VLOOKUP($P266,CODE!$K:$O,CODE!$O$1,FALSE)="",$I266,$I266&amp;"-"&amp;VLOOKUP($P266,CODE!$K:$O,CODE!$O$1,FALSE)))</f>
        <v>ELS-의류</v>
      </c>
      <c r="C266" s="71" t="str">
        <f t="shared" si="234"/>
        <v>ELS-아트인드림-05</v>
      </c>
      <c r="D266" s="300" t="str">
        <f t="shared" si="235"/>
        <v>ELS-아트인드림-05ELSTLF5526BK</v>
      </c>
      <c r="E266" s="71">
        <f t="shared" si="236"/>
        <v>2</v>
      </c>
      <c r="F266" s="193" t="str">
        <f t="shared" si="237"/>
        <v>ELS-아트인드림-052</v>
      </c>
      <c r="G266" s="71" t="str">
        <f t="shared" si="238"/>
        <v>ELS-아트인드림-052-ELSTLF5526BLACKOXS</v>
      </c>
      <c r="H266" s="71" t="str">
        <f>IF(ISERROR(I266&amp;VLOOKUP(P266,CODE!$K:$N,CODE!$N$1,FALSE)&amp;S266)=TRUE,0,I266&amp;VLOOKUP(P266,CODE!$K:$N,CODE!$N$1,FALSE)&amp;S266)</f>
        <v>ELS의류526</v>
      </c>
      <c r="I266" s="71" t="str">
        <f>IF(ISERROR(SEARCH("TTL",$K266))=TRUE,IF($L266="","",VLOOKUP($L266,CODE!$B:$G,CODE!$D$1,FALSE)),"TTL")</f>
        <v>ELS</v>
      </c>
      <c r="J266" s="237" t="str">
        <f t="shared" si="239"/>
        <v>14FW_E</v>
      </c>
      <c r="K266" s="1290"/>
      <c r="L266" s="40" t="s">
        <v>2343</v>
      </c>
      <c r="M266" s="41" t="str">
        <f>IF(OR($I266="TTL",$L266=""),"",VLOOKUP($L266,CODE!$B:$D,CODE!$C$1,FALSE))</f>
        <v>ELSTINKO</v>
      </c>
      <c r="N266" s="42" t="str">
        <f>IF(OR($I266="TTL",$L266=""),"",VLOOKUP($K$2,CODE!$S:$T,CODE!$T$1-1,FALSE))</f>
        <v>F</v>
      </c>
      <c r="O266" s="1281">
        <v>5</v>
      </c>
      <c r="P266" s="40" t="s">
        <v>2344</v>
      </c>
      <c r="Q266" s="41" t="str">
        <f>IF(OR($I266="TTL",$P266=""),"",VLOOKUP($P266,CODE!$K:$M,CODE!$L$1,FALSE))</f>
        <v>LONG SLEEVES</v>
      </c>
      <c r="R266" s="1282" t="s">
        <v>2345</v>
      </c>
      <c r="S266" s="1283">
        <v>526</v>
      </c>
      <c r="T266" s="43">
        <f t="shared" si="255"/>
        <v>526</v>
      </c>
      <c r="U266" s="39" t="str">
        <f t="shared" si="256"/>
        <v>ELSTLF5526</v>
      </c>
      <c r="V266" s="36">
        <f t="shared" si="224"/>
        <v>0.2</v>
      </c>
      <c r="W266" s="1284" t="s">
        <v>2396</v>
      </c>
      <c r="X266" s="39" t="str">
        <f>IF($Y266="","",VLOOKUP($Y266,CODE!$AE:$AF,CODE!$AF$1-1,FALSE))</f>
        <v>BK</v>
      </c>
      <c r="Y266" s="37" t="s">
        <v>2377</v>
      </c>
      <c r="Z266" s="35" t="str">
        <f t="shared" si="257"/>
        <v>ELSTLF5526BK</v>
      </c>
      <c r="AA266" s="592" t="str">
        <f t="shared" si="225"/>
        <v/>
      </c>
      <c r="AB266" s="44">
        <f t="shared" si="226"/>
        <v>0.2</v>
      </c>
      <c r="AC266" s="598">
        <v>0</v>
      </c>
      <c r="AD266" s="184">
        <v>1</v>
      </c>
      <c r="AE266" s="1285" t="s">
        <v>576</v>
      </c>
      <c r="AF266" s="1295">
        <v>200</v>
      </c>
      <c r="AG266" s="1293" t="s">
        <v>2662</v>
      </c>
      <c r="AH266" s="1294">
        <v>5</v>
      </c>
      <c r="AI266" s="224" t="str">
        <f t="shared" si="258"/>
        <v>05</v>
      </c>
      <c r="AJ266" s="1289" t="s">
        <v>2663</v>
      </c>
      <c r="AK266" s="1289" t="s">
        <v>2664</v>
      </c>
      <c r="AL266" s="212">
        <f t="shared" si="259"/>
        <v>2</v>
      </c>
      <c r="AM266" s="247">
        <f>IF(ISERROR(VLOOKUP($F266,[1]기획현황취합!$A$1:$E$65440,[1]기획현황취합!$B$1,FALSE))=TRUE,0,VLOOKUP($F266,[1]기획현황취합!$A$1:$E$65440,[1]기획현황취합!$B$1,FALSE))</f>
        <v>79000</v>
      </c>
      <c r="AN266" s="1099">
        <f>IF(ISERROR(VLOOKUP($F266,[1]기획현황취합!$A$1:$E$65440,[1]기획현황취합!$C$1,FALSE))=TRUE,0,VLOOKUP($F266,[1]기획현황취합!$A$1:$E$65440,[1]기획현황취합!$C$1,FALSE))</f>
        <v>41803</v>
      </c>
      <c r="AO266" s="45">
        <f>IF(ISERROR(($AM266/1.1)/VLOOKUP($AG266,'TARGET MU'!$A:$D,'TARGET MU'!$D$1,FALSE))=TRUE,0,($AM266/1.1)/VLOOKUP($AG266,'TARGET MU'!$A:$D,'TARGET MU'!$D$1,FALSE))</f>
        <v>19949.494949494947</v>
      </c>
      <c r="AP266" s="1110">
        <f>IF(OR(AF266=0,AND(AV266=0,AW266=0)),0,IF(AG266="캡보이2",AV266*$AQ$5+AU266,IF(OR(AK266="IN",AK266="BG",AK266="VT",AK266="CB"),$AU266+(($AV266*(1+$AW$4))*(HLOOKUP(VLOOKUP(AG266,'TARGET MU'!$A:$P,'TARGET MU'!$J$1,FALSE),$AO$4:$AR$5,2,FALSE)))+$AW266,$AU266+((($AV266*(1+$AW$4))*(1+HLOOKUP(VLOOKUP($P266,CODE!$K:$P,CODE!$P$1,FALSE),$AS$4:$AV$5,2,FALSE)))*(HLOOKUP(VLOOKUP(AG266,'TARGET MU'!$A:$P,'TARGET MU'!$J$1,FALSE),$AO$4:$AR$5,2,FALSE)))+$AW266)))</f>
        <v>17130</v>
      </c>
      <c r="AQ266" s="38">
        <f t="shared" si="248"/>
        <v>-2819.4949494949469</v>
      </c>
      <c r="AR266" s="754">
        <v>0</v>
      </c>
      <c r="AS266" s="754">
        <v>20</v>
      </c>
      <c r="AT266" s="244" t="s">
        <v>1724</v>
      </c>
      <c r="AU266" s="219">
        <f t="shared" si="249"/>
        <v>20</v>
      </c>
      <c r="AV266" s="245">
        <v>0</v>
      </c>
      <c r="AW266" s="246">
        <v>17110</v>
      </c>
      <c r="AX266" s="250">
        <f>IF(ISERROR(VLOOKUP($F266,[1]기획현황취합!$A$1:$E$65440,[1]기획현황취합!$D$1,FALSE))=TRUE,0,VLOOKUP($F266,[1]기획현황취합!$A$1:$E$65440,[1]기획현황취합!$D$1,FALSE))</f>
        <v>41744</v>
      </c>
      <c r="AY266" s="248">
        <v>0</v>
      </c>
      <c r="AZ266" s="208">
        <f>IF(ISERROR(VLOOKUP($F266,[1]기획현황취합!$A$1:$E$65440,[1]기획현황취합!$E$1,FALSE))=TRUE,0,VLOOKUP($F266,[1]기획현황취합!$A$1:$E$65440,[1]기획현황취합!$E$1,FALSE))</f>
        <v>41844</v>
      </c>
      <c r="BA266" s="243">
        <v>41864</v>
      </c>
      <c r="BB266" s="243">
        <v>41908</v>
      </c>
      <c r="BC266" s="243">
        <v>41912</v>
      </c>
      <c r="BD266" s="243">
        <v>0</v>
      </c>
      <c r="BE266" s="243">
        <v>0</v>
      </c>
      <c r="BF266" s="243">
        <v>0</v>
      </c>
      <c r="BG266" s="249" t="s">
        <v>3359</v>
      </c>
      <c r="BH266" s="249">
        <v>0</v>
      </c>
      <c r="BI266" s="83">
        <f>IF($I266="TTL",SUMIF($C:$C,MID($K266,1,SEARCH("TTL",$K266)-2),$BI:$BI),SUMIF(실입고현황!$A:$A,BB266&amp;VLOOKUP($AG266,'TARGET MU'!$A:$D,'TARGET MU'!$B$1,FALSE)&amp;$Z266&amp;" "&amp;$AE266,실입고현황!$C:$C))</f>
        <v>104</v>
      </c>
      <c r="BJ266" s="102">
        <f>IF($I266="TTL",SUMIF($C:$C,MID($K266,1,SEARCH("TTL",$K266)-2),$BJ:$BJ),SUMIF(실입고현황!$A:$A,BC266&amp;VLOOKUP($AG266,'TARGET MU'!$A:$D,'TARGET MU'!$B$1,FALSE)&amp;$Z266&amp;" "&amp;$AE266,실입고현황!$C:$C))</f>
        <v>99</v>
      </c>
      <c r="BK266" s="103">
        <f>IF($I266="TTL",SUMIF($C:$C,MID($K266,1,SEARCH("TTL",$K266)-2),$BK:$BK),SUMIF(실입고현황!$A:$A,BD266&amp;VLOOKUP($AG266,'TARGET MU'!$A:$D,'TARGET MU'!$B$1,FALSE)&amp;$Z266&amp;" "&amp;$AE266,실입고현황!$C:$C))</f>
        <v>0</v>
      </c>
      <c r="BL266" s="103">
        <f>IF($I266="TTL",SUMIF($C:$C,MID($K266,1,SEARCH("TTL",$K266)-2),$BL:$BL),SUMIF(실입고현황!$A:$A,BE266&amp;VLOOKUP($AG266,'TARGET MU'!$A:$D,'TARGET MU'!$B$1,FALSE)&amp;$Z266&amp;" "&amp;$AE266,실입고현황!$C:$C))</f>
        <v>0</v>
      </c>
      <c r="BM266" s="103">
        <f>IF($I266="TTL",SUMIF($C:$C,MID($K266,1,SEARCH("TTL",$K266)-2),$BM:$BM),SUMIF(실입고현황!$A:$A,BF266&amp;VLOOKUP($AG266,'TARGET MU'!$A:$D,'TARGET MU'!$B$1,FALSE)&amp;$Z266&amp;" "&amp;$AE266,실입고현황!$C:$C))</f>
        <v>0</v>
      </c>
      <c r="BN266" s="104">
        <f t="shared" si="227"/>
        <v>0</v>
      </c>
      <c r="BO266" s="46">
        <f t="shared" si="228"/>
        <v>200</v>
      </c>
      <c r="BP266" s="94">
        <f t="shared" si="229"/>
        <v>3426000</v>
      </c>
      <c r="BQ266" s="94">
        <f t="shared" si="230"/>
        <v>15800000</v>
      </c>
      <c r="BR266" s="47">
        <f t="shared" si="289"/>
        <v>4.1925383431513019</v>
      </c>
      <c r="BT266" s="26" t="str">
        <f>IF(ISERROR(Z266&amp;VLOOKUP($AG266,'TARGET MU'!$A:$D,'TARGET MU'!$B$1,FALSE))=TRUE,"",Z266&amp;VLOOKUP($AG266,'TARGET MU'!$A:$D,'TARGET MU'!$B$1,FALSE))</f>
        <v>ELSTLF5526BK아트인드림</v>
      </c>
      <c r="BU266" s="31">
        <f t="shared" si="240"/>
        <v>17130</v>
      </c>
      <c r="BV266" s="31" t="str">
        <f t="shared" si="241"/>
        <v>ELSTLF5526BKOXS20079000아트인드림05KR</v>
      </c>
      <c r="BX266" s="54" t="str">
        <f t="shared" si="263"/>
        <v>ELS</v>
      </c>
      <c r="BY266" s="55">
        <f t="shared" si="264"/>
        <v>5</v>
      </c>
      <c r="BZ266" s="55" t="str">
        <f t="shared" si="265"/>
        <v>M</v>
      </c>
      <c r="CA266" s="55" t="str">
        <f t="shared" si="266"/>
        <v>TL</v>
      </c>
      <c r="CB266" s="55" t="str">
        <f t="shared" si="267"/>
        <v>K</v>
      </c>
      <c r="CC266" s="55" t="str">
        <f t="shared" si="268"/>
        <v>KR</v>
      </c>
      <c r="CD266" s="56" t="str">
        <f t="shared" si="269"/>
        <v>14FW_ELSTINKO_MTM_20_BK_KIDS</v>
      </c>
      <c r="CE266" s="55" t="str">
        <f t="shared" si="270"/>
        <v>ELSTLF5526</v>
      </c>
      <c r="CF266" s="55">
        <f t="shared" si="271"/>
        <v>526</v>
      </c>
      <c r="CG266" s="56" t="str">
        <f t="shared" si="272"/>
        <v>14FW_ELSTINKO_MTM_20_BK_KIDS</v>
      </c>
      <c r="CH266" s="55" t="str">
        <f t="shared" si="273"/>
        <v>BK</v>
      </c>
      <c r="CI266" s="55">
        <f t="shared" si="274"/>
        <v>1</v>
      </c>
      <c r="CJ266" s="55" t="str">
        <f t="shared" si="275"/>
        <v>OXS</v>
      </c>
      <c r="CK266" s="57">
        <f t="shared" si="232"/>
        <v>200</v>
      </c>
      <c r="CL266" s="58">
        <f t="shared" si="276"/>
        <v>0</v>
      </c>
      <c r="CM266" s="57">
        <f t="shared" si="277"/>
        <v>79000</v>
      </c>
      <c r="CN266" s="57">
        <f t="shared" si="278"/>
        <v>17110</v>
      </c>
      <c r="CO266" s="57">
        <f t="shared" si="279"/>
        <v>20</v>
      </c>
      <c r="CP266" s="59">
        <f t="shared" si="280"/>
        <v>2</v>
      </c>
      <c r="CQ266" s="234"/>
      <c r="CS266" s="48"/>
      <c r="CT266" s="49" t="str">
        <f t="shared" si="281"/>
        <v>ELSTLF5526BKOXS</v>
      </c>
      <c r="CU266" s="50" t="str">
        <f t="shared" si="282"/>
        <v>ELSTINKO</v>
      </c>
      <c r="CV266" s="50" t="str">
        <f t="shared" si="262"/>
        <v>LONG SLEEVES_526_KIDS</v>
      </c>
      <c r="CW266" s="50" t="str">
        <f t="shared" si="283"/>
        <v>BLACK_OXS</v>
      </c>
      <c r="CX266" s="51" t="str">
        <f t="shared" si="284"/>
        <v>ELS</v>
      </c>
      <c r="CY266" s="51">
        <f t="shared" si="285"/>
        <v>526</v>
      </c>
      <c r="CZ266" s="52">
        <f t="shared" si="233"/>
        <v>200</v>
      </c>
      <c r="DA266" s="52">
        <f t="shared" si="286"/>
        <v>79000</v>
      </c>
      <c r="DB266" s="51" t="str">
        <f t="shared" si="287"/>
        <v>BLACK</v>
      </c>
      <c r="DC266" s="51" t="str">
        <f t="shared" si="288"/>
        <v>OXS</v>
      </c>
      <c r="DD266" s="60"/>
      <c r="DE266" s="164"/>
      <c r="DG266" s="270">
        <v>41778</v>
      </c>
      <c r="DH266" s="276">
        <f t="shared" si="260"/>
        <v>41754</v>
      </c>
      <c r="DI266" s="269">
        <v>41750</v>
      </c>
      <c r="DJ266" s="269">
        <v>41750</v>
      </c>
      <c r="DK266" s="270">
        <v>41829</v>
      </c>
      <c r="DL266" s="1167"/>
      <c r="DM266" s="1167"/>
      <c r="DN266" s="270"/>
      <c r="DO266" s="270"/>
      <c r="DP266" s="277">
        <f t="shared" si="261"/>
        <v>41784</v>
      </c>
      <c r="DQ266" s="270"/>
      <c r="DR266" s="270"/>
      <c r="DS266" s="271"/>
      <c r="DT266" s="270"/>
      <c r="DU266" s="271"/>
      <c r="DV266" s="270">
        <v>41838</v>
      </c>
      <c r="DW266" s="270"/>
      <c r="DX266" s="271"/>
      <c r="DY266" s="271"/>
      <c r="DZ266" s="60"/>
      <c r="EA266" s="61"/>
      <c r="EB266" s="61"/>
      <c r="EC266" s="26" t="str">
        <f t="shared" si="242"/>
        <v>ELSTLF5526BK41744</v>
      </c>
      <c r="ED266" s="26" t="str">
        <f t="shared" si="243"/>
        <v>ELSTLF5526BKOXS</v>
      </c>
      <c r="EE266" s="27">
        <f>IF($ED266="",0,IF(COUNTIF(ED$12:ED265,ED266)=0,0,COUNTIF(ED$12:ED265,ED266)))</f>
        <v>0</v>
      </c>
      <c r="EF266" s="26">
        <f t="shared" si="244"/>
        <v>0</v>
      </c>
      <c r="EG266" s="27" t="str">
        <f t="shared" si="245"/>
        <v/>
      </c>
      <c r="EI266" s="26" t="str">
        <f t="shared" si="246"/>
        <v>ELSTLF5526</v>
      </c>
      <c r="EJ266" s="26" t="str">
        <f t="shared" si="247"/>
        <v>ELSTLF5526BK</v>
      </c>
    </row>
    <row r="267" spans="1:140" s="26" customFormat="1" ht="52.5" customHeight="1">
      <c r="A267" s="168" t="str">
        <f>IF(OR($I267="TTL",$I267=""),"",IF(ISERROR(VLOOKUP($B267,CODE!$D:$G,CODE!$F$1-2,FALSE))=TRUE,"전략",VLOOKUP($B267,CODE!$D:$G,CODE!$F$1-2,FALSE)))</f>
        <v>전략</v>
      </c>
      <c r="B267" s="217" t="str">
        <f>IF(OR($I267="TTL",$I267=""),"",IF(VLOOKUP($P267,CODE!$K:$O,CODE!$O$1,FALSE)="",$I267,$I267&amp;"-"&amp;VLOOKUP($P267,CODE!$K:$O,CODE!$O$1,FALSE)))</f>
        <v>ELS-의류</v>
      </c>
      <c r="C267" s="71" t="str">
        <f t="shared" si="234"/>
        <v>ELS-아트인드림-05</v>
      </c>
      <c r="D267" s="300" t="str">
        <f t="shared" si="235"/>
        <v>ELS-아트인드림-05ELSTLF5526BK</v>
      </c>
      <c r="E267" s="71">
        <f t="shared" si="236"/>
        <v>2</v>
      </c>
      <c r="F267" s="193" t="str">
        <f t="shared" si="237"/>
        <v>ELS-아트인드림-052</v>
      </c>
      <c r="G267" s="71" t="str">
        <f t="shared" si="238"/>
        <v>ELS-아트인드림-052-ELSTLF5526BLACKOSS</v>
      </c>
      <c r="H267" s="71" t="str">
        <f>IF(ISERROR(I267&amp;VLOOKUP(P267,CODE!$K:$N,CODE!$N$1,FALSE)&amp;S267)=TRUE,0,I267&amp;VLOOKUP(P267,CODE!$K:$N,CODE!$N$1,FALSE)&amp;S267)</f>
        <v>ELS의류526</v>
      </c>
      <c r="I267" s="71" t="str">
        <f>IF(ISERROR(SEARCH("TTL",$K267))=TRUE,IF($L267="","",VLOOKUP($L267,CODE!$B:$G,CODE!$D$1,FALSE)),"TTL")</f>
        <v>ELS</v>
      </c>
      <c r="J267" s="237" t="str">
        <f t="shared" si="239"/>
        <v>14FW_E</v>
      </c>
      <c r="K267" s="1290"/>
      <c r="L267" s="40" t="s">
        <v>2343</v>
      </c>
      <c r="M267" s="41" t="str">
        <f>IF(OR($I267="TTL",$L267=""),"",VLOOKUP($L267,CODE!$B:$D,CODE!$C$1,FALSE))</f>
        <v>ELSTINKO</v>
      </c>
      <c r="N267" s="42" t="str">
        <f>IF(OR($I267="TTL",$L267=""),"",VLOOKUP($K$2,CODE!$S:$T,CODE!$T$1-1,FALSE))</f>
        <v>F</v>
      </c>
      <c r="O267" s="1281">
        <v>5</v>
      </c>
      <c r="P267" s="40" t="s">
        <v>2344</v>
      </c>
      <c r="Q267" s="41" t="str">
        <f>IF(OR($I267="TTL",$P267=""),"",VLOOKUP($P267,CODE!$K:$M,CODE!$L$1,FALSE))</f>
        <v>LONG SLEEVES</v>
      </c>
      <c r="R267" s="1282" t="s">
        <v>2345</v>
      </c>
      <c r="S267" s="1283">
        <v>526</v>
      </c>
      <c r="T267" s="43">
        <f t="shared" si="255"/>
        <v>526</v>
      </c>
      <c r="U267" s="39" t="str">
        <f t="shared" si="256"/>
        <v>ELSTLF5526</v>
      </c>
      <c r="V267" s="36">
        <f t="shared" si="224"/>
        <v>0.2</v>
      </c>
      <c r="W267" s="1284" t="s">
        <v>2396</v>
      </c>
      <c r="X267" s="39" t="str">
        <f>IF($Y267="","",VLOOKUP($Y267,CODE!$AE:$AF,CODE!$AF$1-1,FALSE))</f>
        <v>BK</v>
      </c>
      <c r="Y267" s="37" t="s">
        <v>2377</v>
      </c>
      <c r="Z267" s="35" t="str">
        <f t="shared" si="257"/>
        <v>ELSTLF5526BK</v>
      </c>
      <c r="AA267" s="592" t="str">
        <f t="shared" si="225"/>
        <v/>
      </c>
      <c r="AB267" s="44">
        <f t="shared" si="226"/>
        <v>0.2</v>
      </c>
      <c r="AC267" s="598">
        <v>0</v>
      </c>
      <c r="AD267" s="184">
        <v>1</v>
      </c>
      <c r="AE267" s="1285" t="s">
        <v>593</v>
      </c>
      <c r="AF267" s="1295">
        <v>300</v>
      </c>
      <c r="AG267" s="1293" t="s">
        <v>2662</v>
      </c>
      <c r="AH267" s="1294">
        <v>5</v>
      </c>
      <c r="AI267" s="224" t="str">
        <f t="shared" si="258"/>
        <v>05</v>
      </c>
      <c r="AJ267" s="1289" t="s">
        <v>2663</v>
      </c>
      <c r="AK267" s="1289" t="s">
        <v>2664</v>
      </c>
      <c r="AL267" s="212">
        <f t="shared" si="259"/>
        <v>2</v>
      </c>
      <c r="AM267" s="247">
        <f>IF(ISERROR(VLOOKUP($F267,[1]기획현황취합!$A$1:$E$65440,[1]기획현황취합!$B$1,FALSE))=TRUE,0,VLOOKUP($F267,[1]기획현황취합!$A$1:$E$65440,[1]기획현황취합!$B$1,FALSE))</f>
        <v>79000</v>
      </c>
      <c r="AN267" s="1099">
        <f>IF(ISERROR(VLOOKUP($F267,[1]기획현황취합!$A$1:$E$65440,[1]기획현황취합!$C$1,FALSE))=TRUE,0,VLOOKUP($F267,[1]기획현황취합!$A$1:$E$65440,[1]기획현황취합!$C$1,FALSE))</f>
        <v>41803</v>
      </c>
      <c r="AO267" s="45">
        <f>IF(ISERROR(($AM267/1.1)/VLOOKUP($AG267,'TARGET MU'!$A:$D,'TARGET MU'!$D$1,FALSE))=TRUE,0,($AM267/1.1)/VLOOKUP($AG267,'TARGET MU'!$A:$D,'TARGET MU'!$D$1,FALSE))</f>
        <v>19949.494949494947</v>
      </c>
      <c r="AP267" s="1110">
        <f>IF(OR(AF267=0,AND(AV267=0,AW267=0)),0,IF(AG267="캡보이2",AV267*$AQ$5+AU267,IF(OR(AK267="IN",AK267="BG",AK267="VT",AK267="CB"),$AU267+(($AV267*(1+$AW$4))*(HLOOKUP(VLOOKUP(AG267,'TARGET MU'!$A:$P,'TARGET MU'!$J$1,FALSE),$AO$4:$AR$5,2,FALSE)))+$AW267,$AU267+((($AV267*(1+$AW$4))*(1+HLOOKUP(VLOOKUP($P267,CODE!$K:$P,CODE!$P$1,FALSE),$AS$4:$AV$5,2,FALSE)))*(HLOOKUP(VLOOKUP(AG267,'TARGET MU'!$A:$P,'TARGET MU'!$J$1,FALSE),$AO$4:$AR$5,2,FALSE)))+$AW267)))</f>
        <v>17130</v>
      </c>
      <c r="AQ267" s="38">
        <f t="shared" si="248"/>
        <v>-2819.4949494949469</v>
      </c>
      <c r="AR267" s="754">
        <v>0</v>
      </c>
      <c r="AS267" s="754">
        <v>20</v>
      </c>
      <c r="AT267" s="244" t="s">
        <v>1724</v>
      </c>
      <c r="AU267" s="219">
        <f t="shared" si="249"/>
        <v>20</v>
      </c>
      <c r="AV267" s="245">
        <v>0</v>
      </c>
      <c r="AW267" s="246">
        <v>17110</v>
      </c>
      <c r="AX267" s="250">
        <f>IF(ISERROR(VLOOKUP($F267,[1]기획현황취합!$A$1:$E$65440,[1]기획현황취합!$D$1,FALSE))=TRUE,0,VLOOKUP($F267,[1]기획현황취합!$A$1:$E$65440,[1]기획현황취합!$D$1,FALSE))</f>
        <v>41744</v>
      </c>
      <c r="AY267" s="248">
        <v>0</v>
      </c>
      <c r="AZ267" s="208">
        <f>IF(ISERROR(VLOOKUP($F267,[1]기획현황취합!$A$1:$E$65440,[1]기획현황취합!$E$1,FALSE))=TRUE,0,VLOOKUP($F267,[1]기획현황취합!$A$1:$E$65440,[1]기획현황취합!$E$1,FALSE))</f>
        <v>41844</v>
      </c>
      <c r="BA267" s="243">
        <v>41864</v>
      </c>
      <c r="BB267" s="243">
        <v>41908</v>
      </c>
      <c r="BC267" s="243">
        <v>41912</v>
      </c>
      <c r="BD267" s="243">
        <v>0</v>
      </c>
      <c r="BE267" s="243">
        <v>0</v>
      </c>
      <c r="BF267" s="243">
        <v>0</v>
      </c>
      <c r="BG267" s="249" t="s">
        <v>3359</v>
      </c>
      <c r="BH267" s="249">
        <v>0</v>
      </c>
      <c r="BI267" s="83">
        <f>IF($I267="TTL",SUMIF($C:$C,MID($K267,1,SEARCH("TTL",$K267)-2),$BI:$BI),SUMIF(실입고현황!$A:$A,BB267&amp;VLOOKUP($AG267,'TARGET MU'!$A:$D,'TARGET MU'!$B$1,FALSE)&amp;$Z267&amp;" "&amp;$AE267,실입고현황!$C:$C))</f>
        <v>10</v>
      </c>
      <c r="BJ267" s="102">
        <f>IF($I267="TTL",SUMIF($C:$C,MID($K267,1,SEARCH("TTL",$K267)-2),$BJ:$BJ),SUMIF(실입고현황!$A:$A,BC267&amp;VLOOKUP($AG267,'TARGET MU'!$A:$D,'TARGET MU'!$B$1,FALSE)&amp;$Z267&amp;" "&amp;$AE267,실입고현황!$C:$C))</f>
        <v>293</v>
      </c>
      <c r="BK267" s="103">
        <f>IF($I267="TTL",SUMIF($C:$C,MID($K267,1,SEARCH("TTL",$K267)-2),$BK:$BK),SUMIF(실입고현황!$A:$A,BD267&amp;VLOOKUP($AG267,'TARGET MU'!$A:$D,'TARGET MU'!$B$1,FALSE)&amp;$Z267&amp;" "&amp;$AE267,실입고현황!$C:$C))</f>
        <v>0</v>
      </c>
      <c r="BL267" s="103">
        <f>IF($I267="TTL",SUMIF($C:$C,MID($K267,1,SEARCH("TTL",$K267)-2),$BL:$BL),SUMIF(실입고현황!$A:$A,BE267&amp;VLOOKUP($AG267,'TARGET MU'!$A:$D,'TARGET MU'!$B$1,FALSE)&amp;$Z267&amp;" "&amp;$AE267,실입고현황!$C:$C))</f>
        <v>0</v>
      </c>
      <c r="BM267" s="103">
        <f>IF($I267="TTL",SUMIF($C:$C,MID($K267,1,SEARCH("TTL",$K267)-2),$BM:$BM),SUMIF(실입고현황!$A:$A,BF267&amp;VLOOKUP($AG267,'TARGET MU'!$A:$D,'TARGET MU'!$B$1,FALSE)&amp;$Z267&amp;" "&amp;$AE267,실입고현황!$C:$C))</f>
        <v>0</v>
      </c>
      <c r="BN267" s="104">
        <f t="shared" si="227"/>
        <v>0</v>
      </c>
      <c r="BO267" s="46">
        <f t="shared" si="228"/>
        <v>300</v>
      </c>
      <c r="BP267" s="94">
        <f t="shared" si="229"/>
        <v>5139000</v>
      </c>
      <c r="BQ267" s="94">
        <f t="shared" si="230"/>
        <v>23700000</v>
      </c>
      <c r="BR267" s="47">
        <f t="shared" si="289"/>
        <v>4.1925383431513028</v>
      </c>
      <c r="BT267" s="26" t="str">
        <f>IF(ISERROR(Z267&amp;VLOOKUP($AG267,'TARGET MU'!$A:$D,'TARGET MU'!$B$1,FALSE))=TRUE,"",Z267&amp;VLOOKUP($AG267,'TARGET MU'!$A:$D,'TARGET MU'!$B$1,FALSE))</f>
        <v>ELSTLF5526BK아트인드림</v>
      </c>
      <c r="BU267" s="31">
        <f t="shared" si="240"/>
        <v>17130</v>
      </c>
      <c r="BV267" s="31" t="str">
        <f t="shared" si="241"/>
        <v>ELSTLF5526BKOSS30079000아트인드림05KR</v>
      </c>
      <c r="BX267" s="54" t="str">
        <f t="shared" si="263"/>
        <v>ELS</v>
      </c>
      <c r="BY267" s="55">
        <f t="shared" si="264"/>
        <v>5</v>
      </c>
      <c r="BZ267" s="55" t="str">
        <f t="shared" si="265"/>
        <v>M</v>
      </c>
      <c r="CA267" s="55" t="str">
        <f t="shared" si="266"/>
        <v>TL</v>
      </c>
      <c r="CB267" s="55" t="str">
        <f t="shared" si="267"/>
        <v>K</v>
      </c>
      <c r="CC267" s="55" t="str">
        <f t="shared" si="268"/>
        <v>KR</v>
      </c>
      <c r="CD267" s="56" t="str">
        <f t="shared" si="269"/>
        <v>14FW_ELSTINKO_MTM_20_BK_KIDS</v>
      </c>
      <c r="CE267" s="55" t="str">
        <f t="shared" si="270"/>
        <v>ELSTLF5526</v>
      </c>
      <c r="CF267" s="55">
        <f t="shared" si="271"/>
        <v>526</v>
      </c>
      <c r="CG267" s="56" t="str">
        <f t="shared" si="272"/>
        <v>14FW_ELSTINKO_MTM_20_BK_KIDS</v>
      </c>
      <c r="CH267" s="55" t="str">
        <f t="shared" si="273"/>
        <v>BK</v>
      </c>
      <c r="CI267" s="55">
        <f t="shared" si="274"/>
        <v>1</v>
      </c>
      <c r="CJ267" s="55" t="str">
        <f t="shared" si="275"/>
        <v>OSS</v>
      </c>
      <c r="CK267" s="57">
        <f t="shared" si="232"/>
        <v>300</v>
      </c>
      <c r="CL267" s="58">
        <f t="shared" si="276"/>
        <v>0</v>
      </c>
      <c r="CM267" s="57">
        <f t="shared" si="277"/>
        <v>79000</v>
      </c>
      <c r="CN267" s="57">
        <f t="shared" si="278"/>
        <v>17110</v>
      </c>
      <c r="CO267" s="57">
        <f t="shared" si="279"/>
        <v>20</v>
      </c>
      <c r="CP267" s="59">
        <f t="shared" si="280"/>
        <v>2</v>
      </c>
      <c r="CQ267" s="234"/>
      <c r="CS267" s="48"/>
      <c r="CT267" s="49" t="str">
        <f t="shared" si="281"/>
        <v>ELSTLF5526BKOSS</v>
      </c>
      <c r="CU267" s="50" t="str">
        <f t="shared" si="282"/>
        <v>ELSTINKO</v>
      </c>
      <c r="CV267" s="50" t="str">
        <f t="shared" si="262"/>
        <v>LONG SLEEVES_526_KIDS</v>
      </c>
      <c r="CW267" s="50" t="str">
        <f t="shared" si="283"/>
        <v>BLACK_OSS</v>
      </c>
      <c r="CX267" s="51" t="str">
        <f t="shared" si="284"/>
        <v>ELS</v>
      </c>
      <c r="CY267" s="51">
        <f t="shared" si="285"/>
        <v>526</v>
      </c>
      <c r="CZ267" s="52">
        <f t="shared" si="233"/>
        <v>300</v>
      </c>
      <c r="DA267" s="52">
        <f t="shared" si="286"/>
        <v>79000</v>
      </c>
      <c r="DB267" s="51" t="str">
        <f t="shared" si="287"/>
        <v>BLACK</v>
      </c>
      <c r="DC267" s="51" t="str">
        <f t="shared" si="288"/>
        <v>OSS</v>
      </c>
      <c r="DD267" s="60"/>
      <c r="DE267" s="164"/>
      <c r="DG267" s="270">
        <v>41778</v>
      </c>
      <c r="DH267" s="276">
        <f t="shared" si="260"/>
        <v>41754</v>
      </c>
      <c r="DI267" s="269">
        <v>41750</v>
      </c>
      <c r="DJ267" s="269">
        <v>41750</v>
      </c>
      <c r="DK267" s="270">
        <v>41829</v>
      </c>
      <c r="DL267" s="1167"/>
      <c r="DM267" s="1167"/>
      <c r="DN267" s="270"/>
      <c r="DO267" s="270"/>
      <c r="DP267" s="277">
        <f t="shared" si="261"/>
        <v>41784</v>
      </c>
      <c r="DQ267" s="270"/>
      <c r="DR267" s="270"/>
      <c r="DS267" s="271"/>
      <c r="DT267" s="270"/>
      <c r="DU267" s="271"/>
      <c r="DV267" s="270">
        <v>41838</v>
      </c>
      <c r="DW267" s="270"/>
      <c r="DX267" s="271"/>
      <c r="DY267" s="271"/>
      <c r="DZ267" s="60"/>
      <c r="EA267" s="61"/>
      <c r="EB267" s="61"/>
      <c r="EC267" s="26" t="str">
        <f t="shared" si="242"/>
        <v/>
      </c>
      <c r="ED267" s="26" t="str">
        <f t="shared" si="243"/>
        <v>ELSTLF5526BKOSS</v>
      </c>
      <c r="EE267" s="27">
        <f>IF($ED267="",0,IF(COUNTIF(ED$12:ED266,ED267)=0,0,COUNTIF(ED$12:ED266,ED267)))</f>
        <v>0</v>
      </c>
      <c r="EF267" s="26">
        <f t="shared" si="244"/>
        <v>0</v>
      </c>
      <c r="EG267" s="27" t="str">
        <f t="shared" si="245"/>
        <v/>
      </c>
      <c r="EI267" s="26" t="str">
        <f t="shared" si="246"/>
        <v>ELSTLF5526</v>
      </c>
      <c r="EJ267" s="26" t="str">
        <f t="shared" si="247"/>
        <v>ELSTLF5526BK</v>
      </c>
    </row>
    <row r="268" spans="1:140" s="26" customFormat="1" ht="52.5" customHeight="1">
      <c r="A268" s="168" t="str">
        <f>IF(OR($I268="TTL",$I268=""),"",IF(ISERROR(VLOOKUP($B268,CODE!$D:$G,CODE!$F$1-2,FALSE))=TRUE,"전략",VLOOKUP($B268,CODE!$D:$G,CODE!$F$1-2,FALSE)))</f>
        <v>전략</v>
      </c>
      <c r="B268" s="217" t="str">
        <f>IF(OR($I268="TTL",$I268=""),"",IF(VLOOKUP($P268,CODE!$K:$O,CODE!$O$1,FALSE)="",$I268,$I268&amp;"-"&amp;VLOOKUP($P268,CODE!$K:$O,CODE!$O$1,FALSE)))</f>
        <v>ELS-의류</v>
      </c>
      <c r="C268" s="71" t="str">
        <f t="shared" si="234"/>
        <v>ELS-아트인드림-05</v>
      </c>
      <c r="D268" s="300" t="str">
        <f t="shared" si="235"/>
        <v>ELS-아트인드림-05ELSTLF5526BK</v>
      </c>
      <c r="E268" s="71">
        <f t="shared" si="236"/>
        <v>2</v>
      </c>
      <c r="F268" s="193" t="str">
        <f t="shared" si="237"/>
        <v>ELS-아트인드림-052</v>
      </c>
      <c r="G268" s="71" t="str">
        <f t="shared" si="238"/>
        <v>ELS-아트인드림-052-ELSTLF5526BLACKOMM</v>
      </c>
      <c r="H268" s="71" t="str">
        <f>IF(ISERROR(I268&amp;VLOOKUP(P268,CODE!$K:$N,CODE!$N$1,FALSE)&amp;S268)=TRUE,0,I268&amp;VLOOKUP(P268,CODE!$K:$N,CODE!$N$1,FALSE)&amp;S268)</f>
        <v>ELS의류526</v>
      </c>
      <c r="I268" s="71" t="str">
        <f>IF(ISERROR(SEARCH("TTL",$K268))=TRUE,IF($L268="","",VLOOKUP($L268,CODE!$B:$G,CODE!$D$1,FALSE)),"TTL")</f>
        <v>ELS</v>
      </c>
      <c r="J268" s="237" t="str">
        <f t="shared" si="239"/>
        <v>14FW_E</v>
      </c>
      <c r="K268" s="1290"/>
      <c r="L268" s="40" t="s">
        <v>2343</v>
      </c>
      <c r="M268" s="41" t="str">
        <f>IF(OR($I268="TTL",$L268=""),"",VLOOKUP($L268,CODE!$B:$D,CODE!$C$1,FALSE))</f>
        <v>ELSTINKO</v>
      </c>
      <c r="N268" s="42" t="str">
        <f>IF(OR($I268="TTL",$L268=""),"",VLOOKUP($K$2,CODE!$S:$T,CODE!$T$1-1,FALSE))</f>
        <v>F</v>
      </c>
      <c r="O268" s="1281">
        <v>5</v>
      </c>
      <c r="P268" s="40" t="s">
        <v>2344</v>
      </c>
      <c r="Q268" s="41" t="str">
        <f>IF(OR($I268="TTL",$P268=""),"",VLOOKUP($P268,CODE!$K:$M,CODE!$L$1,FALSE))</f>
        <v>LONG SLEEVES</v>
      </c>
      <c r="R268" s="1282" t="s">
        <v>2345</v>
      </c>
      <c r="S268" s="1283">
        <v>526</v>
      </c>
      <c r="T268" s="43">
        <f t="shared" si="255"/>
        <v>526</v>
      </c>
      <c r="U268" s="39" t="str">
        <f t="shared" si="256"/>
        <v>ELSTLF5526</v>
      </c>
      <c r="V268" s="36">
        <f t="shared" si="224"/>
        <v>0.2</v>
      </c>
      <c r="W268" s="1284" t="s">
        <v>2396</v>
      </c>
      <c r="X268" s="39" t="str">
        <f>IF($Y268="","",VLOOKUP($Y268,CODE!$AE:$AF,CODE!$AF$1-1,FALSE))</f>
        <v>BK</v>
      </c>
      <c r="Y268" s="37" t="s">
        <v>2377</v>
      </c>
      <c r="Z268" s="35" t="str">
        <f t="shared" si="257"/>
        <v>ELSTLF5526BK</v>
      </c>
      <c r="AA268" s="592" t="str">
        <f t="shared" si="225"/>
        <v/>
      </c>
      <c r="AB268" s="44">
        <f t="shared" si="226"/>
        <v>0.2</v>
      </c>
      <c r="AC268" s="598">
        <v>0</v>
      </c>
      <c r="AD268" s="184">
        <v>1</v>
      </c>
      <c r="AE268" s="1285" t="s">
        <v>609</v>
      </c>
      <c r="AF268" s="1295">
        <v>300</v>
      </c>
      <c r="AG268" s="1293" t="s">
        <v>2662</v>
      </c>
      <c r="AH268" s="1294">
        <v>5</v>
      </c>
      <c r="AI268" s="224" t="str">
        <f t="shared" si="258"/>
        <v>05</v>
      </c>
      <c r="AJ268" s="1289" t="s">
        <v>2663</v>
      </c>
      <c r="AK268" s="1289" t="s">
        <v>2664</v>
      </c>
      <c r="AL268" s="212">
        <f t="shared" si="259"/>
        <v>2</v>
      </c>
      <c r="AM268" s="247">
        <f>IF(ISERROR(VLOOKUP($F268,[1]기획현황취합!$A$1:$E$65440,[1]기획현황취합!$B$1,FALSE))=TRUE,0,VLOOKUP($F268,[1]기획현황취합!$A$1:$E$65440,[1]기획현황취합!$B$1,FALSE))</f>
        <v>79000</v>
      </c>
      <c r="AN268" s="1099">
        <f>IF(ISERROR(VLOOKUP($F268,[1]기획현황취합!$A$1:$E$65440,[1]기획현황취합!$C$1,FALSE))=TRUE,0,VLOOKUP($F268,[1]기획현황취합!$A$1:$E$65440,[1]기획현황취합!$C$1,FALSE))</f>
        <v>41803</v>
      </c>
      <c r="AO268" s="45">
        <f>IF(ISERROR(($AM268/1.1)/VLOOKUP($AG268,'TARGET MU'!$A:$D,'TARGET MU'!$D$1,FALSE))=TRUE,0,($AM268/1.1)/VLOOKUP($AG268,'TARGET MU'!$A:$D,'TARGET MU'!$D$1,FALSE))</f>
        <v>19949.494949494947</v>
      </c>
      <c r="AP268" s="1110">
        <f>IF(OR(AF268=0,AND(AV268=0,AW268=0)),0,IF(AG268="캡보이2",AV268*$AQ$5+AU268,IF(OR(AK268="IN",AK268="BG",AK268="VT",AK268="CB"),$AU268+(($AV268*(1+$AW$4))*(HLOOKUP(VLOOKUP(AG268,'TARGET MU'!$A:$P,'TARGET MU'!$J$1,FALSE),$AO$4:$AR$5,2,FALSE)))+$AW268,$AU268+((($AV268*(1+$AW$4))*(1+HLOOKUP(VLOOKUP($P268,CODE!$K:$P,CODE!$P$1,FALSE),$AS$4:$AV$5,2,FALSE)))*(HLOOKUP(VLOOKUP(AG268,'TARGET MU'!$A:$P,'TARGET MU'!$J$1,FALSE),$AO$4:$AR$5,2,FALSE)))+$AW268)))</f>
        <v>17130</v>
      </c>
      <c r="AQ268" s="38">
        <f t="shared" si="248"/>
        <v>-2819.4949494949469</v>
      </c>
      <c r="AR268" s="754">
        <v>0</v>
      </c>
      <c r="AS268" s="754">
        <v>20</v>
      </c>
      <c r="AT268" s="244" t="s">
        <v>1724</v>
      </c>
      <c r="AU268" s="219">
        <f t="shared" si="249"/>
        <v>20</v>
      </c>
      <c r="AV268" s="245">
        <v>0</v>
      </c>
      <c r="AW268" s="246">
        <v>17110</v>
      </c>
      <c r="AX268" s="250">
        <f>IF(ISERROR(VLOOKUP($F268,[1]기획현황취합!$A$1:$E$65440,[1]기획현황취합!$D$1,FALSE))=TRUE,0,VLOOKUP($F268,[1]기획현황취합!$A$1:$E$65440,[1]기획현황취합!$D$1,FALSE))</f>
        <v>41744</v>
      </c>
      <c r="AY268" s="248">
        <v>0</v>
      </c>
      <c r="AZ268" s="208">
        <f>IF(ISERROR(VLOOKUP($F268,[1]기획현황취합!$A$1:$E$65440,[1]기획현황취합!$E$1,FALSE))=TRUE,0,VLOOKUP($F268,[1]기획현황취합!$A$1:$E$65440,[1]기획현황취합!$E$1,FALSE))</f>
        <v>41844</v>
      </c>
      <c r="BA268" s="243">
        <v>41864</v>
      </c>
      <c r="BB268" s="243">
        <v>41908</v>
      </c>
      <c r="BC268" s="243">
        <v>41912</v>
      </c>
      <c r="BD268" s="243">
        <v>0</v>
      </c>
      <c r="BE268" s="243">
        <v>0</v>
      </c>
      <c r="BF268" s="243">
        <v>0</v>
      </c>
      <c r="BG268" s="249" t="s">
        <v>3359</v>
      </c>
      <c r="BH268" s="249">
        <v>0</v>
      </c>
      <c r="BI268" s="83">
        <f>IF($I268="TTL",SUMIF($C:$C,MID($K268,1,SEARCH("TTL",$K268)-2),$BI:$BI),SUMIF(실입고현황!$A:$A,BB268&amp;VLOOKUP($AG268,'TARGET MU'!$A:$D,'TARGET MU'!$B$1,FALSE)&amp;$Z268&amp;" "&amp;$AE268,실입고현황!$C:$C))</f>
        <v>178</v>
      </c>
      <c r="BJ268" s="102">
        <f>IF($I268="TTL",SUMIF($C:$C,MID($K268,1,SEARCH("TTL",$K268)-2),$BJ:$BJ),SUMIF(실입고현황!$A:$A,BC268&amp;VLOOKUP($AG268,'TARGET MU'!$A:$D,'TARGET MU'!$B$1,FALSE)&amp;$Z268&amp;" "&amp;$AE268,실입고현황!$C:$C))</f>
        <v>128</v>
      </c>
      <c r="BK268" s="103">
        <f>IF($I268="TTL",SUMIF($C:$C,MID($K268,1,SEARCH("TTL",$K268)-2),$BK:$BK),SUMIF(실입고현황!$A:$A,BD268&amp;VLOOKUP($AG268,'TARGET MU'!$A:$D,'TARGET MU'!$B$1,FALSE)&amp;$Z268&amp;" "&amp;$AE268,실입고현황!$C:$C))</f>
        <v>0</v>
      </c>
      <c r="BL268" s="103">
        <f>IF($I268="TTL",SUMIF($C:$C,MID($K268,1,SEARCH("TTL",$K268)-2),$BL:$BL),SUMIF(실입고현황!$A:$A,BE268&amp;VLOOKUP($AG268,'TARGET MU'!$A:$D,'TARGET MU'!$B$1,FALSE)&amp;$Z268&amp;" "&amp;$AE268,실입고현황!$C:$C))</f>
        <v>0</v>
      </c>
      <c r="BM268" s="103">
        <f>IF($I268="TTL",SUMIF($C:$C,MID($K268,1,SEARCH("TTL",$K268)-2),$BM:$BM),SUMIF(실입고현황!$A:$A,BF268&amp;VLOOKUP($AG268,'TARGET MU'!$A:$D,'TARGET MU'!$B$1,FALSE)&amp;$Z268&amp;" "&amp;$AE268,실입고현황!$C:$C))</f>
        <v>0</v>
      </c>
      <c r="BN268" s="104">
        <f t="shared" si="227"/>
        <v>0</v>
      </c>
      <c r="BO268" s="46">
        <f t="shared" si="228"/>
        <v>300</v>
      </c>
      <c r="BP268" s="94">
        <f t="shared" si="229"/>
        <v>5139000</v>
      </c>
      <c r="BQ268" s="94">
        <f t="shared" si="230"/>
        <v>23700000</v>
      </c>
      <c r="BR268" s="47">
        <f t="shared" si="289"/>
        <v>4.1925383431513028</v>
      </c>
      <c r="BT268" s="26" t="str">
        <f>IF(ISERROR(Z268&amp;VLOOKUP($AG268,'TARGET MU'!$A:$D,'TARGET MU'!$B$1,FALSE))=TRUE,"",Z268&amp;VLOOKUP($AG268,'TARGET MU'!$A:$D,'TARGET MU'!$B$1,FALSE))</f>
        <v>ELSTLF5526BK아트인드림</v>
      </c>
      <c r="BU268" s="31">
        <f t="shared" si="240"/>
        <v>17130</v>
      </c>
      <c r="BV268" s="31" t="str">
        <f t="shared" si="241"/>
        <v>ELSTLF5526BKOMM30079000아트인드림05KR</v>
      </c>
      <c r="BX268" s="54" t="str">
        <f t="shared" si="263"/>
        <v>ELS</v>
      </c>
      <c r="BY268" s="55">
        <f t="shared" si="264"/>
        <v>5</v>
      </c>
      <c r="BZ268" s="55" t="str">
        <f t="shared" si="265"/>
        <v>M</v>
      </c>
      <c r="CA268" s="55" t="str">
        <f t="shared" si="266"/>
        <v>TL</v>
      </c>
      <c r="CB268" s="55" t="str">
        <f t="shared" si="267"/>
        <v>K</v>
      </c>
      <c r="CC268" s="55" t="str">
        <f t="shared" si="268"/>
        <v>KR</v>
      </c>
      <c r="CD268" s="56" t="str">
        <f t="shared" si="269"/>
        <v>14FW_ELSTINKO_MTM_20_BK_KIDS</v>
      </c>
      <c r="CE268" s="55" t="str">
        <f t="shared" si="270"/>
        <v>ELSTLF5526</v>
      </c>
      <c r="CF268" s="55">
        <f t="shared" si="271"/>
        <v>526</v>
      </c>
      <c r="CG268" s="56" t="str">
        <f t="shared" si="272"/>
        <v>14FW_ELSTINKO_MTM_20_BK_KIDS</v>
      </c>
      <c r="CH268" s="55" t="str">
        <f t="shared" si="273"/>
        <v>BK</v>
      </c>
      <c r="CI268" s="55">
        <f t="shared" si="274"/>
        <v>1</v>
      </c>
      <c r="CJ268" s="55" t="str">
        <f t="shared" si="275"/>
        <v>OMM</v>
      </c>
      <c r="CK268" s="57">
        <f t="shared" si="232"/>
        <v>300</v>
      </c>
      <c r="CL268" s="58">
        <f t="shared" si="276"/>
        <v>0</v>
      </c>
      <c r="CM268" s="57">
        <f t="shared" si="277"/>
        <v>79000</v>
      </c>
      <c r="CN268" s="57">
        <f t="shared" si="278"/>
        <v>17110</v>
      </c>
      <c r="CO268" s="57">
        <f t="shared" si="279"/>
        <v>20</v>
      </c>
      <c r="CP268" s="59">
        <f t="shared" si="280"/>
        <v>2</v>
      </c>
      <c r="CQ268" s="234"/>
      <c r="CS268" s="48"/>
      <c r="CT268" s="49" t="str">
        <f t="shared" si="281"/>
        <v>ELSTLF5526BKOMM</v>
      </c>
      <c r="CU268" s="50" t="str">
        <f t="shared" si="282"/>
        <v>ELSTINKO</v>
      </c>
      <c r="CV268" s="50" t="str">
        <f t="shared" si="262"/>
        <v>LONG SLEEVES_526_KIDS</v>
      </c>
      <c r="CW268" s="50" t="str">
        <f t="shared" si="283"/>
        <v>BLACK_OMM</v>
      </c>
      <c r="CX268" s="51" t="str">
        <f t="shared" si="284"/>
        <v>ELS</v>
      </c>
      <c r="CY268" s="51">
        <f t="shared" si="285"/>
        <v>526</v>
      </c>
      <c r="CZ268" s="52">
        <f t="shared" si="233"/>
        <v>300</v>
      </c>
      <c r="DA268" s="52">
        <f t="shared" si="286"/>
        <v>79000</v>
      </c>
      <c r="DB268" s="51" t="str">
        <f t="shared" si="287"/>
        <v>BLACK</v>
      </c>
      <c r="DC268" s="51" t="str">
        <f t="shared" si="288"/>
        <v>OMM</v>
      </c>
      <c r="DD268" s="60"/>
      <c r="DE268" s="164"/>
      <c r="DG268" s="270">
        <v>41778</v>
      </c>
      <c r="DH268" s="276">
        <f t="shared" si="260"/>
        <v>41754</v>
      </c>
      <c r="DI268" s="269">
        <v>41750</v>
      </c>
      <c r="DJ268" s="269">
        <v>41750</v>
      </c>
      <c r="DK268" s="270">
        <v>41829</v>
      </c>
      <c r="DL268" s="1167"/>
      <c r="DM268" s="1167"/>
      <c r="DN268" s="270"/>
      <c r="DO268" s="270"/>
      <c r="DP268" s="277">
        <f t="shared" si="261"/>
        <v>41784</v>
      </c>
      <c r="DQ268" s="270"/>
      <c r="DR268" s="270"/>
      <c r="DS268" s="271"/>
      <c r="DT268" s="270"/>
      <c r="DU268" s="271"/>
      <c r="DV268" s="270">
        <v>41838</v>
      </c>
      <c r="DW268" s="270"/>
      <c r="DX268" s="271"/>
      <c r="DY268" s="271"/>
      <c r="DZ268" s="60"/>
      <c r="EA268" s="61"/>
      <c r="EB268" s="61"/>
      <c r="EC268" s="26" t="str">
        <f t="shared" si="242"/>
        <v/>
      </c>
      <c r="ED268" s="26" t="str">
        <f t="shared" si="243"/>
        <v>ELSTLF5526BKOMM</v>
      </c>
      <c r="EE268" s="27">
        <f>IF($ED268="",0,IF(COUNTIF(ED$12:ED267,ED268)=0,0,COUNTIF(ED$12:ED267,ED268)))</f>
        <v>0</v>
      </c>
      <c r="EF268" s="26">
        <f t="shared" si="244"/>
        <v>0</v>
      </c>
      <c r="EG268" s="27" t="str">
        <f t="shared" si="245"/>
        <v/>
      </c>
      <c r="EI268" s="26" t="str">
        <f t="shared" si="246"/>
        <v>ELSTLF5526</v>
      </c>
      <c r="EJ268" s="26" t="str">
        <f t="shared" si="247"/>
        <v>ELSTLF5526BK</v>
      </c>
    </row>
    <row r="269" spans="1:140" s="26" customFormat="1" ht="52.5" customHeight="1">
      <c r="A269" s="168" t="str">
        <f>IF(OR($I269="TTL",$I269=""),"",IF(ISERROR(VLOOKUP($B269,CODE!$D:$G,CODE!$F$1-2,FALSE))=TRUE,"전략",VLOOKUP($B269,CODE!$D:$G,CODE!$F$1-2,FALSE)))</f>
        <v>전략</v>
      </c>
      <c r="B269" s="217" t="str">
        <f>IF(OR($I269="TTL",$I269=""),"",IF(VLOOKUP($P269,CODE!$K:$O,CODE!$O$1,FALSE)="",$I269,$I269&amp;"-"&amp;VLOOKUP($P269,CODE!$K:$O,CODE!$O$1,FALSE)))</f>
        <v>ELS-의류</v>
      </c>
      <c r="C269" s="71" t="str">
        <f t="shared" si="234"/>
        <v>ELS-아트인드림-05</v>
      </c>
      <c r="D269" s="300" t="str">
        <f t="shared" si="235"/>
        <v>ELS-아트인드림-05ELSTLF5526BK</v>
      </c>
      <c r="E269" s="71">
        <f t="shared" si="236"/>
        <v>2</v>
      </c>
      <c r="F269" s="193" t="str">
        <f t="shared" si="237"/>
        <v>ELS-아트인드림-052</v>
      </c>
      <c r="G269" s="71" t="str">
        <f t="shared" si="238"/>
        <v>ELS-아트인드림-052-ELSTLF5526BLACKOLL</v>
      </c>
      <c r="H269" s="71" t="str">
        <f>IF(ISERROR(I269&amp;VLOOKUP(P269,CODE!$K:$N,CODE!$N$1,FALSE)&amp;S269)=TRUE,0,I269&amp;VLOOKUP(P269,CODE!$K:$N,CODE!$N$1,FALSE)&amp;S269)</f>
        <v>ELS의류526</v>
      </c>
      <c r="I269" s="71" t="str">
        <f>IF(ISERROR(SEARCH("TTL",$K269))=TRUE,IF($L269="","",VLOOKUP($L269,CODE!$B:$G,CODE!$D$1,FALSE)),"TTL")</f>
        <v>ELS</v>
      </c>
      <c r="J269" s="237" t="str">
        <f t="shared" si="239"/>
        <v>14FW_E</v>
      </c>
      <c r="K269" s="1290"/>
      <c r="L269" s="40" t="s">
        <v>2343</v>
      </c>
      <c r="M269" s="41" t="str">
        <f>IF(OR($I269="TTL",$L269=""),"",VLOOKUP($L269,CODE!$B:$D,CODE!$C$1,FALSE))</f>
        <v>ELSTINKO</v>
      </c>
      <c r="N269" s="42" t="str">
        <f>IF(OR($I269="TTL",$L269=""),"",VLOOKUP($K$2,CODE!$S:$T,CODE!$T$1-1,FALSE))</f>
        <v>F</v>
      </c>
      <c r="O269" s="1281">
        <v>5</v>
      </c>
      <c r="P269" s="40" t="s">
        <v>2344</v>
      </c>
      <c r="Q269" s="41" t="str">
        <f>IF(OR($I269="TTL",$P269=""),"",VLOOKUP($P269,CODE!$K:$M,CODE!$L$1,FALSE))</f>
        <v>LONG SLEEVES</v>
      </c>
      <c r="R269" s="1282" t="s">
        <v>2345</v>
      </c>
      <c r="S269" s="1283">
        <v>526</v>
      </c>
      <c r="T269" s="43">
        <f t="shared" si="255"/>
        <v>526</v>
      </c>
      <c r="U269" s="39" t="str">
        <f t="shared" si="256"/>
        <v>ELSTLF5526</v>
      </c>
      <c r="V269" s="36">
        <f t="shared" ref="V269:V336" si="290">IF($I269="TTL",SUMIF($C:$C,MID($K269,1,SEARCH("TTL",$K269)-2),$V:$V),IF($EI269="",0,1/COUNTIF($EI:$EI,$EI269)))</f>
        <v>0.2</v>
      </c>
      <c r="W269" s="1284" t="s">
        <v>2396</v>
      </c>
      <c r="X269" s="39" t="str">
        <f>IF($Y269="","",VLOOKUP($Y269,CODE!$AE:$AF,CODE!$AF$1-1,FALSE))</f>
        <v>BK</v>
      </c>
      <c r="Y269" s="37" t="s">
        <v>2377</v>
      </c>
      <c r="Z269" s="35" t="str">
        <f t="shared" si="257"/>
        <v>ELSTLF5526BK</v>
      </c>
      <c r="AA269" s="592" t="str">
        <f t="shared" ref="AA269:AA280" si="291">VLOOKUP($Z269&amp;$AX269,$EC:$EG,5,FALSE)</f>
        <v/>
      </c>
      <c r="AB269" s="44">
        <f t="shared" ref="AB269:AB336" si="292">IF($I269="TTL",SUMIF($C:$C,MID($K269,1,SEARCH("TTL",$K269)-2),$AB:$AB),IF($EJ269="",0,1/COUNTIF($EJ:$EJ,$EJ269)))</f>
        <v>0.2</v>
      </c>
      <c r="AC269" s="598">
        <v>0</v>
      </c>
      <c r="AD269" s="184">
        <v>1</v>
      </c>
      <c r="AE269" s="1285" t="s">
        <v>624</v>
      </c>
      <c r="AF269" s="1295">
        <v>200</v>
      </c>
      <c r="AG269" s="1293" t="s">
        <v>2662</v>
      </c>
      <c r="AH269" s="1294">
        <v>5</v>
      </c>
      <c r="AI269" s="224" t="str">
        <f t="shared" si="258"/>
        <v>05</v>
      </c>
      <c r="AJ269" s="1289" t="s">
        <v>2663</v>
      </c>
      <c r="AK269" s="1289" t="s">
        <v>2664</v>
      </c>
      <c r="AL269" s="212">
        <f t="shared" si="259"/>
        <v>2</v>
      </c>
      <c r="AM269" s="247">
        <f>IF(ISERROR(VLOOKUP($F269,[1]기획현황취합!$A$1:$E$65440,[1]기획현황취합!$B$1,FALSE))=TRUE,0,VLOOKUP($F269,[1]기획현황취합!$A$1:$E$65440,[1]기획현황취합!$B$1,FALSE))</f>
        <v>79000</v>
      </c>
      <c r="AN269" s="1099">
        <f>IF(ISERROR(VLOOKUP($F269,[1]기획현황취합!$A$1:$E$65440,[1]기획현황취합!$C$1,FALSE))=TRUE,0,VLOOKUP($F269,[1]기획현황취합!$A$1:$E$65440,[1]기획현황취합!$C$1,FALSE))</f>
        <v>41803</v>
      </c>
      <c r="AO269" s="45">
        <f>IF(ISERROR(($AM269/1.1)/VLOOKUP($AG269,'TARGET MU'!$A:$D,'TARGET MU'!$D$1,FALSE))=TRUE,0,($AM269/1.1)/VLOOKUP($AG269,'TARGET MU'!$A:$D,'TARGET MU'!$D$1,FALSE))</f>
        <v>19949.494949494947</v>
      </c>
      <c r="AP269" s="1110">
        <f>IF(OR(AF269=0,AND(AV269=0,AW269=0)),0,IF(AG269="캡보이2",AV269*$AQ$5+AU269,IF(OR(AK269="IN",AK269="BG",AK269="VT",AK269="CB"),$AU269+(($AV269*(1+$AW$4))*(HLOOKUP(VLOOKUP(AG269,'TARGET MU'!$A:$P,'TARGET MU'!$J$1,FALSE),$AO$4:$AR$5,2,FALSE)))+$AW269,$AU269+((($AV269*(1+$AW$4))*(1+HLOOKUP(VLOOKUP($P269,CODE!$K:$P,CODE!$P$1,FALSE),$AS$4:$AV$5,2,FALSE)))*(HLOOKUP(VLOOKUP(AG269,'TARGET MU'!$A:$P,'TARGET MU'!$J$1,FALSE),$AO$4:$AR$5,2,FALSE)))+$AW269)))</f>
        <v>17130</v>
      </c>
      <c r="AQ269" s="38">
        <f t="shared" si="248"/>
        <v>-2819.4949494949469</v>
      </c>
      <c r="AR269" s="754">
        <v>0</v>
      </c>
      <c r="AS269" s="754">
        <v>20</v>
      </c>
      <c r="AT269" s="244" t="s">
        <v>1724</v>
      </c>
      <c r="AU269" s="219">
        <f t="shared" si="249"/>
        <v>20</v>
      </c>
      <c r="AV269" s="245">
        <v>0</v>
      </c>
      <c r="AW269" s="246">
        <v>17110</v>
      </c>
      <c r="AX269" s="250">
        <f>IF(ISERROR(VLOOKUP($F269,[1]기획현황취합!$A$1:$E$65440,[1]기획현황취합!$D$1,FALSE))=TRUE,0,VLOOKUP($F269,[1]기획현황취합!$A$1:$E$65440,[1]기획현황취합!$D$1,FALSE))</f>
        <v>41744</v>
      </c>
      <c r="AY269" s="248">
        <v>0</v>
      </c>
      <c r="AZ269" s="208">
        <f>IF(ISERROR(VLOOKUP($F269,[1]기획현황취합!$A$1:$E$65440,[1]기획현황취합!$E$1,FALSE))=TRUE,0,VLOOKUP($F269,[1]기획현황취합!$A$1:$E$65440,[1]기획현황취합!$E$1,FALSE))</f>
        <v>41844</v>
      </c>
      <c r="BA269" s="243">
        <v>41864</v>
      </c>
      <c r="BB269" s="243">
        <v>41908</v>
      </c>
      <c r="BC269" s="243">
        <v>41912</v>
      </c>
      <c r="BD269" s="243">
        <v>0</v>
      </c>
      <c r="BE269" s="243">
        <v>0</v>
      </c>
      <c r="BF269" s="243">
        <v>0</v>
      </c>
      <c r="BG269" s="249" t="s">
        <v>3359</v>
      </c>
      <c r="BH269" s="249">
        <v>0</v>
      </c>
      <c r="BI269" s="83">
        <f>IF($I269="TTL",SUMIF($C:$C,MID($K269,1,SEARCH("TTL",$K269)-2),$BI:$BI),SUMIF(실입고현황!$A:$A,BB269&amp;VLOOKUP($AG269,'TARGET MU'!$A:$D,'TARGET MU'!$B$1,FALSE)&amp;$Z269&amp;" "&amp;$AE269,실입고현황!$C:$C))</f>
        <v>17</v>
      </c>
      <c r="BJ269" s="102">
        <f>IF($I269="TTL",SUMIF($C:$C,MID($K269,1,SEARCH("TTL",$K269)-2),$BJ:$BJ),SUMIF(실입고현황!$A:$A,BC269&amp;VLOOKUP($AG269,'TARGET MU'!$A:$D,'TARGET MU'!$B$1,FALSE)&amp;$Z269&amp;" "&amp;$AE269,실입고현황!$C:$C))</f>
        <v>192</v>
      </c>
      <c r="BK269" s="103">
        <f>IF($I269="TTL",SUMIF($C:$C,MID($K269,1,SEARCH("TTL",$K269)-2),$BK:$BK),SUMIF(실입고현황!$A:$A,BD269&amp;VLOOKUP($AG269,'TARGET MU'!$A:$D,'TARGET MU'!$B$1,FALSE)&amp;$Z269&amp;" "&amp;$AE269,실입고현황!$C:$C))</f>
        <v>0</v>
      </c>
      <c r="BL269" s="103">
        <f>IF($I269="TTL",SUMIF($C:$C,MID($K269,1,SEARCH("TTL",$K269)-2),$BL:$BL),SUMIF(실입고현황!$A:$A,BE269&amp;VLOOKUP($AG269,'TARGET MU'!$A:$D,'TARGET MU'!$B$1,FALSE)&amp;$Z269&amp;" "&amp;$AE269,실입고현황!$C:$C))</f>
        <v>0</v>
      </c>
      <c r="BM269" s="103">
        <f>IF($I269="TTL",SUMIF($C:$C,MID($K269,1,SEARCH("TTL",$K269)-2),$BM:$BM),SUMIF(실입고현황!$A:$A,BF269&amp;VLOOKUP($AG269,'TARGET MU'!$A:$D,'TARGET MU'!$B$1,FALSE)&amp;$Z269&amp;" "&amp;$AE269,실입고현황!$C:$C))</f>
        <v>0</v>
      </c>
      <c r="BN269" s="104">
        <f t="shared" ref="BN269:BN332" si="293">IF($I269="TTL",SUMIF($C:$C,MID($K269,1,SEARCH("TTL",$K269)-2),$BN:$BN),IF(($BO269-SUM($BI269,$BJ269,$BK269,BL269,BM269))&lt;$BO269*$BN$6,0,$BO269-SUM($BI269,$BJ269,$BK269,BL269,BM269)))</f>
        <v>0</v>
      </c>
      <c r="BO269" s="46">
        <f t="shared" ref="BO269:BO336" si="294">IF($I269="TTL",SUMIF($C:$C,MID($K269,1,SEARCH("TTL",$K269)-2),$BO:$BO),$AF269)</f>
        <v>200</v>
      </c>
      <c r="BP269" s="94">
        <f t="shared" ref="BP269:BP336" si="295">IF($I269="TTL",SUMIF($C:$C,MID($K269,1,SEARCH("TTL",$K269)-2),$BP:$BP),IF($AP269=0,$AO269*$AF269,$AP269*$AF269))</f>
        <v>3426000</v>
      </c>
      <c r="BQ269" s="94">
        <f t="shared" ref="BQ269:BQ336" si="296">IF($I269="TTL",SUMIF($C:$C,MID($K269,1,SEARCH("TTL",$K269)-2),$BQ:$BQ),$AM269*$AF269)</f>
        <v>15800000</v>
      </c>
      <c r="BR269" s="47">
        <f t="shared" si="289"/>
        <v>4.1925383431513019</v>
      </c>
      <c r="BT269" s="26" t="str">
        <f>IF(ISERROR(Z269&amp;VLOOKUP($AG269,'TARGET MU'!$A:$D,'TARGET MU'!$B$1,FALSE))=TRUE,"",Z269&amp;VLOOKUP($AG269,'TARGET MU'!$A:$D,'TARGET MU'!$B$1,FALSE))</f>
        <v>ELSTLF5526BK아트인드림</v>
      </c>
      <c r="BU269" s="31">
        <f t="shared" si="240"/>
        <v>17130</v>
      </c>
      <c r="BV269" s="31" t="str">
        <f t="shared" si="241"/>
        <v>ELSTLF5526BKOLL20079000아트인드림05KR</v>
      </c>
      <c r="BX269" s="54" t="str">
        <f t="shared" si="263"/>
        <v>ELS</v>
      </c>
      <c r="BY269" s="55">
        <f t="shared" si="264"/>
        <v>5</v>
      </c>
      <c r="BZ269" s="55" t="str">
        <f t="shared" si="265"/>
        <v>M</v>
      </c>
      <c r="CA269" s="55" t="str">
        <f t="shared" si="266"/>
        <v>TL</v>
      </c>
      <c r="CB269" s="55" t="str">
        <f t="shared" si="267"/>
        <v>K</v>
      </c>
      <c r="CC269" s="55" t="str">
        <f t="shared" si="268"/>
        <v>KR</v>
      </c>
      <c r="CD269" s="56" t="str">
        <f t="shared" si="269"/>
        <v>14FW_ELSTINKO_MTM_20_BK_KIDS</v>
      </c>
      <c r="CE269" s="55" t="str">
        <f t="shared" si="270"/>
        <v>ELSTLF5526</v>
      </c>
      <c r="CF269" s="55">
        <f t="shared" si="271"/>
        <v>526</v>
      </c>
      <c r="CG269" s="56" t="str">
        <f t="shared" si="272"/>
        <v>14FW_ELSTINKO_MTM_20_BK_KIDS</v>
      </c>
      <c r="CH269" s="55" t="str">
        <f t="shared" si="273"/>
        <v>BK</v>
      </c>
      <c r="CI269" s="55">
        <f t="shared" si="274"/>
        <v>1</v>
      </c>
      <c r="CJ269" s="55" t="str">
        <f t="shared" si="275"/>
        <v>OLL</v>
      </c>
      <c r="CK269" s="57">
        <f t="shared" ref="CK269:CK336" si="297">IF($I269="TTL",SUMIF($C:$C,MID($K269,1,SEARCH("TTL",$K269)-2),$BO:$BO),$AF269)</f>
        <v>200</v>
      </c>
      <c r="CL269" s="58">
        <f t="shared" si="276"/>
        <v>0</v>
      </c>
      <c r="CM269" s="57">
        <f t="shared" si="277"/>
        <v>79000</v>
      </c>
      <c r="CN269" s="57">
        <f t="shared" si="278"/>
        <v>17110</v>
      </c>
      <c r="CO269" s="57">
        <f t="shared" si="279"/>
        <v>20</v>
      </c>
      <c r="CP269" s="59">
        <f t="shared" si="280"/>
        <v>2</v>
      </c>
      <c r="CQ269" s="234"/>
      <c r="CS269" s="48"/>
      <c r="CT269" s="49" t="str">
        <f t="shared" si="281"/>
        <v>ELSTLF5526BKOLL</v>
      </c>
      <c r="CU269" s="50" t="str">
        <f t="shared" si="282"/>
        <v>ELSTINKO</v>
      </c>
      <c r="CV269" s="50" t="str">
        <f t="shared" si="262"/>
        <v>LONG SLEEVES_526_KIDS</v>
      </c>
      <c r="CW269" s="50" t="str">
        <f t="shared" si="283"/>
        <v>BLACK_OLL</v>
      </c>
      <c r="CX269" s="51" t="str">
        <f t="shared" si="284"/>
        <v>ELS</v>
      </c>
      <c r="CY269" s="51">
        <f t="shared" si="285"/>
        <v>526</v>
      </c>
      <c r="CZ269" s="52">
        <f t="shared" ref="CZ269:CZ336" si="298">IF($I269="TTL",SUMIF($C:$C,MID($K269,1,SEARCH("TTL",$K269)-2),$CZ:$CZ),$AF269)</f>
        <v>200</v>
      </c>
      <c r="DA269" s="52">
        <f t="shared" si="286"/>
        <v>79000</v>
      </c>
      <c r="DB269" s="51" t="str">
        <f t="shared" si="287"/>
        <v>BLACK</v>
      </c>
      <c r="DC269" s="51" t="str">
        <f t="shared" si="288"/>
        <v>OLL</v>
      </c>
      <c r="DD269" s="60"/>
      <c r="DE269" s="164"/>
      <c r="DG269" s="270">
        <v>41778</v>
      </c>
      <c r="DH269" s="276">
        <f t="shared" si="260"/>
        <v>41754</v>
      </c>
      <c r="DI269" s="269">
        <v>41750</v>
      </c>
      <c r="DJ269" s="269">
        <v>41750</v>
      </c>
      <c r="DK269" s="270">
        <v>41829</v>
      </c>
      <c r="DL269" s="1167"/>
      <c r="DM269" s="1167"/>
      <c r="DN269" s="270"/>
      <c r="DO269" s="270"/>
      <c r="DP269" s="277">
        <f t="shared" si="261"/>
        <v>41784</v>
      </c>
      <c r="DQ269" s="270"/>
      <c r="DR269" s="270"/>
      <c r="DS269" s="271"/>
      <c r="DT269" s="270"/>
      <c r="DU269" s="271"/>
      <c r="DV269" s="270">
        <v>41838</v>
      </c>
      <c r="DW269" s="270"/>
      <c r="DX269" s="271"/>
      <c r="DY269" s="271"/>
      <c r="DZ269" s="60"/>
      <c r="EA269" s="61"/>
      <c r="EB269" s="61"/>
      <c r="EC269" s="26" t="str">
        <f t="shared" si="242"/>
        <v/>
      </c>
      <c r="ED269" s="26" t="str">
        <f t="shared" si="243"/>
        <v>ELSTLF5526BKOLL</v>
      </c>
      <c r="EE269" s="27">
        <f>IF($ED269="",0,IF(COUNTIF(ED$12:ED268,ED269)=0,0,COUNTIF(ED$12:ED268,ED269)))</f>
        <v>0</v>
      </c>
      <c r="EF269" s="26">
        <f t="shared" si="244"/>
        <v>0</v>
      </c>
      <c r="EG269" s="27" t="str">
        <f t="shared" si="245"/>
        <v/>
      </c>
      <c r="EI269" s="26" t="str">
        <f t="shared" si="246"/>
        <v>ELSTLF5526</v>
      </c>
      <c r="EJ269" s="26" t="str">
        <f t="shared" si="247"/>
        <v>ELSTLF5526BK</v>
      </c>
    </row>
    <row r="270" spans="1:140" s="26" customFormat="1" ht="52.5" customHeight="1">
      <c r="A270" s="168" t="str">
        <f>IF(OR($I270="TTL",$I270=""),"",IF(ISERROR(VLOOKUP($B270,CODE!$D:$G,CODE!$F$1-2,FALSE))=TRUE,"전략",VLOOKUP($B270,CODE!$D:$G,CODE!$F$1-2,FALSE)))</f>
        <v>전략</v>
      </c>
      <c r="B270" s="217" t="str">
        <f>IF(OR($I270="TTL",$I270=""),"",IF(VLOOKUP($P270,CODE!$K:$O,CODE!$O$1,FALSE)="",$I270,$I270&amp;"-"&amp;VLOOKUP($P270,CODE!$K:$O,CODE!$O$1,FALSE)))</f>
        <v>ELS-의류</v>
      </c>
      <c r="C270" s="71" t="str">
        <f t="shared" ref="C270:C333" si="299">IF($I270="TTL","",I270&amp;"-"&amp;$AG270&amp;"-"&amp;$AI270)</f>
        <v>ELS-아트인드림-05</v>
      </c>
      <c r="D270" s="300" t="str">
        <f t="shared" ref="D270:D333" si="300">$C270&amp;$Z270</f>
        <v>ELS-아트인드림-05ELSTLF5526BK</v>
      </c>
      <c r="E270" s="71">
        <f t="shared" ref="E270:E333" si="301">IF($I270="TTL",0,IF(ISERROR(IF($Z269=$Z270,$E269,$E269+1))=TRUE,1,IF($Z269=$Z270,$E269,$E269+1)))</f>
        <v>2</v>
      </c>
      <c r="F270" s="193" t="str">
        <f t="shared" ref="F270:F333" si="302">$C270&amp;$E270</f>
        <v>ELS-아트인드림-052</v>
      </c>
      <c r="G270" s="71" t="str">
        <f t="shared" ref="G270:G333" si="303">$F270&amp;"-"&amp;$U270&amp;$Y270&amp;$AE270</f>
        <v>ELS-아트인드림-052-ELSTLF5526BLACKOXL</v>
      </c>
      <c r="H270" s="71" t="str">
        <f>IF(ISERROR(I270&amp;VLOOKUP(P270,CODE!$K:$N,CODE!$N$1,FALSE)&amp;S270)=TRUE,0,I270&amp;VLOOKUP(P270,CODE!$K:$N,CODE!$N$1,FALSE)&amp;S270)</f>
        <v>ELS의류526</v>
      </c>
      <c r="I270" s="71" t="str">
        <f>IF(ISERROR(SEARCH("TTL",$K270))=TRUE,IF($L270="","",VLOOKUP($L270,CODE!$B:$G,CODE!$D$1,FALSE)),"TTL")</f>
        <v>ELS</v>
      </c>
      <c r="J270" s="237" t="str">
        <f t="shared" ref="J270:J333" si="304">MID(W270,1,6)</f>
        <v>14FW_E</v>
      </c>
      <c r="K270" s="1290"/>
      <c r="L270" s="40" t="s">
        <v>2343</v>
      </c>
      <c r="M270" s="41" t="str">
        <f>IF(OR($I270="TTL",$L270=""),"",VLOOKUP($L270,CODE!$B:$D,CODE!$C$1,FALSE))</f>
        <v>ELSTINKO</v>
      </c>
      <c r="N270" s="42" t="str">
        <f>IF(OR($I270="TTL",$L270=""),"",VLOOKUP($K$2,CODE!$S:$T,CODE!$T$1-1,FALSE))</f>
        <v>F</v>
      </c>
      <c r="O270" s="1281">
        <v>5</v>
      </c>
      <c r="P270" s="40" t="s">
        <v>2344</v>
      </c>
      <c r="Q270" s="41" t="str">
        <f>IF(OR($I270="TTL",$P270=""),"",VLOOKUP($P270,CODE!$K:$M,CODE!$L$1,FALSE))</f>
        <v>LONG SLEEVES</v>
      </c>
      <c r="R270" s="1282" t="s">
        <v>2345</v>
      </c>
      <c r="S270" s="1283">
        <v>526</v>
      </c>
      <c r="T270" s="43">
        <f t="shared" si="255"/>
        <v>526</v>
      </c>
      <c r="U270" s="39" t="str">
        <f t="shared" si="256"/>
        <v>ELSTLF5526</v>
      </c>
      <c r="V270" s="36">
        <f t="shared" si="290"/>
        <v>0.2</v>
      </c>
      <c r="W270" s="1284" t="s">
        <v>2396</v>
      </c>
      <c r="X270" s="39" t="str">
        <f>IF($Y270="","",VLOOKUP($Y270,CODE!$AE:$AF,CODE!$AF$1-1,FALSE))</f>
        <v>BK</v>
      </c>
      <c r="Y270" s="37" t="s">
        <v>2377</v>
      </c>
      <c r="Z270" s="35" t="str">
        <f t="shared" si="257"/>
        <v>ELSTLF5526BK</v>
      </c>
      <c r="AA270" s="592" t="str">
        <f t="shared" si="291"/>
        <v/>
      </c>
      <c r="AB270" s="44">
        <f t="shared" si="292"/>
        <v>0.2</v>
      </c>
      <c r="AC270" s="598">
        <v>0</v>
      </c>
      <c r="AD270" s="184">
        <v>1</v>
      </c>
      <c r="AE270" s="1285" t="s">
        <v>636</v>
      </c>
      <c r="AF270" s="1295">
        <v>200</v>
      </c>
      <c r="AG270" s="1293" t="s">
        <v>2662</v>
      </c>
      <c r="AH270" s="1294">
        <v>5</v>
      </c>
      <c r="AI270" s="224" t="str">
        <f t="shared" si="258"/>
        <v>05</v>
      </c>
      <c r="AJ270" s="1289" t="s">
        <v>2663</v>
      </c>
      <c r="AK270" s="1289" t="s">
        <v>2664</v>
      </c>
      <c r="AL270" s="212">
        <f t="shared" si="259"/>
        <v>2</v>
      </c>
      <c r="AM270" s="247">
        <f>IF(ISERROR(VLOOKUP($F270,[1]기획현황취합!$A$1:$E$65440,[1]기획현황취합!$B$1,FALSE))=TRUE,0,VLOOKUP($F270,[1]기획현황취합!$A$1:$E$65440,[1]기획현황취합!$B$1,FALSE))</f>
        <v>79000</v>
      </c>
      <c r="AN270" s="1099">
        <f>IF(ISERROR(VLOOKUP($F270,[1]기획현황취합!$A$1:$E$65440,[1]기획현황취합!$C$1,FALSE))=TRUE,0,VLOOKUP($F270,[1]기획현황취합!$A$1:$E$65440,[1]기획현황취합!$C$1,FALSE))</f>
        <v>41803</v>
      </c>
      <c r="AO270" s="45">
        <f>IF(ISERROR(($AM270/1.1)/VLOOKUP($AG270,'TARGET MU'!$A:$D,'TARGET MU'!$D$1,FALSE))=TRUE,0,($AM270/1.1)/VLOOKUP($AG270,'TARGET MU'!$A:$D,'TARGET MU'!$D$1,FALSE))</f>
        <v>19949.494949494947</v>
      </c>
      <c r="AP270" s="1110">
        <f>IF(OR(AF270=0,AND(AV270=0,AW270=0)),0,IF(AG270="캡보이2",AV270*$AQ$5+AU270,IF(OR(AK270="IN",AK270="BG",AK270="VT",AK270="CB"),$AU270+(($AV270*(1+$AW$4))*(HLOOKUP(VLOOKUP(AG270,'TARGET MU'!$A:$P,'TARGET MU'!$J$1,FALSE),$AO$4:$AR$5,2,FALSE)))+$AW270,$AU270+((($AV270*(1+$AW$4))*(1+HLOOKUP(VLOOKUP($P270,CODE!$K:$P,CODE!$P$1,FALSE),$AS$4:$AV$5,2,FALSE)))*(HLOOKUP(VLOOKUP(AG270,'TARGET MU'!$A:$P,'TARGET MU'!$J$1,FALSE),$AO$4:$AR$5,2,FALSE)))+$AW270)))</f>
        <v>17130</v>
      </c>
      <c r="AQ270" s="38">
        <f t="shared" si="248"/>
        <v>-2819.4949494949469</v>
      </c>
      <c r="AR270" s="754">
        <v>0</v>
      </c>
      <c r="AS270" s="754">
        <v>20</v>
      </c>
      <c r="AT270" s="244" t="s">
        <v>1724</v>
      </c>
      <c r="AU270" s="219">
        <f t="shared" si="249"/>
        <v>20</v>
      </c>
      <c r="AV270" s="245">
        <v>0</v>
      </c>
      <c r="AW270" s="246">
        <v>17110</v>
      </c>
      <c r="AX270" s="250">
        <f>IF(ISERROR(VLOOKUP($F270,[1]기획현황취합!$A$1:$E$65440,[1]기획현황취합!$D$1,FALSE))=TRUE,0,VLOOKUP($F270,[1]기획현황취합!$A$1:$E$65440,[1]기획현황취합!$D$1,FALSE))</f>
        <v>41744</v>
      </c>
      <c r="AY270" s="248">
        <v>0</v>
      </c>
      <c r="AZ270" s="208">
        <f>IF(ISERROR(VLOOKUP($F270,[1]기획현황취합!$A$1:$E$65440,[1]기획현황취합!$E$1,FALSE))=TRUE,0,VLOOKUP($F270,[1]기획현황취합!$A$1:$E$65440,[1]기획현황취합!$E$1,FALSE))</f>
        <v>41844</v>
      </c>
      <c r="BA270" s="243">
        <v>41864</v>
      </c>
      <c r="BB270" s="243">
        <v>41908</v>
      </c>
      <c r="BC270" s="243">
        <v>41912</v>
      </c>
      <c r="BD270" s="243">
        <v>0</v>
      </c>
      <c r="BE270" s="243">
        <v>0</v>
      </c>
      <c r="BF270" s="243">
        <v>0</v>
      </c>
      <c r="BG270" s="249" t="s">
        <v>3359</v>
      </c>
      <c r="BH270" s="249">
        <v>0</v>
      </c>
      <c r="BI270" s="83">
        <f>IF($I270="TTL",SUMIF($C:$C,MID($K270,1,SEARCH("TTL",$K270)-2),$BI:$BI),SUMIF(실입고현황!$A:$A,BB270&amp;VLOOKUP($AG270,'TARGET MU'!$A:$D,'TARGET MU'!$B$1,FALSE)&amp;$Z270&amp;" "&amp;$AE270,실입고현황!$C:$C))</f>
        <v>67</v>
      </c>
      <c r="BJ270" s="102">
        <f>IF($I270="TTL",SUMIF($C:$C,MID($K270,1,SEARCH("TTL",$K270)-2),$BJ:$BJ),SUMIF(실입고현황!$A:$A,BC270&amp;VLOOKUP($AG270,'TARGET MU'!$A:$D,'TARGET MU'!$B$1,FALSE)&amp;$Z270&amp;" "&amp;$AE270,실입고현황!$C:$C))</f>
        <v>141</v>
      </c>
      <c r="BK270" s="103">
        <f>IF($I270="TTL",SUMIF($C:$C,MID($K270,1,SEARCH("TTL",$K270)-2),$BK:$BK),SUMIF(실입고현황!$A:$A,BD270&amp;VLOOKUP($AG270,'TARGET MU'!$A:$D,'TARGET MU'!$B$1,FALSE)&amp;$Z270&amp;" "&amp;$AE270,실입고현황!$C:$C))</f>
        <v>0</v>
      </c>
      <c r="BL270" s="103">
        <f>IF($I270="TTL",SUMIF($C:$C,MID($K270,1,SEARCH("TTL",$K270)-2),$BL:$BL),SUMIF(실입고현황!$A:$A,BE270&amp;VLOOKUP($AG270,'TARGET MU'!$A:$D,'TARGET MU'!$B$1,FALSE)&amp;$Z270&amp;" "&amp;$AE270,실입고현황!$C:$C))</f>
        <v>0</v>
      </c>
      <c r="BM270" s="103">
        <f>IF($I270="TTL",SUMIF($C:$C,MID($K270,1,SEARCH("TTL",$K270)-2),$BM:$BM),SUMIF(실입고현황!$A:$A,BF270&amp;VLOOKUP($AG270,'TARGET MU'!$A:$D,'TARGET MU'!$B$1,FALSE)&amp;$Z270&amp;" "&amp;$AE270,실입고현황!$C:$C))</f>
        <v>0</v>
      </c>
      <c r="BN270" s="104">
        <f t="shared" si="293"/>
        <v>0</v>
      </c>
      <c r="BO270" s="46">
        <f t="shared" si="294"/>
        <v>200</v>
      </c>
      <c r="BP270" s="94">
        <f t="shared" si="295"/>
        <v>3426000</v>
      </c>
      <c r="BQ270" s="94">
        <f t="shared" si="296"/>
        <v>15800000</v>
      </c>
      <c r="BR270" s="47">
        <f t="shared" si="289"/>
        <v>4.1925383431513019</v>
      </c>
      <c r="BT270" s="26" t="str">
        <f>IF(ISERROR(Z270&amp;VLOOKUP($AG270,'TARGET MU'!$A:$D,'TARGET MU'!$B$1,FALSE))=TRUE,"",Z270&amp;VLOOKUP($AG270,'TARGET MU'!$A:$D,'TARGET MU'!$B$1,FALSE))</f>
        <v>ELSTLF5526BK아트인드림</v>
      </c>
      <c r="BU270" s="31">
        <f t="shared" ref="BU270:BU333" si="305">AP270</f>
        <v>17130</v>
      </c>
      <c r="BV270" s="31" t="str">
        <f t="shared" ref="BV270:BV333" si="306">Z270&amp;AE270&amp;AF270&amp;AM270&amp;AG270&amp;AI270&amp;AK270</f>
        <v>ELSTLF5526BKOXL20079000아트인드림05KR</v>
      </c>
      <c r="BX270" s="54" t="str">
        <f t="shared" si="263"/>
        <v>ELS</v>
      </c>
      <c r="BY270" s="55">
        <f t="shared" si="264"/>
        <v>5</v>
      </c>
      <c r="BZ270" s="55" t="str">
        <f t="shared" si="265"/>
        <v>M</v>
      </c>
      <c r="CA270" s="55" t="str">
        <f t="shared" si="266"/>
        <v>TL</v>
      </c>
      <c r="CB270" s="55" t="str">
        <f t="shared" si="267"/>
        <v>K</v>
      </c>
      <c r="CC270" s="55" t="str">
        <f t="shared" si="268"/>
        <v>KR</v>
      </c>
      <c r="CD270" s="56" t="str">
        <f t="shared" si="269"/>
        <v>14FW_ELSTINKO_MTM_20_BK_KIDS</v>
      </c>
      <c r="CE270" s="55" t="str">
        <f t="shared" si="270"/>
        <v>ELSTLF5526</v>
      </c>
      <c r="CF270" s="55">
        <f t="shared" si="271"/>
        <v>526</v>
      </c>
      <c r="CG270" s="56" t="str">
        <f t="shared" si="272"/>
        <v>14FW_ELSTINKO_MTM_20_BK_KIDS</v>
      </c>
      <c r="CH270" s="55" t="str">
        <f t="shared" si="273"/>
        <v>BK</v>
      </c>
      <c r="CI270" s="55">
        <f t="shared" si="274"/>
        <v>1</v>
      </c>
      <c r="CJ270" s="55" t="str">
        <f t="shared" si="275"/>
        <v>OXL</v>
      </c>
      <c r="CK270" s="57">
        <f t="shared" si="297"/>
        <v>200</v>
      </c>
      <c r="CL270" s="58">
        <f t="shared" si="276"/>
        <v>0</v>
      </c>
      <c r="CM270" s="57">
        <f t="shared" si="277"/>
        <v>79000</v>
      </c>
      <c r="CN270" s="57">
        <f t="shared" si="278"/>
        <v>17110</v>
      </c>
      <c r="CO270" s="57">
        <f t="shared" si="279"/>
        <v>20</v>
      </c>
      <c r="CP270" s="59">
        <f t="shared" si="280"/>
        <v>2</v>
      </c>
      <c r="CQ270" s="234"/>
      <c r="CS270" s="48"/>
      <c r="CT270" s="49" t="str">
        <f t="shared" si="281"/>
        <v>ELSTLF5526BKOXL</v>
      </c>
      <c r="CU270" s="50" t="str">
        <f t="shared" si="282"/>
        <v>ELSTINKO</v>
      </c>
      <c r="CV270" s="50" t="str">
        <f t="shared" si="262"/>
        <v>LONG SLEEVES_526_KIDS</v>
      </c>
      <c r="CW270" s="50" t="str">
        <f t="shared" si="283"/>
        <v>BLACK_OXL</v>
      </c>
      <c r="CX270" s="51" t="str">
        <f t="shared" si="284"/>
        <v>ELS</v>
      </c>
      <c r="CY270" s="51">
        <f t="shared" si="285"/>
        <v>526</v>
      </c>
      <c r="CZ270" s="52">
        <f t="shared" si="298"/>
        <v>200</v>
      </c>
      <c r="DA270" s="52">
        <f t="shared" si="286"/>
        <v>79000</v>
      </c>
      <c r="DB270" s="51" t="str">
        <f t="shared" si="287"/>
        <v>BLACK</v>
      </c>
      <c r="DC270" s="51" t="str">
        <f t="shared" si="288"/>
        <v>OXL</v>
      </c>
      <c r="DD270" s="60"/>
      <c r="DE270" s="164"/>
      <c r="DG270" s="270">
        <v>41778</v>
      </c>
      <c r="DH270" s="276">
        <f t="shared" si="260"/>
        <v>41754</v>
      </c>
      <c r="DI270" s="269">
        <v>41750</v>
      </c>
      <c r="DJ270" s="269">
        <v>41750</v>
      </c>
      <c r="DK270" s="270">
        <v>41829</v>
      </c>
      <c r="DL270" s="1167"/>
      <c r="DM270" s="1167"/>
      <c r="DN270" s="270"/>
      <c r="DO270" s="270"/>
      <c r="DP270" s="277">
        <f t="shared" si="261"/>
        <v>41784</v>
      </c>
      <c r="DQ270" s="270"/>
      <c r="DR270" s="270"/>
      <c r="DS270" s="271"/>
      <c r="DT270" s="270"/>
      <c r="DU270" s="271"/>
      <c r="DV270" s="270">
        <v>41838</v>
      </c>
      <c r="DW270" s="270"/>
      <c r="DX270" s="271"/>
      <c r="DY270" s="271"/>
      <c r="DZ270" s="60"/>
      <c r="EA270" s="61"/>
      <c r="EB270" s="61"/>
      <c r="EC270" s="26" t="str">
        <f t="shared" ref="EC270:EC333" si="307">IF(OR($Z269&amp;$AX269=$Z270&amp;$AX269,$Z270&amp;$AX270=""),"",$Z270&amp;$AX270)</f>
        <v/>
      </c>
      <c r="ED270" s="26" t="str">
        <f t="shared" ref="ED270:ED333" si="308">IF(OR(Z269&amp;AE269=Z270&amp;AE270,Z270=""),"",Z270&amp;AE270)</f>
        <v>ELSTLF5526BKOXL</v>
      </c>
      <c r="EE270" s="27">
        <f>IF($ED270="",0,IF(COUNTIF(ED$12:ED269,ED270)=0,0,COUNTIF(ED$12:ED269,ED270)))</f>
        <v>0</v>
      </c>
      <c r="EF270" s="26">
        <f t="shared" ref="EF270:EF333" si="309">IF(OR($AJ270="B",$ED270="",MID($U270,8,1)=$EF$9,MID($U270,8,1)=$EF$10),0,1)</f>
        <v>0</v>
      </c>
      <c r="EG270" s="27" t="str">
        <f t="shared" ref="EG270:EG333" si="310">IF(EE270+EF270=0,"","R"&amp;(EE270+EF270))</f>
        <v/>
      </c>
      <c r="EI270" s="26" t="str">
        <f t="shared" ref="EI270:EI333" si="311">IF($ED270="","",IF($EE270=0,U270,""))</f>
        <v>ELSTLF5526</v>
      </c>
      <c r="EJ270" s="26" t="str">
        <f t="shared" ref="EJ270:EJ333" si="312">IF($ED270="","",IF($EE270=0,Z270,""))</f>
        <v>ELSTLF5526BK</v>
      </c>
    </row>
    <row r="271" spans="1:140" s="26" customFormat="1" ht="52.5" customHeight="1">
      <c r="A271" s="168" t="str">
        <f>IF(OR($I271="TTL",$I271=""),"",IF(ISERROR(VLOOKUP($B271,CODE!$D:$G,CODE!$F$1-2,FALSE))=TRUE,"전략",VLOOKUP($B271,CODE!$D:$G,CODE!$F$1-2,FALSE)))</f>
        <v>전략</v>
      </c>
      <c r="B271" s="217" t="str">
        <f>IF(OR($I271="TTL",$I271=""),"",IF(VLOOKUP($P271,CODE!$K:$O,CODE!$O$1,FALSE)="",$I271,$I271&amp;"-"&amp;VLOOKUP($P271,CODE!$K:$O,CODE!$O$1,FALSE)))</f>
        <v>ELS-의류</v>
      </c>
      <c r="C271" s="71" t="str">
        <f t="shared" si="299"/>
        <v>ELS-아트인드림-05</v>
      </c>
      <c r="D271" s="300" t="str">
        <f t="shared" si="300"/>
        <v>ELS-아트인드림-05ELSHPF5027BK</v>
      </c>
      <c r="E271" s="71">
        <f t="shared" si="301"/>
        <v>3</v>
      </c>
      <c r="F271" s="193" t="str">
        <f t="shared" si="302"/>
        <v>ELS-아트인드림-053</v>
      </c>
      <c r="G271" s="71" t="str">
        <f t="shared" si="303"/>
        <v>ELS-아트인드림-053-ELSHPF5027BLACKOSS</v>
      </c>
      <c r="H271" s="71" t="str">
        <f>IF(ISERROR(I271&amp;VLOOKUP(P271,CODE!$K:$N,CODE!$N$1,FALSE)&amp;S271)=TRUE,0,I271&amp;VLOOKUP(P271,CODE!$K:$N,CODE!$N$1,FALSE)&amp;S271)</f>
        <v>ELS의류27</v>
      </c>
      <c r="I271" s="71" t="str">
        <f>IF(ISERROR(SEARCH("TTL",$K271))=TRUE,IF($L271="","",VLOOKUP($L271,CODE!$B:$G,CODE!$D$1,FALSE)),"TTL")</f>
        <v>ELS</v>
      </c>
      <c r="J271" s="237" t="str">
        <f t="shared" si="304"/>
        <v>14FW_E</v>
      </c>
      <c r="K271" s="878"/>
      <c r="L271" s="40" t="s">
        <v>2343</v>
      </c>
      <c r="M271" s="41" t="str">
        <f>IF(OR($I271="TTL",$L271=""),"",VLOOKUP($L271,CODE!$B:$D,CODE!$C$1,FALSE))</f>
        <v>ELSTINKO</v>
      </c>
      <c r="N271" s="42" t="str">
        <f>IF(OR($I271="TTL",$L271=""),"",VLOOKUP($K$2,CODE!$S:$T,CODE!$T$1-1,FALSE))</f>
        <v>F</v>
      </c>
      <c r="O271" s="1281">
        <v>5</v>
      </c>
      <c r="P271" s="40" t="s">
        <v>2397</v>
      </c>
      <c r="Q271" s="41" t="str">
        <f>IF(OR($I271="TTL",$P271=""),"",VLOOKUP($P271,CODE!$K:$M,CODE!$L$1,FALSE))</f>
        <v>HOODED JUMPER</v>
      </c>
      <c r="R271" s="1282" t="s">
        <v>2398</v>
      </c>
      <c r="S271" s="1283">
        <v>27</v>
      </c>
      <c r="T271" s="43" t="str">
        <f t="shared" si="255"/>
        <v>027</v>
      </c>
      <c r="U271" s="39" t="str">
        <f t="shared" si="256"/>
        <v>ELSHPF5027</v>
      </c>
      <c r="V271" s="36">
        <f t="shared" si="290"/>
        <v>0.25</v>
      </c>
      <c r="W271" s="1284" t="s">
        <v>2399</v>
      </c>
      <c r="X271" s="39" t="str">
        <f>IF($Y271="","",VLOOKUP($Y271,CODE!$AE:$AF,CODE!$AF$1-1,FALSE))</f>
        <v>BK</v>
      </c>
      <c r="Y271" s="37" t="s">
        <v>2400</v>
      </c>
      <c r="Z271" s="35" t="str">
        <f t="shared" si="257"/>
        <v>ELSHPF5027BK</v>
      </c>
      <c r="AA271" s="592" t="str">
        <f t="shared" si="291"/>
        <v/>
      </c>
      <c r="AB271" s="44">
        <f t="shared" si="292"/>
        <v>0.25</v>
      </c>
      <c r="AC271" s="598">
        <v>0</v>
      </c>
      <c r="AD271" s="184">
        <v>1</v>
      </c>
      <c r="AE271" s="1285" t="s">
        <v>593</v>
      </c>
      <c r="AF271" s="1295">
        <v>200</v>
      </c>
      <c r="AG271" s="1293" t="s">
        <v>2662</v>
      </c>
      <c r="AH271" s="1294">
        <v>5</v>
      </c>
      <c r="AI271" s="224" t="str">
        <f t="shared" si="258"/>
        <v>05</v>
      </c>
      <c r="AJ271" s="1289" t="s">
        <v>2663</v>
      </c>
      <c r="AK271" s="1289" t="s">
        <v>2664</v>
      </c>
      <c r="AL271" s="212">
        <f t="shared" si="259"/>
        <v>2</v>
      </c>
      <c r="AM271" s="247">
        <f>IF(ISERROR(VLOOKUP($F271,[1]기획현황취합!$A$1:$E$65440,[1]기획현황취합!$B$1,FALSE))=TRUE,0,VLOOKUP($F271,[1]기획현황취합!$A$1:$E$65440,[1]기획현황취합!$B$1,FALSE))</f>
        <v>119000</v>
      </c>
      <c r="AN271" s="1099">
        <f>IF(ISERROR(VLOOKUP($F271,[1]기획현황취합!$A$1:$E$65440,[1]기획현황취합!$C$1,FALSE))=TRUE,0,VLOOKUP($F271,[1]기획현황취합!$A$1:$E$65440,[1]기획현황취합!$C$1,FALSE))</f>
        <v>41803</v>
      </c>
      <c r="AO271" s="45">
        <f>IF(ISERROR(($AM271/1.1)/VLOOKUP($AG271,'TARGET MU'!$A:$D,'TARGET MU'!$D$1,FALSE))=TRUE,0,($AM271/1.1)/VLOOKUP($AG271,'TARGET MU'!$A:$D,'TARGET MU'!$D$1,FALSE))</f>
        <v>30050.505050505049</v>
      </c>
      <c r="AP271" s="1110">
        <f>IF(OR(AF271=0,AND(AV271=0,AW271=0)),0,IF(AG271="캡보이2",AV271*$AQ$5+AU271,IF(OR(AK271="IN",AK271="BG",AK271="VT",AK271="CB"),$AU271+(($AV271*(1+$AW$4))*(HLOOKUP(VLOOKUP(AG271,'TARGET MU'!$A:$P,'TARGET MU'!$J$1,FALSE),$AO$4:$AR$5,2,FALSE)))+$AW271,$AU271+((($AV271*(1+$AW$4))*(1+HLOOKUP(VLOOKUP($P271,CODE!$K:$P,CODE!$P$1,FALSE),$AS$4:$AV$5,2,FALSE)))*(HLOOKUP(VLOOKUP(AG271,'TARGET MU'!$A:$P,'TARGET MU'!$J$1,FALSE),$AO$4:$AR$5,2,FALSE)))+$AW271)))</f>
        <v>25975</v>
      </c>
      <c r="AQ271" s="38">
        <f t="shared" si="248"/>
        <v>-4075.5050505050494</v>
      </c>
      <c r="AR271" s="754">
        <v>0</v>
      </c>
      <c r="AS271" s="754">
        <v>20</v>
      </c>
      <c r="AT271" s="244" t="s">
        <v>1724</v>
      </c>
      <c r="AU271" s="219">
        <f t="shared" si="249"/>
        <v>20</v>
      </c>
      <c r="AV271" s="245">
        <v>0</v>
      </c>
      <c r="AW271" s="246">
        <v>25955</v>
      </c>
      <c r="AX271" s="250">
        <f>IF(ISERROR(VLOOKUP($F271,[1]기획현황취합!$A$1:$E$65440,[1]기획현황취합!$D$1,FALSE))=TRUE,0,VLOOKUP($F271,[1]기획현황취합!$A$1:$E$65440,[1]기획현황취합!$D$1,FALSE))</f>
        <v>41744</v>
      </c>
      <c r="AY271" s="248">
        <v>0</v>
      </c>
      <c r="AZ271" s="208">
        <f>IF(ISERROR(VLOOKUP($F271,[1]기획현황취합!$A$1:$E$65440,[1]기획현황취합!$E$1,FALSE))=TRUE,0,VLOOKUP($F271,[1]기획현황취합!$A$1:$E$65440,[1]기획현황취합!$E$1,FALSE))</f>
        <v>41844</v>
      </c>
      <c r="BA271" s="243">
        <v>41864</v>
      </c>
      <c r="BB271" s="243">
        <v>41901</v>
      </c>
      <c r="BC271" s="243">
        <v>0</v>
      </c>
      <c r="BD271" s="243">
        <v>0</v>
      </c>
      <c r="BE271" s="243">
        <v>0</v>
      </c>
      <c r="BF271" s="243">
        <v>0</v>
      </c>
      <c r="BG271" s="249" t="s">
        <v>3359</v>
      </c>
      <c r="BH271" s="249">
        <v>0</v>
      </c>
      <c r="BI271" s="83">
        <f>IF($I271="TTL",SUMIF($C:$C,MID($K271,1,SEARCH("TTL",$K271)-2),$BI:$BI),SUMIF(실입고현황!$A:$A,BB271&amp;VLOOKUP($AG271,'TARGET MU'!$A:$D,'TARGET MU'!$B$1,FALSE)&amp;$Z271&amp;" "&amp;$AE271,실입고현황!$C:$C))</f>
        <v>207</v>
      </c>
      <c r="BJ271" s="102">
        <f>IF($I271="TTL",SUMIF($C:$C,MID($K271,1,SEARCH("TTL",$K271)-2),$BJ:$BJ),SUMIF(실입고현황!$A:$A,BC271&amp;VLOOKUP($AG271,'TARGET MU'!$A:$D,'TARGET MU'!$B$1,FALSE)&amp;$Z271&amp;" "&amp;$AE271,실입고현황!$C:$C))</f>
        <v>0</v>
      </c>
      <c r="BK271" s="103">
        <f>IF($I271="TTL",SUMIF($C:$C,MID($K271,1,SEARCH("TTL",$K271)-2),$BK:$BK),SUMIF(실입고현황!$A:$A,BD271&amp;VLOOKUP($AG271,'TARGET MU'!$A:$D,'TARGET MU'!$B$1,FALSE)&amp;$Z271&amp;" "&amp;$AE271,실입고현황!$C:$C))</f>
        <v>0</v>
      </c>
      <c r="BL271" s="103">
        <f>IF($I271="TTL",SUMIF($C:$C,MID($K271,1,SEARCH("TTL",$K271)-2),$BL:$BL),SUMIF(실입고현황!$A:$A,BE271&amp;VLOOKUP($AG271,'TARGET MU'!$A:$D,'TARGET MU'!$B$1,FALSE)&amp;$Z271&amp;" "&amp;$AE271,실입고현황!$C:$C))</f>
        <v>0</v>
      </c>
      <c r="BM271" s="103">
        <f>IF($I271="TTL",SUMIF($C:$C,MID($K271,1,SEARCH("TTL",$K271)-2),$BM:$BM),SUMIF(실입고현황!$A:$A,BF271&amp;VLOOKUP($AG271,'TARGET MU'!$A:$D,'TARGET MU'!$B$1,FALSE)&amp;$Z271&amp;" "&amp;$AE271,실입고현황!$C:$C))</f>
        <v>0</v>
      </c>
      <c r="BN271" s="104">
        <f t="shared" si="293"/>
        <v>0</v>
      </c>
      <c r="BO271" s="46">
        <f t="shared" si="294"/>
        <v>200</v>
      </c>
      <c r="BP271" s="94">
        <f t="shared" si="295"/>
        <v>5195000</v>
      </c>
      <c r="BQ271" s="94">
        <f t="shared" si="296"/>
        <v>23800000</v>
      </c>
      <c r="BR271" s="47">
        <f t="shared" si="289"/>
        <v>4.1648438183568119</v>
      </c>
      <c r="BT271" s="26" t="str">
        <f>IF(ISERROR(Z271&amp;VLOOKUP($AG271,'TARGET MU'!$A:$D,'TARGET MU'!$B$1,FALSE))=TRUE,"",Z271&amp;VLOOKUP($AG271,'TARGET MU'!$A:$D,'TARGET MU'!$B$1,FALSE))</f>
        <v>ELSHPF5027BK아트인드림</v>
      </c>
      <c r="BU271" s="31">
        <f t="shared" si="305"/>
        <v>25975</v>
      </c>
      <c r="BV271" s="31" t="str">
        <f t="shared" si="306"/>
        <v>ELSHPF5027BKOSS200119000아트인드림05KR</v>
      </c>
      <c r="BX271" s="54" t="str">
        <f t="shared" si="263"/>
        <v>ELS</v>
      </c>
      <c r="BY271" s="55">
        <f t="shared" si="264"/>
        <v>5</v>
      </c>
      <c r="BZ271" s="55" t="str">
        <f t="shared" si="265"/>
        <v>M</v>
      </c>
      <c r="CA271" s="55" t="str">
        <f t="shared" si="266"/>
        <v>HP</v>
      </c>
      <c r="CB271" s="55" t="str">
        <f t="shared" si="267"/>
        <v>U</v>
      </c>
      <c r="CC271" s="55" t="str">
        <f t="shared" si="268"/>
        <v>KR</v>
      </c>
      <c r="CD271" s="56" t="str">
        <f t="shared" si="269"/>
        <v>14FW_ELSTINKO_HOODZIP_09_BK</v>
      </c>
      <c r="CE271" s="55" t="str">
        <f t="shared" si="270"/>
        <v>ELSHPF5027</v>
      </c>
      <c r="CF271" s="55" t="str">
        <f t="shared" si="271"/>
        <v>027</v>
      </c>
      <c r="CG271" s="56" t="str">
        <f t="shared" si="272"/>
        <v>14FW_ELSTINKO_HOODZIP_09_BK</v>
      </c>
      <c r="CH271" s="55" t="str">
        <f t="shared" si="273"/>
        <v>BK</v>
      </c>
      <c r="CI271" s="55">
        <f t="shared" si="274"/>
        <v>1</v>
      </c>
      <c r="CJ271" s="55" t="str">
        <f t="shared" si="275"/>
        <v>OSS</v>
      </c>
      <c r="CK271" s="57">
        <f t="shared" si="297"/>
        <v>200</v>
      </c>
      <c r="CL271" s="58">
        <f t="shared" si="276"/>
        <v>0</v>
      </c>
      <c r="CM271" s="57">
        <f t="shared" si="277"/>
        <v>119000</v>
      </c>
      <c r="CN271" s="57">
        <f t="shared" si="278"/>
        <v>25955</v>
      </c>
      <c r="CO271" s="57">
        <f t="shared" si="279"/>
        <v>20</v>
      </c>
      <c r="CP271" s="59">
        <f t="shared" si="280"/>
        <v>2</v>
      </c>
      <c r="CQ271" s="234"/>
      <c r="CS271" s="48"/>
      <c r="CT271" s="49" t="str">
        <f t="shared" si="281"/>
        <v>ELSHPF5027BKOSS</v>
      </c>
      <c r="CU271" s="50" t="str">
        <f t="shared" si="282"/>
        <v>ELSTINKO</v>
      </c>
      <c r="CV271" s="50" t="str">
        <f t="shared" si="262"/>
        <v>HOODED JUMPER_027</v>
      </c>
      <c r="CW271" s="50" t="str">
        <f t="shared" si="283"/>
        <v>BLACK_OSS</v>
      </c>
      <c r="CX271" s="51" t="str">
        <f t="shared" si="284"/>
        <v>ELS</v>
      </c>
      <c r="CY271" s="51" t="str">
        <f t="shared" si="285"/>
        <v>027</v>
      </c>
      <c r="CZ271" s="52">
        <f t="shared" si="298"/>
        <v>200</v>
      </c>
      <c r="DA271" s="52">
        <f t="shared" si="286"/>
        <v>119000</v>
      </c>
      <c r="DB271" s="51" t="str">
        <f t="shared" si="287"/>
        <v>BLACK</v>
      </c>
      <c r="DC271" s="51" t="str">
        <f t="shared" si="288"/>
        <v>OSS</v>
      </c>
      <c r="DD271" s="60"/>
      <c r="DE271" s="164"/>
      <c r="DG271" s="270">
        <v>41778</v>
      </c>
      <c r="DH271" s="276">
        <f t="shared" si="260"/>
        <v>41754</v>
      </c>
      <c r="DI271" s="269">
        <v>41750</v>
      </c>
      <c r="DJ271" s="269">
        <v>41750</v>
      </c>
      <c r="DK271" s="270">
        <v>41829</v>
      </c>
      <c r="DL271" s="1167"/>
      <c r="DM271" s="1167"/>
      <c r="DN271" s="270"/>
      <c r="DO271" s="270"/>
      <c r="DP271" s="277">
        <f t="shared" si="261"/>
        <v>41784</v>
      </c>
      <c r="DQ271" s="270"/>
      <c r="DR271" s="270"/>
      <c r="DS271" s="271"/>
      <c r="DT271" s="270"/>
      <c r="DU271" s="271"/>
      <c r="DV271" s="270">
        <v>41838</v>
      </c>
      <c r="DW271" s="270"/>
      <c r="DX271" s="271"/>
      <c r="DY271" s="271"/>
      <c r="DZ271" s="60"/>
      <c r="EA271" s="61"/>
      <c r="EB271" s="61"/>
      <c r="EC271" s="26" t="str">
        <f t="shared" si="307"/>
        <v>ELSHPF5027BK41744</v>
      </c>
      <c r="ED271" s="26" t="str">
        <f t="shared" si="308"/>
        <v>ELSHPF5027BKOSS</v>
      </c>
      <c r="EE271" s="27">
        <f>IF($ED271="",0,IF(COUNTIF(ED$12:ED270,ED271)=0,0,COUNTIF(ED$12:ED270,ED271)))</f>
        <v>0</v>
      </c>
      <c r="EF271" s="26">
        <f t="shared" si="309"/>
        <v>0</v>
      </c>
      <c r="EG271" s="27" t="str">
        <f t="shared" si="310"/>
        <v/>
      </c>
      <c r="EI271" s="26" t="str">
        <f t="shared" si="311"/>
        <v>ELSHPF5027</v>
      </c>
      <c r="EJ271" s="26" t="str">
        <f t="shared" si="312"/>
        <v>ELSHPF5027BK</v>
      </c>
    </row>
    <row r="272" spans="1:140" s="26" customFormat="1" ht="52.5" customHeight="1">
      <c r="A272" s="168" t="str">
        <f>IF(OR($I272="TTL",$I272=""),"",IF(ISERROR(VLOOKUP($B272,CODE!$D:$G,CODE!$F$1-2,FALSE))=TRUE,"전략",VLOOKUP($B272,CODE!$D:$G,CODE!$F$1-2,FALSE)))</f>
        <v>전략</v>
      </c>
      <c r="B272" s="217" t="str">
        <f>IF(OR($I272="TTL",$I272=""),"",IF(VLOOKUP($P272,CODE!$K:$O,CODE!$O$1,FALSE)="",$I272,$I272&amp;"-"&amp;VLOOKUP($P272,CODE!$K:$O,CODE!$O$1,FALSE)))</f>
        <v>ELS-의류</v>
      </c>
      <c r="C272" s="71" t="str">
        <f t="shared" si="299"/>
        <v>ELS-아트인드림-05</v>
      </c>
      <c r="D272" s="300" t="str">
        <f t="shared" si="300"/>
        <v>ELS-아트인드림-05ELSHPF5027BK</v>
      </c>
      <c r="E272" s="71">
        <f t="shared" si="301"/>
        <v>3</v>
      </c>
      <c r="F272" s="193" t="str">
        <f t="shared" si="302"/>
        <v>ELS-아트인드림-053</v>
      </c>
      <c r="G272" s="71" t="str">
        <f t="shared" si="303"/>
        <v>ELS-아트인드림-053-ELSHPF5027BLACKOMM</v>
      </c>
      <c r="H272" s="71" t="str">
        <f>IF(ISERROR(I272&amp;VLOOKUP(P272,CODE!$K:$N,CODE!$N$1,FALSE)&amp;S272)=TRUE,0,I272&amp;VLOOKUP(P272,CODE!$K:$N,CODE!$N$1,FALSE)&amp;S272)</f>
        <v>ELS의류27</v>
      </c>
      <c r="I272" s="71" t="str">
        <f>IF(ISERROR(SEARCH("TTL",$K272))=TRUE,IF($L272="","",VLOOKUP($L272,CODE!$B:$G,CODE!$D$1,FALSE)),"TTL")</f>
        <v>ELS</v>
      </c>
      <c r="J272" s="237" t="str">
        <f t="shared" si="304"/>
        <v>14FW_E</v>
      </c>
      <c r="K272" s="878"/>
      <c r="L272" s="40" t="s">
        <v>2401</v>
      </c>
      <c r="M272" s="41" t="str">
        <f>IF(OR($I272="TTL",$L272=""),"",VLOOKUP($L272,CODE!$B:$D,CODE!$C$1,FALSE))</f>
        <v>ELSTINKO</v>
      </c>
      <c r="N272" s="42" t="str">
        <f>IF(OR($I272="TTL",$L272=""),"",VLOOKUP($K$2,CODE!$S:$T,CODE!$T$1-1,FALSE))</f>
        <v>F</v>
      </c>
      <c r="O272" s="1281">
        <v>5</v>
      </c>
      <c r="P272" s="40" t="s">
        <v>2397</v>
      </c>
      <c r="Q272" s="41" t="str">
        <f>IF(OR($I272="TTL",$P272=""),"",VLOOKUP($P272,CODE!$K:$M,CODE!$L$1,FALSE))</f>
        <v>HOODED JUMPER</v>
      </c>
      <c r="R272" s="1282" t="s">
        <v>2398</v>
      </c>
      <c r="S272" s="1283">
        <v>27</v>
      </c>
      <c r="T272" s="43" t="str">
        <f t="shared" si="255"/>
        <v>027</v>
      </c>
      <c r="U272" s="39" t="str">
        <f t="shared" si="256"/>
        <v>ELSHPF5027</v>
      </c>
      <c r="V272" s="36">
        <f t="shared" si="290"/>
        <v>0.25</v>
      </c>
      <c r="W272" s="1284" t="s">
        <v>2399</v>
      </c>
      <c r="X272" s="39" t="str">
        <f>IF($Y272="","",VLOOKUP($Y272,CODE!$AE:$AF,CODE!$AF$1-1,FALSE))</f>
        <v>BK</v>
      </c>
      <c r="Y272" s="37" t="s">
        <v>2400</v>
      </c>
      <c r="Z272" s="35" t="str">
        <f t="shared" si="257"/>
        <v>ELSHPF5027BK</v>
      </c>
      <c r="AA272" s="592" t="str">
        <f t="shared" si="291"/>
        <v/>
      </c>
      <c r="AB272" s="44">
        <f t="shared" si="292"/>
        <v>0.25</v>
      </c>
      <c r="AC272" s="598">
        <v>0</v>
      </c>
      <c r="AD272" s="184">
        <v>1</v>
      </c>
      <c r="AE272" s="1285" t="s">
        <v>609</v>
      </c>
      <c r="AF272" s="1295">
        <v>300</v>
      </c>
      <c r="AG272" s="1293" t="s">
        <v>2662</v>
      </c>
      <c r="AH272" s="1294">
        <v>5</v>
      </c>
      <c r="AI272" s="224" t="str">
        <f t="shared" si="258"/>
        <v>05</v>
      </c>
      <c r="AJ272" s="1289" t="s">
        <v>2663</v>
      </c>
      <c r="AK272" s="1289" t="s">
        <v>2664</v>
      </c>
      <c r="AL272" s="212">
        <f t="shared" si="259"/>
        <v>2</v>
      </c>
      <c r="AM272" s="247">
        <f>IF(ISERROR(VLOOKUP($F272,[1]기획현황취합!$A$1:$E$65440,[1]기획현황취합!$B$1,FALSE))=TRUE,0,VLOOKUP($F272,[1]기획현황취합!$A$1:$E$65440,[1]기획현황취합!$B$1,FALSE))</f>
        <v>119000</v>
      </c>
      <c r="AN272" s="1099">
        <f>IF(ISERROR(VLOOKUP($F272,[1]기획현황취합!$A$1:$E$65440,[1]기획현황취합!$C$1,FALSE))=TRUE,0,VLOOKUP($F272,[1]기획현황취합!$A$1:$E$65440,[1]기획현황취합!$C$1,FALSE))</f>
        <v>41803</v>
      </c>
      <c r="AO272" s="45">
        <f>IF(ISERROR(($AM272/1.1)/VLOOKUP($AG272,'TARGET MU'!$A:$D,'TARGET MU'!$D$1,FALSE))=TRUE,0,($AM272/1.1)/VLOOKUP($AG272,'TARGET MU'!$A:$D,'TARGET MU'!$D$1,FALSE))</f>
        <v>30050.505050505049</v>
      </c>
      <c r="AP272" s="1110">
        <f>IF(OR(AF272=0,AND(AV272=0,AW272=0)),0,IF(AG272="캡보이2",AV272*$AQ$5+AU272,IF(OR(AK272="IN",AK272="BG",AK272="VT",AK272="CB"),$AU272+(($AV272*(1+$AW$4))*(HLOOKUP(VLOOKUP(AG272,'TARGET MU'!$A:$P,'TARGET MU'!$J$1,FALSE),$AO$4:$AR$5,2,FALSE)))+$AW272,$AU272+((($AV272*(1+$AW$4))*(1+HLOOKUP(VLOOKUP($P272,CODE!$K:$P,CODE!$P$1,FALSE),$AS$4:$AV$5,2,FALSE)))*(HLOOKUP(VLOOKUP(AG272,'TARGET MU'!$A:$P,'TARGET MU'!$J$1,FALSE),$AO$4:$AR$5,2,FALSE)))+$AW272)))</f>
        <v>25975</v>
      </c>
      <c r="AQ272" s="38">
        <f t="shared" si="248"/>
        <v>-4075.5050505050494</v>
      </c>
      <c r="AR272" s="754">
        <v>0</v>
      </c>
      <c r="AS272" s="754">
        <v>20</v>
      </c>
      <c r="AT272" s="244" t="s">
        <v>1724</v>
      </c>
      <c r="AU272" s="219">
        <f t="shared" si="249"/>
        <v>20</v>
      </c>
      <c r="AV272" s="245">
        <v>0</v>
      </c>
      <c r="AW272" s="246">
        <v>25955</v>
      </c>
      <c r="AX272" s="250">
        <f>IF(ISERROR(VLOOKUP($F272,[1]기획현황취합!$A$1:$E$65440,[1]기획현황취합!$D$1,FALSE))=TRUE,0,VLOOKUP($F272,[1]기획현황취합!$A$1:$E$65440,[1]기획현황취합!$D$1,FALSE))</f>
        <v>41744</v>
      </c>
      <c r="AY272" s="248">
        <v>0</v>
      </c>
      <c r="AZ272" s="208">
        <f>IF(ISERROR(VLOOKUP($F272,[1]기획현황취합!$A$1:$E$65440,[1]기획현황취합!$E$1,FALSE))=TRUE,0,VLOOKUP($F272,[1]기획현황취합!$A$1:$E$65440,[1]기획현황취합!$E$1,FALSE))</f>
        <v>41844</v>
      </c>
      <c r="BA272" s="243">
        <v>41864</v>
      </c>
      <c r="BB272" s="243">
        <v>41901</v>
      </c>
      <c r="BC272" s="243">
        <v>0</v>
      </c>
      <c r="BD272" s="243">
        <v>0</v>
      </c>
      <c r="BE272" s="243">
        <v>0</v>
      </c>
      <c r="BF272" s="243">
        <v>0</v>
      </c>
      <c r="BG272" s="249" t="s">
        <v>3359</v>
      </c>
      <c r="BH272" s="249">
        <v>0</v>
      </c>
      <c r="BI272" s="83">
        <f>IF($I272="TTL",SUMIF($C:$C,MID($K272,1,SEARCH("TTL",$K272)-2),$BI:$BI),SUMIF(실입고현황!$A:$A,BB272&amp;VLOOKUP($AG272,'TARGET MU'!$A:$D,'TARGET MU'!$B$1,FALSE)&amp;$Z272&amp;" "&amp;$AE272,실입고현황!$C:$C))</f>
        <v>291</v>
      </c>
      <c r="BJ272" s="102">
        <f>IF($I272="TTL",SUMIF($C:$C,MID($K272,1,SEARCH("TTL",$K272)-2),$BJ:$BJ),SUMIF(실입고현황!$A:$A,BC272&amp;VLOOKUP($AG272,'TARGET MU'!$A:$D,'TARGET MU'!$B$1,FALSE)&amp;$Z272&amp;" "&amp;$AE272,실입고현황!$C:$C))</f>
        <v>0</v>
      </c>
      <c r="BK272" s="103">
        <f>IF($I272="TTL",SUMIF($C:$C,MID($K272,1,SEARCH("TTL",$K272)-2),$BK:$BK),SUMIF(실입고현황!$A:$A,BD272&amp;VLOOKUP($AG272,'TARGET MU'!$A:$D,'TARGET MU'!$B$1,FALSE)&amp;$Z272&amp;" "&amp;$AE272,실입고현황!$C:$C))</f>
        <v>0</v>
      </c>
      <c r="BL272" s="103">
        <f>IF($I272="TTL",SUMIF($C:$C,MID($K272,1,SEARCH("TTL",$K272)-2),$BL:$BL),SUMIF(실입고현황!$A:$A,BE272&amp;VLOOKUP($AG272,'TARGET MU'!$A:$D,'TARGET MU'!$B$1,FALSE)&amp;$Z272&amp;" "&amp;$AE272,실입고현황!$C:$C))</f>
        <v>0</v>
      </c>
      <c r="BM272" s="103">
        <f>IF($I272="TTL",SUMIF($C:$C,MID($K272,1,SEARCH("TTL",$K272)-2),$BM:$BM),SUMIF(실입고현황!$A:$A,BF272&amp;VLOOKUP($AG272,'TARGET MU'!$A:$D,'TARGET MU'!$B$1,FALSE)&amp;$Z272&amp;" "&amp;$AE272,실입고현황!$C:$C))</f>
        <v>0</v>
      </c>
      <c r="BN272" s="104">
        <f t="shared" si="293"/>
        <v>0</v>
      </c>
      <c r="BO272" s="46">
        <f t="shared" si="294"/>
        <v>300</v>
      </c>
      <c r="BP272" s="94">
        <f t="shared" si="295"/>
        <v>7792500</v>
      </c>
      <c r="BQ272" s="94">
        <f t="shared" si="296"/>
        <v>35700000</v>
      </c>
      <c r="BR272" s="47">
        <f t="shared" si="289"/>
        <v>4.1648438183568119</v>
      </c>
      <c r="BT272" s="26" t="str">
        <f>IF(ISERROR(Z272&amp;VLOOKUP($AG272,'TARGET MU'!$A:$D,'TARGET MU'!$B$1,FALSE))=TRUE,"",Z272&amp;VLOOKUP($AG272,'TARGET MU'!$A:$D,'TARGET MU'!$B$1,FALSE))</f>
        <v>ELSHPF5027BK아트인드림</v>
      </c>
      <c r="BU272" s="31">
        <f t="shared" si="305"/>
        <v>25975</v>
      </c>
      <c r="BV272" s="31" t="str">
        <f t="shared" si="306"/>
        <v>ELSHPF5027BKOMM300119000아트인드림05KR</v>
      </c>
      <c r="BX272" s="54" t="str">
        <f t="shared" si="263"/>
        <v>ELS</v>
      </c>
      <c r="BY272" s="55">
        <f t="shared" si="264"/>
        <v>5</v>
      </c>
      <c r="BZ272" s="55" t="str">
        <f t="shared" si="265"/>
        <v>M</v>
      </c>
      <c r="CA272" s="55" t="str">
        <f t="shared" si="266"/>
        <v>HP</v>
      </c>
      <c r="CB272" s="55" t="str">
        <f t="shared" si="267"/>
        <v>U</v>
      </c>
      <c r="CC272" s="55" t="str">
        <f t="shared" si="268"/>
        <v>KR</v>
      </c>
      <c r="CD272" s="56" t="str">
        <f t="shared" si="269"/>
        <v>14FW_ELSTINKO_HOODZIP_09_BK</v>
      </c>
      <c r="CE272" s="55" t="str">
        <f t="shared" si="270"/>
        <v>ELSHPF5027</v>
      </c>
      <c r="CF272" s="55" t="str">
        <f t="shared" si="271"/>
        <v>027</v>
      </c>
      <c r="CG272" s="56" t="str">
        <f t="shared" si="272"/>
        <v>14FW_ELSTINKO_HOODZIP_09_BK</v>
      </c>
      <c r="CH272" s="55" t="str">
        <f t="shared" si="273"/>
        <v>BK</v>
      </c>
      <c r="CI272" s="55">
        <f t="shared" si="274"/>
        <v>1</v>
      </c>
      <c r="CJ272" s="55" t="str">
        <f t="shared" si="275"/>
        <v>OMM</v>
      </c>
      <c r="CK272" s="57">
        <f t="shared" si="297"/>
        <v>300</v>
      </c>
      <c r="CL272" s="58">
        <f t="shared" si="276"/>
        <v>0</v>
      </c>
      <c r="CM272" s="57">
        <f t="shared" si="277"/>
        <v>119000</v>
      </c>
      <c r="CN272" s="57">
        <f t="shared" si="278"/>
        <v>25955</v>
      </c>
      <c r="CO272" s="57">
        <f t="shared" si="279"/>
        <v>20</v>
      </c>
      <c r="CP272" s="59">
        <f t="shared" si="280"/>
        <v>2</v>
      </c>
      <c r="CQ272" s="234"/>
      <c r="CS272" s="48"/>
      <c r="CT272" s="49" t="str">
        <f t="shared" si="281"/>
        <v>ELSHPF5027BKOMM</v>
      </c>
      <c r="CU272" s="50" t="str">
        <f t="shared" si="282"/>
        <v>ELSTINKO</v>
      </c>
      <c r="CV272" s="50" t="str">
        <f t="shared" si="262"/>
        <v>HOODED JUMPER_027</v>
      </c>
      <c r="CW272" s="50" t="str">
        <f t="shared" si="283"/>
        <v>BLACK_OMM</v>
      </c>
      <c r="CX272" s="51" t="str">
        <f t="shared" si="284"/>
        <v>ELS</v>
      </c>
      <c r="CY272" s="51" t="str">
        <f t="shared" si="285"/>
        <v>027</v>
      </c>
      <c r="CZ272" s="52">
        <f t="shared" si="298"/>
        <v>300</v>
      </c>
      <c r="DA272" s="52">
        <f t="shared" si="286"/>
        <v>119000</v>
      </c>
      <c r="DB272" s="51" t="str">
        <f t="shared" si="287"/>
        <v>BLACK</v>
      </c>
      <c r="DC272" s="51" t="str">
        <f t="shared" si="288"/>
        <v>OMM</v>
      </c>
      <c r="DD272" s="60"/>
      <c r="DE272" s="164"/>
      <c r="DG272" s="270">
        <v>41778</v>
      </c>
      <c r="DH272" s="276">
        <f t="shared" si="260"/>
        <v>41754</v>
      </c>
      <c r="DI272" s="269">
        <v>41750</v>
      </c>
      <c r="DJ272" s="269">
        <v>41750</v>
      </c>
      <c r="DK272" s="270">
        <v>41829</v>
      </c>
      <c r="DL272" s="1167"/>
      <c r="DM272" s="1167"/>
      <c r="DN272" s="270"/>
      <c r="DO272" s="270"/>
      <c r="DP272" s="277">
        <f t="shared" si="261"/>
        <v>41784</v>
      </c>
      <c r="DQ272" s="270"/>
      <c r="DR272" s="270"/>
      <c r="DS272" s="271"/>
      <c r="DT272" s="270"/>
      <c r="DU272" s="271"/>
      <c r="DV272" s="270">
        <v>41838</v>
      </c>
      <c r="DW272" s="270"/>
      <c r="DX272" s="271"/>
      <c r="DY272" s="271"/>
      <c r="DZ272" s="60"/>
      <c r="EA272" s="61"/>
      <c r="EB272" s="61"/>
      <c r="EC272" s="26" t="str">
        <f t="shared" si="307"/>
        <v/>
      </c>
      <c r="ED272" s="26" t="str">
        <f t="shared" si="308"/>
        <v>ELSHPF5027BKOMM</v>
      </c>
      <c r="EE272" s="27">
        <f>IF($ED272="",0,IF(COUNTIF(ED$12:ED271,ED272)=0,0,COUNTIF(ED$12:ED271,ED272)))</f>
        <v>0</v>
      </c>
      <c r="EF272" s="26">
        <f t="shared" si="309"/>
        <v>0</v>
      </c>
      <c r="EG272" s="27" t="str">
        <f t="shared" si="310"/>
        <v/>
      </c>
      <c r="EI272" s="26" t="str">
        <f t="shared" si="311"/>
        <v>ELSHPF5027</v>
      </c>
      <c r="EJ272" s="26" t="str">
        <f t="shared" si="312"/>
        <v>ELSHPF5027BK</v>
      </c>
    </row>
    <row r="273" spans="1:152" s="26" customFormat="1" ht="52.5" customHeight="1">
      <c r="A273" s="168" t="str">
        <f>IF(OR($I273="TTL",$I273=""),"",IF(ISERROR(VLOOKUP($B273,CODE!$D:$G,CODE!$F$1-2,FALSE))=TRUE,"전략",VLOOKUP($B273,CODE!$D:$G,CODE!$F$1-2,FALSE)))</f>
        <v>전략</v>
      </c>
      <c r="B273" s="217" t="str">
        <f>IF(OR($I273="TTL",$I273=""),"",IF(VLOOKUP($P273,CODE!$K:$O,CODE!$O$1,FALSE)="",$I273,$I273&amp;"-"&amp;VLOOKUP($P273,CODE!$K:$O,CODE!$O$1,FALSE)))</f>
        <v>ELS-의류</v>
      </c>
      <c r="C273" s="71" t="str">
        <f t="shared" si="299"/>
        <v>ELS-아트인드림-05</v>
      </c>
      <c r="D273" s="300" t="str">
        <f t="shared" si="300"/>
        <v>ELS-아트인드림-05ELSHPF5027BK</v>
      </c>
      <c r="E273" s="71">
        <f t="shared" si="301"/>
        <v>3</v>
      </c>
      <c r="F273" s="193" t="str">
        <f t="shared" si="302"/>
        <v>ELS-아트인드림-053</v>
      </c>
      <c r="G273" s="71" t="str">
        <f t="shared" si="303"/>
        <v>ELS-아트인드림-053-ELSHPF5027BLACKOLL</v>
      </c>
      <c r="H273" s="71" t="str">
        <f>IF(ISERROR(I273&amp;VLOOKUP(P273,CODE!$K:$N,CODE!$N$1,FALSE)&amp;S273)=TRUE,0,I273&amp;VLOOKUP(P273,CODE!$K:$N,CODE!$N$1,FALSE)&amp;S273)</f>
        <v>ELS의류27</v>
      </c>
      <c r="I273" s="71" t="str">
        <f>IF(ISERROR(SEARCH("TTL",$K273))=TRUE,IF($L273="","",VLOOKUP($L273,CODE!$B:$G,CODE!$D$1,FALSE)),"TTL")</f>
        <v>ELS</v>
      </c>
      <c r="J273" s="237" t="str">
        <f t="shared" si="304"/>
        <v>14FW_E</v>
      </c>
      <c r="K273" s="878"/>
      <c r="L273" s="40" t="s">
        <v>2401</v>
      </c>
      <c r="M273" s="41" t="str">
        <f>IF(OR($I273="TTL",$L273=""),"",VLOOKUP($L273,CODE!$B:$D,CODE!$C$1,FALSE))</f>
        <v>ELSTINKO</v>
      </c>
      <c r="N273" s="42" t="str">
        <f>IF(OR($I273="TTL",$L273=""),"",VLOOKUP($K$2,CODE!$S:$T,CODE!$T$1-1,FALSE))</f>
        <v>F</v>
      </c>
      <c r="O273" s="1281">
        <v>5</v>
      </c>
      <c r="P273" s="40" t="s">
        <v>2397</v>
      </c>
      <c r="Q273" s="41" t="str">
        <f>IF(OR($I273="TTL",$P273=""),"",VLOOKUP($P273,CODE!$K:$M,CODE!$L$1,FALSE))</f>
        <v>HOODED JUMPER</v>
      </c>
      <c r="R273" s="1282" t="s">
        <v>2398</v>
      </c>
      <c r="S273" s="1283">
        <v>27</v>
      </c>
      <c r="T273" s="43" t="str">
        <f t="shared" si="255"/>
        <v>027</v>
      </c>
      <c r="U273" s="39" t="str">
        <f t="shared" si="256"/>
        <v>ELSHPF5027</v>
      </c>
      <c r="V273" s="36">
        <f t="shared" si="290"/>
        <v>0.25</v>
      </c>
      <c r="W273" s="1284" t="s">
        <v>2399</v>
      </c>
      <c r="X273" s="39" t="str">
        <f>IF($Y273="","",VLOOKUP($Y273,CODE!$AE:$AF,CODE!$AF$1-1,FALSE))</f>
        <v>BK</v>
      </c>
      <c r="Y273" s="37" t="s">
        <v>2400</v>
      </c>
      <c r="Z273" s="35" t="str">
        <f t="shared" si="257"/>
        <v>ELSHPF5027BK</v>
      </c>
      <c r="AA273" s="592" t="str">
        <f t="shared" si="291"/>
        <v/>
      </c>
      <c r="AB273" s="44">
        <f t="shared" si="292"/>
        <v>0.25</v>
      </c>
      <c r="AC273" s="598">
        <v>0</v>
      </c>
      <c r="AD273" s="184">
        <v>1</v>
      </c>
      <c r="AE273" s="1285" t="s">
        <v>624</v>
      </c>
      <c r="AF273" s="1295">
        <v>300</v>
      </c>
      <c r="AG273" s="1293" t="s">
        <v>2662</v>
      </c>
      <c r="AH273" s="1294">
        <v>5</v>
      </c>
      <c r="AI273" s="224" t="str">
        <f t="shared" si="258"/>
        <v>05</v>
      </c>
      <c r="AJ273" s="1289" t="s">
        <v>2663</v>
      </c>
      <c r="AK273" s="1289" t="s">
        <v>2664</v>
      </c>
      <c r="AL273" s="212">
        <f t="shared" si="259"/>
        <v>2</v>
      </c>
      <c r="AM273" s="247">
        <f>IF(ISERROR(VLOOKUP($F273,[1]기획현황취합!$A$1:$E$65440,[1]기획현황취합!$B$1,FALSE))=TRUE,0,VLOOKUP($F273,[1]기획현황취합!$A$1:$E$65440,[1]기획현황취합!$B$1,FALSE))</f>
        <v>119000</v>
      </c>
      <c r="AN273" s="1099">
        <f>IF(ISERROR(VLOOKUP($F273,[1]기획현황취합!$A$1:$E$65440,[1]기획현황취합!$C$1,FALSE))=TRUE,0,VLOOKUP($F273,[1]기획현황취합!$A$1:$E$65440,[1]기획현황취합!$C$1,FALSE))</f>
        <v>41803</v>
      </c>
      <c r="AO273" s="45">
        <f>IF(ISERROR(($AM273/1.1)/VLOOKUP($AG273,'TARGET MU'!$A:$D,'TARGET MU'!$D$1,FALSE))=TRUE,0,($AM273/1.1)/VLOOKUP($AG273,'TARGET MU'!$A:$D,'TARGET MU'!$D$1,FALSE))</f>
        <v>30050.505050505049</v>
      </c>
      <c r="AP273" s="1110">
        <f>IF(OR(AF273=0,AND(AV273=0,AW273=0)),0,IF(AG273="캡보이2",AV273*$AQ$5+AU273,IF(OR(AK273="IN",AK273="BG",AK273="VT",AK273="CB"),$AU273+(($AV273*(1+$AW$4))*(HLOOKUP(VLOOKUP(AG273,'TARGET MU'!$A:$P,'TARGET MU'!$J$1,FALSE),$AO$4:$AR$5,2,FALSE)))+$AW273,$AU273+((($AV273*(1+$AW$4))*(1+HLOOKUP(VLOOKUP($P273,CODE!$K:$P,CODE!$P$1,FALSE),$AS$4:$AV$5,2,FALSE)))*(HLOOKUP(VLOOKUP(AG273,'TARGET MU'!$A:$P,'TARGET MU'!$J$1,FALSE),$AO$4:$AR$5,2,FALSE)))+$AW273)))</f>
        <v>25975</v>
      </c>
      <c r="AQ273" s="38">
        <f t="shared" si="248"/>
        <v>-4075.5050505050494</v>
      </c>
      <c r="AR273" s="754">
        <v>0</v>
      </c>
      <c r="AS273" s="754">
        <v>20</v>
      </c>
      <c r="AT273" s="244" t="s">
        <v>1724</v>
      </c>
      <c r="AU273" s="219">
        <f t="shared" si="249"/>
        <v>20</v>
      </c>
      <c r="AV273" s="245">
        <v>0</v>
      </c>
      <c r="AW273" s="246">
        <v>25955</v>
      </c>
      <c r="AX273" s="250">
        <f>IF(ISERROR(VLOOKUP($F273,[1]기획현황취합!$A$1:$E$65440,[1]기획현황취합!$D$1,FALSE))=TRUE,0,VLOOKUP($F273,[1]기획현황취합!$A$1:$E$65440,[1]기획현황취합!$D$1,FALSE))</f>
        <v>41744</v>
      </c>
      <c r="AY273" s="248">
        <v>0</v>
      </c>
      <c r="AZ273" s="208">
        <f>IF(ISERROR(VLOOKUP($F273,[1]기획현황취합!$A$1:$E$65440,[1]기획현황취합!$E$1,FALSE))=TRUE,0,VLOOKUP($F273,[1]기획현황취합!$A$1:$E$65440,[1]기획현황취합!$E$1,FALSE))</f>
        <v>41844</v>
      </c>
      <c r="BA273" s="243">
        <v>41864</v>
      </c>
      <c r="BB273" s="243">
        <v>41901</v>
      </c>
      <c r="BC273" s="243">
        <v>0</v>
      </c>
      <c r="BD273" s="243">
        <v>0</v>
      </c>
      <c r="BE273" s="243">
        <v>0</v>
      </c>
      <c r="BF273" s="243">
        <v>0</v>
      </c>
      <c r="BG273" s="249" t="s">
        <v>3359</v>
      </c>
      <c r="BH273" s="249">
        <v>0</v>
      </c>
      <c r="BI273" s="83">
        <f>IF($I273="TTL",SUMIF($C:$C,MID($K273,1,SEARCH("TTL",$K273)-2),$BI:$BI),SUMIF(실입고현황!$A:$A,BB273&amp;VLOOKUP($AG273,'TARGET MU'!$A:$D,'TARGET MU'!$B$1,FALSE)&amp;$Z273&amp;" "&amp;$AE273,실입고현황!$C:$C))</f>
        <v>313</v>
      </c>
      <c r="BJ273" s="102">
        <f>IF($I273="TTL",SUMIF($C:$C,MID($K273,1,SEARCH("TTL",$K273)-2),$BJ:$BJ),SUMIF(실입고현황!$A:$A,BC273&amp;VLOOKUP($AG273,'TARGET MU'!$A:$D,'TARGET MU'!$B$1,FALSE)&amp;$Z273&amp;" "&amp;$AE273,실입고현황!$C:$C))</f>
        <v>0</v>
      </c>
      <c r="BK273" s="103">
        <f>IF($I273="TTL",SUMIF($C:$C,MID($K273,1,SEARCH("TTL",$K273)-2),$BK:$BK),SUMIF(실입고현황!$A:$A,BD273&amp;VLOOKUP($AG273,'TARGET MU'!$A:$D,'TARGET MU'!$B$1,FALSE)&amp;$Z273&amp;" "&amp;$AE273,실입고현황!$C:$C))</f>
        <v>0</v>
      </c>
      <c r="BL273" s="103">
        <f>IF($I273="TTL",SUMIF($C:$C,MID($K273,1,SEARCH("TTL",$K273)-2),$BL:$BL),SUMIF(실입고현황!$A:$A,BE273&amp;VLOOKUP($AG273,'TARGET MU'!$A:$D,'TARGET MU'!$B$1,FALSE)&amp;$Z273&amp;" "&amp;$AE273,실입고현황!$C:$C))</f>
        <v>0</v>
      </c>
      <c r="BM273" s="103">
        <f>IF($I273="TTL",SUMIF($C:$C,MID($K273,1,SEARCH("TTL",$K273)-2),$BM:$BM),SUMIF(실입고현황!$A:$A,BF273&amp;VLOOKUP($AG273,'TARGET MU'!$A:$D,'TARGET MU'!$B$1,FALSE)&amp;$Z273&amp;" "&amp;$AE273,실입고현황!$C:$C))</f>
        <v>0</v>
      </c>
      <c r="BN273" s="104">
        <f t="shared" si="293"/>
        <v>0</v>
      </c>
      <c r="BO273" s="46">
        <f t="shared" si="294"/>
        <v>300</v>
      </c>
      <c r="BP273" s="94">
        <f t="shared" si="295"/>
        <v>7792500</v>
      </c>
      <c r="BQ273" s="94">
        <f t="shared" si="296"/>
        <v>35700000</v>
      </c>
      <c r="BR273" s="47">
        <f t="shared" si="289"/>
        <v>4.1648438183568119</v>
      </c>
      <c r="BT273" s="26" t="str">
        <f>IF(ISERROR(Z273&amp;VLOOKUP($AG273,'TARGET MU'!$A:$D,'TARGET MU'!$B$1,FALSE))=TRUE,"",Z273&amp;VLOOKUP($AG273,'TARGET MU'!$A:$D,'TARGET MU'!$B$1,FALSE))</f>
        <v>ELSHPF5027BK아트인드림</v>
      </c>
      <c r="BU273" s="31">
        <f t="shared" si="305"/>
        <v>25975</v>
      </c>
      <c r="BV273" s="31" t="str">
        <f t="shared" si="306"/>
        <v>ELSHPF5027BKOLL300119000아트인드림05KR</v>
      </c>
      <c r="BX273" s="54" t="str">
        <f t="shared" si="263"/>
        <v>ELS</v>
      </c>
      <c r="BY273" s="55">
        <f t="shared" si="264"/>
        <v>5</v>
      </c>
      <c r="BZ273" s="55" t="str">
        <f t="shared" si="265"/>
        <v>M</v>
      </c>
      <c r="CA273" s="55" t="str">
        <f t="shared" si="266"/>
        <v>HP</v>
      </c>
      <c r="CB273" s="55" t="str">
        <f t="shared" si="267"/>
        <v>U</v>
      </c>
      <c r="CC273" s="55" t="str">
        <f t="shared" si="268"/>
        <v>KR</v>
      </c>
      <c r="CD273" s="56" t="str">
        <f t="shared" si="269"/>
        <v>14FW_ELSTINKO_HOODZIP_09_BK</v>
      </c>
      <c r="CE273" s="55" t="str">
        <f t="shared" si="270"/>
        <v>ELSHPF5027</v>
      </c>
      <c r="CF273" s="55" t="str">
        <f t="shared" si="271"/>
        <v>027</v>
      </c>
      <c r="CG273" s="56" t="str">
        <f t="shared" si="272"/>
        <v>14FW_ELSTINKO_HOODZIP_09_BK</v>
      </c>
      <c r="CH273" s="55" t="str">
        <f t="shared" si="273"/>
        <v>BK</v>
      </c>
      <c r="CI273" s="55">
        <f t="shared" si="274"/>
        <v>1</v>
      </c>
      <c r="CJ273" s="55" t="str">
        <f t="shared" si="275"/>
        <v>OLL</v>
      </c>
      <c r="CK273" s="57">
        <f t="shared" si="297"/>
        <v>300</v>
      </c>
      <c r="CL273" s="58">
        <f t="shared" si="276"/>
        <v>0</v>
      </c>
      <c r="CM273" s="57">
        <f t="shared" si="277"/>
        <v>119000</v>
      </c>
      <c r="CN273" s="57">
        <f t="shared" si="278"/>
        <v>25955</v>
      </c>
      <c r="CO273" s="57">
        <f t="shared" si="279"/>
        <v>20</v>
      </c>
      <c r="CP273" s="59">
        <f t="shared" si="280"/>
        <v>2</v>
      </c>
      <c r="CQ273" s="234"/>
      <c r="CS273" s="48"/>
      <c r="CT273" s="49" t="str">
        <f t="shared" si="281"/>
        <v>ELSHPF5027BKOLL</v>
      </c>
      <c r="CU273" s="50" t="str">
        <f t="shared" si="282"/>
        <v>ELSTINKO</v>
      </c>
      <c r="CV273" s="50" t="str">
        <f t="shared" si="262"/>
        <v>HOODED JUMPER_027</v>
      </c>
      <c r="CW273" s="50" t="str">
        <f t="shared" si="283"/>
        <v>BLACK_OLL</v>
      </c>
      <c r="CX273" s="51" t="str">
        <f t="shared" si="284"/>
        <v>ELS</v>
      </c>
      <c r="CY273" s="51" t="str">
        <f t="shared" si="285"/>
        <v>027</v>
      </c>
      <c r="CZ273" s="52">
        <f t="shared" si="298"/>
        <v>300</v>
      </c>
      <c r="DA273" s="52">
        <f t="shared" si="286"/>
        <v>119000</v>
      </c>
      <c r="DB273" s="51" t="str">
        <f t="shared" si="287"/>
        <v>BLACK</v>
      </c>
      <c r="DC273" s="51" t="str">
        <f t="shared" si="288"/>
        <v>OLL</v>
      </c>
      <c r="DD273" s="60"/>
      <c r="DE273" s="164"/>
      <c r="DG273" s="270">
        <v>41778</v>
      </c>
      <c r="DH273" s="276">
        <f t="shared" si="260"/>
        <v>41754</v>
      </c>
      <c r="DI273" s="269">
        <v>41750</v>
      </c>
      <c r="DJ273" s="269">
        <v>41750</v>
      </c>
      <c r="DK273" s="270">
        <v>41829</v>
      </c>
      <c r="DL273" s="1167"/>
      <c r="DM273" s="1167"/>
      <c r="DN273" s="270"/>
      <c r="DO273" s="270"/>
      <c r="DP273" s="277">
        <f t="shared" si="261"/>
        <v>41784</v>
      </c>
      <c r="DQ273" s="270"/>
      <c r="DR273" s="270"/>
      <c r="DS273" s="271"/>
      <c r="DT273" s="270"/>
      <c r="DU273" s="271"/>
      <c r="DV273" s="270">
        <v>41838</v>
      </c>
      <c r="DW273" s="270"/>
      <c r="DX273" s="271"/>
      <c r="DY273" s="271"/>
      <c r="DZ273" s="60"/>
      <c r="EA273" s="61"/>
      <c r="EB273" s="61"/>
      <c r="EC273" s="26" t="str">
        <f t="shared" si="307"/>
        <v/>
      </c>
      <c r="ED273" s="26" t="str">
        <f t="shared" si="308"/>
        <v>ELSHPF5027BKOLL</v>
      </c>
      <c r="EE273" s="27">
        <f>IF($ED273="",0,IF(COUNTIF(ED$12:ED272,ED273)=0,0,COUNTIF(ED$12:ED272,ED273)))</f>
        <v>0</v>
      </c>
      <c r="EF273" s="26">
        <f t="shared" si="309"/>
        <v>0</v>
      </c>
      <c r="EG273" s="27" t="str">
        <f t="shared" si="310"/>
        <v/>
      </c>
      <c r="EI273" s="26" t="str">
        <f t="shared" si="311"/>
        <v>ELSHPF5027</v>
      </c>
      <c r="EJ273" s="26" t="str">
        <f t="shared" si="312"/>
        <v>ELSHPF5027BK</v>
      </c>
    </row>
    <row r="274" spans="1:152" s="26" customFormat="1" ht="52.5" customHeight="1">
      <c r="A274" s="168" t="str">
        <f>IF(OR($I274="TTL",$I274=""),"",IF(ISERROR(VLOOKUP($B274,CODE!$D:$G,CODE!$F$1-2,FALSE))=TRUE,"전략",VLOOKUP($B274,CODE!$D:$G,CODE!$F$1-2,FALSE)))</f>
        <v>전략</v>
      </c>
      <c r="B274" s="217" t="str">
        <f>IF(OR($I274="TTL",$I274=""),"",IF(VLOOKUP($P274,CODE!$K:$O,CODE!$O$1,FALSE)="",$I274,$I274&amp;"-"&amp;VLOOKUP($P274,CODE!$K:$O,CODE!$O$1,FALSE)))</f>
        <v>ELS-의류</v>
      </c>
      <c r="C274" s="71" t="str">
        <f t="shared" si="299"/>
        <v>ELS-아트인드림-05</v>
      </c>
      <c r="D274" s="300" t="str">
        <f t="shared" si="300"/>
        <v>ELS-아트인드림-05ELSHPF5027BK</v>
      </c>
      <c r="E274" s="71">
        <f t="shared" si="301"/>
        <v>3</v>
      </c>
      <c r="F274" s="193" t="str">
        <f t="shared" si="302"/>
        <v>ELS-아트인드림-053</v>
      </c>
      <c r="G274" s="71" t="str">
        <f t="shared" si="303"/>
        <v>ELS-아트인드림-053-ELSHPF5027BLACKOXL</v>
      </c>
      <c r="H274" s="71" t="str">
        <f>IF(ISERROR(I274&amp;VLOOKUP(P274,CODE!$K:$N,CODE!$N$1,FALSE)&amp;S274)=TRUE,0,I274&amp;VLOOKUP(P274,CODE!$K:$N,CODE!$N$1,FALSE)&amp;S274)</f>
        <v>ELS의류27</v>
      </c>
      <c r="I274" s="71" t="str">
        <f>IF(ISERROR(SEARCH("TTL",$K274))=TRUE,IF($L274="","",VLOOKUP($L274,CODE!$B:$G,CODE!$D$1,FALSE)),"TTL")</f>
        <v>ELS</v>
      </c>
      <c r="J274" s="237" t="str">
        <f t="shared" si="304"/>
        <v>14FW_E</v>
      </c>
      <c r="K274" s="878"/>
      <c r="L274" s="40" t="s">
        <v>2401</v>
      </c>
      <c r="M274" s="41" t="str">
        <f>IF(OR($I274="TTL",$L274=""),"",VLOOKUP($L274,CODE!$B:$D,CODE!$C$1,FALSE))</f>
        <v>ELSTINKO</v>
      </c>
      <c r="N274" s="42" t="str">
        <f>IF(OR($I274="TTL",$L274=""),"",VLOOKUP($K$2,CODE!$S:$T,CODE!$T$1-1,FALSE))</f>
        <v>F</v>
      </c>
      <c r="O274" s="1281">
        <v>5</v>
      </c>
      <c r="P274" s="40" t="s">
        <v>2397</v>
      </c>
      <c r="Q274" s="41" t="str">
        <f>IF(OR($I274="TTL",$P274=""),"",VLOOKUP($P274,CODE!$K:$M,CODE!$L$1,FALSE))</f>
        <v>HOODED JUMPER</v>
      </c>
      <c r="R274" s="1282" t="s">
        <v>2398</v>
      </c>
      <c r="S274" s="1283">
        <v>27</v>
      </c>
      <c r="T274" s="43" t="str">
        <f t="shared" si="255"/>
        <v>027</v>
      </c>
      <c r="U274" s="39" t="str">
        <f t="shared" si="256"/>
        <v>ELSHPF5027</v>
      </c>
      <c r="V274" s="36">
        <f t="shared" si="290"/>
        <v>0.25</v>
      </c>
      <c r="W274" s="1284" t="s">
        <v>2399</v>
      </c>
      <c r="X274" s="39" t="str">
        <f>IF($Y274="","",VLOOKUP($Y274,CODE!$AE:$AF,CODE!$AF$1-1,FALSE))</f>
        <v>BK</v>
      </c>
      <c r="Y274" s="37" t="s">
        <v>2400</v>
      </c>
      <c r="Z274" s="35" t="str">
        <f t="shared" si="257"/>
        <v>ELSHPF5027BK</v>
      </c>
      <c r="AA274" s="592" t="str">
        <f t="shared" si="291"/>
        <v/>
      </c>
      <c r="AB274" s="44">
        <f t="shared" si="292"/>
        <v>0.25</v>
      </c>
      <c r="AC274" s="598">
        <v>0</v>
      </c>
      <c r="AD274" s="184">
        <v>1</v>
      </c>
      <c r="AE274" s="1285" t="s">
        <v>636</v>
      </c>
      <c r="AF274" s="1295">
        <v>200</v>
      </c>
      <c r="AG274" s="1293" t="s">
        <v>2662</v>
      </c>
      <c r="AH274" s="1294">
        <v>5</v>
      </c>
      <c r="AI274" s="224" t="str">
        <f t="shared" si="258"/>
        <v>05</v>
      </c>
      <c r="AJ274" s="1289" t="s">
        <v>2663</v>
      </c>
      <c r="AK274" s="1289" t="s">
        <v>2664</v>
      </c>
      <c r="AL274" s="212">
        <f t="shared" si="259"/>
        <v>2</v>
      </c>
      <c r="AM274" s="247">
        <f>IF(ISERROR(VLOOKUP($F274,[1]기획현황취합!$A$1:$E$65440,[1]기획현황취합!$B$1,FALSE))=TRUE,0,VLOOKUP($F274,[1]기획현황취합!$A$1:$E$65440,[1]기획현황취합!$B$1,FALSE))</f>
        <v>119000</v>
      </c>
      <c r="AN274" s="1099">
        <f>IF(ISERROR(VLOOKUP($F274,[1]기획현황취합!$A$1:$E$65440,[1]기획현황취합!$C$1,FALSE))=TRUE,0,VLOOKUP($F274,[1]기획현황취합!$A$1:$E$65440,[1]기획현황취합!$C$1,FALSE))</f>
        <v>41803</v>
      </c>
      <c r="AO274" s="45">
        <f>IF(ISERROR(($AM274/1.1)/VLOOKUP($AG274,'TARGET MU'!$A:$D,'TARGET MU'!$D$1,FALSE))=TRUE,0,($AM274/1.1)/VLOOKUP($AG274,'TARGET MU'!$A:$D,'TARGET MU'!$D$1,FALSE))</f>
        <v>30050.505050505049</v>
      </c>
      <c r="AP274" s="1110">
        <f>IF(OR(AF274=0,AND(AV274=0,AW274=0)),0,IF(AG274="캡보이2",AV274*$AQ$5+AU274,IF(OR(AK274="IN",AK274="BG",AK274="VT",AK274="CB"),$AU274+(($AV274*(1+$AW$4))*(HLOOKUP(VLOOKUP(AG274,'TARGET MU'!$A:$P,'TARGET MU'!$J$1,FALSE),$AO$4:$AR$5,2,FALSE)))+$AW274,$AU274+((($AV274*(1+$AW$4))*(1+HLOOKUP(VLOOKUP($P274,CODE!$K:$P,CODE!$P$1,FALSE),$AS$4:$AV$5,2,FALSE)))*(HLOOKUP(VLOOKUP(AG274,'TARGET MU'!$A:$P,'TARGET MU'!$J$1,FALSE),$AO$4:$AR$5,2,FALSE)))+$AW274)))</f>
        <v>25975</v>
      </c>
      <c r="AQ274" s="38">
        <f t="shared" si="248"/>
        <v>-4075.5050505050494</v>
      </c>
      <c r="AR274" s="754">
        <v>0</v>
      </c>
      <c r="AS274" s="754">
        <v>20</v>
      </c>
      <c r="AT274" s="244" t="s">
        <v>1724</v>
      </c>
      <c r="AU274" s="219">
        <f t="shared" si="249"/>
        <v>20</v>
      </c>
      <c r="AV274" s="245">
        <v>0</v>
      </c>
      <c r="AW274" s="246">
        <v>25955</v>
      </c>
      <c r="AX274" s="250">
        <f>IF(ISERROR(VLOOKUP($F274,[1]기획현황취합!$A$1:$E$65440,[1]기획현황취합!$D$1,FALSE))=TRUE,0,VLOOKUP($F274,[1]기획현황취합!$A$1:$E$65440,[1]기획현황취합!$D$1,FALSE))</f>
        <v>41744</v>
      </c>
      <c r="AY274" s="248">
        <v>0</v>
      </c>
      <c r="AZ274" s="208">
        <f>IF(ISERROR(VLOOKUP($F274,[1]기획현황취합!$A$1:$E$65440,[1]기획현황취합!$E$1,FALSE))=TRUE,0,VLOOKUP($F274,[1]기획현황취합!$A$1:$E$65440,[1]기획현황취합!$E$1,FALSE))</f>
        <v>41844</v>
      </c>
      <c r="BA274" s="243">
        <v>41864</v>
      </c>
      <c r="BB274" s="243">
        <v>41901</v>
      </c>
      <c r="BC274" s="243">
        <v>0</v>
      </c>
      <c r="BD274" s="243">
        <v>0</v>
      </c>
      <c r="BE274" s="243">
        <v>0</v>
      </c>
      <c r="BF274" s="243">
        <v>0</v>
      </c>
      <c r="BG274" s="249" t="s">
        <v>3359</v>
      </c>
      <c r="BH274" s="249">
        <v>0</v>
      </c>
      <c r="BI274" s="83">
        <f>IF($I274="TTL",SUMIF($C:$C,MID($K274,1,SEARCH("TTL",$K274)-2),$BI:$BI),SUMIF(실입고현황!$A:$A,BB274&amp;VLOOKUP($AG274,'TARGET MU'!$A:$D,'TARGET MU'!$B$1,FALSE)&amp;$Z274&amp;" "&amp;$AE274,실입고현황!$C:$C))</f>
        <v>206</v>
      </c>
      <c r="BJ274" s="102">
        <f>IF($I274="TTL",SUMIF($C:$C,MID($K274,1,SEARCH("TTL",$K274)-2),$BJ:$BJ),SUMIF(실입고현황!$A:$A,BC274&amp;VLOOKUP($AG274,'TARGET MU'!$A:$D,'TARGET MU'!$B$1,FALSE)&amp;$Z274&amp;" "&amp;$AE274,실입고현황!$C:$C))</f>
        <v>0</v>
      </c>
      <c r="BK274" s="103">
        <f>IF($I274="TTL",SUMIF($C:$C,MID($K274,1,SEARCH("TTL",$K274)-2),$BK:$BK),SUMIF(실입고현황!$A:$A,BD274&amp;VLOOKUP($AG274,'TARGET MU'!$A:$D,'TARGET MU'!$B$1,FALSE)&amp;$Z274&amp;" "&amp;$AE274,실입고현황!$C:$C))</f>
        <v>0</v>
      </c>
      <c r="BL274" s="103">
        <f>IF($I274="TTL",SUMIF($C:$C,MID($K274,1,SEARCH("TTL",$K274)-2),$BL:$BL),SUMIF(실입고현황!$A:$A,BE274&amp;VLOOKUP($AG274,'TARGET MU'!$A:$D,'TARGET MU'!$B$1,FALSE)&amp;$Z274&amp;" "&amp;$AE274,실입고현황!$C:$C))</f>
        <v>0</v>
      </c>
      <c r="BM274" s="103">
        <f>IF($I274="TTL",SUMIF($C:$C,MID($K274,1,SEARCH("TTL",$K274)-2),$BM:$BM),SUMIF(실입고현황!$A:$A,BF274&amp;VLOOKUP($AG274,'TARGET MU'!$A:$D,'TARGET MU'!$B$1,FALSE)&amp;$Z274&amp;" "&amp;$AE274,실입고현황!$C:$C))</f>
        <v>0</v>
      </c>
      <c r="BN274" s="104">
        <f t="shared" si="293"/>
        <v>0</v>
      </c>
      <c r="BO274" s="46">
        <f t="shared" si="294"/>
        <v>200</v>
      </c>
      <c r="BP274" s="94">
        <f t="shared" si="295"/>
        <v>5195000</v>
      </c>
      <c r="BQ274" s="94">
        <f t="shared" si="296"/>
        <v>23800000</v>
      </c>
      <c r="BR274" s="47">
        <f t="shared" si="289"/>
        <v>4.1648438183568119</v>
      </c>
      <c r="BT274" s="26" t="str">
        <f>IF(ISERROR(Z274&amp;VLOOKUP($AG274,'TARGET MU'!$A:$D,'TARGET MU'!$B$1,FALSE))=TRUE,"",Z274&amp;VLOOKUP($AG274,'TARGET MU'!$A:$D,'TARGET MU'!$B$1,FALSE))</f>
        <v>ELSHPF5027BK아트인드림</v>
      </c>
      <c r="BU274" s="31">
        <f t="shared" si="305"/>
        <v>25975</v>
      </c>
      <c r="BV274" s="31" t="str">
        <f t="shared" si="306"/>
        <v>ELSHPF5027BKOXL200119000아트인드림05KR</v>
      </c>
      <c r="BX274" s="54" t="str">
        <f t="shared" si="263"/>
        <v>ELS</v>
      </c>
      <c r="BY274" s="55">
        <f t="shared" si="264"/>
        <v>5</v>
      </c>
      <c r="BZ274" s="55" t="str">
        <f t="shared" si="265"/>
        <v>M</v>
      </c>
      <c r="CA274" s="55" t="str">
        <f t="shared" si="266"/>
        <v>HP</v>
      </c>
      <c r="CB274" s="55" t="str">
        <f t="shared" si="267"/>
        <v>U</v>
      </c>
      <c r="CC274" s="55" t="str">
        <f t="shared" si="268"/>
        <v>KR</v>
      </c>
      <c r="CD274" s="56" t="str">
        <f t="shared" si="269"/>
        <v>14FW_ELSTINKO_HOODZIP_09_BK</v>
      </c>
      <c r="CE274" s="55" t="str">
        <f t="shared" si="270"/>
        <v>ELSHPF5027</v>
      </c>
      <c r="CF274" s="55" t="str">
        <f t="shared" si="271"/>
        <v>027</v>
      </c>
      <c r="CG274" s="56" t="str">
        <f t="shared" si="272"/>
        <v>14FW_ELSTINKO_HOODZIP_09_BK</v>
      </c>
      <c r="CH274" s="55" t="str">
        <f t="shared" si="273"/>
        <v>BK</v>
      </c>
      <c r="CI274" s="55">
        <f t="shared" si="274"/>
        <v>1</v>
      </c>
      <c r="CJ274" s="55" t="str">
        <f t="shared" si="275"/>
        <v>OXL</v>
      </c>
      <c r="CK274" s="57">
        <f t="shared" si="297"/>
        <v>200</v>
      </c>
      <c r="CL274" s="58">
        <f t="shared" si="276"/>
        <v>0</v>
      </c>
      <c r="CM274" s="57">
        <f t="shared" si="277"/>
        <v>119000</v>
      </c>
      <c r="CN274" s="57">
        <f t="shared" si="278"/>
        <v>25955</v>
      </c>
      <c r="CO274" s="57">
        <f t="shared" si="279"/>
        <v>20</v>
      </c>
      <c r="CP274" s="59">
        <f t="shared" si="280"/>
        <v>2</v>
      </c>
      <c r="CQ274" s="234"/>
      <c r="CS274" s="48"/>
      <c r="CT274" s="49" t="str">
        <f t="shared" si="281"/>
        <v>ELSHPF5027BKOXL</v>
      </c>
      <c r="CU274" s="50" t="str">
        <f t="shared" si="282"/>
        <v>ELSTINKO</v>
      </c>
      <c r="CV274" s="50" t="str">
        <f t="shared" si="262"/>
        <v>HOODED JUMPER_027</v>
      </c>
      <c r="CW274" s="50" t="str">
        <f t="shared" si="283"/>
        <v>BLACK_OXL</v>
      </c>
      <c r="CX274" s="51" t="str">
        <f t="shared" si="284"/>
        <v>ELS</v>
      </c>
      <c r="CY274" s="51" t="str">
        <f t="shared" si="285"/>
        <v>027</v>
      </c>
      <c r="CZ274" s="52">
        <f t="shared" si="298"/>
        <v>200</v>
      </c>
      <c r="DA274" s="52">
        <f t="shared" si="286"/>
        <v>119000</v>
      </c>
      <c r="DB274" s="51" t="str">
        <f t="shared" si="287"/>
        <v>BLACK</v>
      </c>
      <c r="DC274" s="51" t="str">
        <f t="shared" si="288"/>
        <v>OXL</v>
      </c>
      <c r="DD274" s="60"/>
      <c r="DE274" s="164"/>
      <c r="DG274" s="270">
        <v>41778</v>
      </c>
      <c r="DH274" s="276">
        <f t="shared" si="260"/>
        <v>41754</v>
      </c>
      <c r="DI274" s="269">
        <v>41750</v>
      </c>
      <c r="DJ274" s="269">
        <v>41750</v>
      </c>
      <c r="DK274" s="270">
        <v>41829</v>
      </c>
      <c r="DL274" s="1167"/>
      <c r="DM274" s="1167"/>
      <c r="DN274" s="270"/>
      <c r="DO274" s="270"/>
      <c r="DP274" s="277">
        <f t="shared" si="261"/>
        <v>41784</v>
      </c>
      <c r="DQ274" s="270"/>
      <c r="DR274" s="270"/>
      <c r="DS274" s="271"/>
      <c r="DT274" s="270"/>
      <c r="DU274" s="271"/>
      <c r="DV274" s="270">
        <v>41838</v>
      </c>
      <c r="DW274" s="270"/>
      <c r="DX274" s="271"/>
      <c r="DY274" s="271"/>
      <c r="DZ274" s="60"/>
      <c r="EA274" s="61"/>
      <c r="EB274" s="61"/>
      <c r="EC274" s="26" t="str">
        <f t="shared" si="307"/>
        <v/>
      </c>
      <c r="ED274" s="26" t="str">
        <f t="shared" si="308"/>
        <v>ELSHPF5027BKOXL</v>
      </c>
      <c r="EE274" s="27">
        <f>IF($ED274="",0,IF(COUNTIF(ED$12:ED273,ED274)=0,0,COUNTIF(ED$12:ED273,ED274)))</f>
        <v>0</v>
      </c>
      <c r="EF274" s="26">
        <f t="shared" si="309"/>
        <v>0</v>
      </c>
      <c r="EG274" s="27" t="str">
        <f t="shared" si="310"/>
        <v/>
      </c>
      <c r="EI274" s="26" t="str">
        <f t="shared" si="311"/>
        <v>ELSHPF5027</v>
      </c>
      <c r="EJ274" s="26" t="str">
        <f t="shared" si="312"/>
        <v>ELSHPF5027BK</v>
      </c>
    </row>
    <row r="275" spans="1:152" s="26" customFormat="1" ht="52.5" customHeight="1">
      <c r="A275" s="168" t="str">
        <f>IF(OR($I275="TTL",$I275=""),"",IF(ISERROR(VLOOKUP($B275,CODE!$D:$G,CODE!$F$1-2,FALSE))=TRUE,"전략",VLOOKUP($B275,CODE!$D:$G,CODE!$F$1-2,FALSE)))</f>
        <v/>
      </c>
      <c r="B275" s="217" t="str">
        <f>IF(OR($I275="TTL",$I275=""),"",IF(VLOOKUP($P275,CODE!$K:$O,CODE!$O$1,FALSE)="",$I275,$I275&amp;"-"&amp;VLOOKUP($P275,CODE!$K:$O,CODE!$O$1,FALSE)))</f>
        <v/>
      </c>
      <c r="C275" s="71" t="str">
        <f t="shared" si="299"/>
        <v/>
      </c>
      <c r="D275" s="300" t="str">
        <f t="shared" si="300"/>
        <v/>
      </c>
      <c r="E275" s="71">
        <f t="shared" si="301"/>
        <v>0</v>
      </c>
      <c r="F275" s="193" t="str">
        <f t="shared" si="302"/>
        <v>0</v>
      </c>
      <c r="G275" s="71" t="str">
        <f t="shared" si="303"/>
        <v>0-</v>
      </c>
      <c r="H275" s="71">
        <f>IF(ISERROR(I275&amp;VLOOKUP(P275,CODE!$K:$N,CODE!$N$1,FALSE)&amp;S275)=TRUE,0,I275&amp;VLOOKUP(P275,CODE!$K:$N,CODE!$N$1,FALSE)&amp;S275)</f>
        <v>0</v>
      </c>
      <c r="I275" s="71" t="str">
        <f>IF(ISERROR(SEARCH("TTL",$K275))=TRUE,IF($L275="","",VLOOKUP($L275,CODE!$B:$G,CODE!$D$1,FALSE)),"TTL")</f>
        <v>TTL</v>
      </c>
      <c r="J275" s="237" t="str">
        <f t="shared" si="304"/>
        <v/>
      </c>
      <c r="K275" s="878" t="str">
        <f>C274&amp;" TTL"</f>
        <v>ELS-아트인드림-05 TTL</v>
      </c>
      <c r="L275" s="40"/>
      <c r="M275" s="41" t="str">
        <f>IF(OR($I275="TTL",$L275=""),"",VLOOKUP($L275,CODE!$B:$D,CODE!$C$1,FALSE))</f>
        <v/>
      </c>
      <c r="N275" s="42" t="str">
        <f>IF(OR($I275="TTL",$L275=""),"",VLOOKUP($K$2,CODE!$S:$T,CODE!$T$1-1,FALSE))</f>
        <v/>
      </c>
      <c r="O275" s="43" t="str">
        <f>IF(OR($I275="TTL",$L275=""),"",VLOOKUP($L$2,CODE!$X:$Y,CODE!$Y$1-1,FALSE))</f>
        <v/>
      </c>
      <c r="P275" s="40"/>
      <c r="Q275" s="41" t="str">
        <f>IF(OR($I275="TTL",$P275=""),"",VLOOKUP($P275,CODE!$K:$M,CODE!$L$1,FALSE))</f>
        <v/>
      </c>
      <c r="R275" s="1282"/>
      <c r="S275" s="1283"/>
      <c r="T275" s="43" t="str">
        <f t="shared" si="255"/>
        <v/>
      </c>
      <c r="U275" s="39" t="str">
        <f t="shared" si="256"/>
        <v/>
      </c>
      <c r="V275" s="36">
        <f t="shared" si="290"/>
        <v>3</v>
      </c>
      <c r="W275" s="1284"/>
      <c r="X275" s="39" t="str">
        <f>IF($Y275="","",VLOOKUP($Y275,CODE!$AE:$AF,CODE!$AF$1-1,FALSE))</f>
        <v/>
      </c>
      <c r="Y275" s="37"/>
      <c r="Z275" s="35" t="str">
        <f t="shared" si="257"/>
        <v/>
      </c>
      <c r="AA275" s="592" t="str">
        <f t="shared" si="291"/>
        <v/>
      </c>
      <c r="AB275" s="44">
        <f t="shared" si="292"/>
        <v>3</v>
      </c>
      <c r="AC275" s="598">
        <v>0</v>
      </c>
      <c r="AD275" s="184">
        <v>1</v>
      </c>
      <c r="AE275" s="1285"/>
      <c r="AF275" s="1286"/>
      <c r="AG275" s="1287"/>
      <c r="AH275" s="1288"/>
      <c r="AI275" s="224" t="str">
        <f t="shared" si="258"/>
        <v/>
      </c>
      <c r="AJ275" s="1289"/>
      <c r="AK275" s="1289"/>
      <c r="AL275" s="212" t="str">
        <f t="shared" si="259"/>
        <v/>
      </c>
      <c r="AM275" s="247">
        <f>IF(ISERROR(VLOOKUP($F275,[1]기획현황취합!$A$1:$E$65440,[1]기획현황취합!$B$1,FALSE))=TRUE,0,VLOOKUP($F275,[1]기획현황취합!$A$1:$E$65440,[1]기획현황취합!$B$1,FALSE))</f>
        <v>0</v>
      </c>
      <c r="AN275" s="1099">
        <f>IF(ISERROR(VLOOKUP($F275,[1]기획현황취합!$A$1:$E$65440,[1]기획현황취합!$C$1,FALSE))=TRUE,0,VLOOKUP($F275,[1]기획현황취합!$A$1:$E$65440,[1]기획현황취합!$C$1,FALSE))</f>
        <v>0</v>
      </c>
      <c r="AO275" s="45">
        <f>IF(ISERROR(($AM275/1.1)/VLOOKUP($AG275,'TARGET MU'!$A:$D,'TARGET MU'!$D$1,FALSE))=TRUE,0,($AM275/1.1)/VLOOKUP($AG275,'TARGET MU'!$A:$D,'TARGET MU'!$D$1,FALSE))</f>
        <v>0</v>
      </c>
      <c r="AP275" s="1110">
        <f>IF(OR(AF275=0,AND(AV275=0,AW275=0)),0,IF(AG275="캡보이2",AV275*$AQ$5+AU275,IF(OR(AK275="IN",AK275="BG",AK275="VT",AK275="CB"),$AU275+(($AV275*(1+$AW$4))*(HLOOKUP(VLOOKUP(AG275,'TARGET MU'!$A:$P,'TARGET MU'!$J$1,FALSE),$AO$4:$AR$5,2,FALSE)))+$AW275,$AU275+((($AV275*(1+$AW$4))*(1+HLOOKUP(VLOOKUP($P275,CODE!$K:$P,CODE!$P$1,FALSE),$AS$4:$AV$5,2,FALSE)))*(HLOOKUP(VLOOKUP(AG275,'TARGET MU'!$A:$P,'TARGET MU'!$J$1,FALSE),$AO$4:$AR$5,2,FALSE)))+$AW275)))</f>
        <v>0</v>
      </c>
      <c r="AQ275" s="38">
        <f t="shared" si="248"/>
        <v>0</v>
      </c>
      <c r="AR275" s="754">
        <v>0</v>
      </c>
      <c r="AS275" s="754">
        <v>0</v>
      </c>
      <c r="AT275" s="244" t="s">
        <v>1724</v>
      </c>
      <c r="AU275" s="219">
        <f t="shared" si="249"/>
        <v>0</v>
      </c>
      <c r="AV275" s="245">
        <v>0</v>
      </c>
      <c r="AW275" s="246">
        <v>0</v>
      </c>
      <c r="AX275" s="250">
        <f>IF(ISERROR(VLOOKUP($F275,[1]기획현황취합!$A$1:$E$65440,[1]기획현황취합!$D$1,FALSE))=TRUE,0,VLOOKUP($F275,[1]기획현황취합!$A$1:$E$65440,[1]기획현황취합!$D$1,FALSE))</f>
        <v>0</v>
      </c>
      <c r="AY275" s="248">
        <v>0</v>
      </c>
      <c r="AZ275" s="208">
        <f>IF(ISERROR(VLOOKUP($F275,[1]기획현황취합!$A$1:$E$65440,[1]기획현황취합!$E$1,FALSE))=TRUE,0,VLOOKUP($F275,[1]기획현황취합!$A$1:$E$65440,[1]기획현황취합!$E$1,FALSE))</f>
        <v>0</v>
      </c>
      <c r="BA275" s="243">
        <v>0</v>
      </c>
      <c r="BB275" s="243">
        <v>0</v>
      </c>
      <c r="BC275" s="243">
        <v>0</v>
      </c>
      <c r="BD275" s="243">
        <v>0</v>
      </c>
      <c r="BE275" s="243">
        <v>0</v>
      </c>
      <c r="BF275" s="243">
        <v>0</v>
      </c>
      <c r="BG275" s="249">
        <v>0</v>
      </c>
      <c r="BH275" s="249">
        <v>0</v>
      </c>
      <c r="BI275" s="83">
        <f>IF($I275="TTL",SUMIF($C:$C,MID($K275,1,SEARCH("TTL",$K275)-2),$BI:$BI),SUMIF(실입고현황!$A:$A,BB275&amp;VLOOKUP($AG275,'TARGET MU'!$A:$D,'TARGET MU'!$B$1,FALSE)&amp;$Z275&amp;" "&amp;$AE275,실입고현황!$C:$C))</f>
        <v>2283</v>
      </c>
      <c r="BJ275" s="102">
        <f>IF($I275="TTL",SUMIF($C:$C,MID($K275,1,SEARCH("TTL",$K275)-2),$BJ:$BJ),SUMIF(실입고현황!$A:$A,BC275&amp;VLOOKUP($AG275,'TARGET MU'!$A:$D,'TARGET MU'!$B$1,FALSE)&amp;$Z275&amp;" "&amp;$AE275,실입고현황!$C:$C))</f>
        <v>924</v>
      </c>
      <c r="BK275" s="103">
        <f>IF($I275="TTL",SUMIF($C:$C,MID($K275,1,SEARCH("TTL",$K275)-2),$BK:$BK),SUMIF(실입고현황!$A:$A,BD275&amp;VLOOKUP($AG275,'TARGET MU'!$A:$D,'TARGET MU'!$B$1,FALSE)&amp;$Z275&amp;" "&amp;$AE275,실입고현황!$C:$C))</f>
        <v>0</v>
      </c>
      <c r="BL275" s="103">
        <f>IF($I275="TTL",SUMIF($C:$C,MID($K275,1,SEARCH("TTL",$K275)-2),$BL:$BL),SUMIF(실입고현황!$A:$A,BE275&amp;VLOOKUP($AG275,'TARGET MU'!$A:$D,'TARGET MU'!$B$1,FALSE)&amp;$Z275&amp;" "&amp;$AE275,실입고현황!$C:$C))</f>
        <v>0</v>
      </c>
      <c r="BM275" s="103">
        <f>IF($I275="TTL",SUMIF($C:$C,MID($K275,1,SEARCH("TTL",$K275)-2),$BM:$BM),SUMIF(실입고현황!$A:$A,BF275&amp;VLOOKUP($AG275,'TARGET MU'!$A:$D,'TARGET MU'!$B$1,FALSE)&amp;$Z275&amp;" "&amp;$AE275,실입고현황!$C:$C))</f>
        <v>0</v>
      </c>
      <c r="BN275" s="104">
        <f t="shared" si="293"/>
        <v>27</v>
      </c>
      <c r="BO275" s="46">
        <f t="shared" si="294"/>
        <v>3200</v>
      </c>
      <c r="BP275" s="94">
        <f t="shared" si="295"/>
        <v>68451000</v>
      </c>
      <c r="BQ275" s="94">
        <f t="shared" si="296"/>
        <v>302800000</v>
      </c>
      <c r="BR275" s="47">
        <f t="shared" si="289"/>
        <v>4.0214566225873583</v>
      </c>
      <c r="BT275" s="26" t="str">
        <f>IF(ISERROR(Z275&amp;VLOOKUP($AG275,'TARGET MU'!$A:$D,'TARGET MU'!$B$1,FALSE))=TRUE,"",Z275&amp;VLOOKUP($AG275,'TARGET MU'!$A:$D,'TARGET MU'!$B$1,FALSE))</f>
        <v/>
      </c>
      <c r="BU275" s="31">
        <f t="shared" si="305"/>
        <v>0</v>
      </c>
      <c r="BV275" s="31" t="str">
        <f t="shared" si="306"/>
        <v>0</v>
      </c>
      <c r="BX275" s="54" t="str">
        <f t="shared" si="263"/>
        <v/>
      </c>
      <c r="BY275" s="55" t="str">
        <f t="shared" si="264"/>
        <v/>
      </c>
      <c r="BZ275" s="55">
        <f t="shared" si="265"/>
        <v>0</v>
      </c>
      <c r="CA275" s="55">
        <f t="shared" si="266"/>
        <v>0</v>
      </c>
      <c r="CB275" s="55">
        <f t="shared" si="267"/>
        <v>0</v>
      </c>
      <c r="CC275" s="55">
        <f t="shared" si="268"/>
        <v>0</v>
      </c>
      <c r="CD275" s="56">
        <f t="shared" si="269"/>
        <v>0</v>
      </c>
      <c r="CE275" s="55" t="str">
        <f t="shared" si="270"/>
        <v/>
      </c>
      <c r="CF275" s="55" t="str">
        <f t="shared" si="271"/>
        <v/>
      </c>
      <c r="CG275" s="56">
        <f t="shared" si="272"/>
        <v>0</v>
      </c>
      <c r="CH275" s="55" t="str">
        <f t="shared" si="273"/>
        <v/>
      </c>
      <c r="CI275" s="55">
        <f t="shared" si="274"/>
        <v>1</v>
      </c>
      <c r="CJ275" s="55">
        <f t="shared" si="275"/>
        <v>0</v>
      </c>
      <c r="CK275" s="57">
        <f t="shared" si="297"/>
        <v>3200</v>
      </c>
      <c r="CL275" s="58">
        <f t="shared" si="276"/>
        <v>0</v>
      </c>
      <c r="CM275" s="57">
        <f t="shared" si="277"/>
        <v>0</v>
      </c>
      <c r="CN275" s="57">
        <f t="shared" si="278"/>
        <v>0</v>
      </c>
      <c r="CO275" s="57">
        <f t="shared" si="279"/>
        <v>0</v>
      </c>
      <c r="CP275" s="59" t="str">
        <f t="shared" si="280"/>
        <v/>
      </c>
      <c r="CQ275" s="234"/>
      <c r="CS275" s="48"/>
      <c r="CT275" s="49" t="str">
        <f t="shared" si="281"/>
        <v>ELS-아트인드림-05 TTL</v>
      </c>
      <c r="CU275" s="50" t="str">
        <f t="shared" si="282"/>
        <v/>
      </c>
      <c r="CV275" s="50" t="str">
        <f t="shared" si="262"/>
        <v/>
      </c>
      <c r="CW275" s="50" t="str">
        <f t="shared" si="283"/>
        <v/>
      </c>
      <c r="CX275" s="51">
        <f t="shared" si="284"/>
        <v>0</v>
      </c>
      <c r="CY275" s="51" t="str">
        <f t="shared" si="285"/>
        <v/>
      </c>
      <c r="CZ275" s="52">
        <f t="shared" si="298"/>
        <v>3200</v>
      </c>
      <c r="DA275" s="52">
        <f t="shared" si="286"/>
        <v>0</v>
      </c>
      <c r="DB275" s="51">
        <f t="shared" si="287"/>
        <v>0</v>
      </c>
      <c r="DC275" s="51">
        <f t="shared" si="288"/>
        <v>0</v>
      </c>
      <c r="DD275" s="60"/>
      <c r="DE275" s="164"/>
      <c r="DG275" s="270"/>
      <c r="DH275" s="276" t="str">
        <f t="shared" si="260"/>
        <v/>
      </c>
      <c r="DI275" s="269"/>
      <c r="DJ275" s="269"/>
      <c r="DK275" s="270"/>
      <c r="DL275" s="1167"/>
      <c r="DM275" s="1167"/>
      <c r="DN275" s="270"/>
      <c r="DO275" s="270"/>
      <c r="DP275" s="277" t="str">
        <f t="shared" si="261"/>
        <v/>
      </c>
      <c r="DQ275" s="270"/>
      <c r="DR275" s="270"/>
      <c r="DS275" s="271"/>
      <c r="DT275" s="270"/>
      <c r="DU275" s="271"/>
      <c r="DV275" s="270"/>
      <c r="DW275" s="270"/>
      <c r="DX275" s="271"/>
      <c r="DY275" s="271"/>
      <c r="DZ275" s="60"/>
      <c r="EA275" s="61"/>
      <c r="EB275" s="61"/>
      <c r="EC275" s="26" t="str">
        <f t="shared" si="307"/>
        <v>0</v>
      </c>
      <c r="ED275" s="26" t="str">
        <f t="shared" si="308"/>
        <v/>
      </c>
      <c r="EE275" s="27">
        <f>IF($ED275="",0,IF(COUNTIF(ED$12:ED274,ED275)=0,0,COUNTIF(ED$12:ED274,ED275)))</f>
        <v>0</v>
      </c>
      <c r="EF275" s="26">
        <f t="shared" si="309"/>
        <v>0</v>
      </c>
      <c r="EG275" s="27" t="str">
        <f t="shared" si="310"/>
        <v/>
      </c>
      <c r="EI275" s="26" t="str">
        <f t="shared" si="311"/>
        <v/>
      </c>
      <c r="EJ275" s="26" t="str">
        <f t="shared" si="312"/>
        <v/>
      </c>
    </row>
    <row r="276" spans="1:152" s="26" customFormat="1" ht="52.5" customHeight="1">
      <c r="A276" s="168" t="str">
        <f>IF(OR($I276="TTL",$I276=""),"",IF(ISERROR(VLOOKUP($B276,CODE!$D:$G,CODE!$F$1-2,FALSE))=TRUE,"전략",VLOOKUP($B276,CODE!$D:$G,CODE!$F$1-2,FALSE)))</f>
        <v>전략</v>
      </c>
      <c r="B276" s="217" t="str">
        <f>IF(OR($I276="TTL",$I276=""),"",IF(VLOOKUP($P276,CODE!$K:$O,CODE!$O$1,FALSE)="",$I276,$I276&amp;"-"&amp;VLOOKUP($P276,CODE!$K:$O,CODE!$O$1,FALSE)))</f>
        <v>URB-의류</v>
      </c>
      <c r="C276" s="71" t="str">
        <f t="shared" si="299"/>
        <v>URB-대경-03</v>
      </c>
      <c r="D276" s="300" t="str">
        <f t="shared" si="300"/>
        <v>URB-대경-03URBTHF5003BK</v>
      </c>
      <c r="E276" s="71">
        <f t="shared" si="301"/>
        <v>1</v>
      </c>
      <c r="F276" s="193" t="str">
        <f t="shared" si="302"/>
        <v>URB-대경-031</v>
      </c>
      <c r="G276" s="71" t="str">
        <f t="shared" si="303"/>
        <v>URB-대경-031-URBTHF5003BLACKOSS</v>
      </c>
      <c r="H276" s="71" t="str">
        <f>IF(ISERROR(I276&amp;VLOOKUP(P276,CODE!$K:$N,CODE!$N$1,FALSE)&amp;S276)=TRUE,0,I276&amp;VLOOKUP(P276,CODE!$K:$N,CODE!$N$1,FALSE)&amp;S276)</f>
        <v>URB의류3</v>
      </c>
      <c r="I276" s="71" t="str">
        <f>IF(ISERROR(SEARCH("TTL",$K276))=TRUE,IF($L276="","",VLOOKUP($L276,CODE!$B:$G,CODE!$D$1,FALSE)),"TTL")</f>
        <v>URB</v>
      </c>
      <c r="J276" s="237" t="str">
        <f t="shared" si="304"/>
        <v>14FW U</v>
      </c>
      <c r="K276" s="878"/>
      <c r="L276" s="40" t="s">
        <v>2549</v>
      </c>
      <c r="M276" s="41" t="str">
        <f>IF(OR($I276="TTL",$L276=""),"",VLOOKUP($L276,CODE!$B:$D,CODE!$C$1,FALSE))</f>
        <v>URBAN SWAGGER</v>
      </c>
      <c r="N276" s="42" t="str">
        <f>IF(OR($I276="TTL",$L276=""),"",VLOOKUP($K$2,CODE!$S:$T,CODE!$T$1-1,FALSE))</f>
        <v>F</v>
      </c>
      <c r="O276" s="1281">
        <v>5</v>
      </c>
      <c r="P276" s="40" t="s">
        <v>2550</v>
      </c>
      <c r="Q276" s="41" t="str">
        <f>IF(OR($I276="TTL",$P276=""),"",VLOOKUP($P276,CODE!$K:$M,CODE!$L$1,FALSE))</f>
        <v>HOODED T-SHIRTS</v>
      </c>
      <c r="R276" s="1282" t="s">
        <v>2551</v>
      </c>
      <c r="S276" s="1283">
        <v>3</v>
      </c>
      <c r="T276" s="43" t="str">
        <f t="shared" si="255"/>
        <v>003</v>
      </c>
      <c r="U276" s="39" t="str">
        <f t="shared" si="256"/>
        <v>URBTHF5003</v>
      </c>
      <c r="V276" s="36">
        <f t="shared" si="290"/>
        <v>0.25</v>
      </c>
      <c r="W276" s="1284" t="s">
        <v>2559</v>
      </c>
      <c r="X276" s="39" t="str">
        <f>IF($Y276="","",VLOOKUP($Y276,CODE!$AE:$AF,CODE!$AF$1-1,FALSE))</f>
        <v>BK</v>
      </c>
      <c r="Y276" s="37" t="s">
        <v>2558</v>
      </c>
      <c r="Z276" s="35" t="str">
        <f t="shared" si="257"/>
        <v>URBTHF5003BK</v>
      </c>
      <c r="AA276" s="592" t="str">
        <f t="shared" si="291"/>
        <v/>
      </c>
      <c r="AB276" s="44">
        <f t="shared" si="292"/>
        <v>0.25</v>
      </c>
      <c r="AC276" s="598" t="s">
        <v>3013</v>
      </c>
      <c r="AD276" s="184">
        <v>1</v>
      </c>
      <c r="AE276" s="1285" t="s">
        <v>2552</v>
      </c>
      <c r="AF276" s="1295">
        <v>250</v>
      </c>
      <c r="AG276" s="1287" t="s">
        <v>2560</v>
      </c>
      <c r="AH276" s="1288">
        <v>3</v>
      </c>
      <c r="AI276" s="224" t="str">
        <f t="shared" si="258"/>
        <v>03</v>
      </c>
      <c r="AJ276" s="1289" t="s">
        <v>2553</v>
      </c>
      <c r="AK276" s="1289" t="s">
        <v>2561</v>
      </c>
      <c r="AL276" s="212">
        <f t="shared" si="259"/>
        <v>1</v>
      </c>
      <c r="AM276" s="247">
        <f>IF(ISERROR(VLOOKUP($F276,[1]기획현황취합!$A$1:$E$65440,[1]기획현황취합!$B$1,FALSE))=TRUE,0,VLOOKUP($F276,[1]기획현황취합!$A$1:$E$65440,[1]기획현황취합!$B$1,FALSE))</f>
        <v>89000</v>
      </c>
      <c r="AN276" s="1099">
        <f>IF(ISERROR(VLOOKUP($F276,[1]기획현황취합!$A$1:$E$65440,[1]기획현황취합!$C$1,FALSE))=TRUE,0,VLOOKUP($F276,[1]기획현황취합!$A$1:$E$65440,[1]기획현황취합!$C$1,FALSE))</f>
        <v>41820</v>
      </c>
      <c r="AO276" s="45">
        <f>IF(ISERROR(($AM276/1.1)/VLOOKUP($AG276,'TARGET MU'!$A:$D,'TARGET MU'!$D$1,FALSE))=TRUE,0,($AM276/1.1)/VLOOKUP($AG276,'TARGET MU'!$A:$D,'TARGET MU'!$D$1,FALSE))</f>
        <v>17979.797979797979</v>
      </c>
      <c r="AP276" s="1110">
        <f>IF(OR(AF276=0,AND(AV276=0,AW276=0)),0,IF(AG276="캡보이2",AV276*$AQ$5+AU276,IF(OR(AK276="IN",AK276="BG",AK276="VT",AK276="CB"),$AU276+(($AV276*(1+$AW$4))*(HLOOKUP(VLOOKUP(AG276,'TARGET MU'!$A:$P,'TARGET MU'!$J$1,FALSE),$AO$4:$AR$5,2,FALSE)))+$AW276,$AU276+((($AV276*(1+$AW$4))*(1+HLOOKUP(VLOOKUP($P276,CODE!$K:$P,CODE!$P$1,FALSE),$AS$4:$AV$5,2,FALSE)))*(HLOOKUP(VLOOKUP(AG276,'TARGET MU'!$A:$P,'TARGET MU'!$J$1,FALSE),$AO$4:$AR$5,2,FALSE)))+$AW276)))</f>
        <v>20232.5</v>
      </c>
      <c r="AQ276" s="38">
        <f t="shared" ref="AQ276:AQ315" si="313">AP276-AO276</f>
        <v>2252.7020202020212</v>
      </c>
      <c r="AR276" s="754">
        <v>0</v>
      </c>
      <c r="AS276" s="754">
        <v>20</v>
      </c>
      <c r="AT276" s="244" t="s">
        <v>1724</v>
      </c>
      <c r="AU276" s="219">
        <f t="shared" ref="AU276:AU315" si="314">SUM(AR276:AT276)</f>
        <v>20</v>
      </c>
      <c r="AV276" s="245">
        <v>17.5</v>
      </c>
      <c r="AW276" s="246">
        <v>0</v>
      </c>
      <c r="AX276" s="250">
        <f>IF(ISERROR(VLOOKUP($F276,[1]기획현황취합!$A$1:$E$65440,[1]기획현황취합!$D$1,FALSE))=TRUE,0,VLOOKUP($F276,[1]기획현황취합!$A$1:$E$65440,[1]기획현황취합!$D$1,FALSE))</f>
        <v>41746</v>
      </c>
      <c r="AY276" s="248">
        <v>0</v>
      </c>
      <c r="AZ276" s="208">
        <f>IF(ISERROR(VLOOKUP($F276,[1]기획현황취합!$A$1:$E$65440,[1]기획현황취합!$E$1,FALSE))=TRUE,0,VLOOKUP($F276,[1]기획현황취합!$A$1:$E$65440,[1]기획현황취합!$E$1,FALSE))</f>
        <v>41844</v>
      </c>
      <c r="BA276" s="243">
        <v>41859</v>
      </c>
      <c r="BB276" s="243">
        <v>41859</v>
      </c>
      <c r="BC276" s="243">
        <v>41884</v>
      </c>
      <c r="BD276" s="243">
        <v>0</v>
      </c>
      <c r="BE276" s="243">
        <v>0</v>
      </c>
      <c r="BF276" s="243">
        <v>0</v>
      </c>
      <c r="BG276" s="249" t="s">
        <v>2838</v>
      </c>
      <c r="BH276" s="249">
        <v>0</v>
      </c>
      <c r="BI276" s="83">
        <f>IF($I276="TTL",SUMIF($C:$C,MID($K276,1,SEARCH("TTL",$K276)-2),$BI:$BI),SUMIF(실입고현황!$A:$A,BB276&amp;VLOOKUP($AG276,'TARGET MU'!$A:$D,'TARGET MU'!$B$1,FALSE)&amp;$Z276&amp;" "&amp;$AE276,실입고현황!$C:$C))</f>
        <v>256</v>
      </c>
      <c r="BJ276" s="102">
        <f>IF($I276="TTL",SUMIF($C:$C,MID($K276,1,SEARCH("TTL",$K276)-2),$BJ:$BJ),SUMIF(실입고현황!$A:$A,BC276&amp;VLOOKUP($AG276,'TARGET MU'!$A:$D,'TARGET MU'!$B$1,FALSE)&amp;$Z276&amp;" "&amp;$AE276,실입고현황!$C:$C))</f>
        <v>4</v>
      </c>
      <c r="BK276" s="103">
        <f>IF($I276="TTL",SUMIF($C:$C,MID($K276,1,SEARCH("TTL",$K276)-2),$BK:$BK),SUMIF(실입고현황!$A:$A,BD276&amp;VLOOKUP($AG276,'TARGET MU'!$A:$D,'TARGET MU'!$B$1,FALSE)&amp;$Z276&amp;" "&amp;$AE276,실입고현황!$C:$C))</f>
        <v>0</v>
      </c>
      <c r="BL276" s="103">
        <f>IF($I276="TTL",SUMIF($C:$C,MID($K276,1,SEARCH("TTL",$K276)-2),$BL:$BL),SUMIF(실입고현황!$A:$A,BE276&amp;VLOOKUP($AG276,'TARGET MU'!$A:$D,'TARGET MU'!$B$1,FALSE)&amp;$Z276&amp;" "&amp;$AE276,실입고현황!$C:$C))</f>
        <v>0</v>
      </c>
      <c r="BM276" s="103">
        <f>IF($I276="TTL",SUMIF($C:$C,MID($K276,1,SEARCH("TTL",$K276)-2),$BM:$BM),SUMIF(실입고현황!$A:$A,BF276&amp;VLOOKUP($AG276,'TARGET MU'!$A:$D,'TARGET MU'!$B$1,FALSE)&amp;$Z276&amp;" "&amp;$AE276,실입고현황!$C:$C))</f>
        <v>0</v>
      </c>
      <c r="BN276" s="104">
        <f t="shared" si="293"/>
        <v>0</v>
      </c>
      <c r="BO276" s="46">
        <f t="shared" si="294"/>
        <v>250</v>
      </c>
      <c r="BP276" s="94">
        <f t="shared" si="295"/>
        <v>5058125</v>
      </c>
      <c r="BQ276" s="94">
        <f t="shared" si="296"/>
        <v>22250000</v>
      </c>
      <c r="BR276" s="47">
        <f t="shared" si="289"/>
        <v>3.9989665592038013</v>
      </c>
      <c r="BT276" s="26" t="str">
        <f>IF(ISERROR(Z276&amp;VLOOKUP($AG276,'TARGET MU'!$A:$D,'TARGET MU'!$B$1,FALSE))=TRUE,"",Z276&amp;VLOOKUP($AG276,'TARGET MU'!$A:$D,'TARGET MU'!$B$1,FALSE))</f>
        <v>URBTHF5003BK대경글로텍</v>
      </c>
      <c r="BU276" s="31">
        <f t="shared" si="305"/>
        <v>20232.5</v>
      </c>
      <c r="BV276" s="31" t="str">
        <f t="shared" si="306"/>
        <v>URBTHF5003BKOSS25089000대경03IN</v>
      </c>
      <c r="BX276" s="54" t="str">
        <f t="shared" si="263"/>
        <v>URB</v>
      </c>
      <c r="BY276" s="55">
        <f t="shared" si="264"/>
        <v>5</v>
      </c>
      <c r="BZ276" s="55" t="str">
        <f t="shared" si="265"/>
        <v>M</v>
      </c>
      <c r="CA276" s="55" t="str">
        <f t="shared" si="266"/>
        <v>TH</v>
      </c>
      <c r="CB276" s="55" t="str">
        <f t="shared" si="267"/>
        <v>U</v>
      </c>
      <c r="CC276" s="55" t="str">
        <f t="shared" si="268"/>
        <v>IN</v>
      </c>
      <c r="CD276" s="56" t="str">
        <f t="shared" si="269"/>
        <v>14FW URBAN SWAGGER_HOOD_02_BK</v>
      </c>
      <c r="CE276" s="55" t="str">
        <f t="shared" si="270"/>
        <v>URBTHF5003</v>
      </c>
      <c r="CF276" s="55" t="str">
        <f t="shared" si="271"/>
        <v>003</v>
      </c>
      <c r="CG276" s="56" t="str">
        <f t="shared" si="272"/>
        <v>14FW URBAN SWAGGER_HOOD_02_BK</v>
      </c>
      <c r="CH276" s="55" t="str">
        <f t="shared" si="273"/>
        <v>BK</v>
      </c>
      <c r="CI276" s="55">
        <f t="shared" si="274"/>
        <v>1</v>
      </c>
      <c r="CJ276" s="55" t="str">
        <f t="shared" si="275"/>
        <v>OSS</v>
      </c>
      <c r="CK276" s="57">
        <f t="shared" si="297"/>
        <v>250</v>
      </c>
      <c r="CL276" s="58">
        <f t="shared" si="276"/>
        <v>17.5</v>
      </c>
      <c r="CM276" s="57">
        <f t="shared" si="277"/>
        <v>89000</v>
      </c>
      <c r="CN276" s="57">
        <f t="shared" si="278"/>
        <v>20212.5</v>
      </c>
      <c r="CO276" s="57">
        <f t="shared" si="279"/>
        <v>20</v>
      </c>
      <c r="CP276" s="59">
        <f t="shared" si="280"/>
        <v>1</v>
      </c>
      <c r="CQ276" s="234"/>
      <c r="CS276" s="48"/>
      <c r="CT276" s="49" t="str">
        <f t="shared" si="281"/>
        <v>URBTHF5003BKOSS</v>
      </c>
      <c r="CU276" s="50" t="str">
        <f t="shared" si="282"/>
        <v>URBAN SWAGGER</v>
      </c>
      <c r="CV276" s="50" t="str">
        <f t="shared" si="262"/>
        <v>HOODED T-SHIRTS_003</v>
      </c>
      <c r="CW276" s="50" t="str">
        <f t="shared" si="283"/>
        <v>BLACK_OSS</v>
      </c>
      <c r="CX276" s="51" t="str">
        <f t="shared" si="284"/>
        <v>URB</v>
      </c>
      <c r="CY276" s="51" t="str">
        <f t="shared" si="285"/>
        <v>003</v>
      </c>
      <c r="CZ276" s="52">
        <f t="shared" si="298"/>
        <v>250</v>
      </c>
      <c r="DA276" s="52">
        <f t="shared" si="286"/>
        <v>89000</v>
      </c>
      <c r="DB276" s="51" t="str">
        <f t="shared" si="287"/>
        <v>BLACK</v>
      </c>
      <c r="DC276" s="51" t="str">
        <f t="shared" si="288"/>
        <v>OSS</v>
      </c>
      <c r="DD276" s="60"/>
      <c r="DE276" s="164"/>
      <c r="DG276" s="270">
        <v>41778</v>
      </c>
      <c r="DH276" s="276">
        <f t="shared" si="260"/>
        <v>41754</v>
      </c>
      <c r="DI276" s="269">
        <v>41750</v>
      </c>
      <c r="DJ276" s="269">
        <v>41750</v>
      </c>
      <c r="DK276" s="270"/>
      <c r="DL276" s="1167"/>
      <c r="DM276" s="1167"/>
      <c r="DN276" s="270"/>
      <c r="DO276" s="270"/>
      <c r="DP276" s="277">
        <f t="shared" si="261"/>
        <v>41784</v>
      </c>
      <c r="DQ276" s="270"/>
      <c r="DR276" s="270"/>
      <c r="DS276" s="271"/>
      <c r="DT276" s="270"/>
      <c r="DU276" s="271"/>
      <c r="DV276" s="270">
        <v>41823</v>
      </c>
      <c r="DW276" s="270"/>
      <c r="DX276" s="271"/>
      <c r="DY276" s="271"/>
      <c r="DZ276" s="60"/>
      <c r="EA276" s="61"/>
      <c r="EB276" s="61"/>
      <c r="EC276" s="26" t="str">
        <f t="shared" si="307"/>
        <v>URBTHF5003BK41746</v>
      </c>
      <c r="ED276" s="26" t="str">
        <f t="shared" si="308"/>
        <v>URBTHF5003BKOSS</v>
      </c>
      <c r="EE276" s="27">
        <f>IF($ED276="",0,IF(COUNTIF(ED$12:ED275,ED276)=0,0,COUNTIF(ED$12:ED275,ED276)))</f>
        <v>0</v>
      </c>
      <c r="EF276" s="26">
        <f t="shared" si="309"/>
        <v>0</v>
      </c>
      <c r="EG276" s="27" t="str">
        <f t="shared" si="310"/>
        <v/>
      </c>
      <c r="EI276" s="26" t="str">
        <f t="shared" si="311"/>
        <v>URBTHF5003</v>
      </c>
      <c r="EJ276" s="26" t="str">
        <f t="shared" si="312"/>
        <v>URBTHF5003BK</v>
      </c>
      <c r="EV276" s="26">
        <f t="shared" ref="EV276:EV286" si="315">AV276*AF276</f>
        <v>4375</v>
      </c>
    </row>
    <row r="277" spans="1:152" s="26" customFormat="1" ht="52.5" customHeight="1">
      <c r="A277" s="168" t="str">
        <f>IF(OR($I277="TTL",$I277=""),"",IF(ISERROR(VLOOKUP($B277,CODE!$D:$G,CODE!$F$1-2,FALSE))=TRUE,"전략",VLOOKUP($B277,CODE!$D:$G,CODE!$F$1-2,FALSE)))</f>
        <v>전략</v>
      </c>
      <c r="B277" s="217" t="str">
        <f>IF(OR($I277="TTL",$I277=""),"",IF(VLOOKUP($P277,CODE!$K:$O,CODE!$O$1,FALSE)="",$I277,$I277&amp;"-"&amp;VLOOKUP($P277,CODE!$K:$O,CODE!$O$1,FALSE)))</f>
        <v>URB-의류</v>
      </c>
      <c r="C277" s="71" t="str">
        <f t="shared" si="299"/>
        <v>URB-대경-03</v>
      </c>
      <c r="D277" s="300" t="str">
        <f t="shared" si="300"/>
        <v>URB-대경-03URBTHF5003BK</v>
      </c>
      <c r="E277" s="71">
        <f t="shared" si="301"/>
        <v>1</v>
      </c>
      <c r="F277" s="193" t="str">
        <f t="shared" si="302"/>
        <v>URB-대경-031</v>
      </c>
      <c r="G277" s="71" t="str">
        <f t="shared" si="303"/>
        <v>URB-대경-031-URBTHF5003BLACKOMM</v>
      </c>
      <c r="H277" s="71" t="str">
        <f>IF(ISERROR(I277&amp;VLOOKUP(P277,CODE!$K:$N,CODE!$N$1,FALSE)&amp;S277)=TRUE,0,I277&amp;VLOOKUP(P277,CODE!$K:$N,CODE!$N$1,FALSE)&amp;S277)</f>
        <v>URB의류3</v>
      </c>
      <c r="I277" s="71" t="str">
        <f>IF(ISERROR(SEARCH("TTL",$K277))=TRUE,IF($L277="","",VLOOKUP($L277,CODE!$B:$G,CODE!$D$1,FALSE)),"TTL")</f>
        <v>URB</v>
      </c>
      <c r="J277" s="237" t="str">
        <f t="shared" si="304"/>
        <v>14FW U</v>
      </c>
      <c r="K277" s="878"/>
      <c r="L277" s="40" t="s">
        <v>2549</v>
      </c>
      <c r="M277" s="41" t="str">
        <f>IF(OR($I277="TTL",$L277=""),"",VLOOKUP($L277,CODE!$B:$D,CODE!$C$1,FALSE))</f>
        <v>URBAN SWAGGER</v>
      </c>
      <c r="N277" s="42" t="str">
        <f>IF(OR($I277="TTL",$L277=""),"",VLOOKUP($K$2,CODE!$S:$T,CODE!$T$1-1,FALSE))</f>
        <v>F</v>
      </c>
      <c r="O277" s="1281">
        <v>5</v>
      </c>
      <c r="P277" s="40" t="s">
        <v>2550</v>
      </c>
      <c r="Q277" s="41" t="str">
        <f>IF(OR($I277="TTL",$P277=""),"",VLOOKUP($P277,CODE!$K:$M,CODE!$L$1,FALSE))</f>
        <v>HOODED T-SHIRTS</v>
      </c>
      <c r="R277" s="1282" t="s">
        <v>2551</v>
      </c>
      <c r="S277" s="1283">
        <v>3</v>
      </c>
      <c r="T277" s="43" t="str">
        <f t="shared" si="255"/>
        <v>003</v>
      </c>
      <c r="U277" s="39" t="str">
        <f t="shared" si="256"/>
        <v>URBTHF5003</v>
      </c>
      <c r="V277" s="36">
        <f t="shared" si="290"/>
        <v>0.25</v>
      </c>
      <c r="W277" s="1284" t="s">
        <v>2559</v>
      </c>
      <c r="X277" s="39" t="str">
        <f>IF($Y277="","",VLOOKUP($Y277,CODE!$AE:$AF,CODE!$AF$1-1,FALSE))</f>
        <v>BK</v>
      </c>
      <c r="Y277" s="37" t="s">
        <v>2558</v>
      </c>
      <c r="Z277" s="35" t="str">
        <f t="shared" si="257"/>
        <v>URBTHF5003BK</v>
      </c>
      <c r="AA277" s="592" t="str">
        <f t="shared" si="291"/>
        <v/>
      </c>
      <c r="AB277" s="44">
        <f t="shared" si="292"/>
        <v>0.25</v>
      </c>
      <c r="AC277" s="598" t="s">
        <v>3013</v>
      </c>
      <c r="AD277" s="184">
        <v>1</v>
      </c>
      <c r="AE277" s="1285" t="s">
        <v>2554</v>
      </c>
      <c r="AF277" s="1295">
        <v>350</v>
      </c>
      <c r="AG277" s="1287" t="s">
        <v>2560</v>
      </c>
      <c r="AH277" s="1288">
        <v>3</v>
      </c>
      <c r="AI277" s="224" t="str">
        <f t="shared" si="258"/>
        <v>03</v>
      </c>
      <c r="AJ277" s="1289" t="s">
        <v>2553</v>
      </c>
      <c r="AK277" s="1289" t="s">
        <v>2561</v>
      </c>
      <c r="AL277" s="212">
        <f t="shared" si="259"/>
        <v>1</v>
      </c>
      <c r="AM277" s="247">
        <f>IF(ISERROR(VLOOKUP($F277,[1]기획현황취합!$A$1:$E$65440,[1]기획현황취합!$B$1,FALSE))=TRUE,0,VLOOKUP($F277,[1]기획현황취합!$A$1:$E$65440,[1]기획현황취합!$B$1,FALSE))</f>
        <v>89000</v>
      </c>
      <c r="AN277" s="1099">
        <f>IF(ISERROR(VLOOKUP($F277,[1]기획현황취합!$A$1:$E$65440,[1]기획현황취합!$C$1,FALSE))=TRUE,0,VLOOKUP($F277,[1]기획현황취합!$A$1:$E$65440,[1]기획현황취합!$C$1,FALSE))</f>
        <v>41820</v>
      </c>
      <c r="AO277" s="45">
        <f>IF(ISERROR(($AM277/1.1)/VLOOKUP($AG277,'TARGET MU'!$A:$D,'TARGET MU'!$D$1,FALSE))=TRUE,0,($AM277/1.1)/VLOOKUP($AG277,'TARGET MU'!$A:$D,'TARGET MU'!$D$1,FALSE))</f>
        <v>17979.797979797979</v>
      </c>
      <c r="AP277" s="1110">
        <f>IF(OR(AF277=0,AND(AV277=0,AW277=0)),0,IF(AG277="캡보이2",AV277*$AQ$5+AU277,IF(OR(AK277="IN",AK277="BG",AK277="VT",AK277="CB"),$AU277+(($AV277*(1+$AW$4))*(HLOOKUP(VLOOKUP(AG277,'TARGET MU'!$A:$P,'TARGET MU'!$J$1,FALSE),$AO$4:$AR$5,2,FALSE)))+$AW277,$AU277+((($AV277*(1+$AW$4))*(1+HLOOKUP(VLOOKUP($P277,CODE!$K:$P,CODE!$P$1,FALSE),$AS$4:$AV$5,2,FALSE)))*(HLOOKUP(VLOOKUP(AG277,'TARGET MU'!$A:$P,'TARGET MU'!$J$1,FALSE),$AO$4:$AR$5,2,FALSE)))+$AW277)))</f>
        <v>20232.5</v>
      </c>
      <c r="AQ277" s="38">
        <f t="shared" si="313"/>
        <v>2252.7020202020212</v>
      </c>
      <c r="AR277" s="754">
        <v>0</v>
      </c>
      <c r="AS277" s="754">
        <v>20</v>
      </c>
      <c r="AT277" s="244" t="s">
        <v>1724</v>
      </c>
      <c r="AU277" s="219">
        <f t="shared" si="314"/>
        <v>20</v>
      </c>
      <c r="AV277" s="245">
        <v>17.5</v>
      </c>
      <c r="AW277" s="246">
        <v>0</v>
      </c>
      <c r="AX277" s="250">
        <f>IF(ISERROR(VLOOKUP($F277,[1]기획현황취합!$A$1:$E$65440,[1]기획현황취합!$D$1,FALSE))=TRUE,0,VLOOKUP($F277,[1]기획현황취합!$A$1:$E$65440,[1]기획현황취합!$D$1,FALSE))</f>
        <v>41746</v>
      </c>
      <c r="AY277" s="248">
        <v>0</v>
      </c>
      <c r="AZ277" s="208">
        <f>IF(ISERROR(VLOOKUP($F277,[1]기획현황취합!$A$1:$E$65440,[1]기획현황취합!$E$1,FALSE))=TRUE,0,VLOOKUP($F277,[1]기획현황취합!$A$1:$E$65440,[1]기획현황취합!$E$1,FALSE))</f>
        <v>41844</v>
      </c>
      <c r="BA277" s="243">
        <v>41859</v>
      </c>
      <c r="BB277" s="243">
        <v>41859</v>
      </c>
      <c r="BC277" s="243">
        <v>41884</v>
      </c>
      <c r="BD277" s="243">
        <v>0</v>
      </c>
      <c r="BE277" s="243">
        <v>0</v>
      </c>
      <c r="BF277" s="243">
        <v>0</v>
      </c>
      <c r="BG277" s="249" t="s">
        <v>2838</v>
      </c>
      <c r="BH277" s="249">
        <v>0</v>
      </c>
      <c r="BI277" s="83">
        <f>IF($I277="TTL",SUMIF($C:$C,MID($K277,1,SEARCH("TTL",$K277)-2),$BI:$BI),SUMIF(실입고현황!$A:$A,BB277&amp;VLOOKUP($AG277,'TARGET MU'!$A:$D,'TARGET MU'!$B$1,FALSE)&amp;$Z277&amp;" "&amp;$AE277,실입고현황!$C:$C))</f>
        <v>355</v>
      </c>
      <c r="BJ277" s="102">
        <f>IF($I277="TTL",SUMIF($C:$C,MID($K277,1,SEARCH("TTL",$K277)-2),$BJ:$BJ),SUMIF(실입고현황!$A:$A,BC277&amp;VLOOKUP($AG277,'TARGET MU'!$A:$D,'TARGET MU'!$B$1,FALSE)&amp;$Z277&amp;" "&amp;$AE277,실입고현황!$C:$C))</f>
        <v>4</v>
      </c>
      <c r="BK277" s="103">
        <f>IF($I277="TTL",SUMIF($C:$C,MID($K277,1,SEARCH("TTL",$K277)-2),$BK:$BK),SUMIF(실입고현황!$A:$A,BD277&amp;VLOOKUP($AG277,'TARGET MU'!$A:$D,'TARGET MU'!$B$1,FALSE)&amp;$Z277&amp;" "&amp;$AE277,실입고현황!$C:$C))</f>
        <v>0</v>
      </c>
      <c r="BL277" s="103">
        <f>IF($I277="TTL",SUMIF($C:$C,MID($K277,1,SEARCH("TTL",$K277)-2),$BL:$BL),SUMIF(실입고현황!$A:$A,BE277&amp;VLOOKUP($AG277,'TARGET MU'!$A:$D,'TARGET MU'!$B$1,FALSE)&amp;$Z277&amp;" "&amp;$AE277,실입고현황!$C:$C))</f>
        <v>0</v>
      </c>
      <c r="BM277" s="103">
        <f>IF($I277="TTL",SUMIF($C:$C,MID($K277,1,SEARCH("TTL",$K277)-2),$BM:$BM),SUMIF(실입고현황!$A:$A,BF277&amp;VLOOKUP($AG277,'TARGET MU'!$A:$D,'TARGET MU'!$B$1,FALSE)&amp;$Z277&amp;" "&amp;$AE277,실입고현황!$C:$C))</f>
        <v>0</v>
      </c>
      <c r="BN277" s="104">
        <f t="shared" si="293"/>
        <v>0</v>
      </c>
      <c r="BO277" s="46">
        <f t="shared" si="294"/>
        <v>350</v>
      </c>
      <c r="BP277" s="94">
        <f t="shared" si="295"/>
        <v>7081375</v>
      </c>
      <c r="BQ277" s="94">
        <f t="shared" si="296"/>
        <v>31150000</v>
      </c>
      <c r="BR277" s="47">
        <f t="shared" si="289"/>
        <v>3.9989665592038008</v>
      </c>
      <c r="BT277" s="26" t="str">
        <f>IF(ISERROR(Z277&amp;VLOOKUP($AG277,'TARGET MU'!$A:$D,'TARGET MU'!$B$1,FALSE))=TRUE,"",Z277&amp;VLOOKUP($AG277,'TARGET MU'!$A:$D,'TARGET MU'!$B$1,FALSE))</f>
        <v>URBTHF5003BK대경글로텍</v>
      </c>
      <c r="BU277" s="31">
        <f t="shared" si="305"/>
        <v>20232.5</v>
      </c>
      <c r="BV277" s="31" t="str">
        <f t="shared" si="306"/>
        <v>URBTHF5003BKOMM35089000대경03IN</v>
      </c>
      <c r="BX277" s="54" t="str">
        <f t="shared" si="263"/>
        <v>URB</v>
      </c>
      <c r="BY277" s="55">
        <f t="shared" si="264"/>
        <v>5</v>
      </c>
      <c r="BZ277" s="55" t="str">
        <f t="shared" si="265"/>
        <v>M</v>
      </c>
      <c r="CA277" s="55" t="str">
        <f t="shared" si="266"/>
        <v>TH</v>
      </c>
      <c r="CB277" s="55" t="str">
        <f t="shared" si="267"/>
        <v>U</v>
      </c>
      <c r="CC277" s="55" t="str">
        <f t="shared" si="268"/>
        <v>IN</v>
      </c>
      <c r="CD277" s="56" t="str">
        <f t="shared" si="269"/>
        <v>14FW URBAN SWAGGER_HOOD_02_BK</v>
      </c>
      <c r="CE277" s="55" t="str">
        <f t="shared" si="270"/>
        <v>URBTHF5003</v>
      </c>
      <c r="CF277" s="55" t="str">
        <f t="shared" si="271"/>
        <v>003</v>
      </c>
      <c r="CG277" s="56" t="str">
        <f t="shared" si="272"/>
        <v>14FW URBAN SWAGGER_HOOD_02_BK</v>
      </c>
      <c r="CH277" s="55" t="str">
        <f t="shared" si="273"/>
        <v>BK</v>
      </c>
      <c r="CI277" s="55">
        <f t="shared" si="274"/>
        <v>1</v>
      </c>
      <c r="CJ277" s="55" t="str">
        <f t="shared" si="275"/>
        <v>OMM</v>
      </c>
      <c r="CK277" s="57">
        <f t="shared" si="297"/>
        <v>350</v>
      </c>
      <c r="CL277" s="58">
        <f t="shared" si="276"/>
        <v>17.5</v>
      </c>
      <c r="CM277" s="57">
        <f t="shared" si="277"/>
        <v>89000</v>
      </c>
      <c r="CN277" s="57">
        <f t="shared" si="278"/>
        <v>20212.5</v>
      </c>
      <c r="CO277" s="57">
        <f t="shared" si="279"/>
        <v>20</v>
      </c>
      <c r="CP277" s="59">
        <f t="shared" si="280"/>
        <v>1</v>
      </c>
      <c r="CQ277" s="234"/>
      <c r="CS277" s="48"/>
      <c r="CT277" s="49" t="str">
        <f t="shared" si="281"/>
        <v>URBTHF5003BKOMM</v>
      </c>
      <c r="CU277" s="50" t="str">
        <f t="shared" si="282"/>
        <v>URBAN SWAGGER</v>
      </c>
      <c r="CV277" s="50" t="str">
        <f t="shared" si="262"/>
        <v>HOODED T-SHIRTS_003</v>
      </c>
      <c r="CW277" s="50" t="str">
        <f t="shared" si="283"/>
        <v>BLACK_OMM</v>
      </c>
      <c r="CX277" s="51" t="str">
        <f t="shared" si="284"/>
        <v>URB</v>
      </c>
      <c r="CY277" s="51" t="str">
        <f t="shared" si="285"/>
        <v>003</v>
      </c>
      <c r="CZ277" s="52">
        <f t="shared" si="298"/>
        <v>350</v>
      </c>
      <c r="DA277" s="52">
        <f t="shared" si="286"/>
        <v>89000</v>
      </c>
      <c r="DB277" s="51" t="str">
        <f t="shared" si="287"/>
        <v>BLACK</v>
      </c>
      <c r="DC277" s="51" t="str">
        <f t="shared" si="288"/>
        <v>OMM</v>
      </c>
      <c r="DD277" s="60"/>
      <c r="DE277" s="164"/>
      <c r="DG277" s="270">
        <v>41778</v>
      </c>
      <c r="DH277" s="276">
        <f t="shared" si="260"/>
        <v>41754</v>
      </c>
      <c r="DI277" s="269">
        <v>41750</v>
      </c>
      <c r="DJ277" s="269">
        <v>41750</v>
      </c>
      <c r="DK277" s="270"/>
      <c r="DL277" s="1167"/>
      <c r="DM277" s="1167"/>
      <c r="DN277" s="270"/>
      <c r="DO277" s="270"/>
      <c r="DP277" s="277">
        <f t="shared" si="261"/>
        <v>41784</v>
      </c>
      <c r="DQ277" s="270"/>
      <c r="DR277" s="270"/>
      <c r="DS277" s="271"/>
      <c r="DT277" s="270"/>
      <c r="DU277" s="271"/>
      <c r="DV277" s="270">
        <v>41823</v>
      </c>
      <c r="DW277" s="270"/>
      <c r="DX277" s="271"/>
      <c r="DY277" s="271"/>
      <c r="DZ277" s="60"/>
      <c r="EA277" s="61"/>
      <c r="EB277" s="61"/>
      <c r="EC277" s="26" t="str">
        <f t="shared" si="307"/>
        <v/>
      </c>
      <c r="ED277" s="26" t="str">
        <f t="shared" si="308"/>
        <v>URBTHF5003BKOMM</v>
      </c>
      <c r="EE277" s="27">
        <f>IF($ED277="",0,IF(COUNTIF(ED$12:ED276,ED277)=0,0,COUNTIF(ED$12:ED276,ED277)))</f>
        <v>0</v>
      </c>
      <c r="EF277" s="26">
        <f t="shared" si="309"/>
        <v>0</v>
      </c>
      <c r="EG277" s="27" t="str">
        <f t="shared" si="310"/>
        <v/>
      </c>
      <c r="EI277" s="26" t="str">
        <f t="shared" si="311"/>
        <v>URBTHF5003</v>
      </c>
      <c r="EJ277" s="26" t="str">
        <f t="shared" si="312"/>
        <v>URBTHF5003BK</v>
      </c>
      <c r="EV277" s="26">
        <f t="shared" si="315"/>
        <v>6125</v>
      </c>
    </row>
    <row r="278" spans="1:152" s="26" customFormat="1" ht="52.5" customHeight="1">
      <c r="A278" s="168" t="str">
        <f>IF(OR($I278="TTL",$I278=""),"",IF(ISERROR(VLOOKUP($B278,CODE!$D:$G,CODE!$F$1-2,FALSE))=TRUE,"전략",VLOOKUP($B278,CODE!$D:$G,CODE!$F$1-2,FALSE)))</f>
        <v>전략</v>
      </c>
      <c r="B278" s="217" t="str">
        <f>IF(OR($I278="TTL",$I278=""),"",IF(VLOOKUP($P278,CODE!$K:$O,CODE!$O$1,FALSE)="",$I278,$I278&amp;"-"&amp;VLOOKUP($P278,CODE!$K:$O,CODE!$O$1,FALSE)))</f>
        <v>URB-의류</v>
      </c>
      <c r="C278" s="71" t="str">
        <f t="shared" si="299"/>
        <v>URB-대경-03</v>
      </c>
      <c r="D278" s="300" t="str">
        <f t="shared" si="300"/>
        <v>URB-대경-03URBTHF5003BK</v>
      </c>
      <c r="E278" s="71">
        <f t="shared" si="301"/>
        <v>1</v>
      </c>
      <c r="F278" s="193" t="str">
        <f t="shared" si="302"/>
        <v>URB-대경-031</v>
      </c>
      <c r="G278" s="71" t="str">
        <f t="shared" si="303"/>
        <v>URB-대경-031-URBTHF5003BLACKOLL</v>
      </c>
      <c r="H278" s="71" t="str">
        <f>IF(ISERROR(I278&amp;VLOOKUP(P278,CODE!$K:$N,CODE!$N$1,FALSE)&amp;S278)=TRUE,0,I278&amp;VLOOKUP(P278,CODE!$K:$N,CODE!$N$1,FALSE)&amp;S278)</f>
        <v>URB의류3</v>
      </c>
      <c r="I278" s="71" t="str">
        <f>IF(ISERROR(SEARCH("TTL",$K278))=TRUE,IF($L278="","",VLOOKUP($L278,CODE!$B:$G,CODE!$D$1,FALSE)),"TTL")</f>
        <v>URB</v>
      </c>
      <c r="J278" s="237" t="str">
        <f t="shared" si="304"/>
        <v>14FW U</v>
      </c>
      <c r="K278" s="878"/>
      <c r="L278" s="40" t="s">
        <v>2549</v>
      </c>
      <c r="M278" s="41" t="str">
        <f>IF(OR($I278="TTL",$L278=""),"",VLOOKUP($L278,CODE!$B:$D,CODE!$C$1,FALSE))</f>
        <v>URBAN SWAGGER</v>
      </c>
      <c r="N278" s="42" t="str">
        <f>IF(OR($I278="TTL",$L278=""),"",VLOOKUP($K$2,CODE!$S:$T,CODE!$T$1-1,FALSE))</f>
        <v>F</v>
      </c>
      <c r="O278" s="1281">
        <v>5</v>
      </c>
      <c r="P278" s="40" t="s">
        <v>2550</v>
      </c>
      <c r="Q278" s="41" t="str">
        <f>IF(OR($I278="TTL",$P278=""),"",VLOOKUP($P278,CODE!$K:$M,CODE!$L$1,FALSE))</f>
        <v>HOODED T-SHIRTS</v>
      </c>
      <c r="R278" s="1282" t="s">
        <v>2551</v>
      </c>
      <c r="S278" s="1283">
        <v>3</v>
      </c>
      <c r="T278" s="43" t="str">
        <f t="shared" si="255"/>
        <v>003</v>
      </c>
      <c r="U278" s="39" t="str">
        <f t="shared" si="256"/>
        <v>URBTHF5003</v>
      </c>
      <c r="V278" s="36">
        <f t="shared" si="290"/>
        <v>0.25</v>
      </c>
      <c r="W278" s="1284" t="s">
        <v>2559</v>
      </c>
      <c r="X278" s="39" t="str">
        <f>IF($Y278="","",VLOOKUP($Y278,CODE!$AE:$AF,CODE!$AF$1-1,FALSE))</f>
        <v>BK</v>
      </c>
      <c r="Y278" s="37" t="s">
        <v>2558</v>
      </c>
      <c r="Z278" s="35" t="str">
        <f t="shared" si="257"/>
        <v>URBTHF5003BK</v>
      </c>
      <c r="AA278" s="592" t="str">
        <f t="shared" si="291"/>
        <v/>
      </c>
      <c r="AB278" s="44">
        <f t="shared" si="292"/>
        <v>0.25</v>
      </c>
      <c r="AC278" s="598" t="s">
        <v>3012</v>
      </c>
      <c r="AD278" s="184">
        <v>1</v>
      </c>
      <c r="AE278" s="1285" t="s">
        <v>2555</v>
      </c>
      <c r="AF278" s="1295">
        <v>350</v>
      </c>
      <c r="AG278" s="1287" t="s">
        <v>2560</v>
      </c>
      <c r="AH278" s="1288">
        <v>3</v>
      </c>
      <c r="AI278" s="224" t="str">
        <f t="shared" si="258"/>
        <v>03</v>
      </c>
      <c r="AJ278" s="1289" t="s">
        <v>2553</v>
      </c>
      <c r="AK278" s="1289" t="s">
        <v>2561</v>
      </c>
      <c r="AL278" s="212">
        <f t="shared" si="259"/>
        <v>1</v>
      </c>
      <c r="AM278" s="247">
        <f>IF(ISERROR(VLOOKUP($F278,[1]기획현황취합!$A$1:$E$65440,[1]기획현황취합!$B$1,FALSE))=TRUE,0,VLOOKUP($F278,[1]기획현황취합!$A$1:$E$65440,[1]기획현황취합!$B$1,FALSE))</f>
        <v>89000</v>
      </c>
      <c r="AN278" s="1099">
        <f>IF(ISERROR(VLOOKUP($F278,[1]기획현황취합!$A$1:$E$65440,[1]기획현황취합!$C$1,FALSE))=TRUE,0,VLOOKUP($F278,[1]기획현황취합!$A$1:$E$65440,[1]기획현황취합!$C$1,FALSE))</f>
        <v>41820</v>
      </c>
      <c r="AO278" s="45">
        <f>IF(ISERROR(($AM278/1.1)/VLOOKUP($AG278,'TARGET MU'!$A:$D,'TARGET MU'!$D$1,FALSE))=TRUE,0,($AM278/1.1)/VLOOKUP($AG278,'TARGET MU'!$A:$D,'TARGET MU'!$D$1,FALSE))</f>
        <v>17979.797979797979</v>
      </c>
      <c r="AP278" s="1110">
        <f>IF(OR(AF278=0,AND(AV278=0,AW278=0)),0,IF(AG278="캡보이2",AV278*$AQ$5+AU278,IF(OR(AK278="IN",AK278="BG",AK278="VT",AK278="CB"),$AU278+(($AV278*(1+$AW$4))*(HLOOKUP(VLOOKUP(AG278,'TARGET MU'!$A:$P,'TARGET MU'!$J$1,FALSE),$AO$4:$AR$5,2,FALSE)))+$AW278,$AU278+((($AV278*(1+$AW$4))*(1+HLOOKUP(VLOOKUP($P278,CODE!$K:$P,CODE!$P$1,FALSE),$AS$4:$AV$5,2,FALSE)))*(HLOOKUP(VLOOKUP(AG278,'TARGET MU'!$A:$P,'TARGET MU'!$J$1,FALSE),$AO$4:$AR$5,2,FALSE)))+$AW278)))</f>
        <v>20232.5</v>
      </c>
      <c r="AQ278" s="38">
        <f t="shared" si="313"/>
        <v>2252.7020202020212</v>
      </c>
      <c r="AR278" s="754">
        <v>0</v>
      </c>
      <c r="AS278" s="754">
        <v>20</v>
      </c>
      <c r="AT278" s="244" t="s">
        <v>1724</v>
      </c>
      <c r="AU278" s="219">
        <f t="shared" si="314"/>
        <v>20</v>
      </c>
      <c r="AV278" s="245">
        <v>17.5</v>
      </c>
      <c r="AW278" s="246">
        <v>0</v>
      </c>
      <c r="AX278" s="250">
        <f>IF(ISERROR(VLOOKUP($F278,[1]기획현황취합!$A$1:$E$65440,[1]기획현황취합!$D$1,FALSE))=TRUE,0,VLOOKUP($F278,[1]기획현황취합!$A$1:$E$65440,[1]기획현황취합!$D$1,FALSE))</f>
        <v>41746</v>
      </c>
      <c r="AY278" s="248">
        <v>0</v>
      </c>
      <c r="AZ278" s="208">
        <f>IF(ISERROR(VLOOKUP($F278,[1]기획현황취합!$A$1:$E$65440,[1]기획현황취합!$E$1,FALSE))=TRUE,0,VLOOKUP($F278,[1]기획현황취합!$A$1:$E$65440,[1]기획현황취합!$E$1,FALSE))</f>
        <v>41844</v>
      </c>
      <c r="BA278" s="243">
        <v>41859</v>
      </c>
      <c r="BB278" s="243">
        <v>41859</v>
      </c>
      <c r="BC278" s="243">
        <v>41884</v>
      </c>
      <c r="BD278" s="243">
        <v>0</v>
      </c>
      <c r="BE278" s="243">
        <v>0</v>
      </c>
      <c r="BF278" s="243">
        <v>0</v>
      </c>
      <c r="BG278" s="249" t="s">
        <v>2838</v>
      </c>
      <c r="BH278" s="249">
        <v>0</v>
      </c>
      <c r="BI278" s="83">
        <f>IF($I278="TTL",SUMIF($C:$C,MID($K278,1,SEARCH("TTL",$K278)-2),$BI:$BI),SUMIF(실입고현황!$A:$A,BB278&amp;VLOOKUP($AG278,'TARGET MU'!$A:$D,'TARGET MU'!$B$1,FALSE)&amp;$Z278&amp;" "&amp;$AE278,실입고현황!$C:$C))</f>
        <v>368</v>
      </c>
      <c r="BJ278" s="102">
        <f>IF($I278="TTL",SUMIF($C:$C,MID($K278,1,SEARCH("TTL",$K278)-2),$BJ:$BJ),SUMIF(실입고현황!$A:$A,BC278&amp;VLOOKUP($AG278,'TARGET MU'!$A:$D,'TARGET MU'!$B$1,FALSE)&amp;$Z278&amp;" "&amp;$AE278,실입고현황!$C:$C))</f>
        <v>11</v>
      </c>
      <c r="BK278" s="103">
        <f>IF($I278="TTL",SUMIF($C:$C,MID($K278,1,SEARCH("TTL",$K278)-2),$BK:$BK),SUMIF(실입고현황!$A:$A,BD278&amp;VLOOKUP($AG278,'TARGET MU'!$A:$D,'TARGET MU'!$B$1,FALSE)&amp;$Z278&amp;" "&amp;$AE278,실입고현황!$C:$C))</f>
        <v>0</v>
      </c>
      <c r="BL278" s="103">
        <f>IF($I278="TTL",SUMIF($C:$C,MID($K278,1,SEARCH("TTL",$K278)-2),$BL:$BL),SUMIF(실입고현황!$A:$A,BE278&amp;VLOOKUP($AG278,'TARGET MU'!$A:$D,'TARGET MU'!$B$1,FALSE)&amp;$Z278&amp;" "&amp;$AE278,실입고현황!$C:$C))</f>
        <v>0</v>
      </c>
      <c r="BM278" s="103">
        <f>IF($I278="TTL",SUMIF($C:$C,MID($K278,1,SEARCH("TTL",$K278)-2),$BM:$BM),SUMIF(실입고현황!$A:$A,BF278&amp;VLOOKUP($AG278,'TARGET MU'!$A:$D,'TARGET MU'!$B$1,FALSE)&amp;$Z278&amp;" "&amp;$AE278,실입고현황!$C:$C))</f>
        <v>0</v>
      </c>
      <c r="BN278" s="104">
        <f t="shared" si="293"/>
        <v>0</v>
      </c>
      <c r="BO278" s="46">
        <f t="shared" si="294"/>
        <v>350</v>
      </c>
      <c r="BP278" s="94">
        <f t="shared" si="295"/>
        <v>7081375</v>
      </c>
      <c r="BQ278" s="94">
        <f t="shared" si="296"/>
        <v>31150000</v>
      </c>
      <c r="BR278" s="47">
        <f t="shared" si="289"/>
        <v>3.9989665592038008</v>
      </c>
      <c r="BT278" s="26" t="str">
        <f>IF(ISERROR(Z278&amp;VLOOKUP($AG278,'TARGET MU'!$A:$D,'TARGET MU'!$B$1,FALSE))=TRUE,"",Z278&amp;VLOOKUP($AG278,'TARGET MU'!$A:$D,'TARGET MU'!$B$1,FALSE))</f>
        <v>URBTHF5003BK대경글로텍</v>
      </c>
      <c r="BU278" s="31">
        <f t="shared" si="305"/>
        <v>20232.5</v>
      </c>
      <c r="BV278" s="31" t="str">
        <f t="shared" si="306"/>
        <v>URBTHF5003BKOLL35089000대경03IN</v>
      </c>
      <c r="BX278" s="54" t="str">
        <f t="shared" si="263"/>
        <v>URB</v>
      </c>
      <c r="BY278" s="55">
        <f t="shared" si="264"/>
        <v>5</v>
      </c>
      <c r="BZ278" s="55" t="str">
        <f t="shared" si="265"/>
        <v>M</v>
      </c>
      <c r="CA278" s="55" t="str">
        <f t="shared" si="266"/>
        <v>TH</v>
      </c>
      <c r="CB278" s="55" t="str">
        <f t="shared" si="267"/>
        <v>U</v>
      </c>
      <c r="CC278" s="55" t="str">
        <f t="shared" si="268"/>
        <v>IN</v>
      </c>
      <c r="CD278" s="56" t="str">
        <f t="shared" si="269"/>
        <v>14FW URBAN SWAGGER_HOOD_02_BK</v>
      </c>
      <c r="CE278" s="55" t="str">
        <f t="shared" si="270"/>
        <v>URBTHF5003</v>
      </c>
      <c r="CF278" s="55" t="str">
        <f t="shared" si="271"/>
        <v>003</v>
      </c>
      <c r="CG278" s="56" t="str">
        <f t="shared" si="272"/>
        <v>14FW URBAN SWAGGER_HOOD_02_BK</v>
      </c>
      <c r="CH278" s="55" t="str">
        <f t="shared" si="273"/>
        <v>BK</v>
      </c>
      <c r="CI278" s="55">
        <f t="shared" si="274"/>
        <v>1</v>
      </c>
      <c r="CJ278" s="55" t="str">
        <f t="shared" si="275"/>
        <v>OLL</v>
      </c>
      <c r="CK278" s="57">
        <f t="shared" si="297"/>
        <v>350</v>
      </c>
      <c r="CL278" s="58">
        <f t="shared" si="276"/>
        <v>17.5</v>
      </c>
      <c r="CM278" s="57">
        <f t="shared" si="277"/>
        <v>89000</v>
      </c>
      <c r="CN278" s="57">
        <f t="shared" si="278"/>
        <v>20212.5</v>
      </c>
      <c r="CO278" s="57">
        <f t="shared" si="279"/>
        <v>20</v>
      </c>
      <c r="CP278" s="59">
        <f t="shared" si="280"/>
        <v>1</v>
      </c>
      <c r="CQ278" s="234"/>
      <c r="CS278" s="48"/>
      <c r="CT278" s="49" t="str">
        <f t="shared" si="281"/>
        <v>URBTHF5003BKOLL</v>
      </c>
      <c r="CU278" s="50" t="str">
        <f t="shared" si="282"/>
        <v>URBAN SWAGGER</v>
      </c>
      <c r="CV278" s="50" t="str">
        <f t="shared" si="262"/>
        <v>HOODED T-SHIRTS_003</v>
      </c>
      <c r="CW278" s="50" t="str">
        <f t="shared" si="283"/>
        <v>BLACK_OLL</v>
      </c>
      <c r="CX278" s="51" t="str">
        <f t="shared" si="284"/>
        <v>URB</v>
      </c>
      <c r="CY278" s="51" t="str">
        <f t="shared" si="285"/>
        <v>003</v>
      </c>
      <c r="CZ278" s="52">
        <f t="shared" si="298"/>
        <v>350</v>
      </c>
      <c r="DA278" s="52">
        <f t="shared" si="286"/>
        <v>89000</v>
      </c>
      <c r="DB278" s="51" t="str">
        <f t="shared" si="287"/>
        <v>BLACK</v>
      </c>
      <c r="DC278" s="51" t="str">
        <f t="shared" si="288"/>
        <v>OLL</v>
      </c>
      <c r="DD278" s="60"/>
      <c r="DE278" s="164"/>
      <c r="DG278" s="270">
        <v>41778</v>
      </c>
      <c r="DH278" s="276">
        <f t="shared" si="260"/>
        <v>41754</v>
      </c>
      <c r="DI278" s="269">
        <v>41750</v>
      </c>
      <c r="DJ278" s="269">
        <v>41750</v>
      </c>
      <c r="DK278" s="270"/>
      <c r="DL278" s="1167"/>
      <c r="DM278" s="1167"/>
      <c r="DN278" s="270"/>
      <c r="DO278" s="270"/>
      <c r="DP278" s="277">
        <f t="shared" si="261"/>
        <v>41784</v>
      </c>
      <c r="DQ278" s="270"/>
      <c r="DR278" s="270"/>
      <c r="DS278" s="271"/>
      <c r="DT278" s="270"/>
      <c r="DU278" s="271"/>
      <c r="DV278" s="270">
        <v>41823</v>
      </c>
      <c r="DW278" s="270"/>
      <c r="DX278" s="271"/>
      <c r="DY278" s="271"/>
      <c r="DZ278" s="60"/>
      <c r="EA278" s="61"/>
      <c r="EB278" s="61"/>
      <c r="EC278" s="26" t="str">
        <f t="shared" si="307"/>
        <v/>
      </c>
      <c r="ED278" s="26" t="str">
        <f t="shared" si="308"/>
        <v>URBTHF5003BKOLL</v>
      </c>
      <c r="EE278" s="27">
        <f>IF($ED278="",0,IF(COUNTIF(ED$12:ED277,ED278)=0,0,COUNTIF(ED$12:ED277,ED278)))</f>
        <v>0</v>
      </c>
      <c r="EF278" s="26">
        <f t="shared" si="309"/>
        <v>0</v>
      </c>
      <c r="EG278" s="27" t="str">
        <f t="shared" si="310"/>
        <v/>
      </c>
      <c r="EI278" s="26" t="str">
        <f t="shared" si="311"/>
        <v>URBTHF5003</v>
      </c>
      <c r="EJ278" s="26" t="str">
        <f t="shared" si="312"/>
        <v>URBTHF5003BK</v>
      </c>
      <c r="EV278" s="26">
        <f t="shared" si="315"/>
        <v>6125</v>
      </c>
    </row>
    <row r="279" spans="1:152" s="26" customFormat="1" ht="52.5" customHeight="1">
      <c r="A279" s="168" t="str">
        <f>IF(OR($I279="TTL",$I279=""),"",IF(ISERROR(VLOOKUP($B279,CODE!$D:$G,CODE!$F$1-2,FALSE))=TRUE,"전략",VLOOKUP($B279,CODE!$D:$G,CODE!$F$1-2,FALSE)))</f>
        <v>전략</v>
      </c>
      <c r="B279" s="217" t="str">
        <f>IF(OR($I279="TTL",$I279=""),"",IF(VLOOKUP($P279,CODE!$K:$O,CODE!$O$1,FALSE)="",$I279,$I279&amp;"-"&amp;VLOOKUP($P279,CODE!$K:$O,CODE!$O$1,FALSE)))</f>
        <v>URB-의류</v>
      </c>
      <c r="C279" s="71" t="str">
        <f t="shared" si="299"/>
        <v>URB-대경-03</v>
      </c>
      <c r="D279" s="300" t="str">
        <f t="shared" si="300"/>
        <v>URB-대경-03URBTHF5003BK</v>
      </c>
      <c r="E279" s="71">
        <f t="shared" si="301"/>
        <v>1</v>
      </c>
      <c r="F279" s="193" t="str">
        <f t="shared" si="302"/>
        <v>URB-대경-031</v>
      </c>
      <c r="G279" s="71" t="str">
        <f t="shared" si="303"/>
        <v>URB-대경-031-URBTHF5003BLACKOXL</v>
      </c>
      <c r="H279" s="71" t="str">
        <f>IF(ISERROR(I279&amp;VLOOKUP(P279,CODE!$K:$N,CODE!$N$1,FALSE)&amp;S279)=TRUE,0,I279&amp;VLOOKUP(P279,CODE!$K:$N,CODE!$N$1,FALSE)&amp;S279)</f>
        <v>URB의류3</v>
      </c>
      <c r="I279" s="71" t="str">
        <f>IF(ISERROR(SEARCH("TTL",$K279))=TRUE,IF($L279="","",VLOOKUP($L279,CODE!$B:$G,CODE!$D$1,FALSE)),"TTL")</f>
        <v>URB</v>
      </c>
      <c r="J279" s="237" t="str">
        <f t="shared" si="304"/>
        <v>14FW U</v>
      </c>
      <c r="K279" s="878"/>
      <c r="L279" s="40" t="s">
        <v>2549</v>
      </c>
      <c r="M279" s="41" t="str">
        <f>IF(OR($I279="TTL",$L279=""),"",VLOOKUP($L279,CODE!$B:$D,CODE!$C$1,FALSE))</f>
        <v>URBAN SWAGGER</v>
      </c>
      <c r="N279" s="42" t="str">
        <f>IF(OR($I279="TTL",$L279=""),"",VLOOKUP($K$2,CODE!$S:$T,CODE!$T$1-1,FALSE))</f>
        <v>F</v>
      </c>
      <c r="O279" s="1281">
        <v>5</v>
      </c>
      <c r="P279" s="40" t="s">
        <v>2550</v>
      </c>
      <c r="Q279" s="41" t="str">
        <f>IF(OR($I279="TTL",$P279=""),"",VLOOKUP($P279,CODE!$K:$M,CODE!$L$1,FALSE))</f>
        <v>HOODED T-SHIRTS</v>
      </c>
      <c r="R279" s="1282" t="s">
        <v>2551</v>
      </c>
      <c r="S279" s="1283">
        <v>3</v>
      </c>
      <c r="T279" s="43" t="str">
        <f t="shared" si="255"/>
        <v>003</v>
      </c>
      <c r="U279" s="39" t="str">
        <f t="shared" si="256"/>
        <v>URBTHF5003</v>
      </c>
      <c r="V279" s="36">
        <f t="shared" si="290"/>
        <v>0.25</v>
      </c>
      <c r="W279" s="1284" t="s">
        <v>2559</v>
      </c>
      <c r="X279" s="39" t="str">
        <f>IF($Y279="","",VLOOKUP($Y279,CODE!$AE:$AF,CODE!$AF$1-1,FALSE))</f>
        <v>BK</v>
      </c>
      <c r="Y279" s="37" t="s">
        <v>2558</v>
      </c>
      <c r="Z279" s="35" t="str">
        <f t="shared" si="257"/>
        <v>URBTHF5003BK</v>
      </c>
      <c r="AA279" s="592" t="str">
        <f t="shared" si="291"/>
        <v/>
      </c>
      <c r="AB279" s="44">
        <f t="shared" si="292"/>
        <v>0.25</v>
      </c>
      <c r="AC279" s="598" t="s">
        <v>3012</v>
      </c>
      <c r="AD279" s="184">
        <v>1</v>
      </c>
      <c r="AE279" s="1285" t="s">
        <v>2556</v>
      </c>
      <c r="AF279" s="1295">
        <v>250</v>
      </c>
      <c r="AG279" s="1287" t="s">
        <v>2560</v>
      </c>
      <c r="AH279" s="1288">
        <v>3</v>
      </c>
      <c r="AI279" s="224" t="str">
        <f t="shared" si="258"/>
        <v>03</v>
      </c>
      <c r="AJ279" s="1289" t="s">
        <v>2553</v>
      </c>
      <c r="AK279" s="1289" t="s">
        <v>2561</v>
      </c>
      <c r="AL279" s="212">
        <f t="shared" si="259"/>
        <v>1</v>
      </c>
      <c r="AM279" s="247">
        <f>IF(ISERROR(VLOOKUP($F279,[1]기획현황취합!$A$1:$E$65440,[1]기획현황취합!$B$1,FALSE))=TRUE,0,VLOOKUP($F279,[1]기획현황취합!$A$1:$E$65440,[1]기획현황취합!$B$1,FALSE))</f>
        <v>89000</v>
      </c>
      <c r="AN279" s="1099">
        <f>IF(ISERROR(VLOOKUP($F279,[1]기획현황취합!$A$1:$E$65440,[1]기획현황취합!$C$1,FALSE))=TRUE,0,VLOOKUP($F279,[1]기획현황취합!$A$1:$E$65440,[1]기획현황취합!$C$1,FALSE))</f>
        <v>41820</v>
      </c>
      <c r="AO279" s="45">
        <f>IF(ISERROR(($AM279/1.1)/VLOOKUP($AG279,'TARGET MU'!$A:$D,'TARGET MU'!$D$1,FALSE))=TRUE,0,($AM279/1.1)/VLOOKUP($AG279,'TARGET MU'!$A:$D,'TARGET MU'!$D$1,FALSE))</f>
        <v>17979.797979797979</v>
      </c>
      <c r="AP279" s="1110">
        <f>IF(OR(AF279=0,AND(AV279=0,AW279=0)),0,IF(AG279="캡보이2",AV279*$AQ$5+AU279,IF(OR(AK279="IN",AK279="BG",AK279="VT",AK279="CB"),$AU279+(($AV279*(1+$AW$4))*(HLOOKUP(VLOOKUP(AG279,'TARGET MU'!$A:$P,'TARGET MU'!$J$1,FALSE),$AO$4:$AR$5,2,FALSE)))+$AW279,$AU279+((($AV279*(1+$AW$4))*(1+HLOOKUP(VLOOKUP($P279,CODE!$K:$P,CODE!$P$1,FALSE),$AS$4:$AV$5,2,FALSE)))*(HLOOKUP(VLOOKUP(AG279,'TARGET MU'!$A:$P,'TARGET MU'!$J$1,FALSE),$AO$4:$AR$5,2,FALSE)))+$AW279)))</f>
        <v>20232.5</v>
      </c>
      <c r="AQ279" s="38">
        <f t="shared" si="313"/>
        <v>2252.7020202020212</v>
      </c>
      <c r="AR279" s="754">
        <v>0</v>
      </c>
      <c r="AS279" s="754">
        <v>20</v>
      </c>
      <c r="AT279" s="244" t="s">
        <v>1724</v>
      </c>
      <c r="AU279" s="219">
        <f t="shared" si="314"/>
        <v>20</v>
      </c>
      <c r="AV279" s="245">
        <v>17.5</v>
      </c>
      <c r="AW279" s="246">
        <v>0</v>
      </c>
      <c r="AX279" s="250">
        <f>IF(ISERROR(VLOOKUP($F279,[1]기획현황취합!$A$1:$E$65440,[1]기획현황취합!$D$1,FALSE))=TRUE,0,VLOOKUP($F279,[1]기획현황취합!$A$1:$E$65440,[1]기획현황취합!$D$1,FALSE))</f>
        <v>41746</v>
      </c>
      <c r="AY279" s="248">
        <v>0</v>
      </c>
      <c r="AZ279" s="208">
        <f>IF(ISERROR(VLOOKUP($F279,[1]기획현황취합!$A$1:$E$65440,[1]기획현황취합!$E$1,FALSE))=TRUE,0,VLOOKUP($F279,[1]기획현황취합!$A$1:$E$65440,[1]기획현황취합!$E$1,FALSE))</f>
        <v>41844</v>
      </c>
      <c r="BA279" s="243">
        <v>41859</v>
      </c>
      <c r="BB279" s="243">
        <v>41859</v>
      </c>
      <c r="BC279" s="243">
        <v>41884</v>
      </c>
      <c r="BD279" s="243">
        <v>0</v>
      </c>
      <c r="BE279" s="243">
        <v>0</v>
      </c>
      <c r="BF279" s="243">
        <v>0</v>
      </c>
      <c r="BG279" s="249" t="s">
        <v>2838</v>
      </c>
      <c r="BH279" s="249">
        <v>0</v>
      </c>
      <c r="BI279" s="83">
        <f>IF($I279="TTL",SUMIF($C:$C,MID($K279,1,SEARCH("TTL",$K279)-2),$BI:$BI),SUMIF(실입고현황!$A:$A,BB279&amp;VLOOKUP($AG279,'TARGET MU'!$A:$D,'TARGET MU'!$B$1,FALSE)&amp;$Z279&amp;" "&amp;$AE279,실입고현황!$C:$C))</f>
        <v>265</v>
      </c>
      <c r="BJ279" s="102">
        <f>IF($I279="TTL",SUMIF($C:$C,MID($K279,1,SEARCH("TTL",$K279)-2),$BJ:$BJ),SUMIF(실입고현황!$A:$A,BC279&amp;VLOOKUP($AG279,'TARGET MU'!$A:$D,'TARGET MU'!$B$1,FALSE)&amp;$Z279&amp;" "&amp;$AE279,실입고현황!$C:$C))</f>
        <v>3</v>
      </c>
      <c r="BK279" s="103">
        <f>IF($I279="TTL",SUMIF($C:$C,MID($K279,1,SEARCH("TTL",$K279)-2),$BK:$BK),SUMIF(실입고현황!$A:$A,BD279&amp;VLOOKUP($AG279,'TARGET MU'!$A:$D,'TARGET MU'!$B$1,FALSE)&amp;$Z279&amp;" "&amp;$AE279,실입고현황!$C:$C))</f>
        <v>0</v>
      </c>
      <c r="BL279" s="103">
        <f>IF($I279="TTL",SUMIF($C:$C,MID($K279,1,SEARCH("TTL",$K279)-2),$BL:$BL),SUMIF(실입고현황!$A:$A,BE279&amp;VLOOKUP($AG279,'TARGET MU'!$A:$D,'TARGET MU'!$B$1,FALSE)&amp;$Z279&amp;" "&amp;$AE279,실입고현황!$C:$C))</f>
        <v>0</v>
      </c>
      <c r="BM279" s="103">
        <f>IF($I279="TTL",SUMIF($C:$C,MID($K279,1,SEARCH("TTL",$K279)-2),$BM:$BM),SUMIF(실입고현황!$A:$A,BF279&amp;VLOOKUP($AG279,'TARGET MU'!$A:$D,'TARGET MU'!$B$1,FALSE)&amp;$Z279&amp;" "&amp;$AE279,실입고현황!$C:$C))</f>
        <v>0</v>
      </c>
      <c r="BN279" s="104">
        <f t="shared" si="293"/>
        <v>0</v>
      </c>
      <c r="BO279" s="46">
        <f t="shared" si="294"/>
        <v>250</v>
      </c>
      <c r="BP279" s="94">
        <f t="shared" si="295"/>
        <v>5058125</v>
      </c>
      <c r="BQ279" s="94">
        <f t="shared" si="296"/>
        <v>22250000</v>
      </c>
      <c r="BR279" s="47">
        <f t="shared" si="289"/>
        <v>3.9989665592038013</v>
      </c>
      <c r="BT279" s="26" t="str">
        <f>IF(ISERROR(Z279&amp;VLOOKUP($AG279,'TARGET MU'!$A:$D,'TARGET MU'!$B$1,FALSE))=TRUE,"",Z279&amp;VLOOKUP($AG279,'TARGET MU'!$A:$D,'TARGET MU'!$B$1,FALSE))</f>
        <v>URBTHF5003BK대경글로텍</v>
      </c>
      <c r="BU279" s="31">
        <f t="shared" si="305"/>
        <v>20232.5</v>
      </c>
      <c r="BV279" s="31" t="str">
        <f t="shared" si="306"/>
        <v>URBTHF5003BKOXL25089000대경03IN</v>
      </c>
      <c r="BX279" s="54" t="str">
        <f t="shared" si="263"/>
        <v>URB</v>
      </c>
      <c r="BY279" s="55">
        <f t="shared" si="264"/>
        <v>5</v>
      </c>
      <c r="BZ279" s="55" t="str">
        <f t="shared" si="265"/>
        <v>M</v>
      </c>
      <c r="CA279" s="55" t="str">
        <f t="shared" si="266"/>
        <v>TH</v>
      </c>
      <c r="CB279" s="55" t="str">
        <f t="shared" si="267"/>
        <v>U</v>
      </c>
      <c r="CC279" s="55" t="str">
        <f t="shared" si="268"/>
        <v>IN</v>
      </c>
      <c r="CD279" s="56" t="str">
        <f t="shared" si="269"/>
        <v>14FW URBAN SWAGGER_HOOD_02_BK</v>
      </c>
      <c r="CE279" s="55" t="str">
        <f t="shared" si="270"/>
        <v>URBTHF5003</v>
      </c>
      <c r="CF279" s="55" t="str">
        <f t="shared" si="271"/>
        <v>003</v>
      </c>
      <c r="CG279" s="56" t="str">
        <f t="shared" si="272"/>
        <v>14FW URBAN SWAGGER_HOOD_02_BK</v>
      </c>
      <c r="CH279" s="55" t="str">
        <f t="shared" si="273"/>
        <v>BK</v>
      </c>
      <c r="CI279" s="55">
        <f t="shared" si="274"/>
        <v>1</v>
      </c>
      <c r="CJ279" s="55" t="str">
        <f t="shared" si="275"/>
        <v>OXL</v>
      </c>
      <c r="CK279" s="57">
        <f t="shared" si="297"/>
        <v>250</v>
      </c>
      <c r="CL279" s="58">
        <f t="shared" si="276"/>
        <v>17.5</v>
      </c>
      <c r="CM279" s="57">
        <f t="shared" si="277"/>
        <v>89000</v>
      </c>
      <c r="CN279" s="57">
        <f t="shared" si="278"/>
        <v>20212.5</v>
      </c>
      <c r="CO279" s="57">
        <f t="shared" si="279"/>
        <v>20</v>
      </c>
      <c r="CP279" s="59">
        <f t="shared" si="280"/>
        <v>1</v>
      </c>
      <c r="CQ279" s="234"/>
      <c r="CS279" s="48"/>
      <c r="CT279" s="49" t="str">
        <f t="shared" si="281"/>
        <v>URBTHF5003BKOXL</v>
      </c>
      <c r="CU279" s="50" t="str">
        <f t="shared" si="282"/>
        <v>URBAN SWAGGER</v>
      </c>
      <c r="CV279" s="50" t="str">
        <f t="shared" si="262"/>
        <v>HOODED T-SHIRTS_003</v>
      </c>
      <c r="CW279" s="50" t="str">
        <f t="shared" si="283"/>
        <v>BLACK_OXL</v>
      </c>
      <c r="CX279" s="51" t="str">
        <f t="shared" si="284"/>
        <v>URB</v>
      </c>
      <c r="CY279" s="51" t="str">
        <f t="shared" si="285"/>
        <v>003</v>
      </c>
      <c r="CZ279" s="52">
        <f t="shared" si="298"/>
        <v>250</v>
      </c>
      <c r="DA279" s="52">
        <f t="shared" si="286"/>
        <v>89000</v>
      </c>
      <c r="DB279" s="51" t="str">
        <f t="shared" si="287"/>
        <v>BLACK</v>
      </c>
      <c r="DC279" s="51" t="str">
        <f t="shared" si="288"/>
        <v>OXL</v>
      </c>
      <c r="DD279" s="60"/>
      <c r="DE279" s="164"/>
      <c r="DG279" s="270">
        <v>41778</v>
      </c>
      <c r="DH279" s="276">
        <f t="shared" si="260"/>
        <v>41754</v>
      </c>
      <c r="DI279" s="269">
        <v>41750</v>
      </c>
      <c r="DJ279" s="269">
        <v>41750</v>
      </c>
      <c r="DK279" s="270"/>
      <c r="DL279" s="1167"/>
      <c r="DM279" s="1167"/>
      <c r="DN279" s="270"/>
      <c r="DO279" s="270"/>
      <c r="DP279" s="277">
        <f t="shared" si="261"/>
        <v>41784</v>
      </c>
      <c r="DQ279" s="270"/>
      <c r="DR279" s="270"/>
      <c r="DS279" s="271"/>
      <c r="DT279" s="270"/>
      <c r="DU279" s="271"/>
      <c r="DV279" s="270">
        <v>41823</v>
      </c>
      <c r="DW279" s="270"/>
      <c r="DX279" s="271"/>
      <c r="DY279" s="271"/>
      <c r="DZ279" s="60"/>
      <c r="EA279" s="61"/>
      <c r="EB279" s="61"/>
      <c r="EC279" s="26" t="str">
        <f t="shared" si="307"/>
        <v/>
      </c>
      <c r="ED279" s="26" t="str">
        <f t="shared" si="308"/>
        <v>URBTHF5003BKOXL</v>
      </c>
      <c r="EE279" s="27">
        <f>IF($ED279="",0,IF(COUNTIF(ED$12:ED278,ED279)=0,0,COUNTIF(ED$12:ED278,ED279)))</f>
        <v>0</v>
      </c>
      <c r="EF279" s="26">
        <f t="shared" si="309"/>
        <v>0</v>
      </c>
      <c r="EG279" s="27" t="str">
        <f t="shared" si="310"/>
        <v/>
      </c>
      <c r="EI279" s="26" t="str">
        <f t="shared" si="311"/>
        <v>URBTHF5003</v>
      </c>
      <c r="EJ279" s="26" t="str">
        <f t="shared" si="312"/>
        <v>URBTHF5003BK</v>
      </c>
      <c r="EV279" s="26">
        <f t="shared" si="315"/>
        <v>4375</v>
      </c>
    </row>
    <row r="280" spans="1:152" s="26" customFormat="1" ht="52.5" customHeight="1">
      <c r="A280" s="168" t="str">
        <f>IF(OR($I280="TTL",$I280=""),"",IF(ISERROR(VLOOKUP($B280,CODE!$D:$G,CODE!$F$1-2,FALSE))=TRUE,"전략",VLOOKUP($B280,CODE!$D:$G,CODE!$F$1-2,FALSE)))</f>
        <v>전략</v>
      </c>
      <c r="B280" s="217" t="str">
        <f>IF(OR($I280="TTL",$I280=""),"",IF(VLOOKUP($P280,CODE!$K:$O,CODE!$O$1,FALSE)="",$I280,$I280&amp;"-"&amp;VLOOKUP($P280,CODE!$K:$O,CODE!$O$1,FALSE)))</f>
        <v>URB-의류</v>
      </c>
      <c r="C280" s="71" t="str">
        <f t="shared" si="299"/>
        <v>URB-대경-03</v>
      </c>
      <c r="D280" s="300" t="str">
        <f t="shared" si="300"/>
        <v>URB-대경-03URBHPF5004BK</v>
      </c>
      <c r="E280" s="71">
        <f t="shared" si="301"/>
        <v>2</v>
      </c>
      <c r="F280" s="193" t="str">
        <f t="shared" si="302"/>
        <v>URB-대경-032</v>
      </c>
      <c r="G280" s="71" t="str">
        <f t="shared" si="303"/>
        <v>URB-대경-032-URBHPF5004BLACKOSS</v>
      </c>
      <c r="H280" s="71" t="str">
        <f>IF(ISERROR(I280&amp;VLOOKUP(P280,CODE!$K:$N,CODE!$N$1,FALSE)&amp;S280)=TRUE,0,I280&amp;VLOOKUP(P280,CODE!$K:$N,CODE!$N$1,FALSE)&amp;S280)</f>
        <v>URB의류4</v>
      </c>
      <c r="I280" s="71" t="str">
        <f>IF(ISERROR(SEARCH("TTL",$K280))=TRUE,IF($L280="","",VLOOKUP($L280,CODE!$B:$G,CODE!$D$1,FALSE)),"TTL")</f>
        <v>URB</v>
      </c>
      <c r="J280" s="237" t="str">
        <f t="shared" si="304"/>
        <v>14FW U</v>
      </c>
      <c r="K280" s="878"/>
      <c r="L280" s="40" t="s">
        <v>2549</v>
      </c>
      <c r="M280" s="41" t="str">
        <f>IF(OR($I280="TTL",$L280=""),"",VLOOKUP($L280,CODE!$B:$D,CODE!$C$1,FALSE))</f>
        <v>URBAN SWAGGER</v>
      </c>
      <c r="N280" s="42" t="str">
        <f>IF(OR($I280="TTL",$L280=""),"",VLOOKUP($K$2,CODE!$S:$T,CODE!$T$1-1,FALSE))</f>
        <v>F</v>
      </c>
      <c r="O280" s="1281">
        <v>5</v>
      </c>
      <c r="P280" s="40" t="s">
        <v>2557</v>
      </c>
      <c r="Q280" s="41" t="str">
        <f>IF(OR($I280="TTL",$P280=""),"",VLOOKUP($P280,CODE!$K:$M,CODE!$L$1,FALSE))</f>
        <v>HOODED JUMPER</v>
      </c>
      <c r="R280" s="1282" t="s">
        <v>2551</v>
      </c>
      <c r="S280" s="1283">
        <v>4</v>
      </c>
      <c r="T280" s="43" t="str">
        <f t="shared" si="255"/>
        <v>004</v>
      </c>
      <c r="U280" s="39" t="str">
        <f t="shared" si="256"/>
        <v>URBHPF5004</v>
      </c>
      <c r="V280" s="36">
        <f t="shared" si="290"/>
        <v>0.25</v>
      </c>
      <c r="W280" s="1284" t="s">
        <v>2562</v>
      </c>
      <c r="X280" s="39" t="str">
        <f>IF($Y280="","",VLOOKUP($Y280,CODE!$AE:$AF,CODE!$AF$1-1,FALSE))</f>
        <v>BK</v>
      </c>
      <c r="Y280" s="37" t="s">
        <v>2558</v>
      </c>
      <c r="Z280" s="35" t="str">
        <f t="shared" si="257"/>
        <v>URBHPF5004BK</v>
      </c>
      <c r="AA280" s="592" t="str">
        <f t="shared" si="291"/>
        <v/>
      </c>
      <c r="AB280" s="44">
        <f t="shared" si="292"/>
        <v>0.25</v>
      </c>
      <c r="AC280" s="598" t="s">
        <v>3023</v>
      </c>
      <c r="AD280" s="184">
        <v>1</v>
      </c>
      <c r="AE280" s="1285" t="s">
        <v>2552</v>
      </c>
      <c r="AF280" s="1295">
        <v>250</v>
      </c>
      <c r="AG280" s="1287" t="s">
        <v>2560</v>
      </c>
      <c r="AH280" s="1288">
        <v>3</v>
      </c>
      <c r="AI280" s="224" t="str">
        <f t="shared" si="258"/>
        <v>03</v>
      </c>
      <c r="AJ280" s="1289" t="s">
        <v>2553</v>
      </c>
      <c r="AK280" s="1289" t="s">
        <v>2561</v>
      </c>
      <c r="AL280" s="212">
        <f t="shared" si="259"/>
        <v>1</v>
      </c>
      <c r="AM280" s="247">
        <f>IF(ISERROR(VLOOKUP($F280,[1]기획현황취합!$A$1:$E$65440,[1]기획현황취합!$B$1,FALSE))=TRUE,0,VLOOKUP($F280,[1]기획현황취합!$A$1:$E$65440,[1]기획현황취합!$B$1,FALSE))</f>
        <v>119000</v>
      </c>
      <c r="AN280" s="1099">
        <f>IF(ISERROR(VLOOKUP($F280,[1]기획현황취합!$A$1:$E$65440,[1]기획현황취합!$C$1,FALSE))=TRUE,0,VLOOKUP($F280,[1]기획현황취합!$A$1:$E$65440,[1]기획현황취합!$C$1,FALSE))</f>
        <v>41820</v>
      </c>
      <c r="AO280" s="45">
        <f>IF(ISERROR(($AM280/1.1)/VLOOKUP($AG280,'TARGET MU'!$A:$D,'TARGET MU'!$D$1,FALSE))=TRUE,0,($AM280/1.1)/VLOOKUP($AG280,'TARGET MU'!$A:$D,'TARGET MU'!$D$1,FALSE))</f>
        <v>24040.404040404039</v>
      </c>
      <c r="AP280" s="1110">
        <f>IF(OR(AF280=0,AND(AV280=0,AW280=0)),0,IF(AG280="캡보이2",AV280*$AQ$5+AU280,IF(OR(AK280="IN",AK280="BG",AK280="VT",AK280="CB"),$AU280+(($AV280*(1+$AW$4))*(HLOOKUP(VLOOKUP(AG280,'TARGET MU'!$A:$P,'TARGET MU'!$J$1,FALSE),$AO$4:$AR$5,2,FALSE)))+$AW280,$AU280+((($AV280*(1+$AW$4))*(1+HLOOKUP(VLOOKUP($P280,CODE!$K:$P,CODE!$P$1,FALSE),$AS$4:$AV$5,2,FALSE)))*(HLOOKUP(VLOOKUP(AG280,'TARGET MU'!$A:$P,'TARGET MU'!$J$1,FALSE),$AO$4:$AR$5,2,FALSE)))+$AW280)))</f>
        <v>29819.000000000004</v>
      </c>
      <c r="AQ280" s="38">
        <f t="shared" si="313"/>
        <v>5778.5959595959648</v>
      </c>
      <c r="AR280" s="754">
        <v>0</v>
      </c>
      <c r="AS280" s="754">
        <v>20</v>
      </c>
      <c r="AT280" s="244" t="s">
        <v>1724</v>
      </c>
      <c r="AU280" s="219">
        <f t="shared" si="314"/>
        <v>20</v>
      </c>
      <c r="AV280" s="245">
        <v>25.8</v>
      </c>
      <c r="AW280" s="246">
        <v>0</v>
      </c>
      <c r="AX280" s="250">
        <f>IF(ISERROR(VLOOKUP($F280,[1]기획현황취합!$A$1:$E$65440,[1]기획현황취합!$D$1,FALSE))=TRUE,0,VLOOKUP($F280,[1]기획현황취합!$A$1:$E$65440,[1]기획현황취합!$D$1,FALSE))</f>
        <v>41746</v>
      </c>
      <c r="AY280" s="248">
        <v>0</v>
      </c>
      <c r="AZ280" s="208">
        <f>IF(ISERROR(VLOOKUP($F280,[1]기획현황취합!$A$1:$E$65440,[1]기획현황취합!$E$1,FALSE))=TRUE,0,VLOOKUP($F280,[1]기획현황취합!$A$1:$E$65440,[1]기획현황취합!$E$1,FALSE))</f>
        <v>41844</v>
      </c>
      <c r="BA280" s="243">
        <v>41859</v>
      </c>
      <c r="BB280" s="243">
        <v>41884</v>
      </c>
      <c r="BC280" s="243">
        <v>0</v>
      </c>
      <c r="BD280" s="243">
        <v>0</v>
      </c>
      <c r="BE280" s="243">
        <v>0</v>
      </c>
      <c r="BF280" s="243">
        <v>0</v>
      </c>
      <c r="BG280" s="249" t="s">
        <v>2838</v>
      </c>
      <c r="BH280" s="249">
        <v>0</v>
      </c>
      <c r="BI280" s="83">
        <f>IF($I280="TTL",SUMIF($C:$C,MID($K280,1,SEARCH("TTL",$K280)-2),$BI:$BI),SUMIF(실입고현황!$A:$A,BB280&amp;VLOOKUP($AG280,'TARGET MU'!$A:$D,'TARGET MU'!$B$1,FALSE)&amp;$Z280&amp;" "&amp;$AE280,실입고현황!$C:$C))</f>
        <v>262</v>
      </c>
      <c r="BJ280" s="102">
        <f>IF($I280="TTL",SUMIF($C:$C,MID($K280,1,SEARCH("TTL",$K280)-2),$BJ:$BJ),SUMIF(실입고현황!$A:$A,BC280&amp;VLOOKUP($AG280,'TARGET MU'!$A:$D,'TARGET MU'!$B$1,FALSE)&amp;$Z280&amp;" "&amp;$AE280,실입고현황!$C:$C))</f>
        <v>0</v>
      </c>
      <c r="BK280" s="103">
        <f>IF($I280="TTL",SUMIF($C:$C,MID($K280,1,SEARCH("TTL",$K280)-2),$BK:$BK),SUMIF(실입고현황!$A:$A,BD280&amp;VLOOKUP($AG280,'TARGET MU'!$A:$D,'TARGET MU'!$B$1,FALSE)&amp;$Z280&amp;" "&amp;$AE280,실입고현황!$C:$C))</f>
        <v>0</v>
      </c>
      <c r="BL280" s="103">
        <f>IF($I280="TTL",SUMIF($C:$C,MID($K280,1,SEARCH("TTL",$K280)-2),$BL:$BL),SUMIF(실입고현황!$A:$A,BE280&amp;VLOOKUP($AG280,'TARGET MU'!$A:$D,'TARGET MU'!$B$1,FALSE)&amp;$Z280&amp;" "&amp;$AE280,실입고현황!$C:$C))</f>
        <v>0</v>
      </c>
      <c r="BM280" s="103">
        <f>IF($I280="TTL",SUMIF($C:$C,MID($K280,1,SEARCH("TTL",$K280)-2),$BM:$BM),SUMIF(실입고현황!$A:$A,BF280&amp;VLOOKUP($AG280,'TARGET MU'!$A:$D,'TARGET MU'!$B$1,FALSE)&amp;$Z280&amp;" "&amp;$AE280,실입고현황!$C:$C))</f>
        <v>0</v>
      </c>
      <c r="BN280" s="104">
        <f t="shared" si="293"/>
        <v>0</v>
      </c>
      <c r="BO280" s="46">
        <f t="shared" si="294"/>
        <v>250</v>
      </c>
      <c r="BP280" s="94">
        <f t="shared" si="295"/>
        <v>7454750.0000000009</v>
      </c>
      <c r="BQ280" s="94">
        <f t="shared" si="296"/>
        <v>29750000</v>
      </c>
      <c r="BR280" s="47">
        <f t="shared" si="289"/>
        <v>3.6279492331003103</v>
      </c>
      <c r="BT280" s="26" t="str">
        <f>IF(ISERROR(Z280&amp;VLOOKUP($AG280,'TARGET MU'!$A:$D,'TARGET MU'!$B$1,FALSE))=TRUE,"",Z280&amp;VLOOKUP($AG280,'TARGET MU'!$A:$D,'TARGET MU'!$B$1,FALSE))</f>
        <v>URBHPF5004BK대경글로텍</v>
      </c>
      <c r="BU280" s="31">
        <f t="shared" si="305"/>
        <v>29819.000000000004</v>
      </c>
      <c r="BV280" s="31" t="str">
        <f t="shared" si="306"/>
        <v>URBHPF5004BKOSS250119000대경03IN</v>
      </c>
      <c r="BX280" s="54" t="str">
        <f t="shared" si="263"/>
        <v>URB</v>
      </c>
      <c r="BY280" s="55">
        <f t="shared" si="264"/>
        <v>5</v>
      </c>
      <c r="BZ280" s="55" t="str">
        <f t="shared" si="265"/>
        <v>M</v>
      </c>
      <c r="CA280" s="55" t="str">
        <f t="shared" si="266"/>
        <v>HP</v>
      </c>
      <c r="CB280" s="55" t="str">
        <f t="shared" si="267"/>
        <v>U</v>
      </c>
      <c r="CC280" s="55" t="str">
        <f t="shared" si="268"/>
        <v>IN</v>
      </c>
      <c r="CD280" s="56" t="str">
        <f t="shared" si="269"/>
        <v>14FW URBAN SWAGGER_HOOD ZIP_01_BK</v>
      </c>
      <c r="CE280" s="55" t="str">
        <f t="shared" si="270"/>
        <v>URBHPF5004</v>
      </c>
      <c r="CF280" s="55" t="str">
        <f t="shared" si="271"/>
        <v>004</v>
      </c>
      <c r="CG280" s="56" t="str">
        <f t="shared" si="272"/>
        <v>14FW URBAN SWAGGER_HOOD ZIP_01_BK</v>
      </c>
      <c r="CH280" s="55" t="str">
        <f t="shared" si="273"/>
        <v>BK</v>
      </c>
      <c r="CI280" s="55">
        <f t="shared" si="274"/>
        <v>1</v>
      </c>
      <c r="CJ280" s="55" t="str">
        <f t="shared" si="275"/>
        <v>OSS</v>
      </c>
      <c r="CK280" s="57">
        <f t="shared" si="297"/>
        <v>250</v>
      </c>
      <c r="CL280" s="58">
        <f t="shared" si="276"/>
        <v>25.8</v>
      </c>
      <c r="CM280" s="57">
        <f t="shared" si="277"/>
        <v>119000</v>
      </c>
      <c r="CN280" s="57">
        <f t="shared" si="278"/>
        <v>29799.000000000004</v>
      </c>
      <c r="CO280" s="57">
        <f t="shared" si="279"/>
        <v>20</v>
      </c>
      <c r="CP280" s="59">
        <f t="shared" si="280"/>
        <v>1</v>
      </c>
      <c r="CQ280" s="234"/>
      <c r="CS280" s="48"/>
      <c r="CT280" s="49" t="str">
        <f t="shared" si="281"/>
        <v>URBHPF5004BKOSS</v>
      </c>
      <c r="CU280" s="50" t="str">
        <f t="shared" si="282"/>
        <v>URBAN SWAGGER</v>
      </c>
      <c r="CV280" s="50" t="str">
        <f t="shared" si="262"/>
        <v>HOODED JUMPER_004</v>
      </c>
      <c r="CW280" s="50" t="str">
        <f t="shared" si="283"/>
        <v>BLACK_OSS</v>
      </c>
      <c r="CX280" s="51" t="str">
        <f t="shared" si="284"/>
        <v>URB</v>
      </c>
      <c r="CY280" s="51" t="str">
        <f t="shared" si="285"/>
        <v>004</v>
      </c>
      <c r="CZ280" s="52">
        <f t="shared" si="298"/>
        <v>250</v>
      </c>
      <c r="DA280" s="52">
        <f t="shared" si="286"/>
        <v>119000</v>
      </c>
      <c r="DB280" s="51" t="str">
        <f t="shared" si="287"/>
        <v>BLACK</v>
      </c>
      <c r="DC280" s="51" t="str">
        <f t="shared" si="288"/>
        <v>OSS</v>
      </c>
      <c r="DD280" s="60"/>
      <c r="DE280" s="164"/>
      <c r="DG280" s="270">
        <v>41778</v>
      </c>
      <c r="DH280" s="276">
        <f t="shared" si="260"/>
        <v>41754</v>
      </c>
      <c r="DI280" s="269">
        <v>41750</v>
      </c>
      <c r="DJ280" s="269">
        <v>41750</v>
      </c>
      <c r="DK280" s="270"/>
      <c r="DL280" s="1167"/>
      <c r="DM280" s="1167"/>
      <c r="DN280" s="270"/>
      <c r="DO280" s="270"/>
      <c r="DP280" s="277">
        <f t="shared" si="261"/>
        <v>41784</v>
      </c>
      <c r="DQ280" s="270"/>
      <c r="DR280" s="270"/>
      <c r="DS280" s="271"/>
      <c r="DT280" s="270"/>
      <c r="DU280" s="271"/>
      <c r="DV280" s="270">
        <v>41823</v>
      </c>
      <c r="DW280" s="270"/>
      <c r="DX280" s="271"/>
      <c r="DY280" s="271"/>
      <c r="DZ280" s="60"/>
      <c r="EA280" s="61"/>
      <c r="EB280" s="61"/>
      <c r="EC280" s="26" t="str">
        <f t="shared" si="307"/>
        <v>URBHPF5004BK41746</v>
      </c>
      <c r="ED280" s="26" t="str">
        <f t="shared" si="308"/>
        <v>URBHPF5004BKOSS</v>
      </c>
      <c r="EE280" s="27">
        <f>IF($ED280="",0,IF(COUNTIF(ED$12:ED279,ED280)=0,0,COUNTIF(ED$12:ED279,ED280)))</f>
        <v>0</v>
      </c>
      <c r="EF280" s="26">
        <f t="shared" si="309"/>
        <v>0</v>
      </c>
      <c r="EG280" s="27" t="str">
        <f t="shared" si="310"/>
        <v/>
      </c>
      <c r="EI280" s="26" t="str">
        <f t="shared" si="311"/>
        <v>URBHPF5004</v>
      </c>
      <c r="EJ280" s="26" t="str">
        <f t="shared" si="312"/>
        <v>URBHPF5004BK</v>
      </c>
      <c r="EV280" s="26">
        <f t="shared" si="315"/>
        <v>6450</v>
      </c>
    </row>
    <row r="281" spans="1:152" s="26" customFormat="1" ht="52.5" customHeight="1">
      <c r="A281" s="168" t="str">
        <f>IF(OR($I281="TTL",$I281=""),"",IF(ISERROR(VLOOKUP($B281,CODE!$D:$G,CODE!$F$1-2,FALSE))=TRUE,"전략",VLOOKUP($B281,CODE!$D:$G,CODE!$F$1-2,FALSE)))</f>
        <v>전략</v>
      </c>
      <c r="B281" s="217" t="str">
        <f>IF(OR($I281="TTL",$I281=""),"",IF(VLOOKUP($P281,CODE!$K:$O,CODE!$O$1,FALSE)="",$I281,$I281&amp;"-"&amp;VLOOKUP($P281,CODE!$K:$O,CODE!$O$1,FALSE)))</f>
        <v>URB-의류</v>
      </c>
      <c r="C281" s="71" t="str">
        <f t="shared" si="299"/>
        <v>URB-대경-03</v>
      </c>
      <c r="D281" s="300" t="str">
        <f t="shared" si="300"/>
        <v>URB-대경-03URBHPF5004BK</v>
      </c>
      <c r="E281" s="71">
        <f t="shared" si="301"/>
        <v>2</v>
      </c>
      <c r="F281" s="193" t="str">
        <f t="shared" si="302"/>
        <v>URB-대경-032</v>
      </c>
      <c r="G281" s="71" t="str">
        <f t="shared" si="303"/>
        <v>URB-대경-032-URBHPF5004BLACKOMM</v>
      </c>
      <c r="H281" s="71" t="str">
        <f>IF(ISERROR(I281&amp;VLOOKUP(P281,CODE!$K:$N,CODE!$N$1,FALSE)&amp;S281)=TRUE,0,I281&amp;VLOOKUP(P281,CODE!$K:$N,CODE!$N$1,FALSE)&amp;S281)</f>
        <v>URB의류4</v>
      </c>
      <c r="I281" s="71" t="str">
        <f>IF(ISERROR(SEARCH("TTL",$K281))=TRUE,IF($L281="","",VLOOKUP($L281,CODE!$B:$G,CODE!$D$1,FALSE)),"TTL")</f>
        <v>URB</v>
      </c>
      <c r="J281" s="237" t="str">
        <f t="shared" si="304"/>
        <v>14FW U</v>
      </c>
      <c r="K281" s="878"/>
      <c r="L281" s="40" t="s">
        <v>2549</v>
      </c>
      <c r="M281" s="41" t="str">
        <f>IF(OR($I281="TTL",$L281=""),"",VLOOKUP($L281,CODE!$B:$D,CODE!$C$1,FALSE))</f>
        <v>URBAN SWAGGER</v>
      </c>
      <c r="N281" s="42" t="str">
        <f>IF(OR($I281="TTL",$L281=""),"",VLOOKUP($K$2,CODE!$S:$T,CODE!$T$1-1,FALSE))</f>
        <v>F</v>
      </c>
      <c r="O281" s="1281">
        <v>5</v>
      </c>
      <c r="P281" s="40" t="s">
        <v>2557</v>
      </c>
      <c r="Q281" s="41" t="str">
        <f>IF(OR($I281="TTL",$P281=""),"",VLOOKUP($P281,CODE!$K:$M,CODE!$L$1,FALSE))</f>
        <v>HOODED JUMPER</v>
      </c>
      <c r="R281" s="1282" t="s">
        <v>2551</v>
      </c>
      <c r="S281" s="1283">
        <v>4</v>
      </c>
      <c r="T281" s="43" t="str">
        <f t="shared" si="255"/>
        <v>004</v>
      </c>
      <c r="U281" s="39" t="str">
        <f t="shared" si="256"/>
        <v>URBHPF5004</v>
      </c>
      <c r="V281" s="36">
        <f t="shared" si="290"/>
        <v>0.25</v>
      </c>
      <c r="W281" s="1284" t="s">
        <v>2562</v>
      </c>
      <c r="X281" s="39" t="str">
        <f>IF($Y281="","",VLOOKUP($Y281,CODE!$AE:$AF,CODE!$AF$1-1,FALSE))</f>
        <v>BK</v>
      </c>
      <c r="Y281" s="37" t="s">
        <v>2558</v>
      </c>
      <c r="Z281" s="35" t="str">
        <f t="shared" si="257"/>
        <v>URBHPF5004BK</v>
      </c>
      <c r="AA281" s="592" t="s">
        <v>3248</v>
      </c>
      <c r="AB281" s="44">
        <f t="shared" si="292"/>
        <v>0.25</v>
      </c>
      <c r="AC281" s="598" t="s">
        <v>3023</v>
      </c>
      <c r="AD281" s="184">
        <v>1</v>
      </c>
      <c r="AE281" s="1285" t="s">
        <v>2554</v>
      </c>
      <c r="AF281" s="1295">
        <v>350</v>
      </c>
      <c r="AG281" s="1287" t="s">
        <v>2560</v>
      </c>
      <c r="AH281" s="1288">
        <v>3</v>
      </c>
      <c r="AI281" s="224" t="str">
        <f t="shared" si="258"/>
        <v>03</v>
      </c>
      <c r="AJ281" s="1289" t="s">
        <v>2553</v>
      </c>
      <c r="AK281" s="1289" t="s">
        <v>2561</v>
      </c>
      <c r="AL281" s="212">
        <f t="shared" si="259"/>
        <v>1</v>
      </c>
      <c r="AM281" s="247">
        <f>IF(ISERROR(VLOOKUP($F281,[1]기획현황취합!$A$1:$E$65440,[1]기획현황취합!$B$1,FALSE))=TRUE,0,VLOOKUP($F281,[1]기획현황취합!$A$1:$E$65440,[1]기획현황취합!$B$1,FALSE))</f>
        <v>119000</v>
      </c>
      <c r="AN281" s="1099">
        <f>IF(ISERROR(VLOOKUP($F281,[1]기획현황취합!$A$1:$E$65440,[1]기획현황취합!$C$1,FALSE))=TRUE,0,VLOOKUP($F281,[1]기획현황취합!$A$1:$E$65440,[1]기획현황취합!$C$1,FALSE))</f>
        <v>41820</v>
      </c>
      <c r="AO281" s="45">
        <f>IF(ISERROR(($AM281/1.1)/VLOOKUP($AG281,'TARGET MU'!$A:$D,'TARGET MU'!$D$1,FALSE))=TRUE,0,($AM281/1.1)/VLOOKUP($AG281,'TARGET MU'!$A:$D,'TARGET MU'!$D$1,FALSE))</f>
        <v>24040.404040404039</v>
      </c>
      <c r="AP281" s="1110">
        <f>IF(OR(AF281=0,AND(AV281=0,AW281=0)),0,IF(AG281="캡보이2",AV281*$AQ$5+AU281,IF(OR(AK281="IN",AK281="BG",AK281="VT",AK281="CB"),$AU281+(($AV281*(1+$AW$4))*(HLOOKUP(VLOOKUP(AG281,'TARGET MU'!$A:$P,'TARGET MU'!$J$1,FALSE),$AO$4:$AR$5,2,FALSE)))+$AW281,$AU281+((($AV281*(1+$AW$4))*(1+HLOOKUP(VLOOKUP($P281,CODE!$K:$P,CODE!$P$1,FALSE),$AS$4:$AV$5,2,FALSE)))*(HLOOKUP(VLOOKUP(AG281,'TARGET MU'!$A:$P,'TARGET MU'!$J$1,FALSE),$AO$4:$AR$5,2,FALSE)))+$AW281)))</f>
        <v>29819.000000000004</v>
      </c>
      <c r="AQ281" s="38">
        <f t="shared" si="313"/>
        <v>5778.5959595959648</v>
      </c>
      <c r="AR281" s="754">
        <v>0</v>
      </c>
      <c r="AS281" s="754">
        <v>20</v>
      </c>
      <c r="AT281" s="244" t="s">
        <v>1724</v>
      </c>
      <c r="AU281" s="219">
        <f t="shared" si="314"/>
        <v>20</v>
      </c>
      <c r="AV281" s="245">
        <v>25.8</v>
      </c>
      <c r="AW281" s="246">
        <v>0</v>
      </c>
      <c r="AX281" s="250">
        <f>IF(ISERROR(VLOOKUP($F281,[1]기획현황취합!$A$1:$E$65440,[1]기획현황취합!$D$1,FALSE))=TRUE,0,VLOOKUP($F281,[1]기획현황취합!$A$1:$E$65440,[1]기획현황취합!$D$1,FALSE))</f>
        <v>41746</v>
      </c>
      <c r="AY281" s="248">
        <v>0</v>
      </c>
      <c r="AZ281" s="208">
        <f>IF(ISERROR(VLOOKUP($F281,[1]기획현황취합!$A$1:$E$65440,[1]기획현황취합!$E$1,FALSE))=TRUE,0,VLOOKUP($F281,[1]기획현황취합!$A$1:$E$65440,[1]기획현황취합!$E$1,FALSE))</f>
        <v>41844</v>
      </c>
      <c r="BA281" s="243">
        <v>41859</v>
      </c>
      <c r="BB281" s="243">
        <v>41884</v>
      </c>
      <c r="BC281" s="243">
        <v>0</v>
      </c>
      <c r="BD281" s="243">
        <v>0</v>
      </c>
      <c r="BE281" s="243">
        <v>0</v>
      </c>
      <c r="BF281" s="243">
        <v>0</v>
      </c>
      <c r="BG281" s="249" t="s">
        <v>2838</v>
      </c>
      <c r="BH281" s="249">
        <v>0</v>
      </c>
      <c r="BI281" s="83">
        <f>IF($I281="TTL",SUMIF($C:$C,MID($K281,1,SEARCH("TTL",$K281)-2),$BI:$BI),SUMIF(실입고현황!$A:$A,BB281&amp;VLOOKUP($AG281,'TARGET MU'!$A:$D,'TARGET MU'!$B$1,FALSE)&amp;$Z281&amp;" "&amp;$AE281,실입고현황!$C:$C))</f>
        <v>366</v>
      </c>
      <c r="BJ281" s="102">
        <f>IF($I281="TTL",SUMIF($C:$C,MID($K281,1,SEARCH("TTL",$K281)-2),$BJ:$BJ),SUMIF(실입고현황!$A:$A,BC281&amp;VLOOKUP($AG281,'TARGET MU'!$A:$D,'TARGET MU'!$B$1,FALSE)&amp;$Z281&amp;" "&amp;$AE281,실입고현황!$C:$C))</f>
        <v>0</v>
      </c>
      <c r="BK281" s="103">
        <f>IF($I281="TTL",SUMIF($C:$C,MID($K281,1,SEARCH("TTL",$K281)-2),$BK:$BK),SUMIF(실입고현황!$A:$A,BD281&amp;VLOOKUP($AG281,'TARGET MU'!$A:$D,'TARGET MU'!$B$1,FALSE)&amp;$Z281&amp;" "&amp;$AE281,실입고현황!$C:$C))</f>
        <v>0</v>
      </c>
      <c r="BL281" s="103">
        <f>IF($I281="TTL",SUMIF($C:$C,MID($K281,1,SEARCH("TTL",$K281)-2),$BL:$BL),SUMIF(실입고현황!$A:$A,BE281&amp;VLOOKUP($AG281,'TARGET MU'!$A:$D,'TARGET MU'!$B$1,FALSE)&amp;$Z281&amp;" "&amp;$AE281,실입고현황!$C:$C))</f>
        <v>0</v>
      </c>
      <c r="BM281" s="103">
        <f>IF($I281="TTL",SUMIF($C:$C,MID($K281,1,SEARCH("TTL",$K281)-2),$BM:$BM),SUMIF(실입고현황!$A:$A,BF281&amp;VLOOKUP($AG281,'TARGET MU'!$A:$D,'TARGET MU'!$B$1,FALSE)&amp;$Z281&amp;" "&amp;$AE281,실입고현황!$C:$C))</f>
        <v>0</v>
      </c>
      <c r="BN281" s="104">
        <f t="shared" si="293"/>
        <v>0</v>
      </c>
      <c r="BO281" s="46">
        <f t="shared" si="294"/>
        <v>350</v>
      </c>
      <c r="BP281" s="94">
        <f t="shared" si="295"/>
        <v>10436650.000000002</v>
      </c>
      <c r="BQ281" s="94">
        <f t="shared" si="296"/>
        <v>41650000</v>
      </c>
      <c r="BR281" s="47">
        <f t="shared" si="289"/>
        <v>3.6279492331003103</v>
      </c>
      <c r="BT281" s="26" t="str">
        <f>IF(ISERROR(Z281&amp;VLOOKUP($AG281,'TARGET MU'!$A:$D,'TARGET MU'!$B$1,FALSE))=TRUE,"",Z281&amp;VLOOKUP($AG281,'TARGET MU'!$A:$D,'TARGET MU'!$B$1,FALSE))</f>
        <v>URBHPF5004BK대경글로텍</v>
      </c>
      <c r="BU281" s="31">
        <f t="shared" si="305"/>
        <v>29819.000000000004</v>
      </c>
      <c r="BV281" s="31" t="str">
        <f t="shared" si="306"/>
        <v>URBHPF5004BKOMM350119000대경03IN</v>
      </c>
      <c r="BX281" s="54" t="str">
        <f t="shared" si="263"/>
        <v>URB</v>
      </c>
      <c r="BY281" s="55">
        <f t="shared" si="264"/>
        <v>5</v>
      </c>
      <c r="BZ281" s="55" t="str">
        <f t="shared" si="265"/>
        <v>M</v>
      </c>
      <c r="CA281" s="55" t="str">
        <f t="shared" si="266"/>
        <v>HP</v>
      </c>
      <c r="CB281" s="55" t="str">
        <f t="shared" si="267"/>
        <v>U</v>
      </c>
      <c r="CC281" s="55" t="str">
        <f t="shared" si="268"/>
        <v>IN</v>
      </c>
      <c r="CD281" s="56" t="str">
        <f t="shared" si="269"/>
        <v>14FW URBAN SWAGGER_HOOD ZIP_01_BK</v>
      </c>
      <c r="CE281" s="55" t="str">
        <f t="shared" si="270"/>
        <v>URBHPF5004</v>
      </c>
      <c r="CF281" s="55" t="str">
        <f t="shared" si="271"/>
        <v>004</v>
      </c>
      <c r="CG281" s="56" t="str">
        <f t="shared" si="272"/>
        <v>14FW URBAN SWAGGER_HOOD ZIP_01_BK</v>
      </c>
      <c r="CH281" s="55" t="str">
        <f t="shared" si="273"/>
        <v>BK</v>
      </c>
      <c r="CI281" s="55">
        <f t="shared" si="274"/>
        <v>1</v>
      </c>
      <c r="CJ281" s="55" t="str">
        <f t="shared" si="275"/>
        <v>OMM</v>
      </c>
      <c r="CK281" s="57">
        <f t="shared" si="297"/>
        <v>350</v>
      </c>
      <c r="CL281" s="58">
        <f t="shared" si="276"/>
        <v>25.8</v>
      </c>
      <c r="CM281" s="57">
        <f t="shared" si="277"/>
        <v>119000</v>
      </c>
      <c r="CN281" s="57">
        <f t="shared" si="278"/>
        <v>29799.000000000004</v>
      </c>
      <c r="CO281" s="57">
        <f t="shared" si="279"/>
        <v>20</v>
      </c>
      <c r="CP281" s="59">
        <f t="shared" si="280"/>
        <v>1</v>
      </c>
      <c r="CQ281" s="234"/>
      <c r="CS281" s="48"/>
      <c r="CT281" s="49" t="str">
        <f t="shared" si="281"/>
        <v>URBHPF5004BKOMM</v>
      </c>
      <c r="CU281" s="50" t="str">
        <f t="shared" si="282"/>
        <v>URBAN SWAGGER</v>
      </c>
      <c r="CV281" s="50" t="str">
        <f t="shared" si="262"/>
        <v>HOODED JUMPER_004</v>
      </c>
      <c r="CW281" s="50" t="str">
        <f t="shared" si="283"/>
        <v>BLACK_OMM</v>
      </c>
      <c r="CX281" s="51" t="str">
        <f t="shared" si="284"/>
        <v>URB</v>
      </c>
      <c r="CY281" s="51" t="str">
        <f t="shared" si="285"/>
        <v>004</v>
      </c>
      <c r="CZ281" s="52">
        <f t="shared" si="298"/>
        <v>350</v>
      </c>
      <c r="DA281" s="52">
        <f t="shared" si="286"/>
        <v>119000</v>
      </c>
      <c r="DB281" s="51" t="str">
        <f t="shared" si="287"/>
        <v>BLACK</v>
      </c>
      <c r="DC281" s="51" t="str">
        <f t="shared" si="288"/>
        <v>OMM</v>
      </c>
      <c r="DD281" s="60"/>
      <c r="DE281" s="164"/>
      <c r="DG281" s="270">
        <v>41778</v>
      </c>
      <c r="DH281" s="276">
        <f t="shared" si="260"/>
        <v>41754</v>
      </c>
      <c r="DI281" s="269">
        <v>41750</v>
      </c>
      <c r="DJ281" s="269">
        <v>41750</v>
      </c>
      <c r="DK281" s="270"/>
      <c r="DL281" s="1167"/>
      <c r="DM281" s="1167"/>
      <c r="DN281" s="270"/>
      <c r="DO281" s="270"/>
      <c r="DP281" s="277">
        <f t="shared" si="261"/>
        <v>41784</v>
      </c>
      <c r="DQ281" s="270"/>
      <c r="DR281" s="270"/>
      <c r="DS281" s="271"/>
      <c r="DT281" s="270"/>
      <c r="DU281" s="271"/>
      <c r="DV281" s="270">
        <v>41823</v>
      </c>
      <c r="DW281" s="270"/>
      <c r="DX281" s="271"/>
      <c r="DY281" s="271"/>
      <c r="DZ281" s="60"/>
      <c r="EA281" s="61"/>
      <c r="EB281" s="61"/>
      <c r="EC281" s="26" t="str">
        <f t="shared" si="307"/>
        <v/>
      </c>
      <c r="ED281" s="26" t="str">
        <f t="shared" si="308"/>
        <v>URBHPF5004BKOMM</v>
      </c>
      <c r="EE281" s="27">
        <f>IF($ED281="",0,IF(COUNTIF(ED$12:ED280,ED281)=0,0,COUNTIF(ED$12:ED280,ED281)))</f>
        <v>0</v>
      </c>
      <c r="EF281" s="26">
        <f t="shared" si="309"/>
        <v>0</v>
      </c>
      <c r="EG281" s="27" t="str">
        <f t="shared" si="310"/>
        <v/>
      </c>
      <c r="EI281" s="26" t="str">
        <f t="shared" si="311"/>
        <v>URBHPF5004</v>
      </c>
      <c r="EJ281" s="26" t="str">
        <f t="shared" si="312"/>
        <v>URBHPF5004BK</v>
      </c>
      <c r="EV281" s="26">
        <f t="shared" si="315"/>
        <v>9030</v>
      </c>
    </row>
    <row r="282" spans="1:152" s="26" customFormat="1" ht="52.5" customHeight="1">
      <c r="A282" s="168" t="str">
        <f>IF(OR($I282="TTL",$I282=""),"",IF(ISERROR(VLOOKUP($B282,CODE!$D:$G,CODE!$F$1-2,FALSE))=TRUE,"전략",VLOOKUP($B282,CODE!$D:$G,CODE!$F$1-2,FALSE)))</f>
        <v>전략</v>
      </c>
      <c r="B282" s="217" t="str">
        <f>IF(OR($I282="TTL",$I282=""),"",IF(VLOOKUP($P282,CODE!$K:$O,CODE!$O$1,FALSE)="",$I282,$I282&amp;"-"&amp;VLOOKUP($P282,CODE!$K:$O,CODE!$O$1,FALSE)))</f>
        <v>URB-의류</v>
      </c>
      <c r="C282" s="71" t="str">
        <f t="shared" si="299"/>
        <v>URB-대경-03</v>
      </c>
      <c r="D282" s="300" t="str">
        <f t="shared" si="300"/>
        <v>URB-대경-03URBHPF5004BK</v>
      </c>
      <c r="E282" s="71">
        <f t="shared" si="301"/>
        <v>2</v>
      </c>
      <c r="F282" s="193" t="str">
        <f t="shared" si="302"/>
        <v>URB-대경-032</v>
      </c>
      <c r="G282" s="71" t="str">
        <f t="shared" si="303"/>
        <v>URB-대경-032-URBHPF5004BLACKOLL</v>
      </c>
      <c r="H282" s="71" t="str">
        <f>IF(ISERROR(I282&amp;VLOOKUP(P282,CODE!$K:$N,CODE!$N$1,FALSE)&amp;S282)=TRUE,0,I282&amp;VLOOKUP(P282,CODE!$K:$N,CODE!$N$1,FALSE)&amp;S282)</f>
        <v>URB의류4</v>
      </c>
      <c r="I282" s="71" t="str">
        <f>IF(ISERROR(SEARCH("TTL",$K282))=TRUE,IF($L282="","",VLOOKUP($L282,CODE!$B:$G,CODE!$D$1,FALSE)),"TTL")</f>
        <v>URB</v>
      </c>
      <c r="J282" s="237" t="str">
        <f t="shared" si="304"/>
        <v>14FW U</v>
      </c>
      <c r="K282" s="878"/>
      <c r="L282" s="40" t="s">
        <v>2549</v>
      </c>
      <c r="M282" s="41" t="str">
        <f>IF(OR($I282="TTL",$L282=""),"",VLOOKUP($L282,CODE!$B:$D,CODE!$C$1,FALSE))</f>
        <v>URBAN SWAGGER</v>
      </c>
      <c r="N282" s="42" t="str">
        <f>IF(OR($I282="TTL",$L282=""),"",VLOOKUP($K$2,CODE!$S:$T,CODE!$T$1-1,FALSE))</f>
        <v>F</v>
      </c>
      <c r="O282" s="1281">
        <v>5</v>
      </c>
      <c r="P282" s="40" t="s">
        <v>2557</v>
      </c>
      <c r="Q282" s="41" t="str">
        <f>IF(OR($I282="TTL",$P282=""),"",VLOOKUP($P282,CODE!$K:$M,CODE!$L$1,FALSE))</f>
        <v>HOODED JUMPER</v>
      </c>
      <c r="R282" s="1282" t="s">
        <v>2551</v>
      </c>
      <c r="S282" s="1283">
        <v>4</v>
      </c>
      <c r="T282" s="43" t="str">
        <f t="shared" si="255"/>
        <v>004</v>
      </c>
      <c r="U282" s="39" t="str">
        <f t="shared" si="256"/>
        <v>URBHPF5004</v>
      </c>
      <c r="V282" s="36">
        <f t="shared" si="290"/>
        <v>0.25</v>
      </c>
      <c r="W282" s="1284" t="s">
        <v>2562</v>
      </c>
      <c r="X282" s="39" t="str">
        <f>IF($Y282="","",VLOOKUP($Y282,CODE!$AE:$AF,CODE!$AF$1-1,FALSE))</f>
        <v>BK</v>
      </c>
      <c r="Y282" s="37" t="s">
        <v>2558</v>
      </c>
      <c r="Z282" s="35" t="str">
        <f t="shared" si="257"/>
        <v>URBHPF5004BK</v>
      </c>
      <c r="AA282" s="592" t="str">
        <f t="shared" ref="AA282:AA313" si="316">VLOOKUP($Z282&amp;$AX282,$EC:$EG,5,FALSE)</f>
        <v/>
      </c>
      <c r="AB282" s="44">
        <f t="shared" si="292"/>
        <v>0.25</v>
      </c>
      <c r="AC282" s="598" t="s">
        <v>3022</v>
      </c>
      <c r="AD282" s="184">
        <v>1</v>
      </c>
      <c r="AE282" s="1285" t="s">
        <v>2555</v>
      </c>
      <c r="AF282" s="1295">
        <v>350</v>
      </c>
      <c r="AG282" s="1287" t="s">
        <v>2560</v>
      </c>
      <c r="AH282" s="1288">
        <v>3</v>
      </c>
      <c r="AI282" s="224" t="str">
        <f t="shared" si="258"/>
        <v>03</v>
      </c>
      <c r="AJ282" s="1289" t="s">
        <v>2553</v>
      </c>
      <c r="AK282" s="1289" t="s">
        <v>2561</v>
      </c>
      <c r="AL282" s="212">
        <f t="shared" si="259"/>
        <v>1</v>
      </c>
      <c r="AM282" s="247">
        <f>IF(ISERROR(VLOOKUP($F282,[1]기획현황취합!$A$1:$E$65440,[1]기획현황취합!$B$1,FALSE))=TRUE,0,VLOOKUP($F282,[1]기획현황취합!$A$1:$E$65440,[1]기획현황취합!$B$1,FALSE))</f>
        <v>119000</v>
      </c>
      <c r="AN282" s="1099">
        <f>IF(ISERROR(VLOOKUP($F282,[1]기획현황취합!$A$1:$E$65440,[1]기획현황취합!$C$1,FALSE))=TRUE,0,VLOOKUP($F282,[1]기획현황취합!$A$1:$E$65440,[1]기획현황취합!$C$1,FALSE))</f>
        <v>41820</v>
      </c>
      <c r="AO282" s="45">
        <f>IF(ISERROR(($AM282/1.1)/VLOOKUP($AG282,'TARGET MU'!$A:$D,'TARGET MU'!$D$1,FALSE))=TRUE,0,($AM282/1.1)/VLOOKUP($AG282,'TARGET MU'!$A:$D,'TARGET MU'!$D$1,FALSE))</f>
        <v>24040.404040404039</v>
      </c>
      <c r="AP282" s="1110">
        <f>IF(OR(AF282=0,AND(AV282=0,AW282=0)),0,IF(AG282="캡보이2",AV282*$AQ$5+AU282,IF(OR(AK282="IN",AK282="BG",AK282="VT",AK282="CB"),$AU282+(($AV282*(1+$AW$4))*(HLOOKUP(VLOOKUP(AG282,'TARGET MU'!$A:$P,'TARGET MU'!$J$1,FALSE),$AO$4:$AR$5,2,FALSE)))+$AW282,$AU282+((($AV282*(1+$AW$4))*(1+HLOOKUP(VLOOKUP($P282,CODE!$K:$P,CODE!$P$1,FALSE),$AS$4:$AV$5,2,FALSE)))*(HLOOKUP(VLOOKUP(AG282,'TARGET MU'!$A:$P,'TARGET MU'!$J$1,FALSE),$AO$4:$AR$5,2,FALSE)))+$AW282)))</f>
        <v>29819.000000000004</v>
      </c>
      <c r="AQ282" s="38">
        <f t="shared" si="313"/>
        <v>5778.5959595959648</v>
      </c>
      <c r="AR282" s="754">
        <v>0</v>
      </c>
      <c r="AS282" s="754">
        <v>20</v>
      </c>
      <c r="AT282" s="244" t="s">
        <v>1724</v>
      </c>
      <c r="AU282" s="219">
        <f t="shared" si="314"/>
        <v>20</v>
      </c>
      <c r="AV282" s="245">
        <v>25.8</v>
      </c>
      <c r="AW282" s="246">
        <v>0</v>
      </c>
      <c r="AX282" s="250">
        <f>IF(ISERROR(VLOOKUP($F282,[1]기획현황취합!$A$1:$E$65440,[1]기획현황취합!$D$1,FALSE))=TRUE,0,VLOOKUP($F282,[1]기획현황취합!$A$1:$E$65440,[1]기획현황취합!$D$1,FALSE))</f>
        <v>41746</v>
      </c>
      <c r="AY282" s="248">
        <v>0</v>
      </c>
      <c r="AZ282" s="208">
        <f>IF(ISERROR(VLOOKUP($F282,[1]기획현황취합!$A$1:$E$65440,[1]기획현황취합!$E$1,FALSE))=TRUE,0,VLOOKUP($F282,[1]기획현황취합!$A$1:$E$65440,[1]기획현황취합!$E$1,FALSE))</f>
        <v>41844</v>
      </c>
      <c r="BA282" s="243">
        <v>41859</v>
      </c>
      <c r="BB282" s="243">
        <v>41884</v>
      </c>
      <c r="BC282" s="243">
        <v>0</v>
      </c>
      <c r="BD282" s="243">
        <v>0</v>
      </c>
      <c r="BE282" s="243">
        <v>0</v>
      </c>
      <c r="BF282" s="243">
        <v>0</v>
      </c>
      <c r="BG282" s="249" t="s">
        <v>2838</v>
      </c>
      <c r="BH282" s="249">
        <v>0</v>
      </c>
      <c r="BI282" s="83">
        <f>IF($I282="TTL",SUMIF($C:$C,MID($K282,1,SEARCH("TTL",$K282)-2),$BI:$BI),SUMIF(실입고현황!$A:$A,BB282&amp;VLOOKUP($AG282,'TARGET MU'!$A:$D,'TARGET MU'!$B$1,FALSE)&amp;$Z282&amp;" "&amp;$AE282,실입고현황!$C:$C))</f>
        <v>355</v>
      </c>
      <c r="BJ282" s="102">
        <f>IF($I282="TTL",SUMIF($C:$C,MID($K282,1,SEARCH("TTL",$K282)-2),$BJ:$BJ),SUMIF(실입고현황!$A:$A,BC282&amp;VLOOKUP($AG282,'TARGET MU'!$A:$D,'TARGET MU'!$B$1,FALSE)&amp;$Z282&amp;" "&amp;$AE282,실입고현황!$C:$C))</f>
        <v>0</v>
      </c>
      <c r="BK282" s="103">
        <f>IF($I282="TTL",SUMIF($C:$C,MID($K282,1,SEARCH("TTL",$K282)-2),$BK:$BK),SUMIF(실입고현황!$A:$A,BD282&amp;VLOOKUP($AG282,'TARGET MU'!$A:$D,'TARGET MU'!$B$1,FALSE)&amp;$Z282&amp;" "&amp;$AE282,실입고현황!$C:$C))</f>
        <v>0</v>
      </c>
      <c r="BL282" s="103">
        <f>IF($I282="TTL",SUMIF($C:$C,MID($K282,1,SEARCH("TTL",$K282)-2),$BL:$BL),SUMIF(실입고현황!$A:$A,BE282&amp;VLOOKUP($AG282,'TARGET MU'!$A:$D,'TARGET MU'!$B$1,FALSE)&amp;$Z282&amp;" "&amp;$AE282,실입고현황!$C:$C))</f>
        <v>0</v>
      </c>
      <c r="BM282" s="103">
        <f>IF($I282="TTL",SUMIF($C:$C,MID($K282,1,SEARCH("TTL",$K282)-2),$BM:$BM),SUMIF(실입고현황!$A:$A,BF282&amp;VLOOKUP($AG282,'TARGET MU'!$A:$D,'TARGET MU'!$B$1,FALSE)&amp;$Z282&amp;" "&amp;$AE282,실입고현황!$C:$C))</f>
        <v>0</v>
      </c>
      <c r="BN282" s="104">
        <f t="shared" si="293"/>
        <v>0</v>
      </c>
      <c r="BO282" s="46">
        <f t="shared" si="294"/>
        <v>350</v>
      </c>
      <c r="BP282" s="94">
        <f t="shared" si="295"/>
        <v>10436650.000000002</v>
      </c>
      <c r="BQ282" s="94">
        <f t="shared" si="296"/>
        <v>41650000</v>
      </c>
      <c r="BR282" s="47">
        <f t="shared" si="289"/>
        <v>3.6279492331003103</v>
      </c>
      <c r="BT282" s="26" t="str">
        <f>IF(ISERROR(Z282&amp;VLOOKUP($AG282,'TARGET MU'!$A:$D,'TARGET MU'!$B$1,FALSE))=TRUE,"",Z282&amp;VLOOKUP($AG282,'TARGET MU'!$A:$D,'TARGET MU'!$B$1,FALSE))</f>
        <v>URBHPF5004BK대경글로텍</v>
      </c>
      <c r="BU282" s="31">
        <f t="shared" si="305"/>
        <v>29819.000000000004</v>
      </c>
      <c r="BV282" s="31" t="str">
        <f t="shared" si="306"/>
        <v>URBHPF5004BKOLL350119000대경03IN</v>
      </c>
      <c r="BX282" s="54" t="str">
        <f t="shared" si="263"/>
        <v>URB</v>
      </c>
      <c r="BY282" s="55">
        <f t="shared" si="264"/>
        <v>5</v>
      </c>
      <c r="BZ282" s="55" t="str">
        <f t="shared" si="265"/>
        <v>M</v>
      </c>
      <c r="CA282" s="55" t="str">
        <f t="shared" si="266"/>
        <v>HP</v>
      </c>
      <c r="CB282" s="55" t="str">
        <f t="shared" si="267"/>
        <v>U</v>
      </c>
      <c r="CC282" s="55" t="str">
        <f t="shared" si="268"/>
        <v>IN</v>
      </c>
      <c r="CD282" s="56" t="str">
        <f t="shared" si="269"/>
        <v>14FW URBAN SWAGGER_HOOD ZIP_01_BK</v>
      </c>
      <c r="CE282" s="55" t="str">
        <f t="shared" si="270"/>
        <v>URBHPF5004</v>
      </c>
      <c r="CF282" s="55" t="str">
        <f t="shared" si="271"/>
        <v>004</v>
      </c>
      <c r="CG282" s="56" t="str">
        <f t="shared" si="272"/>
        <v>14FW URBAN SWAGGER_HOOD ZIP_01_BK</v>
      </c>
      <c r="CH282" s="55" t="str">
        <f t="shared" si="273"/>
        <v>BK</v>
      </c>
      <c r="CI282" s="55">
        <f t="shared" si="274"/>
        <v>1</v>
      </c>
      <c r="CJ282" s="55" t="str">
        <f t="shared" si="275"/>
        <v>OLL</v>
      </c>
      <c r="CK282" s="57">
        <f t="shared" si="297"/>
        <v>350</v>
      </c>
      <c r="CL282" s="58">
        <f t="shared" si="276"/>
        <v>25.8</v>
      </c>
      <c r="CM282" s="57">
        <f t="shared" si="277"/>
        <v>119000</v>
      </c>
      <c r="CN282" s="57">
        <f t="shared" si="278"/>
        <v>29799.000000000004</v>
      </c>
      <c r="CO282" s="57">
        <f t="shared" si="279"/>
        <v>20</v>
      </c>
      <c r="CP282" s="59">
        <f t="shared" si="280"/>
        <v>1</v>
      </c>
      <c r="CQ282" s="234"/>
      <c r="CS282" s="48"/>
      <c r="CT282" s="49" t="str">
        <f t="shared" si="281"/>
        <v>URBHPF5004BKOLL</v>
      </c>
      <c r="CU282" s="50" t="str">
        <f t="shared" si="282"/>
        <v>URBAN SWAGGER</v>
      </c>
      <c r="CV282" s="50" t="str">
        <f t="shared" si="262"/>
        <v>HOODED JUMPER_004</v>
      </c>
      <c r="CW282" s="50" t="str">
        <f t="shared" si="283"/>
        <v>BLACK_OLL</v>
      </c>
      <c r="CX282" s="51" t="str">
        <f t="shared" si="284"/>
        <v>URB</v>
      </c>
      <c r="CY282" s="51" t="str">
        <f t="shared" si="285"/>
        <v>004</v>
      </c>
      <c r="CZ282" s="52">
        <f t="shared" si="298"/>
        <v>350</v>
      </c>
      <c r="DA282" s="52">
        <f t="shared" si="286"/>
        <v>119000</v>
      </c>
      <c r="DB282" s="51" t="str">
        <f t="shared" si="287"/>
        <v>BLACK</v>
      </c>
      <c r="DC282" s="51" t="str">
        <f t="shared" si="288"/>
        <v>OLL</v>
      </c>
      <c r="DD282" s="60"/>
      <c r="DE282" s="164"/>
      <c r="DG282" s="270">
        <v>41778</v>
      </c>
      <c r="DH282" s="276">
        <f t="shared" si="260"/>
        <v>41754</v>
      </c>
      <c r="DI282" s="269">
        <v>41750</v>
      </c>
      <c r="DJ282" s="269">
        <v>41750</v>
      </c>
      <c r="DK282" s="270"/>
      <c r="DL282" s="1167"/>
      <c r="DM282" s="1167"/>
      <c r="DN282" s="270"/>
      <c r="DO282" s="270"/>
      <c r="DP282" s="277">
        <f t="shared" si="261"/>
        <v>41784</v>
      </c>
      <c r="DQ282" s="270"/>
      <c r="DR282" s="270"/>
      <c r="DS282" s="271"/>
      <c r="DT282" s="270"/>
      <c r="DU282" s="271"/>
      <c r="DV282" s="270">
        <v>41823</v>
      </c>
      <c r="DW282" s="270"/>
      <c r="DX282" s="271"/>
      <c r="DY282" s="271"/>
      <c r="DZ282" s="60"/>
      <c r="EA282" s="61"/>
      <c r="EB282" s="61"/>
      <c r="EC282" s="26" t="str">
        <f t="shared" si="307"/>
        <v/>
      </c>
      <c r="ED282" s="26" t="str">
        <f t="shared" si="308"/>
        <v>URBHPF5004BKOLL</v>
      </c>
      <c r="EE282" s="27">
        <f>IF($ED282="",0,IF(COUNTIF(ED$12:ED281,ED282)=0,0,COUNTIF(ED$12:ED281,ED282)))</f>
        <v>0</v>
      </c>
      <c r="EF282" s="26">
        <f t="shared" si="309"/>
        <v>0</v>
      </c>
      <c r="EG282" s="27" t="str">
        <f t="shared" si="310"/>
        <v/>
      </c>
      <c r="EI282" s="26" t="str">
        <f t="shared" si="311"/>
        <v>URBHPF5004</v>
      </c>
      <c r="EJ282" s="26" t="str">
        <f t="shared" si="312"/>
        <v>URBHPF5004BK</v>
      </c>
      <c r="EV282" s="26">
        <f t="shared" si="315"/>
        <v>9030</v>
      </c>
    </row>
    <row r="283" spans="1:152" s="26" customFormat="1" ht="52.5" customHeight="1">
      <c r="A283" s="168" t="str">
        <f>IF(OR($I283="TTL",$I283=""),"",IF(ISERROR(VLOOKUP($B283,CODE!$D:$G,CODE!$F$1-2,FALSE))=TRUE,"전략",VLOOKUP($B283,CODE!$D:$G,CODE!$F$1-2,FALSE)))</f>
        <v>전략</v>
      </c>
      <c r="B283" s="217" t="str">
        <f>IF(OR($I283="TTL",$I283=""),"",IF(VLOOKUP($P283,CODE!$K:$O,CODE!$O$1,FALSE)="",$I283,$I283&amp;"-"&amp;VLOOKUP($P283,CODE!$K:$O,CODE!$O$1,FALSE)))</f>
        <v>URB-의류</v>
      </c>
      <c r="C283" s="71" t="str">
        <f t="shared" si="299"/>
        <v>URB-대경-03</v>
      </c>
      <c r="D283" s="300" t="str">
        <f t="shared" si="300"/>
        <v>URB-대경-03URBHPF5004BK</v>
      </c>
      <c r="E283" s="71">
        <f t="shared" si="301"/>
        <v>2</v>
      </c>
      <c r="F283" s="193" t="str">
        <f t="shared" si="302"/>
        <v>URB-대경-032</v>
      </c>
      <c r="G283" s="71" t="str">
        <f t="shared" si="303"/>
        <v>URB-대경-032-URBHPF5004BLACKOXL</v>
      </c>
      <c r="H283" s="71" t="str">
        <f>IF(ISERROR(I283&amp;VLOOKUP(P283,CODE!$K:$N,CODE!$N$1,FALSE)&amp;S283)=TRUE,0,I283&amp;VLOOKUP(P283,CODE!$K:$N,CODE!$N$1,FALSE)&amp;S283)</f>
        <v>URB의류4</v>
      </c>
      <c r="I283" s="71" t="str">
        <f>IF(ISERROR(SEARCH("TTL",$K283))=TRUE,IF($L283="","",VLOOKUP($L283,CODE!$B:$G,CODE!$D$1,FALSE)),"TTL")</f>
        <v>URB</v>
      </c>
      <c r="J283" s="237" t="str">
        <f t="shared" si="304"/>
        <v>14FW U</v>
      </c>
      <c r="K283" s="878"/>
      <c r="L283" s="40" t="s">
        <v>2549</v>
      </c>
      <c r="M283" s="41" t="str">
        <f>IF(OR($I283="TTL",$L283=""),"",VLOOKUP($L283,CODE!$B:$D,CODE!$C$1,FALSE))</f>
        <v>URBAN SWAGGER</v>
      </c>
      <c r="N283" s="42" t="str">
        <f>IF(OR($I283="TTL",$L283=""),"",VLOOKUP($K$2,CODE!$S:$T,CODE!$T$1-1,FALSE))</f>
        <v>F</v>
      </c>
      <c r="O283" s="1281">
        <v>5</v>
      </c>
      <c r="P283" s="40" t="s">
        <v>2557</v>
      </c>
      <c r="Q283" s="41" t="str">
        <f>IF(OR($I283="TTL",$P283=""),"",VLOOKUP($P283,CODE!$K:$M,CODE!$L$1,FALSE))</f>
        <v>HOODED JUMPER</v>
      </c>
      <c r="R283" s="1282" t="s">
        <v>2551</v>
      </c>
      <c r="S283" s="1283">
        <v>4</v>
      </c>
      <c r="T283" s="43" t="str">
        <f t="shared" ref="T283:T336" si="317">IF(OR($I283="TTL",$S283=""),"",IF($S283&lt;10,"00"&amp;$S283,IF($S283&lt;100,"0"&amp;$S283,$S283)))</f>
        <v>004</v>
      </c>
      <c r="U283" s="39" t="str">
        <f t="shared" ref="U283:U336" si="318">IF($I283="TTL","",$L283&amp;$P283&amp;$N283&amp;$O283&amp;$T283)</f>
        <v>URBHPF5004</v>
      </c>
      <c r="V283" s="36">
        <f t="shared" si="290"/>
        <v>0.25</v>
      </c>
      <c r="W283" s="1284" t="s">
        <v>2562</v>
      </c>
      <c r="X283" s="39" t="str">
        <f>IF($Y283="","",VLOOKUP($Y283,CODE!$AE:$AF,CODE!$AF$1-1,FALSE))</f>
        <v>BK</v>
      </c>
      <c r="Y283" s="37" t="s">
        <v>2558</v>
      </c>
      <c r="Z283" s="35" t="str">
        <f t="shared" ref="Z283:Z336" si="319">$U283&amp;$X283</f>
        <v>URBHPF5004BK</v>
      </c>
      <c r="AA283" s="592" t="str">
        <f t="shared" si="316"/>
        <v/>
      </c>
      <c r="AB283" s="44">
        <f t="shared" si="292"/>
        <v>0.25</v>
      </c>
      <c r="AC283" s="598" t="s">
        <v>3022</v>
      </c>
      <c r="AD283" s="184">
        <v>1</v>
      </c>
      <c r="AE283" s="1285" t="s">
        <v>2556</v>
      </c>
      <c r="AF283" s="1295">
        <v>250</v>
      </c>
      <c r="AG283" s="1287" t="s">
        <v>2560</v>
      </c>
      <c r="AH283" s="1288">
        <v>3</v>
      </c>
      <c r="AI283" s="224" t="str">
        <f t="shared" ref="AI283:AI336" si="320">IF($AH283=0,"",IF($AH283&lt;10,"0"&amp;$AH283,$AH283))</f>
        <v>03</v>
      </c>
      <c r="AJ283" s="1289" t="s">
        <v>2553</v>
      </c>
      <c r="AK283" s="1289" t="s">
        <v>2561</v>
      </c>
      <c r="AL283" s="212">
        <f t="shared" ref="AL283:AL336" si="321">IF($AK283=0,"",IF($AK283="KR",2,1))</f>
        <v>1</v>
      </c>
      <c r="AM283" s="247">
        <f>IF(ISERROR(VLOOKUP($F283,[1]기획현황취합!$A$1:$E$65440,[1]기획현황취합!$B$1,FALSE))=TRUE,0,VLOOKUP($F283,[1]기획현황취합!$A$1:$E$65440,[1]기획현황취합!$B$1,FALSE))</f>
        <v>119000</v>
      </c>
      <c r="AN283" s="1099">
        <f>IF(ISERROR(VLOOKUP($F283,[1]기획현황취합!$A$1:$E$65440,[1]기획현황취합!$C$1,FALSE))=TRUE,0,VLOOKUP($F283,[1]기획현황취합!$A$1:$E$65440,[1]기획현황취합!$C$1,FALSE))</f>
        <v>41820</v>
      </c>
      <c r="AO283" s="45">
        <f>IF(ISERROR(($AM283/1.1)/VLOOKUP($AG283,'TARGET MU'!$A:$D,'TARGET MU'!$D$1,FALSE))=TRUE,0,($AM283/1.1)/VLOOKUP($AG283,'TARGET MU'!$A:$D,'TARGET MU'!$D$1,FALSE))</f>
        <v>24040.404040404039</v>
      </c>
      <c r="AP283" s="1110">
        <f>IF(OR(AF283=0,AND(AV283=0,AW283=0)),0,IF(AG283="캡보이2",AV283*$AQ$5+AU283,IF(OR(AK283="IN",AK283="BG",AK283="VT",AK283="CB"),$AU283+(($AV283*(1+$AW$4))*(HLOOKUP(VLOOKUP(AG283,'TARGET MU'!$A:$P,'TARGET MU'!$J$1,FALSE),$AO$4:$AR$5,2,FALSE)))+$AW283,$AU283+((($AV283*(1+$AW$4))*(1+HLOOKUP(VLOOKUP($P283,CODE!$K:$P,CODE!$P$1,FALSE),$AS$4:$AV$5,2,FALSE)))*(HLOOKUP(VLOOKUP(AG283,'TARGET MU'!$A:$P,'TARGET MU'!$J$1,FALSE),$AO$4:$AR$5,2,FALSE)))+$AW283)))</f>
        <v>29819.000000000004</v>
      </c>
      <c r="AQ283" s="38">
        <f t="shared" si="313"/>
        <v>5778.5959595959648</v>
      </c>
      <c r="AR283" s="754">
        <v>0</v>
      </c>
      <c r="AS283" s="754">
        <v>20</v>
      </c>
      <c r="AT283" s="244" t="s">
        <v>1724</v>
      </c>
      <c r="AU283" s="219">
        <f t="shared" si="314"/>
        <v>20</v>
      </c>
      <c r="AV283" s="245">
        <v>25.8</v>
      </c>
      <c r="AW283" s="246">
        <v>0</v>
      </c>
      <c r="AX283" s="250">
        <f>IF(ISERROR(VLOOKUP($F283,[1]기획현황취합!$A$1:$E$65440,[1]기획현황취합!$D$1,FALSE))=TRUE,0,VLOOKUP($F283,[1]기획현황취합!$A$1:$E$65440,[1]기획현황취합!$D$1,FALSE))</f>
        <v>41746</v>
      </c>
      <c r="AY283" s="248">
        <v>0</v>
      </c>
      <c r="AZ283" s="208">
        <f>IF(ISERROR(VLOOKUP($F283,[1]기획현황취합!$A$1:$E$65440,[1]기획현황취합!$E$1,FALSE))=TRUE,0,VLOOKUP($F283,[1]기획현황취합!$A$1:$E$65440,[1]기획현황취합!$E$1,FALSE))</f>
        <v>41844</v>
      </c>
      <c r="BA283" s="243">
        <v>41859</v>
      </c>
      <c r="BB283" s="243">
        <v>41884</v>
      </c>
      <c r="BC283" s="243">
        <v>0</v>
      </c>
      <c r="BD283" s="243">
        <v>0</v>
      </c>
      <c r="BE283" s="243">
        <v>0</v>
      </c>
      <c r="BF283" s="243">
        <v>0</v>
      </c>
      <c r="BG283" s="249" t="s">
        <v>2838</v>
      </c>
      <c r="BH283" s="249">
        <v>0</v>
      </c>
      <c r="BI283" s="83">
        <f>IF($I283="TTL",SUMIF($C:$C,MID($K283,1,SEARCH("TTL",$K283)-2),$BI:$BI),SUMIF(실입고현황!$A:$A,BB283&amp;VLOOKUP($AG283,'TARGET MU'!$A:$D,'TARGET MU'!$B$1,FALSE)&amp;$Z283&amp;" "&amp;$AE283,실입고현황!$C:$C))</f>
        <v>259</v>
      </c>
      <c r="BJ283" s="102">
        <f>IF($I283="TTL",SUMIF($C:$C,MID($K283,1,SEARCH("TTL",$K283)-2),$BJ:$BJ),SUMIF(실입고현황!$A:$A,BC283&amp;VLOOKUP($AG283,'TARGET MU'!$A:$D,'TARGET MU'!$B$1,FALSE)&amp;$Z283&amp;" "&amp;$AE283,실입고현황!$C:$C))</f>
        <v>0</v>
      </c>
      <c r="BK283" s="103">
        <f>IF($I283="TTL",SUMIF($C:$C,MID($K283,1,SEARCH("TTL",$K283)-2),$BK:$BK),SUMIF(실입고현황!$A:$A,BD283&amp;VLOOKUP($AG283,'TARGET MU'!$A:$D,'TARGET MU'!$B$1,FALSE)&amp;$Z283&amp;" "&amp;$AE283,실입고현황!$C:$C))</f>
        <v>0</v>
      </c>
      <c r="BL283" s="103">
        <f>IF($I283="TTL",SUMIF($C:$C,MID($K283,1,SEARCH("TTL",$K283)-2),$BL:$BL),SUMIF(실입고현황!$A:$A,BE283&amp;VLOOKUP($AG283,'TARGET MU'!$A:$D,'TARGET MU'!$B$1,FALSE)&amp;$Z283&amp;" "&amp;$AE283,실입고현황!$C:$C))</f>
        <v>0</v>
      </c>
      <c r="BM283" s="103">
        <f>IF($I283="TTL",SUMIF($C:$C,MID($K283,1,SEARCH("TTL",$K283)-2),$BM:$BM),SUMIF(실입고현황!$A:$A,BF283&amp;VLOOKUP($AG283,'TARGET MU'!$A:$D,'TARGET MU'!$B$1,FALSE)&amp;$Z283&amp;" "&amp;$AE283,실입고현황!$C:$C))</f>
        <v>0</v>
      </c>
      <c r="BN283" s="104">
        <f t="shared" si="293"/>
        <v>0</v>
      </c>
      <c r="BO283" s="46">
        <f t="shared" si="294"/>
        <v>250</v>
      </c>
      <c r="BP283" s="94">
        <f t="shared" si="295"/>
        <v>7454750.0000000009</v>
      </c>
      <c r="BQ283" s="94">
        <f t="shared" si="296"/>
        <v>29750000</v>
      </c>
      <c r="BR283" s="47">
        <f t="shared" si="289"/>
        <v>3.6279492331003103</v>
      </c>
      <c r="BT283" s="26" t="str">
        <f>IF(ISERROR(Z283&amp;VLOOKUP($AG283,'TARGET MU'!$A:$D,'TARGET MU'!$B$1,FALSE))=TRUE,"",Z283&amp;VLOOKUP($AG283,'TARGET MU'!$A:$D,'TARGET MU'!$B$1,FALSE))</f>
        <v>URBHPF5004BK대경글로텍</v>
      </c>
      <c r="BU283" s="31">
        <f t="shared" si="305"/>
        <v>29819.000000000004</v>
      </c>
      <c r="BV283" s="31" t="str">
        <f t="shared" si="306"/>
        <v>URBHPF5004BKOXL250119000대경03IN</v>
      </c>
      <c r="BX283" s="54" t="str">
        <f t="shared" si="263"/>
        <v>URB</v>
      </c>
      <c r="BY283" s="55">
        <f t="shared" si="264"/>
        <v>5</v>
      </c>
      <c r="BZ283" s="55" t="str">
        <f t="shared" si="265"/>
        <v>M</v>
      </c>
      <c r="CA283" s="55" t="str">
        <f t="shared" si="266"/>
        <v>HP</v>
      </c>
      <c r="CB283" s="55" t="str">
        <f t="shared" si="267"/>
        <v>U</v>
      </c>
      <c r="CC283" s="55" t="str">
        <f t="shared" si="268"/>
        <v>IN</v>
      </c>
      <c r="CD283" s="56" t="str">
        <f t="shared" si="269"/>
        <v>14FW URBAN SWAGGER_HOOD ZIP_01_BK</v>
      </c>
      <c r="CE283" s="55" t="str">
        <f t="shared" si="270"/>
        <v>URBHPF5004</v>
      </c>
      <c r="CF283" s="55" t="str">
        <f t="shared" si="271"/>
        <v>004</v>
      </c>
      <c r="CG283" s="56" t="str">
        <f t="shared" si="272"/>
        <v>14FW URBAN SWAGGER_HOOD ZIP_01_BK</v>
      </c>
      <c r="CH283" s="55" t="str">
        <f t="shared" si="273"/>
        <v>BK</v>
      </c>
      <c r="CI283" s="55">
        <f t="shared" si="274"/>
        <v>1</v>
      </c>
      <c r="CJ283" s="55" t="str">
        <f t="shared" si="275"/>
        <v>OXL</v>
      </c>
      <c r="CK283" s="57">
        <f t="shared" si="297"/>
        <v>250</v>
      </c>
      <c r="CL283" s="58">
        <f t="shared" si="276"/>
        <v>25.8</v>
      </c>
      <c r="CM283" s="57">
        <f t="shared" si="277"/>
        <v>119000</v>
      </c>
      <c r="CN283" s="57">
        <f t="shared" si="278"/>
        <v>29799.000000000004</v>
      </c>
      <c r="CO283" s="57">
        <f t="shared" si="279"/>
        <v>20</v>
      </c>
      <c r="CP283" s="59">
        <f t="shared" si="280"/>
        <v>1</v>
      </c>
      <c r="CQ283" s="234"/>
      <c r="CS283" s="48"/>
      <c r="CT283" s="49" t="str">
        <f t="shared" si="281"/>
        <v>URBHPF5004BKOXL</v>
      </c>
      <c r="CU283" s="50" t="str">
        <f t="shared" si="282"/>
        <v>URBAN SWAGGER</v>
      </c>
      <c r="CV283" s="50" t="str">
        <f t="shared" si="262"/>
        <v>HOODED JUMPER_004</v>
      </c>
      <c r="CW283" s="50" t="str">
        <f t="shared" si="283"/>
        <v>BLACK_OXL</v>
      </c>
      <c r="CX283" s="51" t="str">
        <f t="shared" si="284"/>
        <v>URB</v>
      </c>
      <c r="CY283" s="51" t="str">
        <f t="shared" si="285"/>
        <v>004</v>
      </c>
      <c r="CZ283" s="52">
        <f t="shared" si="298"/>
        <v>250</v>
      </c>
      <c r="DA283" s="52">
        <f t="shared" si="286"/>
        <v>119000</v>
      </c>
      <c r="DB283" s="51" t="str">
        <f t="shared" si="287"/>
        <v>BLACK</v>
      </c>
      <c r="DC283" s="51" t="str">
        <f t="shared" si="288"/>
        <v>OXL</v>
      </c>
      <c r="DD283" s="60"/>
      <c r="DE283" s="164"/>
      <c r="DG283" s="270">
        <v>41778</v>
      </c>
      <c r="DH283" s="276">
        <f t="shared" si="260"/>
        <v>41754</v>
      </c>
      <c r="DI283" s="269">
        <v>41750</v>
      </c>
      <c r="DJ283" s="269">
        <v>41750</v>
      </c>
      <c r="DK283" s="270"/>
      <c r="DL283" s="1167"/>
      <c r="DM283" s="1167"/>
      <c r="DN283" s="270"/>
      <c r="DO283" s="270"/>
      <c r="DP283" s="277">
        <f t="shared" si="261"/>
        <v>41784</v>
      </c>
      <c r="DQ283" s="270"/>
      <c r="DR283" s="270"/>
      <c r="DS283" s="271"/>
      <c r="DT283" s="270"/>
      <c r="DU283" s="271"/>
      <c r="DV283" s="270">
        <v>41823</v>
      </c>
      <c r="DW283" s="270"/>
      <c r="DX283" s="271"/>
      <c r="DY283" s="271"/>
      <c r="DZ283" s="60"/>
      <c r="EA283" s="61"/>
      <c r="EB283" s="61"/>
      <c r="EC283" s="26" t="str">
        <f t="shared" si="307"/>
        <v/>
      </c>
      <c r="ED283" s="26" t="str">
        <f t="shared" si="308"/>
        <v>URBHPF5004BKOXL</v>
      </c>
      <c r="EE283" s="27">
        <f>IF($ED283="",0,IF(COUNTIF(ED$12:ED282,ED283)=0,0,COUNTIF(ED$12:ED282,ED283)))</f>
        <v>0</v>
      </c>
      <c r="EF283" s="26">
        <f t="shared" si="309"/>
        <v>0</v>
      </c>
      <c r="EG283" s="27" t="str">
        <f t="shared" si="310"/>
        <v/>
      </c>
      <c r="EI283" s="26" t="str">
        <f t="shared" si="311"/>
        <v>URBHPF5004</v>
      </c>
      <c r="EJ283" s="26" t="str">
        <f t="shared" si="312"/>
        <v>URBHPF5004BK</v>
      </c>
      <c r="EV283" s="26">
        <f t="shared" si="315"/>
        <v>6450</v>
      </c>
    </row>
    <row r="284" spans="1:152" s="26" customFormat="1" ht="52.5" customHeight="1">
      <c r="A284" s="168" t="str">
        <f>IF(OR($I284="TTL",$I284=""),"",IF(ISERROR(VLOOKUP($B284,CODE!$D:$G,CODE!$F$1-2,FALSE))=TRUE,"전략",VLOOKUP($B284,CODE!$D:$G,CODE!$F$1-2,FALSE)))</f>
        <v>전략</v>
      </c>
      <c r="B284" s="217" t="str">
        <f>IF(OR($I284="TTL",$I284=""),"",IF(VLOOKUP($P284,CODE!$K:$O,CODE!$O$1,FALSE)="",$I284,$I284&amp;"-"&amp;VLOOKUP($P284,CODE!$K:$O,CODE!$O$1,FALSE)))</f>
        <v>URB-의류</v>
      </c>
      <c r="C284" s="71" t="str">
        <f t="shared" si="299"/>
        <v>URB-대경-03</v>
      </c>
      <c r="D284" s="300" t="str">
        <f t="shared" si="300"/>
        <v>URB-대경-03URBJPF5005BK</v>
      </c>
      <c r="E284" s="71">
        <f t="shared" si="301"/>
        <v>3</v>
      </c>
      <c r="F284" s="193" t="str">
        <f t="shared" si="302"/>
        <v>URB-대경-033</v>
      </c>
      <c r="G284" s="71" t="str">
        <f t="shared" si="303"/>
        <v>URB-대경-033-URBJPF5005BLACKOSS</v>
      </c>
      <c r="H284" s="71" t="str">
        <f>IF(ISERROR(I284&amp;VLOOKUP(P284,CODE!$K:$N,CODE!$N$1,FALSE)&amp;S284)=TRUE,0,I284&amp;VLOOKUP(P284,CODE!$K:$N,CODE!$N$1,FALSE)&amp;S284)</f>
        <v>URB의류5</v>
      </c>
      <c r="I284" s="71" t="str">
        <f>IF(ISERROR(SEARCH("TTL",$K284))=TRUE,IF($L284="","",VLOOKUP($L284,CODE!$B:$G,CODE!$D$1,FALSE)),"TTL")</f>
        <v>URB</v>
      </c>
      <c r="J284" s="237" t="str">
        <f t="shared" si="304"/>
        <v>14FW_U</v>
      </c>
      <c r="K284" s="878"/>
      <c r="L284" s="40" t="s">
        <v>2549</v>
      </c>
      <c r="M284" s="41" t="str">
        <f>IF(OR($I284="TTL",$L284=""),"",VLOOKUP($L284,CODE!$B:$D,CODE!$C$1,FALSE))</f>
        <v>URBAN SWAGGER</v>
      </c>
      <c r="N284" s="42" t="str">
        <f>IF(OR($I284="TTL",$L284=""),"",VLOOKUP($K$2,CODE!$S:$T,CODE!$T$1-1,FALSE))</f>
        <v>F</v>
      </c>
      <c r="O284" s="1281">
        <v>5</v>
      </c>
      <c r="P284" s="40" t="s">
        <v>2563</v>
      </c>
      <c r="Q284" s="41" t="str">
        <f>IF(OR($I284="TTL",$P284=""),"",VLOOKUP($P284,CODE!$K:$M,CODE!$L$1,FALSE))</f>
        <v>JUMPER</v>
      </c>
      <c r="R284" s="1282" t="s">
        <v>2551</v>
      </c>
      <c r="S284" s="1283">
        <v>5</v>
      </c>
      <c r="T284" s="43" t="str">
        <f t="shared" si="317"/>
        <v>005</v>
      </c>
      <c r="U284" s="39" t="str">
        <f t="shared" si="318"/>
        <v>URBJPF5005</v>
      </c>
      <c r="V284" s="36">
        <f t="shared" si="290"/>
        <v>0.33333333333333331</v>
      </c>
      <c r="W284" s="1284" t="s">
        <v>2564</v>
      </c>
      <c r="X284" s="39" t="str">
        <f>IF($Y284="","",VLOOKUP($Y284,CODE!$AE:$AF,CODE!$AF$1-1,FALSE))</f>
        <v>BK</v>
      </c>
      <c r="Y284" s="37" t="s">
        <v>2558</v>
      </c>
      <c r="Z284" s="35" t="str">
        <f t="shared" si="319"/>
        <v>URBJPF5005BK</v>
      </c>
      <c r="AA284" s="592" t="str">
        <f t="shared" si="316"/>
        <v/>
      </c>
      <c r="AB284" s="44">
        <f t="shared" si="292"/>
        <v>0.33333333333333331</v>
      </c>
      <c r="AC284" s="598" t="s">
        <v>3024</v>
      </c>
      <c r="AD284" s="184">
        <v>1</v>
      </c>
      <c r="AE284" s="1285" t="s">
        <v>2552</v>
      </c>
      <c r="AF284" s="1286">
        <v>300</v>
      </c>
      <c r="AG284" s="1287" t="s">
        <v>2560</v>
      </c>
      <c r="AH284" s="1288">
        <v>3</v>
      </c>
      <c r="AI284" s="224" t="str">
        <f t="shared" si="320"/>
        <v>03</v>
      </c>
      <c r="AJ284" s="1289" t="s">
        <v>2553</v>
      </c>
      <c r="AK284" s="1289" t="s">
        <v>2561</v>
      </c>
      <c r="AL284" s="212">
        <f t="shared" si="321"/>
        <v>1</v>
      </c>
      <c r="AM284" s="247">
        <f>IF(ISERROR(VLOOKUP($F284,[1]기획현황취합!$A$1:$E$65440,[1]기획현황취합!$B$1,FALSE))=TRUE,0,VLOOKUP($F284,[1]기획현황취합!$A$1:$E$65440,[1]기획현황취합!$B$1,FALSE))</f>
        <v>158000</v>
      </c>
      <c r="AN284" s="1099">
        <f>IF(ISERROR(VLOOKUP($F284,[1]기획현황취합!$A$1:$E$65440,[1]기획현황취합!$C$1,FALSE))=TRUE,0,VLOOKUP($F284,[1]기획현황취합!$A$1:$E$65440,[1]기획현황취합!$C$1,FALSE))</f>
        <v>41801</v>
      </c>
      <c r="AO284" s="45">
        <f>IF(ISERROR(($AM284/1.1)/VLOOKUP($AG284,'TARGET MU'!$A:$D,'TARGET MU'!$D$1,FALSE))=TRUE,0,($AM284/1.1)/VLOOKUP($AG284,'TARGET MU'!$A:$D,'TARGET MU'!$D$1,FALSE))</f>
        <v>31919.191919191915</v>
      </c>
      <c r="AP284" s="1110">
        <f>IF(OR(AF284=0,AND(AV284=0,AW284=0)),0,IF(AG284="캡보이2",AV284*$AQ$5+AU284,IF(OR(AK284="IN",AK284="BG",AK284="VT",AK284="CB"),$AU284+(($AV284*(1+$AW$4))*(HLOOKUP(VLOOKUP(AG284,'TARGET MU'!$A:$P,'TARGET MU'!$J$1,FALSE),$AO$4:$AR$5,2,FALSE)))+$AW284,$AU284+((($AV284*(1+$AW$4))*(1+HLOOKUP(VLOOKUP($P284,CODE!$K:$P,CODE!$P$1,FALSE),$AS$4:$AV$5,2,FALSE)))*(HLOOKUP(VLOOKUP(AG284,'TARGET MU'!$A:$P,'TARGET MU'!$J$1,FALSE),$AO$4:$AR$5,2,FALSE)))+$AW284)))</f>
        <v>37557.5</v>
      </c>
      <c r="AQ284" s="38">
        <f t="shared" si="313"/>
        <v>5638.3080808080849</v>
      </c>
      <c r="AR284" s="754">
        <v>0</v>
      </c>
      <c r="AS284" s="754">
        <v>20</v>
      </c>
      <c r="AT284" s="244" t="s">
        <v>1724</v>
      </c>
      <c r="AU284" s="219">
        <f t="shared" si="314"/>
        <v>20</v>
      </c>
      <c r="AV284" s="245">
        <v>32.5</v>
      </c>
      <c r="AW284" s="246">
        <v>0</v>
      </c>
      <c r="AX284" s="250">
        <f>IF(ISERROR(VLOOKUP($F284,[1]기획현황취합!$A$1:$E$65440,[1]기획현황취합!$D$1,FALSE))=TRUE,0,VLOOKUP($F284,[1]기획현황취합!$A$1:$E$65440,[1]기획현황취합!$D$1,FALSE))</f>
        <v>41746</v>
      </c>
      <c r="AY284" s="248">
        <v>0</v>
      </c>
      <c r="AZ284" s="208">
        <f>IF(ISERROR(VLOOKUP($F284,[1]기획현황취합!$A$1:$E$65440,[1]기획현황취합!$E$1,FALSE))=TRUE,0,VLOOKUP($F284,[1]기획현황취합!$A$1:$E$65440,[1]기획현황취합!$E$1,FALSE))</f>
        <v>41844</v>
      </c>
      <c r="BA284" s="243">
        <v>41879</v>
      </c>
      <c r="BB284" s="243">
        <v>41920</v>
      </c>
      <c r="BC284" s="243">
        <v>0</v>
      </c>
      <c r="BD284" s="243">
        <v>0</v>
      </c>
      <c r="BE284" s="243">
        <v>0</v>
      </c>
      <c r="BF284" s="243">
        <v>0</v>
      </c>
      <c r="BG284" s="249" t="s">
        <v>2838</v>
      </c>
      <c r="BH284" s="249">
        <v>0</v>
      </c>
      <c r="BI284" s="83">
        <f>IF($I284="TTL",SUMIF($C:$C,MID($K284,1,SEARCH("TTL",$K284)-2),$BI:$BI),SUMIF(실입고현황!$A:$A,BB284&amp;VLOOKUP($AG284,'TARGET MU'!$A:$D,'TARGET MU'!$B$1,FALSE)&amp;$Z284&amp;" "&amp;$AE284,실입고현황!$C:$C))</f>
        <v>321</v>
      </c>
      <c r="BJ284" s="102">
        <f>IF($I284="TTL",SUMIF($C:$C,MID($K284,1,SEARCH("TTL",$K284)-2),$BJ:$BJ),SUMIF(실입고현황!$A:$A,BC284&amp;VLOOKUP($AG284,'TARGET MU'!$A:$D,'TARGET MU'!$B$1,FALSE)&amp;$Z284&amp;" "&amp;$AE284,실입고현황!$C:$C))</f>
        <v>0</v>
      </c>
      <c r="BK284" s="103">
        <f>IF($I284="TTL",SUMIF($C:$C,MID($K284,1,SEARCH("TTL",$K284)-2),$BK:$BK),SUMIF(실입고현황!$A:$A,BD284&amp;VLOOKUP($AG284,'TARGET MU'!$A:$D,'TARGET MU'!$B$1,FALSE)&amp;$Z284&amp;" "&amp;$AE284,실입고현황!$C:$C))</f>
        <v>0</v>
      </c>
      <c r="BL284" s="103">
        <f>IF($I284="TTL",SUMIF($C:$C,MID($K284,1,SEARCH("TTL",$K284)-2),$BL:$BL),SUMIF(실입고현황!$A:$A,BE284&amp;VLOOKUP($AG284,'TARGET MU'!$A:$D,'TARGET MU'!$B$1,FALSE)&amp;$Z284&amp;" "&amp;$AE284,실입고현황!$C:$C))</f>
        <v>0</v>
      </c>
      <c r="BM284" s="103">
        <f>IF($I284="TTL",SUMIF($C:$C,MID($K284,1,SEARCH("TTL",$K284)-2),$BM:$BM),SUMIF(실입고현황!$A:$A,BF284&amp;VLOOKUP($AG284,'TARGET MU'!$A:$D,'TARGET MU'!$B$1,FALSE)&amp;$Z284&amp;" "&amp;$AE284,실입고현황!$C:$C))</f>
        <v>0</v>
      </c>
      <c r="BN284" s="104">
        <f t="shared" si="293"/>
        <v>0</v>
      </c>
      <c r="BO284" s="46">
        <f t="shared" si="294"/>
        <v>300</v>
      </c>
      <c r="BP284" s="94">
        <f t="shared" si="295"/>
        <v>11267250</v>
      </c>
      <c r="BQ284" s="94">
        <f t="shared" si="296"/>
        <v>47400000</v>
      </c>
      <c r="BR284" s="47">
        <f t="shared" si="289"/>
        <v>3.8244388906706681</v>
      </c>
      <c r="BT284" s="26" t="str">
        <f>IF(ISERROR(Z284&amp;VLOOKUP($AG284,'TARGET MU'!$A:$D,'TARGET MU'!$B$1,FALSE))=TRUE,"",Z284&amp;VLOOKUP($AG284,'TARGET MU'!$A:$D,'TARGET MU'!$B$1,FALSE))</f>
        <v>URBJPF5005BK대경글로텍</v>
      </c>
      <c r="BU284" s="31">
        <f t="shared" si="305"/>
        <v>37557.5</v>
      </c>
      <c r="BV284" s="31" t="str">
        <f t="shared" si="306"/>
        <v>URBJPF5005BKOSS300158000대경03IN</v>
      </c>
      <c r="BX284" s="54" t="str">
        <f t="shared" si="263"/>
        <v>URB</v>
      </c>
      <c r="BY284" s="55">
        <f t="shared" si="264"/>
        <v>5</v>
      </c>
      <c r="BZ284" s="55" t="str">
        <f t="shared" si="265"/>
        <v>M</v>
      </c>
      <c r="CA284" s="55" t="str">
        <f t="shared" si="266"/>
        <v>JP</v>
      </c>
      <c r="CB284" s="55" t="str">
        <f t="shared" si="267"/>
        <v>U</v>
      </c>
      <c r="CC284" s="55" t="str">
        <f t="shared" si="268"/>
        <v>IN</v>
      </c>
      <c r="CD284" s="56" t="str">
        <f t="shared" si="269"/>
        <v>14FW_URBAN SWAGGER_JUMPER_01_BK</v>
      </c>
      <c r="CE284" s="55" t="str">
        <f t="shared" si="270"/>
        <v>URBJPF5005</v>
      </c>
      <c r="CF284" s="55" t="str">
        <f t="shared" si="271"/>
        <v>005</v>
      </c>
      <c r="CG284" s="56" t="str">
        <f t="shared" si="272"/>
        <v>14FW_URBAN SWAGGER_JUMPER_01_BK</v>
      </c>
      <c r="CH284" s="55" t="str">
        <f t="shared" si="273"/>
        <v>BK</v>
      </c>
      <c r="CI284" s="55">
        <f t="shared" si="274"/>
        <v>1</v>
      </c>
      <c r="CJ284" s="55" t="str">
        <f t="shared" si="275"/>
        <v>OSS</v>
      </c>
      <c r="CK284" s="57">
        <f t="shared" si="297"/>
        <v>300</v>
      </c>
      <c r="CL284" s="58">
        <f t="shared" si="276"/>
        <v>32.5</v>
      </c>
      <c r="CM284" s="57">
        <f t="shared" si="277"/>
        <v>158000</v>
      </c>
      <c r="CN284" s="57">
        <f t="shared" si="278"/>
        <v>37537.5</v>
      </c>
      <c r="CO284" s="57">
        <f t="shared" si="279"/>
        <v>20</v>
      </c>
      <c r="CP284" s="59">
        <f t="shared" si="280"/>
        <v>1</v>
      </c>
      <c r="CQ284" s="234"/>
      <c r="CS284" s="48"/>
      <c r="CT284" s="49" t="str">
        <f t="shared" si="281"/>
        <v>URBJPF5005BKOSS</v>
      </c>
      <c r="CU284" s="50" t="str">
        <f t="shared" si="282"/>
        <v>URBAN SWAGGER</v>
      </c>
      <c r="CV284" s="50" t="str">
        <f t="shared" si="262"/>
        <v>JUMPER_005</v>
      </c>
      <c r="CW284" s="50" t="str">
        <f t="shared" si="283"/>
        <v>BLACK_OSS</v>
      </c>
      <c r="CX284" s="51" t="str">
        <f t="shared" si="284"/>
        <v>URB</v>
      </c>
      <c r="CY284" s="51" t="str">
        <f t="shared" si="285"/>
        <v>005</v>
      </c>
      <c r="CZ284" s="52">
        <f t="shared" si="298"/>
        <v>300</v>
      </c>
      <c r="DA284" s="52">
        <f t="shared" si="286"/>
        <v>158000</v>
      </c>
      <c r="DB284" s="51" t="str">
        <f t="shared" si="287"/>
        <v>BLACK</v>
      </c>
      <c r="DC284" s="51" t="str">
        <f t="shared" si="288"/>
        <v>OSS</v>
      </c>
      <c r="DD284" s="60"/>
      <c r="DE284" s="164"/>
      <c r="DG284" s="270">
        <v>41778</v>
      </c>
      <c r="DH284" s="276">
        <f t="shared" si="260"/>
        <v>41754</v>
      </c>
      <c r="DI284" s="269">
        <v>41750</v>
      </c>
      <c r="DJ284" s="269">
        <v>41750</v>
      </c>
      <c r="DK284" s="270"/>
      <c r="DL284" s="1167"/>
      <c r="DM284" s="1167"/>
      <c r="DN284" s="270"/>
      <c r="DO284" s="270"/>
      <c r="DP284" s="277">
        <f t="shared" si="261"/>
        <v>41784</v>
      </c>
      <c r="DQ284" s="270"/>
      <c r="DR284" s="270"/>
      <c r="DS284" s="271"/>
      <c r="DT284" s="270"/>
      <c r="DU284" s="271"/>
      <c r="DV284" s="270">
        <v>41823</v>
      </c>
      <c r="DW284" s="270"/>
      <c r="DX284" s="271"/>
      <c r="DY284" s="271"/>
      <c r="DZ284" s="60"/>
      <c r="EA284" s="61"/>
      <c r="EB284" s="61"/>
      <c r="EC284" s="26" t="str">
        <f t="shared" si="307"/>
        <v>URBJPF5005BK41746</v>
      </c>
      <c r="ED284" s="26" t="str">
        <f t="shared" si="308"/>
        <v>URBJPF5005BKOSS</v>
      </c>
      <c r="EE284" s="27">
        <f>IF($ED284="",0,IF(COUNTIF(ED$12:ED283,ED284)=0,0,COUNTIF(ED$12:ED283,ED284)))</f>
        <v>0</v>
      </c>
      <c r="EF284" s="26">
        <f t="shared" si="309"/>
        <v>0</v>
      </c>
      <c r="EG284" s="27" t="str">
        <f t="shared" si="310"/>
        <v/>
      </c>
      <c r="EI284" s="26" t="str">
        <f t="shared" si="311"/>
        <v>URBJPF5005</v>
      </c>
      <c r="EJ284" s="26" t="str">
        <f t="shared" si="312"/>
        <v>URBJPF5005BK</v>
      </c>
      <c r="EV284" s="26">
        <f t="shared" si="315"/>
        <v>9750</v>
      </c>
    </row>
    <row r="285" spans="1:152" s="26" customFormat="1" ht="52.5" customHeight="1">
      <c r="A285" s="168" t="str">
        <f>IF(OR($I285="TTL",$I285=""),"",IF(ISERROR(VLOOKUP($B285,CODE!$D:$G,CODE!$F$1-2,FALSE))=TRUE,"전략",VLOOKUP($B285,CODE!$D:$G,CODE!$F$1-2,FALSE)))</f>
        <v>전략</v>
      </c>
      <c r="B285" s="217" t="str">
        <f>IF(OR($I285="TTL",$I285=""),"",IF(VLOOKUP($P285,CODE!$K:$O,CODE!$O$1,FALSE)="",$I285,$I285&amp;"-"&amp;VLOOKUP($P285,CODE!$K:$O,CODE!$O$1,FALSE)))</f>
        <v>URB-의류</v>
      </c>
      <c r="C285" s="71" t="str">
        <f t="shared" si="299"/>
        <v>URB-대경-03</v>
      </c>
      <c r="D285" s="300" t="str">
        <f t="shared" si="300"/>
        <v>URB-대경-03URBJPF5005BK</v>
      </c>
      <c r="E285" s="71">
        <f t="shared" si="301"/>
        <v>3</v>
      </c>
      <c r="F285" s="193" t="str">
        <f t="shared" si="302"/>
        <v>URB-대경-033</v>
      </c>
      <c r="G285" s="71" t="str">
        <f t="shared" si="303"/>
        <v>URB-대경-033-URBJPF5005BLACKOMM</v>
      </c>
      <c r="H285" s="71" t="str">
        <f>IF(ISERROR(I285&amp;VLOOKUP(P285,CODE!$K:$N,CODE!$N$1,FALSE)&amp;S285)=TRUE,0,I285&amp;VLOOKUP(P285,CODE!$K:$N,CODE!$N$1,FALSE)&amp;S285)</f>
        <v>URB의류5</v>
      </c>
      <c r="I285" s="71" t="str">
        <f>IF(ISERROR(SEARCH("TTL",$K285))=TRUE,IF($L285="","",VLOOKUP($L285,CODE!$B:$G,CODE!$D$1,FALSE)),"TTL")</f>
        <v>URB</v>
      </c>
      <c r="J285" s="237" t="str">
        <f t="shared" si="304"/>
        <v>14FW_U</v>
      </c>
      <c r="K285" s="878"/>
      <c r="L285" s="40" t="s">
        <v>2549</v>
      </c>
      <c r="M285" s="41" t="str">
        <f>IF(OR($I285="TTL",$L285=""),"",VLOOKUP($L285,CODE!$B:$D,CODE!$C$1,FALSE))</f>
        <v>URBAN SWAGGER</v>
      </c>
      <c r="N285" s="42" t="str">
        <f>IF(OR($I285="TTL",$L285=""),"",VLOOKUP($K$2,CODE!$S:$T,CODE!$T$1-1,FALSE))</f>
        <v>F</v>
      </c>
      <c r="O285" s="1281">
        <v>5</v>
      </c>
      <c r="P285" s="40" t="s">
        <v>2563</v>
      </c>
      <c r="Q285" s="41" t="str">
        <f>IF(OR($I285="TTL",$P285=""),"",VLOOKUP($P285,CODE!$K:$M,CODE!$L$1,FALSE))</f>
        <v>JUMPER</v>
      </c>
      <c r="R285" s="1282" t="s">
        <v>2565</v>
      </c>
      <c r="S285" s="1283">
        <v>5</v>
      </c>
      <c r="T285" s="43" t="str">
        <f t="shared" si="317"/>
        <v>005</v>
      </c>
      <c r="U285" s="39" t="str">
        <f t="shared" si="318"/>
        <v>URBJPF5005</v>
      </c>
      <c r="V285" s="36">
        <f t="shared" si="290"/>
        <v>0.33333333333333331</v>
      </c>
      <c r="W285" s="1284" t="s">
        <v>2566</v>
      </c>
      <c r="X285" s="39" t="str">
        <f>IF($Y285="","",VLOOKUP($Y285,CODE!$AE:$AF,CODE!$AF$1-1,FALSE))</f>
        <v>BK</v>
      </c>
      <c r="Y285" s="37" t="s">
        <v>2567</v>
      </c>
      <c r="Z285" s="35" t="str">
        <f t="shared" si="319"/>
        <v>URBJPF5005BK</v>
      </c>
      <c r="AA285" s="592" t="str">
        <f t="shared" si="316"/>
        <v/>
      </c>
      <c r="AB285" s="44">
        <f t="shared" si="292"/>
        <v>0.33333333333333331</v>
      </c>
      <c r="AC285" s="598" t="s">
        <v>3024</v>
      </c>
      <c r="AD285" s="184">
        <v>1</v>
      </c>
      <c r="AE285" s="1285" t="s">
        <v>2568</v>
      </c>
      <c r="AF285" s="1286">
        <v>400</v>
      </c>
      <c r="AG285" s="1287" t="s">
        <v>2569</v>
      </c>
      <c r="AH285" s="1288">
        <v>3</v>
      </c>
      <c r="AI285" s="224" t="str">
        <f t="shared" si="320"/>
        <v>03</v>
      </c>
      <c r="AJ285" s="1289" t="s">
        <v>2570</v>
      </c>
      <c r="AK285" s="1289" t="s">
        <v>2571</v>
      </c>
      <c r="AL285" s="212">
        <f t="shared" si="321"/>
        <v>1</v>
      </c>
      <c r="AM285" s="247">
        <f>IF(ISERROR(VLOOKUP($F285,[1]기획현황취합!$A$1:$E$65440,[1]기획현황취합!$B$1,FALSE))=TRUE,0,VLOOKUP($F285,[1]기획현황취합!$A$1:$E$65440,[1]기획현황취합!$B$1,FALSE))</f>
        <v>158000</v>
      </c>
      <c r="AN285" s="1099">
        <f>IF(ISERROR(VLOOKUP($F285,[1]기획현황취합!$A$1:$E$65440,[1]기획현황취합!$C$1,FALSE))=TRUE,0,VLOOKUP($F285,[1]기획현황취합!$A$1:$E$65440,[1]기획현황취합!$C$1,FALSE))</f>
        <v>41801</v>
      </c>
      <c r="AO285" s="45">
        <f>IF(ISERROR(($AM285/1.1)/VLOOKUP($AG285,'TARGET MU'!$A:$D,'TARGET MU'!$D$1,FALSE))=TRUE,0,($AM285/1.1)/VLOOKUP($AG285,'TARGET MU'!$A:$D,'TARGET MU'!$D$1,FALSE))</f>
        <v>31919.191919191915</v>
      </c>
      <c r="AP285" s="1110">
        <f>IF(OR(AF285=0,AND(AV285=0,AW285=0)),0,IF(AG285="캡보이2",AV285*$AQ$5+AU285,IF(OR(AK285="IN",AK285="BG",AK285="VT",AK285="CB"),$AU285+(($AV285*(1+$AW$4))*(HLOOKUP(VLOOKUP(AG285,'TARGET MU'!$A:$P,'TARGET MU'!$J$1,FALSE),$AO$4:$AR$5,2,FALSE)))+$AW285,$AU285+((($AV285*(1+$AW$4))*(1+HLOOKUP(VLOOKUP($P285,CODE!$K:$P,CODE!$P$1,FALSE),$AS$4:$AV$5,2,FALSE)))*(HLOOKUP(VLOOKUP(AG285,'TARGET MU'!$A:$P,'TARGET MU'!$J$1,FALSE),$AO$4:$AR$5,2,FALSE)))+$AW285)))</f>
        <v>37557.5</v>
      </c>
      <c r="AQ285" s="38">
        <f t="shared" si="313"/>
        <v>5638.3080808080849</v>
      </c>
      <c r="AR285" s="754">
        <v>0</v>
      </c>
      <c r="AS285" s="754">
        <v>20</v>
      </c>
      <c r="AT285" s="244" t="s">
        <v>1724</v>
      </c>
      <c r="AU285" s="219">
        <f t="shared" si="314"/>
        <v>20</v>
      </c>
      <c r="AV285" s="245">
        <v>32.5</v>
      </c>
      <c r="AW285" s="246">
        <v>0</v>
      </c>
      <c r="AX285" s="250">
        <f>IF(ISERROR(VLOOKUP($F285,[1]기획현황취합!$A$1:$E$65440,[1]기획현황취합!$D$1,FALSE))=TRUE,0,VLOOKUP($F285,[1]기획현황취합!$A$1:$E$65440,[1]기획현황취합!$D$1,FALSE))</f>
        <v>41746</v>
      </c>
      <c r="AY285" s="248">
        <v>0</v>
      </c>
      <c r="AZ285" s="208">
        <f>IF(ISERROR(VLOOKUP($F285,[1]기획현황취합!$A$1:$E$65440,[1]기획현황취합!$E$1,FALSE))=TRUE,0,VLOOKUP($F285,[1]기획현황취합!$A$1:$E$65440,[1]기획현황취합!$E$1,FALSE))</f>
        <v>41844</v>
      </c>
      <c r="BA285" s="243">
        <v>41879</v>
      </c>
      <c r="BB285" s="243">
        <v>41920</v>
      </c>
      <c r="BC285" s="243">
        <v>0</v>
      </c>
      <c r="BD285" s="243">
        <v>0</v>
      </c>
      <c r="BE285" s="243">
        <v>0</v>
      </c>
      <c r="BF285" s="243">
        <v>0</v>
      </c>
      <c r="BG285" s="249" t="s">
        <v>2838</v>
      </c>
      <c r="BH285" s="249">
        <v>0</v>
      </c>
      <c r="BI285" s="83">
        <f>IF($I285="TTL",SUMIF($C:$C,MID($K285,1,SEARCH("TTL",$K285)-2),$BI:$BI),SUMIF(실입고현황!$A:$A,BB285&amp;VLOOKUP($AG285,'TARGET MU'!$A:$D,'TARGET MU'!$B$1,FALSE)&amp;$Z285&amp;" "&amp;$AE285,실입고현황!$C:$C))</f>
        <v>432</v>
      </c>
      <c r="BJ285" s="102">
        <f>IF($I285="TTL",SUMIF($C:$C,MID($K285,1,SEARCH("TTL",$K285)-2),$BJ:$BJ),SUMIF(실입고현황!$A:$A,BC285&amp;VLOOKUP($AG285,'TARGET MU'!$A:$D,'TARGET MU'!$B$1,FALSE)&amp;$Z285&amp;" "&amp;$AE285,실입고현황!$C:$C))</f>
        <v>0</v>
      </c>
      <c r="BK285" s="103">
        <f>IF($I285="TTL",SUMIF($C:$C,MID($K285,1,SEARCH("TTL",$K285)-2),$BK:$BK),SUMIF(실입고현황!$A:$A,BD285&amp;VLOOKUP($AG285,'TARGET MU'!$A:$D,'TARGET MU'!$B$1,FALSE)&amp;$Z285&amp;" "&amp;$AE285,실입고현황!$C:$C))</f>
        <v>0</v>
      </c>
      <c r="BL285" s="103">
        <f>IF($I285="TTL",SUMIF($C:$C,MID($K285,1,SEARCH("TTL",$K285)-2),$BL:$BL),SUMIF(실입고현황!$A:$A,BE285&amp;VLOOKUP($AG285,'TARGET MU'!$A:$D,'TARGET MU'!$B$1,FALSE)&amp;$Z285&amp;" "&amp;$AE285,실입고현황!$C:$C))</f>
        <v>0</v>
      </c>
      <c r="BM285" s="103">
        <f>IF($I285="TTL",SUMIF($C:$C,MID($K285,1,SEARCH("TTL",$K285)-2),$BM:$BM),SUMIF(실입고현황!$A:$A,BF285&amp;VLOOKUP($AG285,'TARGET MU'!$A:$D,'TARGET MU'!$B$1,FALSE)&amp;$Z285&amp;" "&amp;$AE285,실입고현황!$C:$C))</f>
        <v>0</v>
      </c>
      <c r="BN285" s="104">
        <f t="shared" si="293"/>
        <v>0</v>
      </c>
      <c r="BO285" s="46">
        <f t="shared" si="294"/>
        <v>400</v>
      </c>
      <c r="BP285" s="94">
        <f t="shared" si="295"/>
        <v>15023000</v>
      </c>
      <c r="BQ285" s="94">
        <f t="shared" si="296"/>
        <v>63200000</v>
      </c>
      <c r="BR285" s="47">
        <f t="shared" si="289"/>
        <v>3.8244388906706681</v>
      </c>
      <c r="BT285" s="26" t="str">
        <f>IF(ISERROR(Z285&amp;VLOOKUP($AG285,'TARGET MU'!$A:$D,'TARGET MU'!$B$1,FALSE))=TRUE,"",Z285&amp;VLOOKUP($AG285,'TARGET MU'!$A:$D,'TARGET MU'!$B$1,FALSE))</f>
        <v>URBJPF5005BK대경글로텍</v>
      </c>
      <c r="BU285" s="31">
        <f t="shared" si="305"/>
        <v>37557.5</v>
      </c>
      <c r="BV285" s="31" t="str">
        <f t="shared" si="306"/>
        <v>URBJPF5005BKOMM400158000대경03IN</v>
      </c>
      <c r="BX285" s="54" t="str">
        <f t="shared" si="263"/>
        <v>URB</v>
      </c>
      <c r="BY285" s="55">
        <f t="shared" si="264"/>
        <v>5</v>
      </c>
      <c r="BZ285" s="55" t="str">
        <f t="shared" si="265"/>
        <v>M</v>
      </c>
      <c r="CA285" s="55" t="str">
        <f t="shared" si="266"/>
        <v>JP</v>
      </c>
      <c r="CB285" s="55" t="str">
        <f t="shared" si="267"/>
        <v>U</v>
      </c>
      <c r="CC285" s="55" t="str">
        <f t="shared" si="268"/>
        <v>IN</v>
      </c>
      <c r="CD285" s="56" t="str">
        <f t="shared" si="269"/>
        <v>14FW_URBAN SWAGGER_JUMPER_01_BK</v>
      </c>
      <c r="CE285" s="55" t="str">
        <f t="shared" si="270"/>
        <v>URBJPF5005</v>
      </c>
      <c r="CF285" s="55" t="str">
        <f t="shared" si="271"/>
        <v>005</v>
      </c>
      <c r="CG285" s="56" t="str">
        <f t="shared" si="272"/>
        <v>14FW_URBAN SWAGGER_JUMPER_01_BK</v>
      </c>
      <c r="CH285" s="55" t="str">
        <f t="shared" si="273"/>
        <v>BK</v>
      </c>
      <c r="CI285" s="55">
        <f t="shared" si="274"/>
        <v>1</v>
      </c>
      <c r="CJ285" s="55" t="str">
        <f t="shared" si="275"/>
        <v>OMM</v>
      </c>
      <c r="CK285" s="57">
        <f t="shared" si="297"/>
        <v>400</v>
      </c>
      <c r="CL285" s="58">
        <f t="shared" si="276"/>
        <v>32.5</v>
      </c>
      <c r="CM285" s="57">
        <f t="shared" si="277"/>
        <v>158000</v>
      </c>
      <c r="CN285" s="57">
        <f t="shared" si="278"/>
        <v>37537.5</v>
      </c>
      <c r="CO285" s="57">
        <f t="shared" si="279"/>
        <v>20</v>
      </c>
      <c r="CP285" s="59">
        <f t="shared" si="280"/>
        <v>1</v>
      </c>
      <c r="CQ285" s="234"/>
      <c r="CS285" s="48"/>
      <c r="CT285" s="49" t="str">
        <f t="shared" si="281"/>
        <v>URBJPF5005BKOMM</v>
      </c>
      <c r="CU285" s="50" t="str">
        <f t="shared" si="282"/>
        <v>URBAN SWAGGER</v>
      </c>
      <c r="CV285" s="50" t="str">
        <f t="shared" si="262"/>
        <v>JUMPER_005</v>
      </c>
      <c r="CW285" s="50" t="str">
        <f t="shared" si="283"/>
        <v>BLACK_OMM</v>
      </c>
      <c r="CX285" s="51" t="str">
        <f t="shared" si="284"/>
        <v>URB</v>
      </c>
      <c r="CY285" s="51" t="str">
        <f t="shared" si="285"/>
        <v>005</v>
      </c>
      <c r="CZ285" s="52">
        <f t="shared" si="298"/>
        <v>400</v>
      </c>
      <c r="DA285" s="52">
        <f t="shared" si="286"/>
        <v>158000</v>
      </c>
      <c r="DB285" s="51" t="str">
        <f t="shared" si="287"/>
        <v>BLACK</v>
      </c>
      <c r="DC285" s="51" t="str">
        <f t="shared" si="288"/>
        <v>OMM</v>
      </c>
      <c r="DD285" s="60"/>
      <c r="DE285" s="164"/>
      <c r="DG285" s="270">
        <v>41778</v>
      </c>
      <c r="DH285" s="276">
        <f t="shared" si="260"/>
        <v>41754</v>
      </c>
      <c r="DI285" s="269">
        <v>41750</v>
      </c>
      <c r="DJ285" s="269">
        <v>41750</v>
      </c>
      <c r="DK285" s="270"/>
      <c r="DL285" s="1167"/>
      <c r="DM285" s="1167"/>
      <c r="DN285" s="270"/>
      <c r="DO285" s="270"/>
      <c r="DP285" s="277">
        <f t="shared" si="261"/>
        <v>41784</v>
      </c>
      <c r="DQ285" s="270"/>
      <c r="DR285" s="270"/>
      <c r="DS285" s="271"/>
      <c r="DT285" s="270"/>
      <c r="DU285" s="271"/>
      <c r="DV285" s="270">
        <v>41823</v>
      </c>
      <c r="DW285" s="270"/>
      <c r="DX285" s="271"/>
      <c r="DY285" s="271"/>
      <c r="DZ285" s="60"/>
      <c r="EA285" s="61"/>
      <c r="EB285" s="61"/>
      <c r="EC285" s="26" t="str">
        <f t="shared" si="307"/>
        <v/>
      </c>
      <c r="ED285" s="26" t="str">
        <f t="shared" si="308"/>
        <v>URBJPF5005BKOMM</v>
      </c>
      <c r="EE285" s="27">
        <f>IF($ED285="",0,IF(COUNTIF(ED$12:ED284,ED285)=0,0,COUNTIF(ED$12:ED284,ED285)))</f>
        <v>0</v>
      </c>
      <c r="EF285" s="26">
        <f t="shared" si="309"/>
        <v>0</v>
      </c>
      <c r="EG285" s="27" t="str">
        <f t="shared" si="310"/>
        <v/>
      </c>
      <c r="EI285" s="26" t="str">
        <f t="shared" si="311"/>
        <v>URBJPF5005</v>
      </c>
      <c r="EJ285" s="26" t="str">
        <f t="shared" si="312"/>
        <v>URBJPF5005BK</v>
      </c>
      <c r="EV285" s="26">
        <f t="shared" si="315"/>
        <v>13000</v>
      </c>
    </row>
    <row r="286" spans="1:152" s="26" customFormat="1" ht="52.5" customHeight="1">
      <c r="A286" s="168" t="str">
        <f>IF(OR($I286="TTL",$I286=""),"",IF(ISERROR(VLOOKUP($B286,CODE!$D:$G,CODE!$F$1-2,FALSE))=TRUE,"전략",VLOOKUP($B286,CODE!$D:$G,CODE!$F$1-2,FALSE)))</f>
        <v>전략</v>
      </c>
      <c r="B286" s="217" t="str">
        <f>IF(OR($I286="TTL",$I286=""),"",IF(VLOOKUP($P286,CODE!$K:$O,CODE!$O$1,FALSE)="",$I286,$I286&amp;"-"&amp;VLOOKUP($P286,CODE!$K:$O,CODE!$O$1,FALSE)))</f>
        <v>URB-의류</v>
      </c>
      <c r="C286" s="71" t="str">
        <f t="shared" si="299"/>
        <v>URB-대경-03</v>
      </c>
      <c r="D286" s="300" t="str">
        <f t="shared" si="300"/>
        <v>URB-대경-03URBJPF5005BK</v>
      </c>
      <c r="E286" s="71">
        <f t="shared" si="301"/>
        <v>3</v>
      </c>
      <c r="F286" s="193" t="str">
        <f t="shared" si="302"/>
        <v>URB-대경-033</v>
      </c>
      <c r="G286" s="71" t="str">
        <f t="shared" si="303"/>
        <v>URB-대경-033-URBJPF5005BLACKOLL</v>
      </c>
      <c r="H286" s="71" t="str">
        <f>IF(ISERROR(I286&amp;VLOOKUP(P286,CODE!$K:$N,CODE!$N$1,FALSE)&amp;S286)=TRUE,0,I286&amp;VLOOKUP(P286,CODE!$K:$N,CODE!$N$1,FALSE)&amp;S286)</f>
        <v>URB의류5</v>
      </c>
      <c r="I286" s="71" t="str">
        <f>IF(ISERROR(SEARCH("TTL",$K286))=TRUE,IF($L286="","",VLOOKUP($L286,CODE!$B:$G,CODE!$D$1,FALSE)),"TTL")</f>
        <v>URB</v>
      </c>
      <c r="J286" s="237" t="str">
        <f t="shared" si="304"/>
        <v>14FW_U</v>
      </c>
      <c r="K286" s="878"/>
      <c r="L286" s="40" t="s">
        <v>2572</v>
      </c>
      <c r="M286" s="41" t="str">
        <f>IF(OR($I286="TTL",$L286=""),"",VLOOKUP($L286,CODE!$B:$D,CODE!$C$1,FALSE))</f>
        <v>URBAN SWAGGER</v>
      </c>
      <c r="N286" s="42" t="str">
        <f>IF(OR($I286="TTL",$L286=""),"",VLOOKUP($K$2,CODE!$S:$T,CODE!$T$1-1,FALSE))</f>
        <v>F</v>
      </c>
      <c r="O286" s="1281">
        <v>5</v>
      </c>
      <c r="P286" s="40" t="s">
        <v>2573</v>
      </c>
      <c r="Q286" s="41" t="str">
        <f>IF(OR($I286="TTL",$P286=""),"",VLOOKUP($P286,CODE!$K:$M,CODE!$L$1,FALSE))</f>
        <v>JUMPER</v>
      </c>
      <c r="R286" s="1282" t="s">
        <v>2574</v>
      </c>
      <c r="S286" s="1283">
        <v>5</v>
      </c>
      <c r="T286" s="43" t="str">
        <f t="shared" si="317"/>
        <v>005</v>
      </c>
      <c r="U286" s="39" t="str">
        <f t="shared" si="318"/>
        <v>URBJPF5005</v>
      </c>
      <c r="V286" s="36">
        <f t="shared" si="290"/>
        <v>0.33333333333333331</v>
      </c>
      <c r="W286" s="1284" t="s">
        <v>2575</v>
      </c>
      <c r="X286" s="39" t="str">
        <f>IF($Y286="","",VLOOKUP($Y286,CODE!$AE:$AF,CODE!$AF$1-1,FALSE))</f>
        <v>BK</v>
      </c>
      <c r="Y286" s="37" t="s">
        <v>2576</v>
      </c>
      <c r="Z286" s="35" t="str">
        <f t="shared" si="319"/>
        <v>URBJPF5005BK</v>
      </c>
      <c r="AA286" s="592" t="str">
        <f t="shared" si="316"/>
        <v/>
      </c>
      <c r="AB286" s="44">
        <f t="shared" si="292"/>
        <v>0.33333333333333331</v>
      </c>
      <c r="AC286" s="598" t="s">
        <v>3024</v>
      </c>
      <c r="AD286" s="184">
        <v>1</v>
      </c>
      <c r="AE286" s="1285" t="s">
        <v>2577</v>
      </c>
      <c r="AF286" s="1286">
        <v>300</v>
      </c>
      <c r="AG286" s="1287" t="s">
        <v>2578</v>
      </c>
      <c r="AH286" s="1288">
        <v>3</v>
      </c>
      <c r="AI286" s="224" t="str">
        <f t="shared" si="320"/>
        <v>03</v>
      </c>
      <c r="AJ286" s="1289" t="s">
        <v>2579</v>
      </c>
      <c r="AK286" s="1289" t="s">
        <v>2580</v>
      </c>
      <c r="AL286" s="212">
        <f t="shared" si="321"/>
        <v>1</v>
      </c>
      <c r="AM286" s="247">
        <f>IF(ISERROR(VLOOKUP($F286,[1]기획현황취합!$A$1:$E$65440,[1]기획현황취합!$B$1,FALSE))=TRUE,0,VLOOKUP($F286,[1]기획현황취합!$A$1:$E$65440,[1]기획현황취합!$B$1,FALSE))</f>
        <v>158000</v>
      </c>
      <c r="AN286" s="1099">
        <f>IF(ISERROR(VLOOKUP($F286,[1]기획현황취합!$A$1:$E$65440,[1]기획현황취합!$C$1,FALSE))=TRUE,0,VLOOKUP($F286,[1]기획현황취합!$A$1:$E$65440,[1]기획현황취합!$C$1,FALSE))</f>
        <v>41801</v>
      </c>
      <c r="AO286" s="45">
        <f>IF(ISERROR(($AM286/1.1)/VLOOKUP($AG286,'TARGET MU'!$A:$D,'TARGET MU'!$D$1,FALSE))=TRUE,0,($AM286/1.1)/VLOOKUP($AG286,'TARGET MU'!$A:$D,'TARGET MU'!$D$1,FALSE))</f>
        <v>31919.191919191915</v>
      </c>
      <c r="AP286" s="1110">
        <f>IF(OR(AF286=0,AND(AV286=0,AW286=0)),0,IF(AG286="캡보이2",AV286*$AQ$5+AU286,IF(OR(AK286="IN",AK286="BG",AK286="VT",AK286="CB"),$AU286+(($AV286*(1+$AW$4))*(HLOOKUP(VLOOKUP(AG286,'TARGET MU'!$A:$P,'TARGET MU'!$J$1,FALSE),$AO$4:$AR$5,2,FALSE)))+$AW286,$AU286+((($AV286*(1+$AW$4))*(1+HLOOKUP(VLOOKUP($P286,CODE!$K:$P,CODE!$P$1,FALSE),$AS$4:$AV$5,2,FALSE)))*(HLOOKUP(VLOOKUP(AG286,'TARGET MU'!$A:$P,'TARGET MU'!$J$1,FALSE),$AO$4:$AR$5,2,FALSE)))+$AW286)))</f>
        <v>37557.5</v>
      </c>
      <c r="AQ286" s="38">
        <f t="shared" si="313"/>
        <v>5638.3080808080849</v>
      </c>
      <c r="AR286" s="754">
        <v>0</v>
      </c>
      <c r="AS286" s="754">
        <v>20</v>
      </c>
      <c r="AT286" s="244" t="s">
        <v>1724</v>
      </c>
      <c r="AU286" s="219">
        <f t="shared" si="314"/>
        <v>20</v>
      </c>
      <c r="AV286" s="245">
        <v>32.5</v>
      </c>
      <c r="AW286" s="246">
        <v>0</v>
      </c>
      <c r="AX286" s="250">
        <f>IF(ISERROR(VLOOKUP($F286,[1]기획현황취합!$A$1:$E$65440,[1]기획현황취합!$D$1,FALSE))=TRUE,0,VLOOKUP($F286,[1]기획현황취합!$A$1:$E$65440,[1]기획현황취합!$D$1,FALSE))</f>
        <v>41746</v>
      </c>
      <c r="AY286" s="248">
        <v>0</v>
      </c>
      <c r="AZ286" s="208">
        <f>IF(ISERROR(VLOOKUP($F286,[1]기획현황취합!$A$1:$E$65440,[1]기획현황취합!$E$1,FALSE))=TRUE,0,VLOOKUP($F286,[1]기획현황취합!$A$1:$E$65440,[1]기획현황취합!$E$1,FALSE))</f>
        <v>41844</v>
      </c>
      <c r="BA286" s="243">
        <v>41879</v>
      </c>
      <c r="BB286" s="243">
        <v>41920</v>
      </c>
      <c r="BC286" s="243">
        <v>0</v>
      </c>
      <c r="BD286" s="243">
        <v>0</v>
      </c>
      <c r="BE286" s="243">
        <v>0</v>
      </c>
      <c r="BF286" s="243">
        <v>0</v>
      </c>
      <c r="BG286" s="249" t="s">
        <v>2838</v>
      </c>
      <c r="BH286" s="249">
        <v>0</v>
      </c>
      <c r="BI286" s="83">
        <f>IF($I286="TTL",SUMIF($C:$C,MID($K286,1,SEARCH("TTL",$K286)-2),$BI:$BI),SUMIF(실입고현황!$A:$A,BB286&amp;VLOOKUP($AG286,'TARGET MU'!$A:$D,'TARGET MU'!$B$1,FALSE)&amp;$Z286&amp;" "&amp;$AE286,실입고현황!$C:$C))</f>
        <v>320</v>
      </c>
      <c r="BJ286" s="102">
        <f>IF($I286="TTL",SUMIF($C:$C,MID($K286,1,SEARCH("TTL",$K286)-2),$BJ:$BJ),SUMIF(실입고현황!$A:$A,BC286&amp;VLOOKUP($AG286,'TARGET MU'!$A:$D,'TARGET MU'!$B$1,FALSE)&amp;$Z286&amp;" "&amp;$AE286,실입고현황!$C:$C))</f>
        <v>0</v>
      </c>
      <c r="BK286" s="103">
        <f>IF($I286="TTL",SUMIF($C:$C,MID($K286,1,SEARCH("TTL",$K286)-2),$BK:$BK),SUMIF(실입고현황!$A:$A,BD286&amp;VLOOKUP($AG286,'TARGET MU'!$A:$D,'TARGET MU'!$B$1,FALSE)&amp;$Z286&amp;" "&amp;$AE286,실입고현황!$C:$C))</f>
        <v>0</v>
      </c>
      <c r="BL286" s="103">
        <f>IF($I286="TTL",SUMIF($C:$C,MID($K286,1,SEARCH("TTL",$K286)-2),$BL:$BL),SUMIF(실입고현황!$A:$A,BE286&amp;VLOOKUP($AG286,'TARGET MU'!$A:$D,'TARGET MU'!$B$1,FALSE)&amp;$Z286&amp;" "&amp;$AE286,실입고현황!$C:$C))</f>
        <v>0</v>
      </c>
      <c r="BM286" s="103">
        <f>IF($I286="TTL",SUMIF($C:$C,MID($K286,1,SEARCH("TTL",$K286)-2),$BM:$BM),SUMIF(실입고현황!$A:$A,BF286&amp;VLOOKUP($AG286,'TARGET MU'!$A:$D,'TARGET MU'!$B$1,FALSE)&amp;$Z286&amp;" "&amp;$AE286,실입고현황!$C:$C))</f>
        <v>0</v>
      </c>
      <c r="BN286" s="104">
        <f t="shared" si="293"/>
        <v>0</v>
      </c>
      <c r="BO286" s="46">
        <f t="shared" si="294"/>
        <v>300</v>
      </c>
      <c r="BP286" s="94">
        <f t="shared" si="295"/>
        <v>11267250</v>
      </c>
      <c r="BQ286" s="94">
        <f t="shared" si="296"/>
        <v>47400000</v>
      </c>
      <c r="BR286" s="47">
        <f t="shared" si="289"/>
        <v>3.8244388906706681</v>
      </c>
      <c r="BT286" s="26" t="str">
        <f>IF(ISERROR(Z286&amp;VLOOKUP($AG286,'TARGET MU'!$A:$D,'TARGET MU'!$B$1,FALSE))=TRUE,"",Z286&amp;VLOOKUP($AG286,'TARGET MU'!$A:$D,'TARGET MU'!$B$1,FALSE))</f>
        <v>URBJPF5005BK대경글로텍</v>
      </c>
      <c r="BU286" s="31">
        <f t="shared" si="305"/>
        <v>37557.5</v>
      </c>
      <c r="BV286" s="31" t="str">
        <f t="shared" si="306"/>
        <v>URBJPF5005BKOLL300158000대경03IN</v>
      </c>
      <c r="BX286" s="54" t="str">
        <f t="shared" si="263"/>
        <v>URB</v>
      </c>
      <c r="BY286" s="55">
        <f t="shared" si="264"/>
        <v>5</v>
      </c>
      <c r="BZ286" s="55" t="str">
        <f t="shared" si="265"/>
        <v>M</v>
      </c>
      <c r="CA286" s="55" t="str">
        <f t="shared" si="266"/>
        <v>JP</v>
      </c>
      <c r="CB286" s="55" t="str">
        <f t="shared" si="267"/>
        <v>U</v>
      </c>
      <c r="CC286" s="55" t="str">
        <f t="shared" si="268"/>
        <v>IN</v>
      </c>
      <c r="CD286" s="56" t="str">
        <f t="shared" si="269"/>
        <v>14FW_URBAN SWAGGER_JUMPER_01_BK</v>
      </c>
      <c r="CE286" s="55" t="str">
        <f t="shared" si="270"/>
        <v>URBJPF5005</v>
      </c>
      <c r="CF286" s="55" t="str">
        <f t="shared" si="271"/>
        <v>005</v>
      </c>
      <c r="CG286" s="56" t="str">
        <f t="shared" si="272"/>
        <v>14FW_URBAN SWAGGER_JUMPER_01_BK</v>
      </c>
      <c r="CH286" s="55" t="str">
        <f t="shared" si="273"/>
        <v>BK</v>
      </c>
      <c r="CI286" s="55">
        <f t="shared" si="274"/>
        <v>1</v>
      </c>
      <c r="CJ286" s="55" t="str">
        <f t="shared" si="275"/>
        <v>OLL</v>
      </c>
      <c r="CK286" s="57">
        <f t="shared" si="297"/>
        <v>300</v>
      </c>
      <c r="CL286" s="58">
        <f t="shared" si="276"/>
        <v>32.5</v>
      </c>
      <c r="CM286" s="57">
        <f t="shared" si="277"/>
        <v>158000</v>
      </c>
      <c r="CN286" s="57">
        <f t="shared" si="278"/>
        <v>37537.5</v>
      </c>
      <c r="CO286" s="57">
        <f t="shared" si="279"/>
        <v>20</v>
      </c>
      <c r="CP286" s="59">
        <f t="shared" si="280"/>
        <v>1</v>
      </c>
      <c r="CQ286" s="234"/>
      <c r="CS286" s="48"/>
      <c r="CT286" s="49" t="str">
        <f t="shared" si="281"/>
        <v>URBJPF5005BKOLL</v>
      </c>
      <c r="CU286" s="50" t="str">
        <f t="shared" si="282"/>
        <v>URBAN SWAGGER</v>
      </c>
      <c r="CV286" s="50" t="str">
        <f t="shared" si="262"/>
        <v>JUMPER_005</v>
      </c>
      <c r="CW286" s="50" t="str">
        <f t="shared" si="283"/>
        <v>BLACK_OLL</v>
      </c>
      <c r="CX286" s="51" t="str">
        <f t="shared" si="284"/>
        <v>URB</v>
      </c>
      <c r="CY286" s="51" t="str">
        <f t="shared" si="285"/>
        <v>005</v>
      </c>
      <c r="CZ286" s="52">
        <f t="shared" si="298"/>
        <v>300</v>
      </c>
      <c r="DA286" s="52">
        <f t="shared" si="286"/>
        <v>158000</v>
      </c>
      <c r="DB286" s="51" t="str">
        <f t="shared" si="287"/>
        <v>BLACK</v>
      </c>
      <c r="DC286" s="51" t="str">
        <f t="shared" si="288"/>
        <v>OLL</v>
      </c>
      <c r="DD286" s="60"/>
      <c r="DE286" s="164"/>
      <c r="DG286" s="270">
        <v>41778</v>
      </c>
      <c r="DH286" s="276">
        <f t="shared" si="260"/>
        <v>41754</v>
      </c>
      <c r="DI286" s="269">
        <v>41750</v>
      </c>
      <c r="DJ286" s="269">
        <v>41750</v>
      </c>
      <c r="DK286" s="270"/>
      <c r="DL286" s="1167"/>
      <c r="DM286" s="1167"/>
      <c r="DN286" s="270"/>
      <c r="DO286" s="270"/>
      <c r="DP286" s="277">
        <f t="shared" si="261"/>
        <v>41784</v>
      </c>
      <c r="DQ286" s="270"/>
      <c r="DR286" s="270"/>
      <c r="DS286" s="271"/>
      <c r="DT286" s="270"/>
      <c r="DU286" s="271"/>
      <c r="DV286" s="270">
        <v>41823</v>
      </c>
      <c r="DW286" s="270"/>
      <c r="DX286" s="271"/>
      <c r="DY286" s="271"/>
      <c r="DZ286" s="60"/>
      <c r="EA286" s="61"/>
      <c r="EB286" s="61"/>
      <c r="EC286" s="26" t="str">
        <f t="shared" si="307"/>
        <v/>
      </c>
      <c r="ED286" s="26" t="str">
        <f t="shared" si="308"/>
        <v>URBJPF5005BKOLL</v>
      </c>
      <c r="EE286" s="27">
        <f>IF($ED286="",0,IF(COUNTIF(ED$12:ED285,ED286)=0,0,COUNTIF(ED$12:ED285,ED286)))</f>
        <v>0</v>
      </c>
      <c r="EF286" s="26">
        <f t="shared" si="309"/>
        <v>0</v>
      </c>
      <c r="EG286" s="27" t="str">
        <f t="shared" si="310"/>
        <v/>
      </c>
      <c r="EI286" s="26" t="str">
        <f t="shared" si="311"/>
        <v>URBJPF5005</v>
      </c>
      <c r="EJ286" s="26" t="str">
        <f t="shared" si="312"/>
        <v>URBJPF5005BK</v>
      </c>
      <c r="EV286" s="26">
        <f t="shared" si="315"/>
        <v>9750</v>
      </c>
    </row>
    <row r="287" spans="1:152" s="26" customFormat="1" ht="52.5" customHeight="1">
      <c r="A287" s="168" t="str">
        <f>IF(OR($I287="TTL",$I287=""),"",IF(ISERROR(VLOOKUP($B287,CODE!$D:$G,CODE!$F$1-2,FALSE))=TRUE,"전략",VLOOKUP($B287,CODE!$D:$G,CODE!$F$1-2,FALSE)))</f>
        <v/>
      </c>
      <c r="B287" s="217" t="str">
        <f>IF(OR($I287="TTL",$I287=""),"",IF(VLOOKUP($P287,CODE!$K:$O,CODE!$O$1,FALSE)="",$I287,$I287&amp;"-"&amp;VLOOKUP($P287,CODE!$K:$O,CODE!$O$1,FALSE)))</f>
        <v/>
      </c>
      <c r="C287" s="71" t="str">
        <f t="shared" si="299"/>
        <v/>
      </c>
      <c r="D287" s="300" t="str">
        <f t="shared" si="300"/>
        <v/>
      </c>
      <c r="E287" s="71">
        <f t="shared" si="301"/>
        <v>0</v>
      </c>
      <c r="F287" s="193" t="str">
        <f t="shared" si="302"/>
        <v>0</v>
      </c>
      <c r="G287" s="71" t="str">
        <f t="shared" si="303"/>
        <v>0-</v>
      </c>
      <c r="H287" s="71">
        <f>IF(ISERROR(I287&amp;VLOOKUP(P287,CODE!$K:$N,CODE!$N$1,FALSE)&amp;S287)=TRUE,0,I287&amp;VLOOKUP(P287,CODE!$K:$N,CODE!$N$1,FALSE)&amp;S287)</f>
        <v>0</v>
      </c>
      <c r="I287" s="71" t="str">
        <f>IF(ISERROR(SEARCH("TTL",$K287))=TRUE,IF($L287="","",VLOOKUP($L287,CODE!$B:$G,CODE!$D$1,FALSE)),"TTL")</f>
        <v>TTL</v>
      </c>
      <c r="J287" s="237" t="str">
        <f t="shared" si="304"/>
        <v/>
      </c>
      <c r="K287" s="878" t="str">
        <f>C286&amp;" TTL"</f>
        <v>URB-대경-03 TTL</v>
      </c>
      <c r="L287" s="40"/>
      <c r="M287" s="41" t="str">
        <f>IF(OR($I287="TTL",$L287=""),"",VLOOKUP($L287,CODE!$B:$D,CODE!$C$1,FALSE))</f>
        <v/>
      </c>
      <c r="N287" s="42" t="str">
        <f>IF(OR($I287="TTL",$L287=""),"",VLOOKUP($K$2,CODE!$S:$T,CODE!$T$1-1,FALSE))</f>
        <v/>
      </c>
      <c r="O287" s="43" t="str">
        <f>IF(OR($I287="TTL",$L287=""),"",VLOOKUP($L$2,CODE!$X:$Y,CODE!$Y$1-1,FALSE))</f>
        <v/>
      </c>
      <c r="P287" s="40"/>
      <c r="Q287" s="41" t="str">
        <f>IF(OR($I287="TTL",$P287=""),"",VLOOKUP($P287,CODE!$K:$M,CODE!$L$1,FALSE))</f>
        <v/>
      </c>
      <c r="R287" s="1282"/>
      <c r="S287" s="1283"/>
      <c r="T287" s="43" t="str">
        <f t="shared" si="317"/>
        <v/>
      </c>
      <c r="U287" s="39" t="str">
        <f t="shared" si="318"/>
        <v/>
      </c>
      <c r="V287" s="36">
        <f t="shared" si="290"/>
        <v>3.0000000000000004</v>
      </c>
      <c r="W287" s="1284"/>
      <c r="X287" s="39" t="str">
        <f>IF($Y287="","",VLOOKUP($Y287,CODE!$AE:$AF,CODE!$AF$1-1,FALSE))</f>
        <v/>
      </c>
      <c r="Y287" s="37"/>
      <c r="Z287" s="35" t="str">
        <f t="shared" si="319"/>
        <v/>
      </c>
      <c r="AA287" s="592" t="str">
        <f t="shared" si="316"/>
        <v/>
      </c>
      <c r="AB287" s="44">
        <f t="shared" si="292"/>
        <v>3.0000000000000004</v>
      </c>
      <c r="AC287" s="1297">
        <f>IF(ISERROR(VLOOKUP($F287,[2]기획현황취합!$J$1:$AI$49888,[2]기획현황취합!AG$1,FALSE))=TRUE,0,VLOOKUP($F287,[2]기획현황취합!$J$1:$AI$49888,[2]기획현황취합!AG$1,FALSE))</f>
        <v>0</v>
      </c>
      <c r="AD287" s="184">
        <v>1</v>
      </c>
      <c r="AE287" s="1285"/>
      <c r="AF287" s="1286"/>
      <c r="AG287" s="1287"/>
      <c r="AH287" s="1288"/>
      <c r="AI287" s="224" t="str">
        <f t="shared" si="320"/>
        <v/>
      </c>
      <c r="AJ287" s="1289"/>
      <c r="AK287" s="1289"/>
      <c r="AL287" s="212" t="str">
        <f t="shared" si="321"/>
        <v/>
      </c>
      <c r="AM287" s="247">
        <f>IF(ISERROR(VLOOKUP($F287,[1]기획현황취합!$A$1:$E$65440,[1]기획현황취합!$B$1,FALSE))=TRUE,0,VLOOKUP($F287,[1]기획현황취합!$A$1:$E$65440,[1]기획현황취합!$B$1,FALSE))</f>
        <v>0</v>
      </c>
      <c r="AN287" s="1099">
        <f>IF(ISERROR(VLOOKUP($F287,[1]기획현황취합!$A$1:$E$65440,[1]기획현황취합!$C$1,FALSE))=TRUE,0,VLOOKUP($F287,[1]기획현황취합!$A$1:$E$65440,[1]기획현황취합!$C$1,FALSE))</f>
        <v>0</v>
      </c>
      <c r="AO287" s="45">
        <f>IF(ISERROR(($AM287/1.1)/VLOOKUP($AG287,'TARGET MU'!$A:$D,'TARGET MU'!$D$1,FALSE))=TRUE,0,($AM287/1.1)/VLOOKUP($AG287,'TARGET MU'!$A:$D,'TARGET MU'!$D$1,FALSE))</f>
        <v>0</v>
      </c>
      <c r="AP287" s="1110">
        <f>IF(OR(AF287=0,AND(AV287=0,AW287=0)),0,IF(AG287="캡보이2",AV287*$AQ$5+AU287,IF(OR(AK287="IN",AK287="BG",AK287="VT",AK287="CB"),$AU287+(($AV287*(1+$AW$4))*(HLOOKUP(VLOOKUP(AG287,'TARGET MU'!$A:$P,'TARGET MU'!$J$1,FALSE),$AO$4:$AR$5,2,FALSE)))+$AW287,$AU287+((($AV287*(1+$AW$4))*(1+HLOOKUP(VLOOKUP($P287,CODE!$K:$P,CODE!$P$1,FALSE),$AS$4:$AV$5,2,FALSE)))*(HLOOKUP(VLOOKUP(AG287,'TARGET MU'!$A:$P,'TARGET MU'!$J$1,FALSE),$AO$4:$AR$5,2,FALSE)))+$AW287)))</f>
        <v>0</v>
      </c>
      <c r="AQ287" s="38">
        <f t="shared" si="313"/>
        <v>0</v>
      </c>
      <c r="AR287" s="754">
        <v>0</v>
      </c>
      <c r="AS287" s="754">
        <v>0</v>
      </c>
      <c r="AT287" s="244" t="s">
        <v>1724</v>
      </c>
      <c r="AU287" s="219">
        <f t="shared" si="314"/>
        <v>0</v>
      </c>
      <c r="AV287" s="245">
        <v>0</v>
      </c>
      <c r="AW287" s="246">
        <v>0</v>
      </c>
      <c r="AX287" s="250">
        <f>IF(ISERROR(VLOOKUP($F287,[1]기획현황취합!$A$1:$E$65440,[1]기획현황취합!$D$1,FALSE))=TRUE,0,VLOOKUP($F287,[1]기획현황취합!$A$1:$E$65440,[1]기획현황취합!$D$1,FALSE))</f>
        <v>0</v>
      </c>
      <c r="AY287" s="248">
        <v>0</v>
      </c>
      <c r="AZ287" s="208">
        <f>IF(ISERROR(VLOOKUP($F287,[1]기획현황취합!$A$1:$E$65440,[1]기획현황취합!$E$1,FALSE))=TRUE,0,VLOOKUP($F287,[1]기획현황취합!$A$1:$E$65440,[1]기획현황취합!$E$1,FALSE))</f>
        <v>0</v>
      </c>
      <c r="BA287" s="243">
        <v>0</v>
      </c>
      <c r="BB287" s="243">
        <v>0</v>
      </c>
      <c r="BC287" s="243">
        <v>0</v>
      </c>
      <c r="BD287" s="243">
        <v>0</v>
      </c>
      <c r="BE287" s="243">
        <v>0</v>
      </c>
      <c r="BF287" s="243">
        <v>0</v>
      </c>
      <c r="BG287" s="249">
        <v>0</v>
      </c>
      <c r="BH287" s="249">
        <v>0</v>
      </c>
      <c r="BI287" s="83">
        <f>IF($I287="TTL",SUMIF($C:$C,MID($K287,1,SEARCH("TTL",$K287)-2),$BI:$BI),SUMIF(실입고현황!$A:$A,BB287&amp;VLOOKUP($AG287,'TARGET MU'!$A:$D,'TARGET MU'!$B$1,FALSE)&amp;$Z287&amp;" "&amp;$AE287,실입고현황!$C:$C))</f>
        <v>3559</v>
      </c>
      <c r="BJ287" s="102">
        <f>IF($I287="TTL",SUMIF($C:$C,MID($K287,1,SEARCH("TTL",$K287)-2),$BJ:$BJ),SUMIF(실입고현황!$A:$A,BC287&amp;VLOOKUP($AG287,'TARGET MU'!$A:$D,'TARGET MU'!$B$1,FALSE)&amp;$Z287&amp;" "&amp;$AE287,실입고현황!$C:$C))</f>
        <v>22</v>
      </c>
      <c r="BK287" s="103">
        <f>IF($I287="TTL",SUMIF($C:$C,MID($K287,1,SEARCH("TTL",$K287)-2),$BK:$BK),SUMIF(실입고현황!$A:$A,BD287&amp;VLOOKUP($AG287,'TARGET MU'!$A:$D,'TARGET MU'!$B$1,FALSE)&amp;$Z287&amp;" "&amp;$AE287,실입고현황!$C:$C))</f>
        <v>0</v>
      </c>
      <c r="BL287" s="103">
        <f>IF($I287="TTL",SUMIF($C:$C,MID($K287,1,SEARCH("TTL",$K287)-2),$BL:$BL),SUMIF(실입고현황!$A:$A,BE287&amp;VLOOKUP($AG287,'TARGET MU'!$A:$D,'TARGET MU'!$B$1,FALSE)&amp;$Z287&amp;" "&amp;$AE287,실입고현황!$C:$C))</f>
        <v>0</v>
      </c>
      <c r="BM287" s="103">
        <f>IF($I287="TTL",SUMIF($C:$C,MID($K287,1,SEARCH("TTL",$K287)-2),$BM:$BM),SUMIF(실입고현황!$A:$A,BF287&amp;VLOOKUP($AG287,'TARGET MU'!$A:$D,'TARGET MU'!$B$1,FALSE)&amp;$Z287&amp;" "&amp;$AE287,실입고현황!$C:$C))</f>
        <v>0</v>
      </c>
      <c r="BN287" s="104">
        <f t="shared" si="293"/>
        <v>0</v>
      </c>
      <c r="BO287" s="46">
        <f t="shared" si="294"/>
        <v>3400</v>
      </c>
      <c r="BP287" s="94">
        <f t="shared" si="295"/>
        <v>97619300</v>
      </c>
      <c r="BQ287" s="94">
        <f t="shared" si="296"/>
        <v>407600000</v>
      </c>
      <c r="BR287" s="47">
        <f t="shared" si="289"/>
        <v>3.7958216719998452</v>
      </c>
      <c r="BT287" s="26" t="str">
        <f>IF(ISERROR(Z287&amp;VLOOKUP($AG287,'TARGET MU'!$A:$D,'TARGET MU'!$B$1,FALSE))=TRUE,"",Z287&amp;VLOOKUP($AG287,'TARGET MU'!$A:$D,'TARGET MU'!$B$1,FALSE))</f>
        <v/>
      </c>
      <c r="BU287" s="31">
        <f t="shared" si="305"/>
        <v>0</v>
      </c>
      <c r="BV287" s="31" t="str">
        <f t="shared" si="306"/>
        <v>0</v>
      </c>
      <c r="BX287" s="54" t="str">
        <f t="shared" si="263"/>
        <v/>
      </c>
      <c r="BY287" s="55" t="str">
        <f t="shared" si="264"/>
        <v/>
      </c>
      <c r="BZ287" s="55">
        <f t="shared" si="265"/>
        <v>0</v>
      </c>
      <c r="CA287" s="55">
        <f t="shared" si="266"/>
        <v>0</v>
      </c>
      <c r="CB287" s="55">
        <f t="shared" si="267"/>
        <v>0</v>
      </c>
      <c r="CC287" s="55">
        <f t="shared" si="268"/>
        <v>0</v>
      </c>
      <c r="CD287" s="56">
        <f t="shared" si="269"/>
        <v>0</v>
      </c>
      <c r="CE287" s="55" t="str">
        <f t="shared" si="270"/>
        <v/>
      </c>
      <c r="CF287" s="55" t="str">
        <f t="shared" si="271"/>
        <v/>
      </c>
      <c r="CG287" s="56">
        <f t="shared" si="272"/>
        <v>0</v>
      </c>
      <c r="CH287" s="55" t="str">
        <f t="shared" si="273"/>
        <v/>
      </c>
      <c r="CI287" s="55">
        <f t="shared" si="274"/>
        <v>1</v>
      </c>
      <c r="CJ287" s="55">
        <f t="shared" si="275"/>
        <v>0</v>
      </c>
      <c r="CK287" s="57">
        <f t="shared" si="297"/>
        <v>3400</v>
      </c>
      <c r="CL287" s="58">
        <f t="shared" si="276"/>
        <v>0</v>
      </c>
      <c r="CM287" s="57">
        <f t="shared" si="277"/>
        <v>0</v>
      </c>
      <c r="CN287" s="57">
        <f t="shared" si="278"/>
        <v>0</v>
      </c>
      <c r="CO287" s="57">
        <f t="shared" si="279"/>
        <v>0</v>
      </c>
      <c r="CP287" s="59" t="str">
        <f t="shared" si="280"/>
        <v/>
      </c>
      <c r="CQ287" s="234"/>
      <c r="CS287" s="48"/>
      <c r="CT287" s="49" t="str">
        <f t="shared" si="281"/>
        <v>URB-대경-03 TTL</v>
      </c>
      <c r="CU287" s="50" t="str">
        <f t="shared" si="282"/>
        <v/>
      </c>
      <c r="CV287" s="50" t="str">
        <f t="shared" si="262"/>
        <v/>
      </c>
      <c r="CW287" s="50" t="str">
        <f t="shared" si="283"/>
        <v/>
      </c>
      <c r="CX287" s="51">
        <f t="shared" si="284"/>
        <v>0</v>
      </c>
      <c r="CY287" s="51" t="str">
        <f t="shared" si="285"/>
        <v/>
      </c>
      <c r="CZ287" s="52">
        <f t="shared" si="298"/>
        <v>3400</v>
      </c>
      <c r="DA287" s="52">
        <f t="shared" si="286"/>
        <v>0</v>
      </c>
      <c r="DB287" s="51">
        <f t="shared" si="287"/>
        <v>0</v>
      </c>
      <c r="DC287" s="51">
        <f t="shared" si="288"/>
        <v>0</v>
      </c>
      <c r="DD287" s="60"/>
      <c r="DE287" s="164"/>
      <c r="DG287" s="270"/>
      <c r="DH287" s="276" t="str">
        <f t="shared" ref="DH287:DH336" si="322">IF(OR($I287="TTL",$I287=""),"",AZ287-$DH$11)</f>
        <v/>
      </c>
      <c r="DI287" s="269"/>
      <c r="DJ287" s="269"/>
      <c r="DK287" s="270"/>
      <c r="DL287" s="1167"/>
      <c r="DM287" s="1167"/>
      <c r="DN287" s="270"/>
      <c r="DO287" s="270"/>
      <c r="DP287" s="277" t="str">
        <f t="shared" ref="DP287:DP336" si="323">IF(OR($DN287="없음",$I287="TTL",$I287=""),"",AZ287-$DP$11)</f>
        <v/>
      </c>
      <c r="DQ287" s="270"/>
      <c r="DR287" s="270"/>
      <c r="DS287" s="271"/>
      <c r="DT287" s="270"/>
      <c r="DU287" s="271"/>
      <c r="DV287" s="270"/>
      <c r="DW287" s="270"/>
      <c r="DX287" s="271"/>
      <c r="DY287" s="271"/>
      <c r="DZ287" s="60"/>
      <c r="EA287" s="61"/>
      <c r="EB287" s="61"/>
      <c r="EC287" s="26" t="str">
        <f t="shared" si="307"/>
        <v>0</v>
      </c>
      <c r="ED287" s="26" t="str">
        <f t="shared" si="308"/>
        <v/>
      </c>
      <c r="EE287" s="27">
        <f>IF($ED287="",0,IF(COUNTIF(ED$12:ED286,ED287)=0,0,COUNTIF(ED$12:ED286,ED287)))</f>
        <v>0</v>
      </c>
      <c r="EF287" s="26">
        <f t="shared" si="309"/>
        <v>0</v>
      </c>
      <c r="EG287" s="27" t="str">
        <f t="shared" si="310"/>
        <v/>
      </c>
      <c r="EI287" s="26" t="str">
        <f t="shared" si="311"/>
        <v/>
      </c>
      <c r="EJ287" s="26" t="str">
        <f t="shared" si="312"/>
        <v/>
      </c>
    </row>
    <row r="288" spans="1:152" s="26" customFormat="1" ht="52.5" customHeight="1">
      <c r="A288" s="168" t="str">
        <f>IF(OR($I288="TTL",$I288=""),"",IF(ISERROR(VLOOKUP($B288,CODE!$D:$G,CODE!$F$1-2,FALSE))=TRUE,"전략",VLOOKUP($B288,CODE!$D:$G,CODE!$F$1-2,FALSE)))</f>
        <v>전략</v>
      </c>
      <c r="B288" s="217" t="str">
        <f>IF(OR($I288="TTL",$I288=""),"",IF(VLOOKUP($P288,CODE!$K:$O,CODE!$O$1,FALSE)="",$I288,$I288&amp;"-"&amp;VLOOKUP($P288,CODE!$K:$O,CODE!$O$1,FALSE)))</f>
        <v>URB-의류</v>
      </c>
      <c r="C288" s="71" t="str">
        <f t="shared" si="299"/>
        <v>URB-대경-06</v>
      </c>
      <c r="D288" s="300" t="str">
        <f t="shared" si="300"/>
        <v>URB-대경-06URBJPF5007BK</v>
      </c>
      <c r="E288" s="71">
        <f t="shared" si="301"/>
        <v>1</v>
      </c>
      <c r="F288" s="193" t="str">
        <f t="shared" si="302"/>
        <v>URB-대경-061</v>
      </c>
      <c r="G288" s="71" t="str">
        <f t="shared" si="303"/>
        <v>URB-대경-061-URBJPF5007BLACKOXS</v>
      </c>
      <c r="H288" s="71" t="str">
        <f>IF(ISERROR(I288&amp;VLOOKUP(P288,CODE!$K:$N,CODE!$N$1,FALSE)&amp;S288)=TRUE,0,I288&amp;VLOOKUP(P288,CODE!$K:$N,CODE!$N$1,FALSE)&amp;S288)</f>
        <v>URB의류7</v>
      </c>
      <c r="I288" s="71" t="str">
        <f>IF(ISERROR(SEARCH("TTL",$K288))=TRUE,IF($L288="","",VLOOKUP($L288,CODE!$B:$G,CODE!$D$1,FALSE)),"TTL")</f>
        <v>URB</v>
      </c>
      <c r="J288" s="237" t="str">
        <f t="shared" si="304"/>
        <v>14FW_U</v>
      </c>
      <c r="K288" s="878"/>
      <c r="L288" s="40" t="s">
        <v>2595</v>
      </c>
      <c r="M288" s="41" t="str">
        <f>IF(OR($I288="TTL",$L288=""),"",VLOOKUP($L288,CODE!$B:$D,CODE!$C$1,FALSE))</f>
        <v>URBAN SWAGGER</v>
      </c>
      <c r="N288" s="42" t="str">
        <f>IF(OR($I288="TTL",$L288=""),"",VLOOKUP($K$2,CODE!$S:$T,CODE!$T$1-1,FALSE))</f>
        <v>F</v>
      </c>
      <c r="O288" s="1281">
        <v>5</v>
      </c>
      <c r="P288" s="40" t="s">
        <v>2596</v>
      </c>
      <c r="Q288" s="41" t="str">
        <f>IF(OR($I288="TTL",$P288=""),"",VLOOKUP($P288,CODE!$K:$M,CODE!$L$1,FALSE))</f>
        <v>JUMPER</v>
      </c>
      <c r="R288" s="1282" t="s">
        <v>2551</v>
      </c>
      <c r="S288" s="1283">
        <v>7</v>
      </c>
      <c r="T288" s="43" t="str">
        <f t="shared" si="317"/>
        <v>007</v>
      </c>
      <c r="U288" s="39" t="str">
        <f t="shared" si="318"/>
        <v>URBJPF5007</v>
      </c>
      <c r="V288" s="36">
        <f t="shared" si="290"/>
        <v>0.1</v>
      </c>
      <c r="W288" s="1284" t="s">
        <v>2597</v>
      </c>
      <c r="X288" s="39" t="str">
        <f>IF($Y288="","",VLOOKUP($Y288,CODE!$AE:$AF,CODE!$AF$1-1,FALSE))</f>
        <v>BK</v>
      </c>
      <c r="Y288" s="37" t="s">
        <v>2558</v>
      </c>
      <c r="Z288" s="35" t="str">
        <f t="shared" si="319"/>
        <v>URBJPF5007BK</v>
      </c>
      <c r="AA288" s="592" t="str">
        <f t="shared" si="316"/>
        <v/>
      </c>
      <c r="AB288" s="44">
        <f t="shared" si="292"/>
        <v>0.2</v>
      </c>
      <c r="AC288" s="598" t="s">
        <v>3026</v>
      </c>
      <c r="AD288" s="184">
        <v>1</v>
      </c>
      <c r="AE288" s="1285" t="s">
        <v>2598</v>
      </c>
      <c r="AF288" s="1295">
        <v>200</v>
      </c>
      <c r="AG288" s="1287" t="s">
        <v>2560</v>
      </c>
      <c r="AH288" s="1288">
        <v>6</v>
      </c>
      <c r="AI288" s="224" t="str">
        <f t="shared" si="320"/>
        <v>06</v>
      </c>
      <c r="AJ288" s="1289" t="s">
        <v>2553</v>
      </c>
      <c r="AK288" s="1289" t="s">
        <v>2561</v>
      </c>
      <c r="AL288" s="212">
        <f t="shared" si="321"/>
        <v>1</v>
      </c>
      <c r="AM288" s="247">
        <f>IF(ISERROR(VLOOKUP($F288,[1]기획현황취합!$A$1:$E$65440,[1]기획현황취합!$B$1,FALSE))=TRUE,0,VLOOKUP($F288,[1]기획현황취합!$A$1:$E$65440,[1]기획현황취합!$B$1,FALSE))</f>
        <v>278000</v>
      </c>
      <c r="AN288" s="1099">
        <f>IF(ISERROR(VLOOKUP($F288,[1]기획현황취합!$A$1:$E$65440,[1]기획현황취합!$C$1,FALSE))=TRUE,0,VLOOKUP($F288,[1]기획현황취합!$A$1:$E$65440,[1]기획현황취합!$C$1,FALSE))</f>
        <v>41801</v>
      </c>
      <c r="AO288" s="45">
        <f>IF(ISERROR(($AM288/1.1)/VLOOKUP($AG288,'TARGET MU'!$A:$D,'TARGET MU'!$D$1,FALSE))=TRUE,0,($AM288/1.1)/VLOOKUP($AG288,'TARGET MU'!$A:$D,'TARGET MU'!$D$1,FALSE))</f>
        <v>56161.616161616155</v>
      </c>
      <c r="AP288" s="1110">
        <f>IF(OR(AF288=0,AND(AV288=0,AW288=0)),0,IF(AG288="캡보이2",AV288*$AQ$5+AU288,IF(OR(AK288="IN",AK288="BG",AK288="VT",AK288="CB"),$AU288+(($AV288*(1+$AW$4))*(HLOOKUP(VLOOKUP(AG288,'TARGET MU'!$A:$P,'TARGET MU'!$J$1,FALSE),$AO$4:$AR$5,2,FALSE)))+$AW288,$AU288+((($AV288*(1+$AW$4))*(1+HLOOKUP(VLOOKUP($P288,CODE!$K:$P,CODE!$P$1,FALSE),$AS$4:$AV$5,2,FALSE)))*(HLOOKUP(VLOOKUP(AG288,'TARGET MU'!$A:$P,'TARGET MU'!$J$1,FALSE),$AO$4:$AR$5,2,FALSE)))+$AW288)))</f>
        <v>67298.75</v>
      </c>
      <c r="AQ288" s="38">
        <f t="shared" si="313"/>
        <v>11137.133838383845</v>
      </c>
      <c r="AR288" s="754">
        <v>0</v>
      </c>
      <c r="AS288" s="754">
        <v>20</v>
      </c>
      <c r="AT288" s="244" t="s">
        <v>1724</v>
      </c>
      <c r="AU288" s="219">
        <f t="shared" si="314"/>
        <v>20</v>
      </c>
      <c r="AV288" s="245">
        <v>58.25</v>
      </c>
      <c r="AW288" s="246">
        <v>0</v>
      </c>
      <c r="AX288" s="250">
        <f>IF(ISERROR(VLOOKUP($F288,[1]기획현황취합!$A$1:$E$65440,[1]기획현황취합!$D$1,FALSE))=TRUE,0,VLOOKUP($F288,[1]기획현황취합!$A$1:$E$65440,[1]기획현황취합!$D$1,FALSE))</f>
        <v>41746</v>
      </c>
      <c r="AY288" s="248">
        <v>0</v>
      </c>
      <c r="AZ288" s="208">
        <f>IF(ISERROR(VLOOKUP($F288,[1]기획현황취합!$A$1:$E$65440,[1]기획현황취합!$E$1,FALSE))=TRUE,0,VLOOKUP($F288,[1]기획현황취합!$A$1:$E$65440,[1]기획현황취합!$E$1,FALSE))</f>
        <v>41897</v>
      </c>
      <c r="BA288" s="243">
        <v>41912</v>
      </c>
      <c r="BB288" s="243">
        <v>41920</v>
      </c>
      <c r="BC288" s="243">
        <v>0</v>
      </c>
      <c r="BD288" s="243">
        <v>0</v>
      </c>
      <c r="BE288" s="243">
        <v>0</v>
      </c>
      <c r="BF288" s="243">
        <v>0</v>
      </c>
      <c r="BG288" s="249" t="s">
        <v>2838</v>
      </c>
      <c r="BH288" s="249">
        <v>0</v>
      </c>
      <c r="BI288" s="83">
        <f>IF($I288="TTL",SUMIF($C:$C,MID($K288,1,SEARCH("TTL",$K288)-2),$BI:$BI),SUMIF(실입고현황!$A:$A,BB288&amp;VLOOKUP($AG288,'TARGET MU'!$A:$D,'TARGET MU'!$B$1,FALSE)&amp;$Z288&amp;" "&amp;$AE288,실입고현황!$C:$C))</f>
        <v>218</v>
      </c>
      <c r="BJ288" s="102">
        <f>IF($I288="TTL",SUMIF($C:$C,MID($K288,1,SEARCH("TTL",$K288)-2),$BJ:$BJ),SUMIF(실입고현황!$A:$A,BC288&amp;VLOOKUP($AG288,'TARGET MU'!$A:$D,'TARGET MU'!$B$1,FALSE)&amp;$Z288&amp;" "&amp;$AE288,실입고현황!$C:$C))</f>
        <v>0</v>
      </c>
      <c r="BK288" s="103">
        <f>IF($I288="TTL",SUMIF($C:$C,MID($K288,1,SEARCH("TTL",$K288)-2),$BK:$BK),SUMIF(실입고현황!$A:$A,BD288&amp;VLOOKUP($AG288,'TARGET MU'!$A:$D,'TARGET MU'!$B$1,FALSE)&amp;$Z288&amp;" "&amp;$AE288,실입고현황!$C:$C))</f>
        <v>0</v>
      </c>
      <c r="BL288" s="103">
        <f>IF($I288="TTL",SUMIF($C:$C,MID($K288,1,SEARCH("TTL",$K288)-2),$BL:$BL),SUMIF(실입고현황!$A:$A,BE288&amp;VLOOKUP($AG288,'TARGET MU'!$A:$D,'TARGET MU'!$B$1,FALSE)&amp;$Z288&amp;" "&amp;$AE288,실입고현황!$C:$C))</f>
        <v>0</v>
      </c>
      <c r="BM288" s="103">
        <f>IF($I288="TTL",SUMIF($C:$C,MID($K288,1,SEARCH("TTL",$K288)-2),$BM:$BM),SUMIF(실입고현황!$A:$A,BF288&amp;VLOOKUP($AG288,'TARGET MU'!$A:$D,'TARGET MU'!$B$1,FALSE)&amp;$Z288&amp;" "&amp;$AE288,실입고현황!$C:$C))</f>
        <v>0</v>
      </c>
      <c r="BN288" s="104">
        <f t="shared" si="293"/>
        <v>0</v>
      </c>
      <c r="BO288" s="46">
        <f t="shared" si="294"/>
        <v>200</v>
      </c>
      <c r="BP288" s="94">
        <f t="shared" si="295"/>
        <v>13459750</v>
      </c>
      <c r="BQ288" s="94">
        <f t="shared" si="296"/>
        <v>55600000</v>
      </c>
      <c r="BR288" s="47">
        <f t="shared" si="289"/>
        <v>3.7553041137803107</v>
      </c>
      <c r="BT288" s="26" t="str">
        <f>IF(ISERROR(Z288&amp;VLOOKUP($AG288,'TARGET MU'!$A:$D,'TARGET MU'!$B$1,FALSE))=TRUE,"",Z288&amp;VLOOKUP($AG288,'TARGET MU'!$A:$D,'TARGET MU'!$B$1,FALSE))</f>
        <v>URBJPF5007BK대경글로텍</v>
      </c>
      <c r="BU288" s="31">
        <f t="shared" si="305"/>
        <v>67298.75</v>
      </c>
      <c r="BV288" s="31" t="str">
        <f t="shared" si="306"/>
        <v>URBJPF5007BKOXS200278000대경06IN</v>
      </c>
      <c r="BX288" s="54" t="str">
        <f t="shared" si="263"/>
        <v>URB</v>
      </c>
      <c r="BY288" s="55">
        <f t="shared" si="264"/>
        <v>5</v>
      </c>
      <c r="BZ288" s="55" t="str">
        <f t="shared" si="265"/>
        <v>M</v>
      </c>
      <c r="CA288" s="55" t="str">
        <f t="shared" si="266"/>
        <v>JP</v>
      </c>
      <c r="CB288" s="55" t="str">
        <f t="shared" si="267"/>
        <v>U</v>
      </c>
      <c r="CC288" s="55" t="str">
        <f t="shared" si="268"/>
        <v>IN</v>
      </c>
      <c r="CD288" s="56" t="str">
        <f t="shared" si="269"/>
        <v>14FW_URBAN SWAGGER_JUMPER_03_BK</v>
      </c>
      <c r="CE288" s="55" t="str">
        <f t="shared" si="270"/>
        <v>URBJPF5007</v>
      </c>
      <c r="CF288" s="55" t="str">
        <f t="shared" si="271"/>
        <v>007</v>
      </c>
      <c r="CG288" s="56" t="str">
        <f t="shared" si="272"/>
        <v>14FW_URBAN SWAGGER_JUMPER_03_BK</v>
      </c>
      <c r="CH288" s="55" t="str">
        <f t="shared" si="273"/>
        <v>BK</v>
      </c>
      <c r="CI288" s="55">
        <f t="shared" si="274"/>
        <v>1</v>
      </c>
      <c r="CJ288" s="55" t="str">
        <f t="shared" si="275"/>
        <v>OXS</v>
      </c>
      <c r="CK288" s="57">
        <f t="shared" si="297"/>
        <v>200</v>
      </c>
      <c r="CL288" s="58">
        <f t="shared" si="276"/>
        <v>58.25</v>
      </c>
      <c r="CM288" s="57">
        <f t="shared" si="277"/>
        <v>278000</v>
      </c>
      <c r="CN288" s="57">
        <f t="shared" si="278"/>
        <v>67278.75</v>
      </c>
      <c r="CO288" s="57">
        <f t="shared" si="279"/>
        <v>20</v>
      </c>
      <c r="CP288" s="59">
        <f t="shared" si="280"/>
        <v>1</v>
      </c>
      <c r="CQ288" s="234"/>
      <c r="CS288" s="48"/>
      <c r="CT288" s="49" t="str">
        <f t="shared" si="281"/>
        <v>URBJPF5007BKOXS</v>
      </c>
      <c r="CU288" s="50" t="str">
        <f t="shared" si="282"/>
        <v>URBAN SWAGGER</v>
      </c>
      <c r="CV288" s="50" t="str">
        <f t="shared" ref="CV288:CV336" si="324">IF($I288="TTL","",IF($CT288="","",$Q288&amp;"_"&amp;$T288&amp;IF(R288="K","_KIDS","")))</f>
        <v>JUMPER_007</v>
      </c>
      <c r="CW288" s="50" t="str">
        <f t="shared" si="283"/>
        <v>BLACK_OXS</v>
      </c>
      <c r="CX288" s="51" t="str">
        <f t="shared" si="284"/>
        <v>URB</v>
      </c>
      <c r="CY288" s="51" t="str">
        <f t="shared" si="285"/>
        <v>007</v>
      </c>
      <c r="CZ288" s="52">
        <f t="shared" si="298"/>
        <v>200</v>
      </c>
      <c r="DA288" s="52">
        <f t="shared" si="286"/>
        <v>278000</v>
      </c>
      <c r="DB288" s="51" t="str">
        <f t="shared" si="287"/>
        <v>BLACK</v>
      </c>
      <c r="DC288" s="51" t="str">
        <f t="shared" si="288"/>
        <v>OXS</v>
      </c>
      <c r="DD288" s="60"/>
      <c r="DE288" s="164"/>
      <c r="DG288" s="270">
        <v>41778</v>
      </c>
      <c r="DH288" s="276">
        <f t="shared" si="322"/>
        <v>41807</v>
      </c>
      <c r="DI288" s="269">
        <v>41750</v>
      </c>
      <c r="DJ288" s="269">
        <v>41750</v>
      </c>
      <c r="DK288" s="270"/>
      <c r="DL288" s="1167"/>
      <c r="DM288" s="1167"/>
      <c r="DN288" s="270"/>
      <c r="DO288" s="270"/>
      <c r="DP288" s="277">
        <f t="shared" si="323"/>
        <v>41837</v>
      </c>
      <c r="DQ288" s="270"/>
      <c r="DR288" s="270"/>
      <c r="DS288" s="271"/>
      <c r="DT288" s="270"/>
      <c r="DU288" s="271"/>
      <c r="DV288" s="270">
        <v>41823</v>
      </c>
      <c r="DW288" s="270"/>
      <c r="DX288" s="271"/>
      <c r="DY288" s="271"/>
      <c r="DZ288" s="60"/>
      <c r="EA288" s="61"/>
      <c r="EB288" s="61"/>
      <c r="EC288" s="26" t="str">
        <f t="shared" si="307"/>
        <v>URBJPF5007BK41746</v>
      </c>
      <c r="ED288" s="26" t="str">
        <f t="shared" si="308"/>
        <v>URBJPF5007BKOXS</v>
      </c>
      <c r="EE288" s="27">
        <f>IF($ED288="",0,IF(COUNTIF(ED$12:ED287,ED288)=0,0,COUNTIF(ED$12:ED287,ED288)))</f>
        <v>0</v>
      </c>
      <c r="EF288" s="26">
        <f t="shared" si="309"/>
        <v>0</v>
      </c>
      <c r="EG288" s="27" t="str">
        <f t="shared" si="310"/>
        <v/>
      </c>
      <c r="EI288" s="26" t="str">
        <f t="shared" si="311"/>
        <v>URBJPF5007</v>
      </c>
      <c r="EJ288" s="26" t="str">
        <f t="shared" si="312"/>
        <v>URBJPF5007BK</v>
      </c>
      <c r="EV288" s="26">
        <f t="shared" ref="EV288:EV302" si="325">AV288*AF288</f>
        <v>11650</v>
      </c>
    </row>
    <row r="289" spans="1:152" s="26" customFormat="1" ht="52.5" customHeight="1">
      <c r="A289" s="168" t="str">
        <f>IF(OR($I289="TTL",$I289=""),"",IF(ISERROR(VLOOKUP($B289,CODE!$D:$G,CODE!$F$1-2,FALSE))=TRUE,"전략",VLOOKUP($B289,CODE!$D:$G,CODE!$F$1-2,FALSE)))</f>
        <v>전략</v>
      </c>
      <c r="B289" s="217" t="str">
        <f>IF(OR($I289="TTL",$I289=""),"",IF(VLOOKUP($P289,CODE!$K:$O,CODE!$O$1,FALSE)="",$I289,$I289&amp;"-"&amp;VLOOKUP($P289,CODE!$K:$O,CODE!$O$1,FALSE)))</f>
        <v>URB-의류</v>
      </c>
      <c r="C289" s="71" t="str">
        <f t="shared" si="299"/>
        <v>URB-대경-06</v>
      </c>
      <c r="D289" s="300" t="str">
        <f t="shared" si="300"/>
        <v>URB-대경-06URBJPF5007BK</v>
      </c>
      <c r="E289" s="71">
        <f t="shared" si="301"/>
        <v>1</v>
      </c>
      <c r="F289" s="193" t="str">
        <f t="shared" si="302"/>
        <v>URB-대경-061</v>
      </c>
      <c r="G289" s="71" t="str">
        <f t="shared" si="303"/>
        <v>URB-대경-061-URBJPF5007BLACKOSS</v>
      </c>
      <c r="H289" s="71" t="str">
        <f>IF(ISERROR(I289&amp;VLOOKUP(P289,CODE!$K:$N,CODE!$N$1,FALSE)&amp;S289)=TRUE,0,I289&amp;VLOOKUP(P289,CODE!$K:$N,CODE!$N$1,FALSE)&amp;S289)</f>
        <v>URB의류7</v>
      </c>
      <c r="I289" s="71" t="str">
        <f>IF(ISERROR(SEARCH("TTL",$K289))=TRUE,IF($L289="","",VLOOKUP($L289,CODE!$B:$G,CODE!$D$1,FALSE)),"TTL")</f>
        <v>URB</v>
      </c>
      <c r="J289" s="237" t="str">
        <f t="shared" si="304"/>
        <v>14FW_U</v>
      </c>
      <c r="K289" s="878"/>
      <c r="L289" s="40" t="s">
        <v>2549</v>
      </c>
      <c r="M289" s="41" t="str">
        <f>IF(OR($I289="TTL",$L289=""),"",VLOOKUP($L289,CODE!$B:$D,CODE!$C$1,FALSE))</f>
        <v>URBAN SWAGGER</v>
      </c>
      <c r="N289" s="42" t="str">
        <f>IF(OR($I289="TTL",$L289=""),"",VLOOKUP($K$2,CODE!$S:$T,CODE!$T$1-1,FALSE))</f>
        <v>F</v>
      </c>
      <c r="O289" s="1281">
        <v>5</v>
      </c>
      <c r="P289" s="40" t="s">
        <v>2563</v>
      </c>
      <c r="Q289" s="41" t="str">
        <f>IF(OR($I289="TTL",$P289=""),"",VLOOKUP($P289,CODE!$K:$M,CODE!$L$1,FALSE))</f>
        <v>JUMPER</v>
      </c>
      <c r="R289" s="1282" t="s">
        <v>2551</v>
      </c>
      <c r="S289" s="1283">
        <v>7</v>
      </c>
      <c r="T289" s="43" t="str">
        <f t="shared" si="317"/>
        <v>007</v>
      </c>
      <c r="U289" s="39" t="str">
        <f t="shared" si="318"/>
        <v>URBJPF5007</v>
      </c>
      <c r="V289" s="36">
        <f t="shared" si="290"/>
        <v>0.1</v>
      </c>
      <c r="W289" s="1284" t="s">
        <v>2597</v>
      </c>
      <c r="X289" s="39" t="str">
        <f>IF($Y289="","",VLOOKUP($Y289,CODE!$AE:$AF,CODE!$AF$1-1,FALSE))</f>
        <v>BK</v>
      </c>
      <c r="Y289" s="37" t="s">
        <v>2558</v>
      </c>
      <c r="Z289" s="35" t="str">
        <f t="shared" si="319"/>
        <v>URBJPF5007BK</v>
      </c>
      <c r="AA289" s="592" t="str">
        <f t="shared" si="316"/>
        <v/>
      </c>
      <c r="AB289" s="44">
        <f t="shared" si="292"/>
        <v>0.2</v>
      </c>
      <c r="AC289" s="598" t="s">
        <v>3026</v>
      </c>
      <c r="AD289" s="184">
        <v>1</v>
      </c>
      <c r="AE289" s="1285" t="s">
        <v>2552</v>
      </c>
      <c r="AF289" s="1295">
        <v>400</v>
      </c>
      <c r="AG289" s="1287" t="s">
        <v>2560</v>
      </c>
      <c r="AH289" s="1288">
        <v>6</v>
      </c>
      <c r="AI289" s="224" t="str">
        <f t="shared" si="320"/>
        <v>06</v>
      </c>
      <c r="AJ289" s="1289" t="s">
        <v>2553</v>
      </c>
      <c r="AK289" s="1289" t="s">
        <v>2561</v>
      </c>
      <c r="AL289" s="212">
        <f t="shared" si="321"/>
        <v>1</v>
      </c>
      <c r="AM289" s="247">
        <f>IF(ISERROR(VLOOKUP($F289,[1]기획현황취합!$A$1:$E$65440,[1]기획현황취합!$B$1,FALSE))=TRUE,0,VLOOKUP($F289,[1]기획현황취합!$A$1:$E$65440,[1]기획현황취합!$B$1,FALSE))</f>
        <v>278000</v>
      </c>
      <c r="AN289" s="1099">
        <f>IF(ISERROR(VLOOKUP($F289,[1]기획현황취합!$A$1:$E$65440,[1]기획현황취합!$C$1,FALSE))=TRUE,0,VLOOKUP($F289,[1]기획현황취합!$A$1:$E$65440,[1]기획현황취합!$C$1,FALSE))</f>
        <v>41801</v>
      </c>
      <c r="AO289" s="45">
        <f>IF(ISERROR(($AM289/1.1)/VLOOKUP($AG289,'TARGET MU'!$A:$D,'TARGET MU'!$D$1,FALSE))=TRUE,0,($AM289/1.1)/VLOOKUP($AG289,'TARGET MU'!$A:$D,'TARGET MU'!$D$1,FALSE))</f>
        <v>56161.616161616155</v>
      </c>
      <c r="AP289" s="1110">
        <f>IF(OR(AF289=0,AND(AV289=0,AW289=0)),0,IF(AG289="캡보이2",AV289*$AQ$5+AU289,IF(OR(AK289="IN",AK289="BG",AK289="VT",AK289="CB"),$AU289+(($AV289*(1+$AW$4))*(HLOOKUP(VLOOKUP(AG289,'TARGET MU'!$A:$P,'TARGET MU'!$J$1,FALSE),$AO$4:$AR$5,2,FALSE)))+$AW289,$AU289+((($AV289*(1+$AW$4))*(1+HLOOKUP(VLOOKUP($P289,CODE!$K:$P,CODE!$P$1,FALSE),$AS$4:$AV$5,2,FALSE)))*(HLOOKUP(VLOOKUP(AG289,'TARGET MU'!$A:$P,'TARGET MU'!$J$1,FALSE),$AO$4:$AR$5,2,FALSE)))+$AW289)))</f>
        <v>67298.75</v>
      </c>
      <c r="AQ289" s="38">
        <f t="shared" si="313"/>
        <v>11137.133838383845</v>
      </c>
      <c r="AR289" s="754">
        <v>0</v>
      </c>
      <c r="AS289" s="754">
        <v>20</v>
      </c>
      <c r="AT289" s="244" t="s">
        <v>1724</v>
      </c>
      <c r="AU289" s="219">
        <f t="shared" si="314"/>
        <v>20</v>
      </c>
      <c r="AV289" s="245">
        <v>58.25</v>
      </c>
      <c r="AW289" s="246">
        <v>0</v>
      </c>
      <c r="AX289" s="250">
        <f>IF(ISERROR(VLOOKUP($F289,[1]기획현황취합!$A$1:$E$65440,[1]기획현황취합!$D$1,FALSE))=TRUE,0,VLOOKUP($F289,[1]기획현황취합!$A$1:$E$65440,[1]기획현황취합!$D$1,FALSE))</f>
        <v>41746</v>
      </c>
      <c r="AY289" s="248">
        <v>0</v>
      </c>
      <c r="AZ289" s="208">
        <f>IF(ISERROR(VLOOKUP($F289,[1]기획현황취합!$A$1:$E$65440,[1]기획현황취합!$E$1,FALSE))=TRUE,0,VLOOKUP($F289,[1]기획현황취합!$A$1:$E$65440,[1]기획현황취합!$E$1,FALSE))</f>
        <v>41897</v>
      </c>
      <c r="BA289" s="243">
        <v>41912</v>
      </c>
      <c r="BB289" s="243">
        <v>41920</v>
      </c>
      <c r="BC289" s="243">
        <v>0</v>
      </c>
      <c r="BD289" s="243">
        <v>0</v>
      </c>
      <c r="BE289" s="243">
        <v>0</v>
      </c>
      <c r="BF289" s="243">
        <v>0</v>
      </c>
      <c r="BG289" s="249" t="s">
        <v>2838</v>
      </c>
      <c r="BH289" s="249">
        <v>0</v>
      </c>
      <c r="BI289" s="83">
        <f>IF($I289="TTL",SUMIF($C:$C,MID($K289,1,SEARCH("TTL",$K289)-2),$BI:$BI),SUMIF(실입고현황!$A:$A,BB289&amp;VLOOKUP($AG289,'TARGET MU'!$A:$D,'TARGET MU'!$B$1,FALSE)&amp;$Z289&amp;" "&amp;$AE289,실입고현황!$C:$C))</f>
        <v>449</v>
      </c>
      <c r="BJ289" s="102">
        <f>IF($I289="TTL",SUMIF($C:$C,MID($K289,1,SEARCH("TTL",$K289)-2),$BJ:$BJ),SUMIF(실입고현황!$A:$A,BC289&amp;VLOOKUP($AG289,'TARGET MU'!$A:$D,'TARGET MU'!$B$1,FALSE)&amp;$Z289&amp;" "&amp;$AE289,실입고현황!$C:$C))</f>
        <v>0</v>
      </c>
      <c r="BK289" s="103">
        <f>IF($I289="TTL",SUMIF($C:$C,MID($K289,1,SEARCH("TTL",$K289)-2),$BK:$BK),SUMIF(실입고현황!$A:$A,BD289&amp;VLOOKUP($AG289,'TARGET MU'!$A:$D,'TARGET MU'!$B$1,FALSE)&amp;$Z289&amp;" "&amp;$AE289,실입고현황!$C:$C))</f>
        <v>0</v>
      </c>
      <c r="BL289" s="103">
        <f>IF($I289="TTL",SUMIF($C:$C,MID($K289,1,SEARCH("TTL",$K289)-2),$BL:$BL),SUMIF(실입고현황!$A:$A,BE289&amp;VLOOKUP($AG289,'TARGET MU'!$A:$D,'TARGET MU'!$B$1,FALSE)&amp;$Z289&amp;" "&amp;$AE289,실입고현황!$C:$C))</f>
        <v>0</v>
      </c>
      <c r="BM289" s="103">
        <f>IF($I289="TTL",SUMIF($C:$C,MID($K289,1,SEARCH("TTL",$K289)-2),$BM:$BM),SUMIF(실입고현황!$A:$A,BF289&amp;VLOOKUP($AG289,'TARGET MU'!$A:$D,'TARGET MU'!$B$1,FALSE)&amp;$Z289&amp;" "&amp;$AE289,실입고현황!$C:$C))</f>
        <v>0</v>
      </c>
      <c r="BN289" s="104">
        <f t="shared" si="293"/>
        <v>0</v>
      </c>
      <c r="BO289" s="46">
        <f t="shared" si="294"/>
        <v>400</v>
      </c>
      <c r="BP289" s="94">
        <f t="shared" si="295"/>
        <v>26919500</v>
      </c>
      <c r="BQ289" s="94">
        <f t="shared" si="296"/>
        <v>111200000</v>
      </c>
      <c r="BR289" s="47">
        <f t="shared" si="289"/>
        <v>3.7553041137803107</v>
      </c>
      <c r="BT289" s="26" t="str">
        <f>IF(ISERROR(Z289&amp;VLOOKUP($AG289,'TARGET MU'!$A:$D,'TARGET MU'!$B$1,FALSE))=TRUE,"",Z289&amp;VLOOKUP($AG289,'TARGET MU'!$A:$D,'TARGET MU'!$B$1,FALSE))</f>
        <v>URBJPF5007BK대경글로텍</v>
      </c>
      <c r="BU289" s="31">
        <f t="shared" si="305"/>
        <v>67298.75</v>
      </c>
      <c r="BV289" s="31" t="str">
        <f t="shared" si="306"/>
        <v>URBJPF5007BKOSS400278000대경06IN</v>
      </c>
      <c r="BX289" s="54" t="str">
        <f t="shared" si="263"/>
        <v>URB</v>
      </c>
      <c r="BY289" s="55">
        <f t="shared" si="264"/>
        <v>5</v>
      </c>
      <c r="BZ289" s="55" t="str">
        <f t="shared" si="265"/>
        <v>M</v>
      </c>
      <c r="CA289" s="55" t="str">
        <f t="shared" si="266"/>
        <v>JP</v>
      </c>
      <c r="CB289" s="55" t="str">
        <f t="shared" si="267"/>
        <v>U</v>
      </c>
      <c r="CC289" s="55" t="str">
        <f t="shared" si="268"/>
        <v>IN</v>
      </c>
      <c r="CD289" s="56" t="str">
        <f t="shared" si="269"/>
        <v>14FW_URBAN SWAGGER_JUMPER_03_BK</v>
      </c>
      <c r="CE289" s="55" t="str">
        <f t="shared" si="270"/>
        <v>URBJPF5007</v>
      </c>
      <c r="CF289" s="55" t="str">
        <f t="shared" si="271"/>
        <v>007</v>
      </c>
      <c r="CG289" s="56" t="str">
        <f t="shared" si="272"/>
        <v>14FW_URBAN SWAGGER_JUMPER_03_BK</v>
      </c>
      <c r="CH289" s="55" t="str">
        <f t="shared" si="273"/>
        <v>BK</v>
      </c>
      <c r="CI289" s="55">
        <f t="shared" si="274"/>
        <v>1</v>
      </c>
      <c r="CJ289" s="55" t="str">
        <f t="shared" si="275"/>
        <v>OSS</v>
      </c>
      <c r="CK289" s="57">
        <f t="shared" si="297"/>
        <v>400</v>
      </c>
      <c r="CL289" s="58">
        <f t="shared" si="276"/>
        <v>58.25</v>
      </c>
      <c r="CM289" s="57">
        <f t="shared" si="277"/>
        <v>278000</v>
      </c>
      <c r="CN289" s="57">
        <f t="shared" si="278"/>
        <v>67278.75</v>
      </c>
      <c r="CO289" s="57">
        <f t="shared" si="279"/>
        <v>20</v>
      </c>
      <c r="CP289" s="59">
        <f t="shared" si="280"/>
        <v>1</v>
      </c>
      <c r="CQ289" s="234"/>
      <c r="CS289" s="48"/>
      <c r="CT289" s="49" t="str">
        <f t="shared" si="281"/>
        <v>URBJPF5007BKOSS</v>
      </c>
      <c r="CU289" s="50" t="str">
        <f t="shared" si="282"/>
        <v>URBAN SWAGGER</v>
      </c>
      <c r="CV289" s="50" t="str">
        <f t="shared" si="324"/>
        <v>JUMPER_007</v>
      </c>
      <c r="CW289" s="50" t="str">
        <f t="shared" si="283"/>
        <v>BLACK_OSS</v>
      </c>
      <c r="CX289" s="51" t="str">
        <f t="shared" si="284"/>
        <v>URB</v>
      </c>
      <c r="CY289" s="51" t="str">
        <f t="shared" si="285"/>
        <v>007</v>
      </c>
      <c r="CZ289" s="52">
        <f t="shared" si="298"/>
        <v>400</v>
      </c>
      <c r="DA289" s="52">
        <f t="shared" si="286"/>
        <v>278000</v>
      </c>
      <c r="DB289" s="51" t="str">
        <f t="shared" si="287"/>
        <v>BLACK</v>
      </c>
      <c r="DC289" s="51" t="str">
        <f t="shared" si="288"/>
        <v>OSS</v>
      </c>
      <c r="DD289" s="60"/>
      <c r="DE289" s="164"/>
      <c r="DG289" s="270">
        <v>41778</v>
      </c>
      <c r="DH289" s="276">
        <f t="shared" si="322"/>
        <v>41807</v>
      </c>
      <c r="DI289" s="269">
        <v>41750</v>
      </c>
      <c r="DJ289" s="269">
        <v>41750</v>
      </c>
      <c r="DK289" s="270"/>
      <c r="DL289" s="1167"/>
      <c r="DM289" s="1167"/>
      <c r="DN289" s="270"/>
      <c r="DO289" s="270"/>
      <c r="DP289" s="277">
        <f t="shared" si="323"/>
        <v>41837</v>
      </c>
      <c r="DQ289" s="270"/>
      <c r="DR289" s="270"/>
      <c r="DS289" s="271"/>
      <c r="DT289" s="270"/>
      <c r="DU289" s="271"/>
      <c r="DV289" s="270">
        <v>41823</v>
      </c>
      <c r="DW289" s="270"/>
      <c r="DX289" s="271"/>
      <c r="DY289" s="271"/>
      <c r="DZ289" s="60"/>
      <c r="EA289" s="61"/>
      <c r="EB289" s="61"/>
      <c r="EC289" s="26" t="str">
        <f t="shared" si="307"/>
        <v/>
      </c>
      <c r="ED289" s="26" t="str">
        <f t="shared" si="308"/>
        <v>URBJPF5007BKOSS</v>
      </c>
      <c r="EE289" s="27">
        <f>IF($ED289="",0,IF(COUNTIF(ED$12:ED288,ED289)=0,0,COUNTIF(ED$12:ED288,ED289)))</f>
        <v>0</v>
      </c>
      <c r="EF289" s="26">
        <f t="shared" si="309"/>
        <v>0</v>
      </c>
      <c r="EG289" s="27" t="str">
        <f t="shared" si="310"/>
        <v/>
      </c>
      <c r="EI289" s="26" t="str">
        <f t="shared" si="311"/>
        <v>URBJPF5007</v>
      </c>
      <c r="EJ289" s="26" t="str">
        <f t="shared" si="312"/>
        <v>URBJPF5007BK</v>
      </c>
      <c r="EV289" s="26">
        <f t="shared" si="325"/>
        <v>23300</v>
      </c>
    </row>
    <row r="290" spans="1:152" s="26" customFormat="1" ht="52.5" customHeight="1">
      <c r="A290" s="168" t="str">
        <f>IF(OR($I290="TTL",$I290=""),"",IF(ISERROR(VLOOKUP($B290,CODE!$D:$G,CODE!$F$1-2,FALSE))=TRUE,"전략",VLOOKUP($B290,CODE!$D:$G,CODE!$F$1-2,FALSE)))</f>
        <v>전략</v>
      </c>
      <c r="B290" s="217" t="str">
        <f>IF(OR($I290="TTL",$I290=""),"",IF(VLOOKUP($P290,CODE!$K:$O,CODE!$O$1,FALSE)="",$I290,$I290&amp;"-"&amp;VLOOKUP($P290,CODE!$K:$O,CODE!$O$1,FALSE)))</f>
        <v>URB-의류</v>
      </c>
      <c r="C290" s="71" t="str">
        <f t="shared" si="299"/>
        <v>URB-대경-06</v>
      </c>
      <c r="D290" s="300" t="str">
        <f t="shared" si="300"/>
        <v>URB-대경-06URBJPF5007BK</v>
      </c>
      <c r="E290" s="71">
        <f t="shared" si="301"/>
        <v>1</v>
      </c>
      <c r="F290" s="193" t="str">
        <f t="shared" si="302"/>
        <v>URB-대경-061</v>
      </c>
      <c r="G290" s="71" t="str">
        <f t="shared" si="303"/>
        <v>URB-대경-061-URBJPF5007BLACKOMM</v>
      </c>
      <c r="H290" s="71" t="str">
        <f>IF(ISERROR(I290&amp;VLOOKUP(P290,CODE!$K:$N,CODE!$N$1,FALSE)&amp;S290)=TRUE,0,I290&amp;VLOOKUP(P290,CODE!$K:$N,CODE!$N$1,FALSE)&amp;S290)</f>
        <v>URB의류7</v>
      </c>
      <c r="I290" s="71" t="str">
        <f>IF(ISERROR(SEARCH("TTL",$K290))=TRUE,IF($L290="","",VLOOKUP($L290,CODE!$B:$G,CODE!$D$1,FALSE)),"TTL")</f>
        <v>URB</v>
      </c>
      <c r="J290" s="237" t="str">
        <f t="shared" si="304"/>
        <v>14FW_U</v>
      </c>
      <c r="K290" s="878"/>
      <c r="L290" s="40" t="s">
        <v>2549</v>
      </c>
      <c r="M290" s="41" t="str">
        <f>IF(OR($I290="TTL",$L290=""),"",VLOOKUP($L290,CODE!$B:$D,CODE!$C$1,FALSE))</f>
        <v>URBAN SWAGGER</v>
      </c>
      <c r="N290" s="42" t="str">
        <f>IF(OR($I290="TTL",$L290=""),"",VLOOKUP($K$2,CODE!$S:$T,CODE!$T$1-1,FALSE))</f>
        <v>F</v>
      </c>
      <c r="O290" s="1281">
        <v>5</v>
      </c>
      <c r="P290" s="40" t="s">
        <v>2563</v>
      </c>
      <c r="Q290" s="41" t="str">
        <f>IF(OR($I290="TTL",$P290=""),"",VLOOKUP($P290,CODE!$K:$M,CODE!$L$1,FALSE))</f>
        <v>JUMPER</v>
      </c>
      <c r="R290" s="1282" t="s">
        <v>2590</v>
      </c>
      <c r="S290" s="1283">
        <v>7</v>
      </c>
      <c r="T290" s="43" t="str">
        <f t="shared" si="317"/>
        <v>007</v>
      </c>
      <c r="U290" s="39" t="str">
        <f t="shared" si="318"/>
        <v>URBJPF5007</v>
      </c>
      <c r="V290" s="36">
        <f t="shared" si="290"/>
        <v>0.1</v>
      </c>
      <c r="W290" s="1284" t="s">
        <v>2599</v>
      </c>
      <c r="X290" s="39" t="str">
        <f>IF($Y290="","",VLOOKUP($Y290,CODE!$AE:$AF,CODE!$AF$1-1,FALSE))</f>
        <v>BK</v>
      </c>
      <c r="Y290" s="37" t="s">
        <v>2591</v>
      </c>
      <c r="Z290" s="35" t="str">
        <f t="shared" si="319"/>
        <v>URBJPF5007BK</v>
      </c>
      <c r="AA290" s="592" t="str">
        <f t="shared" si="316"/>
        <v/>
      </c>
      <c r="AB290" s="44">
        <f t="shared" si="292"/>
        <v>0.2</v>
      </c>
      <c r="AC290" s="598" t="s">
        <v>3025</v>
      </c>
      <c r="AD290" s="184">
        <v>1</v>
      </c>
      <c r="AE290" s="1285" t="s">
        <v>2600</v>
      </c>
      <c r="AF290" s="1295">
        <v>450</v>
      </c>
      <c r="AG290" s="1287" t="s">
        <v>2592</v>
      </c>
      <c r="AH290" s="1288">
        <v>6</v>
      </c>
      <c r="AI290" s="224" t="str">
        <f t="shared" si="320"/>
        <v>06</v>
      </c>
      <c r="AJ290" s="1289" t="s">
        <v>2593</v>
      </c>
      <c r="AK290" s="1289" t="s">
        <v>2594</v>
      </c>
      <c r="AL290" s="212">
        <f t="shared" si="321"/>
        <v>1</v>
      </c>
      <c r="AM290" s="247">
        <f>IF(ISERROR(VLOOKUP($F290,[1]기획현황취합!$A$1:$E$65440,[1]기획현황취합!$B$1,FALSE))=TRUE,0,VLOOKUP($F290,[1]기획현황취합!$A$1:$E$65440,[1]기획현황취합!$B$1,FALSE))</f>
        <v>278000</v>
      </c>
      <c r="AN290" s="1099">
        <f>IF(ISERROR(VLOOKUP($F290,[1]기획현황취합!$A$1:$E$65440,[1]기획현황취합!$C$1,FALSE))=TRUE,0,VLOOKUP($F290,[1]기획현황취합!$A$1:$E$65440,[1]기획현황취합!$C$1,FALSE))</f>
        <v>41801</v>
      </c>
      <c r="AO290" s="45">
        <f>IF(ISERROR(($AM290/1.1)/VLOOKUP($AG290,'TARGET MU'!$A:$D,'TARGET MU'!$D$1,FALSE))=TRUE,0,($AM290/1.1)/VLOOKUP($AG290,'TARGET MU'!$A:$D,'TARGET MU'!$D$1,FALSE))</f>
        <v>56161.616161616155</v>
      </c>
      <c r="AP290" s="1110">
        <f>IF(OR(AF290=0,AND(AV290=0,AW290=0)),0,IF(AG290="캡보이2",AV290*$AQ$5+AU290,IF(OR(AK290="IN",AK290="BG",AK290="VT",AK290="CB"),$AU290+(($AV290*(1+$AW$4))*(HLOOKUP(VLOOKUP(AG290,'TARGET MU'!$A:$P,'TARGET MU'!$J$1,FALSE),$AO$4:$AR$5,2,FALSE)))+$AW290,$AU290+((($AV290*(1+$AW$4))*(1+HLOOKUP(VLOOKUP($P290,CODE!$K:$P,CODE!$P$1,FALSE),$AS$4:$AV$5,2,FALSE)))*(HLOOKUP(VLOOKUP(AG290,'TARGET MU'!$A:$P,'TARGET MU'!$J$1,FALSE),$AO$4:$AR$5,2,FALSE)))+$AW290)))</f>
        <v>67298.75</v>
      </c>
      <c r="AQ290" s="38">
        <f t="shared" si="313"/>
        <v>11137.133838383845</v>
      </c>
      <c r="AR290" s="754">
        <v>0</v>
      </c>
      <c r="AS290" s="754">
        <v>20</v>
      </c>
      <c r="AT290" s="244" t="s">
        <v>1724</v>
      </c>
      <c r="AU290" s="219">
        <f t="shared" si="314"/>
        <v>20</v>
      </c>
      <c r="AV290" s="245">
        <v>58.25</v>
      </c>
      <c r="AW290" s="246">
        <v>0</v>
      </c>
      <c r="AX290" s="250">
        <f>IF(ISERROR(VLOOKUP($F290,[1]기획현황취합!$A$1:$E$65440,[1]기획현황취합!$D$1,FALSE))=TRUE,0,VLOOKUP($F290,[1]기획현황취합!$A$1:$E$65440,[1]기획현황취합!$D$1,FALSE))</f>
        <v>41746</v>
      </c>
      <c r="AY290" s="248">
        <v>0</v>
      </c>
      <c r="AZ290" s="208">
        <f>IF(ISERROR(VLOOKUP($F290,[1]기획현황취합!$A$1:$E$65440,[1]기획현황취합!$E$1,FALSE))=TRUE,0,VLOOKUP($F290,[1]기획현황취합!$A$1:$E$65440,[1]기획현황취합!$E$1,FALSE))</f>
        <v>41897</v>
      </c>
      <c r="BA290" s="243">
        <v>41912</v>
      </c>
      <c r="BB290" s="243">
        <v>41920</v>
      </c>
      <c r="BC290" s="243">
        <v>0</v>
      </c>
      <c r="BD290" s="243">
        <v>0</v>
      </c>
      <c r="BE290" s="243">
        <v>0</v>
      </c>
      <c r="BF290" s="243">
        <v>0</v>
      </c>
      <c r="BG290" s="249" t="s">
        <v>2838</v>
      </c>
      <c r="BH290" s="249">
        <v>0</v>
      </c>
      <c r="BI290" s="83">
        <f>IF($I290="TTL",SUMIF($C:$C,MID($K290,1,SEARCH("TTL",$K290)-2),$BI:$BI),SUMIF(실입고현황!$A:$A,BB290&amp;VLOOKUP($AG290,'TARGET MU'!$A:$D,'TARGET MU'!$B$1,FALSE)&amp;$Z290&amp;" "&amp;$AE290,실입고현황!$C:$C))</f>
        <v>488</v>
      </c>
      <c r="BJ290" s="102">
        <f>IF($I290="TTL",SUMIF($C:$C,MID($K290,1,SEARCH("TTL",$K290)-2),$BJ:$BJ),SUMIF(실입고현황!$A:$A,BC290&amp;VLOOKUP($AG290,'TARGET MU'!$A:$D,'TARGET MU'!$B$1,FALSE)&amp;$Z290&amp;" "&amp;$AE290,실입고현황!$C:$C))</f>
        <v>0</v>
      </c>
      <c r="BK290" s="103">
        <f>IF($I290="TTL",SUMIF($C:$C,MID($K290,1,SEARCH("TTL",$K290)-2),$BK:$BK),SUMIF(실입고현황!$A:$A,BD290&amp;VLOOKUP($AG290,'TARGET MU'!$A:$D,'TARGET MU'!$B$1,FALSE)&amp;$Z290&amp;" "&amp;$AE290,실입고현황!$C:$C))</f>
        <v>0</v>
      </c>
      <c r="BL290" s="103">
        <f>IF($I290="TTL",SUMIF($C:$C,MID($K290,1,SEARCH("TTL",$K290)-2),$BL:$BL),SUMIF(실입고현황!$A:$A,BE290&amp;VLOOKUP($AG290,'TARGET MU'!$A:$D,'TARGET MU'!$B$1,FALSE)&amp;$Z290&amp;" "&amp;$AE290,실입고현황!$C:$C))</f>
        <v>0</v>
      </c>
      <c r="BM290" s="103">
        <f>IF($I290="TTL",SUMIF($C:$C,MID($K290,1,SEARCH("TTL",$K290)-2),$BM:$BM),SUMIF(실입고현황!$A:$A,BF290&amp;VLOOKUP($AG290,'TARGET MU'!$A:$D,'TARGET MU'!$B$1,FALSE)&amp;$Z290&amp;" "&amp;$AE290,실입고현황!$C:$C))</f>
        <v>0</v>
      </c>
      <c r="BN290" s="104">
        <f t="shared" si="293"/>
        <v>0</v>
      </c>
      <c r="BO290" s="46">
        <f t="shared" si="294"/>
        <v>450</v>
      </c>
      <c r="BP290" s="94">
        <f t="shared" si="295"/>
        <v>30284437.5</v>
      </c>
      <c r="BQ290" s="94">
        <f t="shared" si="296"/>
        <v>125100000</v>
      </c>
      <c r="BR290" s="47">
        <f t="shared" si="289"/>
        <v>3.7553041137803107</v>
      </c>
      <c r="BT290" s="26" t="str">
        <f>IF(ISERROR(Z290&amp;VLOOKUP($AG290,'TARGET MU'!$A:$D,'TARGET MU'!$B$1,FALSE))=TRUE,"",Z290&amp;VLOOKUP($AG290,'TARGET MU'!$A:$D,'TARGET MU'!$B$1,FALSE))</f>
        <v>URBJPF5007BK대경글로텍</v>
      </c>
      <c r="BU290" s="31">
        <f t="shared" si="305"/>
        <v>67298.75</v>
      </c>
      <c r="BV290" s="31" t="str">
        <f t="shared" si="306"/>
        <v>URBJPF5007BKOMM450278000대경06IN</v>
      </c>
      <c r="BX290" s="54" t="str">
        <f t="shared" si="263"/>
        <v>URB</v>
      </c>
      <c r="BY290" s="55">
        <f t="shared" si="264"/>
        <v>5</v>
      </c>
      <c r="BZ290" s="55" t="str">
        <f t="shared" si="265"/>
        <v>M</v>
      </c>
      <c r="CA290" s="55" t="str">
        <f t="shared" si="266"/>
        <v>JP</v>
      </c>
      <c r="CB290" s="55" t="str">
        <f t="shared" si="267"/>
        <v>U</v>
      </c>
      <c r="CC290" s="55" t="str">
        <f t="shared" si="268"/>
        <v>IN</v>
      </c>
      <c r="CD290" s="56" t="str">
        <f t="shared" si="269"/>
        <v>14FW_URBAN SWAGGER_JUMPER_03_BK</v>
      </c>
      <c r="CE290" s="55" t="str">
        <f t="shared" si="270"/>
        <v>URBJPF5007</v>
      </c>
      <c r="CF290" s="55" t="str">
        <f t="shared" si="271"/>
        <v>007</v>
      </c>
      <c r="CG290" s="56" t="str">
        <f t="shared" si="272"/>
        <v>14FW_URBAN SWAGGER_JUMPER_03_BK</v>
      </c>
      <c r="CH290" s="55" t="str">
        <f t="shared" si="273"/>
        <v>BK</v>
      </c>
      <c r="CI290" s="55">
        <f t="shared" si="274"/>
        <v>1</v>
      </c>
      <c r="CJ290" s="55" t="str">
        <f t="shared" si="275"/>
        <v>OMM</v>
      </c>
      <c r="CK290" s="57">
        <f t="shared" si="297"/>
        <v>450</v>
      </c>
      <c r="CL290" s="58">
        <f t="shared" si="276"/>
        <v>58.25</v>
      </c>
      <c r="CM290" s="57">
        <f t="shared" si="277"/>
        <v>278000</v>
      </c>
      <c r="CN290" s="57">
        <f t="shared" si="278"/>
        <v>67278.75</v>
      </c>
      <c r="CO290" s="57">
        <f t="shared" si="279"/>
        <v>20</v>
      </c>
      <c r="CP290" s="59">
        <f t="shared" si="280"/>
        <v>1</v>
      </c>
      <c r="CQ290" s="234"/>
      <c r="CS290" s="48"/>
      <c r="CT290" s="49" t="str">
        <f t="shared" si="281"/>
        <v>URBJPF5007BKOMM</v>
      </c>
      <c r="CU290" s="50" t="str">
        <f t="shared" si="282"/>
        <v>URBAN SWAGGER</v>
      </c>
      <c r="CV290" s="50" t="str">
        <f t="shared" si="324"/>
        <v>JUMPER_007</v>
      </c>
      <c r="CW290" s="50" t="str">
        <f t="shared" si="283"/>
        <v>BLACK_OMM</v>
      </c>
      <c r="CX290" s="51" t="str">
        <f t="shared" si="284"/>
        <v>URB</v>
      </c>
      <c r="CY290" s="51" t="str">
        <f t="shared" si="285"/>
        <v>007</v>
      </c>
      <c r="CZ290" s="52">
        <f t="shared" si="298"/>
        <v>450</v>
      </c>
      <c r="DA290" s="52">
        <f t="shared" si="286"/>
        <v>278000</v>
      </c>
      <c r="DB290" s="51" t="str">
        <f t="shared" si="287"/>
        <v>BLACK</v>
      </c>
      <c r="DC290" s="51" t="str">
        <f t="shared" si="288"/>
        <v>OMM</v>
      </c>
      <c r="DD290" s="60"/>
      <c r="DE290" s="164"/>
      <c r="DG290" s="270">
        <v>41778</v>
      </c>
      <c r="DH290" s="276">
        <f t="shared" si="322"/>
        <v>41807</v>
      </c>
      <c r="DI290" s="269">
        <v>41750</v>
      </c>
      <c r="DJ290" s="269">
        <v>41750</v>
      </c>
      <c r="DK290" s="270"/>
      <c r="DL290" s="1167"/>
      <c r="DM290" s="1167"/>
      <c r="DN290" s="270"/>
      <c r="DO290" s="270"/>
      <c r="DP290" s="277">
        <f t="shared" si="323"/>
        <v>41837</v>
      </c>
      <c r="DQ290" s="270"/>
      <c r="DR290" s="270"/>
      <c r="DS290" s="271"/>
      <c r="DT290" s="270"/>
      <c r="DU290" s="271"/>
      <c r="DV290" s="270">
        <v>41823</v>
      </c>
      <c r="DW290" s="270"/>
      <c r="DX290" s="271"/>
      <c r="DY290" s="271"/>
      <c r="DZ290" s="60"/>
      <c r="EA290" s="61"/>
      <c r="EB290" s="61"/>
      <c r="EC290" s="26" t="str">
        <f t="shared" si="307"/>
        <v/>
      </c>
      <c r="ED290" s="26" t="str">
        <f t="shared" si="308"/>
        <v>URBJPF5007BKOMM</v>
      </c>
      <c r="EE290" s="27">
        <f>IF($ED290="",0,IF(COUNTIF(ED$12:ED289,ED290)=0,0,COUNTIF(ED$12:ED289,ED290)))</f>
        <v>0</v>
      </c>
      <c r="EF290" s="26">
        <f t="shared" si="309"/>
        <v>0</v>
      </c>
      <c r="EG290" s="27" t="str">
        <f t="shared" si="310"/>
        <v/>
      </c>
      <c r="EI290" s="26" t="str">
        <f t="shared" si="311"/>
        <v>URBJPF5007</v>
      </c>
      <c r="EJ290" s="26" t="str">
        <f t="shared" si="312"/>
        <v>URBJPF5007BK</v>
      </c>
      <c r="EV290" s="26">
        <f t="shared" si="325"/>
        <v>26212.5</v>
      </c>
    </row>
    <row r="291" spans="1:152" s="26" customFormat="1" ht="52.5" customHeight="1">
      <c r="A291" s="168" t="str">
        <f>IF(OR($I291="TTL",$I291=""),"",IF(ISERROR(VLOOKUP($B291,CODE!$D:$G,CODE!$F$1-2,FALSE))=TRUE,"전략",VLOOKUP($B291,CODE!$D:$G,CODE!$F$1-2,FALSE)))</f>
        <v>전략</v>
      </c>
      <c r="B291" s="217" t="str">
        <f>IF(OR($I291="TTL",$I291=""),"",IF(VLOOKUP($P291,CODE!$K:$O,CODE!$O$1,FALSE)="",$I291,$I291&amp;"-"&amp;VLOOKUP($P291,CODE!$K:$O,CODE!$O$1,FALSE)))</f>
        <v>URB-의류</v>
      </c>
      <c r="C291" s="71" t="str">
        <f t="shared" si="299"/>
        <v>URB-대경-06</v>
      </c>
      <c r="D291" s="300" t="str">
        <f t="shared" si="300"/>
        <v>URB-대경-06URBJPF5007BK</v>
      </c>
      <c r="E291" s="71">
        <f t="shared" si="301"/>
        <v>1</v>
      </c>
      <c r="F291" s="193" t="str">
        <f t="shared" si="302"/>
        <v>URB-대경-061</v>
      </c>
      <c r="G291" s="71" t="str">
        <f t="shared" si="303"/>
        <v>URB-대경-061-URBJPF5007BLACKOLL</v>
      </c>
      <c r="H291" s="71" t="str">
        <f>IF(ISERROR(I291&amp;VLOOKUP(P291,CODE!$K:$N,CODE!$N$1,FALSE)&amp;S291)=TRUE,0,I291&amp;VLOOKUP(P291,CODE!$K:$N,CODE!$N$1,FALSE)&amp;S291)</f>
        <v>URB의류7</v>
      </c>
      <c r="I291" s="71" t="str">
        <f>IF(ISERROR(SEARCH("TTL",$K291))=TRUE,IF($L291="","",VLOOKUP($L291,CODE!$B:$G,CODE!$D$1,FALSE)),"TTL")</f>
        <v>URB</v>
      </c>
      <c r="J291" s="237" t="str">
        <f t="shared" si="304"/>
        <v>14FW_U</v>
      </c>
      <c r="K291" s="878"/>
      <c r="L291" s="40" t="s">
        <v>2595</v>
      </c>
      <c r="M291" s="41" t="str">
        <f>IF(OR($I291="TTL",$L291=""),"",VLOOKUP($L291,CODE!$B:$D,CODE!$C$1,FALSE))</f>
        <v>URBAN SWAGGER</v>
      </c>
      <c r="N291" s="42" t="str">
        <f>IF(OR($I291="TTL",$L291=""),"",VLOOKUP($K$2,CODE!$S:$T,CODE!$T$1-1,FALSE))</f>
        <v>F</v>
      </c>
      <c r="O291" s="1281">
        <v>5</v>
      </c>
      <c r="P291" s="40" t="s">
        <v>2596</v>
      </c>
      <c r="Q291" s="41" t="str">
        <f>IF(OR($I291="TTL",$P291=""),"",VLOOKUP($P291,CODE!$K:$M,CODE!$L$1,FALSE))</f>
        <v>JUMPER</v>
      </c>
      <c r="R291" s="1282" t="s">
        <v>2581</v>
      </c>
      <c r="S291" s="1283">
        <v>7</v>
      </c>
      <c r="T291" s="43" t="str">
        <f t="shared" si="317"/>
        <v>007</v>
      </c>
      <c r="U291" s="39" t="str">
        <f t="shared" si="318"/>
        <v>URBJPF5007</v>
      </c>
      <c r="V291" s="36">
        <f t="shared" si="290"/>
        <v>0.1</v>
      </c>
      <c r="W291" s="1284" t="s">
        <v>2601</v>
      </c>
      <c r="X291" s="39" t="str">
        <f>IF($Y291="","",VLOOKUP($Y291,CODE!$AE:$AF,CODE!$AF$1-1,FALSE))</f>
        <v>BK</v>
      </c>
      <c r="Y291" s="37" t="s">
        <v>2582</v>
      </c>
      <c r="Z291" s="35" t="str">
        <f t="shared" si="319"/>
        <v>URBJPF5007BK</v>
      </c>
      <c r="AA291" s="592" t="str">
        <f t="shared" si="316"/>
        <v/>
      </c>
      <c r="AB291" s="44">
        <f t="shared" si="292"/>
        <v>0.2</v>
      </c>
      <c r="AC291" s="598" t="s">
        <v>3025</v>
      </c>
      <c r="AD291" s="184">
        <v>1</v>
      </c>
      <c r="AE291" s="1285" t="s">
        <v>2589</v>
      </c>
      <c r="AF291" s="1295">
        <v>250</v>
      </c>
      <c r="AG291" s="1287" t="s">
        <v>2584</v>
      </c>
      <c r="AH291" s="1288">
        <v>6</v>
      </c>
      <c r="AI291" s="224" t="str">
        <f t="shared" si="320"/>
        <v>06</v>
      </c>
      <c r="AJ291" s="1289" t="s">
        <v>2585</v>
      </c>
      <c r="AK291" s="1289" t="s">
        <v>2586</v>
      </c>
      <c r="AL291" s="212">
        <f t="shared" si="321"/>
        <v>1</v>
      </c>
      <c r="AM291" s="247">
        <f>IF(ISERROR(VLOOKUP($F291,[1]기획현황취합!$A$1:$E$65440,[1]기획현황취합!$B$1,FALSE))=TRUE,0,VLOOKUP($F291,[1]기획현황취합!$A$1:$E$65440,[1]기획현황취합!$B$1,FALSE))</f>
        <v>278000</v>
      </c>
      <c r="AN291" s="1099">
        <f>IF(ISERROR(VLOOKUP($F291,[1]기획현황취합!$A$1:$E$65440,[1]기획현황취합!$C$1,FALSE))=TRUE,0,VLOOKUP($F291,[1]기획현황취합!$A$1:$E$65440,[1]기획현황취합!$C$1,FALSE))</f>
        <v>41801</v>
      </c>
      <c r="AO291" s="45">
        <f>IF(ISERROR(($AM291/1.1)/VLOOKUP($AG291,'TARGET MU'!$A:$D,'TARGET MU'!$D$1,FALSE))=TRUE,0,($AM291/1.1)/VLOOKUP($AG291,'TARGET MU'!$A:$D,'TARGET MU'!$D$1,FALSE))</f>
        <v>56161.616161616155</v>
      </c>
      <c r="AP291" s="1110">
        <f>IF(OR(AF291=0,AND(AV291=0,AW291=0)),0,IF(AG291="캡보이2",AV291*$AQ$5+AU291,IF(OR(AK291="IN",AK291="BG",AK291="VT",AK291="CB"),$AU291+(($AV291*(1+$AW$4))*(HLOOKUP(VLOOKUP(AG291,'TARGET MU'!$A:$P,'TARGET MU'!$J$1,FALSE),$AO$4:$AR$5,2,FALSE)))+$AW291,$AU291+((($AV291*(1+$AW$4))*(1+HLOOKUP(VLOOKUP($P291,CODE!$K:$P,CODE!$P$1,FALSE),$AS$4:$AV$5,2,FALSE)))*(HLOOKUP(VLOOKUP(AG291,'TARGET MU'!$A:$P,'TARGET MU'!$J$1,FALSE),$AO$4:$AR$5,2,FALSE)))+$AW291)))</f>
        <v>67298.75</v>
      </c>
      <c r="AQ291" s="38">
        <f t="shared" si="313"/>
        <v>11137.133838383845</v>
      </c>
      <c r="AR291" s="754">
        <v>0</v>
      </c>
      <c r="AS291" s="754">
        <v>20</v>
      </c>
      <c r="AT291" s="244" t="s">
        <v>1724</v>
      </c>
      <c r="AU291" s="219">
        <f t="shared" si="314"/>
        <v>20</v>
      </c>
      <c r="AV291" s="245">
        <v>58.25</v>
      </c>
      <c r="AW291" s="246">
        <v>0</v>
      </c>
      <c r="AX291" s="250">
        <f>IF(ISERROR(VLOOKUP($F291,[1]기획현황취합!$A$1:$E$65440,[1]기획현황취합!$D$1,FALSE))=TRUE,0,VLOOKUP($F291,[1]기획현황취합!$A$1:$E$65440,[1]기획현황취합!$D$1,FALSE))</f>
        <v>41746</v>
      </c>
      <c r="AY291" s="248">
        <v>0</v>
      </c>
      <c r="AZ291" s="208">
        <f>IF(ISERROR(VLOOKUP($F291,[1]기획현황취합!$A$1:$E$65440,[1]기획현황취합!$E$1,FALSE))=TRUE,0,VLOOKUP($F291,[1]기획현황취합!$A$1:$E$65440,[1]기획현황취합!$E$1,FALSE))</f>
        <v>41897</v>
      </c>
      <c r="BA291" s="243">
        <v>41912</v>
      </c>
      <c r="BB291" s="243">
        <v>41920</v>
      </c>
      <c r="BC291" s="243">
        <v>0</v>
      </c>
      <c r="BD291" s="243">
        <v>0</v>
      </c>
      <c r="BE291" s="243">
        <v>0</v>
      </c>
      <c r="BF291" s="243">
        <v>0</v>
      </c>
      <c r="BG291" s="249" t="s">
        <v>2838</v>
      </c>
      <c r="BH291" s="249">
        <v>0</v>
      </c>
      <c r="BI291" s="83">
        <f>IF($I291="TTL",SUMIF($C:$C,MID($K291,1,SEARCH("TTL",$K291)-2),$BI:$BI),SUMIF(실입고현황!$A:$A,BB291&amp;VLOOKUP($AG291,'TARGET MU'!$A:$D,'TARGET MU'!$B$1,FALSE)&amp;$Z291&amp;" "&amp;$AE291,실입고현황!$C:$C))</f>
        <v>271</v>
      </c>
      <c r="BJ291" s="102">
        <f>IF($I291="TTL",SUMIF($C:$C,MID($K291,1,SEARCH("TTL",$K291)-2),$BJ:$BJ),SUMIF(실입고현황!$A:$A,BC291&amp;VLOOKUP($AG291,'TARGET MU'!$A:$D,'TARGET MU'!$B$1,FALSE)&amp;$Z291&amp;" "&amp;$AE291,실입고현황!$C:$C))</f>
        <v>0</v>
      </c>
      <c r="BK291" s="103">
        <f>IF($I291="TTL",SUMIF($C:$C,MID($K291,1,SEARCH("TTL",$K291)-2),$BK:$BK),SUMIF(실입고현황!$A:$A,BD291&amp;VLOOKUP($AG291,'TARGET MU'!$A:$D,'TARGET MU'!$B$1,FALSE)&amp;$Z291&amp;" "&amp;$AE291,실입고현황!$C:$C))</f>
        <v>0</v>
      </c>
      <c r="BL291" s="103">
        <f>IF($I291="TTL",SUMIF($C:$C,MID($K291,1,SEARCH("TTL",$K291)-2),$BL:$BL),SUMIF(실입고현황!$A:$A,BE291&amp;VLOOKUP($AG291,'TARGET MU'!$A:$D,'TARGET MU'!$B$1,FALSE)&amp;$Z291&amp;" "&amp;$AE291,실입고현황!$C:$C))</f>
        <v>0</v>
      </c>
      <c r="BM291" s="103">
        <f>IF($I291="TTL",SUMIF($C:$C,MID($K291,1,SEARCH("TTL",$K291)-2),$BM:$BM),SUMIF(실입고현황!$A:$A,BF291&amp;VLOOKUP($AG291,'TARGET MU'!$A:$D,'TARGET MU'!$B$1,FALSE)&amp;$Z291&amp;" "&amp;$AE291,실입고현황!$C:$C))</f>
        <v>0</v>
      </c>
      <c r="BN291" s="104">
        <f t="shared" si="293"/>
        <v>0</v>
      </c>
      <c r="BO291" s="46">
        <f t="shared" si="294"/>
        <v>250</v>
      </c>
      <c r="BP291" s="94">
        <f t="shared" si="295"/>
        <v>16824687.5</v>
      </c>
      <c r="BQ291" s="94">
        <f t="shared" si="296"/>
        <v>69500000</v>
      </c>
      <c r="BR291" s="47">
        <f t="shared" si="289"/>
        <v>3.7553041137803111</v>
      </c>
      <c r="BT291" s="26" t="str">
        <f>IF(ISERROR(Z291&amp;VLOOKUP($AG291,'TARGET MU'!$A:$D,'TARGET MU'!$B$1,FALSE))=TRUE,"",Z291&amp;VLOOKUP($AG291,'TARGET MU'!$A:$D,'TARGET MU'!$B$1,FALSE))</f>
        <v>URBJPF5007BK대경글로텍</v>
      </c>
      <c r="BU291" s="31">
        <f t="shared" si="305"/>
        <v>67298.75</v>
      </c>
      <c r="BV291" s="31" t="str">
        <f t="shared" si="306"/>
        <v>URBJPF5007BKOLL250278000대경06IN</v>
      </c>
      <c r="BX291" s="54" t="str">
        <f t="shared" si="263"/>
        <v>URB</v>
      </c>
      <c r="BY291" s="55">
        <f t="shared" si="264"/>
        <v>5</v>
      </c>
      <c r="BZ291" s="55" t="str">
        <f t="shared" si="265"/>
        <v>M</v>
      </c>
      <c r="CA291" s="55" t="str">
        <f t="shared" si="266"/>
        <v>JP</v>
      </c>
      <c r="CB291" s="55" t="str">
        <f t="shared" si="267"/>
        <v>U</v>
      </c>
      <c r="CC291" s="55" t="str">
        <f t="shared" si="268"/>
        <v>IN</v>
      </c>
      <c r="CD291" s="56" t="str">
        <f t="shared" si="269"/>
        <v>14FW_URBAN SWAGGER_JUMPER_03_BK</v>
      </c>
      <c r="CE291" s="55" t="str">
        <f t="shared" si="270"/>
        <v>URBJPF5007</v>
      </c>
      <c r="CF291" s="55" t="str">
        <f t="shared" si="271"/>
        <v>007</v>
      </c>
      <c r="CG291" s="56" t="str">
        <f t="shared" si="272"/>
        <v>14FW_URBAN SWAGGER_JUMPER_03_BK</v>
      </c>
      <c r="CH291" s="55" t="str">
        <f t="shared" si="273"/>
        <v>BK</v>
      </c>
      <c r="CI291" s="55">
        <f t="shared" si="274"/>
        <v>1</v>
      </c>
      <c r="CJ291" s="55" t="str">
        <f t="shared" si="275"/>
        <v>OLL</v>
      </c>
      <c r="CK291" s="57">
        <f t="shared" si="297"/>
        <v>250</v>
      </c>
      <c r="CL291" s="58">
        <f t="shared" si="276"/>
        <v>58.25</v>
      </c>
      <c r="CM291" s="57">
        <f t="shared" si="277"/>
        <v>278000</v>
      </c>
      <c r="CN291" s="57">
        <f t="shared" si="278"/>
        <v>67278.75</v>
      </c>
      <c r="CO291" s="57">
        <f t="shared" si="279"/>
        <v>20</v>
      </c>
      <c r="CP291" s="59">
        <f t="shared" si="280"/>
        <v>1</v>
      </c>
      <c r="CQ291" s="234"/>
      <c r="CS291" s="48"/>
      <c r="CT291" s="49" t="str">
        <f t="shared" si="281"/>
        <v>URBJPF5007BKOLL</v>
      </c>
      <c r="CU291" s="50" t="str">
        <f t="shared" si="282"/>
        <v>URBAN SWAGGER</v>
      </c>
      <c r="CV291" s="50" t="str">
        <f t="shared" si="324"/>
        <v>JUMPER_007</v>
      </c>
      <c r="CW291" s="50" t="str">
        <f t="shared" si="283"/>
        <v>BLACK_OLL</v>
      </c>
      <c r="CX291" s="51" t="str">
        <f t="shared" si="284"/>
        <v>URB</v>
      </c>
      <c r="CY291" s="51" t="str">
        <f t="shared" si="285"/>
        <v>007</v>
      </c>
      <c r="CZ291" s="52">
        <f t="shared" si="298"/>
        <v>250</v>
      </c>
      <c r="DA291" s="52">
        <f t="shared" si="286"/>
        <v>278000</v>
      </c>
      <c r="DB291" s="51" t="str">
        <f t="shared" si="287"/>
        <v>BLACK</v>
      </c>
      <c r="DC291" s="51" t="str">
        <f t="shared" si="288"/>
        <v>OLL</v>
      </c>
      <c r="DD291" s="60"/>
      <c r="DE291" s="164"/>
      <c r="DG291" s="270">
        <v>41778</v>
      </c>
      <c r="DH291" s="276">
        <f t="shared" si="322"/>
        <v>41807</v>
      </c>
      <c r="DI291" s="269">
        <v>41750</v>
      </c>
      <c r="DJ291" s="269">
        <v>41750</v>
      </c>
      <c r="DK291" s="270"/>
      <c r="DL291" s="1167"/>
      <c r="DM291" s="1167"/>
      <c r="DN291" s="270"/>
      <c r="DO291" s="270"/>
      <c r="DP291" s="277">
        <f t="shared" si="323"/>
        <v>41837</v>
      </c>
      <c r="DQ291" s="270"/>
      <c r="DR291" s="270"/>
      <c r="DS291" s="271"/>
      <c r="DT291" s="270"/>
      <c r="DU291" s="271"/>
      <c r="DV291" s="270">
        <v>41823</v>
      </c>
      <c r="DW291" s="270"/>
      <c r="DX291" s="271"/>
      <c r="DY291" s="271"/>
      <c r="DZ291" s="60"/>
      <c r="EA291" s="61"/>
      <c r="EB291" s="61"/>
      <c r="EC291" s="26" t="str">
        <f t="shared" si="307"/>
        <v/>
      </c>
      <c r="ED291" s="26" t="str">
        <f t="shared" si="308"/>
        <v>URBJPF5007BKOLL</v>
      </c>
      <c r="EE291" s="27">
        <f>IF($ED291="",0,IF(COUNTIF(ED$12:ED290,ED291)=0,0,COUNTIF(ED$12:ED290,ED291)))</f>
        <v>0</v>
      </c>
      <c r="EF291" s="26">
        <f t="shared" si="309"/>
        <v>0</v>
      </c>
      <c r="EG291" s="27" t="str">
        <f t="shared" si="310"/>
        <v/>
      </c>
      <c r="EI291" s="26" t="str">
        <f t="shared" si="311"/>
        <v>URBJPF5007</v>
      </c>
      <c r="EJ291" s="26" t="str">
        <f t="shared" si="312"/>
        <v>URBJPF5007BK</v>
      </c>
      <c r="EV291" s="26">
        <f t="shared" si="325"/>
        <v>14562.5</v>
      </c>
    </row>
    <row r="292" spans="1:152" s="26" customFormat="1" ht="52.5" customHeight="1">
      <c r="A292" s="168" t="str">
        <f>IF(OR($I292="TTL",$I292=""),"",IF(ISERROR(VLOOKUP($B292,CODE!$D:$G,CODE!$F$1-2,FALSE))=TRUE,"전략",VLOOKUP($B292,CODE!$D:$G,CODE!$F$1-2,FALSE)))</f>
        <v>전략</v>
      </c>
      <c r="B292" s="217" t="str">
        <f>IF(OR($I292="TTL",$I292=""),"",IF(VLOOKUP($P292,CODE!$K:$O,CODE!$O$1,FALSE)="",$I292,$I292&amp;"-"&amp;VLOOKUP($P292,CODE!$K:$O,CODE!$O$1,FALSE)))</f>
        <v>URB-의류</v>
      </c>
      <c r="C292" s="71" t="str">
        <f t="shared" si="299"/>
        <v>URB-대경-06</v>
      </c>
      <c r="D292" s="300" t="str">
        <f t="shared" si="300"/>
        <v>URB-대경-06URBJPF5007BK</v>
      </c>
      <c r="E292" s="71">
        <f t="shared" si="301"/>
        <v>1</v>
      </c>
      <c r="F292" s="193" t="str">
        <f t="shared" si="302"/>
        <v>URB-대경-061</v>
      </c>
      <c r="G292" s="71" t="str">
        <f t="shared" si="303"/>
        <v>URB-대경-061-URBJPF5007BLACKOXL</v>
      </c>
      <c r="H292" s="71" t="str">
        <f>IF(ISERROR(I292&amp;VLOOKUP(P292,CODE!$K:$N,CODE!$N$1,FALSE)&amp;S292)=TRUE,0,I292&amp;VLOOKUP(P292,CODE!$K:$N,CODE!$N$1,FALSE)&amp;S292)</f>
        <v>URB의류7</v>
      </c>
      <c r="I292" s="71" t="str">
        <f>IF(ISERROR(SEARCH("TTL",$K292))=TRUE,IF($L292="","",VLOOKUP($L292,CODE!$B:$G,CODE!$D$1,FALSE)),"TTL")</f>
        <v>URB</v>
      </c>
      <c r="J292" s="237" t="str">
        <f t="shared" si="304"/>
        <v>14FW_U</v>
      </c>
      <c r="K292" s="878"/>
      <c r="L292" s="40" t="s">
        <v>2587</v>
      </c>
      <c r="M292" s="41" t="str">
        <f>IF(OR($I292="TTL",$L292=""),"",VLOOKUP($L292,CODE!$B:$D,CODE!$C$1,FALSE))</f>
        <v>URBAN SWAGGER</v>
      </c>
      <c r="N292" s="42" t="str">
        <f>IF(OR($I292="TTL",$L292=""),"",VLOOKUP($K$2,CODE!$S:$T,CODE!$T$1-1,FALSE))</f>
        <v>F</v>
      </c>
      <c r="O292" s="1281">
        <v>5</v>
      </c>
      <c r="P292" s="40" t="s">
        <v>2588</v>
      </c>
      <c r="Q292" s="41" t="str">
        <f>IF(OR($I292="TTL",$P292=""),"",VLOOKUP($P292,CODE!$K:$M,CODE!$L$1,FALSE))</f>
        <v>JUMPER</v>
      </c>
      <c r="R292" s="1282" t="s">
        <v>2581</v>
      </c>
      <c r="S292" s="1283">
        <v>7</v>
      </c>
      <c r="T292" s="43" t="str">
        <f t="shared" si="317"/>
        <v>007</v>
      </c>
      <c r="U292" s="39" t="str">
        <f t="shared" si="318"/>
        <v>URBJPF5007</v>
      </c>
      <c r="V292" s="36">
        <f t="shared" si="290"/>
        <v>0.1</v>
      </c>
      <c r="W292" s="1284" t="s">
        <v>2601</v>
      </c>
      <c r="X292" s="39" t="str">
        <f>IF($Y292="","",VLOOKUP($Y292,CODE!$AE:$AF,CODE!$AF$1-1,FALSE))</f>
        <v>BK</v>
      </c>
      <c r="Y292" s="37" t="s">
        <v>2582</v>
      </c>
      <c r="Z292" s="35" t="str">
        <f t="shared" si="319"/>
        <v>URBJPF5007BK</v>
      </c>
      <c r="AA292" s="592" t="str">
        <f t="shared" si="316"/>
        <v/>
      </c>
      <c r="AB292" s="44">
        <f t="shared" si="292"/>
        <v>0.2</v>
      </c>
      <c r="AC292" s="598" t="s">
        <v>3025</v>
      </c>
      <c r="AD292" s="184">
        <v>1</v>
      </c>
      <c r="AE292" s="1285" t="s">
        <v>2602</v>
      </c>
      <c r="AF292" s="1295">
        <v>200</v>
      </c>
      <c r="AG292" s="1287" t="s">
        <v>2584</v>
      </c>
      <c r="AH292" s="1288">
        <v>6</v>
      </c>
      <c r="AI292" s="224" t="str">
        <f t="shared" si="320"/>
        <v>06</v>
      </c>
      <c r="AJ292" s="1289" t="s">
        <v>2585</v>
      </c>
      <c r="AK292" s="1289" t="s">
        <v>2586</v>
      </c>
      <c r="AL292" s="212">
        <f t="shared" si="321"/>
        <v>1</v>
      </c>
      <c r="AM292" s="247">
        <f>IF(ISERROR(VLOOKUP($F292,[1]기획현황취합!$A$1:$E$65440,[1]기획현황취합!$B$1,FALSE))=TRUE,0,VLOOKUP($F292,[1]기획현황취합!$A$1:$E$65440,[1]기획현황취합!$B$1,FALSE))</f>
        <v>278000</v>
      </c>
      <c r="AN292" s="1099">
        <f>IF(ISERROR(VLOOKUP($F292,[1]기획현황취합!$A$1:$E$65440,[1]기획현황취합!$C$1,FALSE))=TRUE,0,VLOOKUP($F292,[1]기획현황취합!$A$1:$E$65440,[1]기획현황취합!$C$1,FALSE))</f>
        <v>41801</v>
      </c>
      <c r="AO292" s="45">
        <f>IF(ISERROR(($AM292/1.1)/VLOOKUP($AG292,'TARGET MU'!$A:$D,'TARGET MU'!$D$1,FALSE))=TRUE,0,($AM292/1.1)/VLOOKUP($AG292,'TARGET MU'!$A:$D,'TARGET MU'!$D$1,FALSE))</f>
        <v>56161.616161616155</v>
      </c>
      <c r="AP292" s="1110">
        <f>IF(OR(AF292=0,AND(AV292=0,AW292=0)),0,IF(AG292="캡보이2",AV292*$AQ$5+AU292,IF(OR(AK292="IN",AK292="BG",AK292="VT",AK292="CB"),$AU292+(($AV292*(1+$AW$4))*(HLOOKUP(VLOOKUP(AG292,'TARGET MU'!$A:$P,'TARGET MU'!$J$1,FALSE),$AO$4:$AR$5,2,FALSE)))+$AW292,$AU292+((($AV292*(1+$AW$4))*(1+HLOOKUP(VLOOKUP($P292,CODE!$K:$P,CODE!$P$1,FALSE),$AS$4:$AV$5,2,FALSE)))*(HLOOKUP(VLOOKUP(AG292,'TARGET MU'!$A:$P,'TARGET MU'!$J$1,FALSE),$AO$4:$AR$5,2,FALSE)))+$AW292)))</f>
        <v>67298.75</v>
      </c>
      <c r="AQ292" s="38">
        <f t="shared" si="313"/>
        <v>11137.133838383845</v>
      </c>
      <c r="AR292" s="754">
        <v>0</v>
      </c>
      <c r="AS292" s="754">
        <v>20</v>
      </c>
      <c r="AT292" s="244" t="s">
        <v>1724</v>
      </c>
      <c r="AU292" s="219">
        <f t="shared" si="314"/>
        <v>20</v>
      </c>
      <c r="AV292" s="245">
        <v>58.25</v>
      </c>
      <c r="AW292" s="246">
        <v>0</v>
      </c>
      <c r="AX292" s="250">
        <f>IF(ISERROR(VLOOKUP($F292,[1]기획현황취합!$A$1:$E$65440,[1]기획현황취합!$D$1,FALSE))=TRUE,0,VLOOKUP($F292,[1]기획현황취합!$A$1:$E$65440,[1]기획현황취합!$D$1,FALSE))</f>
        <v>41746</v>
      </c>
      <c r="AY292" s="248">
        <v>0</v>
      </c>
      <c r="AZ292" s="208">
        <f>IF(ISERROR(VLOOKUP($F292,[1]기획현황취합!$A$1:$E$65440,[1]기획현황취합!$E$1,FALSE))=TRUE,0,VLOOKUP($F292,[1]기획현황취합!$A$1:$E$65440,[1]기획현황취합!$E$1,FALSE))</f>
        <v>41897</v>
      </c>
      <c r="BA292" s="243">
        <v>41912</v>
      </c>
      <c r="BB292" s="243">
        <v>41920</v>
      </c>
      <c r="BC292" s="243">
        <v>0</v>
      </c>
      <c r="BD292" s="243">
        <v>0</v>
      </c>
      <c r="BE292" s="243">
        <v>0</v>
      </c>
      <c r="BF292" s="243">
        <v>0</v>
      </c>
      <c r="BG292" s="249" t="s">
        <v>2838</v>
      </c>
      <c r="BH292" s="249">
        <v>0</v>
      </c>
      <c r="BI292" s="83">
        <f>IF($I292="TTL",SUMIF($C:$C,MID($K292,1,SEARCH("TTL",$K292)-2),$BI:$BI),SUMIF(실입고현황!$A:$A,BB292&amp;VLOOKUP($AG292,'TARGET MU'!$A:$D,'TARGET MU'!$B$1,FALSE)&amp;$Z292&amp;" "&amp;$AE292,실입고현황!$C:$C))</f>
        <v>214</v>
      </c>
      <c r="BJ292" s="102">
        <f>IF($I292="TTL",SUMIF($C:$C,MID($K292,1,SEARCH("TTL",$K292)-2),$BJ:$BJ),SUMIF(실입고현황!$A:$A,BC292&amp;VLOOKUP($AG292,'TARGET MU'!$A:$D,'TARGET MU'!$B$1,FALSE)&amp;$Z292&amp;" "&amp;$AE292,실입고현황!$C:$C))</f>
        <v>0</v>
      </c>
      <c r="BK292" s="103">
        <f>IF($I292="TTL",SUMIF($C:$C,MID($K292,1,SEARCH("TTL",$K292)-2),$BK:$BK),SUMIF(실입고현황!$A:$A,BD292&amp;VLOOKUP($AG292,'TARGET MU'!$A:$D,'TARGET MU'!$B$1,FALSE)&amp;$Z292&amp;" "&amp;$AE292,실입고현황!$C:$C))</f>
        <v>0</v>
      </c>
      <c r="BL292" s="103">
        <f>IF($I292="TTL",SUMIF($C:$C,MID($K292,1,SEARCH("TTL",$K292)-2),$BL:$BL),SUMIF(실입고현황!$A:$A,BE292&amp;VLOOKUP($AG292,'TARGET MU'!$A:$D,'TARGET MU'!$B$1,FALSE)&amp;$Z292&amp;" "&amp;$AE292,실입고현황!$C:$C))</f>
        <v>0</v>
      </c>
      <c r="BM292" s="103">
        <f>IF($I292="TTL",SUMIF($C:$C,MID($K292,1,SEARCH("TTL",$K292)-2),$BM:$BM),SUMIF(실입고현황!$A:$A,BF292&amp;VLOOKUP($AG292,'TARGET MU'!$A:$D,'TARGET MU'!$B$1,FALSE)&amp;$Z292&amp;" "&amp;$AE292,실입고현황!$C:$C))</f>
        <v>0</v>
      </c>
      <c r="BN292" s="104">
        <f t="shared" si="293"/>
        <v>0</v>
      </c>
      <c r="BO292" s="46">
        <f t="shared" si="294"/>
        <v>200</v>
      </c>
      <c r="BP292" s="94">
        <f t="shared" si="295"/>
        <v>13459750</v>
      </c>
      <c r="BQ292" s="94">
        <f t="shared" si="296"/>
        <v>55600000</v>
      </c>
      <c r="BR292" s="47">
        <f t="shared" si="289"/>
        <v>3.7553041137803107</v>
      </c>
      <c r="BT292" s="26" t="str">
        <f>IF(ISERROR(Z292&amp;VLOOKUP($AG292,'TARGET MU'!$A:$D,'TARGET MU'!$B$1,FALSE))=TRUE,"",Z292&amp;VLOOKUP($AG292,'TARGET MU'!$A:$D,'TARGET MU'!$B$1,FALSE))</f>
        <v>URBJPF5007BK대경글로텍</v>
      </c>
      <c r="BU292" s="31">
        <f t="shared" si="305"/>
        <v>67298.75</v>
      </c>
      <c r="BV292" s="31" t="str">
        <f t="shared" si="306"/>
        <v>URBJPF5007BKOXL200278000대경06IN</v>
      </c>
      <c r="BX292" s="54" t="str">
        <f t="shared" ref="BX292:BX336" si="326">IF($I292="TTL","",$L292)</f>
        <v>URB</v>
      </c>
      <c r="BY292" s="55">
        <f t="shared" ref="BY292:BY336" si="327">$O292</f>
        <v>5</v>
      </c>
      <c r="BZ292" s="55" t="str">
        <f t="shared" ref="BZ292:BZ336" si="328">$AJ292</f>
        <v>M</v>
      </c>
      <c r="CA292" s="55" t="str">
        <f t="shared" ref="CA292:CA336" si="329">$P292</f>
        <v>JP</v>
      </c>
      <c r="CB292" s="55" t="str">
        <f t="shared" ref="CB292:CB336" si="330">$R292</f>
        <v>U</v>
      </c>
      <c r="CC292" s="55" t="str">
        <f t="shared" ref="CC292:CC336" si="331">$AK292</f>
        <v>IN</v>
      </c>
      <c r="CD292" s="56" t="str">
        <f t="shared" ref="CD292:CD336" si="332">$W292</f>
        <v>14FW_URBAN SWAGGER_JUMPER_03_BK</v>
      </c>
      <c r="CE292" s="55" t="str">
        <f t="shared" ref="CE292:CE336" si="333">$U292</f>
        <v>URBJPF5007</v>
      </c>
      <c r="CF292" s="55" t="str">
        <f t="shared" ref="CF292:CF336" si="334">$T292</f>
        <v>007</v>
      </c>
      <c r="CG292" s="56" t="str">
        <f t="shared" ref="CG292:CG336" si="335">$W292</f>
        <v>14FW_URBAN SWAGGER_JUMPER_03_BK</v>
      </c>
      <c r="CH292" s="55" t="str">
        <f t="shared" ref="CH292:CH336" si="336">$X292</f>
        <v>BK</v>
      </c>
      <c r="CI292" s="55">
        <f t="shared" ref="CI292:CI336" si="337">$AD292</f>
        <v>1</v>
      </c>
      <c r="CJ292" s="55" t="str">
        <f t="shared" ref="CJ292:CJ336" si="338">$AE292</f>
        <v>OXL</v>
      </c>
      <c r="CK292" s="57">
        <f t="shared" si="297"/>
        <v>200</v>
      </c>
      <c r="CL292" s="58">
        <f t="shared" ref="CL292:CL336" si="339">$AV292</f>
        <v>58.25</v>
      </c>
      <c r="CM292" s="57">
        <f t="shared" ref="CM292:CM336" si="340">$AM292</f>
        <v>278000</v>
      </c>
      <c r="CN292" s="57">
        <f t="shared" ref="CN292:CN336" si="341">$AP292-$AU292</f>
        <v>67278.75</v>
      </c>
      <c r="CO292" s="57">
        <f t="shared" ref="CO292:CO336" si="342">$AU292</f>
        <v>20</v>
      </c>
      <c r="CP292" s="59">
        <f t="shared" ref="CP292:CP336" si="343">$AL292</f>
        <v>1</v>
      </c>
      <c r="CQ292" s="234"/>
      <c r="CS292" s="48"/>
      <c r="CT292" s="49" t="str">
        <f t="shared" ref="CT292:CT336" si="344">IF($I292="TTL",$K292,$Z292&amp;$AE292)</f>
        <v>URBJPF5007BKOXL</v>
      </c>
      <c r="CU292" s="50" t="str">
        <f t="shared" ref="CU292:CU336" si="345">$M292</f>
        <v>URBAN SWAGGER</v>
      </c>
      <c r="CV292" s="50" t="str">
        <f t="shared" si="324"/>
        <v>JUMPER_007</v>
      </c>
      <c r="CW292" s="50" t="str">
        <f t="shared" ref="CW292:CW336" si="346">IF($I292="TTL","",IF($CT292="","",$Y292&amp;"_"&amp;$AE292))</f>
        <v>BLACK_OXL</v>
      </c>
      <c r="CX292" s="51" t="str">
        <f t="shared" ref="CX292:CX336" si="347">$L292</f>
        <v>URB</v>
      </c>
      <c r="CY292" s="51" t="str">
        <f t="shared" ref="CY292:CY336" si="348">$T292</f>
        <v>007</v>
      </c>
      <c r="CZ292" s="52">
        <f t="shared" si="298"/>
        <v>200</v>
      </c>
      <c r="DA292" s="52">
        <f t="shared" ref="DA292:DA336" si="349">$AM292</f>
        <v>278000</v>
      </c>
      <c r="DB292" s="51" t="str">
        <f t="shared" ref="DB292:DB336" si="350">$Y292</f>
        <v>BLACK</v>
      </c>
      <c r="DC292" s="51" t="str">
        <f t="shared" ref="DC292:DC336" si="351">$AE292</f>
        <v>OXL</v>
      </c>
      <c r="DD292" s="60"/>
      <c r="DE292" s="164"/>
      <c r="DG292" s="270">
        <v>41778</v>
      </c>
      <c r="DH292" s="276">
        <f t="shared" si="322"/>
        <v>41807</v>
      </c>
      <c r="DI292" s="269">
        <v>41750</v>
      </c>
      <c r="DJ292" s="269">
        <v>41750</v>
      </c>
      <c r="DK292" s="270"/>
      <c r="DL292" s="1167"/>
      <c r="DM292" s="1167"/>
      <c r="DN292" s="270"/>
      <c r="DO292" s="270"/>
      <c r="DP292" s="277">
        <f t="shared" si="323"/>
        <v>41837</v>
      </c>
      <c r="DQ292" s="270"/>
      <c r="DR292" s="270"/>
      <c r="DS292" s="271"/>
      <c r="DT292" s="270"/>
      <c r="DU292" s="271"/>
      <c r="DV292" s="270">
        <v>41823</v>
      </c>
      <c r="DW292" s="270"/>
      <c r="DX292" s="271"/>
      <c r="DY292" s="271"/>
      <c r="DZ292" s="60"/>
      <c r="EA292" s="61"/>
      <c r="EB292" s="61"/>
      <c r="EC292" s="26" t="str">
        <f t="shared" si="307"/>
        <v/>
      </c>
      <c r="ED292" s="26" t="str">
        <f t="shared" si="308"/>
        <v>URBJPF5007BKOXL</v>
      </c>
      <c r="EE292" s="27">
        <f>IF($ED292="",0,IF(COUNTIF(ED$12:ED291,ED292)=0,0,COUNTIF(ED$12:ED291,ED292)))</f>
        <v>0</v>
      </c>
      <c r="EF292" s="26">
        <f t="shared" si="309"/>
        <v>0</v>
      </c>
      <c r="EG292" s="27" t="str">
        <f t="shared" si="310"/>
        <v/>
      </c>
      <c r="EI292" s="26" t="str">
        <f t="shared" si="311"/>
        <v>URBJPF5007</v>
      </c>
      <c r="EJ292" s="26" t="str">
        <f t="shared" si="312"/>
        <v>URBJPF5007BK</v>
      </c>
      <c r="EV292" s="26">
        <f t="shared" si="325"/>
        <v>11650</v>
      </c>
    </row>
    <row r="293" spans="1:152" s="26" customFormat="1" ht="52.5" customHeight="1">
      <c r="A293" s="168" t="str">
        <f>IF(OR($I293="TTL",$I293=""),"",IF(ISERROR(VLOOKUP($B293,CODE!$D:$G,CODE!$F$1-2,FALSE))=TRUE,"전략",VLOOKUP($B293,CODE!$D:$G,CODE!$F$1-2,FALSE)))</f>
        <v>전략</v>
      </c>
      <c r="B293" s="217" t="str">
        <f>IF(OR($I293="TTL",$I293=""),"",IF(VLOOKUP($P293,CODE!$K:$O,CODE!$O$1,FALSE)="",$I293,$I293&amp;"-"&amp;VLOOKUP($P293,CODE!$K:$O,CODE!$O$1,FALSE)))</f>
        <v>URB-의류</v>
      </c>
      <c r="C293" s="71" t="str">
        <f t="shared" si="299"/>
        <v>URB-대경-06</v>
      </c>
      <c r="D293" s="300" t="str">
        <f t="shared" si="300"/>
        <v>URB-대경-06URBJPF5007RE</v>
      </c>
      <c r="E293" s="71">
        <f t="shared" si="301"/>
        <v>2</v>
      </c>
      <c r="F293" s="193" t="str">
        <f t="shared" si="302"/>
        <v>URB-대경-062</v>
      </c>
      <c r="G293" s="71" t="str">
        <f t="shared" si="303"/>
        <v>URB-대경-062-URBJPF5007REDOXS</v>
      </c>
      <c r="H293" s="71" t="str">
        <f>IF(ISERROR(I293&amp;VLOOKUP(P293,CODE!$K:$N,CODE!$N$1,FALSE)&amp;S293)=TRUE,0,I293&amp;VLOOKUP(P293,CODE!$K:$N,CODE!$N$1,FALSE)&amp;S293)</f>
        <v>URB의류7</v>
      </c>
      <c r="I293" s="71" t="str">
        <f>IF(ISERROR(SEARCH("TTL",$K293))=TRUE,IF($L293="","",VLOOKUP($L293,CODE!$B:$G,CODE!$D$1,FALSE)),"TTL")</f>
        <v>URB</v>
      </c>
      <c r="J293" s="237" t="str">
        <f t="shared" si="304"/>
        <v>14FW_U</v>
      </c>
      <c r="K293" s="878"/>
      <c r="L293" s="40" t="s">
        <v>2587</v>
      </c>
      <c r="M293" s="41" t="str">
        <f>IF(OR($I293="TTL",$L293=""),"",VLOOKUP($L293,CODE!$B:$D,CODE!$C$1,FALSE))</f>
        <v>URBAN SWAGGER</v>
      </c>
      <c r="N293" s="42" t="str">
        <f>IF(OR($I293="TTL",$L293=""),"",VLOOKUP($K$2,CODE!$S:$T,CODE!$T$1-1,FALSE))</f>
        <v>F</v>
      </c>
      <c r="O293" s="1281">
        <v>5</v>
      </c>
      <c r="P293" s="40" t="s">
        <v>2588</v>
      </c>
      <c r="Q293" s="41" t="str">
        <f>IF(OR($I293="TTL",$P293=""),"",VLOOKUP($P293,CODE!$K:$M,CODE!$L$1,FALSE))</f>
        <v>JUMPER</v>
      </c>
      <c r="R293" s="1282" t="s">
        <v>2603</v>
      </c>
      <c r="S293" s="1283">
        <v>7</v>
      </c>
      <c r="T293" s="43" t="str">
        <f t="shared" si="317"/>
        <v>007</v>
      </c>
      <c r="U293" s="39" t="str">
        <f t="shared" si="318"/>
        <v>URBJPF5007</v>
      </c>
      <c r="V293" s="36">
        <f t="shared" si="290"/>
        <v>0.1</v>
      </c>
      <c r="W293" s="1284" t="s">
        <v>2604</v>
      </c>
      <c r="X293" s="39" t="str">
        <f>IF($Y293="","",VLOOKUP($Y293,CODE!$AE:$AF,CODE!$AF$1-1,FALSE))</f>
        <v>RE</v>
      </c>
      <c r="Y293" s="37" t="s">
        <v>2605</v>
      </c>
      <c r="Z293" s="35" t="str">
        <f t="shared" si="319"/>
        <v>URBJPF5007RE</v>
      </c>
      <c r="AA293" s="592" t="str">
        <f t="shared" si="316"/>
        <v/>
      </c>
      <c r="AB293" s="44">
        <f t="shared" si="292"/>
        <v>0.2</v>
      </c>
      <c r="AC293" s="598" t="s">
        <v>3025</v>
      </c>
      <c r="AD293" s="184">
        <v>1</v>
      </c>
      <c r="AE293" s="1285" t="s">
        <v>2606</v>
      </c>
      <c r="AF293" s="1295">
        <v>200</v>
      </c>
      <c r="AG293" s="1287" t="s">
        <v>2607</v>
      </c>
      <c r="AH293" s="1288">
        <v>6</v>
      </c>
      <c r="AI293" s="224" t="str">
        <f t="shared" si="320"/>
        <v>06</v>
      </c>
      <c r="AJ293" s="1289" t="s">
        <v>2608</v>
      </c>
      <c r="AK293" s="1289" t="s">
        <v>2609</v>
      </c>
      <c r="AL293" s="212">
        <f t="shared" si="321"/>
        <v>1</v>
      </c>
      <c r="AM293" s="247">
        <f>IF(ISERROR(VLOOKUP($F293,[1]기획현황취합!$A$1:$E$65440,[1]기획현황취합!$B$1,FALSE))=TRUE,0,VLOOKUP($F293,[1]기획현황취합!$A$1:$E$65440,[1]기획현황취합!$B$1,FALSE))</f>
        <v>278000</v>
      </c>
      <c r="AN293" s="1099">
        <f>IF(ISERROR(VLOOKUP($F293,[1]기획현황취합!$A$1:$E$65440,[1]기획현황취합!$C$1,FALSE))=TRUE,0,VLOOKUP($F293,[1]기획현황취합!$A$1:$E$65440,[1]기획현황취합!$C$1,FALSE))</f>
        <v>41801</v>
      </c>
      <c r="AO293" s="45">
        <f>IF(ISERROR(($AM293/1.1)/VLOOKUP($AG293,'TARGET MU'!$A:$D,'TARGET MU'!$D$1,FALSE))=TRUE,0,($AM293/1.1)/VLOOKUP($AG293,'TARGET MU'!$A:$D,'TARGET MU'!$D$1,FALSE))</f>
        <v>56161.616161616155</v>
      </c>
      <c r="AP293" s="1110">
        <f>IF(OR(AF293=0,AND(AV293=0,AW293=0)),0,IF(AG293="캡보이2",AV293*$AQ$5+AU293,IF(OR(AK293="IN",AK293="BG",AK293="VT",AK293="CB"),$AU293+(($AV293*(1+$AW$4))*(HLOOKUP(VLOOKUP(AG293,'TARGET MU'!$A:$P,'TARGET MU'!$J$1,FALSE),$AO$4:$AR$5,2,FALSE)))+$AW293,$AU293+((($AV293*(1+$AW$4))*(1+HLOOKUP(VLOOKUP($P293,CODE!$K:$P,CODE!$P$1,FALSE),$AS$4:$AV$5,2,FALSE)))*(HLOOKUP(VLOOKUP(AG293,'TARGET MU'!$A:$P,'TARGET MU'!$J$1,FALSE),$AO$4:$AR$5,2,FALSE)))+$AW293)))</f>
        <v>67298.75</v>
      </c>
      <c r="AQ293" s="38">
        <f t="shared" si="313"/>
        <v>11137.133838383845</v>
      </c>
      <c r="AR293" s="754">
        <v>0</v>
      </c>
      <c r="AS293" s="754">
        <v>20</v>
      </c>
      <c r="AT293" s="244" t="s">
        <v>1724</v>
      </c>
      <c r="AU293" s="219">
        <f t="shared" si="314"/>
        <v>20</v>
      </c>
      <c r="AV293" s="245">
        <v>58.25</v>
      </c>
      <c r="AW293" s="246">
        <v>0</v>
      </c>
      <c r="AX293" s="250">
        <f>IF(ISERROR(VLOOKUP($F293,[1]기획현황취합!$A$1:$E$65440,[1]기획현황취합!$D$1,FALSE))=TRUE,0,VLOOKUP($F293,[1]기획현황취합!$A$1:$E$65440,[1]기획현황취합!$D$1,FALSE))</f>
        <v>41746</v>
      </c>
      <c r="AY293" s="248">
        <v>0</v>
      </c>
      <c r="AZ293" s="208">
        <f>IF(ISERROR(VLOOKUP($F293,[1]기획현황취합!$A$1:$E$65440,[1]기획현황취합!$E$1,FALSE))=TRUE,0,VLOOKUP($F293,[1]기획현황취합!$A$1:$E$65440,[1]기획현황취합!$E$1,FALSE))</f>
        <v>41897</v>
      </c>
      <c r="BA293" s="243">
        <v>41912</v>
      </c>
      <c r="BB293" s="243">
        <v>41920</v>
      </c>
      <c r="BC293" s="243">
        <v>0</v>
      </c>
      <c r="BD293" s="243">
        <v>0</v>
      </c>
      <c r="BE293" s="243">
        <v>0</v>
      </c>
      <c r="BF293" s="243">
        <v>0</v>
      </c>
      <c r="BG293" s="249" t="s">
        <v>2838</v>
      </c>
      <c r="BH293" s="249">
        <v>0</v>
      </c>
      <c r="BI293" s="83">
        <f>IF($I293="TTL",SUMIF($C:$C,MID($K293,1,SEARCH("TTL",$K293)-2),$BI:$BI),SUMIF(실입고현황!$A:$A,BB293&amp;VLOOKUP($AG293,'TARGET MU'!$A:$D,'TARGET MU'!$B$1,FALSE)&amp;$Z293&amp;" "&amp;$AE293,실입고현황!$C:$C))</f>
        <v>220</v>
      </c>
      <c r="BJ293" s="102">
        <f>IF($I293="TTL",SUMIF($C:$C,MID($K293,1,SEARCH("TTL",$K293)-2),$BJ:$BJ),SUMIF(실입고현황!$A:$A,BC293&amp;VLOOKUP($AG293,'TARGET MU'!$A:$D,'TARGET MU'!$B$1,FALSE)&amp;$Z293&amp;" "&amp;$AE293,실입고현황!$C:$C))</f>
        <v>0</v>
      </c>
      <c r="BK293" s="103">
        <f>IF($I293="TTL",SUMIF($C:$C,MID($K293,1,SEARCH("TTL",$K293)-2),$BK:$BK),SUMIF(실입고현황!$A:$A,BD293&amp;VLOOKUP($AG293,'TARGET MU'!$A:$D,'TARGET MU'!$B$1,FALSE)&amp;$Z293&amp;" "&amp;$AE293,실입고현황!$C:$C))</f>
        <v>0</v>
      </c>
      <c r="BL293" s="103">
        <f>IF($I293="TTL",SUMIF($C:$C,MID($K293,1,SEARCH("TTL",$K293)-2),$BL:$BL),SUMIF(실입고현황!$A:$A,BE293&amp;VLOOKUP($AG293,'TARGET MU'!$A:$D,'TARGET MU'!$B$1,FALSE)&amp;$Z293&amp;" "&amp;$AE293,실입고현황!$C:$C))</f>
        <v>0</v>
      </c>
      <c r="BM293" s="103">
        <f>IF($I293="TTL",SUMIF($C:$C,MID($K293,1,SEARCH("TTL",$K293)-2),$BM:$BM),SUMIF(실입고현황!$A:$A,BF293&amp;VLOOKUP($AG293,'TARGET MU'!$A:$D,'TARGET MU'!$B$1,FALSE)&amp;$Z293&amp;" "&amp;$AE293,실입고현황!$C:$C))</f>
        <v>0</v>
      </c>
      <c r="BN293" s="104">
        <f t="shared" si="293"/>
        <v>0</v>
      </c>
      <c r="BO293" s="46">
        <f t="shared" si="294"/>
        <v>200</v>
      </c>
      <c r="BP293" s="94">
        <f t="shared" si="295"/>
        <v>13459750</v>
      </c>
      <c r="BQ293" s="94">
        <f t="shared" si="296"/>
        <v>55600000</v>
      </c>
      <c r="BR293" s="47">
        <f t="shared" si="289"/>
        <v>3.7553041137803107</v>
      </c>
      <c r="BT293" s="26" t="str">
        <f>IF(ISERROR(Z293&amp;VLOOKUP($AG293,'TARGET MU'!$A:$D,'TARGET MU'!$B$1,FALSE))=TRUE,"",Z293&amp;VLOOKUP($AG293,'TARGET MU'!$A:$D,'TARGET MU'!$B$1,FALSE))</f>
        <v>URBJPF5007RE대경글로텍</v>
      </c>
      <c r="BU293" s="31">
        <f t="shared" si="305"/>
        <v>67298.75</v>
      </c>
      <c r="BV293" s="31" t="str">
        <f t="shared" si="306"/>
        <v>URBJPF5007REOXS200278000대경06IN</v>
      </c>
      <c r="BX293" s="54" t="str">
        <f t="shared" si="326"/>
        <v>URB</v>
      </c>
      <c r="BY293" s="55">
        <f t="shared" si="327"/>
        <v>5</v>
      </c>
      <c r="BZ293" s="55" t="str">
        <f t="shared" si="328"/>
        <v>M</v>
      </c>
      <c r="CA293" s="55" t="str">
        <f t="shared" si="329"/>
        <v>JP</v>
      </c>
      <c r="CB293" s="55" t="str">
        <f t="shared" si="330"/>
        <v>U</v>
      </c>
      <c r="CC293" s="55" t="str">
        <f t="shared" si="331"/>
        <v>IN</v>
      </c>
      <c r="CD293" s="56" t="str">
        <f t="shared" si="332"/>
        <v>14FW_URBAN SWAGGER_JUMPER_03_RD</v>
      </c>
      <c r="CE293" s="55" t="str">
        <f t="shared" si="333"/>
        <v>URBJPF5007</v>
      </c>
      <c r="CF293" s="55" t="str">
        <f t="shared" si="334"/>
        <v>007</v>
      </c>
      <c r="CG293" s="56" t="str">
        <f t="shared" si="335"/>
        <v>14FW_URBAN SWAGGER_JUMPER_03_RD</v>
      </c>
      <c r="CH293" s="55" t="str">
        <f t="shared" si="336"/>
        <v>RE</v>
      </c>
      <c r="CI293" s="55">
        <f t="shared" si="337"/>
        <v>1</v>
      </c>
      <c r="CJ293" s="55" t="str">
        <f t="shared" si="338"/>
        <v>OXS</v>
      </c>
      <c r="CK293" s="57">
        <f t="shared" si="297"/>
        <v>200</v>
      </c>
      <c r="CL293" s="58">
        <f t="shared" si="339"/>
        <v>58.25</v>
      </c>
      <c r="CM293" s="57">
        <f t="shared" si="340"/>
        <v>278000</v>
      </c>
      <c r="CN293" s="57">
        <f t="shared" si="341"/>
        <v>67278.75</v>
      </c>
      <c r="CO293" s="57">
        <f t="shared" si="342"/>
        <v>20</v>
      </c>
      <c r="CP293" s="59">
        <f t="shared" si="343"/>
        <v>1</v>
      </c>
      <c r="CQ293" s="234"/>
      <c r="CS293" s="48"/>
      <c r="CT293" s="49" t="str">
        <f t="shared" si="344"/>
        <v>URBJPF5007REOXS</v>
      </c>
      <c r="CU293" s="50" t="str">
        <f t="shared" si="345"/>
        <v>URBAN SWAGGER</v>
      </c>
      <c r="CV293" s="50" t="str">
        <f t="shared" si="324"/>
        <v>JUMPER_007</v>
      </c>
      <c r="CW293" s="50" t="str">
        <f t="shared" si="346"/>
        <v>RED_OXS</v>
      </c>
      <c r="CX293" s="51" t="str">
        <f t="shared" si="347"/>
        <v>URB</v>
      </c>
      <c r="CY293" s="51" t="str">
        <f t="shared" si="348"/>
        <v>007</v>
      </c>
      <c r="CZ293" s="52">
        <f t="shared" si="298"/>
        <v>200</v>
      </c>
      <c r="DA293" s="52">
        <f t="shared" si="349"/>
        <v>278000</v>
      </c>
      <c r="DB293" s="51" t="str">
        <f t="shared" si="350"/>
        <v>RED</v>
      </c>
      <c r="DC293" s="51" t="str">
        <f t="shared" si="351"/>
        <v>OXS</v>
      </c>
      <c r="DD293" s="60"/>
      <c r="DE293" s="164"/>
      <c r="DG293" s="270">
        <v>41778</v>
      </c>
      <c r="DH293" s="276">
        <f t="shared" si="322"/>
        <v>41807</v>
      </c>
      <c r="DI293" s="269">
        <v>41750</v>
      </c>
      <c r="DJ293" s="269">
        <v>41750</v>
      </c>
      <c r="DK293" s="270"/>
      <c r="DL293" s="1167"/>
      <c r="DM293" s="1167"/>
      <c r="DN293" s="270"/>
      <c r="DO293" s="270"/>
      <c r="DP293" s="277">
        <f t="shared" si="323"/>
        <v>41837</v>
      </c>
      <c r="DQ293" s="270"/>
      <c r="DR293" s="270"/>
      <c r="DS293" s="271"/>
      <c r="DT293" s="270"/>
      <c r="DU293" s="271"/>
      <c r="DV293" s="270">
        <v>41823</v>
      </c>
      <c r="DW293" s="270"/>
      <c r="DX293" s="271"/>
      <c r="DY293" s="271"/>
      <c r="DZ293" s="60"/>
      <c r="EA293" s="61"/>
      <c r="EB293" s="61"/>
      <c r="EC293" s="26" t="str">
        <f t="shared" si="307"/>
        <v>URBJPF5007RE41746</v>
      </c>
      <c r="ED293" s="26" t="str">
        <f t="shared" si="308"/>
        <v>URBJPF5007REOXS</v>
      </c>
      <c r="EE293" s="27">
        <f>IF($ED293="",0,IF(COUNTIF(ED$12:ED292,ED293)=0,0,COUNTIF(ED$12:ED292,ED293)))</f>
        <v>0</v>
      </c>
      <c r="EF293" s="26">
        <f t="shared" si="309"/>
        <v>0</v>
      </c>
      <c r="EG293" s="27" t="str">
        <f t="shared" si="310"/>
        <v/>
      </c>
      <c r="EI293" s="26" t="str">
        <f t="shared" si="311"/>
        <v>URBJPF5007</v>
      </c>
      <c r="EJ293" s="26" t="str">
        <f t="shared" si="312"/>
        <v>URBJPF5007RE</v>
      </c>
      <c r="EV293" s="26">
        <f t="shared" si="325"/>
        <v>11650</v>
      </c>
    </row>
    <row r="294" spans="1:152" s="26" customFormat="1" ht="52.5" customHeight="1">
      <c r="A294" s="168" t="str">
        <f>IF(OR($I294="TTL",$I294=""),"",IF(ISERROR(VLOOKUP($B294,CODE!$D:$G,CODE!$F$1-2,FALSE))=TRUE,"전략",VLOOKUP($B294,CODE!$D:$G,CODE!$F$1-2,FALSE)))</f>
        <v>전략</v>
      </c>
      <c r="B294" s="217" t="str">
        <f>IF(OR($I294="TTL",$I294=""),"",IF(VLOOKUP($P294,CODE!$K:$O,CODE!$O$1,FALSE)="",$I294,$I294&amp;"-"&amp;VLOOKUP($P294,CODE!$K:$O,CODE!$O$1,FALSE)))</f>
        <v>URB-의류</v>
      </c>
      <c r="C294" s="71" t="str">
        <f t="shared" si="299"/>
        <v>URB-대경-06</v>
      </c>
      <c r="D294" s="300" t="str">
        <f t="shared" si="300"/>
        <v>URB-대경-06URBJPF5007RE</v>
      </c>
      <c r="E294" s="71">
        <f t="shared" si="301"/>
        <v>2</v>
      </c>
      <c r="F294" s="193" t="str">
        <f t="shared" si="302"/>
        <v>URB-대경-062</v>
      </c>
      <c r="G294" s="71" t="str">
        <f t="shared" si="303"/>
        <v>URB-대경-062-URBJPF5007REDOSS</v>
      </c>
      <c r="H294" s="71" t="str">
        <f>IF(ISERROR(I294&amp;VLOOKUP(P294,CODE!$K:$N,CODE!$N$1,FALSE)&amp;S294)=TRUE,0,I294&amp;VLOOKUP(P294,CODE!$K:$N,CODE!$N$1,FALSE)&amp;S294)</f>
        <v>URB의류7</v>
      </c>
      <c r="I294" s="71" t="str">
        <f>IF(ISERROR(SEARCH("TTL",$K294))=TRUE,IF($L294="","",VLOOKUP($L294,CODE!$B:$G,CODE!$D$1,FALSE)),"TTL")</f>
        <v>URB</v>
      </c>
      <c r="J294" s="237" t="str">
        <f t="shared" si="304"/>
        <v>14FW_U</v>
      </c>
      <c r="K294" s="878"/>
      <c r="L294" s="40" t="s">
        <v>2610</v>
      </c>
      <c r="M294" s="41" t="str">
        <f>IF(OR($I294="TTL",$L294=""),"",VLOOKUP($L294,CODE!$B:$D,CODE!$C$1,FALSE))</f>
        <v>URBAN SWAGGER</v>
      </c>
      <c r="N294" s="42" t="str">
        <f>IF(OR($I294="TTL",$L294=""),"",VLOOKUP($K$2,CODE!$S:$T,CODE!$T$1-1,FALSE))</f>
        <v>F</v>
      </c>
      <c r="O294" s="1281">
        <v>5</v>
      </c>
      <c r="P294" s="40" t="s">
        <v>2611</v>
      </c>
      <c r="Q294" s="41" t="str">
        <f>IF(OR($I294="TTL",$P294=""),"",VLOOKUP($P294,CODE!$K:$M,CODE!$L$1,FALSE))</f>
        <v>JUMPER</v>
      </c>
      <c r="R294" s="1282" t="s">
        <v>2581</v>
      </c>
      <c r="S294" s="1283">
        <v>7</v>
      </c>
      <c r="T294" s="43" t="str">
        <f t="shared" si="317"/>
        <v>007</v>
      </c>
      <c r="U294" s="39" t="str">
        <f t="shared" si="318"/>
        <v>URBJPF5007</v>
      </c>
      <c r="V294" s="36">
        <f t="shared" si="290"/>
        <v>0.1</v>
      </c>
      <c r="W294" s="1284" t="s">
        <v>2612</v>
      </c>
      <c r="X294" s="39" t="str">
        <f>IF($Y294="","",VLOOKUP($Y294,CODE!$AE:$AF,CODE!$AF$1-1,FALSE))</f>
        <v>RE</v>
      </c>
      <c r="Y294" s="37" t="s">
        <v>2613</v>
      </c>
      <c r="Z294" s="35" t="str">
        <f t="shared" si="319"/>
        <v>URBJPF5007RE</v>
      </c>
      <c r="AA294" s="592" t="str">
        <f t="shared" si="316"/>
        <v/>
      </c>
      <c r="AB294" s="44">
        <f t="shared" si="292"/>
        <v>0.2</v>
      </c>
      <c r="AC294" s="598" t="s">
        <v>3025</v>
      </c>
      <c r="AD294" s="184">
        <v>1</v>
      </c>
      <c r="AE294" s="1285" t="s">
        <v>2614</v>
      </c>
      <c r="AF294" s="1295">
        <v>400</v>
      </c>
      <c r="AG294" s="1287" t="s">
        <v>2584</v>
      </c>
      <c r="AH294" s="1288">
        <v>6</v>
      </c>
      <c r="AI294" s="224" t="str">
        <f t="shared" si="320"/>
        <v>06</v>
      </c>
      <c r="AJ294" s="1289" t="s">
        <v>2585</v>
      </c>
      <c r="AK294" s="1289" t="s">
        <v>2586</v>
      </c>
      <c r="AL294" s="212">
        <f t="shared" si="321"/>
        <v>1</v>
      </c>
      <c r="AM294" s="247">
        <f>IF(ISERROR(VLOOKUP($F294,[1]기획현황취합!$A$1:$E$65440,[1]기획현황취합!$B$1,FALSE))=TRUE,0,VLOOKUP($F294,[1]기획현황취합!$A$1:$E$65440,[1]기획현황취합!$B$1,FALSE))</f>
        <v>278000</v>
      </c>
      <c r="AN294" s="1099">
        <f>IF(ISERROR(VLOOKUP($F294,[1]기획현황취합!$A$1:$E$65440,[1]기획현황취합!$C$1,FALSE))=TRUE,0,VLOOKUP($F294,[1]기획현황취합!$A$1:$E$65440,[1]기획현황취합!$C$1,FALSE))</f>
        <v>41801</v>
      </c>
      <c r="AO294" s="45">
        <f>IF(ISERROR(($AM294/1.1)/VLOOKUP($AG294,'TARGET MU'!$A:$D,'TARGET MU'!$D$1,FALSE))=TRUE,0,($AM294/1.1)/VLOOKUP($AG294,'TARGET MU'!$A:$D,'TARGET MU'!$D$1,FALSE))</f>
        <v>56161.616161616155</v>
      </c>
      <c r="AP294" s="1110">
        <f>IF(OR(AF294=0,AND(AV294=0,AW294=0)),0,IF(AG294="캡보이2",AV294*$AQ$5+AU294,IF(OR(AK294="IN",AK294="BG",AK294="VT",AK294="CB"),$AU294+(($AV294*(1+$AW$4))*(HLOOKUP(VLOOKUP(AG294,'TARGET MU'!$A:$P,'TARGET MU'!$J$1,FALSE),$AO$4:$AR$5,2,FALSE)))+$AW294,$AU294+((($AV294*(1+$AW$4))*(1+HLOOKUP(VLOOKUP($P294,CODE!$K:$P,CODE!$P$1,FALSE),$AS$4:$AV$5,2,FALSE)))*(HLOOKUP(VLOOKUP(AG294,'TARGET MU'!$A:$P,'TARGET MU'!$J$1,FALSE),$AO$4:$AR$5,2,FALSE)))+$AW294)))</f>
        <v>67298.75</v>
      </c>
      <c r="AQ294" s="38">
        <f t="shared" si="313"/>
        <v>11137.133838383845</v>
      </c>
      <c r="AR294" s="754">
        <v>0</v>
      </c>
      <c r="AS294" s="754">
        <v>20</v>
      </c>
      <c r="AT294" s="244" t="s">
        <v>1724</v>
      </c>
      <c r="AU294" s="219">
        <f t="shared" si="314"/>
        <v>20</v>
      </c>
      <c r="AV294" s="245">
        <v>58.25</v>
      </c>
      <c r="AW294" s="246">
        <v>0</v>
      </c>
      <c r="AX294" s="250">
        <f>IF(ISERROR(VLOOKUP($F294,[1]기획현황취합!$A$1:$E$65440,[1]기획현황취합!$D$1,FALSE))=TRUE,0,VLOOKUP($F294,[1]기획현황취합!$A$1:$E$65440,[1]기획현황취합!$D$1,FALSE))</f>
        <v>41746</v>
      </c>
      <c r="AY294" s="248">
        <v>0</v>
      </c>
      <c r="AZ294" s="208">
        <f>IF(ISERROR(VLOOKUP($F294,[1]기획현황취합!$A$1:$E$65440,[1]기획현황취합!$E$1,FALSE))=TRUE,0,VLOOKUP($F294,[1]기획현황취합!$A$1:$E$65440,[1]기획현황취합!$E$1,FALSE))</f>
        <v>41897</v>
      </c>
      <c r="BA294" s="243">
        <v>41912</v>
      </c>
      <c r="BB294" s="243">
        <v>41920</v>
      </c>
      <c r="BC294" s="243">
        <v>0</v>
      </c>
      <c r="BD294" s="243">
        <v>0</v>
      </c>
      <c r="BE294" s="243">
        <v>0</v>
      </c>
      <c r="BF294" s="243">
        <v>0</v>
      </c>
      <c r="BG294" s="249" t="s">
        <v>2838</v>
      </c>
      <c r="BH294" s="249">
        <v>0</v>
      </c>
      <c r="BI294" s="83">
        <f>IF($I294="TTL",SUMIF($C:$C,MID($K294,1,SEARCH("TTL",$K294)-2),$BI:$BI),SUMIF(실입고현황!$A:$A,BB294&amp;VLOOKUP($AG294,'TARGET MU'!$A:$D,'TARGET MU'!$B$1,FALSE)&amp;$Z294&amp;" "&amp;$AE294,실입고현황!$C:$C))</f>
        <v>439</v>
      </c>
      <c r="BJ294" s="102">
        <f>IF($I294="TTL",SUMIF($C:$C,MID($K294,1,SEARCH("TTL",$K294)-2),$BJ:$BJ),SUMIF(실입고현황!$A:$A,BC294&amp;VLOOKUP($AG294,'TARGET MU'!$A:$D,'TARGET MU'!$B$1,FALSE)&amp;$Z294&amp;" "&amp;$AE294,실입고현황!$C:$C))</f>
        <v>0</v>
      </c>
      <c r="BK294" s="103">
        <f>IF($I294="TTL",SUMIF($C:$C,MID($K294,1,SEARCH("TTL",$K294)-2),$BK:$BK),SUMIF(실입고현황!$A:$A,BD294&amp;VLOOKUP($AG294,'TARGET MU'!$A:$D,'TARGET MU'!$B$1,FALSE)&amp;$Z294&amp;" "&amp;$AE294,실입고현황!$C:$C))</f>
        <v>0</v>
      </c>
      <c r="BL294" s="103">
        <f>IF($I294="TTL",SUMIF($C:$C,MID($K294,1,SEARCH("TTL",$K294)-2),$BL:$BL),SUMIF(실입고현황!$A:$A,BE294&amp;VLOOKUP($AG294,'TARGET MU'!$A:$D,'TARGET MU'!$B$1,FALSE)&amp;$Z294&amp;" "&amp;$AE294,실입고현황!$C:$C))</f>
        <v>0</v>
      </c>
      <c r="BM294" s="103">
        <f>IF($I294="TTL",SUMIF($C:$C,MID($K294,1,SEARCH("TTL",$K294)-2),$BM:$BM),SUMIF(실입고현황!$A:$A,BF294&amp;VLOOKUP($AG294,'TARGET MU'!$A:$D,'TARGET MU'!$B$1,FALSE)&amp;$Z294&amp;" "&amp;$AE294,실입고현황!$C:$C))</f>
        <v>0</v>
      </c>
      <c r="BN294" s="104">
        <f t="shared" si="293"/>
        <v>0</v>
      </c>
      <c r="BO294" s="46">
        <f t="shared" si="294"/>
        <v>400</v>
      </c>
      <c r="BP294" s="94">
        <f t="shared" si="295"/>
        <v>26919500</v>
      </c>
      <c r="BQ294" s="94">
        <f t="shared" si="296"/>
        <v>111200000</v>
      </c>
      <c r="BR294" s="47">
        <f t="shared" si="289"/>
        <v>3.7553041137803107</v>
      </c>
      <c r="BT294" s="26" t="str">
        <f>IF(ISERROR(Z294&amp;VLOOKUP($AG294,'TARGET MU'!$A:$D,'TARGET MU'!$B$1,FALSE))=TRUE,"",Z294&amp;VLOOKUP($AG294,'TARGET MU'!$A:$D,'TARGET MU'!$B$1,FALSE))</f>
        <v>URBJPF5007RE대경글로텍</v>
      </c>
      <c r="BU294" s="31">
        <f t="shared" si="305"/>
        <v>67298.75</v>
      </c>
      <c r="BV294" s="31" t="str">
        <f t="shared" si="306"/>
        <v>URBJPF5007REOSS400278000대경06IN</v>
      </c>
      <c r="BX294" s="54" t="str">
        <f t="shared" si="326"/>
        <v>URB</v>
      </c>
      <c r="BY294" s="55">
        <f t="shared" si="327"/>
        <v>5</v>
      </c>
      <c r="BZ294" s="55" t="str">
        <f t="shared" si="328"/>
        <v>M</v>
      </c>
      <c r="CA294" s="55" t="str">
        <f t="shared" si="329"/>
        <v>JP</v>
      </c>
      <c r="CB294" s="55" t="str">
        <f t="shared" si="330"/>
        <v>U</v>
      </c>
      <c r="CC294" s="55" t="str">
        <f t="shared" si="331"/>
        <v>IN</v>
      </c>
      <c r="CD294" s="56" t="str">
        <f t="shared" si="332"/>
        <v>14FW_URBAN SWAGGER_JUMPER_03_RD</v>
      </c>
      <c r="CE294" s="55" t="str">
        <f t="shared" si="333"/>
        <v>URBJPF5007</v>
      </c>
      <c r="CF294" s="55" t="str">
        <f t="shared" si="334"/>
        <v>007</v>
      </c>
      <c r="CG294" s="56" t="str">
        <f t="shared" si="335"/>
        <v>14FW_URBAN SWAGGER_JUMPER_03_RD</v>
      </c>
      <c r="CH294" s="55" t="str">
        <f t="shared" si="336"/>
        <v>RE</v>
      </c>
      <c r="CI294" s="55">
        <f t="shared" si="337"/>
        <v>1</v>
      </c>
      <c r="CJ294" s="55" t="str">
        <f t="shared" si="338"/>
        <v>OSS</v>
      </c>
      <c r="CK294" s="57">
        <f t="shared" si="297"/>
        <v>400</v>
      </c>
      <c r="CL294" s="58">
        <f t="shared" si="339"/>
        <v>58.25</v>
      </c>
      <c r="CM294" s="57">
        <f t="shared" si="340"/>
        <v>278000</v>
      </c>
      <c r="CN294" s="57">
        <f t="shared" si="341"/>
        <v>67278.75</v>
      </c>
      <c r="CO294" s="57">
        <f t="shared" si="342"/>
        <v>20</v>
      </c>
      <c r="CP294" s="59">
        <f t="shared" si="343"/>
        <v>1</v>
      </c>
      <c r="CQ294" s="234"/>
      <c r="CS294" s="48"/>
      <c r="CT294" s="49" t="str">
        <f t="shared" si="344"/>
        <v>URBJPF5007REOSS</v>
      </c>
      <c r="CU294" s="50" t="str">
        <f t="shared" si="345"/>
        <v>URBAN SWAGGER</v>
      </c>
      <c r="CV294" s="50" t="str">
        <f t="shared" si="324"/>
        <v>JUMPER_007</v>
      </c>
      <c r="CW294" s="50" t="str">
        <f t="shared" si="346"/>
        <v>RED_OSS</v>
      </c>
      <c r="CX294" s="51" t="str">
        <f t="shared" si="347"/>
        <v>URB</v>
      </c>
      <c r="CY294" s="51" t="str">
        <f t="shared" si="348"/>
        <v>007</v>
      </c>
      <c r="CZ294" s="52">
        <f t="shared" si="298"/>
        <v>400</v>
      </c>
      <c r="DA294" s="52">
        <f t="shared" si="349"/>
        <v>278000</v>
      </c>
      <c r="DB294" s="51" t="str">
        <f t="shared" si="350"/>
        <v>RED</v>
      </c>
      <c r="DC294" s="51" t="str">
        <f t="shared" si="351"/>
        <v>OSS</v>
      </c>
      <c r="DD294" s="60"/>
      <c r="DE294" s="164"/>
      <c r="DG294" s="270">
        <v>41778</v>
      </c>
      <c r="DH294" s="276">
        <f t="shared" si="322"/>
        <v>41807</v>
      </c>
      <c r="DI294" s="269">
        <v>41750</v>
      </c>
      <c r="DJ294" s="269">
        <v>41750</v>
      </c>
      <c r="DK294" s="270"/>
      <c r="DL294" s="1167"/>
      <c r="DM294" s="1167"/>
      <c r="DN294" s="270"/>
      <c r="DO294" s="270"/>
      <c r="DP294" s="277">
        <f t="shared" si="323"/>
        <v>41837</v>
      </c>
      <c r="DQ294" s="270"/>
      <c r="DR294" s="270"/>
      <c r="DS294" s="271"/>
      <c r="DT294" s="270"/>
      <c r="DU294" s="271"/>
      <c r="DV294" s="270">
        <v>41823</v>
      </c>
      <c r="DW294" s="270"/>
      <c r="DX294" s="271"/>
      <c r="DY294" s="271"/>
      <c r="DZ294" s="60"/>
      <c r="EA294" s="61"/>
      <c r="EB294" s="61"/>
      <c r="EC294" s="26" t="str">
        <f t="shared" si="307"/>
        <v/>
      </c>
      <c r="ED294" s="26" t="str">
        <f t="shared" si="308"/>
        <v>URBJPF5007REOSS</v>
      </c>
      <c r="EE294" s="27">
        <f>IF($ED294="",0,IF(COUNTIF(ED$12:ED293,ED294)=0,0,COUNTIF(ED$12:ED293,ED294)))</f>
        <v>0</v>
      </c>
      <c r="EF294" s="26">
        <f t="shared" si="309"/>
        <v>0</v>
      </c>
      <c r="EG294" s="27" t="str">
        <f t="shared" si="310"/>
        <v/>
      </c>
      <c r="EI294" s="26" t="str">
        <f t="shared" si="311"/>
        <v>URBJPF5007</v>
      </c>
      <c r="EJ294" s="26" t="str">
        <f t="shared" si="312"/>
        <v>URBJPF5007RE</v>
      </c>
      <c r="EV294" s="26">
        <f t="shared" si="325"/>
        <v>23300</v>
      </c>
    </row>
    <row r="295" spans="1:152" s="26" customFormat="1" ht="52.5" customHeight="1">
      <c r="A295" s="168" t="str">
        <f>IF(OR($I295="TTL",$I295=""),"",IF(ISERROR(VLOOKUP($B295,CODE!$D:$G,CODE!$F$1-2,FALSE))=TRUE,"전략",VLOOKUP($B295,CODE!$D:$G,CODE!$F$1-2,FALSE)))</f>
        <v>전략</v>
      </c>
      <c r="B295" s="217" t="str">
        <f>IF(OR($I295="TTL",$I295=""),"",IF(VLOOKUP($P295,CODE!$K:$O,CODE!$O$1,FALSE)="",$I295,$I295&amp;"-"&amp;VLOOKUP($P295,CODE!$K:$O,CODE!$O$1,FALSE)))</f>
        <v>URB-의류</v>
      </c>
      <c r="C295" s="71" t="str">
        <f t="shared" si="299"/>
        <v>URB-대경-06</v>
      </c>
      <c r="D295" s="300" t="str">
        <f t="shared" si="300"/>
        <v>URB-대경-06URBJPF5007RE</v>
      </c>
      <c r="E295" s="71">
        <f t="shared" si="301"/>
        <v>2</v>
      </c>
      <c r="F295" s="193" t="str">
        <f t="shared" si="302"/>
        <v>URB-대경-062</v>
      </c>
      <c r="G295" s="71" t="str">
        <f t="shared" si="303"/>
        <v>URB-대경-062-URBJPF5007REDOMM</v>
      </c>
      <c r="H295" s="71" t="str">
        <f>IF(ISERROR(I295&amp;VLOOKUP(P295,CODE!$K:$N,CODE!$N$1,FALSE)&amp;S295)=TRUE,0,I295&amp;VLOOKUP(P295,CODE!$K:$N,CODE!$N$1,FALSE)&amp;S295)</f>
        <v>URB의류7</v>
      </c>
      <c r="I295" s="71" t="str">
        <f>IF(ISERROR(SEARCH("TTL",$K295))=TRUE,IF($L295="","",VLOOKUP($L295,CODE!$B:$G,CODE!$D$1,FALSE)),"TTL")</f>
        <v>URB</v>
      </c>
      <c r="J295" s="237" t="str">
        <f t="shared" si="304"/>
        <v>14FW_U</v>
      </c>
      <c r="K295" s="878"/>
      <c r="L295" s="40" t="s">
        <v>2587</v>
      </c>
      <c r="M295" s="41" t="str">
        <f>IF(OR($I295="TTL",$L295=""),"",VLOOKUP($L295,CODE!$B:$D,CODE!$C$1,FALSE))</f>
        <v>URBAN SWAGGER</v>
      </c>
      <c r="N295" s="42" t="str">
        <f>IF(OR($I295="TTL",$L295=""),"",VLOOKUP($K$2,CODE!$S:$T,CODE!$T$1-1,FALSE))</f>
        <v>F</v>
      </c>
      <c r="O295" s="1281">
        <v>5</v>
      </c>
      <c r="P295" s="40" t="s">
        <v>2588</v>
      </c>
      <c r="Q295" s="41" t="str">
        <f>IF(OR($I295="TTL",$P295=""),"",VLOOKUP($P295,CODE!$K:$M,CODE!$L$1,FALSE))</f>
        <v>JUMPER</v>
      </c>
      <c r="R295" s="1282" t="s">
        <v>2581</v>
      </c>
      <c r="S295" s="1283">
        <v>7</v>
      </c>
      <c r="T295" s="43" t="str">
        <f t="shared" si="317"/>
        <v>007</v>
      </c>
      <c r="U295" s="39" t="str">
        <f t="shared" si="318"/>
        <v>URBJPF5007</v>
      </c>
      <c r="V295" s="36">
        <f t="shared" si="290"/>
        <v>0.1</v>
      </c>
      <c r="W295" s="1284" t="s">
        <v>2612</v>
      </c>
      <c r="X295" s="39" t="str">
        <f>IF($Y295="","",VLOOKUP($Y295,CODE!$AE:$AF,CODE!$AF$1-1,FALSE))</f>
        <v>RE</v>
      </c>
      <c r="Y295" s="37" t="s">
        <v>2613</v>
      </c>
      <c r="Z295" s="35" t="str">
        <f t="shared" si="319"/>
        <v>URBJPF5007RE</v>
      </c>
      <c r="AA295" s="592" t="str">
        <f t="shared" si="316"/>
        <v/>
      </c>
      <c r="AB295" s="44">
        <f t="shared" si="292"/>
        <v>0.2</v>
      </c>
      <c r="AC295" s="598" t="s">
        <v>3025</v>
      </c>
      <c r="AD295" s="184">
        <v>1</v>
      </c>
      <c r="AE295" s="1285" t="s">
        <v>2583</v>
      </c>
      <c r="AF295" s="1295">
        <v>450</v>
      </c>
      <c r="AG295" s="1287" t="s">
        <v>2584</v>
      </c>
      <c r="AH295" s="1288">
        <v>6</v>
      </c>
      <c r="AI295" s="224" t="str">
        <f t="shared" si="320"/>
        <v>06</v>
      </c>
      <c r="AJ295" s="1289" t="s">
        <v>2585</v>
      </c>
      <c r="AK295" s="1289" t="s">
        <v>2586</v>
      </c>
      <c r="AL295" s="212">
        <f t="shared" si="321"/>
        <v>1</v>
      </c>
      <c r="AM295" s="247">
        <f>IF(ISERROR(VLOOKUP($F295,[1]기획현황취합!$A$1:$E$65440,[1]기획현황취합!$B$1,FALSE))=TRUE,0,VLOOKUP($F295,[1]기획현황취합!$A$1:$E$65440,[1]기획현황취합!$B$1,FALSE))</f>
        <v>278000</v>
      </c>
      <c r="AN295" s="1099">
        <f>IF(ISERROR(VLOOKUP($F295,[1]기획현황취합!$A$1:$E$65440,[1]기획현황취합!$C$1,FALSE))=TRUE,0,VLOOKUP($F295,[1]기획현황취합!$A$1:$E$65440,[1]기획현황취합!$C$1,FALSE))</f>
        <v>41801</v>
      </c>
      <c r="AO295" s="45">
        <f>IF(ISERROR(($AM295/1.1)/VLOOKUP($AG295,'TARGET MU'!$A:$D,'TARGET MU'!$D$1,FALSE))=TRUE,0,($AM295/1.1)/VLOOKUP($AG295,'TARGET MU'!$A:$D,'TARGET MU'!$D$1,FALSE))</f>
        <v>56161.616161616155</v>
      </c>
      <c r="AP295" s="1110">
        <f>IF(OR(AF295=0,AND(AV295=0,AW295=0)),0,IF(AG295="캡보이2",AV295*$AQ$5+AU295,IF(OR(AK295="IN",AK295="BG",AK295="VT",AK295="CB"),$AU295+(($AV295*(1+$AW$4))*(HLOOKUP(VLOOKUP(AG295,'TARGET MU'!$A:$P,'TARGET MU'!$J$1,FALSE),$AO$4:$AR$5,2,FALSE)))+$AW295,$AU295+((($AV295*(1+$AW$4))*(1+HLOOKUP(VLOOKUP($P295,CODE!$K:$P,CODE!$P$1,FALSE),$AS$4:$AV$5,2,FALSE)))*(HLOOKUP(VLOOKUP(AG295,'TARGET MU'!$A:$P,'TARGET MU'!$J$1,FALSE),$AO$4:$AR$5,2,FALSE)))+$AW295)))</f>
        <v>67298.75</v>
      </c>
      <c r="AQ295" s="38">
        <f t="shared" si="313"/>
        <v>11137.133838383845</v>
      </c>
      <c r="AR295" s="754">
        <v>0</v>
      </c>
      <c r="AS295" s="754">
        <v>20</v>
      </c>
      <c r="AT295" s="244" t="s">
        <v>1724</v>
      </c>
      <c r="AU295" s="219">
        <f t="shared" si="314"/>
        <v>20</v>
      </c>
      <c r="AV295" s="245">
        <v>58.25</v>
      </c>
      <c r="AW295" s="246">
        <v>0</v>
      </c>
      <c r="AX295" s="250">
        <f>IF(ISERROR(VLOOKUP($F295,[1]기획현황취합!$A$1:$E$65440,[1]기획현황취합!$D$1,FALSE))=TRUE,0,VLOOKUP($F295,[1]기획현황취합!$A$1:$E$65440,[1]기획현황취합!$D$1,FALSE))</f>
        <v>41746</v>
      </c>
      <c r="AY295" s="248">
        <v>0</v>
      </c>
      <c r="AZ295" s="208">
        <f>IF(ISERROR(VLOOKUP($F295,[1]기획현황취합!$A$1:$E$65440,[1]기획현황취합!$E$1,FALSE))=TRUE,0,VLOOKUP($F295,[1]기획현황취합!$A$1:$E$65440,[1]기획현황취합!$E$1,FALSE))</f>
        <v>41897</v>
      </c>
      <c r="BA295" s="243">
        <v>41912</v>
      </c>
      <c r="BB295" s="243">
        <v>41920</v>
      </c>
      <c r="BC295" s="243">
        <v>0</v>
      </c>
      <c r="BD295" s="243">
        <v>0</v>
      </c>
      <c r="BE295" s="243">
        <v>0</v>
      </c>
      <c r="BF295" s="243">
        <v>0</v>
      </c>
      <c r="BG295" s="249" t="s">
        <v>2838</v>
      </c>
      <c r="BH295" s="249">
        <v>0</v>
      </c>
      <c r="BI295" s="83">
        <f>IF($I295="TTL",SUMIF($C:$C,MID($K295,1,SEARCH("TTL",$K295)-2),$BI:$BI),SUMIF(실입고현황!$A:$A,BB295&amp;VLOOKUP($AG295,'TARGET MU'!$A:$D,'TARGET MU'!$B$1,FALSE)&amp;$Z295&amp;" "&amp;$AE295,실입고현황!$C:$C))</f>
        <v>503</v>
      </c>
      <c r="BJ295" s="102">
        <f>IF($I295="TTL",SUMIF($C:$C,MID($K295,1,SEARCH("TTL",$K295)-2),$BJ:$BJ),SUMIF(실입고현황!$A:$A,BC295&amp;VLOOKUP($AG295,'TARGET MU'!$A:$D,'TARGET MU'!$B$1,FALSE)&amp;$Z295&amp;" "&amp;$AE295,실입고현황!$C:$C))</f>
        <v>0</v>
      </c>
      <c r="BK295" s="103">
        <f>IF($I295="TTL",SUMIF($C:$C,MID($K295,1,SEARCH("TTL",$K295)-2),$BK:$BK),SUMIF(실입고현황!$A:$A,BD295&amp;VLOOKUP($AG295,'TARGET MU'!$A:$D,'TARGET MU'!$B$1,FALSE)&amp;$Z295&amp;" "&amp;$AE295,실입고현황!$C:$C))</f>
        <v>0</v>
      </c>
      <c r="BL295" s="103">
        <f>IF($I295="TTL",SUMIF($C:$C,MID($K295,1,SEARCH("TTL",$K295)-2),$BL:$BL),SUMIF(실입고현황!$A:$A,BE295&amp;VLOOKUP($AG295,'TARGET MU'!$A:$D,'TARGET MU'!$B$1,FALSE)&amp;$Z295&amp;" "&amp;$AE295,실입고현황!$C:$C))</f>
        <v>0</v>
      </c>
      <c r="BM295" s="103">
        <f>IF($I295="TTL",SUMIF($C:$C,MID($K295,1,SEARCH("TTL",$K295)-2),$BM:$BM),SUMIF(실입고현황!$A:$A,BF295&amp;VLOOKUP($AG295,'TARGET MU'!$A:$D,'TARGET MU'!$B$1,FALSE)&amp;$Z295&amp;" "&amp;$AE295,실입고현황!$C:$C))</f>
        <v>0</v>
      </c>
      <c r="BN295" s="104">
        <f t="shared" si="293"/>
        <v>0</v>
      </c>
      <c r="BO295" s="46">
        <f t="shared" si="294"/>
        <v>450</v>
      </c>
      <c r="BP295" s="94">
        <f t="shared" si="295"/>
        <v>30284437.5</v>
      </c>
      <c r="BQ295" s="94">
        <f t="shared" si="296"/>
        <v>125100000</v>
      </c>
      <c r="BR295" s="47">
        <f t="shared" si="289"/>
        <v>3.7553041137803107</v>
      </c>
      <c r="BT295" s="26" t="str">
        <f>IF(ISERROR(Z295&amp;VLOOKUP($AG295,'TARGET MU'!$A:$D,'TARGET MU'!$B$1,FALSE))=TRUE,"",Z295&amp;VLOOKUP($AG295,'TARGET MU'!$A:$D,'TARGET MU'!$B$1,FALSE))</f>
        <v>URBJPF5007RE대경글로텍</v>
      </c>
      <c r="BU295" s="31">
        <f t="shared" si="305"/>
        <v>67298.75</v>
      </c>
      <c r="BV295" s="31" t="str">
        <f t="shared" si="306"/>
        <v>URBJPF5007REOMM450278000대경06IN</v>
      </c>
      <c r="BX295" s="54" t="str">
        <f t="shared" si="326"/>
        <v>URB</v>
      </c>
      <c r="BY295" s="55">
        <f t="shared" si="327"/>
        <v>5</v>
      </c>
      <c r="BZ295" s="55" t="str">
        <f t="shared" si="328"/>
        <v>M</v>
      </c>
      <c r="CA295" s="55" t="str">
        <f t="shared" si="329"/>
        <v>JP</v>
      </c>
      <c r="CB295" s="55" t="str">
        <f t="shared" si="330"/>
        <v>U</v>
      </c>
      <c r="CC295" s="55" t="str">
        <f t="shared" si="331"/>
        <v>IN</v>
      </c>
      <c r="CD295" s="56" t="str">
        <f t="shared" si="332"/>
        <v>14FW_URBAN SWAGGER_JUMPER_03_RD</v>
      </c>
      <c r="CE295" s="55" t="str">
        <f t="shared" si="333"/>
        <v>URBJPF5007</v>
      </c>
      <c r="CF295" s="55" t="str">
        <f t="shared" si="334"/>
        <v>007</v>
      </c>
      <c r="CG295" s="56" t="str">
        <f t="shared" si="335"/>
        <v>14FW_URBAN SWAGGER_JUMPER_03_RD</v>
      </c>
      <c r="CH295" s="55" t="str">
        <f t="shared" si="336"/>
        <v>RE</v>
      </c>
      <c r="CI295" s="55">
        <f t="shared" si="337"/>
        <v>1</v>
      </c>
      <c r="CJ295" s="55" t="str">
        <f t="shared" si="338"/>
        <v>OMM</v>
      </c>
      <c r="CK295" s="57">
        <f t="shared" si="297"/>
        <v>450</v>
      </c>
      <c r="CL295" s="58">
        <f t="shared" si="339"/>
        <v>58.25</v>
      </c>
      <c r="CM295" s="57">
        <f t="shared" si="340"/>
        <v>278000</v>
      </c>
      <c r="CN295" s="57">
        <f t="shared" si="341"/>
        <v>67278.75</v>
      </c>
      <c r="CO295" s="57">
        <f t="shared" si="342"/>
        <v>20</v>
      </c>
      <c r="CP295" s="59">
        <f t="shared" si="343"/>
        <v>1</v>
      </c>
      <c r="CQ295" s="234"/>
      <c r="CS295" s="48"/>
      <c r="CT295" s="49" t="str">
        <f t="shared" si="344"/>
        <v>URBJPF5007REOMM</v>
      </c>
      <c r="CU295" s="50" t="str">
        <f t="shared" si="345"/>
        <v>URBAN SWAGGER</v>
      </c>
      <c r="CV295" s="50" t="str">
        <f t="shared" si="324"/>
        <v>JUMPER_007</v>
      </c>
      <c r="CW295" s="50" t="str">
        <f t="shared" si="346"/>
        <v>RED_OMM</v>
      </c>
      <c r="CX295" s="51" t="str">
        <f t="shared" si="347"/>
        <v>URB</v>
      </c>
      <c r="CY295" s="51" t="str">
        <f t="shared" si="348"/>
        <v>007</v>
      </c>
      <c r="CZ295" s="52">
        <f t="shared" si="298"/>
        <v>450</v>
      </c>
      <c r="DA295" s="52">
        <f t="shared" si="349"/>
        <v>278000</v>
      </c>
      <c r="DB295" s="51" t="str">
        <f t="shared" si="350"/>
        <v>RED</v>
      </c>
      <c r="DC295" s="51" t="str">
        <f t="shared" si="351"/>
        <v>OMM</v>
      </c>
      <c r="DD295" s="60"/>
      <c r="DE295" s="164"/>
      <c r="DG295" s="270">
        <v>41778</v>
      </c>
      <c r="DH295" s="276">
        <f t="shared" si="322"/>
        <v>41807</v>
      </c>
      <c r="DI295" s="269">
        <v>41750</v>
      </c>
      <c r="DJ295" s="269">
        <v>41750</v>
      </c>
      <c r="DK295" s="270"/>
      <c r="DL295" s="1167"/>
      <c r="DM295" s="1167"/>
      <c r="DN295" s="270"/>
      <c r="DO295" s="270"/>
      <c r="DP295" s="277">
        <f t="shared" si="323"/>
        <v>41837</v>
      </c>
      <c r="DQ295" s="270"/>
      <c r="DR295" s="270"/>
      <c r="DS295" s="271"/>
      <c r="DT295" s="270"/>
      <c r="DU295" s="271"/>
      <c r="DV295" s="270">
        <v>41823</v>
      </c>
      <c r="DW295" s="270"/>
      <c r="DX295" s="271"/>
      <c r="DY295" s="271"/>
      <c r="DZ295" s="60"/>
      <c r="EA295" s="61"/>
      <c r="EB295" s="61"/>
      <c r="EC295" s="26" t="str">
        <f t="shared" si="307"/>
        <v/>
      </c>
      <c r="ED295" s="26" t="str">
        <f t="shared" si="308"/>
        <v>URBJPF5007REOMM</v>
      </c>
      <c r="EE295" s="27">
        <f>IF($ED295="",0,IF(COUNTIF(ED$12:ED294,ED295)=0,0,COUNTIF(ED$12:ED294,ED295)))</f>
        <v>0</v>
      </c>
      <c r="EF295" s="26">
        <f t="shared" si="309"/>
        <v>0</v>
      </c>
      <c r="EG295" s="27" t="str">
        <f t="shared" si="310"/>
        <v/>
      </c>
      <c r="EI295" s="26" t="str">
        <f t="shared" si="311"/>
        <v>URBJPF5007</v>
      </c>
      <c r="EJ295" s="26" t="str">
        <f t="shared" si="312"/>
        <v>URBJPF5007RE</v>
      </c>
      <c r="EV295" s="26">
        <f t="shared" si="325"/>
        <v>26212.5</v>
      </c>
    </row>
    <row r="296" spans="1:152" s="26" customFormat="1" ht="52.5" customHeight="1">
      <c r="A296" s="168" t="str">
        <f>IF(OR($I296="TTL",$I296=""),"",IF(ISERROR(VLOOKUP($B296,CODE!$D:$G,CODE!$F$1-2,FALSE))=TRUE,"전략",VLOOKUP($B296,CODE!$D:$G,CODE!$F$1-2,FALSE)))</f>
        <v>전략</v>
      </c>
      <c r="B296" s="217" t="str">
        <f>IF(OR($I296="TTL",$I296=""),"",IF(VLOOKUP($P296,CODE!$K:$O,CODE!$O$1,FALSE)="",$I296,$I296&amp;"-"&amp;VLOOKUP($P296,CODE!$K:$O,CODE!$O$1,FALSE)))</f>
        <v>URB-의류</v>
      </c>
      <c r="C296" s="71" t="str">
        <f t="shared" si="299"/>
        <v>URB-대경-06</v>
      </c>
      <c r="D296" s="300" t="str">
        <f t="shared" si="300"/>
        <v>URB-대경-06URBJPF5007RE</v>
      </c>
      <c r="E296" s="71">
        <f t="shared" si="301"/>
        <v>2</v>
      </c>
      <c r="F296" s="193" t="str">
        <f t="shared" si="302"/>
        <v>URB-대경-062</v>
      </c>
      <c r="G296" s="71" t="str">
        <f t="shared" si="303"/>
        <v>URB-대경-062-URBJPF5007REDOLL</v>
      </c>
      <c r="H296" s="71" t="str">
        <f>IF(ISERROR(I296&amp;VLOOKUP(P296,CODE!$K:$N,CODE!$N$1,FALSE)&amp;S296)=TRUE,0,I296&amp;VLOOKUP(P296,CODE!$K:$N,CODE!$N$1,FALSE)&amp;S296)</f>
        <v>URB의류7</v>
      </c>
      <c r="I296" s="71" t="str">
        <f>IF(ISERROR(SEARCH("TTL",$K296))=TRUE,IF($L296="","",VLOOKUP($L296,CODE!$B:$G,CODE!$D$1,FALSE)),"TTL")</f>
        <v>URB</v>
      </c>
      <c r="J296" s="237" t="str">
        <f t="shared" si="304"/>
        <v>14FW_U</v>
      </c>
      <c r="K296" s="878"/>
      <c r="L296" s="40" t="s">
        <v>2587</v>
      </c>
      <c r="M296" s="41" t="str">
        <f>IF(OR($I296="TTL",$L296=""),"",VLOOKUP($L296,CODE!$B:$D,CODE!$C$1,FALSE))</f>
        <v>URBAN SWAGGER</v>
      </c>
      <c r="N296" s="42" t="str">
        <f>IF(OR($I296="TTL",$L296=""),"",VLOOKUP($K$2,CODE!$S:$T,CODE!$T$1-1,FALSE))</f>
        <v>F</v>
      </c>
      <c r="O296" s="1281">
        <v>5</v>
      </c>
      <c r="P296" s="40" t="s">
        <v>2588</v>
      </c>
      <c r="Q296" s="41" t="str">
        <f>IF(OR($I296="TTL",$P296=""),"",VLOOKUP($P296,CODE!$K:$M,CODE!$L$1,FALSE))</f>
        <v>JUMPER</v>
      </c>
      <c r="R296" s="1282" t="s">
        <v>2590</v>
      </c>
      <c r="S296" s="1283">
        <v>7</v>
      </c>
      <c r="T296" s="43" t="str">
        <f t="shared" si="317"/>
        <v>007</v>
      </c>
      <c r="U296" s="39" t="str">
        <f t="shared" si="318"/>
        <v>URBJPF5007</v>
      </c>
      <c r="V296" s="36">
        <f t="shared" si="290"/>
        <v>0.1</v>
      </c>
      <c r="W296" s="1284" t="s">
        <v>2615</v>
      </c>
      <c r="X296" s="39" t="str">
        <f>IF($Y296="","",VLOOKUP($Y296,CODE!$AE:$AF,CODE!$AF$1-1,FALSE))</f>
        <v>RE</v>
      </c>
      <c r="Y296" s="37" t="s">
        <v>2616</v>
      </c>
      <c r="Z296" s="35" t="str">
        <f t="shared" si="319"/>
        <v>URBJPF5007RE</v>
      </c>
      <c r="AA296" s="592" t="str">
        <f t="shared" si="316"/>
        <v/>
      </c>
      <c r="AB296" s="44">
        <f t="shared" si="292"/>
        <v>0.2</v>
      </c>
      <c r="AC296" s="598" t="s">
        <v>3025</v>
      </c>
      <c r="AD296" s="184">
        <v>1</v>
      </c>
      <c r="AE296" s="1285" t="s">
        <v>2617</v>
      </c>
      <c r="AF296" s="1295">
        <v>250</v>
      </c>
      <c r="AG296" s="1287" t="s">
        <v>2592</v>
      </c>
      <c r="AH296" s="1288">
        <v>6</v>
      </c>
      <c r="AI296" s="224" t="str">
        <f t="shared" si="320"/>
        <v>06</v>
      </c>
      <c r="AJ296" s="1289" t="s">
        <v>2593</v>
      </c>
      <c r="AK296" s="1289" t="s">
        <v>2594</v>
      </c>
      <c r="AL296" s="212">
        <f t="shared" si="321"/>
        <v>1</v>
      </c>
      <c r="AM296" s="247">
        <f>IF(ISERROR(VLOOKUP($F296,[1]기획현황취합!$A$1:$E$65440,[1]기획현황취합!$B$1,FALSE))=TRUE,0,VLOOKUP($F296,[1]기획현황취합!$A$1:$E$65440,[1]기획현황취합!$B$1,FALSE))</f>
        <v>278000</v>
      </c>
      <c r="AN296" s="1099">
        <f>IF(ISERROR(VLOOKUP($F296,[1]기획현황취합!$A$1:$E$65440,[1]기획현황취합!$C$1,FALSE))=TRUE,0,VLOOKUP($F296,[1]기획현황취합!$A$1:$E$65440,[1]기획현황취합!$C$1,FALSE))</f>
        <v>41801</v>
      </c>
      <c r="AO296" s="45">
        <f>IF(ISERROR(($AM296/1.1)/VLOOKUP($AG296,'TARGET MU'!$A:$D,'TARGET MU'!$D$1,FALSE))=TRUE,0,($AM296/1.1)/VLOOKUP($AG296,'TARGET MU'!$A:$D,'TARGET MU'!$D$1,FALSE))</f>
        <v>56161.616161616155</v>
      </c>
      <c r="AP296" s="1110">
        <f>IF(OR(AF296=0,AND(AV296=0,AW296=0)),0,IF(AG296="캡보이2",AV296*$AQ$5+AU296,IF(OR(AK296="IN",AK296="BG",AK296="VT",AK296="CB"),$AU296+(($AV296*(1+$AW$4))*(HLOOKUP(VLOOKUP(AG296,'TARGET MU'!$A:$P,'TARGET MU'!$J$1,FALSE),$AO$4:$AR$5,2,FALSE)))+$AW296,$AU296+((($AV296*(1+$AW$4))*(1+HLOOKUP(VLOOKUP($P296,CODE!$K:$P,CODE!$P$1,FALSE),$AS$4:$AV$5,2,FALSE)))*(HLOOKUP(VLOOKUP(AG296,'TARGET MU'!$A:$P,'TARGET MU'!$J$1,FALSE),$AO$4:$AR$5,2,FALSE)))+$AW296)))</f>
        <v>67298.75</v>
      </c>
      <c r="AQ296" s="38">
        <f t="shared" si="313"/>
        <v>11137.133838383845</v>
      </c>
      <c r="AR296" s="754">
        <v>0</v>
      </c>
      <c r="AS296" s="754">
        <v>20</v>
      </c>
      <c r="AT296" s="244" t="s">
        <v>1724</v>
      </c>
      <c r="AU296" s="219">
        <f t="shared" si="314"/>
        <v>20</v>
      </c>
      <c r="AV296" s="245">
        <v>58.25</v>
      </c>
      <c r="AW296" s="246">
        <v>0</v>
      </c>
      <c r="AX296" s="250">
        <f>IF(ISERROR(VLOOKUP($F296,[1]기획현황취합!$A$1:$E$65440,[1]기획현황취합!$D$1,FALSE))=TRUE,0,VLOOKUP($F296,[1]기획현황취합!$A$1:$E$65440,[1]기획현황취합!$D$1,FALSE))</f>
        <v>41746</v>
      </c>
      <c r="AY296" s="248">
        <v>0</v>
      </c>
      <c r="AZ296" s="208">
        <f>IF(ISERROR(VLOOKUP($F296,[1]기획현황취합!$A$1:$E$65440,[1]기획현황취합!$E$1,FALSE))=TRUE,0,VLOOKUP($F296,[1]기획현황취합!$A$1:$E$65440,[1]기획현황취합!$E$1,FALSE))</f>
        <v>41897</v>
      </c>
      <c r="BA296" s="243">
        <v>41912</v>
      </c>
      <c r="BB296" s="243">
        <v>41920</v>
      </c>
      <c r="BC296" s="243">
        <v>0</v>
      </c>
      <c r="BD296" s="243">
        <v>0</v>
      </c>
      <c r="BE296" s="243">
        <v>0</v>
      </c>
      <c r="BF296" s="243">
        <v>0</v>
      </c>
      <c r="BG296" s="249" t="s">
        <v>2838</v>
      </c>
      <c r="BH296" s="249">
        <v>0</v>
      </c>
      <c r="BI296" s="83">
        <f>IF($I296="TTL",SUMIF($C:$C,MID($K296,1,SEARCH("TTL",$K296)-2),$BI:$BI),SUMIF(실입고현황!$A:$A,BB296&amp;VLOOKUP($AG296,'TARGET MU'!$A:$D,'TARGET MU'!$B$1,FALSE)&amp;$Z296&amp;" "&amp;$AE296,실입고현황!$C:$C))</f>
        <v>268</v>
      </c>
      <c r="BJ296" s="102">
        <f>IF($I296="TTL",SUMIF($C:$C,MID($K296,1,SEARCH("TTL",$K296)-2),$BJ:$BJ),SUMIF(실입고현황!$A:$A,BC296&amp;VLOOKUP($AG296,'TARGET MU'!$A:$D,'TARGET MU'!$B$1,FALSE)&amp;$Z296&amp;" "&amp;$AE296,실입고현황!$C:$C))</f>
        <v>0</v>
      </c>
      <c r="BK296" s="103">
        <f>IF($I296="TTL",SUMIF($C:$C,MID($K296,1,SEARCH("TTL",$K296)-2),$BK:$BK),SUMIF(실입고현황!$A:$A,BD296&amp;VLOOKUP($AG296,'TARGET MU'!$A:$D,'TARGET MU'!$B$1,FALSE)&amp;$Z296&amp;" "&amp;$AE296,실입고현황!$C:$C))</f>
        <v>0</v>
      </c>
      <c r="BL296" s="103">
        <f>IF($I296="TTL",SUMIF($C:$C,MID($K296,1,SEARCH("TTL",$K296)-2),$BL:$BL),SUMIF(실입고현황!$A:$A,BE296&amp;VLOOKUP($AG296,'TARGET MU'!$A:$D,'TARGET MU'!$B$1,FALSE)&amp;$Z296&amp;" "&amp;$AE296,실입고현황!$C:$C))</f>
        <v>0</v>
      </c>
      <c r="BM296" s="103">
        <f>IF($I296="TTL",SUMIF($C:$C,MID($K296,1,SEARCH("TTL",$K296)-2),$BM:$BM),SUMIF(실입고현황!$A:$A,BF296&amp;VLOOKUP($AG296,'TARGET MU'!$A:$D,'TARGET MU'!$B$1,FALSE)&amp;$Z296&amp;" "&amp;$AE296,실입고현황!$C:$C))</f>
        <v>0</v>
      </c>
      <c r="BN296" s="104">
        <f t="shared" si="293"/>
        <v>0</v>
      </c>
      <c r="BO296" s="46">
        <f t="shared" si="294"/>
        <v>250</v>
      </c>
      <c r="BP296" s="94">
        <f t="shared" si="295"/>
        <v>16824687.5</v>
      </c>
      <c r="BQ296" s="94">
        <f t="shared" si="296"/>
        <v>69500000</v>
      </c>
      <c r="BR296" s="47">
        <f t="shared" si="289"/>
        <v>3.7553041137803111</v>
      </c>
      <c r="BT296" s="26" t="str">
        <f>IF(ISERROR(Z296&amp;VLOOKUP($AG296,'TARGET MU'!$A:$D,'TARGET MU'!$B$1,FALSE))=TRUE,"",Z296&amp;VLOOKUP($AG296,'TARGET MU'!$A:$D,'TARGET MU'!$B$1,FALSE))</f>
        <v>URBJPF5007RE대경글로텍</v>
      </c>
      <c r="BU296" s="31">
        <f t="shared" si="305"/>
        <v>67298.75</v>
      </c>
      <c r="BV296" s="31" t="str">
        <f t="shared" si="306"/>
        <v>URBJPF5007REOLL250278000대경06IN</v>
      </c>
      <c r="BX296" s="54" t="str">
        <f t="shared" si="326"/>
        <v>URB</v>
      </c>
      <c r="BY296" s="55">
        <f t="shared" si="327"/>
        <v>5</v>
      </c>
      <c r="BZ296" s="55" t="str">
        <f t="shared" si="328"/>
        <v>M</v>
      </c>
      <c r="CA296" s="55" t="str">
        <f t="shared" si="329"/>
        <v>JP</v>
      </c>
      <c r="CB296" s="55" t="str">
        <f t="shared" si="330"/>
        <v>U</v>
      </c>
      <c r="CC296" s="55" t="str">
        <f t="shared" si="331"/>
        <v>IN</v>
      </c>
      <c r="CD296" s="56" t="str">
        <f t="shared" si="332"/>
        <v>14FW_URBAN SWAGGER_JUMPER_03_RD</v>
      </c>
      <c r="CE296" s="55" t="str">
        <f t="shared" si="333"/>
        <v>URBJPF5007</v>
      </c>
      <c r="CF296" s="55" t="str">
        <f t="shared" si="334"/>
        <v>007</v>
      </c>
      <c r="CG296" s="56" t="str">
        <f t="shared" si="335"/>
        <v>14FW_URBAN SWAGGER_JUMPER_03_RD</v>
      </c>
      <c r="CH296" s="55" t="str">
        <f t="shared" si="336"/>
        <v>RE</v>
      </c>
      <c r="CI296" s="55">
        <f t="shared" si="337"/>
        <v>1</v>
      </c>
      <c r="CJ296" s="55" t="str">
        <f t="shared" si="338"/>
        <v>OLL</v>
      </c>
      <c r="CK296" s="57">
        <f t="shared" si="297"/>
        <v>250</v>
      </c>
      <c r="CL296" s="58">
        <f t="shared" si="339"/>
        <v>58.25</v>
      </c>
      <c r="CM296" s="57">
        <f t="shared" si="340"/>
        <v>278000</v>
      </c>
      <c r="CN296" s="57">
        <f t="shared" si="341"/>
        <v>67278.75</v>
      </c>
      <c r="CO296" s="57">
        <f t="shared" si="342"/>
        <v>20</v>
      </c>
      <c r="CP296" s="59">
        <f t="shared" si="343"/>
        <v>1</v>
      </c>
      <c r="CQ296" s="234"/>
      <c r="CS296" s="48"/>
      <c r="CT296" s="49" t="str">
        <f t="shared" si="344"/>
        <v>URBJPF5007REOLL</v>
      </c>
      <c r="CU296" s="50" t="str">
        <f t="shared" si="345"/>
        <v>URBAN SWAGGER</v>
      </c>
      <c r="CV296" s="50" t="str">
        <f t="shared" si="324"/>
        <v>JUMPER_007</v>
      </c>
      <c r="CW296" s="50" t="str">
        <f t="shared" si="346"/>
        <v>RED_OLL</v>
      </c>
      <c r="CX296" s="51" t="str">
        <f t="shared" si="347"/>
        <v>URB</v>
      </c>
      <c r="CY296" s="51" t="str">
        <f t="shared" si="348"/>
        <v>007</v>
      </c>
      <c r="CZ296" s="52">
        <f t="shared" si="298"/>
        <v>250</v>
      </c>
      <c r="DA296" s="52">
        <f t="shared" si="349"/>
        <v>278000</v>
      </c>
      <c r="DB296" s="51" t="str">
        <f t="shared" si="350"/>
        <v>RED</v>
      </c>
      <c r="DC296" s="51" t="str">
        <f t="shared" si="351"/>
        <v>OLL</v>
      </c>
      <c r="DD296" s="60"/>
      <c r="DE296" s="164"/>
      <c r="DG296" s="270">
        <v>41778</v>
      </c>
      <c r="DH296" s="276">
        <f t="shared" si="322"/>
        <v>41807</v>
      </c>
      <c r="DI296" s="269">
        <v>41750</v>
      </c>
      <c r="DJ296" s="269">
        <v>41750</v>
      </c>
      <c r="DK296" s="270"/>
      <c r="DL296" s="1167"/>
      <c r="DM296" s="1167"/>
      <c r="DN296" s="270"/>
      <c r="DO296" s="270"/>
      <c r="DP296" s="277">
        <f t="shared" si="323"/>
        <v>41837</v>
      </c>
      <c r="DQ296" s="270"/>
      <c r="DR296" s="270"/>
      <c r="DS296" s="271"/>
      <c r="DT296" s="270"/>
      <c r="DU296" s="271"/>
      <c r="DV296" s="270">
        <v>41823</v>
      </c>
      <c r="DW296" s="270"/>
      <c r="DX296" s="271"/>
      <c r="DY296" s="271"/>
      <c r="DZ296" s="60"/>
      <c r="EA296" s="61"/>
      <c r="EB296" s="61"/>
      <c r="EC296" s="26" t="str">
        <f t="shared" si="307"/>
        <v/>
      </c>
      <c r="ED296" s="26" t="str">
        <f t="shared" si="308"/>
        <v>URBJPF5007REOLL</v>
      </c>
      <c r="EE296" s="27">
        <f>IF($ED296="",0,IF(COUNTIF(ED$12:ED295,ED296)=0,0,COUNTIF(ED$12:ED295,ED296)))</f>
        <v>0</v>
      </c>
      <c r="EF296" s="26">
        <f t="shared" si="309"/>
        <v>0</v>
      </c>
      <c r="EG296" s="27" t="str">
        <f t="shared" si="310"/>
        <v/>
      </c>
      <c r="EI296" s="26" t="str">
        <f t="shared" si="311"/>
        <v>URBJPF5007</v>
      </c>
      <c r="EJ296" s="26" t="str">
        <f t="shared" si="312"/>
        <v>URBJPF5007RE</v>
      </c>
      <c r="EV296" s="26">
        <f t="shared" si="325"/>
        <v>14562.5</v>
      </c>
    </row>
    <row r="297" spans="1:152" s="26" customFormat="1" ht="52.5" customHeight="1">
      <c r="A297" s="168" t="str">
        <f>IF(OR($I297="TTL",$I297=""),"",IF(ISERROR(VLOOKUP($B297,CODE!$D:$G,CODE!$F$1-2,FALSE))=TRUE,"전략",VLOOKUP($B297,CODE!$D:$G,CODE!$F$1-2,FALSE)))</f>
        <v>전략</v>
      </c>
      <c r="B297" s="217" t="str">
        <f>IF(OR($I297="TTL",$I297=""),"",IF(VLOOKUP($P297,CODE!$K:$O,CODE!$O$1,FALSE)="",$I297,$I297&amp;"-"&amp;VLOOKUP($P297,CODE!$K:$O,CODE!$O$1,FALSE)))</f>
        <v>URB-의류</v>
      </c>
      <c r="C297" s="71" t="str">
        <f t="shared" si="299"/>
        <v>URB-대경-06</v>
      </c>
      <c r="D297" s="300" t="str">
        <f t="shared" si="300"/>
        <v>URB-대경-06URBJPF5007RE</v>
      </c>
      <c r="E297" s="71">
        <f t="shared" si="301"/>
        <v>2</v>
      </c>
      <c r="F297" s="193" t="str">
        <f t="shared" si="302"/>
        <v>URB-대경-062</v>
      </c>
      <c r="G297" s="71" t="str">
        <f t="shared" si="303"/>
        <v>URB-대경-062-URBJPF5007REDOXL</v>
      </c>
      <c r="H297" s="71" t="str">
        <f>IF(ISERROR(I297&amp;VLOOKUP(P297,CODE!$K:$N,CODE!$N$1,FALSE)&amp;S297)=TRUE,0,I297&amp;VLOOKUP(P297,CODE!$K:$N,CODE!$N$1,FALSE)&amp;S297)</f>
        <v>URB의류7</v>
      </c>
      <c r="I297" s="71" t="str">
        <f>IF(ISERROR(SEARCH("TTL",$K297))=TRUE,IF($L297="","",VLOOKUP($L297,CODE!$B:$G,CODE!$D$1,FALSE)),"TTL")</f>
        <v>URB</v>
      </c>
      <c r="J297" s="237" t="str">
        <f t="shared" si="304"/>
        <v>14FW_U</v>
      </c>
      <c r="K297" s="878"/>
      <c r="L297" s="40" t="s">
        <v>2595</v>
      </c>
      <c r="M297" s="41" t="str">
        <f>IF(OR($I297="TTL",$L297=""),"",VLOOKUP($L297,CODE!$B:$D,CODE!$C$1,FALSE))</f>
        <v>URBAN SWAGGER</v>
      </c>
      <c r="N297" s="42" t="str">
        <f>IF(OR($I297="TTL",$L297=""),"",VLOOKUP($K$2,CODE!$S:$T,CODE!$T$1-1,FALSE))</f>
        <v>F</v>
      </c>
      <c r="O297" s="1281">
        <v>5</v>
      </c>
      <c r="P297" s="40" t="s">
        <v>2596</v>
      </c>
      <c r="Q297" s="41" t="str">
        <f>IF(OR($I297="TTL",$P297=""),"",VLOOKUP($P297,CODE!$K:$M,CODE!$L$1,FALSE))</f>
        <v>JUMPER</v>
      </c>
      <c r="R297" s="1282" t="s">
        <v>2618</v>
      </c>
      <c r="S297" s="1283">
        <v>7</v>
      </c>
      <c r="T297" s="43" t="str">
        <f t="shared" si="317"/>
        <v>007</v>
      </c>
      <c r="U297" s="39" t="str">
        <f t="shared" si="318"/>
        <v>URBJPF5007</v>
      </c>
      <c r="V297" s="36">
        <f t="shared" si="290"/>
        <v>0.1</v>
      </c>
      <c r="W297" s="1284" t="s">
        <v>2619</v>
      </c>
      <c r="X297" s="39" t="str">
        <f>IF($Y297="","",VLOOKUP($Y297,CODE!$AE:$AF,CODE!$AF$1-1,FALSE))</f>
        <v>RE</v>
      </c>
      <c r="Y297" s="37" t="s">
        <v>2620</v>
      </c>
      <c r="Z297" s="35" t="str">
        <f t="shared" si="319"/>
        <v>URBJPF5007RE</v>
      </c>
      <c r="AA297" s="592" t="str">
        <f t="shared" si="316"/>
        <v/>
      </c>
      <c r="AB297" s="44">
        <f t="shared" si="292"/>
        <v>0.2</v>
      </c>
      <c r="AC297" s="598" t="s">
        <v>3025</v>
      </c>
      <c r="AD297" s="184">
        <v>1</v>
      </c>
      <c r="AE297" s="1285" t="s">
        <v>2621</v>
      </c>
      <c r="AF297" s="1295">
        <v>200</v>
      </c>
      <c r="AG297" s="1287" t="s">
        <v>2622</v>
      </c>
      <c r="AH297" s="1288">
        <v>6</v>
      </c>
      <c r="AI297" s="224" t="str">
        <f t="shared" si="320"/>
        <v>06</v>
      </c>
      <c r="AJ297" s="1289" t="s">
        <v>2623</v>
      </c>
      <c r="AK297" s="1289" t="s">
        <v>2624</v>
      </c>
      <c r="AL297" s="212">
        <f t="shared" si="321"/>
        <v>1</v>
      </c>
      <c r="AM297" s="247">
        <f>IF(ISERROR(VLOOKUP($F297,[1]기획현황취합!$A$1:$E$65440,[1]기획현황취합!$B$1,FALSE))=TRUE,0,VLOOKUP($F297,[1]기획현황취합!$A$1:$E$65440,[1]기획현황취합!$B$1,FALSE))</f>
        <v>278000</v>
      </c>
      <c r="AN297" s="1099">
        <f>IF(ISERROR(VLOOKUP($F297,[1]기획현황취합!$A$1:$E$65440,[1]기획현황취합!$C$1,FALSE))=TRUE,0,VLOOKUP($F297,[1]기획현황취합!$A$1:$E$65440,[1]기획현황취합!$C$1,FALSE))</f>
        <v>41801</v>
      </c>
      <c r="AO297" s="45">
        <f>IF(ISERROR(($AM297/1.1)/VLOOKUP($AG297,'TARGET MU'!$A:$D,'TARGET MU'!$D$1,FALSE))=TRUE,0,($AM297/1.1)/VLOOKUP($AG297,'TARGET MU'!$A:$D,'TARGET MU'!$D$1,FALSE))</f>
        <v>56161.616161616155</v>
      </c>
      <c r="AP297" s="1110">
        <f>IF(OR(AF297=0,AND(AV297=0,AW297=0)),0,IF(AG297="캡보이2",AV297*$AQ$5+AU297,IF(OR(AK297="IN",AK297="BG",AK297="VT",AK297="CB"),$AU297+(($AV297*(1+$AW$4))*(HLOOKUP(VLOOKUP(AG297,'TARGET MU'!$A:$P,'TARGET MU'!$J$1,FALSE),$AO$4:$AR$5,2,FALSE)))+$AW297,$AU297+((($AV297*(1+$AW$4))*(1+HLOOKUP(VLOOKUP($P297,CODE!$K:$P,CODE!$P$1,FALSE),$AS$4:$AV$5,2,FALSE)))*(HLOOKUP(VLOOKUP(AG297,'TARGET MU'!$A:$P,'TARGET MU'!$J$1,FALSE),$AO$4:$AR$5,2,FALSE)))+$AW297)))</f>
        <v>67298.75</v>
      </c>
      <c r="AQ297" s="38">
        <f t="shared" si="313"/>
        <v>11137.133838383845</v>
      </c>
      <c r="AR297" s="754">
        <v>0</v>
      </c>
      <c r="AS297" s="754">
        <v>20</v>
      </c>
      <c r="AT297" s="244" t="s">
        <v>1724</v>
      </c>
      <c r="AU297" s="219">
        <f t="shared" si="314"/>
        <v>20</v>
      </c>
      <c r="AV297" s="245">
        <v>58.25</v>
      </c>
      <c r="AW297" s="246">
        <v>0</v>
      </c>
      <c r="AX297" s="250">
        <f>IF(ISERROR(VLOOKUP($F297,[1]기획현황취합!$A$1:$E$65440,[1]기획현황취합!$D$1,FALSE))=TRUE,0,VLOOKUP($F297,[1]기획현황취합!$A$1:$E$65440,[1]기획현황취합!$D$1,FALSE))</f>
        <v>41746</v>
      </c>
      <c r="AY297" s="248">
        <v>0</v>
      </c>
      <c r="AZ297" s="208">
        <f>IF(ISERROR(VLOOKUP($F297,[1]기획현황취합!$A$1:$E$65440,[1]기획현황취합!$E$1,FALSE))=TRUE,0,VLOOKUP($F297,[1]기획현황취합!$A$1:$E$65440,[1]기획현황취합!$E$1,FALSE))</f>
        <v>41897</v>
      </c>
      <c r="BA297" s="243">
        <v>41912</v>
      </c>
      <c r="BB297" s="243">
        <v>41920</v>
      </c>
      <c r="BC297" s="243">
        <v>0</v>
      </c>
      <c r="BD297" s="243">
        <v>0</v>
      </c>
      <c r="BE297" s="243">
        <v>0</v>
      </c>
      <c r="BF297" s="243">
        <v>0</v>
      </c>
      <c r="BG297" s="249" t="s">
        <v>2838</v>
      </c>
      <c r="BH297" s="249">
        <v>0</v>
      </c>
      <c r="BI297" s="83">
        <f>IF($I297="TTL",SUMIF($C:$C,MID($K297,1,SEARCH("TTL",$K297)-2),$BI:$BI),SUMIF(실입고현황!$A:$A,BB297&amp;VLOOKUP($AG297,'TARGET MU'!$A:$D,'TARGET MU'!$B$1,FALSE)&amp;$Z297&amp;" "&amp;$AE297,실입고현황!$C:$C))</f>
        <v>223</v>
      </c>
      <c r="BJ297" s="102">
        <f>IF($I297="TTL",SUMIF($C:$C,MID($K297,1,SEARCH("TTL",$K297)-2),$BJ:$BJ),SUMIF(실입고현황!$A:$A,BC297&amp;VLOOKUP($AG297,'TARGET MU'!$A:$D,'TARGET MU'!$B$1,FALSE)&amp;$Z297&amp;" "&amp;$AE297,실입고현황!$C:$C))</f>
        <v>0</v>
      </c>
      <c r="BK297" s="103">
        <f>IF($I297="TTL",SUMIF($C:$C,MID($K297,1,SEARCH("TTL",$K297)-2),$BK:$BK),SUMIF(실입고현황!$A:$A,BD297&amp;VLOOKUP($AG297,'TARGET MU'!$A:$D,'TARGET MU'!$B$1,FALSE)&amp;$Z297&amp;" "&amp;$AE297,실입고현황!$C:$C))</f>
        <v>0</v>
      </c>
      <c r="BL297" s="103">
        <f>IF($I297="TTL",SUMIF($C:$C,MID($K297,1,SEARCH("TTL",$K297)-2),$BL:$BL),SUMIF(실입고현황!$A:$A,BE297&amp;VLOOKUP($AG297,'TARGET MU'!$A:$D,'TARGET MU'!$B$1,FALSE)&amp;$Z297&amp;" "&amp;$AE297,실입고현황!$C:$C))</f>
        <v>0</v>
      </c>
      <c r="BM297" s="103">
        <f>IF($I297="TTL",SUMIF($C:$C,MID($K297,1,SEARCH("TTL",$K297)-2),$BM:$BM),SUMIF(실입고현황!$A:$A,BF297&amp;VLOOKUP($AG297,'TARGET MU'!$A:$D,'TARGET MU'!$B$1,FALSE)&amp;$Z297&amp;" "&amp;$AE297,실입고현황!$C:$C))</f>
        <v>0</v>
      </c>
      <c r="BN297" s="104">
        <f t="shared" si="293"/>
        <v>0</v>
      </c>
      <c r="BO297" s="46">
        <f t="shared" si="294"/>
        <v>200</v>
      </c>
      <c r="BP297" s="94">
        <f t="shared" si="295"/>
        <v>13459750</v>
      </c>
      <c r="BQ297" s="94">
        <f t="shared" si="296"/>
        <v>55600000</v>
      </c>
      <c r="BR297" s="47">
        <f t="shared" si="289"/>
        <v>3.7553041137803107</v>
      </c>
      <c r="BT297" s="26" t="str">
        <f>IF(ISERROR(Z297&amp;VLOOKUP($AG297,'TARGET MU'!$A:$D,'TARGET MU'!$B$1,FALSE))=TRUE,"",Z297&amp;VLOOKUP($AG297,'TARGET MU'!$A:$D,'TARGET MU'!$B$1,FALSE))</f>
        <v>URBJPF5007RE대경글로텍</v>
      </c>
      <c r="BU297" s="31">
        <f t="shared" si="305"/>
        <v>67298.75</v>
      </c>
      <c r="BV297" s="31" t="str">
        <f t="shared" si="306"/>
        <v>URBJPF5007REOXL200278000대경06IN</v>
      </c>
      <c r="BX297" s="54" t="str">
        <f t="shared" si="326"/>
        <v>URB</v>
      </c>
      <c r="BY297" s="55">
        <f t="shared" si="327"/>
        <v>5</v>
      </c>
      <c r="BZ297" s="55" t="str">
        <f t="shared" si="328"/>
        <v>M</v>
      </c>
      <c r="CA297" s="55" t="str">
        <f t="shared" si="329"/>
        <v>JP</v>
      </c>
      <c r="CB297" s="55" t="str">
        <f t="shared" si="330"/>
        <v>U</v>
      </c>
      <c r="CC297" s="55" t="str">
        <f t="shared" si="331"/>
        <v>IN</v>
      </c>
      <c r="CD297" s="56" t="str">
        <f t="shared" si="332"/>
        <v>14FW_URBAN SWAGGER_JUMPER_03_RD</v>
      </c>
      <c r="CE297" s="55" t="str">
        <f t="shared" si="333"/>
        <v>URBJPF5007</v>
      </c>
      <c r="CF297" s="55" t="str">
        <f t="shared" si="334"/>
        <v>007</v>
      </c>
      <c r="CG297" s="56" t="str">
        <f t="shared" si="335"/>
        <v>14FW_URBAN SWAGGER_JUMPER_03_RD</v>
      </c>
      <c r="CH297" s="55" t="str">
        <f t="shared" si="336"/>
        <v>RE</v>
      </c>
      <c r="CI297" s="55">
        <f t="shared" si="337"/>
        <v>1</v>
      </c>
      <c r="CJ297" s="55" t="str">
        <f t="shared" si="338"/>
        <v>OXL</v>
      </c>
      <c r="CK297" s="57">
        <f t="shared" si="297"/>
        <v>200</v>
      </c>
      <c r="CL297" s="58">
        <f t="shared" si="339"/>
        <v>58.25</v>
      </c>
      <c r="CM297" s="57">
        <f t="shared" si="340"/>
        <v>278000</v>
      </c>
      <c r="CN297" s="57">
        <f t="shared" si="341"/>
        <v>67278.75</v>
      </c>
      <c r="CO297" s="57">
        <f t="shared" si="342"/>
        <v>20</v>
      </c>
      <c r="CP297" s="59">
        <f t="shared" si="343"/>
        <v>1</v>
      </c>
      <c r="CQ297" s="234"/>
      <c r="CS297" s="48"/>
      <c r="CT297" s="49" t="str">
        <f t="shared" si="344"/>
        <v>URBJPF5007REOXL</v>
      </c>
      <c r="CU297" s="50" t="str">
        <f t="shared" si="345"/>
        <v>URBAN SWAGGER</v>
      </c>
      <c r="CV297" s="50" t="str">
        <f t="shared" si="324"/>
        <v>JUMPER_007</v>
      </c>
      <c r="CW297" s="50" t="str">
        <f t="shared" si="346"/>
        <v>RED_OXL</v>
      </c>
      <c r="CX297" s="51" t="str">
        <f t="shared" si="347"/>
        <v>URB</v>
      </c>
      <c r="CY297" s="51" t="str">
        <f t="shared" si="348"/>
        <v>007</v>
      </c>
      <c r="CZ297" s="52">
        <f t="shared" si="298"/>
        <v>200</v>
      </c>
      <c r="DA297" s="52">
        <f t="shared" si="349"/>
        <v>278000</v>
      </c>
      <c r="DB297" s="51" t="str">
        <f t="shared" si="350"/>
        <v>RED</v>
      </c>
      <c r="DC297" s="51" t="str">
        <f t="shared" si="351"/>
        <v>OXL</v>
      </c>
      <c r="DD297" s="60"/>
      <c r="DE297" s="164"/>
      <c r="DG297" s="270">
        <v>41778</v>
      </c>
      <c r="DH297" s="276">
        <f t="shared" si="322"/>
        <v>41807</v>
      </c>
      <c r="DI297" s="269">
        <v>41750</v>
      </c>
      <c r="DJ297" s="269">
        <v>41750</v>
      </c>
      <c r="DK297" s="270"/>
      <c r="DL297" s="1167"/>
      <c r="DM297" s="1167"/>
      <c r="DN297" s="270"/>
      <c r="DO297" s="270"/>
      <c r="DP297" s="277">
        <f t="shared" si="323"/>
        <v>41837</v>
      </c>
      <c r="DQ297" s="270"/>
      <c r="DR297" s="270"/>
      <c r="DS297" s="271"/>
      <c r="DT297" s="270"/>
      <c r="DU297" s="271"/>
      <c r="DV297" s="270">
        <v>41823</v>
      </c>
      <c r="DW297" s="270"/>
      <c r="DX297" s="271"/>
      <c r="DY297" s="271"/>
      <c r="DZ297" s="60"/>
      <c r="EA297" s="61"/>
      <c r="EB297" s="61"/>
      <c r="EC297" s="26" t="str">
        <f t="shared" si="307"/>
        <v/>
      </c>
      <c r="ED297" s="26" t="str">
        <f t="shared" si="308"/>
        <v>URBJPF5007REOXL</v>
      </c>
      <c r="EE297" s="27">
        <f>IF($ED297="",0,IF(COUNTIF(ED$12:ED296,ED297)=0,0,COUNTIF(ED$12:ED296,ED297)))</f>
        <v>0</v>
      </c>
      <c r="EF297" s="26">
        <f t="shared" si="309"/>
        <v>0</v>
      </c>
      <c r="EG297" s="27" t="str">
        <f t="shared" si="310"/>
        <v/>
      </c>
      <c r="EI297" s="26" t="str">
        <f t="shared" si="311"/>
        <v>URBJPF5007</v>
      </c>
      <c r="EJ297" s="26" t="str">
        <f t="shared" si="312"/>
        <v>URBJPF5007RE</v>
      </c>
      <c r="EV297" s="26">
        <f t="shared" si="325"/>
        <v>11650</v>
      </c>
    </row>
    <row r="298" spans="1:152" s="26" customFormat="1" ht="52.5" customHeight="1">
      <c r="A298" s="168" t="str">
        <f>IF(OR($I298="TTL",$I298=""),"",IF(ISERROR(VLOOKUP($B298,CODE!$D:$G,CODE!$F$1-2,FALSE))=TRUE,"전략",VLOOKUP($B298,CODE!$D:$G,CODE!$F$1-2,FALSE)))</f>
        <v>전략</v>
      </c>
      <c r="B298" s="217" t="str">
        <f>IF(OR($I298="TTL",$I298=""),"",IF(VLOOKUP($P298,CODE!$K:$O,CODE!$O$1,FALSE)="",$I298,$I298&amp;"-"&amp;VLOOKUP($P298,CODE!$K:$O,CODE!$O$1,FALSE)))</f>
        <v>URB-의류</v>
      </c>
      <c r="C298" s="71" t="str">
        <f t="shared" si="299"/>
        <v>URB-대경-06</v>
      </c>
      <c r="D298" s="300" t="str">
        <f t="shared" si="300"/>
        <v>URB-대경-06URBJPF5008GY</v>
      </c>
      <c r="E298" s="71">
        <f t="shared" si="301"/>
        <v>3</v>
      </c>
      <c r="F298" s="193" t="str">
        <f t="shared" si="302"/>
        <v>URB-대경-063</v>
      </c>
      <c r="G298" s="71" t="str">
        <f t="shared" si="303"/>
        <v>URB-대경-063-URBJPF5008GREYOXS</v>
      </c>
      <c r="H298" s="71" t="str">
        <f>IF(ISERROR(I298&amp;VLOOKUP(P298,CODE!$K:$N,CODE!$N$1,FALSE)&amp;S298)=TRUE,0,I298&amp;VLOOKUP(P298,CODE!$K:$N,CODE!$N$1,FALSE)&amp;S298)</f>
        <v>URB의류8</v>
      </c>
      <c r="I298" s="71" t="str">
        <f>IF(ISERROR(SEARCH("TTL",$K298))=TRUE,IF($L298="","",VLOOKUP($L298,CODE!$B:$G,CODE!$D$1,FALSE)),"TTL")</f>
        <v>URB</v>
      </c>
      <c r="J298" s="237" t="str">
        <f t="shared" si="304"/>
        <v>14FW_U</v>
      </c>
      <c r="K298" s="878"/>
      <c r="L298" s="40" t="s">
        <v>2625</v>
      </c>
      <c r="M298" s="41" t="str">
        <f>IF(OR($I298="TTL",$L298=""),"",VLOOKUP($L298,CODE!$B:$D,CODE!$C$1,FALSE))</f>
        <v>URBAN SWAGGER</v>
      </c>
      <c r="N298" s="42" t="str">
        <f>IF(OR($I298="TTL",$L298=""),"",VLOOKUP($K$2,CODE!$S:$T,CODE!$T$1-1,FALSE))</f>
        <v>F</v>
      </c>
      <c r="O298" s="1281">
        <v>5</v>
      </c>
      <c r="P298" s="40" t="s">
        <v>2626</v>
      </c>
      <c r="Q298" s="41" t="str">
        <f>IF(OR($I298="TTL",$P298=""),"",VLOOKUP($P298,CODE!$K:$M,CODE!$L$1,FALSE))</f>
        <v>JUMPER</v>
      </c>
      <c r="R298" s="1282" t="s">
        <v>2581</v>
      </c>
      <c r="S298" s="1283">
        <v>8</v>
      </c>
      <c r="T298" s="43" t="str">
        <f t="shared" si="317"/>
        <v>008</v>
      </c>
      <c r="U298" s="39" t="str">
        <f t="shared" si="318"/>
        <v>URBJPF5008</v>
      </c>
      <c r="V298" s="36">
        <f t="shared" si="290"/>
        <v>0.2</v>
      </c>
      <c r="W298" s="1284" t="s">
        <v>2627</v>
      </c>
      <c r="X298" s="39" t="str">
        <f>IF($Y298="","",VLOOKUP($Y298,CODE!$AE:$AF,CODE!$AF$1-1,FALSE))</f>
        <v>GY</v>
      </c>
      <c r="Y298" s="37" t="s">
        <v>2628</v>
      </c>
      <c r="Z298" s="35" t="str">
        <f t="shared" si="319"/>
        <v>URBJPF5008GY</v>
      </c>
      <c r="AA298" s="592" t="str">
        <f t="shared" si="316"/>
        <v/>
      </c>
      <c r="AB298" s="44">
        <f t="shared" si="292"/>
        <v>0.2</v>
      </c>
      <c r="AC298" s="598" t="s">
        <v>3027</v>
      </c>
      <c r="AD298" s="184">
        <v>1</v>
      </c>
      <c r="AE298" s="1285" t="s">
        <v>2629</v>
      </c>
      <c r="AF298" s="1295">
        <v>200</v>
      </c>
      <c r="AG298" s="1287" t="s">
        <v>2584</v>
      </c>
      <c r="AH298" s="1288">
        <v>6</v>
      </c>
      <c r="AI298" s="224" t="str">
        <f t="shared" si="320"/>
        <v>06</v>
      </c>
      <c r="AJ298" s="1289" t="s">
        <v>2585</v>
      </c>
      <c r="AK298" s="1289" t="s">
        <v>2586</v>
      </c>
      <c r="AL298" s="212">
        <f t="shared" si="321"/>
        <v>1</v>
      </c>
      <c r="AM298" s="247">
        <f>IF(ISERROR(VLOOKUP($F298,[1]기획현황취합!$A$1:$E$65440,[1]기획현황취합!$B$1,FALSE))=TRUE,0,VLOOKUP($F298,[1]기획현황취합!$A$1:$E$65440,[1]기획현황취합!$B$1,FALSE))</f>
        <v>258000</v>
      </c>
      <c r="AN298" s="1099">
        <f>IF(ISERROR(VLOOKUP($F298,[1]기획현황취합!$A$1:$E$65440,[1]기획현황취합!$C$1,FALSE))=TRUE,0,VLOOKUP($F298,[1]기획현황취합!$A$1:$E$65440,[1]기획현황취합!$C$1,FALSE))</f>
        <v>41801</v>
      </c>
      <c r="AO298" s="45">
        <f>IF(ISERROR(($AM298/1.1)/VLOOKUP($AG298,'TARGET MU'!$A:$D,'TARGET MU'!$D$1,FALSE))=TRUE,0,($AM298/1.1)/VLOOKUP($AG298,'TARGET MU'!$A:$D,'TARGET MU'!$D$1,FALSE))</f>
        <v>52121.21212121212</v>
      </c>
      <c r="AP298" s="1110">
        <f>IF(OR(AF298=0,AND(AV298=0,AW298=0)),0,IF(AG298="캡보이2",AV298*$AQ$5+AU298,IF(OR(AK298="IN",AK298="BG",AK298="VT",AK298="CB"),$AU298+(($AV298*(1+$AW$4))*(HLOOKUP(VLOOKUP(AG298,'TARGET MU'!$A:$P,'TARGET MU'!$J$1,FALSE),$AO$4:$AR$5,2,FALSE)))+$AW298,$AU298+((($AV298*(1+$AW$4))*(1+HLOOKUP(VLOOKUP($P298,CODE!$K:$P,CODE!$P$1,FALSE),$AS$4:$AV$5,2,FALSE)))*(HLOOKUP(VLOOKUP(AG298,'TARGET MU'!$A:$P,'TARGET MU'!$J$1,FALSE),$AO$4:$AR$5,2,FALSE)))+$AW298)))</f>
        <v>58693.999999999993</v>
      </c>
      <c r="AQ298" s="38">
        <f t="shared" si="313"/>
        <v>6572.7878787878726</v>
      </c>
      <c r="AR298" s="754">
        <v>0</v>
      </c>
      <c r="AS298" s="754">
        <v>20</v>
      </c>
      <c r="AT298" s="244" t="s">
        <v>1724</v>
      </c>
      <c r="AU298" s="219">
        <f t="shared" si="314"/>
        <v>20</v>
      </c>
      <c r="AV298" s="245">
        <v>50.8</v>
      </c>
      <c r="AW298" s="246">
        <v>0</v>
      </c>
      <c r="AX298" s="250">
        <f>IF(ISERROR(VLOOKUP($F298,[1]기획현황취합!$A$1:$E$65440,[1]기획현황취합!$D$1,FALSE))=TRUE,0,VLOOKUP($F298,[1]기획현황취합!$A$1:$E$65440,[1]기획현황취합!$D$1,FALSE))</f>
        <v>41746</v>
      </c>
      <c r="AY298" s="248">
        <v>0</v>
      </c>
      <c r="AZ298" s="208">
        <f>IF(ISERROR(VLOOKUP($F298,[1]기획현황취합!$A$1:$E$65440,[1]기획현황취합!$E$1,FALSE))=TRUE,0,VLOOKUP($F298,[1]기획현황취합!$A$1:$E$65440,[1]기획현황취합!$E$1,FALSE))</f>
        <v>41897</v>
      </c>
      <c r="BA298" s="243">
        <v>41912</v>
      </c>
      <c r="BB298" s="243">
        <v>41920</v>
      </c>
      <c r="BC298" s="243">
        <v>0</v>
      </c>
      <c r="BD298" s="243">
        <v>0</v>
      </c>
      <c r="BE298" s="243">
        <v>0</v>
      </c>
      <c r="BF298" s="243">
        <v>0</v>
      </c>
      <c r="BG298" s="249" t="s">
        <v>2838</v>
      </c>
      <c r="BH298" s="249">
        <v>0</v>
      </c>
      <c r="BI298" s="83">
        <f>IF($I298="TTL",SUMIF($C:$C,MID($K298,1,SEARCH("TTL",$K298)-2),$BI:$BI),SUMIF(실입고현황!$A:$A,BB298&amp;VLOOKUP($AG298,'TARGET MU'!$A:$D,'TARGET MU'!$B$1,FALSE)&amp;$Z298&amp;" "&amp;$AE298,실입고현황!$C:$C))</f>
        <v>216</v>
      </c>
      <c r="BJ298" s="102">
        <f>IF($I298="TTL",SUMIF($C:$C,MID($K298,1,SEARCH("TTL",$K298)-2),$BJ:$BJ),SUMIF(실입고현황!$A:$A,BC298&amp;VLOOKUP($AG298,'TARGET MU'!$A:$D,'TARGET MU'!$B$1,FALSE)&amp;$Z298&amp;" "&amp;$AE298,실입고현황!$C:$C))</f>
        <v>0</v>
      </c>
      <c r="BK298" s="103">
        <f>IF($I298="TTL",SUMIF($C:$C,MID($K298,1,SEARCH("TTL",$K298)-2),$BK:$BK),SUMIF(실입고현황!$A:$A,BD298&amp;VLOOKUP($AG298,'TARGET MU'!$A:$D,'TARGET MU'!$B$1,FALSE)&amp;$Z298&amp;" "&amp;$AE298,실입고현황!$C:$C))</f>
        <v>0</v>
      </c>
      <c r="BL298" s="103">
        <f>IF($I298="TTL",SUMIF($C:$C,MID($K298,1,SEARCH("TTL",$K298)-2),$BL:$BL),SUMIF(실입고현황!$A:$A,BE298&amp;VLOOKUP($AG298,'TARGET MU'!$A:$D,'TARGET MU'!$B$1,FALSE)&amp;$Z298&amp;" "&amp;$AE298,실입고현황!$C:$C))</f>
        <v>0</v>
      </c>
      <c r="BM298" s="103">
        <f>IF($I298="TTL",SUMIF($C:$C,MID($K298,1,SEARCH("TTL",$K298)-2),$BM:$BM),SUMIF(실입고현황!$A:$A,BF298&amp;VLOOKUP($AG298,'TARGET MU'!$A:$D,'TARGET MU'!$B$1,FALSE)&amp;$Z298&amp;" "&amp;$AE298,실입고현황!$C:$C))</f>
        <v>0</v>
      </c>
      <c r="BN298" s="104">
        <f t="shared" si="293"/>
        <v>0</v>
      </c>
      <c r="BO298" s="46">
        <f t="shared" si="294"/>
        <v>200</v>
      </c>
      <c r="BP298" s="94">
        <f t="shared" si="295"/>
        <v>11738799.999999998</v>
      </c>
      <c r="BQ298" s="94">
        <f t="shared" si="296"/>
        <v>51600000</v>
      </c>
      <c r="BR298" s="47">
        <f t="shared" si="289"/>
        <v>3.9960720779884586</v>
      </c>
      <c r="BT298" s="26" t="str">
        <f>IF(ISERROR(Z298&amp;VLOOKUP($AG298,'TARGET MU'!$A:$D,'TARGET MU'!$B$1,FALSE))=TRUE,"",Z298&amp;VLOOKUP($AG298,'TARGET MU'!$A:$D,'TARGET MU'!$B$1,FALSE))</f>
        <v>URBJPF5008GY대경글로텍</v>
      </c>
      <c r="BU298" s="31">
        <f t="shared" si="305"/>
        <v>58693.999999999993</v>
      </c>
      <c r="BV298" s="31" t="str">
        <f t="shared" si="306"/>
        <v>URBJPF5008GYOXS200258000대경06IN</v>
      </c>
      <c r="BX298" s="54" t="str">
        <f t="shared" si="326"/>
        <v>URB</v>
      </c>
      <c r="BY298" s="55">
        <f t="shared" si="327"/>
        <v>5</v>
      </c>
      <c r="BZ298" s="55" t="str">
        <f t="shared" si="328"/>
        <v>M</v>
      </c>
      <c r="CA298" s="55" t="str">
        <f t="shared" si="329"/>
        <v>JP</v>
      </c>
      <c r="CB298" s="55" t="str">
        <f t="shared" si="330"/>
        <v>U</v>
      </c>
      <c r="CC298" s="55" t="str">
        <f t="shared" si="331"/>
        <v>IN</v>
      </c>
      <c r="CD298" s="56" t="str">
        <f t="shared" si="332"/>
        <v>14FW_URBAN SWAGGER_JUMPER_04_GY</v>
      </c>
      <c r="CE298" s="55" t="str">
        <f t="shared" si="333"/>
        <v>URBJPF5008</v>
      </c>
      <c r="CF298" s="55" t="str">
        <f t="shared" si="334"/>
        <v>008</v>
      </c>
      <c r="CG298" s="56" t="str">
        <f t="shared" si="335"/>
        <v>14FW_URBAN SWAGGER_JUMPER_04_GY</v>
      </c>
      <c r="CH298" s="55" t="str">
        <f t="shared" si="336"/>
        <v>GY</v>
      </c>
      <c r="CI298" s="55">
        <f t="shared" si="337"/>
        <v>1</v>
      </c>
      <c r="CJ298" s="55" t="str">
        <f t="shared" si="338"/>
        <v>OXS</v>
      </c>
      <c r="CK298" s="57">
        <f t="shared" si="297"/>
        <v>200</v>
      </c>
      <c r="CL298" s="58">
        <f t="shared" si="339"/>
        <v>50.8</v>
      </c>
      <c r="CM298" s="57">
        <f t="shared" si="340"/>
        <v>258000</v>
      </c>
      <c r="CN298" s="57">
        <f t="shared" si="341"/>
        <v>58673.999999999993</v>
      </c>
      <c r="CO298" s="57">
        <f t="shared" si="342"/>
        <v>20</v>
      </c>
      <c r="CP298" s="59">
        <f t="shared" si="343"/>
        <v>1</v>
      </c>
      <c r="CQ298" s="234"/>
      <c r="CS298" s="48"/>
      <c r="CT298" s="49" t="str">
        <f t="shared" si="344"/>
        <v>URBJPF5008GYOXS</v>
      </c>
      <c r="CU298" s="50" t="str">
        <f t="shared" si="345"/>
        <v>URBAN SWAGGER</v>
      </c>
      <c r="CV298" s="50" t="str">
        <f t="shared" si="324"/>
        <v>JUMPER_008</v>
      </c>
      <c r="CW298" s="50" t="str">
        <f t="shared" si="346"/>
        <v>GREY_OXS</v>
      </c>
      <c r="CX298" s="51" t="str">
        <f t="shared" si="347"/>
        <v>URB</v>
      </c>
      <c r="CY298" s="51" t="str">
        <f t="shared" si="348"/>
        <v>008</v>
      </c>
      <c r="CZ298" s="52">
        <f t="shared" si="298"/>
        <v>200</v>
      </c>
      <c r="DA298" s="52">
        <f t="shared" si="349"/>
        <v>258000</v>
      </c>
      <c r="DB298" s="51" t="str">
        <f t="shared" si="350"/>
        <v>GREY</v>
      </c>
      <c r="DC298" s="51" t="str">
        <f t="shared" si="351"/>
        <v>OXS</v>
      </c>
      <c r="DD298" s="60"/>
      <c r="DE298" s="164"/>
      <c r="DG298" s="270">
        <v>41778</v>
      </c>
      <c r="DH298" s="276">
        <f t="shared" si="322"/>
        <v>41807</v>
      </c>
      <c r="DI298" s="269">
        <v>41750</v>
      </c>
      <c r="DJ298" s="269">
        <v>41750</v>
      </c>
      <c r="DK298" s="270"/>
      <c r="DL298" s="1167"/>
      <c r="DM298" s="1167"/>
      <c r="DN298" s="270"/>
      <c r="DO298" s="270"/>
      <c r="DP298" s="277">
        <f t="shared" si="323"/>
        <v>41837</v>
      </c>
      <c r="DQ298" s="270"/>
      <c r="DR298" s="270"/>
      <c r="DS298" s="271"/>
      <c r="DT298" s="270"/>
      <c r="DU298" s="271"/>
      <c r="DV298" s="270">
        <v>41823</v>
      </c>
      <c r="DW298" s="270"/>
      <c r="DX298" s="271"/>
      <c r="DY298" s="271"/>
      <c r="DZ298" s="60"/>
      <c r="EA298" s="61"/>
      <c r="EB298" s="61"/>
      <c r="EC298" s="26" t="str">
        <f t="shared" si="307"/>
        <v>URBJPF5008GY41746</v>
      </c>
      <c r="ED298" s="26" t="str">
        <f t="shared" si="308"/>
        <v>URBJPF5008GYOXS</v>
      </c>
      <c r="EE298" s="27">
        <f>IF($ED298="",0,IF(COUNTIF(ED$12:ED297,ED298)=0,0,COUNTIF(ED$12:ED297,ED298)))</f>
        <v>0</v>
      </c>
      <c r="EF298" s="26">
        <f t="shared" si="309"/>
        <v>0</v>
      </c>
      <c r="EG298" s="27" t="str">
        <f t="shared" si="310"/>
        <v/>
      </c>
      <c r="EI298" s="26" t="str">
        <f t="shared" si="311"/>
        <v>URBJPF5008</v>
      </c>
      <c r="EJ298" s="26" t="str">
        <f t="shared" si="312"/>
        <v>URBJPF5008GY</v>
      </c>
      <c r="EV298" s="26">
        <f t="shared" si="325"/>
        <v>10160</v>
      </c>
    </row>
    <row r="299" spans="1:152" s="26" customFormat="1" ht="52.5" customHeight="1">
      <c r="A299" s="168" t="str">
        <f>IF(OR($I299="TTL",$I299=""),"",IF(ISERROR(VLOOKUP($B299,CODE!$D:$G,CODE!$F$1-2,FALSE))=TRUE,"전략",VLOOKUP($B299,CODE!$D:$G,CODE!$F$1-2,FALSE)))</f>
        <v>전략</v>
      </c>
      <c r="B299" s="217" t="str">
        <f>IF(OR($I299="TTL",$I299=""),"",IF(VLOOKUP($P299,CODE!$K:$O,CODE!$O$1,FALSE)="",$I299,$I299&amp;"-"&amp;VLOOKUP($P299,CODE!$K:$O,CODE!$O$1,FALSE)))</f>
        <v>URB-의류</v>
      </c>
      <c r="C299" s="71" t="str">
        <f t="shared" si="299"/>
        <v>URB-대경-06</v>
      </c>
      <c r="D299" s="300" t="str">
        <f t="shared" si="300"/>
        <v>URB-대경-06URBJPF5008GY</v>
      </c>
      <c r="E299" s="71">
        <f t="shared" si="301"/>
        <v>3</v>
      </c>
      <c r="F299" s="193" t="str">
        <f t="shared" si="302"/>
        <v>URB-대경-063</v>
      </c>
      <c r="G299" s="71" t="str">
        <f t="shared" si="303"/>
        <v>URB-대경-063-URBJPF5008GREYOSS</v>
      </c>
      <c r="H299" s="71" t="str">
        <f>IF(ISERROR(I299&amp;VLOOKUP(P299,CODE!$K:$N,CODE!$N$1,FALSE)&amp;S299)=TRUE,0,I299&amp;VLOOKUP(P299,CODE!$K:$N,CODE!$N$1,FALSE)&amp;S299)</f>
        <v>URB의류8</v>
      </c>
      <c r="I299" s="71" t="str">
        <f>IF(ISERROR(SEARCH("TTL",$K299))=TRUE,IF($L299="","",VLOOKUP($L299,CODE!$B:$G,CODE!$D$1,FALSE)),"TTL")</f>
        <v>URB</v>
      </c>
      <c r="J299" s="237" t="str">
        <f t="shared" si="304"/>
        <v>14FW_U</v>
      </c>
      <c r="K299" s="878"/>
      <c r="L299" s="40" t="s">
        <v>2587</v>
      </c>
      <c r="M299" s="41" t="str">
        <f>IF(OR($I299="TTL",$L299=""),"",VLOOKUP($L299,CODE!$B:$D,CODE!$C$1,FALSE))</f>
        <v>URBAN SWAGGER</v>
      </c>
      <c r="N299" s="42" t="str">
        <f>IF(OR($I299="TTL",$L299=""),"",VLOOKUP($K$2,CODE!$S:$T,CODE!$T$1-1,FALSE))</f>
        <v>F</v>
      </c>
      <c r="O299" s="1281">
        <v>5</v>
      </c>
      <c r="P299" s="40" t="s">
        <v>2588</v>
      </c>
      <c r="Q299" s="41" t="str">
        <f>IF(OR($I299="TTL",$P299=""),"",VLOOKUP($P299,CODE!$K:$M,CODE!$L$1,FALSE))</f>
        <v>JUMPER</v>
      </c>
      <c r="R299" s="1282" t="s">
        <v>2581</v>
      </c>
      <c r="S299" s="1283">
        <v>8</v>
      </c>
      <c r="T299" s="43" t="str">
        <f t="shared" si="317"/>
        <v>008</v>
      </c>
      <c r="U299" s="39" t="str">
        <f t="shared" si="318"/>
        <v>URBJPF5008</v>
      </c>
      <c r="V299" s="36">
        <f t="shared" si="290"/>
        <v>0.2</v>
      </c>
      <c r="W299" s="1284" t="s">
        <v>2627</v>
      </c>
      <c r="X299" s="39" t="str">
        <f>IF($Y299="","",VLOOKUP($Y299,CODE!$AE:$AF,CODE!$AF$1-1,FALSE))</f>
        <v>GY</v>
      </c>
      <c r="Y299" s="37" t="s">
        <v>2628</v>
      </c>
      <c r="Z299" s="35" t="str">
        <f t="shared" si="319"/>
        <v>URBJPF5008GY</v>
      </c>
      <c r="AA299" s="592" t="str">
        <f t="shared" si="316"/>
        <v/>
      </c>
      <c r="AB299" s="44">
        <f t="shared" si="292"/>
        <v>0.2</v>
      </c>
      <c r="AC299" s="598" t="s">
        <v>3027</v>
      </c>
      <c r="AD299" s="184">
        <v>1</v>
      </c>
      <c r="AE299" s="1285" t="s">
        <v>2614</v>
      </c>
      <c r="AF299" s="1295">
        <v>400</v>
      </c>
      <c r="AG299" s="1287" t="s">
        <v>2584</v>
      </c>
      <c r="AH299" s="1288">
        <v>6</v>
      </c>
      <c r="AI299" s="224" t="str">
        <f t="shared" si="320"/>
        <v>06</v>
      </c>
      <c r="AJ299" s="1289" t="s">
        <v>2585</v>
      </c>
      <c r="AK299" s="1289" t="s">
        <v>2586</v>
      </c>
      <c r="AL299" s="212">
        <f t="shared" si="321"/>
        <v>1</v>
      </c>
      <c r="AM299" s="247">
        <f>IF(ISERROR(VLOOKUP($F299,[1]기획현황취합!$A$1:$E$65440,[1]기획현황취합!$B$1,FALSE))=TRUE,0,VLOOKUP($F299,[1]기획현황취합!$A$1:$E$65440,[1]기획현황취합!$B$1,FALSE))</f>
        <v>258000</v>
      </c>
      <c r="AN299" s="1099">
        <f>IF(ISERROR(VLOOKUP($F299,[1]기획현황취합!$A$1:$E$65440,[1]기획현황취합!$C$1,FALSE))=TRUE,0,VLOOKUP($F299,[1]기획현황취합!$A$1:$E$65440,[1]기획현황취합!$C$1,FALSE))</f>
        <v>41801</v>
      </c>
      <c r="AO299" s="45">
        <f>IF(ISERROR(($AM299/1.1)/VLOOKUP($AG299,'TARGET MU'!$A:$D,'TARGET MU'!$D$1,FALSE))=TRUE,0,($AM299/1.1)/VLOOKUP($AG299,'TARGET MU'!$A:$D,'TARGET MU'!$D$1,FALSE))</f>
        <v>52121.21212121212</v>
      </c>
      <c r="AP299" s="1110">
        <f>IF(OR(AF299=0,AND(AV299=0,AW299=0)),0,IF(AG299="캡보이2",AV299*$AQ$5+AU299,IF(OR(AK299="IN",AK299="BG",AK299="VT",AK299="CB"),$AU299+(($AV299*(1+$AW$4))*(HLOOKUP(VLOOKUP(AG299,'TARGET MU'!$A:$P,'TARGET MU'!$J$1,FALSE),$AO$4:$AR$5,2,FALSE)))+$AW299,$AU299+((($AV299*(1+$AW$4))*(1+HLOOKUP(VLOOKUP($P299,CODE!$K:$P,CODE!$P$1,FALSE),$AS$4:$AV$5,2,FALSE)))*(HLOOKUP(VLOOKUP(AG299,'TARGET MU'!$A:$P,'TARGET MU'!$J$1,FALSE),$AO$4:$AR$5,2,FALSE)))+$AW299)))</f>
        <v>58693.999999999993</v>
      </c>
      <c r="AQ299" s="38">
        <f t="shared" si="313"/>
        <v>6572.7878787878726</v>
      </c>
      <c r="AR299" s="754">
        <v>0</v>
      </c>
      <c r="AS299" s="754">
        <v>20</v>
      </c>
      <c r="AT299" s="244" t="s">
        <v>1724</v>
      </c>
      <c r="AU299" s="219">
        <f t="shared" si="314"/>
        <v>20</v>
      </c>
      <c r="AV299" s="245">
        <v>50.8</v>
      </c>
      <c r="AW299" s="246">
        <v>0</v>
      </c>
      <c r="AX299" s="250">
        <f>IF(ISERROR(VLOOKUP($F299,[1]기획현황취합!$A$1:$E$65440,[1]기획현황취합!$D$1,FALSE))=TRUE,0,VLOOKUP($F299,[1]기획현황취합!$A$1:$E$65440,[1]기획현황취합!$D$1,FALSE))</f>
        <v>41746</v>
      </c>
      <c r="AY299" s="248">
        <v>0</v>
      </c>
      <c r="AZ299" s="208">
        <f>IF(ISERROR(VLOOKUP($F299,[1]기획현황취합!$A$1:$E$65440,[1]기획현황취합!$E$1,FALSE))=TRUE,0,VLOOKUP($F299,[1]기획현황취합!$A$1:$E$65440,[1]기획현황취합!$E$1,FALSE))</f>
        <v>41897</v>
      </c>
      <c r="BA299" s="243">
        <v>41912</v>
      </c>
      <c r="BB299" s="243">
        <v>41920</v>
      </c>
      <c r="BC299" s="243">
        <v>0</v>
      </c>
      <c r="BD299" s="243">
        <v>0</v>
      </c>
      <c r="BE299" s="243">
        <v>0</v>
      </c>
      <c r="BF299" s="243">
        <v>0</v>
      </c>
      <c r="BG299" s="249" t="s">
        <v>2838</v>
      </c>
      <c r="BH299" s="249">
        <v>0</v>
      </c>
      <c r="BI299" s="83">
        <f>IF($I299="TTL",SUMIF($C:$C,MID($K299,1,SEARCH("TTL",$K299)-2),$BI:$BI),SUMIF(실입고현황!$A:$A,BB299&amp;VLOOKUP($AG299,'TARGET MU'!$A:$D,'TARGET MU'!$B$1,FALSE)&amp;$Z299&amp;" "&amp;$AE299,실입고현황!$C:$C))</f>
        <v>435</v>
      </c>
      <c r="BJ299" s="102">
        <f>IF($I299="TTL",SUMIF($C:$C,MID($K299,1,SEARCH("TTL",$K299)-2),$BJ:$BJ),SUMIF(실입고현황!$A:$A,BC299&amp;VLOOKUP($AG299,'TARGET MU'!$A:$D,'TARGET MU'!$B$1,FALSE)&amp;$Z299&amp;" "&amp;$AE299,실입고현황!$C:$C))</f>
        <v>0</v>
      </c>
      <c r="BK299" s="103">
        <f>IF($I299="TTL",SUMIF($C:$C,MID($K299,1,SEARCH("TTL",$K299)-2),$BK:$BK),SUMIF(실입고현황!$A:$A,BD299&amp;VLOOKUP($AG299,'TARGET MU'!$A:$D,'TARGET MU'!$B$1,FALSE)&amp;$Z299&amp;" "&amp;$AE299,실입고현황!$C:$C))</f>
        <v>0</v>
      </c>
      <c r="BL299" s="103">
        <f>IF($I299="TTL",SUMIF($C:$C,MID($K299,1,SEARCH("TTL",$K299)-2),$BL:$BL),SUMIF(실입고현황!$A:$A,BE299&amp;VLOOKUP($AG299,'TARGET MU'!$A:$D,'TARGET MU'!$B$1,FALSE)&amp;$Z299&amp;" "&amp;$AE299,실입고현황!$C:$C))</f>
        <v>0</v>
      </c>
      <c r="BM299" s="103">
        <f>IF($I299="TTL",SUMIF($C:$C,MID($K299,1,SEARCH("TTL",$K299)-2),$BM:$BM),SUMIF(실입고현황!$A:$A,BF299&amp;VLOOKUP($AG299,'TARGET MU'!$A:$D,'TARGET MU'!$B$1,FALSE)&amp;$Z299&amp;" "&amp;$AE299,실입고현황!$C:$C))</f>
        <v>0</v>
      </c>
      <c r="BN299" s="104">
        <f t="shared" si="293"/>
        <v>0</v>
      </c>
      <c r="BO299" s="46">
        <f t="shared" si="294"/>
        <v>400</v>
      </c>
      <c r="BP299" s="94">
        <f t="shared" si="295"/>
        <v>23477599.999999996</v>
      </c>
      <c r="BQ299" s="94">
        <f t="shared" si="296"/>
        <v>103200000</v>
      </c>
      <c r="BR299" s="47">
        <f t="shared" si="289"/>
        <v>3.9960720779884586</v>
      </c>
      <c r="BT299" s="26" t="str">
        <f>IF(ISERROR(Z299&amp;VLOOKUP($AG299,'TARGET MU'!$A:$D,'TARGET MU'!$B$1,FALSE))=TRUE,"",Z299&amp;VLOOKUP($AG299,'TARGET MU'!$A:$D,'TARGET MU'!$B$1,FALSE))</f>
        <v>URBJPF5008GY대경글로텍</v>
      </c>
      <c r="BU299" s="31">
        <f t="shared" si="305"/>
        <v>58693.999999999993</v>
      </c>
      <c r="BV299" s="31" t="str">
        <f t="shared" si="306"/>
        <v>URBJPF5008GYOSS400258000대경06IN</v>
      </c>
      <c r="BX299" s="54" t="str">
        <f t="shared" si="326"/>
        <v>URB</v>
      </c>
      <c r="BY299" s="55">
        <f t="shared" si="327"/>
        <v>5</v>
      </c>
      <c r="BZ299" s="55" t="str">
        <f t="shared" si="328"/>
        <v>M</v>
      </c>
      <c r="CA299" s="55" t="str">
        <f t="shared" si="329"/>
        <v>JP</v>
      </c>
      <c r="CB299" s="55" t="str">
        <f t="shared" si="330"/>
        <v>U</v>
      </c>
      <c r="CC299" s="55" t="str">
        <f t="shared" si="331"/>
        <v>IN</v>
      </c>
      <c r="CD299" s="56" t="str">
        <f t="shared" si="332"/>
        <v>14FW_URBAN SWAGGER_JUMPER_04_GY</v>
      </c>
      <c r="CE299" s="55" t="str">
        <f t="shared" si="333"/>
        <v>URBJPF5008</v>
      </c>
      <c r="CF299" s="55" t="str">
        <f t="shared" si="334"/>
        <v>008</v>
      </c>
      <c r="CG299" s="56" t="str">
        <f t="shared" si="335"/>
        <v>14FW_URBAN SWAGGER_JUMPER_04_GY</v>
      </c>
      <c r="CH299" s="55" t="str">
        <f t="shared" si="336"/>
        <v>GY</v>
      </c>
      <c r="CI299" s="55">
        <f t="shared" si="337"/>
        <v>1</v>
      </c>
      <c r="CJ299" s="55" t="str">
        <f t="shared" si="338"/>
        <v>OSS</v>
      </c>
      <c r="CK299" s="57">
        <f t="shared" si="297"/>
        <v>400</v>
      </c>
      <c r="CL299" s="58">
        <f t="shared" si="339"/>
        <v>50.8</v>
      </c>
      <c r="CM299" s="57">
        <f t="shared" si="340"/>
        <v>258000</v>
      </c>
      <c r="CN299" s="57">
        <f t="shared" si="341"/>
        <v>58673.999999999993</v>
      </c>
      <c r="CO299" s="57">
        <f t="shared" si="342"/>
        <v>20</v>
      </c>
      <c r="CP299" s="59">
        <f t="shared" si="343"/>
        <v>1</v>
      </c>
      <c r="CQ299" s="234"/>
      <c r="CS299" s="48"/>
      <c r="CT299" s="49" t="str">
        <f t="shared" si="344"/>
        <v>URBJPF5008GYOSS</v>
      </c>
      <c r="CU299" s="50" t="str">
        <f t="shared" si="345"/>
        <v>URBAN SWAGGER</v>
      </c>
      <c r="CV299" s="50" t="str">
        <f t="shared" si="324"/>
        <v>JUMPER_008</v>
      </c>
      <c r="CW299" s="50" t="str">
        <f t="shared" si="346"/>
        <v>GREY_OSS</v>
      </c>
      <c r="CX299" s="51" t="str">
        <f t="shared" si="347"/>
        <v>URB</v>
      </c>
      <c r="CY299" s="51" t="str">
        <f t="shared" si="348"/>
        <v>008</v>
      </c>
      <c r="CZ299" s="52">
        <f t="shared" si="298"/>
        <v>400</v>
      </c>
      <c r="DA299" s="52">
        <f t="shared" si="349"/>
        <v>258000</v>
      </c>
      <c r="DB299" s="51" t="str">
        <f t="shared" si="350"/>
        <v>GREY</v>
      </c>
      <c r="DC299" s="51" t="str">
        <f t="shared" si="351"/>
        <v>OSS</v>
      </c>
      <c r="DD299" s="60"/>
      <c r="DE299" s="164"/>
      <c r="DG299" s="270">
        <v>41778</v>
      </c>
      <c r="DH299" s="276">
        <f t="shared" si="322"/>
        <v>41807</v>
      </c>
      <c r="DI299" s="269">
        <v>41750</v>
      </c>
      <c r="DJ299" s="269">
        <v>41750</v>
      </c>
      <c r="DK299" s="270"/>
      <c r="DL299" s="1167"/>
      <c r="DM299" s="1167"/>
      <c r="DN299" s="270"/>
      <c r="DO299" s="270"/>
      <c r="DP299" s="277">
        <f t="shared" si="323"/>
        <v>41837</v>
      </c>
      <c r="DQ299" s="270"/>
      <c r="DR299" s="270"/>
      <c r="DS299" s="271"/>
      <c r="DT299" s="270"/>
      <c r="DU299" s="271"/>
      <c r="DV299" s="270">
        <v>41823</v>
      </c>
      <c r="DW299" s="270"/>
      <c r="DX299" s="271"/>
      <c r="DY299" s="271"/>
      <c r="DZ299" s="60"/>
      <c r="EA299" s="61"/>
      <c r="EB299" s="61"/>
      <c r="EC299" s="26" t="str">
        <f t="shared" si="307"/>
        <v/>
      </c>
      <c r="ED299" s="26" t="str">
        <f t="shared" si="308"/>
        <v>URBJPF5008GYOSS</v>
      </c>
      <c r="EE299" s="27">
        <f>IF($ED299="",0,IF(COUNTIF(ED$12:ED298,ED299)=0,0,COUNTIF(ED$12:ED298,ED299)))</f>
        <v>0</v>
      </c>
      <c r="EF299" s="26">
        <f t="shared" si="309"/>
        <v>0</v>
      </c>
      <c r="EG299" s="27" t="str">
        <f t="shared" si="310"/>
        <v/>
      </c>
      <c r="EI299" s="26" t="str">
        <f t="shared" si="311"/>
        <v>URBJPF5008</v>
      </c>
      <c r="EJ299" s="26" t="str">
        <f t="shared" si="312"/>
        <v>URBJPF5008GY</v>
      </c>
      <c r="EV299" s="26">
        <f t="shared" si="325"/>
        <v>20320</v>
      </c>
    </row>
    <row r="300" spans="1:152" s="26" customFormat="1" ht="52.5" customHeight="1">
      <c r="A300" s="168" t="str">
        <f>IF(OR($I300="TTL",$I300=""),"",IF(ISERROR(VLOOKUP($B300,CODE!$D:$G,CODE!$F$1-2,FALSE))=TRUE,"전략",VLOOKUP($B300,CODE!$D:$G,CODE!$F$1-2,FALSE)))</f>
        <v>전략</v>
      </c>
      <c r="B300" s="217" t="str">
        <f>IF(OR($I300="TTL",$I300=""),"",IF(VLOOKUP($P300,CODE!$K:$O,CODE!$O$1,FALSE)="",$I300,$I300&amp;"-"&amp;VLOOKUP($P300,CODE!$K:$O,CODE!$O$1,FALSE)))</f>
        <v>URB-의류</v>
      </c>
      <c r="C300" s="71" t="str">
        <f t="shared" si="299"/>
        <v>URB-대경-06</v>
      </c>
      <c r="D300" s="300" t="str">
        <f t="shared" si="300"/>
        <v>URB-대경-06URBJPF5008GY</v>
      </c>
      <c r="E300" s="71">
        <f t="shared" si="301"/>
        <v>3</v>
      </c>
      <c r="F300" s="193" t="str">
        <f t="shared" si="302"/>
        <v>URB-대경-063</v>
      </c>
      <c r="G300" s="71" t="str">
        <f t="shared" si="303"/>
        <v>URB-대경-063-URBJPF5008GREYOMM</v>
      </c>
      <c r="H300" s="71" t="str">
        <f>IF(ISERROR(I300&amp;VLOOKUP(P300,CODE!$K:$N,CODE!$N$1,FALSE)&amp;S300)=TRUE,0,I300&amp;VLOOKUP(P300,CODE!$K:$N,CODE!$N$1,FALSE)&amp;S300)</f>
        <v>URB의류8</v>
      </c>
      <c r="I300" s="71" t="str">
        <f>IF(ISERROR(SEARCH("TTL",$K300))=TRUE,IF($L300="","",VLOOKUP($L300,CODE!$B:$G,CODE!$D$1,FALSE)),"TTL")</f>
        <v>URB</v>
      </c>
      <c r="J300" s="237" t="str">
        <f t="shared" si="304"/>
        <v>14FW_U</v>
      </c>
      <c r="K300" s="878"/>
      <c r="L300" s="40" t="s">
        <v>2587</v>
      </c>
      <c r="M300" s="41" t="str">
        <f>IF(OR($I300="TTL",$L300=""),"",VLOOKUP($L300,CODE!$B:$D,CODE!$C$1,FALSE))</f>
        <v>URBAN SWAGGER</v>
      </c>
      <c r="N300" s="42" t="str">
        <f>IF(OR($I300="TTL",$L300=""),"",VLOOKUP($K$2,CODE!$S:$T,CODE!$T$1-1,FALSE))</f>
        <v>F</v>
      </c>
      <c r="O300" s="1281">
        <v>5</v>
      </c>
      <c r="P300" s="40" t="s">
        <v>2588</v>
      </c>
      <c r="Q300" s="41" t="str">
        <f>IF(OR($I300="TTL",$P300=""),"",VLOOKUP($P300,CODE!$K:$M,CODE!$L$1,FALSE))</f>
        <v>JUMPER</v>
      </c>
      <c r="R300" s="1282" t="s">
        <v>2581</v>
      </c>
      <c r="S300" s="1283">
        <v>8</v>
      </c>
      <c r="T300" s="43" t="str">
        <f t="shared" si="317"/>
        <v>008</v>
      </c>
      <c r="U300" s="39" t="str">
        <f t="shared" si="318"/>
        <v>URBJPF5008</v>
      </c>
      <c r="V300" s="36">
        <f t="shared" si="290"/>
        <v>0.2</v>
      </c>
      <c r="W300" s="1284" t="s">
        <v>2627</v>
      </c>
      <c r="X300" s="39" t="str">
        <f>IF($Y300="","",VLOOKUP($Y300,CODE!$AE:$AF,CODE!$AF$1-1,FALSE))</f>
        <v>GY</v>
      </c>
      <c r="Y300" s="37" t="s">
        <v>2628</v>
      </c>
      <c r="Z300" s="35" t="str">
        <f t="shared" si="319"/>
        <v>URBJPF5008GY</v>
      </c>
      <c r="AA300" s="592" t="str">
        <f t="shared" si="316"/>
        <v/>
      </c>
      <c r="AB300" s="44">
        <f t="shared" si="292"/>
        <v>0.2</v>
      </c>
      <c r="AC300" s="598" t="s">
        <v>3027</v>
      </c>
      <c r="AD300" s="184">
        <v>1</v>
      </c>
      <c r="AE300" s="1285" t="s">
        <v>2583</v>
      </c>
      <c r="AF300" s="1295">
        <v>450</v>
      </c>
      <c r="AG300" s="1287" t="s">
        <v>2584</v>
      </c>
      <c r="AH300" s="1288">
        <v>6</v>
      </c>
      <c r="AI300" s="224" t="str">
        <f t="shared" si="320"/>
        <v>06</v>
      </c>
      <c r="AJ300" s="1289" t="s">
        <v>2585</v>
      </c>
      <c r="AK300" s="1289" t="s">
        <v>2586</v>
      </c>
      <c r="AL300" s="212">
        <f t="shared" si="321"/>
        <v>1</v>
      </c>
      <c r="AM300" s="247">
        <f>IF(ISERROR(VLOOKUP($F300,[1]기획현황취합!$A$1:$E$65440,[1]기획현황취합!$B$1,FALSE))=TRUE,0,VLOOKUP($F300,[1]기획현황취합!$A$1:$E$65440,[1]기획현황취합!$B$1,FALSE))</f>
        <v>258000</v>
      </c>
      <c r="AN300" s="1099">
        <f>IF(ISERROR(VLOOKUP($F300,[1]기획현황취합!$A$1:$E$65440,[1]기획현황취합!$C$1,FALSE))=TRUE,0,VLOOKUP($F300,[1]기획현황취합!$A$1:$E$65440,[1]기획현황취합!$C$1,FALSE))</f>
        <v>41801</v>
      </c>
      <c r="AO300" s="45">
        <f>IF(ISERROR(($AM300/1.1)/VLOOKUP($AG300,'TARGET MU'!$A:$D,'TARGET MU'!$D$1,FALSE))=TRUE,0,($AM300/1.1)/VLOOKUP($AG300,'TARGET MU'!$A:$D,'TARGET MU'!$D$1,FALSE))</f>
        <v>52121.21212121212</v>
      </c>
      <c r="AP300" s="1110">
        <f>IF(OR(AF300=0,AND(AV300=0,AW300=0)),0,IF(AG300="캡보이2",AV300*$AQ$5+AU300,IF(OR(AK300="IN",AK300="BG",AK300="VT",AK300="CB"),$AU300+(($AV300*(1+$AW$4))*(HLOOKUP(VLOOKUP(AG300,'TARGET MU'!$A:$P,'TARGET MU'!$J$1,FALSE),$AO$4:$AR$5,2,FALSE)))+$AW300,$AU300+((($AV300*(1+$AW$4))*(1+HLOOKUP(VLOOKUP($P300,CODE!$K:$P,CODE!$P$1,FALSE),$AS$4:$AV$5,2,FALSE)))*(HLOOKUP(VLOOKUP(AG300,'TARGET MU'!$A:$P,'TARGET MU'!$J$1,FALSE),$AO$4:$AR$5,2,FALSE)))+$AW300)))</f>
        <v>58693.999999999993</v>
      </c>
      <c r="AQ300" s="38">
        <f t="shared" si="313"/>
        <v>6572.7878787878726</v>
      </c>
      <c r="AR300" s="754">
        <v>0</v>
      </c>
      <c r="AS300" s="754">
        <v>20</v>
      </c>
      <c r="AT300" s="244" t="s">
        <v>1724</v>
      </c>
      <c r="AU300" s="219">
        <f t="shared" si="314"/>
        <v>20</v>
      </c>
      <c r="AV300" s="245">
        <v>50.8</v>
      </c>
      <c r="AW300" s="246">
        <v>0</v>
      </c>
      <c r="AX300" s="250">
        <f>IF(ISERROR(VLOOKUP($F300,[1]기획현황취합!$A$1:$E$65440,[1]기획현황취합!$D$1,FALSE))=TRUE,0,VLOOKUP($F300,[1]기획현황취합!$A$1:$E$65440,[1]기획현황취합!$D$1,FALSE))</f>
        <v>41746</v>
      </c>
      <c r="AY300" s="248">
        <v>0</v>
      </c>
      <c r="AZ300" s="208">
        <f>IF(ISERROR(VLOOKUP($F300,[1]기획현황취합!$A$1:$E$65440,[1]기획현황취합!$E$1,FALSE))=TRUE,0,VLOOKUP($F300,[1]기획현황취합!$A$1:$E$65440,[1]기획현황취합!$E$1,FALSE))</f>
        <v>41897</v>
      </c>
      <c r="BA300" s="243">
        <v>41912</v>
      </c>
      <c r="BB300" s="243">
        <v>41920</v>
      </c>
      <c r="BC300" s="243">
        <v>0</v>
      </c>
      <c r="BD300" s="243">
        <v>0</v>
      </c>
      <c r="BE300" s="243">
        <v>0</v>
      </c>
      <c r="BF300" s="243">
        <v>0</v>
      </c>
      <c r="BG300" s="249" t="s">
        <v>2838</v>
      </c>
      <c r="BH300" s="249">
        <v>0</v>
      </c>
      <c r="BI300" s="83">
        <f>IF($I300="TTL",SUMIF($C:$C,MID($K300,1,SEARCH("TTL",$K300)-2),$BI:$BI),SUMIF(실입고현황!$A:$A,BB300&amp;VLOOKUP($AG300,'TARGET MU'!$A:$D,'TARGET MU'!$B$1,FALSE)&amp;$Z300&amp;" "&amp;$AE300,실입고현황!$C:$C))</f>
        <v>483</v>
      </c>
      <c r="BJ300" s="102">
        <f>IF($I300="TTL",SUMIF($C:$C,MID($K300,1,SEARCH("TTL",$K300)-2),$BJ:$BJ),SUMIF(실입고현황!$A:$A,BC300&amp;VLOOKUP($AG300,'TARGET MU'!$A:$D,'TARGET MU'!$B$1,FALSE)&amp;$Z300&amp;" "&amp;$AE300,실입고현황!$C:$C))</f>
        <v>0</v>
      </c>
      <c r="BK300" s="103">
        <f>IF($I300="TTL",SUMIF($C:$C,MID($K300,1,SEARCH("TTL",$K300)-2),$BK:$BK),SUMIF(실입고현황!$A:$A,BD300&amp;VLOOKUP($AG300,'TARGET MU'!$A:$D,'TARGET MU'!$B$1,FALSE)&amp;$Z300&amp;" "&amp;$AE300,실입고현황!$C:$C))</f>
        <v>0</v>
      </c>
      <c r="BL300" s="103">
        <f>IF($I300="TTL",SUMIF($C:$C,MID($K300,1,SEARCH("TTL",$K300)-2),$BL:$BL),SUMIF(실입고현황!$A:$A,BE300&amp;VLOOKUP($AG300,'TARGET MU'!$A:$D,'TARGET MU'!$B$1,FALSE)&amp;$Z300&amp;" "&amp;$AE300,실입고현황!$C:$C))</f>
        <v>0</v>
      </c>
      <c r="BM300" s="103">
        <f>IF($I300="TTL",SUMIF($C:$C,MID($K300,1,SEARCH("TTL",$K300)-2),$BM:$BM),SUMIF(실입고현황!$A:$A,BF300&amp;VLOOKUP($AG300,'TARGET MU'!$A:$D,'TARGET MU'!$B$1,FALSE)&amp;$Z300&amp;" "&amp;$AE300,실입고현황!$C:$C))</f>
        <v>0</v>
      </c>
      <c r="BN300" s="104">
        <f t="shared" si="293"/>
        <v>0</v>
      </c>
      <c r="BO300" s="46">
        <f t="shared" si="294"/>
        <v>450</v>
      </c>
      <c r="BP300" s="94">
        <f t="shared" si="295"/>
        <v>26412299.999999996</v>
      </c>
      <c r="BQ300" s="94">
        <f t="shared" si="296"/>
        <v>116100000</v>
      </c>
      <c r="BR300" s="47">
        <f t="shared" si="289"/>
        <v>3.9960720779884578</v>
      </c>
      <c r="BT300" s="26" t="str">
        <f>IF(ISERROR(Z300&amp;VLOOKUP($AG300,'TARGET MU'!$A:$D,'TARGET MU'!$B$1,FALSE))=TRUE,"",Z300&amp;VLOOKUP($AG300,'TARGET MU'!$A:$D,'TARGET MU'!$B$1,FALSE))</f>
        <v>URBJPF5008GY대경글로텍</v>
      </c>
      <c r="BU300" s="31">
        <f t="shared" si="305"/>
        <v>58693.999999999993</v>
      </c>
      <c r="BV300" s="31" t="str">
        <f t="shared" si="306"/>
        <v>URBJPF5008GYOMM450258000대경06IN</v>
      </c>
      <c r="BX300" s="54" t="str">
        <f t="shared" si="326"/>
        <v>URB</v>
      </c>
      <c r="BY300" s="55">
        <f t="shared" si="327"/>
        <v>5</v>
      </c>
      <c r="BZ300" s="55" t="str">
        <f t="shared" si="328"/>
        <v>M</v>
      </c>
      <c r="CA300" s="55" t="str">
        <f t="shared" si="329"/>
        <v>JP</v>
      </c>
      <c r="CB300" s="55" t="str">
        <f t="shared" si="330"/>
        <v>U</v>
      </c>
      <c r="CC300" s="55" t="str">
        <f t="shared" si="331"/>
        <v>IN</v>
      </c>
      <c r="CD300" s="56" t="str">
        <f t="shared" si="332"/>
        <v>14FW_URBAN SWAGGER_JUMPER_04_GY</v>
      </c>
      <c r="CE300" s="55" t="str">
        <f t="shared" si="333"/>
        <v>URBJPF5008</v>
      </c>
      <c r="CF300" s="55" t="str">
        <f t="shared" si="334"/>
        <v>008</v>
      </c>
      <c r="CG300" s="56" t="str">
        <f t="shared" si="335"/>
        <v>14FW_URBAN SWAGGER_JUMPER_04_GY</v>
      </c>
      <c r="CH300" s="55" t="str">
        <f t="shared" si="336"/>
        <v>GY</v>
      </c>
      <c r="CI300" s="55">
        <f t="shared" si="337"/>
        <v>1</v>
      </c>
      <c r="CJ300" s="55" t="str">
        <f t="shared" si="338"/>
        <v>OMM</v>
      </c>
      <c r="CK300" s="57">
        <f t="shared" si="297"/>
        <v>450</v>
      </c>
      <c r="CL300" s="58">
        <f t="shared" si="339"/>
        <v>50.8</v>
      </c>
      <c r="CM300" s="57">
        <f t="shared" si="340"/>
        <v>258000</v>
      </c>
      <c r="CN300" s="57">
        <f t="shared" si="341"/>
        <v>58673.999999999993</v>
      </c>
      <c r="CO300" s="57">
        <f t="shared" si="342"/>
        <v>20</v>
      </c>
      <c r="CP300" s="59">
        <f t="shared" si="343"/>
        <v>1</v>
      </c>
      <c r="CQ300" s="234"/>
      <c r="CS300" s="48"/>
      <c r="CT300" s="49" t="str">
        <f t="shared" si="344"/>
        <v>URBJPF5008GYOMM</v>
      </c>
      <c r="CU300" s="50" t="str">
        <f t="shared" si="345"/>
        <v>URBAN SWAGGER</v>
      </c>
      <c r="CV300" s="50" t="str">
        <f t="shared" si="324"/>
        <v>JUMPER_008</v>
      </c>
      <c r="CW300" s="50" t="str">
        <f t="shared" si="346"/>
        <v>GREY_OMM</v>
      </c>
      <c r="CX300" s="51" t="str">
        <f t="shared" si="347"/>
        <v>URB</v>
      </c>
      <c r="CY300" s="51" t="str">
        <f t="shared" si="348"/>
        <v>008</v>
      </c>
      <c r="CZ300" s="52">
        <f t="shared" si="298"/>
        <v>450</v>
      </c>
      <c r="DA300" s="52">
        <f t="shared" si="349"/>
        <v>258000</v>
      </c>
      <c r="DB300" s="51" t="str">
        <f t="shared" si="350"/>
        <v>GREY</v>
      </c>
      <c r="DC300" s="51" t="str">
        <f t="shared" si="351"/>
        <v>OMM</v>
      </c>
      <c r="DD300" s="60"/>
      <c r="DE300" s="164"/>
      <c r="DG300" s="270">
        <v>41778</v>
      </c>
      <c r="DH300" s="276">
        <f t="shared" si="322"/>
        <v>41807</v>
      </c>
      <c r="DI300" s="269">
        <v>41750</v>
      </c>
      <c r="DJ300" s="269">
        <v>41750</v>
      </c>
      <c r="DK300" s="270"/>
      <c r="DL300" s="1167"/>
      <c r="DM300" s="1167"/>
      <c r="DN300" s="270"/>
      <c r="DO300" s="270"/>
      <c r="DP300" s="277">
        <f t="shared" si="323"/>
        <v>41837</v>
      </c>
      <c r="DQ300" s="270"/>
      <c r="DR300" s="270"/>
      <c r="DS300" s="271"/>
      <c r="DT300" s="270"/>
      <c r="DU300" s="271"/>
      <c r="DV300" s="270">
        <v>41823</v>
      </c>
      <c r="DW300" s="270"/>
      <c r="DX300" s="271"/>
      <c r="DY300" s="271"/>
      <c r="DZ300" s="60"/>
      <c r="EA300" s="61"/>
      <c r="EB300" s="61"/>
      <c r="EC300" s="26" t="str">
        <f t="shared" si="307"/>
        <v/>
      </c>
      <c r="ED300" s="26" t="str">
        <f t="shared" si="308"/>
        <v>URBJPF5008GYOMM</v>
      </c>
      <c r="EE300" s="27">
        <f>IF($ED300="",0,IF(COUNTIF(ED$12:ED299,ED300)=0,0,COUNTIF(ED$12:ED299,ED300)))</f>
        <v>0</v>
      </c>
      <c r="EF300" s="26">
        <f t="shared" si="309"/>
        <v>0</v>
      </c>
      <c r="EG300" s="27" t="str">
        <f t="shared" si="310"/>
        <v/>
      </c>
      <c r="EI300" s="26" t="str">
        <f t="shared" si="311"/>
        <v>URBJPF5008</v>
      </c>
      <c r="EJ300" s="26" t="str">
        <f t="shared" si="312"/>
        <v>URBJPF5008GY</v>
      </c>
      <c r="EV300" s="26">
        <f t="shared" si="325"/>
        <v>22860</v>
      </c>
    </row>
    <row r="301" spans="1:152" s="26" customFormat="1" ht="52.5" customHeight="1">
      <c r="A301" s="168" t="str">
        <f>IF(OR($I301="TTL",$I301=""),"",IF(ISERROR(VLOOKUP($B301,CODE!$D:$G,CODE!$F$1-2,FALSE))=TRUE,"전략",VLOOKUP($B301,CODE!$D:$G,CODE!$F$1-2,FALSE)))</f>
        <v>전략</v>
      </c>
      <c r="B301" s="217" t="str">
        <f>IF(OR($I301="TTL",$I301=""),"",IF(VLOOKUP($P301,CODE!$K:$O,CODE!$O$1,FALSE)="",$I301,$I301&amp;"-"&amp;VLOOKUP($P301,CODE!$K:$O,CODE!$O$1,FALSE)))</f>
        <v>URB-의류</v>
      </c>
      <c r="C301" s="71" t="str">
        <f t="shared" si="299"/>
        <v>URB-대경-06</v>
      </c>
      <c r="D301" s="300" t="str">
        <f t="shared" si="300"/>
        <v>URB-대경-06URBJPF5008GY</v>
      </c>
      <c r="E301" s="71">
        <f t="shared" si="301"/>
        <v>3</v>
      </c>
      <c r="F301" s="193" t="str">
        <f t="shared" si="302"/>
        <v>URB-대경-063</v>
      </c>
      <c r="G301" s="71" t="str">
        <f t="shared" si="303"/>
        <v>URB-대경-063-URBJPF5008GREYOLL</v>
      </c>
      <c r="H301" s="71" t="str">
        <f>IF(ISERROR(I301&amp;VLOOKUP(P301,CODE!$K:$N,CODE!$N$1,FALSE)&amp;S301)=TRUE,0,I301&amp;VLOOKUP(P301,CODE!$K:$N,CODE!$N$1,FALSE)&amp;S301)</f>
        <v>URB의류8</v>
      </c>
      <c r="I301" s="71" t="str">
        <f>IF(ISERROR(SEARCH("TTL",$K301))=TRUE,IF($L301="","",VLOOKUP($L301,CODE!$B:$G,CODE!$D$1,FALSE)),"TTL")</f>
        <v>URB</v>
      </c>
      <c r="J301" s="237" t="str">
        <f t="shared" si="304"/>
        <v>14FW_U</v>
      </c>
      <c r="K301" s="878"/>
      <c r="L301" s="40" t="s">
        <v>2587</v>
      </c>
      <c r="M301" s="41" t="str">
        <f>IF(OR($I301="TTL",$L301=""),"",VLOOKUP($L301,CODE!$B:$D,CODE!$C$1,FALSE))</f>
        <v>URBAN SWAGGER</v>
      </c>
      <c r="N301" s="42" t="str">
        <f>IF(OR($I301="TTL",$L301=""),"",VLOOKUP($K$2,CODE!$S:$T,CODE!$T$1-1,FALSE))</f>
        <v>F</v>
      </c>
      <c r="O301" s="1281">
        <v>5</v>
      </c>
      <c r="P301" s="40" t="s">
        <v>2588</v>
      </c>
      <c r="Q301" s="41" t="str">
        <f>IF(OR($I301="TTL",$P301=""),"",VLOOKUP($P301,CODE!$K:$M,CODE!$L$1,FALSE))</f>
        <v>JUMPER</v>
      </c>
      <c r="R301" s="1282" t="s">
        <v>2581</v>
      </c>
      <c r="S301" s="1283">
        <v>8</v>
      </c>
      <c r="T301" s="43" t="str">
        <f t="shared" si="317"/>
        <v>008</v>
      </c>
      <c r="U301" s="39" t="str">
        <f t="shared" si="318"/>
        <v>URBJPF5008</v>
      </c>
      <c r="V301" s="36">
        <f t="shared" si="290"/>
        <v>0.2</v>
      </c>
      <c r="W301" s="1284" t="s">
        <v>2627</v>
      </c>
      <c r="X301" s="39" t="str">
        <f>IF($Y301="","",VLOOKUP($Y301,CODE!$AE:$AF,CODE!$AF$1-1,FALSE))</f>
        <v>GY</v>
      </c>
      <c r="Y301" s="37" t="s">
        <v>2628</v>
      </c>
      <c r="Z301" s="35" t="str">
        <f t="shared" si="319"/>
        <v>URBJPF5008GY</v>
      </c>
      <c r="AA301" s="592" t="str">
        <f t="shared" si="316"/>
        <v/>
      </c>
      <c r="AB301" s="44">
        <f t="shared" si="292"/>
        <v>0.2</v>
      </c>
      <c r="AC301" s="598" t="s">
        <v>3027</v>
      </c>
      <c r="AD301" s="184">
        <v>1</v>
      </c>
      <c r="AE301" s="1285" t="s">
        <v>2589</v>
      </c>
      <c r="AF301" s="1295">
        <v>250</v>
      </c>
      <c r="AG301" s="1287" t="s">
        <v>2584</v>
      </c>
      <c r="AH301" s="1288">
        <v>6</v>
      </c>
      <c r="AI301" s="224" t="str">
        <f t="shared" si="320"/>
        <v>06</v>
      </c>
      <c r="AJ301" s="1289" t="s">
        <v>2585</v>
      </c>
      <c r="AK301" s="1289" t="s">
        <v>2586</v>
      </c>
      <c r="AL301" s="212">
        <f t="shared" si="321"/>
        <v>1</v>
      </c>
      <c r="AM301" s="247">
        <f>IF(ISERROR(VLOOKUP($F301,[1]기획현황취합!$A$1:$E$65440,[1]기획현황취합!$B$1,FALSE))=TRUE,0,VLOOKUP($F301,[1]기획현황취합!$A$1:$E$65440,[1]기획현황취합!$B$1,FALSE))</f>
        <v>258000</v>
      </c>
      <c r="AN301" s="1099">
        <f>IF(ISERROR(VLOOKUP($F301,[1]기획현황취합!$A$1:$E$65440,[1]기획현황취합!$C$1,FALSE))=TRUE,0,VLOOKUP($F301,[1]기획현황취합!$A$1:$E$65440,[1]기획현황취합!$C$1,FALSE))</f>
        <v>41801</v>
      </c>
      <c r="AO301" s="45">
        <f>IF(ISERROR(($AM301/1.1)/VLOOKUP($AG301,'TARGET MU'!$A:$D,'TARGET MU'!$D$1,FALSE))=TRUE,0,($AM301/1.1)/VLOOKUP($AG301,'TARGET MU'!$A:$D,'TARGET MU'!$D$1,FALSE))</f>
        <v>52121.21212121212</v>
      </c>
      <c r="AP301" s="1110">
        <f>IF(OR(AF301=0,AND(AV301=0,AW301=0)),0,IF(AG301="캡보이2",AV301*$AQ$5+AU301,IF(OR(AK301="IN",AK301="BG",AK301="VT",AK301="CB"),$AU301+(($AV301*(1+$AW$4))*(HLOOKUP(VLOOKUP(AG301,'TARGET MU'!$A:$P,'TARGET MU'!$J$1,FALSE),$AO$4:$AR$5,2,FALSE)))+$AW301,$AU301+((($AV301*(1+$AW$4))*(1+HLOOKUP(VLOOKUP($P301,CODE!$K:$P,CODE!$P$1,FALSE),$AS$4:$AV$5,2,FALSE)))*(HLOOKUP(VLOOKUP(AG301,'TARGET MU'!$A:$P,'TARGET MU'!$J$1,FALSE),$AO$4:$AR$5,2,FALSE)))+$AW301)))</f>
        <v>58693.999999999993</v>
      </c>
      <c r="AQ301" s="38">
        <f t="shared" si="313"/>
        <v>6572.7878787878726</v>
      </c>
      <c r="AR301" s="754">
        <v>0</v>
      </c>
      <c r="AS301" s="754">
        <v>20</v>
      </c>
      <c r="AT301" s="244" t="s">
        <v>1724</v>
      </c>
      <c r="AU301" s="219">
        <f t="shared" si="314"/>
        <v>20</v>
      </c>
      <c r="AV301" s="245">
        <v>50.8</v>
      </c>
      <c r="AW301" s="246">
        <v>0</v>
      </c>
      <c r="AX301" s="250">
        <f>IF(ISERROR(VLOOKUP($F301,[1]기획현황취합!$A$1:$E$65440,[1]기획현황취합!$D$1,FALSE))=TRUE,0,VLOOKUP($F301,[1]기획현황취합!$A$1:$E$65440,[1]기획현황취합!$D$1,FALSE))</f>
        <v>41746</v>
      </c>
      <c r="AY301" s="248">
        <v>0</v>
      </c>
      <c r="AZ301" s="208">
        <f>IF(ISERROR(VLOOKUP($F301,[1]기획현황취합!$A$1:$E$65440,[1]기획현황취합!$E$1,FALSE))=TRUE,0,VLOOKUP($F301,[1]기획현황취합!$A$1:$E$65440,[1]기획현황취합!$E$1,FALSE))</f>
        <v>41897</v>
      </c>
      <c r="BA301" s="243">
        <v>41912</v>
      </c>
      <c r="BB301" s="243">
        <v>41920</v>
      </c>
      <c r="BC301" s="243">
        <v>0</v>
      </c>
      <c r="BD301" s="243">
        <v>0</v>
      </c>
      <c r="BE301" s="243">
        <v>0</v>
      </c>
      <c r="BF301" s="243">
        <v>0</v>
      </c>
      <c r="BG301" s="249" t="s">
        <v>2838</v>
      </c>
      <c r="BH301" s="249">
        <v>0</v>
      </c>
      <c r="BI301" s="83">
        <f>IF($I301="TTL",SUMIF($C:$C,MID($K301,1,SEARCH("TTL",$K301)-2),$BI:$BI),SUMIF(실입고현황!$A:$A,BB301&amp;VLOOKUP($AG301,'TARGET MU'!$A:$D,'TARGET MU'!$B$1,FALSE)&amp;$Z301&amp;" "&amp;$AE301,실입고현황!$C:$C))</f>
        <v>270</v>
      </c>
      <c r="BJ301" s="102">
        <f>IF($I301="TTL",SUMIF($C:$C,MID($K301,1,SEARCH("TTL",$K301)-2),$BJ:$BJ),SUMIF(실입고현황!$A:$A,BC301&amp;VLOOKUP($AG301,'TARGET MU'!$A:$D,'TARGET MU'!$B$1,FALSE)&amp;$Z301&amp;" "&amp;$AE301,실입고현황!$C:$C))</f>
        <v>0</v>
      </c>
      <c r="BK301" s="103">
        <f>IF($I301="TTL",SUMIF($C:$C,MID($K301,1,SEARCH("TTL",$K301)-2),$BK:$BK),SUMIF(실입고현황!$A:$A,BD301&amp;VLOOKUP($AG301,'TARGET MU'!$A:$D,'TARGET MU'!$B$1,FALSE)&amp;$Z301&amp;" "&amp;$AE301,실입고현황!$C:$C))</f>
        <v>0</v>
      </c>
      <c r="BL301" s="103">
        <f>IF($I301="TTL",SUMIF($C:$C,MID($K301,1,SEARCH("TTL",$K301)-2),$BL:$BL),SUMIF(실입고현황!$A:$A,BE301&amp;VLOOKUP($AG301,'TARGET MU'!$A:$D,'TARGET MU'!$B$1,FALSE)&amp;$Z301&amp;" "&amp;$AE301,실입고현황!$C:$C))</f>
        <v>0</v>
      </c>
      <c r="BM301" s="103">
        <f>IF($I301="TTL",SUMIF($C:$C,MID($K301,1,SEARCH("TTL",$K301)-2),$BM:$BM),SUMIF(실입고현황!$A:$A,BF301&amp;VLOOKUP($AG301,'TARGET MU'!$A:$D,'TARGET MU'!$B$1,FALSE)&amp;$Z301&amp;" "&amp;$AE301,실입고현황!$C:$C))</f>
        <v>0</v>
      </c>
      <c r="BN301" s="104">
        <f t="shared" si="293"/>
        <v>0</v>
      </c>
      <c r="BO301" s="46">
        <f t="shared" si="294"/>
        <v>250</v>
      </c>
      <c r="BP301" s="94">
        <f t="shared" si="295"/>
        <v>14673499.999999998</v>
      </c>
      <c r="BQ301" s="94">
        <f t="shared" si="296"/>
        <v>64500000</v>
      </c>
      <c r="BR301" s="47">
        <f t="shared" si="289"/>
        <v>3.9960720779884578</v>
      </c>
      <c r="BT301" s="26" t="str">
        <f>IF(ISERROR(Z301&amp;VLOOKUP($AG301,'TARGET MU'!$A:$D,'TARGET MU'!$B$1,FALSE))=TRUE,"",Z301&amp;VLOOKUP($AG301,'TARGET MU'!$A:$D,'TARGET MU'!$B$1,FALSE))</f>
        <v>URBJPF5008GY대경글로텍</v>
      </c>
      <c r="BU301" s="31">
        <f t="shared" si="305"/>
        <v>58693.999999999993</v>
      </c>
      <c r="BV301" s="31" t="str">
        <f t="shared" si="306"/>
        <v>URBJPF5008GYOLL250258000대경06IN</v>
      </c>
      <c r="BX301" s="54" t="str">
        <f t="shared" si="326"/>
        <v>URB</v>
      </c>
      <c r="BY301" s="55">
        <f t="shared" si="327"/>
        <v>5</v>
      </c>
      <c r="BZ301" s="55" t="str">
        <f t="shared" si="328"/>
        <v>M</v>
      </c>
      <c r="CA301" s="55" t="str">
        <f t="shared" si="329"/>
        <v>JP</v>
      </c>
      <c r="CB301" s="55" t="str">
        <f t="shared" si="330"/>
        <v>U</v>
      </c>
      <c r="CC301" s="55" t="str">
        <f t="shared" si="331"/>
        <v>IN</v>
      </c>
      <c r="CD301" s="56" t="str">
        <f t="shared" si="332"/>
        <v>14FW_URBAN SWAGGER_JUMPER_04_GY</v>
      </c>
      <c r="CE301" s="55" t="str">
        <f t="shared" si="333"/>
        <v>URBJPF5008</v>
      </c>
      <c r="CF301" s="55" t="str">
        <f t="shared" si="334"/>
        <v>008</v>
      </c>
      <c r="CG301" s="56" t="str">
        <f t="shared" si="335"/>
        <v>14FW_URBAN SWAGGER_JUMPER_04_GY</v>
      </c>
      <c r="CH301" s="55" t="str">
        <f t="shared" si="336"/>
        <v>GY</v>
      </c>
      <c r="CI301" s="55">
        <f t="shared" si="337"/>
        <v>1</v>
      </c>
      <c r="CJ301" s="55" t="str">
        <f t="shared" si="338"/>
        <v>OLL</v>
      </c>
      <c r="CK301" s="57">
        <f t="shared" si="297"/>
        <v>250</v>
      </c>
      <c r="CL301" s="58">
        <f t="shared" si="339"/>
        <v>50.8</v>
      </c>
      <c r="CM301" s="57">
        <f t="shared" si="340"/>
        <v>258000</v>
      </c>
      <c r="CN301" s="57">
        <f t="shared" si="341"/>
        <v>58673.999999999993</v>
      </c>
      <c r="CO301" s="57">
        <f t="shared" si="342"/>
        <v>20</v>
      </c>
      <c r="CP301" s="59">
        <f t="shared" si="343"/>
        <v>1</v>
      </c>
      <c r="CQ301" s="234"/>
      <c r="CS301" s="48"/>
      <c r="CT301" s="49" t="str">
        <f t="shared" si="344"/>
        <v>URBJPF5008GYOLL</v>
      </c>
      <c r="CU301" s="50" t="str">
        <f t="shared" si="345"/>
        <v>URBAN SWAGGER</v>
      </c>
      <c r="CV301" s="50" t="str">
        <f t="shared" si="324"/>
        <v>JUMPER_008</v>
      </c>
      <c r="CW301" s="50" t="str">
        <f t="shared" si="346"/>
        <v>GREY_OLL</v>
      </c>
      <c r="CX301" s="51" t="str">
        <f t="shared" si="347"/>
        <v>URB</v>
      </c>
      <c r="CY301" s="51" t="str">
        <f t="shared" si="348"/>
        <v>008</v>
      </c>
      <c r="CZ301" s="52">
        <f t="shared" si="298"/>
        <v>250</v>
      </c>
      <c r="DA301" s="52">
        <f t="shared" si="349"/>
        <v>258000</v>
      </c>
      <c r="DB301" s="51" t="str">
        <f t="shared" si="350"/>
        <v>GREY</v>
      </c>
      <c r="DC301" s="51" t="str">
        <f t="shared" si="351"/>
        <v>OLL</v>
      </c>
      <c r="DD301" s="60"/>
      <c r="DE301" s="164"/>
      <c r="DG301" s="270">
        <v>41778</v>
      </c>
      <c r="DH301" s="276">
        <f t="shared" si="322"/>
        <v>41807</v>
      </c>
      <c r="DI301" s="269">
        <v>41750</v>
      </c>
      <c r="DJ301" s="269">
        <v>41750</v>
      </c>
      <c r="DK301" s="270"/>
      <c r="DL301" s="1167"/>
      <c r="DM301" s="1167"/>
      <c r="DN301" s="270"/>
      <c r="DO301" s="270"/>
      <c r="DP301" s="277">
        <f t="shared" si="323"/>
        <v>41837</v>
      </c>
      <c r="DQ301" s="270"/>
      <c r="DR301" s="270"/>
      <c r="DS301" s="271"/>
      <c r="DT301" s="270"/>
      <c r="DU301" s="271"/>
      <c r="DV301" s="270">
        <v>41823</v>
      </c>
      <c r="DW301" s="270"/>
      <c r="DX301" s="271"/>
      <c r="DY301" s="271"/>
      <c r="DZ301" s="60"/>
      <c r="EA301" s="61"/>
      <c r="EB301" s="61"/>
      <c r="EC301" s="26" t="str">
        <f t="shared" si="307"/>
        <v/>
      </c>
      <c r="ED301" s="26" t="str">
        <f t="shared" si="308"/>
        <v>URBJPF5008GYOLL</v>
      </c>
      <c r="EE301" s="27">
        <f>IF($ED301="",0,IF(COUNTIF(ED$12:ED300,ED301)=0,0,COUNTIF(ED$12:ED300,ED301)))</f>
        <v>0</v>
      </c>
      <c r="EF301" s="26">
        <f t="shared" si="309"/>
        <v>0</v>
      </c>
      <c r="EG301" s="27" t="str">
        <f t="shared" si="310"/>
        <v/>
      </c>
      <c r="EI301" s="26" t="str">
        <f t="shared" si="311"/>
        <v>URBJPF5008</v>
      </c>
      <c r="EJ301" s="26" t="str">
        <f t="shared" si="312"/>
        <v>URBJPF5008GY</v>
      </c>
      <c r="EV301" s="26">
        <f t="shared" si="325"/>
        <v>12700</v>
      </c>
    </row>
    <row r="302" spans="1:152" s="26" customFormat="1" ht="52.5" customHeight="1">
      <c r="A302" s="168" t="str">
        <f>IF(OR($I302="TTL",$I302=""),"",IF(ISERROR(VLOOKUP($B302,CODE!$D:$G,CODE!$F$1-2,FALSE))=TRUE,"전략",VLOOKUP($B302,CODE!$D:$G,CODE!$F$1-2,FALSE)))</f>
        <v>전략</v>
      </c>
      <c r="B302" s="217" t="str">
        <f>IF(OR($I302="TTL",$I302=""),"",IF(VLOOKUP($P302,CODE!$K:$O,CODE!$O$1,FALSE)="",$I302,$I302&amp;"-"&amp;VLOOKUP($P302,CODE!$K:$O,CODE!$O$1,FALSE)))</f>
        <v>URB-의류</v>
      </c>
      <c r="C302" s="71" t="str">
        <f t="shared" si="299"/>
        <v>URB-대경-06</v>
      </c>
      <c r="D302" s="300" t="str">
        <f t="shared" si="300"/>
        <v>URB-대경-06URBJPF5008GY</v>
      </c>
      <c r="E302" s="71">
        <f t="shared" si="301"/>
        <v>3</v>
      </c>
      <c r="F302" s="193" t="str">
        <f t="shared" si="302"/>
        <v>URB-대경-063</v>
      </c>
      <c r="G302" s="71" t="str">
        <f t="shared" si="303"/>
        <v>URB-대경-063-URBJPF5008GREYOXL</v>
      </c>
      <c r="H302" s="71" t="str">
        <f>IF(ISERROR(I302&amp;VLOOKUP(P302,CODE!$K:$N,CODE!$N$1,FALSE)&amp;S302)=TRUE,0,I302&amp;VLOOKUP(P302,CODE!$K:$N,CODE!$N$1,FALSE)&amp;S302)</f>
        <v>URB의류8</v>
      </c>
      <c r="I302" s="71" t="str">
        <f>IF(ISERROR(SEARCH("TTL",$K302))=TRUE,IF($L302="","",VLOOKUP($L302,CODE!$B:$G,CODE!$D$1,FALSE)),"TTL")</f>
        <v>URB</v>
      </c>
      <c r="J302" s="237" t="str">
        <f t="shared" si="304"/>
        <v>14FW_U</v>
      </c>
      <c r="K302" s="878"/>
      <c r="L302" s="40" t="s">
        <v>2587</v>
      </c>
      <c r="M302" s="41" t="str">
        <f>IF(OR($I302="TTL",$L302=""),"",VLOOKUP($L302,CODE!$B:$D,CODE!$C$1,FALSE))</f>
        <v>URBAN SWAGGER</v>
      </c>
      <c r="N302" s="42" t="str">
        <f>IF(OR($I302="TTL",$L302=""),"",VLOOKUP($K$2,CODE!$S:$T,CODE!$T$1-1,FALSE))</f>
        <v>F</v>
      </c>
      <c r="O302" s="1281">
        <v>5</v>
      </c>
      <c r="P302" s="40" t="s">
        <v>2588</v>
      </c>
      <c r="Q302" s="41" t="str">
        <f>IF(OR($I302="TTL",$P302=""),"",VLOOKUP($P302,CODE!$K:$M,CODE!$L$1,FALSE))</f>
        <v>JUMPER</v>
      </c>
      <c r="R302" s="1282" t="s">
        <v>2581</v>
      </c>
      <c r="S302" s="1283">
        <v>8</v>
      </c>
      <c r="T302" s="43" t="str">
        <f t="shared" si="317"/>
        <v>008</v>
      </c>
      <c r="U302" s="39" t="str">
        <f t="shared" si="318"/>
        <v>URBJPF5008</v>
      </c>
      <c r="V302" s="36">
        <f t="shared" si="290"/>
        <v>0.2</v>
      </c>
      <c r="W302" s="1284" t="s">
        <v>2627</v>
      </c>
      <c r="X302" s="39" t="str">
        <f>IF($Y302="","",VLOOKUP($Y302,CODE!$AE:$AF,CODE!$AF$1-1,FALSE))</f>
        <v>GY</v>
      </c>
      <c r="Y302" s="37" t="s">
        <v>2628</v>
      </c>
      <c r="Z302" s="35" t="str">
        <f t="shared" si="319"/>
        <v>URBJPF5008GY</v>
      </c>
      <c r="AA302" s="592" t="str">
        <f t="shared" si="316"/>
        <v/>
      </c>
      <c r="AB302" s="44">
        <f t="shared" si="292"/>
        <v>0.2</v>
      </c>
      <c r="AC302" s="598" t="s">
        <v>3027</v>
      </c>
      <c r="AD302" s="184">
        <v>1</v>
      </c>
      <c r="AE302" s="1285" t="s">
        <v>2602</v>
      </c>
      <c r="AF302" s="1295">
        <v>200</v>
      </c>
      <c r="AG302" s="1287" t="s">
        <v>2584</v>
      </c>
      <c r="AH302" s="1288">
        <v>6</v>
      </c>
      <c r="AI302" s="224" t="str">
        <f t="shared" si="320"/>
        <v>06</v>
      </c>
      <c r="AJ302" s="1289" t="s">
        <v>2585</v>
      </c>
      <c r="AK302" s="1289" t="s">
        <v>2586</v>
      </c>
      <c r="AL302" s="212">
        <f t="shared" si="321"/>
        <v>1</v>
      </c>
      <c r="AM302" s="247">
        <f>IF(ISERROR(VLOOKUP($F302,[1]기획현황취합!$A$1:$E$65440,[1]기획현황취합!$B$1,FALSE))=TRUE,0,VLOOKUP($F302,[1]기획현황취합!$A$1:$E$65440,[1]기획현황취합!$B$1,FALSE))</f>
        <v>258000</v>
      </c>
      <c r="AN302" s="1099">
        <f>IF(ISERROR(VLOOKUP($F302,[1]기획현황취합!$A$1:$E$65440,[1]기획현황취합!$C$1,FALSE))=TRUE,0,VLOOKUP($F302,[1]기획현황취합!$A$1:$E$65440,[1]기획현황취합!$C$1,FALSE))</f>
        <v>41801</v>
      </c>
      <c r="AO302" s="45">
        <f>IF(ISERROR(($AM302/1.1)/VLOOKUP($AG302,'TARGET MU'!$A:$D,'TARGET MU'!$D$1,FALSE))=TRUE,0,($AM302/1.1)/VLOOKUP($AG302,'TARGET MU'!$A:$D,'TARGET MU'!$D$1,FALSE))</f>
        <v>52121.21212121212</v>
      </c>
      <c r="AP302" s="1110">
        <f>IF(OR(AF302=0,AND(AV302=0,AW302=0)),0,IF(AG302="캡보이2",AV302*$AQ$5+AU302,IF(OR(AK302="IN",AK302="BG",AK302="VT",AK302="CB"),$AU302+(($AV302*(1+$AW$4))*(HLOOKUP(VLOOKUP(AG302,'TARGET MU'!$A:$P,'TARGET MU'!$J$1,FALSE),$AO$4:$AR$5,2,FALSE)))+$AW302,$AU302+((($AV302*(1+$AW$4))*(1+HLOOKUP(VLOOKUP($P302,CODE!$K:$P,CODE!$P$1,FALSE),$AS$4:$AV$5,2,FALSE)))*(HLOOKUP(VLOOKUP(AG302,'TARGET MU'!$A:$P,'TARGET MU'!$J$1,FALSE),$AO$4:$AR$5,2,FALSE)))+$AW302)))</f>
        <v>58693.999999999993</v>
      </c>
      <c r="AQ302" s="38">
        <f t="shared" si="313"/>
        <v>6572.7878787878726</v>
      </c>
      <c r="AR302" s="754">
        <v>0</v>
      </c>
      <c r="AS302" s="754">
        <v>20</v>
      </c>
      <c r="AT302" s="244" t="s">
        <v>1724</v>
      </c>
      <c r="AU302" s="219">
        <f t="shared" si="314"/>
        <v>20</v>
      </c>
      <c r="AV302" s="245">
        <v>50.8</v>
      </c>
      <c r="AW302" s="246">
        <v>0</v>
      </c>
      <c r="AX302" s="250">
        <f>IF(ISERROR(VLOOKUP($F302,[1]기획현황취합!$A$1:$E$65440,[1]기획현황취합!$D$1,FALSE))=TRUE,0,VLOOKUP($F302,[1]기획현황취합!$A$1:$E$65440,[1]기획현황취합!$D$1,FALSE))</f>
        <v>41746</v>
      </c>
      <c r="AY302" s="248">
        <v>0</v>
      </c>
      <c r="AZ302" s="208">
        <f>IF(ISERROR(VLOOKUP($F302,[1]기획현황취합!$A$1:$E$65440,[1]기획현황취합!$E$1,FALSE))=TRUE,0,VLOOKUP($F302,[1]기획현황취합!$A$1:$E$65440,[1]기획현황취합!$E$1,FALSE))</f>
        <v>41897</v>
      </c>
      <c r="BA302" s="243">
        <v>41912</v>
      </c>
      <c r="BB302" s="243">
        <v>41920</v>
      </c>
      <c r="BC302" s="243">
        <v>0</v>
      </c>
      <c r="BD302" s="243">
        <v>0</v>
      </c>
      <c r="BE302" s="243">
        <v>0</v>
      </c>
      <c r="BF302" s="243">
        <v>0</v>
      </c>
      <c r="BG302" s="249" t="s">
        <v>2838</v>
      </c>
      <c r="BH302" s="249">
        <v>0</v>
      </c>
      <c r="BI302" s="83">
        <f>IF($I302="TTL",SUMIF($C:$C,MID($K302,1,SEARCH("TTL",$K302)-2),$BI:$BI),SUMIF(실입고현황!$A:$A,BB302&amp;VLOOKUP($AG302,'TARGET MU'!$A:$D,'TARGET MU'!$B$1,FALSE)&amp;$Z302&amp;" "&amp;$AE302,실입고현황!$C:$C))</f>
        <v>214</v>
      </c>
      <c r="BJ302" s="102">
        <f>IF($I302="TTL",SUMIF($C:$C,MID($K302,1,SEARCH("TTL",$K302)-2),$BJ:$BJ),SUMIF(실입고현황!$A:$A,BC302&amp;VLOOKUP($AG302,'TARGET MU'!$A:$D,'TARGET MU'!$B$1,FALSE)&amp;$Z302&amp;" "&amp;$AE302,실입고현황!$C:$C))</f>
        <v>0</v>
      </c>
      <c r="BK302" s="103">
        <f>IF($I302="TTL",SUMIF($C:$C,MID($K302,1,SEARCH("TTL",$K302)-2),$BK:$BK),SUMIF(실입고현황!$A:$A,BD302&amp;VLOOKUP($AG302,'TARGET MU'!$A:$D,'TARGET MU'!$B$1,FALSE)&amp;$Z302&amp;" "&amp;$AE302,실입고현황!$C:$C))</f>
        <v>0</v>
      </c>
      <c r="BL302" s="103">
        <f>IF($I302="TTL",SUMIF($C:$C,MID($K302,1,SEARCH("TTL",$K302)-2),$BL:$BL),SUMIF(실입고현황!$A:$A,BE302&amp;VLOOKUP($AG302,'TARGET MU'!$A:$D,'TARGET MU'!$B$1,FALSE)&amp;$Z302&amp;" "&amp;$AE302,실입고현황!$C:$C))</f>
        <v>0</v>
      </c>
      <c r="BM302" s="103">
        <f>IF($I302="TTL",SUMIF($C:$C,MID($K302,1,SEARCH("TTL",$K302)-2),$BM:$BM),SUMIF(실입고현황!$A:$A,BF302&amp;VLOOKUP($AG302,'TARGET MU'!$A:$D,'TARGET MU'!$B$1,FALSE)&amp;$Z302&amp;" "&amp;$AE302,실입고현황!$C:$C))</f>
        <v>0</v>
      </c>
      <c r="BN302" s="104">
        <f t="shared" si="293"/>
        <v>0</v>
      </c>
      <c r="BO302" s="46">
        <f t="shared" si="294"/>
        <v>200</v>
      </c>
      <c r="BP302" s="94">
        <f t="shared" si="295"/>
        <v>11738799.999999998</v>
      </c>
      <c r="BQ302" s="94">
        <f t="shared" si="296"/>
        <v>51600000</v>
      </c>
      <c r="BR302" s="47">
        <f t="shared" si="289"/>
        <v>3.9960720779884586</v>
      </c>
      <c r="BT302" s="26" t="str">
        <f>IF(ISERROR(Z302&amp;VLOOKUP($AG302,'TARGET MU'!$A:$D,'TARGET MU'!$B$1,FALSE))=TRUE,"",Z302&amp;VLOOKUP($AG302,'TARGET MU'!$A:$D,'TARGET MU'!$B$1,FALSE))</f>
        <v>URBJPF5008GY대경글로텍</v>
      </c>
      <c r="BU302" s="31">
        <f t="shared" si="305"/>
        <v>58693.999999999993</v>
      </c>
      <c r="BV302" s="31" t="str">
        <f t="shared" si="306"/>
        <v>URBJPF5008GYOXL200258000대경06IN</v>
      </c>
      <c r="BX302" s="54" t="str">
        <f t="shared" si="326"/>
        <v>URB</v>
      </c>
      <c r="BY302" s="55">
        <f t="shared" si="327"/>
        <v>5</v>
      </c>
      <c r="BZ302" s="55" t="str">
        <f t="shared" si="328"/>
        <v>M</v>
      </c>
      <c r="CA302" s="55" t="str">
        <f t="shared" si="329"/>
        <v>JP</v>
      </c>
      <c r="CB302" s="55" t="str">
        <f t="shared" si="330"/>
        <v>U</v>
      </c>
      <c r="CC302" s="55" t="str">
        <f t="shared" si="331"/>
        <v>IN</v>
      </c>
      <c r="CD302" s="56" t="str">
        <f t="shared" si="332"/>
        <v>14FW_URBAN SWAGGER_JUMPER_04_GY</v>
      </c>
      <c r="CE302" s="55" t="str">
        <f t="shared" si="333"/>
        <v>URBJPF5008</v>
      </c>
      <c r="CF302" s="55" t="str">
        <f t="shared" si="334"/>
        <v>008</v>
      </c>
      <c r="CG302" s="56" t="str">
        <f t="shared" si="335"/>
        <v>14FW_URBAN SWAGGER_JUMPER_04_GY</v>
      </c>
      <c r="CH302" s="55" t="str">
        <f t="shared" si="336"/>
        <v>GY</v>
      </c>
      <c r="CI302" s="55">
        <f t="shared" si="337"/>
        <v>1</v>
      </c>
      <c r="CJ302" s="55" t="str">
        <f t="shared" si="338"/>
        <v>OXL</v>
      </c>
      <c r="CK302" s="57">
        <f t="shared" si="297"/>
        <v>200</v>
      </c>
      <c r="CL302" s="58">
        <f t="shared" si="339"/>
        <v>50.8</v>
      </c>
      <c r="CM302" s="57">
        <f t="shared" si="340"/>
        <v>258000</v>
      </c>
      <c r="CN302" s="57">
        <f t="shared" si="341"/>
        <v>58673.999999999993</v>
      </c>
      <c r="CO302" s="57">
        <f t="shared" si="342"/>
        <v>20</v>
      </c>
      <c r="CP302" s="59">
        <f t="shared" si="343"/>
        <v>1</v>
      </c>
      <c r="CQ302" s="234"/>
      <c r="CS302" s="48"/>
      <c r="CT302" s="49" t="str">
        <f t="shared" si="344"/>
        <v>URBJPF5008GYOXL</v>
      </c>
      <c r="CU302" s="50" t="str">
        <f t="shared" si="345"/>
        <v>URBAN SWAGGER</v>
      </c>
      <c r="CV302" s="50" t="str">
        <f t="shared" si="324"/>
        <v>JUMPER_008</v>
      </c>
      <c r="CW302" s="50" t="str">
        <f t="shared" si="346"/>
        <v>GREY_OXL</v>
      </c>
      <c r="CX302" s="51" t="str">
        <f t="shared" si="347"/>
        <v>URB</v>
      </c>
      <c r="CY302" s="51" t="str">
        <f t="shared" si="348"/>
        <v>008</v>
      </c>
      <c r="CZ302" s="52">
        <f t="shared" si="298"/>
        <v>200</v>
      </c>
      <c r="DA302" s="52">
        <f t="shared" si="349"/>
        <v>258000</v>
      </c>
      <c r="DB302" s="51" t="str">
        <f t="shared" si="350"/>
        <v>GREY</v>
      </c>
      <c r="DC302" s="51" t="str">
        <f t="shared" si="351"/>
        <v>OXL</v>
      </c>
      <c r="DD302" s="60"/>
      <c r="DE302" s="164"/>
      <c r="DG302" s="270">
        <v>41778</v>
      </c>
      <c r="DH302" s="276">
        <f t="shared" si="322"/>
        <v>41807</v>
      </c>
      <c r="DI302" s="269">
        <v>41750</v>
      </c>
      <c r="DJ302" s="269">
        <v>41750</v>
      </c>
      <c r="DK302" s="270"/>
      <c r="DL302" s="1167"/>
      <c r="DM302" s="1167"/>
      <c r="DN302" s="270"/>
      <c r="DO302" s="270"/>
      <c r="DP302" s="277">
        <f t="shared" si="323"/>
        <v>41837</v>
      </c>
      <c r="DQ302" s="270"/>
      <c r="DR302" s="270"/>
      <c r="DS302" s="271"/>
      <c r="DT302" s="270"/>
      <c r="DU302" s="271"/>
      <c r="DV302" s="270">
        <v>41823</v>
      </c>
      <c r="DW302" s="270"/>
      <c r="DX302" s="271"/>
      <c r="DY302" s="271"/>
      <c r="DZ302" s="60"/>
      <c r="EA302" s="61"/>
      <c r="EB302" s="61"/>
      <c r="EC302" s="26" t="str">
        <f t="shared" si="307"/>
        <v/>
      </c>
      <c r="ED302" s="26" t="str">
        <f t="shared" si="308"/>
        <v>URBJPF5008GYOXL</v>
      </c>
      <c r="EE302" s="27">
        <f>IF($ED302="",0,IF(COUNTIF(ED$12:ED301,ED302)=0,0,COUNTIF(ED$12:ED301,ED302)))</f>
        <v>0</v>
      </c>
      <c r="EF302" s="26">
        <f t="shared" si="309"/>
        <v>0</v>
      </c>
      <c r="EG302" s="27" t="str">
        <f t="shared" si="310"/>
        <v/>
      </c>
      <c r="EI302" s="26" t="str">
        <f t="shared" si="311"/>
        <v>URBJPF5008</v>
      </c>
      <c r="EJ302" s="26" t="str">
        <f t="shared" si="312"/>
        <v>URBJPF5008GY</v>
      </c>
      <c r="EV302" s="26">
        <f t="shared" si="325"/>
        <v>10160</v>
      </c>
    </row>
    <row r="303" spans="1:152" s="26" customFormat="1" ht="52.5" customHeight="1">
      <c r="A303" s="168" t="str">
        <f>IF(OR($I303="TTL",$I303=""),"",IF(ISERROR(VLOOKUP($B303,CODE!$D:$G,CODE!$F$1-2,FALSE))=TRUE,"전략",VLOOKUP($B303,CODE!$D:$G,CODE!$F$1-2,FALSE)))</f>
        <v/>
      </c>
      <c r="B303" s="217" t="str">
        <f>IF(OR($I303="TTL",$I303=""),"",IF(VLOOKUP($P303,CODE!$K:$O,CODE!$O$1,FALSE)="",$I303,$I303&amp;"-"&amp;VLOOKUP($P303,CODE!$K:$O,CODE!$O$1,FALSE)))</f>
        <v/>
      </c>
      <c r="C303" s="71" t="str">
        <f t="shared" si="299"/>
        <v/>
      </c>
      <c r="D303" s="300" t="str">
        <f t="shared" si="300"/>
        <v/>
      </c>
      <c r="E303" s="71">
        <f t="shared" si="301"/>
        <v>0</v>
      </c>
      <c r="F303" s="193" t="str">
        <f t="shared" si="302"/>
        <v>0</v>
      </c>
      <c r="G303" s="71" t="str">
        <f t="shared" si="303"/>
        <v>0-</v>
      </c>
      <c r="H303" s="71">
        <f>IF(ISERROR(I303&amp;VLOOKUP(P303,CODE!$K:$N,CODE!$N$1,FALSE)&amp;S303)=TRUE,0,I303&amp;VLOOKUP(P303,CODE!$K:$N,CODE!$N$1,FALSE)&amp;S303)</f>
        <v>0</v>
      </c>
      <c r="I303" s="71" t="str">
        <f>IF(ISERROR(SEARCH("TTL",$K303))=TRUE,IF($L303="","",VLOOKUP($L303,CODE!$B:$G,CODE!$D$1,FALSE)),"TTL")</f>
        <v>TTL</v>
      </c>
      <c r="J303" s="237" t="str">
        <f t="shared" si="304"/>
        <v/>
      </c>
      <c r="K303" s="878" t="str">
        <f>C302&amp;" TTL"</f>
        <v>URB-대경-06 TTL</v>
      </c>
      <c r="L303" s="40"/>
      <c r="M303" s="41" t="str">
        <f>IF(OR($I303="TTL",$L303=""),"",VLOOKUP($L303,CODE!$B:$D,CODE!$C$1,FALSE))</f>
        <v/>
      </c>
      <c r="N303" s="42" t="str">
        <f>IF(OR($I303="TTL",$L303=""),"",VLOOKUP($K$2,CODE!$S:$T,CODE!$T$1-1,FALSE))</f>
        <v/>
      </c>
      <c r="O303" s="43" t="str">
        <f>IF(OR($I303="TTL",$L303=""),"",VLOOKUP($L$2,CODE!$X:$Y,CODE!$Y$1-1,FALSE))</f>
        <v/>
      </c>
      <c r="P303" s="40"/>
      <c r="Q303" s="41" t="str">
        <f>IF(OR($I303="TTL",$P303=""),"",VLOOKUP($P303,CODE!$K:$M,CODE!$L$1,FALSE))</f>
        <v/>
      </c>
      <c r="R303" s="1282"/>
      <c r="S303" s="1283"/>
      <c r="T303" s="43" t="str">
        <f t="shared" si="317"/>
        <v/>
      </c>
      <c r="U303" s="39" t="str">
        <f t="shared" si="318"/>
        <v/>
      </c>
      <c r="V303" s="36">
        <f t="shared" si="290"/>
        <v>1.9999999999999998</v>
      </c>
      <c r="W303" s="1284"/>
      <c r="X303" s="39" t="str">
        <f>IF($Y303="","",VLOOKUP($Y303,CODE!$AE:$AF,CODE!$AF$1-1,FALSE))</f>
        <v/>
      </c>
      <c r="Y303" s="37"/>
      <c r="Z303" s="35" t="str">
        <f t="shared" si="319"/>
        <v/>
      </c>
      <c r="AA303" s="592" t="str">
        <f t="shared" si="316"/>
        <v/>
      </c>
      <c r="AB303" s="44">
        <f t="shared" si="292"/>
        <v>3.0000000000000004</v>
      </c>
      <c r="AC303" s="598">
        <v>0</v>
      </c>
      <c r="AD303" s="184">
        <v>1</v>
      </c>
      <c r="AE303" s="1285"/>
      <c r="AF303" s="1286"/>
      <c r="AG303" s="1287"/>
      <c r="AH303" s="1288"/>
      <c r="AI303" s="224" t="str">
        <f t="shared" si="320"/>
        <v/>
      </c>
      <c r="AJ303" s="1289"/>
      <c r="AK303" s="1289"/>
      <c r="AL303" s="212" t="str">
        <f t="shared" si="321"/>
        <v/>
      </c>
      <c r="AM303" s="247">
        <f>IF(ISERROR(VLOOKUP($F303,[1]기획현황취합!$A$1:$E$65440,[1]기획현황취합!$B$1,FALSE))=TRUE,0,VLOOKUP($F303,[1]기획현황취합!$A$1:$E$65440,[1]기획현황취합!$B$1,FALSE))</f>
        <v>0</v>
      </c>
      <c r="AN303" s="1099">
        <f>IF(ISERROR(VLOOKUP($F303,[1]기획현황취합!$A$1:$E$65440,[1]기획현황취합!$C$1,FALSE))=TRUE,0,VLOOKUP($F303,[1]기획현황취합!$A$1:$E$65440,[1]기획현황취합!$C$1,FALSE))</f>
        <v>0</v>
      </c>
      <c r="AO303" s="45">
        <f>IF(ISERROR(($AM303/1.1)/VLOOKUP($AG303,'TARGET MU'!$A:$D,'TARGET MU'!$D$1,FALSE))=TRUE,0,($AM303/1.1)/VLOOKUP($AG303,'TARGET MU'!$A:$D,'TARGET MU'!$D$1,FALSE))</f>
        <v>0</v>
      </c>
      <c r="AP303" s="1110">
        <f>IF(OR(AF303=0,AND(AV303=0,AW303=0)),0,IF(AG303="캡보이2",AV303*$AQ$5+AU303,IF(OR(AK303="IN",AK303="BG",AK303="VT",AK303="CB"),$AU303+(($AV303*(1+$AW$4))*(HLOOKUP(VLOOKUP(AG303,'TARGET MU'!$A:$P,'TARGET MU'!$J$1,FALSE),$AO$4:$AR$5,2,FALSE)))+$AW303,$AU303+((($AV303*(1+$AW$4))*(1+HLOOKUP(VLOOKUP($P303,CODE!$K:$P,CODE!$P$1,FALSE),$AS$4:$AV$5,2,FALSE)))*(HLOOKUP(VLOOKUP(AG303,'TARGET MU'!$A:$P,'TARGET MU'!$J$1,FALSE),$AO$4:$AR$5,2,FALSE)))+$AW303)))</f>
        <v>0</v>
      </c>
      <c r="AQ303" s="38">
        <f t="shared" si="313"/>
        <v>0</v>
      </c>
      <c r="AR303" s="754">
        <v>0</v>
      </c>
      <c r="AS303" s="754">
        <v>0</v>
      </c>
      <c r="AT303" s="244" t="s">
        <v>1724</v>
      </c>
      <c r="AU303" s="219">
        <f t="shared" si="314"/>
        <v>0</v>
      </c>
      <c r="AV303" s="245">
        <v>0</v>
      </c>
      <c r="AW303" s="246">
        <v>0</v>
      </c>
      <c r="AX303" s="250">
        <f>IF(ISERROR(VLOOKUP($F303,[1]기획현황취합!$A$1:$E$65440,[1]기획현황취합!$D$1,FALSE))=TRUE,0,VLOOKUP($F303,[1]기획현황취합!$A$1:$E$65440,[1]기획현황취합!$D$1,FALSE))</f>
        <v>0</v>
      </c>
      <c r="AY303" s="248">
        <v>0</v>
      </c>
      <c r="AZ303" s="208">
        <f>IF(ISERROR(VLOOKUP($F303,[1]기획현황취합!$A$1:$E$65440,[1]기획현황취합!$E$1,FALSE))=TRUE,0,VLOOKUP($F303,[1]기획현황취합!$A$1:$E$65440,[1]기획현황취합!$E$1,FALSE))</f>
        <v>0</v>
      </c>
      <c r="BA303" s="243">
        <v>0</v>
      </c>
      <c r="BB303" s="243">
        <v>0</v>
      </c>
      <c r="BC303" s="243">
        <v>0</v>
      </c>
      <c r="BD303" s="243">
        <v>0</v>
      </c>
      <c r="BE303" s="243">
        <v>0</v>
      </c>
      <c r="BF303" s="243">
        <v>0</v>
      </c>
      <c r="BG303" s="249">
        <v>0</v>
      </c>
      <c r="BH303" s="249">
        <v>0</v>
      </c>
      <c r="BI303" s="83">
        <f>IF($I303="TTL",SUMIF($C:$C,MID($K303,1,SEARCH("TTL",$K303)-2),$BI:$BI),SUMIF(실입고현황!$A:$A,BB303&amp;VLOOKUP($AG303,'TARGET MU'!$A:$D,'TARGET MU'!$B$1,FALSE)&amp;$Z303&amp;" "&amp;$AE303,실입고현황!$C:$C))</f>
        <v>4911</v>
      </c>
      <c r="BJ303" s="102">
        <f>IF($I303="TTL",SUMIF($C:$C,MID($K303,1,SEARCH("TTL",$K303)-2),$BJ:$BJ),SUMIF(실입고현황!$A:$A,BC303&amp;VLOOKUP($AG303,'TARGET MU'!$A:$D,'TARGET MU'!$B$1,FALSE)&amp;$Z303&amp;" "&amp;$AE303,실입고현황!$C:$C))</f>
        <v>0</v>
      </c>
      <c r="BK303" s="103">
        <f>IF($I303="TTL",SUMIF($C:$C,MID($K303,1,SEARCH("TTL",$K303)-2),$BK:$BK),SUMIF(실입고현황!$A:$A,BD303&amp;VLOOKUP($AG303,'TARGET MU'!$A:$D,'TARGET MU'!$B$1,FALSE)&amp;$Z303&amp;" "&amp;$AE303,실입고현황!$C:$C))</f>
        <v>0</v>
      </c>
      <c r="BL303" s="103">
        <f>IF($I303="TTL",SUMIF($C:$C,MID($K303,1,SEARCH("TTL",$K303)-2),$BL:$BL),SUMIF(실입고현황!$A:$A,BE303&amp;VLOOKUP($AG303,'TARGET MU'!$A:$D,'TARGET MU'!$B$1,FALSE)&amp;$Z303&amp;" "&amp;$AE303,실입고현황!$C:$C))</f>
        <v>0</v>
      </c>
      <c r="BM303" s="103">
        <f>IF($I303="TTL",SUMIF($C:$C,MID($K303,1,SEARCH("TTL",$K303)-2),$BM:$BM),SUMIF(실입고현황!$A:$A,BF303&amp;VLOOKUP($AG303,'TARGET MU'!$A:$D,'TARGET MU'!$B$1,FALSE)&amp;$Z303&amp;" "&amp;$AE303,실입고현황!$C:$C))</f>
        <v>0</v>
      </c>
      <c r="BN303" s="104">
        <f t="shared" si="293"/>
        <v>0</v>
      </c>
      <c r="BO303" s="46">
        <f t="shared" si="294"/>
        <v>4500</v>
      </c>
      <c r="BP303" s="94">
        <f t="shared" si="295"/>
        <v>289937250</v>
      </c>
      <c r="BQ303" s="94">
        <f t="shared" si="296"/>
        <v>1221000000</v>
      </c>
      <c r="BR303" s="47">
        <f t="shared" si="289"/>
        <v>3.8284145966066796</v>
      </c>
      <c r="BT303" s="26" t="str">
        <f>IF(ISERROR(Z303&amp;VLOOKUP($AG303,'TARGET MU'!$A:$D,'TARGET MU'!$B$1,FALSE))=TRUE,"",Z303&amp;VLOOKUP($AG303,'TARGET MU'!$A:$D,'TARGET MU'!$B$1,FALSE))</f>
        <v/>
      </c>
      <c r="BU303" s="31">
        <f t="shared" si="305"/>
        <v>0</v>
      </c>
      <c r="BV303" s="31" t="str">
        <f t="shared" si="306"/>
        <v>0</v>
      </c>
      <c r="BX303" s="54" t="str">
        <f t="shared" si="326"/>
        <v/>
      </c>
      <c r="BY303" s="55" t="str">
        <f t="shared" si="327"/>
        <v/>
      </c>
      <c r="BZ303" s="55">
        <f t="shared" si="328"/>
        <v>0</v>
      </c>
      <c r="CA303" s="55">
        <f t="shared" si="329"/>
        <v>0</v>
      </c>
      <c r="CB303" s="55">
        <f t="shared" si="330"/>
        <v>0</v>
      </c>
      <c r="CC303" s="55">
        <f t="shared" si="331"/>
        <v>0</v>
      </c>
      <c r="CD303" s="56">
        <f t="shared" si="332"/>
        <v>0</v>
      </c>
      <c r="CE303" s="55" t="str">
        <f t="shared" si="333"/>
        <v/>
      </c>
      <c r="CF303" s="55" t="str">
        <f t="shared" si="334"/>
        <v/>
      </c>
      <c r="CG303" s="56">
        <f t="shared" si="335"/>
        <v>0</v>
      </c>
      <c r="CH303" s="55" t="str">
        <f t="shared" si="336"/>
        <v/>
      </c>
      <c r="CI303" s="55">
        <f t="shared" si="337"/>
        <v>1</v>
      </c>
      <c r="CJ303" s="55">
        <f t="shared" si="338"/>
        <v>0</v>
      </c>
      <c r="CK303" s="57">
        <f t="shared" si="297"/>
        <v>4500</v>
      </c>
      <c r="CL303" s="58">
        <f t="shared" si="339"/>
        <v>0</v>
      </c>
      <c r="CM303" s="57">
        <f t="shared" si="340"/>
        <v>0</v>
      </c>
      <c r="CN303" s="57">
        <f t="shared" si="341"/>
        <v>0</v>
      </c>
      <c r="CO303" s="57">
        <f t="shared" si="342"/>
        <v>0</v>
      </c>
      <c r="CP303" s="59" t="str">
        <f t="shared" si="343"/>
        <v/>
      </c>
      <c r="CQ303" s="234"/>
      <c r="CS303" s="48"/>
      <c r="CT303" s="49" t="str">
        <f t="shared" si="344"/>
        <v>URB-대경-06 TTL</v>
      </c>
      <c r="CU303" s="50" t="str">
        <f t="shared" si="345"/>
        <v/>
      </c>
      <c r="CV303" s="50" t="str">
        <f t="shared" si="324"/>
        <v/>
      </c>
      <c r="CW303" s="50" t="str">
        <f t="shared" si="346"/>
        <v/>
      </c>
      <c r="CX303" s="51">
        <f t="shared" si="347"/>
        <v>0</v>
      </c>
      <c r="CY303" s="51" t="str">
        <f t="shared" si="348"/>
        <v/>
      </c>
      <c r="CZ303" s="52">
        <f t="shared" si="298"/>
        <v>4500</v>
      </c>
      <c r="DA303" s="52">
        <f t="shared" si="349"/>
        <v>0</v>
      </c>
      <c r="DB303" s="51">
        <f t="shared" si="350"/>
        <v>0</v>
      </c>
      <c r="DC303" s="51">
        <f t="shared" si="351"/>
        <v>0</v>
      </c>
      <c r="DD303" s="60"/>
      <c r="DE303" s="164"/>
      <c r="DG303" s="270"/>
      <c r="DH303" s="276" t="str">
        <f t="shared" si="322"/>
        <v/>
      </c>
      <c r="DI303" s="269"/>
      <c r="DJ303" s="269"/>
      <c r="DK303" s="270"/>
      <c r="DL303" s="1167"/>
      <c r="DM303" s="1167"/>
      <c r="DN303" s="270"/>
      <c r="DO303" s="270"/>
      <c r="DP303" s="277" t="str">
        <f t="shared" si="323"/>
        <v/>
      </c>
      <c r="DQ303" s="270"/>
      <c r="DR303" s="270"/>
      <c r="DS303" s="271"/>
      <c r="DT303" s="270"/>
      <c r="DU303" s="271"/>
      <c r="DV303" s="270"/>
      <c r="DW303" s="270"/>
      <c r="DX303" s="271"/>
      <c r="DY303" s="271"/>
      <c r="DZ303" s="60"/>
      <c r="EA303" s="61"/>
      <c r="EB303" s="61"/>
      <c r="EC303" s="26" t="str">
        <f t="shared" si="307"/>
        <v>0</v>
      </c>
      <c r="ED303" s="26" t="str">
        <f t="shared" si="308"/>
        <v/>
      </c>
      <c r="EE303" s="27">
        <f>IF($ED303="",0,IF(COUNTIF(ED$12:ED302,ED303)=0,0,COUNTIF(ED$12:ED302,ED303)))</f>
        <v>0</v>
      </c>
      <c r="EF303" s="26">
        <f t="shared" si="309"/>
        <v>0</v>
      </c>
      <c r="EG303" s="27" t="str">
        <f t="shared" si="310"/>
        <v/>
      </c>
      <c r="EI303" s="26" t="str">
        <f t="shared" si="311"/>
        <v/>
      </c>
      <c r="EJ303" s="26" t="str">
        <f t="shared" si="312"/>
        <v/>
      </c>
    </row>
    <row r="304" spans="1:152" s="26" customFormat="1" ht="52.5" customHeight="1">
      <c r="A304" s="168" t="str">
        <f>IF(OR($I304="TTL",$I304=""),"",IF(ISERROR(VLOOKUP($B304,CODE!$D:$G,CODE!$F$1-2,FALSE))=TRUE,"전략",VLOOKUP($B304,CODE!$D:$G,CODE!$F$1-2,FALSE)))</f>
        <v>전략</v>
      </c>
      <c r="B304" s="217" t="str">
        <f>IF(OR($I304="TTL",$I304=""),"",IF(VLOOKUP($P304,CODE!$K:$O,CODE!$O$1,FALSE)="",$I304,$I304&amp;"-"&amp;VLOOKUP($P304,CODE!$K:$O,CODE!$O$1,FALSE)))</f>
        <v>PNY-의류</v>
      </c>
      <c r="C304" s="71" t="str">
        <f t="shared" si="299"/>
        <v>PNY-대경-07</v>
      </c>
      <c r="D304" s="300" t="str">
        <f t="shared" si="300"/>
        <v>PNY-대경-07PNYTLF4501NY</v>
      </c>
      <c r="E304" s="71">
        <f t="shared" si="301"/>
        <v>1</v>
      </c>
      <c r="F304" s="193" t="str">
        <f t="shared" si="302"/>
        <v>PNY-대경-071</v>
      </c>
      <c r="G304" s="71" t="str">
        <f t="shared" si="303"/>
        <v>PNY-대경-071-PNYTLF4501NAVYOXS</v>
      </c>
      <c r="H304" s="71" t="str">
        <f>IF(ISERROR(I304&amp;VLOOKUP(P304,CODE!$K:$N,CODE!$N$1,FALSE)&amp;S304)=TRUE,0,I304&amp;VLOOKUP(P304,CODE!$K:$N,CODE!$N$1,FALSE)&amp;S304)</f>
        <v>PNY의류501</v>
      </c>
      <c r="I304" s="71" t="str">
        <f>IF(ISERROR(SEARCH("TTL",$K304))=TRUE,IF($L304="","",VLOOKUP($L304,CODE!$B:$G,CODE!$D$1,FALSE)),"TTL")</f>
        <v>PNY</v>
      </c>
      <c r="J304" s="237" t="str">
        <f t="shared" si="304"/>
        <v>14FW_P</v>
      </c>
      <c r="K304" s="878"/>
      <c r="L304" s="1296" t="s">
        <v>2840</v>
      </c>
      <c r="M304" s="41" t="str">
        <f>IF(OR($I304="TTL",$L304=""),"",VLOOKUP($L304,CODE!$B:$D,CODE!$C$1,FALSE))</f>
        <v>PLAY NEWYORK</v>
      </c>
      <c r="N304" s="42" t="str">
        <f>IF(OR($I304="TTL",$L304=""),"",VLOOKUP($K$2,CODE!$S:$T,CODE!$T$1-1,FALSE))</f>
        <v>F</v>
      </c>
      <c r="O304" s="1281">
        <v>4</v>
      </c>
      <c r="P304" s="40" t="s">
        <v>1938</v>
      </c>
      <c r="Q304" s="41" t="str">
        <f>IF(OR($I304="TTL",$P304=""),"",VLOOKUP($P304,CODE!$K:$M,CODE!$L$1,FALSE))</f>
        <v>LONG SLEEVES</v>
      </c>
      <c r="R304" s="1282" t="s">
        <v>2088</v>
      </c>
      <c r="S304" s="1283">
        <v>501</v>
      </c>
      <c r="T304" s="43">
        <f t="shared" si="317"/>
        <v>501</v>
      </c>
      <c r="U304" s="39" t="str">
        <f t="shared" si="318"/>
        <v>PNYTLF4501</v>
      </c>
      <c r="V304" s="36">
        <f t="shared" si="290"/>
        <v>0.2</v>
      </c>
      <c r="W304" s="1284" t="s">
        <v>2665</v>
      </c>
      <c r="X304" s="39" t="str">
        <f>IF($Y304="","",VLOOKUP($Y304,CODE!$AE:$AF,CODE!$AF$1-1,FALSE))</f>
        <v>NY</v>
      </c>
      <c r="Y304" s="37" t="s">
        <v>2012</v>
      </c>
      <c r="Z304" s="35" t="str">
        <f t="shared" si="319"/>
        <v>PNYTLF4501NY</v>
      </c>
      <c r="AA304" s="592" t="str">
        <f t="shared" si="316"/>
        <v/>
      </c>
      <c r="AB304" s="44">
        <f t="shared" si="292"/>
        <v>0.2</v>
      </c>
      <c r="AC304" s="598" t="s">
        <v>3013</v>
      </c>
      <c r="AD304" s="184">
        <v>1</v>
      </c>
      <c r="AE304" s="1285" t="s">
        <v>2024</v>
      </c>
      <c r="AF304" s="1295">
        <v>250</v>
      </c>
      <c r="AG304" s="1287" t="s">
        <v>2025</v>
      </c>
      <c r="AH304" s="1288">
        <v>7</v>
      </c>
      <c r="AI304" s="224" t="str">
        <f t="shared" si="320"/>
        <v>07</v>
      </c>
      <c r="AJ304" s="1289" t="s">
        <v>1944</v>
      </c>
      <c r="AK304" s="1289" t="s">
        <v>2027</v>
      </c>
      <c r="AL304" s="212">
        <f t="shared" si="321"/>
        <v>1</v>
      </c>
      <c r="AM304" s="247">
        <f>IF(ISERROR(VLOOKUP($F304,[1]기획현황취합!$A$1:$E$65440,[1]기획현황취합!$B$1,FALSE))=TRUE,0,VLOOKUP($F304,[1]기획현황취합!$A$1:$E$65440,[1]기획현황취합!$B$1,FALSE))</f>
        <v>79000</v>
      </c>
      <c r="AN304" s="1099">
        <f>IF(ISERROR(VLOOKUP($F304,[1]기획현황취합!$A$1:$E$65440,[1]기획현황취합!$C$1,FALSE))=TRUE,0,VLOOKUP($F304,[1]기획현황취합!$A$1:$E$65440,[1]기획현황취합!$C$1,FALSE))</f>
        <v>41803</v>
      </c>
      <c r="AO304" s="45">
        <f>IF(ISERROR(($AM304/1.1)/VLOOKUP($AG304,'TARGET MU'!$A:$D,'TARGET MU'!$D$1,FALSE))=TRUE,0,($AM304/1.1)/VLOOKUP($AG304,'TARGET MU'!$A:$D,'TARGET MU'!$D$1,FALSE))</f>
        <v>15959.595959595958</v>
      </c>
      <c r="AP304" s="1110">
        <f>IF(OR(AF304=0,AND(AV304=0,AW304=0)),0,IF(AG304="캡보이2",AV304*$AQ$5+AU304,IF(OR(AK304="IN",AK304="BG",AK304="VT",AK304="CB"),$AU304+(($AV304*(1+$AW$4))*(HLOOKUP(VLOOKUP(AG304,'TARGET MU'!$A:$P,'TARGET MU'!$J$1,FALSE),$AO$4:$AR$5,2,FALSE)))+$AW304,$AU304+((($AV304*(1+$AW$4))*(1+HLOOKUP(VLOOKUP($P304,CODE!$K:$P,CODE!$P$1,FALSE),$AS$4:$AV$5,2,FALSE)))*(HLOOKUP(VLOOKUP(AG304,'TARGET MU'!$A:$P,'TARGET MU'!$J$1,FALSE),$AO$4:$AR$5,2,FALSE)))+$AW304)))</f>
        <v>17229.5</v>
      </c>
      <c r="AQ304" s="38">
        <f t="shared" si="313"/>
        <v>1269.9040404040425</v>
      </c>
      <c r="AR304" s="754">
        <v>0</v>
      </c>
      <c r="AS304" s="754">
        <v>20</v>
      </c>
      <c r="AT304" s="244" t="s">
        <v>1724</v>
      </c>
      <c r="AU304" s="219">
        <f t="shared" si="314"/>
        <v>20</v>
      </c>
      <c r="AV304" s="245">
        <v>14.9</v>
      </c>
      <c r="AW304" s="246">
        <v>0</v>
      </c>
      <c r="AX304" s="250">
        <f>IF(ISERROR(VLOOKUP($F304,[1]기획현황취합!$A$1:$E$65440,[1]기획현황취합!$D$1,FALSE))=TRUE,0,VLOOKUP($F304,[1]기획현황취합!$A$1:$E$65440,[1]기획현황취합!$D$1,FALSE))</f>
        <v>41767</v>
      </c>
      <c r="AY304" s="248"/>
      <c r="AZ304" s="208">
        <f>IF(ISERROR(VLOOKUP($F304,[1]기획현황취합!$A$1:$E$65440,[1]기획현황취합!$E$1,FALSE))=TRUE,0,VLOOKUP($F304,[1]기획현황취합!$A$1:$E$65440,[1]기획현황취합!$E$1,FALSE))</f>
        <v>41848</v>
      </c>
      <c r="BA304" s="243">
        <v>41859</v>
      </c>
      <c r="BB304" s="243">
        <v>41884</v>
      </c>
      <c r="BC304" s="243">
        <v>0</v>
      </c>
      <c r="BD304" s="243">
        <v>0</v>
      </c>
      <c r="BE304" s="243">
        <v>0</v>
      </c>
      <c r="BF304" s="243">
        <v>0</v>
      </c>
      <c r="BG304" s="249" t="s">
        <v>2838</v>
      </c>
      <c r="BH304" s="249">
        <v>0</v>
      </c>
      <c r="BI304" s="83">
        <f>IF($I304="TTL",SUMIF($C:$C,MID($K304,1,SEARCH("TTL",$K304)-2),$BI:$BI),SUMIF(실입고현황!$A:$A,BB304&amp;VLOOKUP($AG304,'TARGET MU'!$A:$D,'TARGET MU'!$B$1,FALSE)&amp;$Z304&amp;" "&amp;$AE304,실입고현황!$C:$C))</f>
        <v>258</v>
      </c>
      <c r="BJ304" s="102">
        <f>IF($I304="TTL",SUMIF($C:$C,MID($K304,1,SEARCH("TTL",$K304)-2),$BJ:$BJ),SUMIF(실입고현황!$A:$A,BC304&amp;VLOOKUP($AG304,'TARGET MU'!$A:$D,'TARGET MU'!$B$1,FALSE)&amp;$Z304&amp;" "&amp;$AE304,실입고현황!$C:$C))</f>
        <v>0</v>
      </c>
      <c r="BK304" s="103">
        <f>IF($I304="TTL",SUMIF($C:$C,MID($K304,1,SEARCH("TTL",$K304)-2),$BK:$BK),SUMIF(실입고현황!$A:$A,BD304&amp;VLOOKUP($AG304,'TARGET MU'!$A:$D,'TARGET MU'!$B$1,FALSE)&amp;$Z304&amp;" "&amp;$AE304,실입고현황!$C:$C))</f>
        <v>0</v>
      </c>
      <c r="BL304" s="103">
        <f>IF($I304="TTL",SUMIF($C:$C,MID($K304,1,SEARCH("TTL",$K304)-2),$BL:$BL),SUMIF(실입고현황!$A:$A,BE304&amp;VLOOKUP($AG304,'TARGET MU'!$A:$D,'TARGET MU'!$B$1,FALSE)&amp;$Z304&amp;" "&amp;$AE304,실입고현황!$C:$C))</f>
        <v>0</v>
      </c>
      <c r="BM304" s="103">
        <f>IF($I304="TTL",SUMIF($C:$C,MID($K304,1,SEARCH("TTL",$K304)-2),$BM:$BM),SUMIF(실입고현황!$A:$A,BF304&amp;VLOOKUP($AG304,'TARGET MU'!$A:$D,'TARGET MU'!$B$1,FALSE)&amp;$Z304&amp;" "&amp;$AE304,실입고현황!$C:$C))</f>
        <v>0</v>
      </c>
      <c r="BN304" s="104">
        <f t="shared" si="293"/>
        <v>0</v>
      </c>
      <c r="BO304" s="46">
        <f t="shared" si="294"/>
        <v>250</v>
      </c>
      <c r="BP304" s="94">
        <f t="shared" si="295"/>
        <v>4307375</v>
      </c>
      <c r="BQ304" s="94">
        <f t="shared" si="296"/>
        <v>19750000</v>
      </c>
      <c r="BR304" s="47">
        <f t="shared" si="289"/>
        <v>4.1683265224284991</v>
      </c>
      <c r="BT304" s="26" t="str">
        <f>IF(ISERROR(Z304&amp;VLOOKUP($AG304,'TARGET MU'!$A:$D,'TARGET MU'!$B$1,FALSE))=TRUE,"",Z304&amp;VLOOKUP($AG304,'TARGET MU'!$A:$D,'TARGET MU'!$B$1,FALSE))</f>
        <v>PNYTLF4501NY대경글로텍</v>
      </c>
      <c r="BU304" s="31">
        <f t="shared" si="305"/>
        <v>17229.5</v>
      </c>
      <c r="BV304" s="31" t="str">
        <f t="shared" si="306"/>
        <v>PNYTLF4501NYOXS25079000대경07IN</v>
      </c>
      <c r="BX304" s="54" t="str">
        <f t="shared" si="326"/>
        <v>PNY</v>
      </c>
      <c r="BY304" s="55">
        <f t="shared" si="327"/>
        <v>4</v>
      </c>
      <c r="BZ304" s="55" t="str">
        <f t="shared" si="328"/>
        <v>M</v>
      </c>
      <c r="CA304" s="55" t="str">
        <f t="shared" si="329"/>
        <v>TL</v>
      </c>
      <c r="CB304" s="55" t="str">
        <f t="shared" si="330"/>
        <v>K</v>
      </c>
      <c r="CC304" s="55" t="str">
        <f t="shared" si="331"/>
        <v>IN</v>
      </c>
      <c r="CD304" s="56" t="str">
        <f t="shared" si="332"/>
        <v>14FW_PLAYBOY_MTM_04_NY_KIDS</v>
      </c>
      <c r="CE304" s="55" t="str">
        <f t="shared" si="333"/>
        <v>PNYTLF4501</v>
      </c>
      <c r="CF304" s="55">
        <f t="shared" si="334"/>
        <v>501</v>
      </c>
      <c r="CG304" s="56" t="str">
        <f t="shared" si="335"/>
        <v>14FW_PLAYBOY_MTM_04_NY_KIDS</v>
      </c>
      <c r="CH304" s="55" t="str">
        <f t="shared" si="336"/>
        <v>NY</v>
      </c>
      <c r="CI304" s="55">
        <f t="shared" si="337"/>
        <v>1</v>
      </c>
      <c r="CJ304" s="55" t="str">
        <f t="shared" si="338"/>
        <v>OXS</v>
      </c>
      <c r="CK304" s="57">
        <f t="shared" si="297"/>
        <v>250</v>
      </c>
      <c r="CL304" s="58">
        <f t="shared" si="339"/>
        <v>14.9</v>
      </c>
      <c r="CM304" s="57">
        <f t="shared" si="340"/>
        <v>79000</v>
      </c>
      <c r="CN304" s="57">
        <f t="shared" si="341"/>
        <v>17209.5</v>
      </c>
      <c r="CO304" s="57">
        <f t="shared" si="342"/>
        <v>20</v>
      </c>
      <c r="CP304" s="59">
        <f t="shared" si="343"/>
        <v>1</v>
      </c>
      <c r="CQ304" s="234"/>
      <c r="CS304" s="48"/>
      <c r="CT304" s="49" t="str">
        <f t="shared" si="344"/>
        <v>PNYTLF4501NYOXS</v>
      </c>
      <c r="CU304" s="50" t="str">
        <f t="shared" si="345"/>
        <v>PLAY NEWYORK</v>
      </c>
      <c r="CV304" s="50" t="str">
        <f t="shared" si="324"/>
        <v>LONG SLEEVES_501_KIDS</v>
      </c>
      <c r="CW304" s="50" t="str">
        <f t="shared" si="346"/>
        <v>NAVY_OXS</v>
      </c>
      <c r="CX304" s="51" t="str">
        <f t="shared" si="347"/>
        <v>PNY</v>
      </c>
      <c r="CY304" s="51">
        <f t="shared" si="348"/>
        <v>501</v>
      </c>
      <c r="CZ304" s="52">
        <f t="shared" si="298"/>
        <v>250</v>
      </c>
      <c r="DA304" s="52">
        <f t="shared" si="349"/>
        <v>79000</v>
      </c>
      <c r="DB304" s="51" t="str">
        <f t="shared" si="350"/>
        <v>NAVY</v>
      </c>
      <c r="DC304" s="51" t="str">
        <f t="shared" si="351"/>
        <v>OXS</v>
      </c>
      <c r="DD304" s="60"/>
      <c r="DE304" s="164"/>
      <c r="DG304" s="270">
        <v>41789</v>
      </c>
      <c r="DH304" s="276">
        <f t="shared" si="322"/>
        <v>41758</v>
      </c>
      <c r="DI304" s="269">
        <v>41772</v>
      </c>
      <c r="DJ304" s="269">
        <v>41801</v>
      </c>
      <c r="DK304" s="270"/>
      <c r="DL304" s="1167"/>
      <c r="DM304" s="1167"/>
      <c r="DN304" s="270"/>
      <c r="DO304" s="270"/>
      <c r="DP304" s="277">
        <f t="shared" si="323"/>
        <v>41788</v>
      </c>
      <c r="DQ304" s="270"/>
      <c r="DR304" s="270"/>
      <c r="DS304" s="271"/>
      <c r="DT304" s="270"/>
      <c r="DU304" s="271"/>
      <c r="DV304" s="270">
        <v>41820</v>
      </c>
      <c r="DW304" s="270"/>
      <c r="DX304" s="271"/>
      <c r="DY304" s="271"/>
      <c r="DZ304" s="60"/>
      <c r="EA304" s="61"/>
      <c r="EB304" s="61"/>
      <c r="EC304" s="26" t="str">
        <f t="shared" si="307"/>
        <v>PNYTLF4501NY41767</v>
      </c>
      <c r="ED304" s="26" t="str">
        <f t="shared" si="308"/>
        <v>PNYTLF4501NYOXS</v>
      </c>
      <c r="EE304" s="27">
        <f>IF($ED304="",0,IF(COUNTIF(ED$12:ED303,ED304)=0,0,COUNTIF(ED$12:ED303,ED304)))</f>
        <v>0</v>
      </c>
      <c r="EF304" s="26">
        <f t="shared" si="309"/>
        <v>0</v>
      </c>
      <c r="EG304" s="27" t="str">
        <f t="shared" si="310"/>
        <v/>
      </c>
      <c r="EI304" s="26" t="str">
        <f t="shared" si="311"/>
        <v>PNYTLF4501</v>
      </c>
      <c r="EJ304" s="26" t="str">
        <f t="shared" si="312"/>
        <v>PNYTLF4501NY</v>
      </c>
      <c r="EV304" s="26">
        <f t="shared" ref="EV304:EV313" si="352">AV304*AF304</f>
        <v>3725</v>
      </c>
    </row>
    <row r="305" spans="1:152" s="26" customFormat="1" ht="52.5" customHeight="1">
      <c r="A305" s="168" t="str">
        <f>IF(OR($I305="TTL",$I305=""),"",IF(ISERROR(VLOOKUP($B305,CODE!$D:$G,CODE!$F$1-2,FALSE))=TRUE,"전략",VLOOKUP($B305,CODE!$D:$G,CODE!$F$1-2,FALSE)))</f>
        <v>전략</v>
      </c>
      <c r="B305" s="217" t="str">
        <f>IF(OR($I305="TTL",$I305=""),"",IF(VLOOKUP($P305,CODE!$K:$O,CODE!$O$1,FALSE)="",$I305,$I305&amp;"-"&amp;VLOOKUP($P305,CODE!$K:$O,CODE!$O$1,FALSE)))</f>
        <v>PNY-의류</v>
      </c>
      <c r="C305" s="71" t="str">
        <f t="shared" si="299"/>
        <v>PNY-대경-07</v>
      </c>
      <c r="D305" s="300" t="str">
        <f t="shared" si="300"/>
        <v>PNY-대경-07PNYTLF4501NY</v>
      </c>
      <c r="E305" s="71">
        <f t="shared" si="301"/>
        <v>1</v>
      </c>
      <c r="F305" s="193" t="str">
        <f t="shared" si="302"/>
        <v>PNY-대경-071</v>
      </c>
      <c r="G305" s="71" t="str">
        <f t="shared" si="303"/>
        <v>PNY-대경-071-PNYTLF4501NAVYOSS</v>
      </c>
      <c r="H305" s="71" t="str">
        <f>IF(ISERROR(I305&amp;VLOOKUP(P305,CODE!$K:$N,CODE!$N$1,FALSE)&amp;S305)=TRUE,0,I305&amp;VLOOKUP(P305,CODE!$K:$N,CODE!$N$1,FALSE)&amp;S305)</f>
        <v>PNY의류501</v>
      </c>
      <c r="I305" s="71" t="str">
        <f>IF(ISERROR(SEARCH("TTL",$K305))=TRUE,IF($L305="","",VLOOKUP($L305,CODE!$B:$G,CODE!$D$1,FALSE)),"TTL")</f>
        <v>PNY</v>
      </c>
      <c r="J305" s="237" t="str">
        <f t="shared" si="304"/>
        <v>14FW_P</v>
      </c>
      <c r="K305" s="878"/>
      <c r="L305" s="1296" t="s">
        <v>2840</v>
      </c>
      <c r="M305" s="41" t="str">
        <f>IF(OR($I305="TTL",$L305=""),"",VLOOKUP($L305,CODE!$B:$D,CODE!$C$1,FALSE))</f>
        <v>PLAY NEWYORK</v>
      </c>
      <c r="N305" s="42" t="str">
        <f>IF(OR($I305="TTL",$L305=""),"",VLOOKUP($K$2,CODE!$S:$T,CODE!$T$1-1,FALSE))</f>
        <v>F</v>
      </c>
      <c r="O305" s="1281">
        <v>4</v>
      </c>
      <c r="P305" s="40" t="s">
        <v>1938</v>
      </c>
      <c r="Q305" s="41" t="str">
        <f>IF(OR($I305="TTL",$P305=""),"",VLOOKUP($P305,CODE!$K:$M,CODE!$L$1,FALSE))</f>
        <v>LONG SLEEVES</v>
      </c>
      <c r="R305" s="1282" t="s">
        <v>2088</v>
      </c>
      <c r="S305" s="1283">
        <v>501</v>
      </c>
      <c r="T305" s="43">
        <f t="shared" si="317"/>
        <v>501</v>
      </c>
      <c r="U305" s="39" t="str">
        <f t="shared" si="318"/>
        <v>PNYTLF4501</v>
      </c>
      <c r="V305" s="36">
        <f t="shared" si="290"/>
        <v>0.2</v>
      </c>
      <c r="W305" s="1284" t="s">
        <v>2665</v>
      </c>
      <c r="X305" s="39" t="str">
        <f>IF($Y305="","",VLOOKUP($Y305,CODE!$AE:$AF,CODE!$AF$1-1,FALSE))</f>
        <v>NY</v>
      </c>
      <c r="Y305" s="37" t="s">
        <v>2012</v>
      </c>
      <c r="Z305" s="35" t="str">
        <f t="shared" si="319"/>
        <v>PNYTLF4501NY</v>
      </c>
      <c r="AA305" s="592" t="str">
        <f t="shared" si="316"/>
        <v/>
      </c>
      <c r="AB305" s="44">
        <f t="shared" si="292"/>
        <v>0.2</v>
      </c>
      <c r="AC305" s="598" t="s">
        <v>3013</v>
      </c>
      <c r="AD305" s="184">
        <v>1</v>
      </c>
      <c r="AE305" s="1285" t="s">
        <v>1942</v>
      </c>
      <c r="AF305" s="1295">
        <v>300</v>
      </c>
      <c r="AG305" s="1287" t="s">
        <v>2025</v>
      </c>
      <c r="AH305" s="1288">
        <v>7</v>
      </c>
      <c r="AI305" s="224" t="str">
        <f t="shared" si="320"/>
        <v>07</v>
      </c>
      <c r="AJ305" s="1289" t="s">
        <v>1944</v>
      </c>
      <c r="AK305" s="1289" t="s">
        <v>2027</v>
      </c>
      <c r="AL305" s="212">
        <f t="shared" si="321"/>
        <v>1</v>
      </c>
      <c r="AM305" s="247">
        <f>IF(ISERROR(VLOOKUP($F305,[1]기획현황취합!$A$1:$E$65440,[1]기획현황취합!$B$1,FALSE))=TRUE,0,VLOOKUP($F305,[1]기획현황취합!$A$1:$E$65440,[1]기획현황취합!$B$1,FALSE))</f>
        <v>79000</v>
      </c>
      <c r="AN305" s="1099">
        <f>IF(ISERROR(VLOOKUP($F305,[1]기획현황취합!$A$1:$E$65440,[1]기획현황취합!$C$1,FALSE))=TRUE,0,VLOOKUP($F305,[1]기획현황취합!$A$1:$E$65440,[1]기획현황취합!$C$1,FALSE))</f>
        <v>41803</v>
      </c>
      <c r="AO305" s="45">
        <f>IF(ISERROR(($AM305/1.1)/VLOOKUP($AG305,'TARGET MU'!$A:$D,'TARGET MU'!$D$1,FALSE))=TRUE,0,($AM305/1.1)/VLOOKUP($AG305,'TARGET MU'!$A:$D,'TARGET MU'!$D$1,FALSE))</f>
        <v>15959.595959595958</v>
      </c>
      <c r="AP305" s="1110">
        <f>IF(OR(AF305=0,AND(AV305=0,AW305=0)),0,IF(AG305="캡보이2",AV305*$AQ$5+AU305,IF(OR(AK305="IN",AK305="BG",AK305="VT",AK305="CB"),$AU305+(($AV305*(1+$AW$4))*(HLOOKUP(VLOOKUP(AG305,'TARGET MU'!$A:$P,'TARGET MU'!$J$1,FALSE),$AO$4:$AR$5,2,FALSE)))+$AW305,$AU305+((($AV305*(1+$AW$4))*(1+HLOOKUP(VLOOKUP($P305,CODE!$K:$P,CODE!$P$1,FALSE),$AS$4:$AV$5,2,FALSE)))*(HLOOKUP(VLOOKUP(AG305,'TARGET MU'!$A:$P,'TARGET MU'!$J$1,FALSE),$AO$4:$AR$5,2,FALSE)))+$AW305)))</f>
        <v>17229.5</v>
      </c>
      <c r="AQ305" s="38">
        <f t="shared" si="313"/>
        <v>1269.9040404040425</v>
      </c>
      <c r="AR305" s="754">
        <v>0</v>
      </c>
      <c r="AS305" s="754">
        <v>20</v>
      </c>
      <c r="AT305" s="244" t="s">
        <v>1724</v>
      </c>
      <c r="AU305" s="219">
        <f t="shared" si="314"/>
        <v>20</v>
      </c>
      <c r="AV305" s="245">
        <v>14.9</v>
      </c>
      <c r="AW305" s="246">
        <v>0</v>
      </c>
      <c r="AX305" s="250">
        <f>IF(ISERROR(VLOOKUP($F305,[1]기획현황취합!$A$1:$E$65440,[1]기획현황취합!$D$1,FALSE))=TRUE,0,VLOOKUP($F305,[1]기획현황취합!$A$1:$E$65440,[1]기획현황취합!$D$1,FALSE))</f>
        <v>41767</v>
      </c>
      <c r="AY305" s="248"/>
      <c r="AZ305" s="208">
        <f>IF(ISERROR(VLOOKUP($F305,[1]기획현황취합!$A$1:$E$65440,[1]기획현황취합!$E$1,FALSE))=TRUE,0,VLOOKUP($F305,[1]기획현황취합!$A$1:$E$65440,[1]기획현황취합!$E$1,FALSE))</f>
        <v>41848</v>
      </c>
      <c r="BA305" s="243">
        <v>41859</v>
      </c>
      <c r="BB305" s="243">
        <v>41884</v>
      </c>
      <c r="BC305" s="243">
        <v>0</v>
      </c>
      <c r="BD305" s="243">
        <v>0</v>
      </c>
      <c r="BE305" s="243">
        <v>0</v>
      </c>
      <c r="BF305" s="243">
        <v>0</v>
      </c>
      <c r="BG305" s="249" t="s">
        <v>2838</v>
      </c>
      <c r="BH305" s="249">
        <v>0</v>
      </c>
      <c r="BI305" s="83">
        <f>IF($I305="TTL",SUMIF($C:$C,MID($K305,1,SEARCH("TTL",$K305)-2),$BI:$BI),SUMIF(실입고현황!$A:$A,BB305&amp;VLOOKUP($AG305,'TARGET MU'!$A:$D,'TARGET MU'!$B$1,FALSE)&amp;$Z305&amp;" "&amp;$AE305,실입고현황!$C:$C))</f>
        <v>307</v>
      </c>
      <c r="BJ305" s="102">
        <f>IF($I305="TTL",SUMIF($C:$C,MID($K305,1,SEARCH("TTL",$K305)-2),$BJ:$BJ),SUMIF(실입고현황!$A:$A,BC305&amp;VLOOKUP($AG305,'TARGET MU'!$A:$D,'TARGET MU'!$B$1,FALSE)&amp;$Z305&amp;" "&amp;$AE305,실입고현황!$C:$C))</f>
        <v>0</v>
      </c>
      <c r="BK305" s="103">
        <f>IF($I305="TTL",SUMIF($C:$C,MID($K305,1,SEARCH("TTL",$K305)-2),$BK:$BK),SUMIF(실입고현황!$A:$A,BD305&amp;VLOOKUP($AG305,'TARGET MU'!$A:$D,'TARGET MU'!$B$1,FALSE)&amp;$Z305&amp;" "&amp;$AE305,실입고현황!$C:$C))</f>
        <v>0</v>
      </c>
      <c r="BL305" s="103">
        <f>IF($I305="TTL",SUMIF($C:$C,MID($K305,1,SEARCH("TTL",$K305)-2),$BL:$BL),SUMIF(실입고현황!$A:$A,BE305&amp;VLOOKUP($AG305,'TARGET MU'!$A:$D,'TARGET MU'!$B$1,FALSE)&amp;$Z305&amp;" "&amp;$AE305,실입고현황!$C:$C))</f>
        <v>0</v>
      </c>
      <c r="BM305" s="103">
        <f>IF($I305="TTL",SUMIF($C:$C,MID($K305,1,SEARCH("TTL",$K305)-2),$BM:$BM),SUMIF(실입고현황!$A:$A,BF305&amp;VLOOKUP($AG305,'TARGET MU'!$A:$D,'TARGET MU'!$B$1,FALSE)&amp;$Z305&amp;" "&amp;$AE305,실입고현황!$C:$C))</f>
        <v>0</v>
      </c>
      <c r="BN305" s="104">
        <f t="shared" si="293"/>
        <v>0</v>
      </c>
      <c r="BO305" s="46">
        <f t="shared" si="294"/>
        <v>300</v>
      </c>
      <c r="BP305" s="94">
        <f t="shared" si="295"/>
        <v>5168850</v>
      </c>
      <c r="BQ305" s="94">
        <f t="shared" si="296"/>
        <v>23700000</v>
      </c>
      <c r="BR305" s="47">
        <f t="shared" si="289"/>
        <v>4.1683265224284991</v>
      </c>
      <c r="BT305" s="26" t="str">
        <f>IF(ISERROR(Z305&amp;VLOOKUP($AG305,'TARGET MU'!$A:$D,'TARGET MU'!$B$1,FALSE))=TRUE,"",Z305&amp;VLOOKUP($AG305,'TARGET MU'!$A:$D,'TARGET MU'!$B$1,FALSE))</f>
        <v>PNYTLF4501NY대경글로텍</v>
      </c>
      <c r="BU305" s="31">
        <f t="shared" si="305"/>
        <v>17229.5</v>
      </c>
      <c r="BV305" s="31" t="str">
        <f t="shared" si="306"/>
        <v>PNYTLF4501NYOSS30079000대경07IN</v>
      </c>
      <c r="BX305" s="54" t="str">
        <f t="shared" si="326"/>
        <v>PNY</v>
      </c>
      <c r="BY305" s="55">
        <f t="shared" si="327"/>
        <v>4</v>
      </c>
      <c r="BZ305" s="55" t="str">
        <f t="shared" si="328"/>
        <v>M</v>
      </c>
      <c r="CA305" s="55" t="str">
        <f t="shared" si="329"/>
        <v>TL</v>
      </c>
      <c r="CB305" s="55" t="str">
        <f t="shared" si="330"/>
        <v>K</v>
      </c>
      <c r="CC305" s="55" t="str">
        <f t="shared" si="331"/>
        <v>IN</v>
      </c>
      <c r="CD305" s="56" t="str">
        <f t="shared" si="332"/>
        <v>14FW_PLAYBOY_MTM_04_NY_KIDS</v>
      </c>
      <c r="CE305" s="55" t="str">
        <f t="shared" si="333"/>
        <v>PNYTLF4501</v>
      </c>
      <c r="CF305" s="55">
        <f t="shared" si="334"/>
        <v>501</v>
      </c>
      <c r="CG305" s="56" t="str">
        <f t="shared" si="335"/>
        <v>14FW_PLAYBOY_MTM_04_NY_KIDS</v>
      </c>
      <c r="CH305" s="55" t="str">
        <f t="shared" si="336"/>
        <v>NY</v>
      </c>
      <c r="CI305" s="55">
        <f t="shared" si="337"/>
        <v>1</v>
      </c>
      <c r="CJ305" s="55" t="str">
        <f t="shared" si="338"/>
        <v>OSS</v>
      </c>
      <c r="CK305" s="57">
        <f t="shared" si="297"/>
        <v>300</v>
      </c>
      <c r="CL305" s="58">
        <f t="shared" si="339"/>
        <v>14.9</v>
      </c>
      <c r="CM305" s="57">
        <f t="shared" si="340"/>
        <v>79000</v>
      </c>
      <c r="CN305" s="57">
        <f t="shared" si="341"/>
        <v>17209.5</v>
      </c>
      <c r="CO305" s="57">
        <f t="shared" si="342"/>
        <v>20</v>
      </c>
      <c r="CP305" s="59">
        <f t="shared" si="343"/>
        <v>1</v>
      </c>
      <c r="CQ305" s="234"/>
      <c r="CS305" s="48"/>
      <c r="CT305" s="49" t="str">
        <f t="shared" si="344"/>
        <v>PNYTLF4501NYOSS</v>
      </c>
      <c r="CU305" s="50" t="str">
        <f t="shared" si="345"/>
        <v>PLAY NEWYORK</v>
      </c>
      <c r="CV305" s="50" t="str">
        <f t="shared" si="324"/>
        <v>LONG SLEEVES_501_KIDS</v>
      </c>
      <c r="CW305" s="50" t="str">
        <f t="shared" si="346"/>
        <v>NAVY_OSS</v>
      </c>
      <c r="CX305" s="51" t="str">
        <f t="shared" si="347"/>
        <v>PNY</v>
      </c>
      <c r="CY305" s="51">
        <f t="shared" si="348"/>
        <v>501</v>
      </c>
      <c r="CZ305" s="52">
        <f t="shared" si="298"/>
        <v>300</v>
      </c>
      <c r="DA305" s="52">
        <f t="shared" si="349"/>
        <v>79000</v>
      </c>
      <c r="DB305" s="51" t="str">
        <f t="shared" si="350"/>
        <v>NAVY</v>
      </c>
      <c r="DC305" s="51" t="str">
        <f t="shared" si="351"/>
        <v>OSS</v>
      </c>
      <c r="DD305" s="60"/>
      <c r="DE305" s="164"/>
      <c r="DG305" s="270">
        <v>41789</v>
      </c>
      <c r="DH305" s="276">
        <f t="shared" si="322"/>
        <v>41758</v>
      </c>
      <c r="DI305" s="269">
        <v>41772</v>
      </c>
      <c r="DJ305" s="269">
        <v>41801</v>
      </c>
      <c r="DK305" s="270"/>
      <c r="DL305" s="1167"/>
      <c r="DM305" s="1167"/>
      <c r="DN305" s="270"/>
      <c r="DO305" s="270"/>
      <c r="DP305" s="277">
        <f t="shared" si="323"/>
        <v>41788</v>
      </c>
      <c r="DQ305" s="270"/>
      <c r="DR305" s="270"/>
      <c r="DS305" s="271"/>
      <c r="DT305" s="270"/>
      <c r="DU305" s="271"/>
      <c r="DV305" s="270">
        <v>41820</v>
      </c>
      <c r="DW305" s="270"/>
      <c r="DX305" s="271"/>
      <c r="DY305" s="271"/>
      <c r="DZ305" s="60"/>
      <c r="EA305" s="61"/>
      <c r="EB305" s="61"/>
      <c r="EC305" s="26" t="str">
        <f t="shared" si="307"/>
        <v/>
      </c>
      <c r="ED305" s="26" t="str">
        <f t="shared" si="308"/>
        <v>PNYTLF4501NYOSS</v>
      </c>
      <c r="EE305" s="27">
        <f>IF($ED305="",0,IF(COUNTIF(ED$12:ED304,ED305)=0,0,COUNTIF(ED$12:ED304,ED305)))</f>
        <v>0</v>
      </c>
      <c r="EF305" s="26">
        <f t="shared" si="309"/>
        <v>0</v>
      </c>
      <c r="EG305" s="27" t="str">
        <f t="shared" si="310"/>
        <v/>
      </c>
      <c r="EI305" s="26" t="str">
        <f t="shared" si="311"/>
        <v>PNYTLF4501</v>
      </c>
      <c r="EJ305" s="26" t="str">
        <f t="shared" si="312"/>
        <v>PNYTLF4501NY</v>
      </c>
      <c r="EV305" s="26">
        <f t="shared" si="352"/>
        <v>4470</v>
      </c>
    </row>
    <row r="306" spans="1:152" s="26" customFormat="1" ht="52.5" customHeight="1">
      <c r="A306" s="168" t="str">
        <f>IF(OR($I306="TTL",$I306=""),"",IF(ISERROR(VLOOKUP($B306,CODE!$D:$G,CODE!$F$1-2,FALSE))=TRUE,"전략",VLOOKUP($B306,CODE!$D:$G,CODE!$F$1-2,FALSE)))</f>
        <v>전략</v>
      </c>
      <c r="B306" s="217" t="str">
        <f>IF(OR($I306="TTL",$I306=""),"",IF(VLOOKUP($P306,CODE!$K:$O,CODE!$O$1,FALSE)="",$I306,$I306&amp;"-"&amp;VLOOKUP($P306,CODE!$K:$O,CODE!$O$1,FALSE)))</f>
        <v>PNY-의류</v>
      </c>
      <c r="C306" s="71" t="str">
        <f t="shared" si="299"/>
        <v>PNY-대경-07</v>
      </c>
      <c r="D306" s="300" t="str">
        <f t="shared" si="300"/>
        <v>PNY-대경-07PNYTLF4501NY</v>
      </c>
      <c r="E306" s="71">
        <f t="shared" si="301"/>
        <v>1</v>
      </c>
      <c r="F306" s="193" t="str">
        <f t="shared" si="302"/>
        <v>PNY-대경-071</v>
      </c>
      <c r="G306" s="71" t="str">
        <f t="shared" si="303"/>
        <v>PNY-대경-071-PNYTLF4501NAVYOMM</v>
      </c>
      <c r="H306" s="71" t="str">
        <f>IF(ISERROR(I306&amp;VLOOKUP(P306,CODE!$K:$N,CODE!$N$1,FALSE)&amp;S306)=TRUE,0,I306&amp;VLOOKUP(P306,CODE!$K:$N,CODE!$N$1,FALSE)&amp;S306)</f>
        <v>PNY의류501</v>
      </c>
      <c r="I306" s="71" t="str">
        <f>IF(ISERROR(SEARCH("TTL",$K306))=TRUE,IF($L306="","",VLOOKUP($L306,CODE!$B:$G,CODE!$D$1,FALSE)),"TTL")</f>
        <v>PNY</v>
      </c>
      <c r="J306" s="237" t="str">
        <f t="shared" si="304"/>
        <v>14FW_P</v>
      </c>
      <c r="K306" s="878"/>
      <c r="L306" s="1296" t="s">
        <v>2840</v>
      </c>
      <c r="M306" s="41" t="str">
        <f>IF(OR($I306="TTL",$L306=""),"",VLOOKUP($L306,CODE!$B:$D,CODE!$C$1,FALSE))</f>
        <v>PLAY NEWYORK</v>
      </c>
      <c r="N306" s="42" t="str">
        <f>IF(OR($I306="TTL",$L306=""),"",VLOOKUP($K$2,CODE!$S:$T,CODE!$T$1-1,FALSE))</f>
        <v>F</v>
      </c>
      <c r="O306" s="1281">
        <v>4</v>
      </c>
      <c r="P306" s="40" t="s">
        <v>1938</v>
      </c>
      <c r="Q306" s="41" t="str">
        <f>IF(OR($I306="TTL",$P306=""),"",VLOOKUP($P306,CODE!$K:$M,CODE!$L$1,FALSE))</f>
        <v>LONG SLEEVES</v>
      </c>
      <c r="R306" s="1282" t="s">
        <v>2088</v>
      </c>
      <c r="S306" s="1283">
        <v>501</v>
      </c>
      <c r="T306" s="43">
        <f t="shared" si="317"/>
        <v>501</v>
      </c>
      <c r="U306" s="39" t="str">
        <f t="shared" si="318"/>
        <v>PNYTLF4501</v>
      </c>
      <c r="V306" s="36">
        <f t="shared" si="290"/>
        <v>0.2</v>
      </c>
      <c r="W306" s="1284" t="s">
        <v>2665</v>
      </c>
      <c r="X306" s="39" t="str">
        <f>IF($Y306="","",VLOOKUP($Y306,CODE!$AE:$AF,CODE!$AF$1-1,FALSE))</f>
        <v>NY</v>
      </c>
      <c r="Y306" s="37" t="s">
        <v>2012</v>
      </c>
      <c r="Z306" s="35" t="str">
        <f t="shared" si="319"/>
        <v>PNYTLF4501NY</v>
      </c>
      <c r="AA306" s="592" t="str">
        <f t="shared" si="316"/>
        <v/>
      </c>
      <c r="AB306" s="44">
        <f t="shared" si="292"/>
        <v>0.2</v>
      </c>
      <c r="AC306" s="598" t="s">
        <v>3012</v>
      </c>
      <c r="AD306" s="184">
        <v>1</v>
      </c>
      <c r="AE306" s="1285" t="s">
        <v>1951</v>
      </c>
      <c r="AF306" s="1295">
        <v>300</v>
      </c>
      <c r="AG306" s="1287" t="s">
        <v>2025</v>
      </c>
      <c r="AH306" s="1288">
        <v>7</v>
      </c>
      <c r="AI306" s="224" t="str">
        <f t="shared" si="320"/>
        <v>07</v>
      </c>
      <c r="AJ306" s="1289" t="s">
        <v>1944</v>
      </c>
      <c r="AK306" s="1289" t="s">
        <v>2027</v>
      </c>
      <c r="AL306" s="212">
        <f t="shared" si="321"/>
        <v>1</v>
      </c>
      <c r="AM306" s="247">
        <f>IF(ISERROR(VLOOKUP($F306,[1]기획현황취합!$A$1:$E$65440,[1]기획현황취합!$B$1,FALSE))=TRUE,0,VLOOKUP($F306,[1]기획현황취합!$A$1:$E$65440,[1]기획현황취합!$B$1,FALSE))</f>
        <v>79000</v>
      </c>
      <c r="AN306" s="1099">
        <f>IF(ISERROR(VLOOKUP($F306,[1]기획현황취합!$A$1:$E$65440,[1]기획현황취합!$C$1,FALSE))=TRUE,0,VLOOKUP($F306,[1]기획현황취합!$A$1:$E$65440,[1]기획현황취합!$C$1,FALSE))</f>
        <v>41803</v>
      </c>
      <c r="AO306" s="45">
        <f>IF(ISERROR(($AM306/1.1)/VLOOKUP($AG306,'TARGET MU'!$A:$D,'TARGET MU'!$D$1,FALSE))=TRUE,0,($AM306/1.1)/VLOOKUP($AG306,'TARGET MU'!$A:$D,'TARGET MU'!$D$1,FALSE))</f>
        <v>15959.595959595958</v>
      </c>
      <c r="AP306" s="1110">
        <f>IF(OR(AF306=0,AND(AV306=0,AW306=0)),0,IF(AG306="캡보이2",AV306*$AQ$5+AU306,IF(OR(AK306="IN",AK306="BG",AK306="VT",AK306="CB"),$AU306+(($AV306*(1+$AW$4))*(HLOOKUP(VLOOKUP(AG306,'TARGET MU'!$A:$P,'TARGET MU'!$J$1,FALSE),$AO$4:$AR$5,2,FALSE)))+$AW306,$AU306+((($AV306*(1+$AW$4))*(1+HLOOKUP(VLOOKUP($P306,CODE!$K:$P,CODE!$P$1,FALSE),$AS$4:$AV$5,2,FALSE)))*(HLOOKUP(VLOOKUP(AG306,'TARGET MU'!$A:$P,'TARGET MU'!$J$1,FALSE),$AO$4:$AR$5,2,FALSE)))+$AW306)))</f>
        <v>17229.5</v>
      </c>
      <c r="AQ306" s="38">
        <f t="shared" si="313"/>
        <v>1269.9040404040425</v>
      </c>
      <c r="AR306" s="754">
        <v>0</v>
      </c>
      <c r="AS306" s="754">
        <v>20</v>
      </c>
      <c r="AT306" s="244" t="s">
        <v>1724</v>
      </c>
      <c r="AU306" s="219">
        <f t="shared" si="314"/>
        <v>20</v>
      </c>
      <c r="AV306" s="245">
        <v>14.9</v>
      </c>
      <c r="AW306" s="246">
        <v>0</v>
      </c>
      <c r="AX306" s="250">
        <f>IF(ISERROR(VLOOKUP($F306,[1]기획현황취합!$A$1:$E$65440,[1]기획현황취합!$D$1,FALSE))=TRUE,0,VLOOKUP($F306,[1]기획현황취합!$A$1:$E$65440,[1]기획현황취합!$D$1,FALSE))</f>
        <v>41767</v>
      </c>
      <c r="AY306" s="248"/>
      <c r="AZ306" s="208">
        <f>IF(ISERROR(VLOOKUP($F306,[1]기획현황취합!$A$1:$E$65440,[1]기획현황취합!$E$1,FALSE))=TRUE,0,VLOOKUP($F306,[1]기획현황취합!$A$1:$E$65440,[1]기획현황취합!$E$1,FALSE))</f>
        <v>41848</v>
      </c>
      <c r="BA306" s="243">
        <v>41859</v>
      </c>
      <c r="BB306" s="243">
        <v>41884</v>
      </c>
      <c r="BC306" s="243">
        <v>0</v>
      </c>
      <c r="BD306" s="243">
        <v>0</v>
      </c>
      <c r="BE306" s="243">
        <v>0</v>
      </c>
      <c r="BF306" s="243">
        <v>0</v>
      </c>
      <c r="BG306" s="249" t="s">
        <v>2838</v>
      </c>
      <c r="BH306" s="249">
        <v>0</v>
      </c>
      <c r="BI306" s="83">
        <f>IF($I306="TTL",SUMIF($C:$C,MID($K306,1,SEARCH("TTL",$K306)-2),$BI:$BI),SUMIF(실입고현황!$A:$A,BB306&amp;VLOOKUP($AG306,'TARGET MU'!$A:$D,'TARGET MU'!$B$1,FALSE)&amp;$Z306&amp;" "&amp;$AE306,실입고현황!$C:$C))</f>
        <v>322</v>
      </c>
      <c r="BJ306" s="102">
        <f>IF($I306="TTL",SUMIF($C:$C,MID($K306,1,SEARCH("TTL",$K306)-2),$BJ:$BJ),SUMIF(실입고현황!$A:$A,BC306&amp;VLOOKUP($AG306,'TARGET MU'!$A:$D,'TARGET MU'!$B$1,FALSE)&amp;$Z306&amp;" "&amp;$AE306,실입고현황!$C:$C))</f>
        <v>0</v>
      </c>
      <c r="BK306" s="103">
        <f>IF($I306="TTL",SUMIF($C:$C,MID($K306,1,SEARCH("TTL",$K306)-2),$BK:$BK),SUMIF(실입고현황!$A:$A,BD306&amp;VLOOKUP($AG306,'TARGET MU'!$A:$D,'TARGET MU'!$B$1,FALSE)&amp;$Z306&amp;" "&amp;$AE306,실입고현황!$C:$C))</f>
        <v>0</v>
      </c>
      <c r="BL306" s="103">
        <f>IF($I306="TTL",SUMIF($C:$C,MID($K306,1,SEARCH("TTL",$K306)-2),$BL:$BL),SUMIF(실입고현황!$A:$A,BE306&amp;VLOOKUP($AG306,'TARGET MU'!$A:$D,'TARGET MU'!$B$1,FALSE)&amp;$Z306&amp;" "&amp;$AE306,실입고현황!$C:$C))</f>
        <v>0</v>
      </c>
      <c r="BM306" s="103">
        <f>IF($I306="TTL",SUMIF($C:$C,MID($K306,1,SEARCH("TTL",$K306)-2),$BM:$BM),SUMIF(실입고현황!$A:$A,BF306&amp;VLOOKUP($AG306,'TARGET MU'!$A:$D,'TARGET MU'!$B$1,FALSE)&amp;$Z306&amp;" "&amp;$AE306,실입고현황!$C:$C))</f>
        <v>0</v>
      </c>
      <c r="BN306" s="104">
        <f t="shared" si="293"/>
        <v>0</v>
      </c>
      <c r="BO306" s="46">
        <f t="shared" si="294"/>
        <v>300</v>
      </c>
      <c r="BP306" s="94">
        <f t="shared" si="295"/>
        <v>5168850</v>
      </c>
      <c r="BQ306" s="94">
        <f t="shared" si="296"/>
        <v>23700000</v>
      </c>
      <c r="BR306" s="47">
        <f t="shared" si="289"/>
        <v>4.1683265224284991</v>
      </c>
      <c r="BT306" s="26" t="str">
        <f>IF(ISERROR(Z306&amp;VLOOKUP($AG306,'TARGET MU'!$A:$D,'TARGET MU'!$B$1,FALSE))=TRUE,"",Z306&amp;VLOOKUP($AG306,'TARGET MU'!$A:$D,'TARGET MU'!$B$1,FALSE))</f>
        <v>PNYTLF4501NY대경글로텍</v>
      </c>
      <c r="BU306" s="31">
        <f t="shared" si="305"/>
        <v>17229.5</v>
      </c>
      <c r="BV306" s="31" t="str">
        <f t="shared" si="306"/>
        <v>PNYTLF4501NYOMM30079000대경07IN</v>
      </c>
      <c r="BX306" s="54" t="str">
        <f t="shared" si="326"/>
        <v>PNY</v>
      </c>
      <c r="BY306" s="55">
        <f t="shared" si="327"/>
        <v>4</v>
      </c>
      <c r="BZ306" s="55" t="str">
        <f t="shared" si="328"/>
        <v>M</v>
      </c>
      <c r="CA306" s="55" t="str">
        <f t="shared" si="329"/>
        <v>TL</v>
      </c>
      <c r="CB306" s="55" t="str">
        <f t="shared" si="330"/>
        <v>K</v>
      </c>
      <c r="CC306" s="55" t="str">
        <f t="shared" si="331"/>
        <v>IN</v>
      </c>
      <c r="CD306" s="56" t="str">
        <f t="shared" si="332"/>
        <v>14FW_PLAYBOY_MTM_04_NY_KIDS</v>
      </c>
      <c r="CE306" s="55" t="str">
        <f t="shared" si="333"/>
        <v>PNYTLF4501</v>
      </c>
      <c r="CF306" s="55">
        <f t="shared" si="334"/>
        <v>501</v>
      </c>
      <c r="CG306" s="56" t="str">
        <f t="shared" si="335"/>
        <v>14FW_PLAYBOY_MTM_04_NY_KIDS</v>
      </c>
      <c r="CH306" s="55" t="str">
        <f t="shared" si="336"/>
        <v>NY</v>
      </c>
      <c r="CI306" s="55">
        <f t="shared" si="337"/>
        <v>1</v>
      </c>
      <c r="CJ306" s="55" t="str">
        <f t="shared" si="338"/>
        <v>OMM</v>
      </c>
      <c r="CK306" s="57">
        <f t="shared" si="297"/>
        <v>300</v>
      </c>
      <c r="CL306" s="58">
        <f t="shared" si="339"/>
        <v>14.9</v>
      </c>
      <c r="CM306" s="57">
        <f t="shared" si="340"/>
        <v>79000</v>
      </c>
      <c r="CN306" s="57">
        <f t="shared" si="341"/>
        <v>17209.5</v>
      </c>
      <c r="CO306" s="57">
        <f t="shared" si="342"/>
        <v>20</v>
      </c>
      <c r="CP306" s="59">
        <f t="shared" si="343"/>
        <v>1</v>
      </c>
      <c r="CQ306" s="234"/>
      <c r="CS306" s="48"/>
      <c r="CT306" s="49" t="str">
        <f t="shared" si="344"/>
        <v>PNYTLF4501NYOMM</v>
      </c>
      <c r="CU306" s="50" t="str">
        <f t="shared" si="345"/>
        <v>PLAY NEWYORK</v>
      </c>
      <c r="CV306" s="50" t="str">
        <f t="shared" si="324"/>
        <v>LONG SLEEVES_501_KIDS</v>
      </c>
      <c r="CW306" s="50" t="str">
        <f t="shared" si="346"/>
        <v>NAVY_OMM</v>
      </c>
      <c r="CX306" s="51" t="str">
        <f t="shared" si="347"/>
        <v>PNY</v>
      </c>
      <c r="CY306" s="51">
        <f t="shared" si="348"/>
        <v>501</v>
      </c>
      <c r="CZ306" s="52">
        <f t="shared" si="298"/>
        <v>300</v>
      </c>
      <c r="DA306" s="52">
        <f t="shared" si="349"/>
        <v>79000</v>
      </c>
      <c r="DB306" s="51" t="str">
        <f t="shared" si="350"/>
        <v>NAVY</v>
      </c>
      <c r="DC306" s="51" t="str">
        <f t="shared" si="351"/>
        <v>OMM</v>
      </c>
      <c r="DD306" s="60"/>
      <c r="DE306" s="164"/>
      <c r="DG306" s="270">
        <v>41789</v>
      </c>
      <c r="DH306" s="276">
        <f t="shared" si="322"/>
        <v>41758</v>
      </c>
      <c r="DI306" s="269">
        <v>41772</v>
      </c>
      <c r="DJ306" s="269">
        <v>41801</v>
      </c>
      <c r="DK306" s="270"/>
      <c r="DL306" s="1167"/>
      <c r="DM306" s="1167"/>
      <c r="DN306" s="270"/>
      <c r="DO306" s="270"/>
      <c r="DP306" s="277">
        <f t="shared" si="323"/>
        <v>41788</v>
      </c>
      <c r="DQ306" s="270"/>
      <c r="DR306" s="270"/>
      <c r="DS306" s="271"/>
      <c r="DT306" s="270"/>
      <c r="DU306" s="271"/>
      <c r="DV306" s="270">
        <v>41820</v>
      </c>
      <c r="DW306" s="270"/>
      <c r="DX306" s="271"/>
      <c r="DY306" s="271"/>
      <c r="DZ306" s="60"/>
      <c r="EA306" s="61"/>
      <c r="EB306" s="61"/>
      <c r="EC306" s="26" t="str">
        <f t="shared" si="307"/>
        <v/>
      </c>
      <c r="ED306" s="26" t="str">
        <f t="shared" si="308"/>
        <v>PNYTLF4501NYOMM</v>
      </c>
      <c r="EE306" s="27">
        <f>IF($ED306="",0,IF(COUNTIF(ED$12:ED305,ED306)=0,0,COUNTIF(ED$12:ED305,ED306)))</f>
        <v>0</v>
      </c>
      <c r="EF306" s="26">
        <f t="shared" si="309"/>
        <v>0</v>
      </c>
      <c r="EG306" s="27" t="str">
        <f t="shared" si="310"/>
        <v/>
      </c>
      <c r="EI306" s="26" t="str">
        <f t="shared" si="311"/>
        <v>PNYTLF4501</v>
      </c>
      <c r="EJ306" s="26" t="str">
        <f t="shared" si="312"/>
        <v>PNYTLF4501NY</v>
      </c>
      <c r="EV306" s="26">
        <f t="shared" si="352"/>
        <v>4470</v>
      </c>
    </row>
    <row r="307" spans="1:152" s="26" customFormat="1" ht="52.5" customHeight="1">
      <c r="A307" s="168" t="str">
        <f>IF(OR($I307="TTL",$I307=""),"",IF(ISERROR(VLOOKUP($B307,CODE!$D:$G,CODE!$F$1-2,FALSE))=TRUE,"전략",VLOOKUP($B307,CODE!$D:$G,CODE!$F$1-2,FALSE)))</f>
        <v>전략</v>
      </c>
      <c r="B307" s="217" t="str">
        <f>IF(OR($I307="TTL",$I307=""),"",IF(VLOOKUP($P307,CODE!$K:$O,CODE!$O$1,FALSE)="",$I307,$I307&amp;"-"&amp;VLOOKUP($P307,CODE!$K:$O,CODE!$O$1,FALSE)))</f>
        <v>PNY-의류</v>
      </c>
      <c r="C307" s="71" t="str">
        <f t="shared" si="299"/>
        <v>PNY-대경-07</v>
      </c>
      <c r="D307" s="300" t="str">
        <f t="shared" si="300"/>
        <v>PNY-대경-07PNYTLF4501NY</v>
      </c>
      <c r="E307" s="71">
        <f t="shared" si="301"/>
        <v>1</v>
      </c>
      <c r="F307" s="193" t="str">
        <f t="shared" si="302"/>
        <v>PNY-대경-071</v>
      </c>
      <c r="G307" s="71" t="str">
        <f t="shared" si="303"/>
        <v>PNY-대경-071-PNYTLF4501NAVYOLL</v>
      </c>
      <c r="H307" s="71" t="str">
        <f>IF(ISERROR(I307&amp;VLOOKUP(P307,CODE!$K:$N,CODE!$N$1,FALSE)&amp;S307)=TRUE,0,I307&amp;VLOOKUP(P307,CODE!$K:$N,CODE!$N$1,FALSE)&amp;S307)</f>
        <v>PNY의류501</v>
      </c>
      <c r="I307" s="71" t="str">
        <f>IF(ISERROR(SEARCH("TTL",$K307))=TRUE,IF($L307="","",VLOOKUP($L307,CODE!$B:$G,CODE!$D$1,FALSE)),"TTL")</f>
        <v>PNY</v>
      </c>
      <c r="J307" s="237" t="str">
        <f t="shared" si="304"/>
        <v>14FW_P</v>
      </c>
      <c r="K307" s="878"/>
      <c r="L307" s="1296" t="s">
        <v>2840</v>
      </c>
      <c r="M307" s="41" t="str">
        <f>IF(OR($I307="TTL",$L307=""),"",VLOOKUP($L307,CODE!$B:$D,CODE!$C$1,FALSE))</f>
        <v>PLAY NEWYORK</v>
      </c>
      <c r="N307" s="42" t="str">
        <f>IF(OR($I307="TTL",$L307=""),"",VLOOKUP($K$2,CODE!$S:$T,CODE!$T$1-1,FALSE))</f>
        <v>F</v>
      </c>
      <c r="O307" s="1281">
        <v>4</v>
      </c>
      <c r="P307" s="40" t="s">
        <v>1938</v>
      </c>
      <c r="Q307" s="41" t="str">
        <f>IF(OR($I307="TTL",$P307=""),"",VLOOKUP($P307,CODE!$K:$M,CODE!$L$1,FALSE))</f>
        <v>LONG SLEEVES</v>
      </c>
      <c r="R307" s="1282" t="s">
        <v>2088</v>
      </c>
      <c r="S307" s="1283">
        <v>501</v>
      </c>
      <c r="T307" s="43">
        <f t="shared" si="317"/>
        <v>501</v>
      </c>
      <c r="U307" s="39" t="str">
        <f t="shared" si="318"/>
        <v>PNYTLF4501</v>
      </c>
      <c r="V307" s="36">
        <f t="shared" si="290"/>
        <v>0.2</v>
      </c>
      <c r="W307" s="1284" t="s">
        <v>2665</v>
      </c>
      <c r="X307" s="39" t="str">
        <f>IF($Y307="","",VLOOKUP($Y307,CODE!$AE:$AF,CODE!$AF$1-1,FALSE))</f>
        <v>NY</v>
      </c>
      <c r="Y307" s="37" t="s">
        <v>2012</v>
      </c>
      <c r="Z307" s="35" t="str">
        <f t="shared" si="319"/>
        <v>PNYTLF4501NY</v>
      </c>
      <c r="AA307" s="592" t="str">
        <f t="shared" si="316"/>
        <v/>
      </c>
      <c r="AB307" s="44">
        <f t="shared" si="292"/>
        <v>0.2</v>
      </c>
      <c r="AC307" s="598" t="s">
        <v>3012</v>
      </c>
      <c r="AD307" s="184">
        <v>1</v>
      </c>
      <c r="AE307" s="1285" t="s">
        <v>1960</v>
      </c>
      <c r="AF307" s="1295">
        <v>200</v>
      </c>
      <c r="AG307" s="1287" t="s">
        <v>2025</v>
      </c>
      <c r="AH307" s="1288">
        <v>7</v>
      </c>
      <c r="AI307" s="224" t="str">
        <f t="shared" si="320"/>
        <v>07</v>
      </c>
      <c r="AJ307" s="1289" t="s">
        <v>1944</v>
      </c>
      <c r="AK307" s="1289" t="s">
        <v>2027</v>
      </c>
      <c r="AL307" s="212">
        <f t="shared" si="321"/>
        <v>1</v>
      </c>
      <c r="AM307" s="247">
        <f>IF(ISERROR(VLOOKUP($F307,[1]기획현황취합!$A$1:$E$65440,[1]기획현황취합!$B$1,FALSE))=TRUE,0,VLOOKUP($F307,[1]기획현황취합!$A$1:$E$65440,[1]기획현황취합!$B$1,FALSE))</f>
        <v>79000</v>
      </c>
      <c r="AN307" s="1099">
        <f>IF(ISERROR(VLOOKUP($F307,[1]기획현황취합!$A$1:$E$65440,[1]기획현황취합!$C$1,FALSE))=TRUE,0,VLOOKUP($F307,[1]기획현황취합!$A$1:$E$65440,[1]기획현황취합!$C$1,FALSE))</f>
        <v>41803</v>
      </c>
      <c r="AO307" s="45">
        <f>IF(ISERROR(($AM307/1.1)/VLOOKUP($AG307,'TARGET MU'!$A:$D,'TARGET MU'!$D$1,FALSE))=TRUE,0,($AM307/1.1)/VLOOKUP($AG307,'TARGET MU'!$A:$D,'TARGET MU'!$D$1,FALSE))</f>
        <v>15959.595959595958</v>
      </c>
      <c r="AP307" s="1110">
        <f>IF(OR(AF307=0,AND(AV307=0,AW307=0)),0,IF(AG307="캡보이2",AV307*$AQ$5+AU307,IF(OR(AK307="IN",AK307="BG",AK307="VT",AK307="CB"),$AU307+(($AV307*(1+$AW$4))*(HLOOKUP(VLOOKUP(AG307,'TARGET MU'!$A:$P,'TARGET MU'!$J$1,FALSE),$AO$4:$AR$5,2,FALSE)))+$AW307,$AU307+((($AV307*(1+$AW$4))*(1+HLOOKUP(VLOOKUP($P307,CODE!$K:$P,CODE!$P$1,FALSE),$AS$4:$AV$5,2,FALSE)))*(HLOOKUP(VLOOKUP(AG307,'TARGET MU'!$A:$P,'TARGET MU'!$J$1,FALSE),$AO$4:$AR$5,2,FALSE)))+$AW307)))</f>
        <v>17229.5</v>
      </c>
      <c r="AQ307" s="38">
        <f t="shared" si="313"/>
        <v>1269.9040404040425</v>
      </c>
      <c r="AR307" s="754">
        <v>0</v>
      </c>
      <c r="AS307" s="754">
        <v>20</v>
      </c>
      <c r="AT307" s="244" t="s">
        <v>1724</v>
      </c>
      <c r="AU307" s="219">
        <f t="shared" si="314"/>
        <v>20</v>
      </c>
      <c r="AV307" s="245">
        <v>14.9</v>
      </c>
      <c r="AW307" s="246">
        <v>0</v>
      </c>
      <c r="AX307" s="250">
        <f>IF(ISERROR(VLOOKUP($F307,[1]기획현황취합!$A$1:$E$65440,[1]기획현황취합!$D$1,FALSE))=TRUE,0,VLOOKUP($F307,[1]기획현황취합!$A$1:$E$65440,[1]기획현황취합!$D$1,FALSE))</f>
        <v>41767</v>
      </c>
      <c r="AY307" s="248"/>
      <c r="AZ307" s="208">
        <f>IF(ISERROR(VLOOKUP($F307,[1]기획현황취합!$A$1:$E$65440,[1]기획현황취합!$E$1,FALSE))=TRUE,0,VLOOKUP($F307,[1]기획현황취합!$A$1:$E$65440,[1]기획현황취합!$E$1,FALSE))</f>
        <v>41848</v>
      </c>
      <c r="BA307" s="243">
        <v>41859</v>
      </c>
      <c r="BB307" s="243">
        <v>41884</v>
      </c>
      <c r="BC307" s="243">
        <v>0</v>
      </c>
      <c r="BD307" s="243">
        <v>0</v>
      </c>
      <c r="BE307" s="243">
        <v>0</v>
      </c>
      <c r="BF307" s="243">
        <v>0</v>
      </c>
      <c r="BG307" s="249" t="s">
        <v>2838</v>
      </c>
      <c r="BH307" s="249">
        <v>0</v>
      </c>
      <c r="BI307" s="83">
        <f>IF($I307="TTL",SUMIF($C:$C,MID($K307,1,SEARCH("TTL",$K307)-2),$BI:$BI),SUMIF(실입고현황!$A:$A,BB307&amp;VLOOKUP($AG307,'TARGET MU'!$A:$D,'TARGET MU'!$B$1,FALSE)&amp;$Z307&amp;" "&amp;$AE307,실입고현황!$C:$C))</f>
        <v>205</v>
      </c>
      <c r="BJ307" s="102">
        <f>IF($I307="TTL",SUMIF($C:$C,MID($K307,1,SEARCH("TTL",$K307)-2),$BJ:$BJ),SUMIF(실입고현황!$A:$A,BC307&amp;VLOOKUP($AG307,'TARGET MU'!$A:$D,'TARGET MU'!$B$1,FALSE)&amp;$Z307&amp;" "&amp;$AE307,실입고현황!$C:$C))</f>
        <v>0</v>
      </c>
      <c r="BK307" s="103">
        <f>IF($I307="TTL",SUMIF($C:$C,MID($K307,1,SEARCH("TTL",$K307)-2),$BK:$BK),SUMIF(실입고현황!$A:$A,BD307&amp;VLOOKUP($AG307,'TARGET MU'!$A:$D,'TARGET MU'!$B$1,FALSE)&amp;$Z307&amp;" "&amp;$AE307,실입고현황!$C:$C))</f>
        <v>0</v>
      </c>
      <c r="BL307" s="103">
        <f>IF($I307="TTL",SUMIF($C:$C,MID($K307,1,SEARCH("TTL",$K307)-2),$BL:$BL),SUMIF(실입고현황!$A:$A,BE307&amp;VLOOKUP($AG307,'TARGET MU'!$A:$D,'TARGET MU'!$B$1,FALSE)&amp;$Z307&amp;" "&amp;$AE307,실입고현황!$C:$C))</f>
        <v>0</v>
      </c>
      <c r="BM307" s="103">
        <f>IF($I307="TTL",SUMIF($C:$C,MID($K307,1,SEARCH("TTL",$K307)-2),$BM:$BM),SUMIF(실입고현황!$A:$A,BF307&amp;VLOOKUP($AG307,'TARGET MU'!$A:$D,'TARGET MU'!$B$1,FALSE)&amp;$Z307&amp;" "&amp;$AE307,실입고현황!$C:$C))</f>
        <v>0</v>
      </c>
      <c r="BN307" s="104">
        <f t="shared" si="293"/>
        <v>0</v>
      </c>
      <c r="BO307" s="46">
        <f t="shared" si="294"/>
        <v>200</v>
      </c>
      <c r="BP307" s="94">
        <f t="shared" si="295"/>
        <v>3445900</v>
      </c>
      <c r="BQ307" s="94">
        <f t="shared" si="296"/>
        <v>15800000</v>
      </c>
      <c r="BR307" s="47">
        <f t="shared" si="289"/>
        <v>4.1683265224284982</v>
      </c>
      <c r="BT307" s="26" t="str">
        <f>IF(ISERROR(Z307&amp;VLOOKUP($AG307,'TARGET MU'!$A:$D,'TARGET MU'!$B$1,FALSE))=TRUE,"",Z307&amp;VLOOKUP($AG307,'TARGET MU'!$A:$D,'TARGET MU'!$B$1,FALSE))</f>
        <v>PNYTLF4501NY대경글로텍</v>
      </c>
      <c r="BU307" s="31">
        <f t="shared" si="305"/>
        <v>17229.5</v>
      </c>
      <c r="BV307" s="31" t="str">
        <f t="shared" si="306"/>
        <v>PNYTLF4501NYOLL20079000대경07IN</v>
      </c>
      <c r="BX307" s="54" t="str">
        <f t="shared" si="326"/>
        <v>PNY</v>
      </c>
      <c r="BY307" s="55">
        <f t="shared" si="327"/>
        <v>4</v>
      </c>
      <c r="BZ307" s="55" t="str">
        <f t="shared" si="328"/>
        <v>M</v>
      </c>
      <c r="CA307" s="55" t="str">
        <f t="shared" si="329"/>
        <v>TL</v>
      </c>
      <c r="CB307" s="55" t="str">
        <f t="shared" si="330"/>
        <v>K</v>
      </c>
      <c r="CC307" s="55" t="str">
        <f t="shared" si="331"/>
        <v>IN</v>
      </c>
      <c r="CD307" s="56" t="str">
        <f t="shared" si="332"/>
        <v>14FW_PLAYBOY_MTM_04_NY_KIDS</v>
      </c>
      <c r="CE307" s="55" t="str">
        <f t="shared" si="333"/>
        <v>PNYTLF4501</v>
      </c>
      <c r="CF307" s="55">
        <f t="shared" si="334"/>
        <v>501</v>
      </c>
      <c r="CG307" s="56" t="str">
        <f t="shared" si="335"/>
        <v>14FW_PLAYBOY_MTM_04_NY_KIDS</v>
      </c>
      <c r="CH307" s="55" t="str">
        <f t="shared" si="336"/>
        <v>NY</v>
      </c>
      <c r="CI307" s="55">
        <f t="shared" si="337"/>
        <v>1</v>
      </c>
      <c r="CJ307" s="55" t="str">
        <f t="shared" si="338"/>
        <v>OLL</v>
      </c>
      <c r="CK307" s="57">
        <f t="shared" si="297"/>
        <v>200</v>
      </c>
      <c r="CL307" s="58">
        <f t="shared" si="339"/>
        <v>14.9</v>
      </c>
      <c r="CM307" s="57">
        <f t="shared" si="340"/>
        <v>79000</v>
      </c>
      <c r="CN307" s="57">
        <f t="shared" si="341"/>
        <v>17209.5</v>
      </c>
      <c r="CO307" s="57">
        <f t="shared" si="342"/>
        <v>20</v>
      </c>
      <c r="CP307" s="59">
        <f t="shared" si="343"/>
        <v>1</v>
      </c>
      <c r="CQ307" s="234"/>
      <c r="CS307" s="48"/>
      <c r="CT307" s="49" t="str">
        <f t="shared" si="344"/>
        <v>PNYTLF4501NYOLL</v>
      </c>
      <c r="CU307" s="50" t="str">
        <f t="shared" si="345"/>
        <v>PLAY NEWYORK</v>
      </c>
      <c r="CV307" s="50" t="str">
        <f t="shared" si="324"/>
        <v>LONG SLEEVES_501_KIDS</v>
      </c>
      <c r="CW307" s="50" t="str">
        <f t="shared" si="346"/>
        <v>NAVY_OLL</v>
      </c>
      <c r="CX307" s="51" t="str">
        <f t="shared" si="347"/>
        <v>PNY</v>
      </c>
      <c r="CY307" s="51">
        <f t="shared" si="348"/>
        <v>501</v>
      </c>
      <c r="CZ307" s="52">
        <f t="shared" si="298"/>
        <v>200</v>
      </c>
      <c r="DA307" s="52">
        <f t="shared" si="349"/>
        <v>79000</v>
      </c>
      <c r="DB307" s="51" t="str">
        <f t="shared" si="350"/>
        <v>NAVY</v>
      </c>
      <c r="DC307" s="51" t="str">
        <f t="shared" si="351"/>
        <v>OLL</v>
      </c>
      <c r="DD307" s="60"/>
      <c r="DE307" s="164"/>
      <c r="DG307" s="270">
        <v>41789</v>
      </c>
      <c r="DH307" s="276">
        <f t="shared" si="322"/>
        <v>41758</v>
      </c>
      <c r="DI307" s="269">
        <v>41772</v>
      </c>
      <c r="DJ307" s="269">
        <v>41801</v>
      </c>
      <c r="DK307" s="270"/>
      <c r="DL307" s="1167"/>
      <c r="DM307" s="1167"/>
      <c r="DN307" s="270"/>
      <c r="DO307" s="270"/>
      <c r="DP307" s="277">
        <f t="shared" si="323"/>
        <v>41788</v>
      </c>
      <c r="DQ307" s="270"/>
      <c r="DR307" s="270"/>
      <c r="DS307" s="271"/>
      <c r="DT307" s="270"/>
      <c r="DU307" s="271"/>
      <c r="DV307" s="270">
        <v>41820</v>
      </c>
      <c r="DW307" s="270"/>
      <c r="DX307" s="271"/>
      <c r="DY307" s="271"/>
      <c r="DZ307" s="60"/>
      <c r="EA307" s="61"/>
      <c r="EB307" s="61"/>
      <c r="EC307" s="26" t="str">
        <f t="shared" si="307"/>
        <v/>
      </c>
      <c r="ED307" s="26" t="str">
        <f t="shared" si="308"/>
        <v>PNYTLF4501NYOLL</v>
      </c>
      <c r="EE307" s="27">
        <f>IF($ED307="",0,IF(COUNTIF(ED$12:ED306,ED307)=0,0,COUNTIF(ED$12:ED306,ED307)))</f>
        <v>0</v>
      </c>
      <c r="EF307" s="26">
        <f t="shared" si="309"/>
        <v>0</v>
      </c>
      <c r="EG307" s="27" t="str">
        <f t="shared" si="310"/>
        <v/>
      </c>
      <c r="EI307" s="26" t="str">
        <f t="shared" si="311"/>
        <v>PNYTLF4501</v>
      </c>
      <c r="EJ307" s="26" t="str">
        <f t="shared" si="312"/>
        <v>PNYTLF4501NY</v>
      </c>
      <c r="EV307" s="26">
        <f t="shared" si="352"/>
        <v>2980</v>
      </c>
    </row>
    <row r="308" spans="1:152" s="26" customFormat="1" ht="52.5" customHeight="1">
      <c r="A308" s="168" t="str">
        <f>IF(OR($I308="TTL",$I308=""),"",IF(ISERROR(VLOOKUP($B308,CODE!$D:$G,CODE!$F$1-2,FALSE))=TRUE,"전략",VLOOKUP($B308,CODE!$D:$G,CODE!$F$1-2,FALSE)))</f>
        <v>전략</v>
      </c>
      <c r="B308" s="217" t="str">
        <f>IF(OR($I308="TTL",$I308=""),"",IF(VLOOKUP($P308,CODE!$K:$O,CODE!$O$1,FALSE)="",$I308,$I308&amp;"-"&amp;VLOOKUP($P308,CODE!$K:$O,CODE!$O$1,FALSE)))</f>
        <v>PNY-의류</v>
      </c>
      <c r="C308" s="71" t="str">
        <f t="shared" si="299"/>
        <v>PNY-대경-07</v>
      </c>
      <c r="D308" s="300" t="str">
        <f t="shared" si="300"/>
        <v>PNY-대경-07PNYTLF4501NY</v>
      </c>
      <c r="E308" s="71">
        <f t="shared" si="301"/>
        <v>1</v>
      </c>
      <c r="F308" s="193" t="str">
        <f t="shared" si="302"/>
        <v>PNY-대경-071</v>
      </c>
      <c r="G308" s="71" t="str">
        <f t="shared" si="303"/>
        <v>PNY-대경-071-PNYTLF4501NAVYOXL</v>
      </c>
      <c r="H308" s="71" t="str">
        <f>IF(ISERROR(I308&amp;VLOOKUP(P308,CODE!$K:$N,CODE!$N$1,FALSE)&amp;S308)=TRUE,0,I308&amp;VLOOKUP(P308,CODE!$K:$N,CODE!$N$1,FALSE)&amp;S308)</f>
        <v>PNY의류501</v>
      </c>
      <c r="I308" s="71" t="str">
        <f>IF(ISERROR(SEARCH("TTL",$K308))=TRUE,IF($L308="","",VLOOKUP($L308,CODE!$B:$G,CODE!$D$1,FALSE)),"TTL")</f>
        <v>PNY</v>
      </c>
      <c r="J308" s="237" t="str">
        <f t="shared" si="304"/>
        <v>14FW_P</v>
      </c>
      <c r="K308" s="878"/>
      <c r="L308" s="1296" t="s">
        <v>2840</v>
      </c>
      <c r="M308" s="41" t="str">
        <f>IF(OR($I308="TTL",$L308=""),"",VLOOKUP($L308,CODE!$B:$D,CODE!$C$1,FALSE))</f>
        <v>PLAY NEWYORK</v>
      </c>
      <c r="N308" s="42" t="str">
        <f>IF(OR($I308="TTL",$L308=""),"",VLOOKUP($K$2,CODE!$S:$T,CODE!$T$1-1,FALSE))</f>
        <v>F</v>
      </c>
      <c r="O308" s="1281">
        <v>4</v>
      </c>
      <c r="P308" s="40" t="s">
        <v>1938</v>
      </c>
      <c r="Q308" s="41" t="str">
        <f>IF(OR($I308="TTL",$P308=""),"",VLOOKUP($P308,CODE!$K:$M,CODE!$L$1,FALSE))</f>
        <v>LONG SLEEVES</v>
      </c>
      <c r="R308" s="1282" t="s">
        <v>2088</v>
      </c>
      <c r="S308" s="1283">
        <v>501</v>
      </c>
      <c r="T308" s="43">
        <f t="shared" si="317"/>
        <v>501</v>
      </c>
      <c r="U308" s="39" t="str">
        <f t="shared" si="318"/>
        <v>PNYTLF4501</v>
      </c>
      <c r="V308" s="36">
        <f t="shared" si="290"/>
        <v>0.2</v>
      </c>
      <c r="W308" s="1284" t="s">
        <v>2665</v>
      </c>
      <c r="X308" s="39" t="str">
        <f>IF($Y308="","",VLOOKUP($Y308,CODE!$AE:$AF,CODE!$AF$1-1,FALSE))</f>
        <v>NY</v>
      </c>
      <c r="Y308" s="37" t="s">
        <v>2012</v>
      </c>
      <c r="Z308" s="35" t="str">
        <f t="shared" si="319"/>
        <v>PNYTLF4501NY</v>
      </c>
      <c r="AA308" s="592" t="str">
        <f t="shared" si="316"/>
        <v/>
      </c>
      <c r="AB308" s="44">
        <f t="shared" si="292"/>
        <v>0.2</v>
      </c>
      <c r="AC308" s="598" t="s">
        <v>3012</v>
      </c>
      <c r="AD308" s="184">
        <v>1</v>
      </c>
      <c r="AE308" s="1285" t="s">
        <v>1969</v>
      </c>
      <c r="AF308" s="1295">
        <v>150</v>
      </c>
      <c r="AG308" s="1287" t="s">
        <v>2025</v>
      </c>
      <c r="AH308" s="1288">
        <v>7</v>
      </c>
      <c r="AI308" s="224" t="str">
        <f t="shared" si="320"/>
        <v>07</v>
      </c>
      <c r="AJ308" s="1289" t="s">
        <v>1944</v>
      </c>
      <c r="AK308" s="1289" t="s">
        <v>2027</v>
      </c>
      <c r="AL308" s="212">
        <f t="shared" si="321"/>
        <v>1</v>
      </c>
      <c r="AM308" s="247">
        <f>IF(ISERROR(VLOOKUP($F308,[1]기획현황취합!$A$1:$E$65440,[1]기획현황취합!$B$1,FALSE))=TRUE,0,VLOOKUP($F308,[1]기획현황취합!$A$1:$E$65440,[1]기획현황취합!$B$1,FALSE))</f>
        <v>79000</v>
      </c>
      <c r="AN308" s="1099">
        <f>IF(ISERROR(VLOOKUP($F308,[1]기획현황취합!$A$1:$E$65440,[1]기획현황취합!$C$1,FALSE))=TRUE,0,VLOOKUP($F308,[1]기획현황취합!$A$1:$E$65440,[1]기획현황취합!$C$1,FALSE))</f>
        <v>41803</v>
      </c>
      <c r="AO308" s="45">
        <f>IF(ISERROR(($AM308/1.1)/VLOOKUP($AG308,'TARGET MU'!$A:$D,'TARGET MU'!$D$1,FALSE))=TRUE,0,($AM308/1.1)/VLOOKUP($AG308,'TARGET MU'!$A:$D,'TARGET MU'!$D$1,FALSE))</f>
        <v>15959.595959595958</v>
      </c>
      <c r="AP308" s="1110">
        <f>IF(OR(AF308=0,AND(AV308=0,AW308=0)),0,IF(AG308="캡보이2",AV308*$AQ$5+AU308,IF(OR(AK308="IN",AK308="BG",AK308="VT",AK308="CB"),$AU308+(($AV308*(1+$AW$4))*(HLOOKUP(VLOOKUP(AG308,'TARGET MU'!$A:$P,'TARGET MU'!$J$1,FALSE),$AO$4:$AR$5,2,FALSE)))+$AW308,$AU308+((($AV308*(1+$AW$4))*(1+HLOOKUP(VLOOKUP($P308,CODE!$K:$P,CODE!$P$1,FALSE),$AS$4:$AV$5,2,FALSE)))*(HLOOKUP(VLOOKUP(AG308,'TARGET MU'!$A:$P,'TARGET MU'!$J$1,FALSE),$AO$4:$AR$5,2,FALSE)))+$AW308)))</f>
        <v>17229.5</v>
      </c>
      <c r="AQ308" s="38">
        <f t="shared" si="313"/>
        <v>1269.9040404040425</v>
      </c>
      <c r="AR308" s="754">
        <v>0</v>
      </c>
      <c r="AS308" s="754">
        <v>20</v>
      </c>
      <c r="AT308" s="244" t="s">
        <v>1724</v>
      </c>
      <c r="AU308" s="219">
        <f t="shared" si="314"/>
        <v>20</v>
      </c>
      <c r="AV308" s="245">
        <v>14.9</v>
      </c>
      <c r="AW308" s="246">
        <v>0</v>
      </c>
      <c r="AX308" s="250">
        <f>IF(ISERROR(VLOOKUP($F308,[1]기획현황취합!$A$1:$E$65440,[1]기획현황취합!$D$1,FALSE))=TRUE,0,VLOOKUP($F308,[1]기획현황취합!$A$1:$E$65440,[1]기획현황취합!$D$1,FALSE))</f>
        <v>41767</v>
      </c>
      <c r="AY308" s="248"/>
      <c r="AZ308" s="208">
        <f>IF(ISERROR(VLOOKUP($F308,[1]기획현황취합!$A$1:$E$65440,[1]기획현황취합!$E$1,FALSE))=TRUE,0,VLOOKUP($F308,[1]기획현황취합!$A$1:$E$65440,[1]기획현황취합!$E$1,FALSE))</f>
        <v>41848</v>
      </c>
      <c r="BA308" s="243">
        <v>41859</v>
      </c>
      <c r="BB308" s="243">
        <v>41884</v>
      </c>
      <c r="BC308" s="243">
        <v>0</v>
      </c>
      <c r="BD308" s="243">
        <v>0</v>
      </c>
      <c r="BE308" s="243">
        <v>0</v>
      </c>
      <c r="BF308" s="243">
        <v>0</v>
      </c>
      <c r="BG308" s="249" t="s">
        <v>2838</v>
      </c>
      <c r="BH308" s="249">
        <v>0</v>
      </c>
      <c r="BI308" s="83">
        <f>IF($I308="TTL",SUMIF($C:$C,MID($K308,1,SEARCH("TTL",$K308)-2),$BI:$BI),SUMIF(실입고현황!$A:$A,BB308&amp;VLOOKUP($AG308,'TARGET MU'!$A:$D,'TARGET MU'!$B$1,FALSE)&amp;$Z308&amp;" "&amp;$AE308,실입고현황!$C:$C))</f>
        <v>155</v>
      </c>
      <c r="BJ308" s="102">
        <f>IF($I308="TTL",SUMIF($C:$C,MID($K308,1,SEARCH("TTL",$K308)-2),$BJ:$BJ),SUMIF(실입고현황!$A:$A,BC308&amp;VLOOKUP($AG308,'TARGET MU'!$A:$D,'TARGET MU'!$B$1,FALSE)&amp;$Z308&amp;" "&amp;$AE308,실입고현황!$C:$C))</f>
        <v>0</v>
      </c>
      <c r="BK308" s="103">
        <f>IF($I308="TTL",SUMIF($C:$C,MID($K308,1,SEARCH("TTL",$K308)-2),$BK:$BK),SUMIF(실입고현황!$A:$A,BD308&amp;VLOOKUP($AG308,'TARGET MU'!$A:$D,'TARGET MU'!$B$1,FALSE)&amp;$Z308&amp;" "&amp;$AE308,실입고현황!$C:$C))</f>
        <v>0</v>
      </c>
      <c r="BL308" s="103">
        <f>IF($I308="TTL",SUMIF($C:$C,MID($K308,1,SEARCH("TTL",$K308)-2),$BL:$BL),SUMIF(실입고현황!$A:$A,BE308&amp;VLOOKUP($AG308,'TARGET MU'!$A:$D,'TARGET MU'!$B$1,FALSE)&amp;$Z308&amp;" "&amp;$AE308,실입고현황!$C:$C))</f>
        <v>0</v>
      </c>
      <c r="BM308" s="103">
        <f>IF($I308="TTL",SUMIF($C:$C,MID($K308,1,SEARCH("TTL",$K308)-2),$BM:$BM),SUMIF(실입고현황!$A:$A,BF308&amp;VLOOKUP($AG308,'TARGET MU'!$A:$D,'TARGET MU'!$B$1,FALSE)&amp;$Z308&amp;" "&amp;$AE308,실입고현황!$C:$C))</f>
        <v>0</v>
      </c>
      <c r="BN308" s="104">
        <f t="shared" si="293"/>
        <v>0</v>
      </c>
      <c r="BO308" s="46">
        <f t="shared" si="294"/>
        <v>150</v>
      </c>
      <c r="BP308" s="94">
        <f t="shared" si="295"/>
        <v>2584425</v>
      </c>
      <c r="BQ308" s="94">
        <f t="shared" si="296"/>
        <v>11850000</v>
      </c>
      <c r="BR308" s="47">
        <f t="shared" ref="BR308:BR336" si="353">IF(ISERROR($BQ308/($BP308*1.1))=TRUE,0,$BQ308/($BP308*1.1))</f>
        <v>4.1683265224284991</v>
      </c>
      <c r="BT308" s="26" t="str">
        <f>IF(ISERROR(Z308&amp;VLOOKUP($AG308,'TARGET MU'!$A:$D,'TARGET MU'!$B$1,FALSE))=TRUE,"",Z308&amp;VLOOKUP($AG308,'TARGET MU'!$A:$D,'TARGET MU'!$B$1,FALSE))</f>
        <v>PNYTLF4501NY대경글로텍</v>
      </c>
      <c r="BU308" s="31">
        <f t="shared" si="305"/>
        <v>17229.5</v>
      </c>
      <c r="BV308" s="31" t="str">
        <f t="shared" si="306"/>
        <v>PNYTLF4501NYOXL15079000대경07IN</v>
      </c>
      <c r="BX308" s="54" t="str">
        <f t="shared" si="326"/>
        <v>PNY</v>
      </c>
      <c r="BY308" s="55">
        <f t="shared" si="327"/>
        <v>4</v>
      </c>
      <c r="BZ308" s="55" t="str">
        <f t="shared" si="328"/>
        <v>M</v>
      </c>
      <c r="CA308" s="55" t="str">
        <f t="shared" si="329"/>
        <v>TL</v>
      </c>
      <c r="CB308" s="55" t="str">
        <f t="shared" si="330"/>
        <v>K</v>
      </c>
      <c r="CC308" s="55" t="str">
        <f t="shared" si="331"/>
        <v>IN</v>
      </c>
      <c r="CD308" s="56" t="str">
        <f t="shared" si="332"/>
        <v>14FW_PLAYBOY_MTM_04_NY_KIDS</v>
      </c>
      <c r="CE308" s="55" t="str">
        <f t="shared" si="333"/>
        <v>PNYTLF4501</v>
      </c>
      <c r="CF308" s="55">
        <f t="shared" si="334"/>
        <v>501</v>
      </c>
      <c r="CG308" s="56" t="str">
        <f t="shared" si="335"/>
        <v>14FW_PLAYBOY_MTM_04_NY_KIDS</v>
      </c>
      <c r="CH308" s="55" t="str">
        <f t="shared" si="336"/>
        <v>NY</v>
      </c>
      <c r="CI308" s="55">
        <f t="shared" si="337"/>
        <v>1</v>
      </c>
      <c r="CJ308" s="55" t="str">
        <f t="shared" si="338"/>
        <v>OXL</v>
      </c>
      <c r="CK308" s="57">
        <f t="shared" si="297"/>
        <v>150</v>
      </c>
      <c r="CL308" s="58">
        <f t="shared" si="339"/>
        <v>14.9</v>
      </c>
      <c r="CM308" s="57">
        <f t="shared" si="340"/>
        <v>79000</v>
      </c>
      <c r="CN308" s="57">
        <f t="shared" si="341"/>
        <v>17209.5</v>
      </c>
      <c r="CO308" s="57">
        <f t="shared" si="342"/>
        <v>20</v>
      </c>
      <c r="CP308" s="59">
        <f t="shared" si="343"/>
        <v>1</v>
      </c>
      <c r="CQ308" s="234"/>
      <c r="CS308" s="48"/>
      <c r="CT308" s="49" t="str">
        <f t="shared" si="344"/>
        <v>PNYTLF4501NYOXL</v>
      </c>
      <c r="CU308" s="50" t="str">
        <f t="shared" si="345"/>
        <v>PLAY NEWYORK</v>
      </c>
      <c r="CV308" s="50" t="str">
        <f t="shared" si="324"/>
        <v>LONG SLEEVES_501_KIDS</v>
      </c>
      <c r="CW308" s="50" t="str">
        <f t="shared" si="346"/>
        <v>NAVY_OXL</v>
      </c>
      <c r="CX308" s="51" t="str">
        <f t="shared" si="347"/>
        <v>PNY</v>
      </c>
      <c r="CY308" s="51">
        <f t="shared" si="348"/>
        <v>501</v>
      </c>
      <c r="CZ308" s="52">
        <f t="shared" si="298"/>
        <v>150</v>
      </c>
      <c r="DA308" s="52">
        <f t="shared" si="349"/>
        <v>79000</v>
      </c>
      <c r="DB308" s="51" t="str">
        <f t="shared" si="350"/>
        <v>NAVY</v>
      </c>
      <c r="DC308" s="51" t="str">
        <f t="shared" si="351"/>
        <v>OXL</v>
      </c>
      <c r="DD308" s="60"/>
      <c r="DE308" s="164"/>
      <c r="DG308" s="270">
        <v>41789</v>
      </c>
      <c r="DH308" s="276">
        <f t="shared" si="322"/>
        <v>41758</v>
      </c>
      <c r="DI308" s="269">
        <v>41772</v>
      </c>
      <c r="DJ308" s="269">
        <v>41801</v>
      </c>
      <c r="DK308" s="270"/>
      <c r="DL308" s="1167"/>
      <c r="DM308" s="1167"/>
      <c r="DN308" s="270"/>
      <c r="DO308" s="270"/>
      <c r="DP308" s="277">
        <f t="shared" si="323"/>
        <v>41788</v>
      </c>
      <c r="DQ308" s="270"/>
      <c r="DR308" s="270"/>
      <c r="DS308" s="271"/>
      <c r="DT308" s="270"/>
      <c r="DU308" s="271"/>
      <c r="DV308" s="270">
        <v>41820</v>
      </c>
      <c r="DW308" s="270"/>
      <c r="DX308" s="271"/>
      <c r="DY308" s="271"/>
      <c r="DZ308" s="60"/>
      <c r="EA308" s="61"/>
      <c r="EB308" s="61"/>
      <c r="EC308" s="26" t="str">
        <f t="shared" si="307"/>
        <v/>
      </c>
      <c r="ED308" s="26" t="str">
        <f t="shared" si="308"/>
        <v>PNYTLF4501NYOXL</v>
      </c>
      <c r="EE308" s="27">
        <f>IF($ED308="",0,IF(COUNTIF(ED$12:ED307,ED308)=0,0,COUNTIF(ED$12:ED307,ED308)))</f>
        <v>0</v>
      </c>
      <c r="EF308" s="26">
        <f t="shared" si="309"/>
        <v>0</v>
      </c>
      <c r="EG308" s="27" t="str">
        <f t="shared" si="310"/>
        <v/>
      </c>
      <c r="EI308" s="26" t="str">
        <f t="shared" si="311"/>
        <v>PNYTLF4501</v>
      </c>
      <c r="EJ308" s="26" t="str">
        <f t="shared" si="312"/>
        <v>PNYTLF4501NY</v>
      </c>
      <c r="EV308" s="26">
        <f t="shared" si="352"/>
        <v>2235</v>
      </c>
    </row>
    <row r="309" spans="1:152" s="26" customFormat="1" ht="52.5" customHeight="1">
      <c r="A309" s="168" t="str">
        <f>IF(OR($I309="TTL",$I309=""),"",IF(ISERROR(VLOOKUP($B309,CODE!$D:$G,CODE!$F$1-2,FALSE))=TRUE,"전략",VLOOKUP($B309,CODE!$D:$G,CODE!$F$1-2,FALSE)))</f>
        <v>전략</v>
      </c>
      <c r="B309" s="217" t="str">
        <f>IF(OR($I309="TTL",$I309=""),"",IF(VLOOKUP($P309,CODE!$K:$O,CODE!$O$1,FALSE)="",$I309,$I309&amp;"-"&amp;VLOOKUP($P309,CODE!$K:$O,CODE!$O$1,FALSE)))</f>
        <v>PNY-의류</v>
      </c>
      <c r="C309" s="71" t="str">
        <f t="shared" si="299"/>
        <v>PNY-대경-07</v>
      </c>
      <c r="D309" s="300" t="str">
        <f t="shared" si="300"/>
        <v>PNY-대경-07PNYHPF5506BK</v>
      </c>
      <c r="E309" s="71">
        <f t="shared" si="301"/>
        <v>2</v>
      </c>
      <c r="F309" s="193" t="str">
        <f t="shared" si="302"/>
        <v>PNY-대경-072</v>
      </c>
      <c r="G309" s="71" t="str">
        <f t="shared" si="303"/>
        <v>PNY-대경-072-PNYHPF5506BLACKOXS</v>
      </c>
      <c r="H309" s="71" t="str">
        <f>IF(ISERROR(I309&amp;VLOOKUP(P309,CODE!$K:$N,CODE!$N$1,FALSE)&amp;S309)=TRUE,0,I309&amp;VLOOKUP(P309,CODE!$K:$N,CODE!$N$1,FALSE)&amp;S309)</f>
        <v>PNY의류506</v>
      </c>
      <c r="I309" s="71" t="str">
        <f>IF(ISERROR(SEARCH("TTL",$K309))=TRUE,IF($L309="","",VLOOKUP($L309,CODE!$B:$G,CODE!$D$1,FALSE)),"TTL")</f>
        <v>PNY</v>
      </c>
      <c r="J309" s="237" t="str">
        <f t="shared" si="304"/>
        <v>14FW_P</v>
      </c>
      <c r="K309" s="878"/>
      <c r="L309" s="1296" t="s">
        <v>2840</v>
      </c>
      <c r="M309" s="41" t="str">
        <f>IF(OR($I309="TTL",$L309=""),"",VLOOKUP($L309,CODE!$B:$D,CODE!$C$1,FALSE))</f>
        <v>PLAY NEWYORK</v>
      </c>
      <c r="N309" s="42" t="str">
        <f>IF(OR($I309="TTL",$L309=""),"",VLOOKUP($K$2,CODE!$S:$T,CODE!$T$1-1,FALSE))</f>
        <v>F</v>
      </c>
      <c r="O309" s="1281">
        <v>5</v>
      </c>
      <c r="P309" s="40" t="s">
        <v>2174</v>
      </c>
      <c r="Q309" s="41" t="str">
        <f>IF(OR($I309="TTL",$P309=""),"",VLOOKUP($P309,CODE!$K:$M,CODE!$L$1,FALSE))</f>
        <v>HOODED JUMPER</v>
      </c>
      <c r="R309" s="1282" t="s">
        <v>2088</v>
      </c>
      <c r="S309" s="1283">
        <v>506</v>
      </c>
      <c r="T309" s="43">
        <f t="shared" si="317"/>
        <v>506</v>
      </c>
      <c r="U309" s="39" t="str">
        <f t="shared" si="318"/>
        <v>PNYHPF5506</v>
      </c>
      <c r="V309" s="36">
        <f t="shared" si="290"/>
        <v>0.2</v>
      </c>
      <c r="W309" s="1284" t="s">
        <v>2666</v>
      </c>
      <c r="X309" s="39" t="str">
        <f>IF($Y309="","",VLOOKUP($Y309,CODE!$AE:$AF,CODE!$AF$1-1,FALSE))</f>
        <v>BK</v>
      </c>
      <c r="Y309" s="37" t="s">
        <v>1941</v>
      </c>
      <c r="Z309" s="35" t="str">
        <f t="shared" si="319"/>
        <v>PNYHPF5506BK</v>
      </c>
      <c r="AA309" s="592" t="str">
        <f t="shared" si="316"/>
        <v/>
      </c>
      <c r="AB309" s="44">
        <f t="shared" si="292"/>
        <v>0.2</v>
      </c>
      <c r="AC309" s="598" t="s">
        <v>3015</v>
      </c>
      <c r="AD309" s="184">
        <v>1</v>
      </c>
      <c r="AE309" s="1285" t="s">
        <v>2024</v>
      </c>
      <c r="AF309" s="1295">
        <v>200</v>
      </c>
      <c r="AG309" s="1287" t="s">
        <v>2025</v>
      </c>
      <c r="AH309" s="1288">
        <v>7</v>
      </c>
      <c r="AI309" s="224" t="str">
        <f t="shared" si="320"/>
        <v>07</v>
      </c>
      <c r="AJ309" s="1289" t="s">
        <v>1944</v>
      </c>
      <c r="AK309" s="1289" t="s">
        <v>2027</v>
      </c>
      <c r="AL309" s="212">
        <f t="shared" si="321"/>
        <v>1</v>
      </c>
      <c r="AM309" s="247">
        <f>IF(ISERROR(VLOOKUP($F309,[1]기획현황취합!$A$1:$E$65440,[1]기획현황취합!$B$1,FALSE))=TRUE,0,VLOOKUP($F309,[1]기획현황취합!$A$1:$E$65440,[1]기획현황취합!$B$1,FALSE))</f>
        <v>109000</v>
      </c>
      <c r="AN309" s="1099">
        <f>IF(ISERROR(VLOOKUP($F309,[1]기획현황취합!$A$1:$E$65440,[1]기획현황취합!$C$1,FALSE))=TRUE,0,VLOOKUP($F309,[1]기획현황취합!$A$1:$E$65440,[1]기획현황취합!$C$1,FALSE))</f>
        <v>41803</v>
      </c>
      <c r="AO309" s="45">
        <f>IF(ISERROR(($AM309/1.1)/VLOOKUP($AG309,'TARGET MU'!$A:$D,'TARGET MU'!$D$1,FALSE))=TRUE,0,($AM309/1.1)/VLOOKUP($AG309,'TARGET MU'!$A:$D,'TARGET MU'!$D$1,FALSE))</f>
        <v>22020.202020202021</v>
      </c>
      <c r="AP309" s="1110">
        <f>IF(OR(AF309=0,AND(AV309=0,AW309=0)),0,IF(AG309="캡보이2",AV309*$AQ$5+AU309,IF(OR(AK309="IN",AK309="BG",AK309="VT",AK309="CB"),$AU309+(($AV309*(1+$AW$4))*(HLOOKUP(VLOOKUP(AG309,'TARGET MU'!$A:$P,'TARGET MU'!$J$1,FALSE),$AO$4:$AR$5,2,FALSE)))+$AW309,$AU309+((($AV309*(1+$AW$4))*(1+HLOOKUP(VLOOKUP($P309,CODE!$K:$P,CODE!$P$1,FALSE),$AS$4:$AV$5,2,FALSE)))*(HLOOKUP(VLOOKUP(AG309,'TARGET MU'!$A:$P,'TARGET MU'!$J$1,FALSE),$AO$4:$AR$5,2,FALSE)))+$AW309)))</f>
        <v>23120</v>
      </c>
      <c r="AQ309" s="38">
        <f t="shared" si="313"/>
        <v>1099.7979797979788</v>
      </c>
      <c r="AR309" s="754">
        <v>0</v>
      </c>
      <c r="AS309" s="754">
        <v>20</v>
      </c>
      <c r="AT309" s="244" t="s">
        <v>1724</v>
      </c>
      <c r="AU309" s="219">
        <f t="shared" si="314"/>
        <v>20</v>
      </c>
      <c r="AV309" s="245">
        <v>20</v>
      </c>
      <c r="AW309" s="246">
        <v>0</v>
      </c>
      <c r="AX309" s="250">
        <f>IF(ISERROR(VLOOKUP($F309,[1]기획현황취합!$A$1:$E$65440,[1]기획현황취합!$D$1,FALSE))=TRUE,0,VLOOKUP($F309,[1]기획현황취합!$A$1:$E$65440,[1]기획현황취합!$D$1,FALSE))</f>
        <v>41767</v>
      </c>
      <c r="AY309" s="248"/>
      <c r="AZ309" s="208">
        <f>IF(ISERROR(VLOOKUP($F309,[1]기획현황취합!$A$1:$E$65440,[1]기획현황취합!$E$1,FALSE))=TRUE,0,VLOOKUP($F309,[1]기획현황취합!$A$1:$E$65440,[1]기획현황취합!$E$1,FALSE))</f>
        <v>41848</v>
      </c>
      <c r="BA309" s="243">
        <v>41859</v>
      </c>
      <c r="BB309" s="243">
        <v>41859</v>
      </c>
      <c r="BC309" s="243">
        <v>0</v>
      </c>
      <c r="BD309" s="243">
        <v>0</v>
      </c>
      <c r="BE309" s="243">
        <v>0</v>
      </c>
      <c r="BF309" s="243">
        <v>0</v>
      </c>
      <c r="BG309" s="249" t="s">
        <v>2838</v>
      </c>
      <c r="BH309" s="249">
        <v>0</v>
      </c>
      <c r="BI309" s="83">
        <f>IF($I309="TTL",SUMIF($C:$C,MID($K309,1,SEARCH("TTL",$K309)-2),$BI:$BI),SUMIF(실입고현황!$A:$A,BB309&amp;VLOOKUP($AG309,'TARGET MU'!$A:$D,'TARGET MU'!$B$1,FALSE)&amp;$Z309&amp;" "&amp;$AE309,실입고현황!$C:$C))</f>
        <v>208</v>
      </c>
      <c r="BJ309" s="102">
        <f>IF($I309="TTL",SUMIF($C:$C,MID($K309,1,SEARCH("TTL",$K309)-2),$BJ:$BJ),SUMIF(실입고현황!$A:$A,BC309&amp;VLOOKUP($AG309,'TARGET MU'!$A:$D,'TARGET MU'!$B$1,FALSE)&amp;$Z309&amp;" "&amp;$AE309,실입고현황!$C:$C))</f>
        <v>0</v>
      </c>
      <c r="BK309" s="103">
        <f>IF($I309="TTL",SUMIF($C:$C,MID($K309,1,SEARCH("TTL",$K309)-2),$BK:$BK),SUMIF(실입고현황!$A:$A,BD309&amp;VLOOKUP($AG309,'TARGET MU'!$A:$D,'TARGET MU'!$B$1,FALSE)&amp;$Z309&amp;" "&amp;$AE309,실입고현황!$C:$C))</f>
        <v>0</v>
      </c>
      <c r="BL309" s="103">
        <f>IF($I309="TTL",SUMIF($C:$C,MID($K309,1,SEARCH("TTL",$K309)-2),$BL:$BL),SUMIF(실입고현황!$A:$A,BE309&amp;VLOOKUP($AG309,'TARGET MU'!$A:$D,'TARGET MU'!$B$1,FALSE)&amp;$Z309&amp;" "&amp;$AE309,실입고현황!$C:$C))</f>
        <v>0</v>
      </c>
      <c r="BM309" s="103">
        <f>IF($I309="TTL",SUMIF($C:$C,MID($K309,1,SEARCH("TTL",$K309)-2),$BM:$BM),SUMIF(실입고현황!$A:$A,BF309&amp;VLOOKUP($AG309,'TARGET MU'!$A:$D,'TARGET MU'!$B$1,FALSE)&amp;$Z309&amp;" "&amp;$AE309,실입고현황!$C:$C))</f>
        <v>0</v>
      </c>
      <c r="BN309" s="104">
        <f t="shared" si="293"/>
        <v>0</v>
      </c>
      <c r="BO309" s="46">
        <f t="shared" si="294"/>
        <v>200</v>
      </c>
      <c r="BP309" s="94">
        <f t="shared" si="295"/>
        <v>4624000</v>
      </c>
      <c r="BQ309" s="94">
        <f t="shared" si="296"/>
        <v>21800000</v>
      </c>
      <c r="BR309" s="47">
        <f t="shared" si="353"/>
        <v>4.2859389745202892</v>
      </c>
      <c r="BT309" s="26" t="str">
        <f>IF(ISERROR(Z309&amp;VLOOKUP($AG309,'TARGET MU'!$A:$D,'TARGET MU'!$B$1,FALSE))=TRUE,"",Z309&amp;VLOOKUP($AG309,'TARGET MU'!$A:$D,'TARGET MU'!$B$1,FALSE))</f>
        <v>PNYHPF5506BK대경글로텍</v>
      </c>
      <c r="BU309" s="31">
        <f t="shared" si="305"/>
        <v>23120</v>
      </c>
      <c r="BV309" s="31" t="str">
        <f t="shared" si="306"/>
        <v>PNYHPF5506BKOXS200109000대경07IN</v>
      </c>
      <c r="BX309" s="54" t="str">
        <f t="shared" si="326"/>
        <v>PNY</v>
      </c>
      <c r="BY309" s="55">
        <f t="shared" si="327"/>
        <v>5</v>
      </c>
      <c r="BZ309" s="55" t="str">
        <f t="shared" si="328"/>
        <v>M</v>
      </c>
      <c r="CA309" s="55" t="str">
        <f t="shared" si="329"/>
        <v>HP</v>
      </c>
      <c r="CB309" s="55" t="str">
        <f t="shared" si="330"/>
        <v>K</v>
      </c>
      <c r="CC309" s="55" t="str">
        <f t="shared" si="331"/>
        <v>IN</v>
      </c>
      <c r="CD309" s="56" t="str">
        <f t="shared" si="332"/>
        <v>14FW_PLAYBOY_HOODZIP _04_BK_KIDS</v>
      </c>
      <c r="CE309" s="55" t="str">
        <f t="shared" si="333"/>
        <v>PNYHPF5506</v>
      </c>
      <c r="CF309" s="55">
        <f t="shared" si="334"/>
        <v>506</v>
      </c>
      <c r="CG309" s="56" t="str">
        <f t="shared" si="335"/>
        <v>14FW_PLAYBOY_HOODZIP _04_BK_KIDS</v>
      </c>
      <c r="CH309" s="55" t="str">
        <f t="shared" si="336"/>
        <v>BK</v>
      </c>
      <c r="CI309" s="55">
        <f t="shared" si="337"/>
        <v>1</v>
      </c>
      <c r="CJ309" s="55" t="str">
        <f t="shared" si="338"/>
        <v>OXS</v>
      </c>
      <c r="CK309" s="57">
        <f t="shared" si="297"/>
        <v>200</v>
      </c>
      <c r="CL309" s="58">
        <f t="shared" si="339"/>
        <v>20</v>
      </c>
      <c r="CM309" s="57">
        <f t="shared" si="340"/>
        <v>109000</v>
      </c>
      <c r="CN309" s="57">
        <f t="shared" si="341"/>
        <v>23100</v>
      </c>
      <c r="CO309" s="57">
        <f t="shared" si="342"/>
        <v>20</v>
      </c>
      <c r="CP309" s="59">
        <f t="shared" si="343"/>
        <v>1</v>
      </c>
      <c r="CQ309" s="234"/>
      <c r="CS309" s="48"/>
      <c r="CT309" s="49" t="str">
        <f t="shared" si="344"/>
        <v>PNYHPF5506BKOXS</v>
      </c>
      <c r="CU309" s="50" t="str">
        <f t="shared" si="345"/>
        <v>PLAY NEWYORK</v>
      </c>
      <c r="CV309" s="50" t="str">
        <f t="shared" si="324"/>
        <v>HOODED JUMPER_506_KIDS</v>
      </c>
      <c r="CW309" s="50" t="str">
        <f t="shared" si="346"/>
        <v>BLACK_OXS</v>
      </c>
      <c r="CX309" s="51" t="str">
        <f t="shared" si="347"/>
        <v>PNY</v>
      </c>
      <c r="CY309" s="51">
        <f t="shared" si="348"/>
        <v>506</v>
      </c>
      <c r="CZ309" s="52">
        <f t="shared" si="298"/>
        <v>200</v>
      </c>
      <c r="DA309" s="52">
        <f t="shared" si="349"/>
        <v>109000</v>
      </c>
      <c r="DB309" s="51" t="str">
        <f t="shared" si="350"/>
        <v>BLACK</v>
      </c>
      <c r="DC309" s="51" t="str">
        <f t="shared" si="351"/>
        <v>OXS</v>
      </c>
      <c r="DD309" s="60"/>
      <c r="DE309" s="164"/>
      <c r="DG309" s="270">
        <v>41789</v>
      </c>
      <c r="DH309" s="276">
        <f t="shared" si="322"/>
        <v>41758</v>
      </c>
      <c r="DI309" s="269">
        <v>41772</v>
      </c>
      <c r="DJ309" s="269">
        <v>41772</v>
      </c>
      <c r="DK309" s="270"/>
      <c r="DL309" s="1167"/>
      <c r="DM309" s="1167"/>
      <c r="DN309" s="270"/>
      <c r="DO309" s="270"/>
      <c r="DP309" s="277">
        <f t="shared" si="323"/>
        <v>41788</v>
      </c>
      <c r="DQ309" s="270"/>
      <c r="DR309" s="270"/>
      <c r="DS309" s="271"/>
      <c r="DT309" s="270"/>
      <c r="DU309" s="271"/>
      <c r="DV309" s="270">
        <v>41820</v>
      </c>
      <c r="DW309" s="270"/>
      <c r="DX309" s="271"/>
      <c r="DY309" s="271"/>
      <c r="DZ309" s="60"/>
      <c r="EA309" s="61"/>
      <c r="EB309" s="61"/>
      <c r="EC309" s="26" t="str">
        <f t="shared" si="307"/>
        <v>PNYHPF5506BK41767</v>
      </c>
      <c r="ED309" s="26" t="str">
        <f t="shared" si="308"/>
        <v>PNYHPF5506BKOXS</v>
      </c>
      <c r="EE309" s="27">
        <f>IF($ED309="",0,IF(COUNTIF(ED$12:ED308,ED309)=0,0,COUNTIF(ED$12:ED308,ED309)))</f>
        <v>0</v>
      </c>
      <c r="EF309" s="26">
        <f t="shared" si="309"/>
        <v>0</v>
      </c>
      <c r="EG309" s="27" t="str">
        <f t="shared" si="310"/>
        <v/>
      </c>
      <c r="EI309" s="26" t="str">
        <f t="shared" si="311"/>
        <v>PNYHPF5506</v>
      </c>
      <c r="EJ309" s="26" t="str">
        <f t="shared" si="312"/>
        <v>PNYHPF5506BK</v>
      </c>
      <c r="EV309" s="26">
        <f t="shared" si="352"/>
        <v>4000</v>
      </c>
    </row>
    <row r="310" spans="1:152" s="26" customFormat="1" ht="52.5" customHeight="1">
      <c r="A310" s="168" t="str">
        <f>IF(OR($I310="TTL",$I310=""),"",IF(ISERROR(VLOOKUP($B310,CODE!$D:$G,CODE!$F$1-2,FALSE))=TRUE,"전략",VLOOKUP($B310,CODE!$D:$G,CODE!$F$1-2,FALSE)))</f>
        <v>전략</v>
      </c>
      <c r="B310" s="217" t="str">
        <f>IF(OR($I310="TTL",$I310=""),"",IF(VLOOKUP($P310,CODE!$K:$O,CODE!$O$1,FALSE)="",$I310,$I310&amp;"-"&amp;VLOOKUP($P310,CODE!$K:$O,CODE!$O$1,FALSE)))</f>
        <v>PNY-의류</v>
      </c>
      <c r="C310" s="71" t="str">
        <f t="shared" si="299"/>
        <v>PNY-대경-07</v>
      </c>
      <c r="D310" s="300" t="str">
        <f t="shared" si="300"/>
        <v>PNY-대경-07PNYHPF5506BK</v>
      </c>
      <c r="E310" s="71">
        <f t="shared" si="301"/>
        <v>2</v>
      </c>
      <c r="F310" s="193" t="str">
        <f t="shared" si="302"/>
        <v>PNY-대경-072</v>
      </c>
      <c r="G310" s="71" t="str">
        <f t="shared" si="303"/>
        <v>PNY-대경-072-PNYHPF5506BLACKOSS</v>
      </c>
      <c r="H310" s="71" t="str">
        <f>IF(ISERROR(I310&amp;VLOOKUP(P310,CODE!$K:$N,CODE!$N$1,FALSE)&amp;S310)=TRUE,0,I310&amp;VLOOKUP(P310,CODE!$K:$N,CODE!$N$1,FALSE)&amp;S310)</f>
        <v>PNY의류506</v>
      </c>
      <c r="I310" s="71" t="str">
        <f>IF(ISERROR(SEARCH("TTL",$K310))=TRUE,IF($L310="","",VLOOKUP($L310,CODE!$B:$G,CODE!$D$1,FALSE)),"TTL")</f>
        <v>PNY</v>
      </c>
      <c r="J310" s="237" t="str">
        <f t="shared" si="304"/>
        <v>14FW_P</v>
      </c>
      <c r="K310" s="878"/>
      <c r="L310" s="1296" t="s">
        <v>2840</v>
      </c>
      <c r="M310" s="41" t="str">
        <f>IF(OR($I310="TTL",$L310=""),"",VLOOKUP($L310,CODE!$B:$D,CODE!$C$1,FALSE))</f>
        <v>PLAY NEWYORK</v>
      </c>
      <c r="N310" s="42" t="str">
        <f>IF(OR($I310="TTL",$L310=""),"",VLOOKUP($K$2,CODE!$S:$T,CODE!$T$1-1,FALSE))</f>
        <v>F</v>
      </c>
      <c r="O310" s="1281">
        <v>5</v>
      </c>
      <c r="P310" s="40" t="s">
        <v>2174</v>
      </c>
      <c r="Q310" s="41" t="str">
        <f>IF(OR($I310="TTL",$P310=""),"",VLOOKUP($P310,CODE!$K:$M,CODE!$L$1,FALSE))</f>
        <v>HOODED JUMPER</v>
      </c>
      <c r="R310" s="1282" t="s">
        <v>2088</v>
      </c>
      <c r="S310" s="1283">
        <v>506</v>
      </c>
      <c r="T310" s="43">
        <f t="shared" si="317"/>
        <v>506</v>
      </c>
      <c r="U310" s="39" t="str">
        <f t="shared" si="318"/>
        <v>PNYHPF5506</v>
      </c>
      <c r="V310" s="36">
        <f t="shared" si="290"/>
        <v>0.2</v>
      </c>
      <c r="W310" s="1284" t="s">
        <v>2666</v>
      </c>
      <c r="X310" s="39" t="str">
        <f>IF($Y310="","",VLOOKUP($Y310,CODE!$AE:$AF,CODE!$AF$1-1,FALSE))</f>
        <v>BK</v>
      </c>
      <c r="Y310" s="37" t="s">
        <v>1941</v>
      </c>
      <c r="Z310" s="35" t="str">
        <f t="shared" si="319"/>
        <v>PNYHPF5506BK</v>
      </c>
      <c r="AA310" s="592" t="str">
        <f t="shared" si="316"/>
        <v/>
      </c>
      <c r="AB310" s="44">
        <f t="shared" si="292"/>
        <v>0.2</v>
      </c>
      <c r="AC310" s="598" t="s">
        <v>3015</v>
      </c>
      <c r="AD310" s="184">
        <v>1</v>
      </c>
      <c r="AE310" s="1285" t="s">
        <v>1942</v>
      </c>
      <c r="AF310" s="1295">
        <v>250</v>
      </c>
      <c r="AG310" s="1287" t="s">
        <v>2025</v>
      </c>
      <c r="AH310" s="1288">
        <v>7</v>
      </c>
      <c r="AI310" s="224" t="str">
        <f t="shared" si="320"/>
        <v>07</v>
      </c>
      <c r="AJ310" s="1289" t="s">
        <v>1944</v>
      </c>
      <c r="AK310" s="1289" t="s">
        <v>2027</v>
      </c>
      <c r="AL310" s="212">
        <f t="shared" si="321"/>
        <v>1</v>
      </c>
      <c r="AM310" s="247">
        <f>IF(ISERROR(VLOOKUP($F310,[1]기획현황취합!$A$1:$E$65440,[1]기획현황취합!$B$1,FALSE))=TRUE,0,VLOOKUP($F310,[1]기획현황취합!$A$1:$E$65440,[1]기획현황취합!$B$1,FALSE))</f>
        <v>109000</v>
      </c>
      <c r="AN310" s="1099">
        <f>IF(ISERROR(VLOOKUP($F310,[1]기획현황취합!$A$1:$E$65440,[1]기획현황취합!$C$1,FALSE))=TRUE,0,VLOOKUP($F310,[1]기획현황취합!$A$1:$E$65440,[1]기획현황취합!$C$1,FALSE))</f>
        <v>41803</v>
      </c>
      <c r="AO310" s="45">
        <f>IF(ISERROR(($AM310/1.1)/VLOOKUP($AG310,'TARGET MU'!$A:$D,'TARGET MU'!$D$1,FALSE))=TRUE,0,($AM310/1.1)/VLOOKUP($AG310,'TARGET MU'!$A:$D,'TARGET MU'!$D$1,FALSE))</f>
        <v>22020.202020202021</v>
      </c>
      <c r="AP310" s="1110">
        <f>IF(OR(AF310=0,AND(AV310=0,AW310=0)),0,IF(AG310="캡보이2",AV310*$AQ$5+AU310,IF(OR(AK310="IN",AK310="BG",AK310="VT",AK310="CB"),$AU310+(($AV310*(1+$AW$4))*(HLOOKUP(VLOOKUP(AG310,'TARGET MU'!$A:$P,'TARGET MU'!$J$1,FALSE),$AO$4:$AR$5,2,FALSE)))+$AW310,$AU310+((($AV310*(1+$AW$4))*(1+HLOOKUP(VLOOKUP($P310,CODE!$K:$P,CODE!$P$1,FALSE),$AS$4:$AV$5,2,FALSE)))*(HLOOKUP(VLOOKUP(AG310,'TARGET MU'!$A:$P,'TARGET MU'!$J$1,FALSE),$AO$4:$AR$5,2,FALSE)))+$AW310)))</f>
        <v>23120</v>
      </c>
      <c r="AQ310" s="38">
        <f t="shared" si="313"/>
        <v>1099.7979797979788</v>
      </c>
      <c r="AR310" s="754">
        <v>0</v>
      </c>
      <c r="AS310" s="754">
        <v>20</v>
      </c>
      <c r="AT310" s="244" t="s">
        <v>1724</v>
      </c>
      <c r="AU310" s="219">
        <f t="shared" si="314"/>
        <v>20</v>
      </c>
      <c r="AV310" s="245">
        <v>20</v>
      </c>
      <c r="AW310" s="246">
        <v>0</v>
      </c>
      <c r="AX310" s="250">
        <f>IF(ISERROR(VLOOKUP($F310,[1]기획현황취합!$A$1:$E$65440,[1]기획현황취합!$D$1,FALSE))=TRUE,0,VLOOKUP($F310,[1]기획현황취합!$A$1:$E$65440,[1]기획현황취합!$D$1,FALSE))</f>
        <v>41767</v>
      </c>
      <c r="AY310" s="248"/>
      <c r="AZ310" s="208">
        <f>IF(ISERROR(VLOOKUP($F310,[1]기획현황취합!$A$1:$E$65440,[1]기획현황취합!$E$1,FALSE))=TRUE,0,VLOOKUP($F310,[1]기획현황취합!$A$1:$E$65440,[1]기획현황취합!$E$1,FALSE))</f>
        <v>41848</v>
      </c>
      <c r="BA310" s="243">
        <v>41859</v>
      </c>
      <c r="BB310" s="243">
        <v>41859</v>
      </c>
      <c r="BC310" s="243">
        <v>0</v>
      </c>
      <c r="BD310" s="243">
        <v>0</v>
      </c>
      <c r="BE310" s="243">
        <v>0</v>
      </c>
      <c r="BF310" s="243">
        <v>0</v>
      </c>
      <c r="BG310" s="249" t="s">
        <v>2838</v>
      </c>
      <c r="BH310" s="249">
        <v>0</v>
      </c>
      <c r="BI310" s="83">
        <f>IF($I310="TTL",SUMIF($C:$C,MID($K310,1,SEARCH("TTL",$K310)-2),$BI:$BI),SUMIF(실입고현황!$A:$A,BB310&amp;VLOOKUP($AG310,'TARGET MU'!$A:$D,'TARGET MU'!$B$1,FALSE)&amp;$Z310&amp;" "&amp;$AE310,실입고현황!$C:$C))</f>
        <v>262</v>
      </c>
      <c r="BJ310" s="102">
        <f>IF($I310="TTL",SUMIF($C:$C,MID($K310,1,SEARCH("TTL",$K310)-2),$BJ:$BJ),SUMIF(실입고현황!$A:$A,BC310&amp;VLOOKUP($AG310,'TARGET MU'!$A:$D,'TARGET MU'!$B$1,FALSE)&amp;$Z310&amp;" "&amp;$AE310,실입고현황!$C:$C))</f>
        <v>0</v>
      </c>
      <c r="BK310" s="103">
        <f>IF($I310="TTL",SUMIF($C:$C,MID($K310,1,SEARCH("TTL",$K310)-2),$BK:$BK),SUMIF(실입고현황!$A:$A,BD310&amp;VLOOKUP($AG310,'TARGET MU'!$A:$D,'TARGET MU'!$B$1,FALSE)&amp;$Z310&amp;" "&amp;$AE310,실입고현황!$C:$C))</f>
        <v>0</v>
      </c>
      <c r="BL310" s="103">
        <f>IF($I310="TTL",SUMIF($C:$C,MID($K310,1,SEARCH("TTL",$K310)-2),$BL:$BL),SUMIF(실입고현황!$A:$A,BE310&amp;VLOOKUP($AG310,'TARGET MU'!$A:$D,'TARGET MU'!$B$1,FALSE)&amp;$Z310&amp;" "&amp;$AE310,실입고현황!$C:$C))</f>
        <v>0</v>
      </c>
      <c r="BM310" s="103">
        <f>IF($I310="TTL",SUMIF($C:$C,MID($K310,1,SEARCH("TTL",$K310)-2),$BM:$BM),SUMIF(실입고현황!$A:$A,BF310&amp;VLOOKUP($AG310,'TARGET MU'!$A:$D,'TARGET MU'!$B$1,FALSE)&amp;$Z310&amp;" "&amp;$AE310,실입고현황!$C:$C))</f>
        <v>0</v>
      </c>
      <c r="BN310" s="104">
        <f t="shared" si="293"/>
        <v>0</v>
      </c>
      <c r="BO310" s="46">
        <f t="shared" si="294"/>
        <v>250</v>
      </c>
      <c r="BP310" s="94">
        <f t="shared" si="295"/>
        <v>5780000</v>
      </c>
      <c r="BQ310" s="94">
        <f t="shared" si="296"/>
        <v>27250000</v>
      </c>
      <c r="BR310" s="47">
        <f t="shared" si="353"/>
        <v>4.2859389745202892</v>
      </c>
      <c r="BT310" s="26" t="str">
        <f>IF(ISERROR(Z310&amp;VLOOKUP($AG310,'TARGET MU'!$A:$D,'TARGET MU'!$B$1,FALSE))=TRUE,"",Z310&amp;VLOOKUP($AG310,'TARGET MU'!$A:$D,'TARGET MU'!$B$1,FALSE))</f>
        <v>PNYHPF5506BK대경글로텍</v>
      </c>
      <c r="BU310" s="31">
        <f t="shared" si="305"/>
        <v>23120</v>
      </c>
      <c r="BV310" s="31" t="str">
        <f t="shared" si="306"/>
        <v>PNYHPF5506BKOSS250109000대경07IN</v>
      </c>
      <c r="BX310" s="54" t="str">
        <f t="shared" si="326"/>
        <v>PNY</v>
      </c>
      <c r="BY310" s="55">
        <f t="shared" si="327"/>
        <v>5</v>
      </c>
      <c r="BZ310" s="55" t="str">
        <f t="shared" si="328"/>
        <v>M</v>
      </c>
      <c r="CA310" s="55" t="str">
        <f t="shared" si="329"/>
        <v>HP</v>
      </c>
      <c r="CB310" s="55" t="str">
        <f t="shared" si="330"/>
        <v>K</v>
      </c>
      <c r="CC310" s="55" t="str">
        <f t="shared" si="331"/>
        <v>IN</v>
      </c>
      <c r="CD310" s="56" t="str">
        <f t="shared" si="332"/>
        <v>14FW_PLAYBOY_HOODZIP _04_BK_KIDS</v>
      </c>
      <c r="CE310" s="55" t="str">
        <f t="shared" si="333"/>
        <v>PNYHPF5506</v>
      </c>
      <c r="CF310" s="55">
        <f t="shared" si="334"/>
        <v>506</v>
      </c>
      <c r="CG310" s="56" t="str">
        <f t="shared" si="335"/>
        <v>14FW_PLAYBOY_HOODZIP _04_BK_KIDS</v>
      </c>
      <c r="CH310" s="55" t="str">
        <f t="shared" si="336"/>
        <v>BK</v>
      </c>
      <c r="CI310" s="55">
        <f t="shared" si="337"/>
        <v>1</v>
      </c>
      <c r="CJ310" s="55" t="str">
        <f t="shared" si="338"/>
        <v>OSS</v>
      </c>
      <c r="CK310" s="57">
        <f t="shared" si="297"/>
        <v>250</v>
      </c>
      <c r="CL310" s="58">
        <f t="shared" si="339"/>
        <v>20</v>
      </c>
      <c r="CM310" s="57">
        <f t="shared" si="340"/>
        <v>109000</v>
      </c>
      <c r="CN310" s="57">
        <f t="shared" si="341"/>
        <v>23100</v>
      </c>
      <c r="CO310" s="57">
        <f t="shared" si="342"/>
        <v>20</v>
      </c>
      <c r="CP310" s="59">
        <f t="shared" si="343"/>
        <v>1</v>
      </c>
      <c r="CQ310" s="234"/>
      <c r="CS310" s="48"/>
      <c r="CT310" s="49" t="str">
        <f t="shared" si="344"/>
        <v>PNYHPF5506BKOSS</v>
      </c>
      <c r="CU310" s="50" t="str">
        <f t="shared" si="345"/>
        <v>PLAY NEWYORK</v>
      </c>
      <c r="CV310" s="50" t="str">
        <f t="shared" si="324"/>
        <v>HOODED JUMPER_506_KIDS</v>
      </c>
      <c r="CW310" s="50" t="str">
        <f t="shared" si="346"/>
        <v>BLACK_OSS</v>
      </c>
      <c r="CX310" s="51" t="str">
        <f t="shared" si="347"/>
        <v>PNY</v>
      </c>
      <c r="CY310" s="51">
        <f t="shared" si="348"/>
        <v>506</v>
      </c>
      <c r="CZ310" s="52">
        <f t="shared" si="298"/>
        <v>250</v>
      </c>
      <c r="DA310" s="52">
        <f t="shared" si="349"/>
        <v>109000</v>
      </c>
      <c r="DB310" s="51" t="str">
        <f t="shared" si="350"/>
        <v>BLACK</v>
      </c>
      <c r="DC310" s="51" t="str">
        <f t="shared" si="351"/>
        <v>OSS</v>
      </c>
      <c r="DD310" s="60"/>
      <c r="DE310" s="164"/>
      <c r="DG310" s="270">
        <v>41789</v>
      </c>
      <c r="DH310" s="276">
        <f t="shared" si="322"/>
        <v>41758</v>
      </c>
      <c r="DI310" s="269">
        <v>41772</v>
      </c>
      <c r="DJ310" s="269">
        <v>41772</v>
      </c>
      <c r="DK310" s="270"/>
      <c r="DL310" s="1167"/>
      <c r="DM310" s="1167"/>
      <c r="DN310" s="270"/>
      <c r="DO310" s="270"/>
      <c r="DP310" s="277">
        <f t="shared" si="323"/>
        <v>41788</v>
      </c>
      <c r="DQ310" s="270"/>
      <c r="DR310" s="270"/>
      <c r="DS310" s="271"/>
      <c r="DT310" s="270"/>
      <c r="DU310" s="271"/>
      <c r="DV310" s="270">
        <v>41820</v>
      </c>
      <c r="DW310" s="270"/>
      <c r="DX310" s="271"/>
      <c r="DY310" s="271"/>
      <c r="DZ310" s="60"/>
      <c r="EA310" s="61"/>
      <c r="EB310" s="61"/>
      <c r="EC310" s="26" t="str">
        <f t="shared" si="307"/>
        <v/>
      </c>
      <c r="ED310" s="26" t="str">
        <f t="shared" si="308"/>
        <v>PNYHPF5506BKOSS</v>
      </c>
      <c r="EE310" s="27">
        <f>IF($ED310="",0,IF(COUNTIF(ED$12:ED309,ED310)=0,0,COUNTIF(ED$12:ED309,ED310)))</f>
        <v>0</v>
      </c>
      <c r="EF310" s="26">
        <f t="shared" si="309"/>
        <v>0</v>
      </c>
      <c r="EG310" s="27" t="str">
        <f t="shared" si="310"/>
        <v/>
      </c>
      <c r="EI310" s="26" t="str">
        <f t="shared" si="311"/>
        <v>PNYHPF5506</v>
      </c>
      <c r="EJ310" s="26" t="str">
        <f t="shared" si="312"/>
        <v>PNYHPF5506BK</v>
      </c>
      <c r="EV310" s="26">
        <f t="shared" si="352"/>
        <v>5000</v>
      </c>
    </row>
    <row r="311" spans="1:152" s="26" customFormat="1" ht="52.5" customHeight="1">
      <c r="A311" s="168" t="str">
        <f>IF(OR($I311="TTL",$I311=""),"",IF(ISERROR(VLOOKUP($B311,CODE!$D:$G,CODE!$F$1-2,FALSE))=TRUE,"전략",VLOOKUP($B311,CODE!$D:$G,CODE!$F$1-2,FALSE)))</f>
        <v>전략</v>
      </c>
      <c r="B311" s="217" t="str">
        <f>IF(OR($I311="TTL",$I311=""),"",IF(VLOOKUP($P311,CODE!$K:$O,CODE!$O$1,FALSE)="",$I311,$I311&amp;"-"&amp;VLOOKUP($P311,CODE!$K:$O,CODE!$O$1,FALSE)))</f>
        <v>PNY-의류</v>
      </c>
      <c r="C311" s="71" t="str">
        <f t="shared" si="299"/>
        <v>PNY-대경-07</v>
      </c>
      <c r="D311" s="300" t="str">
        <f t="shared" si="300"/>
        <v>PNY-대경-07PNYHPF5506BK</v>
      </c>
      <c r="E311" s="71">
        <f t="shared" si="301"/>
        <v>2</v>
      </c>
      <c r="F311" s="193" t="str">
        <f t="shared" si="302"/>
        <v>PNY-대경-072</v>
      </c>
      <c r="G311" s="71" t="str">
        <f t="shared" si="303"/>
        <v>PNY-대경-072-PNYHPF5506BLACKOMM</v>
      </c>
      <c r="H311" s="71" t="str">
        <f>IF(ISERROR(I311&amp;VLOOKUP(P311,CODE!$K:$N,CODE!$N$1,FALSE)&amp;S311)=TRUE,0,I311&amp;VLOOKUP(P311,CODE!$K:$N,CODE!$N$1,FALSE)&amp;S311)</f>
        <v>PNY의류506</v>
      </c>
      <c r="I311" s="71" t="str">
        <f>IF(ISERROR(SEARCH("TTL",$K311))=TRUE,IF($L311="","",VLOOKUP($L311,CODE!$B:$G,CODE!$D$1,FALSE)),"TTL")</f>
        <v>PNY</v>
      </c>
      <c r="J311" s="237" t="str">
        <f t="shared" si="304"/>
        <v>14FW_P</v>
      </c>
      <c r="K311" s="878"/>
      <c r="L311" s="1296" t="s">
        <v>2840</v>
      </c>
      <c r="M311" s="41" t="str">
        <f>IF(OR($I311="TTL",$L311=""),"",VLOOKUP($L311,CODE!$B:$D,CODE!$C$1,FALSE))</f>
        <v>PLAY NEWYORK</v>
      </c>
      <c r="N311" s="42" t="str">
        <f>IF(OR($I311="TTL",$L311=""),"",VLOOKUP($K$2,CODE!$S:$T,CODE!$T$1-1,FALSE))</f>
        <v>F</v>
      </c>
      <c r="O311" s="1281">
        <v>5</v>
      </c>
      <c r="P311" s="40" t="s">
        <v>2174</v>
      </c>
      <c r="Q311" s="41" t="str">
        <f>IF(OR($I311="TTL",$P311=""),"",VLOOKUP($P311,CODE!$K:$M,CODE!$L$1,FALSE))</f>
        <v>HOODED JUMPER</v>
      </c>
      <c r="R311" s="1282" t="s">
        <v>2088</v>
      </c>
      <c r="S311" s="1283">
        <v>506</v>
      </c>
      <c r="T311" s="43">
        <f t="shared" si="317"/>
        <v>506</v>
      </c>
      <c r="U311" s="39" t="str">
        <f t="shared" si="318"/>
        <v>PNYHPF5506</v>
      </c>
      <c r="V311" s="36">
        <f t="shared" si="290"/>
        <v>0.2</v>
      </c>
      <c r="W311" s="1284" t="s">
        <v>2666</v>
      </c>
      <c r="X311" s="39" t="str">
        <f>IF($Y311="","",VLOOKUP($Y311,CODE!$AE:$AF,CODE!$AF$1-1,FALSE))</f>
        <v>BK</v>
      </c>
      <c r="Y311" s="37" t="s">
        <v>1941</v>
      </c>
      <c r="Z311" s="35" t="str">
        <f t="shared" si="319"/>
        <v>PNYHPF5506BK</v>
      </c>
      <c r="AA311" s="592" t="str">
        <f t="shared" si="316"/>
        <v/>
      </c>
      <c r="AB311" s="44">
        <f t="shared" si="292"/>
        <v>0.2</v>
      </c>
      <c r="AC311" s="598" t="s">
        <v>3014</v>
      </c>
      <c r="AD311" s="184">
        <v>1</v>
      </c>
      <c r="AE311" s="1285" t="s">
        <v>1951</v>
      </c>
      <c r="AF311" s="1295">
        <v>200</v>
      </c>
      <c r="AG311" s="1287" t="s">
        <v>2025</v>
      </c>
      <c r="AH311" s="1288">
        <v>7</v>
      </c>
      <c r="AI311" s="224" t="str">
        <f t="shared" si="320"/>
        <v>07</v>
      </c>
      <c r="AJ311" s="1289" t="s">
        <v>1944</v>
      </c>
      <c r="AK311" s="1289" t="s">
        <v>2027</v>
      </c>
      <c r="AL311" s="212">
        <f t="shared" si="321"/>
        <v>1</v>
      </c>
      <c r="AM311" s="247">
        <f>IF(ISERROR(VLOOKUP($F311,[1]기획현황취합!$A$1:$E$65440,[1]기획현황취합!$B$1,FALSE))=TRUE,0,VLOOKUP($F311,[1]기획현황취합!$A$1:$E$65440,[1]기획현황취합!$B$1,FALSE))</f>
        <v>109000</v>
      </c>
      <c r="AN311" s="1099">
        <f>IF(ISERROR(VLOOKUP($F311,[1]기획현황취합!$A$1:$E$65440,[1]기획현황취합!$C$1,FALSE))=TRUE,0,VLOOKUP($F311,[1]기획현황취합!$A$1:$E$65440,[1]기획현황취합!$C$1,FALSE))</f>
        <v>41803</v>
      </c>
      <c r="AO311" s="45">
        <f>IF(ISERROR(($AM311/1.1)/VLOOKUP($AG311,'TARGET MU'!$A:$D,'TARGET MU'!$D$1,FALSE))=TRUE,0,($AM311/1.1)/VLOOKUP($AG311,'TARGET MU'!$A:$D,'TARGET MU'!$D$1,FALSE))</f>
        <v>22020.202020202021</v>
      </c>
      <c r="AP311" s="1110">
        <f>IF(OR(AF311=0,AND(AV311=0,AW311=0)),0,IF(AG311="캡보이2",AV311*$AQ$5+AU311,IF(OR(AK311="IN",AK311="BG",AK311="VT",AK311="CB"),$AU311+(($AV311*(1+$AW$4))*(HLOOKUP(VLOOKUP(AG311,'TARGET MU'!$A:$P,'TARGET MU'!$J$1,FALSE),$AO$4:$AR$5,2,FALSE)))+$AW311,$AU311+((($AV311*(1+$AW$4))*(1+HLOOKUP(VLOOKUP($P311,CODE!$K:$P,CODE!$P$1,FALSE),$AS$4:$AV$5,2,FALSE)))*(HLOOKUP(VLOOKUP(AG311,'TARGET MU'!$A:$P,'TARGET MU'!$J$1,FALSE),$AO$4:$AR$5,2,FALSE)))+$AW311)))</f>
        <v>23120</v>
      </c>
      <c r="AQ311" s="38">
        <f t="shared" si="313"/>
        <v>1099.7979797979788</v>
      </c>
      <c r="AR311" s="754">
        <v>0</v>
      </c>
      <c r="AS311" s="754">
        <v>20</v>
      </c>
      <c r="AT311" s="244" t="s">
        <v>1724</v>
      </c>
      <c r="AU311" s="219">
        <f t="shared" si="314"/>
        <v>20</v>
      </c>
      <c r="AV311" s="245">
        <v>20</v>
      </c>
      <c r="AW311" s="246">
        <v>0</v>
      </c>
      <c r="AX311" s="250">
        <f>IF(ISERROR(VLOOKUP($F311,[1]기획현황취합!$A$1:$E$65440,[1]기획현황취합!$D$1,FALSE))=TRUE,0,VLOOKUP($F311,[1]기획현황취합!$A$1:$E$65440,[1]기획현황취합!$D$1,FALSE))</f>
        <v>41767</v>
      </c>
      <c r="AY311" s="248"/>
      <c r="AZ311" s="208">
        <f>IF(ISERROR(VLOOKUP($F311,[1]기획현황취합!$A$1:$E$65440,[1]기획현황취합!$E$1,FALSE))=TRUE,0,VLOOKUP($F311,[1]기획현황취합!$A$1:$E$65440,[1]기획현황취합!$E$1,FALSE))</f>
        <v>41848</v>
      </c>
      <c r="BA311" s="243">
        <v>41859</v>
      </c>
      <c r="BB311" s="243">
        <v>41859</v>
      </c>
      <c r="BC311" s="243">
        <v>0</v>
      </c>
      <c r="BD311" s="243">
        <v>0</v>
      </c>
      <c r="BE311" s="243">
        <v>0</v>
      </c>
      <c r="BF311" s="243">
        <v>0</v>
      </c>
      <c r="BG311" s="249" t="s">
        <v>2838</v>
      </c>
      <c r="BH311" s="249">
        <v>0</v>
      </c>
      <c r="BI311" s="83">
        <f>IF($I311="TTL",SUMIF($C:$C,MID($K311,1,SEARCH("TTL",$K311)-2),$BI:$BI),SUMIF(실입고현황!$A:$A,BB311&amp;VLOOKUP($AG311,'TARGET MU'!$A:$D,'TARGET MU'!$B$1,FALSE)&amp;$Z311&amp;" "&amp;$AE311,실입고현황!$C:$C))</f>
        <v>209</v>
      </c>
      <c r="BJ311" s="102">
        <f>IF($I311="TTL",SUMIF($C:$C,MID($K311,1,SEARCH("TTL",$K311)-2),$BJ:$BJ),SUMIF(실입고현황!$A:$A,BC311&amp;VLOOKUP($AG311,'TARGET MU'!$A:$D,'TARGET MU'!$B$1,FALSE)&amp;$Z311&amp;" "&amp;$AE311,실입고현황!$C:$C))</f>
        <v>0</v>
      </c>
      <c r="BK311" s="103">
        <f>IF($I311="TTL",SUMIF($C:$C,MID($K311,1,SEARCH("TTL",$K311)-2),$BK:$BK),SUMIF(실입고현황!$A:$A,BD311&amp;VLOOKUP($AG311,'TARGET MU'!$A:$D,'TARGET MU'!$B$1,FALSE)&amp;$Z311&amp;" "&amp;$AE311,실입고현황!$C:$C))</f>
        <v>0</v>
      </c>
      <c r="BL311" s="103">
        <f>IF($I311="TTL",SUMIF($C:$C,MID($K311,1,SEARCH("TTL",$K311)-2),$BL:$BL),SUMIF(실입고현황!$A:$A,BE311&amp;VLOOKUP($AG311,'TARGET MU'!$A:$D,'TARGET MU'!$B$1,FALSE)&amp;$Z311&amp;" "&amp;$AE311,실입고현황!$C:$C))</f>
        <v>0</v>
      </c>
      <c r="BM311" s="103">
        <f>IF($I311="TTL",SUMIF($C:$C,MID($K311,1,SEARCH("TTL",$K311)-2),$BM:$BM),SUMIF(실입고현황!$A:$A,BF311&amp;VLOOKUP($AG311,'TARGET MU'!$A:$D,'TARGET MU'!$B$1,FALSE)&amp;$Z311&amp;" "&amp;$AE311,실입고현황!$C:$C))</f>
        <v>0</v>
      </c>
      <c r="BN311" s="104">
        <f t="shared" si="293"/>
        <v>0</v>
      </c>
      <c r="BO311" s="46">
        <f t="shared" si="294"/>
        <v>200</v>
      </c>
      <c r="BP311" s="94">
        <f t="shared" si="295"/>
        <v>4624000</v>
      </c>
      <c r="BQ311" s="94">
        <f t="shared" si="296"/>
        <v>21800000</v>
      </c>
      <c r="BR311" s="47">
        <f t="shared" si="353"/>
        <v>4.2859389745202892</v>
      </c>
      <c r="BT311" s="26" t="str">
        <f>IF(ISERROR(Z311&amp;VLOOKUP($AG311,'TARGET MU'!$A:$D,'TARGET MU'!$B$1,FALSE))=TRUE,"",Z311&amp;VLOOKUP($AG311,'TARGET MU'!$A:$D,'TARGET MU'!$B$1,FALSE))</f>
        <v>PNYHPF5506BK대경글로텍</v>
      </c>
      <c r="BU311" s="31">
        <f t="shared" si="305"/>
        <v>23120</v>
      </c>
      <c r="BV311" s="31" t="str">
        <f t="shared" si="306"/>
        <v>PNYHPF5506BKOMM200109000대경07IN</v>
      </c>
      <c r="BX311" s="54" t="str">
        <f t="shared" si="326"/>
        <v>PNY</v>
      </c>
      <c r="BY311" s="55">
        <f t="shared" si="327"/>
        <v>5</v>
      </c>
      <c r="BZ311" s="55" t="str">
        <f t="shared" si="328"/>
        <v>M</v>
      </c>
      <c r="CA311" s="55" t="str">
        <f t="shared" si="329"/>
        <v>HP</v>
      </c>
      <c r="CB311" s="55" t="str">
        <f t="shared" si="330"/>
        <v>K</v>
      </c>
      <c r="CC311" s="55" t="str">
        <f t="shared" si="331"/>
        <v>IN</v>
      </c>
      <c r="CD311" s="56" t="str">
        <f t="shared" si="332"/>
        <v>14FW_PLAYBOY_HOODZIP _04_BK_KIDS</v>
      </c>
      <c r="CE311" s="55" t="str">
        <f t="shared" si="333"/>
        <v>PNYHPF5506</v>
      </c>
      <c r="CF311" s="55">
        <f t="shared" si="334"/>
        <v>506</v>
      </c>
      <c r="CG311" s="56" t="str">
        <f t="shared" si="335"/>
        <v>14FW_PLAYBOY_HOODZIP _04_BK_KIDS</v>
      </c>
      <c r="CH311" s="55" t="str">
        <f t="shared" si="336"/>
        <v>BK</v>
      </c>
      <c r="CI311" s="55">
        <f t="shared" si="337"/>
        <v>1</v>
      </c>
      <c r="CJ311" s="55" t="str">
        <f t="shared" si="338"/>
        <v>OMM</v>
      </c>
      <c r="CK311" s="57">
        <f t="shared" si="297"/>
        <v>200</v>
      </c>
      <c r="CL311" s="58">
        <f t="shared" si="339"/>
        <v>20</v>
      </c>
      <c r="CM311" s="57">
        <f t="shared" si="340"/>
        <v>109000</v>
      </c>
      <c r="CN311" s="57">
        <f t="shared" si="341"/>
        <v>23100</v>
      </c>
      <c r="CO311" s="57">
        <f t="shared" si="342"/>
        <v>20</v>
      </c>
      <c r="CP311" s="59">
        <f t="shared" si="343"/>
        <v>1</v>
      </c>
      <c r="CQ311" s="234"/>
      <c r="CS311" s="48"/>
      <c r="CT311" s="49" t="str">
        <f t="shared" si="344"/>
        <v>PNYHPF5506BKOMM</v>
      </c>
      <c r="CU311" s="50" t="str">
        <f t="shared" si="345"/>
        <v>PLAY NEWYORK</v>
      </c>
      <c r="CV311" s="50" t="str">
        <f t="shared" si="324"/>
        <v>HOODED JUMPER_506_KIDS</v>
      </c>
      <c r="CW311" s="50" t="str">
        <f t="shared" si="346"/>
        <v>BLACK_OMM</v>
      </c>
      <c r="CX311" s="51" t="str">
        <f t="shared" si="347"/>
        <v>PNY</v>
      </c>
      <c r="CY311" s="51">
        <f t="shared" si="348"/>
        <v>506</v>
      </c>
      <c r="CZ311" s="52">
        <f t="shared" si="298"/>
        <v>200</v>
      </c>
      <c r="DA311" s="52">
        <f t="shared" si="349"/>
        <v>109000</v>
      </c>
      <c r="DB311" s="51" t="str">
        <f t="shared" si="350"/>
        <v>BLACK</v>
      </c>
      <c r="DC311" s="51" t="str">
        <f t="shared" si="351"/>
        <v>OMM</v>
      </c>
      <c r="DD311" s="60"/>
      <c r="DE311" s="164"/>
      <c r="DG311" s="270">
        <v>41789</v>
      </c>
      <c r="DH311" s="276">
        <f t="shared" si="322"/>
        <v>41758</v>
      </c>
      <c r="DI311" s="269">
        <v>41772</v>
      </c>
      <c r="DJ311" s="269">
        <v>41772</v>
      </c>
      <c r="DK311" s="270"/>
      <c r="DL311" s="1167"/>
      <c r="DM311" s="1167"/>
      <c r="DN311" s="270"/>
      <c r="DO311" s="270"/>
      <c r="DP311" s="277">
        <f t="shared" si="323"/>
        <v>41788</v>
      </c>
      <c r="DQ311" s="270"/>
      <c r="DR311" s="270"/>
      <c r="DS311" s="271"/>
      <c r="DT311" s="270"/>
      <c r="DU311" s="271"/>
      <c r="DV311" s="270">
        <v>41820</v>
      </c>
      <c r="DW311" s="270"/>
      <c r="DX311" s="271"/>
      <c r="DY311" s="271"/>
      <c r="DZ311" s="60"/>
      <c r="EA311" s="61"/>
      <c r="EB311" s="61"/>
      <c r="EC311" s="26" t="str">
        <f t="shared" si="307"/>
        <v/>
      </c>
      <c r="ED311" s="26" t="str">
        <f t="shared" si="308"/>
        <v>PNYHPF5506BKOMM</v>
      </c>
      <c r="EE311" s="27">
        <f>IF($ED311="",0,IF(COUNTIF(ED$12:ED310,ED311)=0,0,COUNTIF(ED$12:ED310,ED311)))</f>
        <v>0</v>
      </c>
      <c r="EF311" s="26">
        <f t="shared" si="309"/>
        <v>0</v>
      </c>
      <c r="EG311" s="27" t="str">
        <f t="shared" si="310"/>
        <v/>
      </c>
      <c r="EI311" s="26" t="str">
        <f t="shared" si="311"/>
        <v>PNYHPF5506</v>
      </c>
      <c r="EJ311" s="26" t="str">
        <f t="shared" si="312"/>
        <v>PNYHPF5506BK</v>
      </c>
      <c r="EV311" s="26">
        <f t="shared" si="352"/>
        <v>4000</v>
      </c>
    </row>
    <row r="312" spans="1:152" s="26" customFormat="1" ht="52.5" customHeight="1">
      <c r="A312" s="168" t="str">
        <f>IF(OR($I312="TTL",$I312=""),"",IF(ISERROR(VLOOKUP($B312,CODE!$D:$G,CODE!$F$1-2,FALSE))=TRUE,"전략",VLOOKUP($B312,CODE!$D:$G,CODE!$F$1-2,FALSE)))</f>
        <v>전략</v>
      </c>
      <c r="B312" s="217" t="str">
        <f>IF(OR($I312="TTL",$I312=""),"",IF(VLOOKUP($P312,CODE!$K:$O,CODE!$O$1,FALSE)="",$I312,$I312&amp;"-"&amp;VLOOKUP($P312,CODE!$K:$O,CODE!$O$1,FALSE)))</f>
        <v>PNY-의류</v>
      </c>
      <c r="C312" s="71" t="str">
        <f t="shared" si="299"/>
        <v>PNY-대경-07</v>
      </c>
      <c r="D312" s="300" t="str">
        <f t="shared" si="300"/>
        <v>PNY-대경-07PNYHPF5506BK</v>
      </c>
      <c r="E312" s="71">
        <f t="shared" si="301"/>
        <v>2</v>
      </c>
      <c r="F312" s="193" t="str">
        <f t="shared" si="302"/>
        <v>PNY-대경-072</v>
      </c>
      <c r="G312" s="71" t="str">
        <f t="shared" si="303"/>
        <v>PNY-대경-072-PNYHPF5506BLACKOLL</v>
      </c>
      <c r="H312" s="71" t="str">
        <f>IF(ISERROR(I312&amp;VLOOKUP(P312,CODE!$K:$N,CODE!$N$1,FALSE)&amp;S312)=TRUE,0,I312&amp;VLOOKUP(P312,CODE!$K:$N,CODE!$N$1,FALSE)&amp;S312)</f>
        <v>PNY의류506</v>
      </c>
      <c r="I312" s="71" t="str">
        <f>IF(ISERROR(SEARCH("TTL",$K312))=TRUE,IF($L312="","",VLOOKUP($L312,CODE!$B:$G,CODE!$D$1,FALSE)),"TTL")</f>
        <v>PNY</v>
      </c>
      <c r="J312" s="237" t="str">
        <f t="shared" si="304"/>
        <v>14FW_P</v>
      </c>
      <c r="K312" s="878"/>
      <c r="L312" s="1296" t="s">
        <v>2840</v>
      </c>
      <c r="M312" s="41" t="str">
        <f>IF(OR($I312="TTL",$L312=""),"",VLOOKUP($L312,CODE!$B:$D,CODE!$C$1,FALSE))</f>
        <v>PLAY NEWYORK</v>
      </c>
      <c r="N312" s="42" t="str">
        <f>IF(OR($I312="TTL",$L312=""),"",VLOOKUP($K$2,CODE!$S:$T,CODE!$T$1-1,FALSE))</f>
        <v>F</v>
      </c>
      <c r="O312" s="1281">
        <v>5</v>
      </c>
      <c r="P312" s="40" t="s">
        <v>2174</v>
      </c>
      <c r="Q312" s="41" t="str">
        <f>IF(OR($I312="TTL",$P312=""),"",VLOOKUP($P312,CODE!$K:$M,CODE!$L$1,FALSE))</f>
        <v>HOODED JUMPER</v>
      </c>
      <c r="R312" s="1282" t="s">
        <v>2088</v>
      </c>
      <c r="S312" s="1283">
        <v>506</v>
      </c>
      <c r="T312" s="43">
        <f t="shared" si="317"/>
        <v>506</v>
      </c>
      <c r="U312" s="39" t="str">
        <f t="shared" si="318"/>
        <v>PNYHPF5506</v>
      </c>
      <c r="V312" s="36">
        <f t="shared" si="290"/>
        <v>0.2</v>
      </c>
      <c r="W312" s="1284" t="s">
        <v>2666</v>
      </c>
      <c r="X312" s="39" t="str">
        <f>IF($Y312="","",VLOOKUP($Y312,CODE!$AE:$AF,CODE!$AF$1-1,FALSE))</f>
        <v>BK</v>
      </c>
      <c r="Y312" s="37" t="s">
        <v>1941</v>
      </c>
      <c r="Z312" s="35" t="str">
        <f t="shared" si="319"/>
        <v>PNYHPF5506BK</v>
      </c>
      <c r="AA312" s="592" t="str">
        <f t="shared" si="316"/>
        <v/>
      </c>
      <c r="AB312" s="44">
        <f t="shared" si="292"/>
        <v>0.2</v>
      </c>
      <c r="AC312" s="598" t="s">
        <v>3014</v>
      </c>
      <c r="AD312" s="184">
        <v>1</v>
      </c>
      <c r="AE312" s="1285" t="s">
        <v>1960</v>
      </c>
      <c r="AF312" s="1295">
        <v>200</v>
      </c>
      <c r="AG312" s="1287" t="s">
        <v>2025</v>
      </c>
      <c r="AH312" s="1288">
        <v>7</v>
      </c>
      <c r="AI312" s="224" t="str">
        <f t="shared" si="320"/>
        <v>07</v>
      </c>
      <c r="AJ312" s="1289" t="s">
        <v>1944</v>
      </c>
      <c r="AK312" s="1289" t="s">
        <v>2027</v>
      </c>
      <c r="AL312" s="212">
        <f t="shared" si="321"/>
        <v>1</v>
      </c>
      <c r="AM312" s="247">
        <f>IF(ISERROR(VLOOKUP($F312,[1]기획현황취합!$A$1:$E$65440,[1]기획현황취합!$B$1,FALSE))=TRUE,0,VLOOKUP($F312,[1]기획현황취합!$A$1:$E$65440,[1]기획현황취합!$B$1,FALSE))</f>
        <v>109000</v>
      </c>
      <c r="AN312" s="1099">
        <f>IF(ISERROR(VLOOKUP($F312,[1]기획현황취합!$A$1:$E$65440,[1]기획현황취합!$C$1,FALSE))=TRUE,0,VLOOKUP($F312,[1]기획현황취합!$A$1:$E$65440,[1]기획현황취합!$C$1,FALSE))</f>
        <v>41803</v>
      </c>
      <c r="AO312" s="45">
        <f>IF(ISERROR(($AM312/1.1)/VLOOKUP($AG312,'TARGET MU'!$A:$D,'TARGET MU'!$D$1,FALSE))=TRUE,0,($AM312/1.1)/VLOOKUP($AG312,'TARGET MU'!$A:$D,'TARGET MU'!$D$1,FALSE))</f>
        <v>22020.202020202021</v>
      </c>
      <c r="AP312" s="1110">
        <f>IF(OR(AF312=0,AND(AV312=0,AW312=0)),0,IF(AG312="캡보이2",AV312*$AQ$5+AU312,IF(OR(AK312="IN",AK312="BG",AK312="VT",AK312="CB"),$AU312+(($AV312*(1+$AW$4))*(HLOOKUP(VLOOKUP(AG312,'TARGET MU'!$A:$P,'TARGET MU'!$J$1,FALSE),$AO$4:$AR$5,2,FALSE)))+$AW312,$AU312+((($AV312*(1+$AW$4))*(1+HLOOKUP(VLOOKUP($P312,CODE!$K:$P,CODE!$P$1,FALSE),$AS$4:$AV$5,2,FALSE)))*(HLOOKUP(VLOOKUP(AG312,'TARGET MU'!$A:$P,'TARGET MU'!$J$1,FALSE),$AO$4:$AR$5,2,FALSE)))+$AW312)))</f>
        <v>23120</v>
      </c>
      <c r="AQ312" s="38">
        <f t="shared" si="313"/>
        <v>1099.7979797979788</v>
      </c>
      <c r="AR312" s="754">
        <v>0</v>
      </c>
      <c r="AS312" s="754">
        <v>20</v>
      </c>
      <c r="AT312" s="244" t="s">
        <v>1724</v>
      </c>
      <c r="AU312" s="219">
        <f t="shared" si="314"/>
        <v>20</v>
      </c>
      <c r="AV312" s="245">
        <v>20</v>
      </c>
      <c r="AW312" s="246">
        <v>0</v>
      </c>
      <c r="AX312" s="250">
        <f>IF(ISERROR(VLOOKUP($F312,[1]기획현황취합!$A$1:$E$65440,[1]기획현황취합!$D$1,FALSE))=TRUE,0,VLOOKUP($F312,[1]기획현황취합!$A$1:$E$65440,[1]기획현황취합!$D$1,FALSE))</f>
        <v>41767</v>
      </c>
      <c r="AY312" s="248"/>
      <c r="AZ312" s="208">
        <f>IF(ISERROR(VLOOKUP($F312,[1]기획현황취합!$A$1:$E$65440,[1]기획현황취합!$E$1,FALSE))=TRUE,0,VLOOKUP($F312,[1]기획현황취합!$A$1:$E$65440,[1]기획현황취합!$E$1,FALSE))</f>
        <v>41848</v>
      </c>
      <c r="BA312" s="243">
        <v>41859</v>
      </c>
      <c r="BB312" s="243">
        <v>41859</v>
      </c>
      <c r="BC312" s="243">
        <v>0</v>
      </c>
      <c r="BD312" s="243">
        <v>0</v>
      </c>
      <c r="BE312" s="243">
        <v>0</v>
      </c>
      <c r="BF312" s="243">
        <v>0</v>
      </c>
      <c r="BG312" s="249" t="s">
        <v>2838</v>
      </c>
      <c r="BH312" s="249">
        <v>0</v>
      </c>
      <c r="BI312" s="83">
        <f>IF($I312="TTL",SUMIF($C:$C,MID($K312,1,SEARCH("TTL",$K312)-2),$BI:$BI),SUMIF(실입고현황!$A:$A,BB312&amp;VLOOKUP($AG312,'TARGET MU'!$A:$D,'TARGET MU'!$B$1,FALSE)&amp;$Z312&amp;" "&amp;$AE312,실입고현황!$C:$C))</f>
        <v>207</v>
      </c>
      <c r="BJ312" s="102">
        <f>IF($I312="TTL",SUMIF($C:$C,MID($K312,1,SEARCH("TTL",$K312)-2),$BJ:$BJ),SUMIF(실입고현황!$A:$A,BC312&amp;VLOOKUP($AG312,'TARGET MU'!$A:$D,'TARGET MU'!$B$1,FALSE)&amp;$Z312&amp;" "&amp;$AE312,실입고현황!$C:$C))</f>
        <v>0</v>
      </c>
      <c r="BK312" s="103">
        <f>IF($I312="TTL",SUMIF($C:$C,MID($K312,1,SEARCH("TTL",$K312)-2),$BK:$BK),SUMIF(실입고현황!$A:$A,BD312&amp;VLOOKUP($AG312,'TARGET MU'!$A:$D,'TARGET MU'!$B$1,FALSE)&amp;$Z312&amp;" "&amp;$AE312,실입고현황!$C:$C))</f>
        <v>0</v>
      </c>
      <c r="BL312" s="103">
        <f>IF($I312="TTL",SUMIF($C:$C,MID($K312,1,SEARCH("TTL",$K312)-2),$BL:$BL),SUMIF(실입고현황!$A:$A,BE312&amp;VLOOKUP($AG312,'TARGET MU'!$A:$D,'TARGET MU'!$B$1,FALSE)&amp;$Z312&amp;" "&amp;$AE312,실입고현황!$C:$C))</f>
        <v>0</v>
      </c>
      <c r="BM312" s="103">
        <f>IF($I312="TTL",SUMIF($C:$C,MID($K312,1,SEARCH("TTL",$K312)-2),$BM:$BM),SUMIF(실입고현황!$A:$A,BF312&amp;VLOOKUP($AG312,'TARGET MU'!$A:$D,'TARGET MU'!$B$1,FALSE)&amp;$Z312&amp;" "&amp;$AE312,실입고현황!$C:$C))</f>
        <v>0</v>
      </c>
      <c r="BN312" s="104">
        <f t="shared" si="293"/>
        <v>0</v>
      </c>
      <c r="BO312" s="46">
        <f t="shared" si="294"/>
        <v>200</v>
      </c>
      <c r="BP312" s="94">
        <f t="shared" si="295"/>
        <v>4624000</v>
      </c>
      <c r="BQ312" s="94">
        <f t="shared" si="296"/>
        <v>21800000</v>
      </c>
      <c r="BR312" s="47">
        <f t="shared" si="353"/>
        <v>4.2859389745202892</v>
      </c>
      <c r="BT312" s="26" t="str">
        <f>IF(ISERROR(Z312&amp;VLOOKUP($AG312,'TARGET MU'!$A:$D,'TARGET MU'!$B$1,FALSE))=TRUE,"",Z312&amp;VLOOKUP($AG312,'TARGET MU'!$A:$D,'TARGET MU'!$B$1,FALSE))</f>
        <v>PNYHPF5506BK대경글로텍</v>
      </c>
      <c r="BU312" s="31">
        <f t="shared" si="305"/>
        <v>23120</v>
      </c>
      <c r="BV312" s="31" t="str">
        <f t="shared" si="306"/>
        <v>PNYHPF5506BKOLL200109000대경07IN</v>
      </c>
      <c r="BX312" s="54" t="str">
        <f t="shared" si="326"/>
        <v>PNY</v>
      </c>
      <c r="BY312" s="55">
        <f t="shared" si="327"/>
        <v>5</v>
      </c>
      <c r="BZ312" s="55" t="str">
        <f t="shared" si="328"/>
        <v>M</v>
      </c>
      <c r="CA312" s="55" t="str">
        <f t="shared" si="329"/>
        <v>HP</v>
      </c>
      <c r="CB312" s="55" t="str">
        <f t="shared" si="330"/>
        <v>K</v>
      </c>
      <c r="CC312" s="55" t="str">
        <f t="shared" si="331"/>
        <v>IN</v>
      </c>
      <c r="CD312" s="56" t="str">
        <f t="shared" si="332"/>
        <v>14FW_PLAYBOY_HOODZIP _04_BK_KIDS</v>
      </c>
      <c r="CE312" s="55" t="str">
        <f t="shared" si="333"/>
        <v>PNYHPF5506</v>
      </c>
      <c r="CF312" s="55">
        <f t="shared" si="334"/>
        <v>506</v>
      </c>
      <c r="CG312" s="56" t="str">
        <f t="shared" si="335"/>
        <v>14FW_PLAYBOY_HOODZIP _04_BK_KIDS</v>
      </c>
      <c r="CH312" s="55" t="str">
        <f t="shared" si="336"/>
        <v>BK</v>
      </c>
      <c r="CI312" s="55">
        <f t="shared" si="337"/>
        <v>1</v>
      </c>
      <c r="CJ312" s="55" t="str">
        <f t="shared" si="338"/>
        <v>OLL</v>
      </c>
      <c r="CK312" s="57">
        <f t="shared" si="297"/>
        <v>200</v>
      </c>
      <c r="CL312" s="58">
        <f t="shared" si="339"/>
        <v>20</v>
      </c>
      <c r="CM312" s="57">
        <f t="shared" si="340"/>
        <v>109000</v>
      </c>
      <c r="CN312" s="57">
        <f t="shared" si="341"/>
        <v>23100</v>
      </c>
      <c r="CO312" s="57">
        <f t="shared" si="342"/>
        <v>20</v>
      </c>
      <c r="CP312" s="59">
        <f t="shared" si="343"/>
        <v>1</v>
      </c>
      <c r="CQ312" s="234"/>
      <c r="CS312" s="48"/>
      <c r="CT312" s="49" t="str">
        <f t="shared" si="344"/>
        <v>PNYHPF5506BKOLL</v>
      </c>
      <c r="CU312" s="50" t="str">
        <f t="shared" si="345"/>
        <v>PLAY NEWYORK</v>
      </c>
      <c r="CV312" s="50" t="str">
        <f t="shared" si="324"/>
        <v>HOODED JUMPER_506_KIDS</v>
      </c>
      <c r="CW312" s="50" t="str">
        <f t="shared" si="346"/>
        <v>BLACK_OLL</v>
      </c>
      <c r="CX312" s="51" t="str">
        <f t="shared" si="347"/>
        <v>PNY</v>
      </c>
      <c r="CY312" s="51">
        <f t="shared" si="348"/>
        <v>506</v>
      </c>
      <c r="CZ312" s="52">
        <f t="shared" si="298"/>
        <v>200</v>
      </c>
      <c r="DA312" s="52">
        <f t="shared" si="349"/>
        <v>109000</v>
      </c>
      <c r="DB312" s="51" t="str">
        <f t="shared" si="350"/>
        <v>BLACK</v>
      </c>
      <c r="DC312" s="51" t="str">
        <f t="shared" si="351"/>
        <v>OLL</v>
      </c>
      <c r="DD312" s="60"/>
      <c r="DE312" s="164"/>
      <c r="DG312" s="270">
        <v>41789</v>
      </c>
      <c r="DH312" s="276">
        <f t="shared" si="322"/>
        <v>41758</v>
      </c>
      <c r="DI312" s="269">
        <v>41772</v>
      </c>
      <c r="DJ312" s="269">
        <v>41772</v>
      </c>
      <c r="DK312" s="270"/>
      <c r="DL312" s="1167"/>
      <c r="DM312" s="1167"/>
      <c r="DN312" s="270"/>
      <c r="DO312" s="270"/>
      <c r="DP312" s="277">
        <f t="shared" si="323"/>
        <v>41788</v>
      </c>
      <c r="DQ312" s="270"/>
      <c r="DR312" s="270"/>
      <c r="DS312" s="271"/>
      <c r="DT312" s="270"/>
      <c r="DU312" s="271"/>
      <c r="DV312" s="270">
        <v>41820</v>
      </c>
      <c r="DW312" s="270"/>
      <c r="DX312" s="271"/>
      <c r="DY312" s="271"/>
      <c r="DZ312" s="60"/>
      <c r="EA312" s="61"/>
      <c r="EB312" s="61"/>
      <c r="EC312" s="26" t="str">
        <f t="shared" si="307"/>
        <v/>
      </c>
      <c r="ED312" s="26" t="str">
        <f t="shared" si="308"/>
        <v>PNYHPF5506BKOLL</v>
      </c>
      <c r="EE312" s="27">
        <f>IF($ED312="",0,IF(COUNTIF(ED$12:ED311,ED312)=0,0,COUNTIF(ED$12:ED311,ED312)))</f>
        <v>0</v>
      </c>
      <c r="EF312" s="26">
        <f t="shared" si="309"/>
        <v>0</v>
      </c>
      <c r="EG312" s="27" t="str">
        <f t="shared" si="310"/>
        <v/>
      </c>
      <c r="EI312" s="26" t="str">
        <f t="shared" si="311"/>
        <v>PNYHPF5506</v>
      </c>
      <c r="EJ312" s="26" t="str">
        <f t="shared" si="312"/>
        <v>PNYHPF5506BK</v>
      </c>
      <c r="EV312" s="26">
        <f t="shared" si="352"/>
        <v>4000</v>
      </c>
    </row>
    <row r="313" spans="1:152" s="26" customFormat="1" ht="52.5" customHeight="1">
      <c r="A313" s="168" t="str">
        <f>IF(OR($I313="TTL",$I313=""),"",IF(ISERROR(VLOOKUP($B313,CODE!$D:$G,CODE!$F$1-2,FALSE))=TRUE,"전략",VLOOKUP($B313,CODE!$D:$G,CODE!$F$1-2,FALSE)))</f>
        <v>전략</v>
      </c>
      <c r="B313" s="217" t="str">
        <f>IF(OR($I313="TTL",$I313=""),"",IF(VLOOKUP($P313,CODE!$K:$O,CODE!$O$1,FALSE)="",$I313,$I313&amp;"-"&amp;VLOOKUP($P313,CODE!$K:$O,CODE!$O$1,FALSE)))</f>
        <v>PNY-의류</v>
      </c>
      <c r="C313" s="71" t="str">
        <f t="shared" si="299"/>
        <v>PNY-대경-07</v>
      </c>
      <c r="D313" s="300" t="str">
        <f t="shared" si="300"/>
        <v>PNY-대경-07PNYHPF5506BK</v>
      </c>
      <c r="E313" s="71">
        <f t="shared" si="301"/>
        <v>2</v>
      </c>
      <c r="F313" s="193" t="str">
        <f t="shared" si="302"/>
        <v>PNY-대경-072</v>
      </c>
      <c r="G313" s="71" t="str">
        <f t="shared" si="303"/>
        <v>PNY-대경-072-PNYHPF5506BLACKOXL</v>
      </c>
      <c r="H313" s="71" t="str">
        <f>IF(ISERROR(I313&amp;VLOOKUP(P313,CODE!$K:$N,CODE!$N$1,FALSE)&amp;S313)=TRUE,0,I313&amp;VLOOKUP(P313,CODE!$K:$N,CODE!$N$1,FALSE)&amp;S313)</f>
        <v>PNY의류506</v>
      </c>
      <c r="I313" s="71" t="str">
        <f>IF(ISERROR(SEARCH("TTL",$K313))=TRUE,IF($L313="","",VLOOKUP($L313,CODE!$B:$G,CODE!$D$1,FALSE)),"TTL")</f>
        <v>PNY</v>
      </c>
      <c r="J313" s="237" t="str">
        <f t="shared" si="304"/>
        <v>14FW_P</v>
      </c>
      <c r="K313" s="878"/>
      <c r="L313" s="1296" t="s">
        <v>2840</v>
      </c>
      <c r="M313" s="41" t="str">
        <f>IF(OR($I313="TTL",$L313=""),"",VLOOKUP($L313,CODE!$B:$D,CODE!$C$1,FALSE))</f>
        <v>PLAY NEWYORK</v>
      </c>
      <c r="N313" s="42" t="str">
        <f>IF(OR($I313="TTL",$L313=""),"",VLOOKUP($K$2,CODE!$S:$T,CODE!$T$1-1,FALSE))</f>
        <v>F</v>
      </c>
      <c r="O313" s="1281">
        <v>5</v>
      </c>
      <c r="P313" s="40" t="s">
        <v>2174</v>
      </c>
      <c r="Q313" s="41" t="str">
        <f>IF(OR($I313="TTL",$P313=""),"",VLOOKUP($P313,CODE!$K:$M,CODE!$L$1,FALSE))</f>
        <v>HOODED JUMPER</v>
      </c>
      <c r="R313" s="1282" t="s">
        <v>2088</v>
      </c>
      <c r="S313" s="1283">
        <v>506</v>
      </c>
      <c r="T313" s="43">
        <f t="shared" si="317"/>
        <v>506</v>
      </c>
      <c r="U313" s="39" t="str">
        <f t="shared" si="318"/>
        <v>PNYHPF5506</v>
      </c>
      <c r="V313" s="36">
        <f t="shared" si="290"/>
        <v>0.2</v>
      </c>
      <c r="W313" s="1284" t="s">
        <v>2666</v>
      </c>
      <c r="X313" s="39" t="str">
        <f>IF($Y313="","",VLOOKUP($Y313,CODE!$AE:$AF,CODE!$AF$1-1,FALSE))</f>
        <v>BK</v>
      </c>
      <c r="Y313" s="37" t="s">
        <v>1941</v>
      </c>
      <c r="Z313" s="35" t="str">
        <f t="shared" si="319"/>
        <v>PNYHPF5506BK</v>
      </c>
      <c r="AA313" s="592" t="str">
        <f t="shared" si="316"/>
        <v/>
      </c>
      <c r="AB313" s="44">
        <f t="shared" si="292"/>
        <v>0.2</v>
      </c>
      <c r="AC313" s="598" t="s">
        <v>3014</v>
      </c>
      <c r="AD313" s="184">
        <v>1</v>
      </c>
      <c r="AE313" s="1285" t="s">
        <v>1969</v>
      </c>
      <c r="AF313" s="1295">
        <v>150</v>
      </c>
      <c r="AG313" s="1287" t="s">
        <v>2025</v>
      </c>
      <c r="AH313" s="1288">
        <v>7</v>
      </c>
      <c r="AI313" s="224" t="str">
        <f t="shared" si="320"/>
        <v>07</v>
      </c>
      <c r="AJ313" s="1289" t="s">
        <v>1944</v>
      </c>
      <c r="AK313" s="1289" t="s">
        <v>2027</v>
      </c>
      <c r="AL313" s="212">
        <f t="shared" si="321"/>
        <v>1</v>
      </c>
      <c r="AM313" s="247">
        <f>IF(ISERROR(VLOOKUP($F313,[1]기획현황취합!$A$1:$E$65440,[1]기획현황취합!$B$1,FALSE))=TRUE,0,VLOOKUP($F313,[1]기획현황취합!$A$1:$E$65440,[1]기획현황취합!$B$1,FALSE))</f>
        <v>109000</v>
      </c>
      <c r="AN313" s="1099">
        <f>IF(ISERROR(VLOOKUP($F313,[1]기획현황취합!$A$1:$E$65440,[1]기획현황취합!$C$1,FALSE))=TRUE,0,VLOOKUP($F313,[1]기획현황취합!$A$1:$E$65440,[1]기획현황취합!$C$1,FALSE))</f>
        <v>41803</v>
      </c>
      <c r="AO313" s="45">
        <f>IF(ISERROR(($AM313/1.1)/VLOOKUP($AG313,'TARGET MU'!$A:$D,'TARGET MU'!$D$1,FALSE))=TRUE,0,($AM313/1.1)/VLOOKUP($AG313,'TARGET MU'!$A:$D,'TARGET MU'!$D$1,FALSE))</f>
        <v>22020.202020202021</v>
      </c>
      <c r="AP313" s="1110">
        <f>IF(OR(AF313=0,AND(AV313=0,AW313=0)),0,IF(AG313="캡보이2",AV313*$AQ$5+AU313,IF(OR(AK313="IN",AK313="BG",AK313="VT",AK313="CB"),$AU313+(($AV313*(1+$AW$4))*(HLOOKUP(VLOOKUP(AG313,'TARGET MU'!$A:$P,'TARGET MU'!$J$1,FALSE),$AO$4:$AR$5,2,FALSE)))+$AW313,$AU313+((($AV313*(1+$AW$4))*(1+HLOOKUP(VLOOKUP($P313,CODE!$K:$P,CODE!$P$1,FALSE),$AS$4:$AV$5,2,FALSE)))*(HLOOKUP(VLOOKUP(AG313,'TARGET MU'!$A:$P,'TARGET MU'!$J$1,FALSE),$AO$4:$AR$5,2,FALSE)))+$AW313)))</f>
        <v>23120</v>
      </c>
      <c r="AQ313" s="38">
        <f t="shared" si="313"/>
        <v>1099.7979797979788</v>
      </c>
      <c r="AR313" s="754">
        <v>0</v>
      </c>
      <c r="AS313" s="754">
        <v>20</v>
      </c>
      <c r="AT313" s="244" t="s">
        <v>1724</v>
      </c>
      <c r="AU313" s="219">
        <f t="shared" si="314"/>
        <v>20</v>
      </c>
      <c r="AV313" s="245">
        <v>20</v>
      </c>
      <c r="AW313" s="246">
        <v>0</v>
      </c>
      <c r="AX313" s="250">
        <f>IF(ISERROR(VLOOKUP($F313,[1]기획현황취합!$A$1:$E$65440,[1]기획현황취합!$D$1,FALSE))=TRUE,0,VLOOKUP($F313,[1]기획현황취합!$A$1:$E$65440,[1]기획현황취합!$D$1,FALSE))</f>
        <v>41767</v>
      </c>
      <c r="AY313" s="248"/>
      <c r="AZ313" s="208">
        <f>IF(ISERROR(VLOOKUP($F313,[1]기획현황취합!$A$1:$E$65440,[1]기획현황취합!$E$1,FALSE))=TRUE,0,VLOOKUP($F313,[1]기획현황취합!$A$1:$E$65440,[1]기획현황취합!$E$1,FALSE))</f>
        <v>41848</v>
      </c>
      <c r="BA313" s="243">
        <v>41859</v>
      </c>
      <c r="BB313" s="243">
        <v>41859</v>
      </c>
      <c r="BC313" s="243">
        <v>0</v>
      </c>
      <c r="BD313" s="243">
        <v>0</v>
      </c>
      <c r="BE313" s="243">
        <v>0</v>
      </c>
      <c r="BF313" s="243">
        <v>0</v>
      </c>
      <c r="BG313" s="249" t="s">
        <v>2838</v>
      </c>
      <c r="BH313" s="249">
        <v>0</v>
      </c>
      <c r="BI313" s="83">
        <f>IF($I313="TTL",SUMIF($C:$C,MID($K313,1,SEARCH("TTL",$K313)-2),$BI:$BI),SUMIF(실입고현황!$A:$A,BB313&amp;VLOOKUP($AG313,'TARGET MU'!$A:$D,'TARGET MU'!$B$1,FALSE)&amp;$Z313&amp;" "&amp;$AE313,실입고현황!$C:$C))</f>
        <v>157</v>
      </c>
      <c r="BJ313" s="102">
        <f>IF($I313="TTL",SUMIF($C:$C,MID($K313,1,SEARCH("TTL",$K313)-2),$BJ:$BJ),SUMIF(실입고현황!$A:$A,BC313&amp;VLOOKUP($AG313,'TARGET MU'!$A:$D,'TARGET MU'!$B$1,FALSE)&amp;$Z313&amp;" "&amp;$AE313,실입고현황!$C:$C))</f>
        <v>0</v>
      </c>
      <c r="BK313" s="103">
        <f>IF($I313="TTL",SUMIF($C:$C,MID($K313,1,SEARCH("TTL",$K313)-2),$BK:$BK),SUMIF(실입고현황!$A:$A,BD313&amp;VLOOKUP($AG313,'TARGET MU'!$A:$D,'TARGET MU'!$B$1,FALSE)&amp;$Z313&amp;" "&amp;$AE313,실입고현황!$C:$C))</f>
        <v>0</v>
      </c>
      <c r="BL313" s="103">
        <f>IF($I313="TTL",SUMIF($C:$C,MID($K313,1,SEARCH("TTL",$K313)-2),$BL:$BL),SUMIF(실입고현황!$A:$A,BE313&amp;VLOOKUP($AG313,'TARGET MU'!$A:$D,'TARGET MU'!$B$1,FALSE)&amp;$Z313&amp;" "&amp;$AE313,실입고현황!$C:$C))</f>
        <v>0</v>
      </c>
      <c r="BM313" s="103">
        <f>IF($I313="TTL",SUMIF($C:$C,MID($K313,1,SEARCH("TTL",$K313)-2),$BM:$BM),SUMIF(실입고현황!$A:$A,BF313&amp;VLOOKUP($AG313,'TARGET MU'!$A:$D,'TARGET MU'!$B$1,FALSE)&amp;$Z313&amp;" "&amp;$AE313,실입고현황!$C:$C))</f>
        <v>0</v>
      </c>
      <c r="BN313" s="104">
        <f t="shared" si="293"/>
        <v>0</v>
      </c>
      <c r="BO313" s="46">
        <f t="shared" si="294"/>
        <v>150</v>
      </c>
      <c r="BP313" s="94">
        <f t="shared" si="295"/>
        <v>3468000</v>
      </c>
      <c r="BQ313" s="94">
        <f t="shared" si="296"/>
        <v>16350000</v>
      </c>
      <c r="BR313" s="47">
        <f t="shared" si="353"/>
        <v>4.2859389745202892</v>
      </c>
      <c r="BT313" s="26" t="str">
        <f>IF(ISERROR(Z313&amp;VLOOKUP($AG313,'TARGET MU'!$A:$D,'TARGET MU'!$B$1,FALSE))=TRUE,"",Z313&amp;VLOOKUP($AG313,'TARGET MU'!$A:$D,'TARGET MU'!$B$1,FALSE))</f>
        <v>PNYHPF5506BK대경글로텍</v>
      </c>
      <c r="BU313" s="31">
        <f t="shared" si="305"/>
        <v>23120</v>
      </c>
      <c r="BV313" s="31" t="str">
        <f t="shared" si="306"/>
        <v>PNYHPF5506BKOXL150109000대경07IN</v>
      </c>
      <c r="BX313" s="54" t="str">
        <f t="shared" si="326"/>
        <v>PNY</v>
      </c>
      <c r="BY313" s="55">
        <f t="shared" si="327"/>
        <v>5</v>
      </c>
      <c r="BZ313" s="55" t="str">
        <f t="shared" si="328"/>
        <v>M</v>
      </c>
      <c r="CA313" s="55" t="str">
        <f t="shared" si="329"/>
        <v>HP</v>
      </c>
      <c r="CB313" s="55" t="str">
        <f t="shared" si="330"/>
        <v>K</v>
      </c>
      <c r="CC313" s="55" t="str">
        <f t="shared" si="331"/>
        <v>IN</v>
      </c>
      <c r="CD313" s="56" t="str">
        <f t="shared" si="332"/>
        <v>14FW_PLAYBOY_HOODZIP _04_BK_KIDS</v>
      </c>
      <c r="CE313" s="55" t="str">
        <f t="shared" si="333"/>
        <v>PNYHPF5506</v>
      </c>
      <c r="CF313" s="55">
        <f t="shared" si="334"/>
        <v>506</v>
      </c>
      <c r="CG313" s="56" t="str">
        <f t="shared" si="335"/>
        <v>14FW_PLAYBOY_HOODZIP _04_BK_KIDS</v>
      </c>
      <c r="CH313" s="55" t="str">
        <f t="shared" si="336"/>
        <v>BK</v>
      </c>
      <c r="CI313" s="55">
        <f t="shared" si="337"/>
        <v>1</v>
      </c>
      <c r="CJ313" s="55" t="str">
        <f t="shared" si="338"/>
        <v>OXL</v>
      </c>
      <c r="CK313" s="57">
        <f t="shared" si="297"/>
        <v>150</v>
      </c>
      <c r="CL313" s="58">
        <f t="shared" si="339"/>
        <v>20</v>
      </c>
      <c r="CM313" s="57">
        <f t="shared" si="340"/>
        <v>109000</v>
      </c>
      <c r="CN313" s="57">
        <f t="shared" si="341"/>
        <v>23100</v>
      </c>
      <c r="CO313" s="57">
        <f t="shared" si="342"/>
        <v>20</v>
      </c>
      <c r="CP313" s="59">
        <f t="shared" si="343"/>
        <v>1</v>
      </c>
      <c r="CQ313" s="234"/>
      <c r="CS313" s="48"/>
      <c r="CT313" s="49" t="str">
        <f t="shared" si="344"/>
        <v>PNYHPF5506BKOXL</v>
      </c>
      <c r="CU313" s="50" t="str">
        <f t="shared" si="345"/>
        <v>PLAY NEWYORK</v>
      </c>
      <c r="CV313" s="50" t="str">
        <f t="shared" si="324"/>
        <v>HOODED JUMPER_506_KIDS</v>
      </c>
      <c r="CW313" s="50" t="str">
        <f t="shared" si="346"/>
        <v>BLACK_OXL</v>
      </c>
      <c r="CX313" s="51" t="str">
        <f t="shared" si="347"/>
        <v>PNY</v>
      </c>
      <c r="CY313" s="51">
        <f t="shared" si="348"/>
        <v>506</v>
      </c>
      <c r="CZ313" s="52">
        <f t="shared" si="298"/>
        <v>150</v>
      </c>
      <c r="DA313" s="52">
        <f t="shared" si="349"/>
        <v>109000</v>
      </c>
      <c r="DB313" s="51" t="str">
        <f t="shared" si="350"/>
        <v>BLACK</v>
      </c>
      <c r="DC313" s="51" t="str">
        <f t="shared" si="351"/>
        <v>OXL</v>
      </c>
      <c r="DD313" s="60"/>
      <c r="DE313" s="164"/>
      <c r="DG313" s="270">
        <v>41789</v>
      </c>
      <c r="DH313" s="276">
        <f t="shared" si="322"/>
        <v>41758</v>
      </c>
      <c r="DI313" s="269">
        <v>41772</v>
      </c>
      <c r="DJ313" s="269">
        <v>41772</v>
      </c>
      <c r="DK313" s="270"/>
      <c r="DL313" s="1167"/>
      <c r="DM313" s="1167"/>
      <c r="DN313" s="270"/>
      <c r="DO313" s="270"/>
      <c r="DP313" s="277">
        <f t="shared" si="323"/>
        <v>41788</v>
      </c>
      <c r="DQ313" s="270"/>
      <c r="DR313" s="270"/>
      <c r="DS313" s="271"/>
      <c r="DT313" s="270"/>
      <c r="DU313" s="271"/>
      <c r="DV313" s="270">
        <v>41820</v>
      </c>
      <c r="DW313" s="270"/>
      <c r="DX313" s="271"/>
      <c r="DY313" s="271"/>
      <c r="DZ313" s="60"/>
      <c r="EA313" s="61"/>
      <c r="EB313" s="61"/>
      <c r="EC313" s="26" t="str">
        <f t="shared" si="307"/>
        <v/>
      </c>
      <c r="ED313" s="26" t="str">
        <f t="shared" si="308"/>
        <v>PNYHPF5506BKOXL</v>
      </c>
      <c r="EE313" s="27">
        <f>IF($ED313="",0,IF(COUNTIF(ED$12:ED312,ED313)=0,0,COUNTIF(ED$12:ED312,ED313)))</f>
        <v>0</v>
      </c>
      <c r="EF313" s="26">
        <f t="shared" si="309"/>
        <v>0</v>
      </c>
      <c r="EG313" s="27" t="str">
        <f t="shared" si="310"/>
        <v/>
      </c>
      <c r="EI313" s="26" t="str">
        <f t="shared" si="311"/>
        <v>PNYHPF5506</v>
      </c>
      <c r="EJ313" s="26" t="str">
        <f t="shared" si="312"/>
        <v>PNYHPF5506BK</v>
      </c>
      <c r="EV313" s="26">
        <f t="shared" si="352"/>
        <v>3000</v>
      </c>
    </row>
    <row r="314" spans="1:152" s="26" customFormat="1" ht="52.5" customHeight="1">
      <c r="A314" s="168" t="str">
        <f>IF(OR($I314="TTL",$I314=""),"",IF(ISERROR(VLOOKUP($B314,CODE!$D:$G,CODE!$F$1-2,FALSE))=TRUE,"전략",VLOOKUP($B314,CODE!$D:$G,CODE!$F$1-2,FALSE)))</f>
        <v/>
      </c>
      <c r="B314" s="217" t="str">
        <f>IF(OR($I314="TTL",$I314=""),"",IF(VLOOKUP($P314,CODE!$K:$O,CODE!$O$1,FALSE)="",$I314,$I314&amp;"-"&amp;VLOOKUP($P314,CODE!$K:$O,CODE!$O$1,FALSE)))</f>
        <v/>
      </c>
      <c r="C314" s="71" t="str">
        <f t="shared" si="299"/>
        <v/>
      </c>
      <c r="D314" s="300" t="str">
        <f t="shared" si="300"/>
        <v/>
      </c>
      <c r="E314" s="71">
        <f t="shared" si="301"/>
        <v>0</v>
      </c>
      <c r="F314" s="193" t="str">
        <f t="shared" si="302"/>
        <v>0</v>
      </c>
      <c r="G314" s="71" t="str">
        <f t="shared" si="303"/>
        <v>0-</v>
      </c>
      <c r="H314" s="71">
        <f>IF(ISERROR(I314&amp;VLOOKUP(P314,CODE!$K:$N,CODE!$N$1,FALSE)&amp;S314)=TRUE,0,I314&amp;VLOOKUP(P314,CODE!$K:$N,CODE!$N$1,FALSE)&amp;S314)</f>
        <v>0</v>
      </c>
      <c r="I314" s="71" t="str">
        <f>IF(ISERROR(SEARCH("TTL",$K314))=TRUE,IF($L314="","",VLOOKUP($L314,CODE!$B:$G,CODE!$D$1,FALSE)),"TTL")</f>
        <v>TTL</v>
      </c>
      <c r="J314" s="237" t="str">
        <f t="shared" si="304"/>
        <v/>
      </c>
      <c r="K314" s="878" t="str">
        <f>C313&amp;" TTL"</f>
        <v>PNY-대경-07 TTL</v>
      </c>
      <c r="L314" s="40"/>
      <c r="M314" s="41" t="str">
        <f>IF(OR($I314="TTL",$L314=""),"",VLOOKUP($L314,CODE!$B:$D,CODE!$C$1,FALSE))</f>
        <v/>
      </c>
      <c r="N314" s="42" t="str">
        <f>IF(OR($I314="TTL",$L314=""),"",VLOOKUP($K$2,CODE!$S:$T,CODE!$T$1-1,FALSE))</f>
        <v/>
      </c>
      <c r="O314" s="43" t="str">
        <f>IF(OR($I314="TTL",$L314=""),"",VLOOKUP($L$2,CODE!$X:$Y,CODE!$Y$1-1,FALSE))</f>
        <v/>
      </c>
      <c r="P314" s="40"/>
      <c r="Q314" s="41" t="str">
        <f>IF(OR($I314="TTL",$P314=""),"",VLOOKUP($P314,CODE!$K:$M,CODE!$L$1,FALSE))</f>
        <v/>
      </c>
      <c r="R314" s="1282"/>
      <c r="S314" s="1283"/>
      <c r="T314" s="43" t="str">
        <f t="shared" si="317"/>
        <v/>
      </c>
      <c r="U314" s="39" t="str">
        <f t="shared" si="318"/>
        <v/>
      </c>
      <c r="V314" s="36">
        <f t="shared" si="290"/>
        <v>1.9999999999999998</v>
      </c>
      <c r="W314" s="1284"/>
      <c r="X314" s="39" t="str">
        <f>IF($Y314="","",VLOOKUP($Y314,CODE!$AE:$AF,CODE!$AF$1-1,FALSE))</f>
        <v/>
      </c>
      <c r="Y314" s="37"/>
      <c r="Z314" s="35" t="str">
        <f t="shared" si="319"/>
        <v/>
      </c>
      <c r="AA314" s="592" t="str">
        <f t="shared" ref="AA314:AA336" si="354">VLOOKUP($Z314&amp;$AX314,$EC:$EG,5,FALSE)</f>
        <v/>
      </c>
      <c r="AB314" s="44">
        <f t="shared" si="292"/>
        <v>1.9999999999999998</v>
      </c>
      <c r="AC314" s="598">
        <v>0</v>
      </c>
      <c r="AD314" s="184">
        <v>1</v>
      </c>
      <c r="AE314" s="1285"/>
      <c r="AF314" s="1286"/>
      <c r="AG314" s="1287"/>
      <c r="AH314" s="1288"/>
      <c r="AI314" s="224" t="str">
        <f t="shared" si="320"/>
        <v/>
      </c>
      <c r="AJ314" s="1289"/>
      <c r="AK314" s="1289"/>
      <c r="AL314" s="212" t="str">
        <f t="shared" si="321"/>
        <v/>
      </c>
      <c r="AM314" s="247">
        <f>IF(ISERROR(VLOOKUP($F314,[1]기획현황취합!$A$1:$E$65440,[1]기획현황취합!$B$1,FALSE))=TRUE,0,VLOOKUP($F314,[1]기획현황취합!$A$1:$E$65440,[1]기획현황취합!$B$1,FALSE))</f>
        <v>0</v>
      </c>
      <c r="AN314" s="1099">
        <f>IF(ISERROR(VLOOKUP($F314,[1]기획현황취합!$A$1:$E$65440,[1]기획현황취합!$C$1,FALSE))=TRUE,0,VLOOKUP($F314,[1]기획현황취합!$A$1:$E$65440,[1]기획현황취합!$C$1,FALSE))</f>
        <v>0</v>
      </c>
      <c r="AO314" s="45">
        <f>IF(ISERROR(($AM314/1.1)/VLOOKUP($AG314,'TARGET MU'!$A:$D,'TARGET MU'!$D$1,FALSE))=TRUE,0,($AM314/1.1)/VLOOKUP($AG314,'TARGET MU'!$A:$D,'TARGET MU'!$D$1,FALSE))</f>
        <v>0</v>
      </c>
      <c r="AP314" s="1110">
        <f>IF(OR(AF314=0,AND(AV314=0,AW314=0)),0,IF(AG314="캡보이2",AV314*$AQ$5+AU314,IF(OR(AK314="IN",AK314="BG",AK314="VT",AK314="CB"),$AU314+(($AV314*(1+$AW$4))*(HLOOKUP(VLOOKUP(AG314,'TARGET MU'!$A:$P,'TARGET MU'!$J$1,FALSE),$AO$4:$AR$5,2,FALSE)))+$AW314,$AU314+((($AV314*(1+$AW$4))*(1+HLOOKUP(VLOOKUP($P314,CODE!$K:$P,CODE!$P$1,FALSE),$AS$4:$AV$5,2,FALSE)))*(HLOOKUP(VLOOKUP(AG314,'TARGET MU'!$A:$P,'TARGET MU'!$J$1,FALSE),$AO$4:$AR$5,2,FALSE)))+$AW314)))</f>
        <v>0</v>
      </c>
      <c r="AQ314" s="38">
        <f t="shared" si="313"/>
        <v>0</v>
      </c>
      <c r="AR314" s="754">
        <v>0</v>
      </c>
      <c r="AS314" s="754">
        <v>0</v>
      </c>
      <c r="AT314" s="244" t="s">
        <v>1724</v>
      </c>
      <c r="AU314" s="219">
        <f t="shared" si="314"/>
        <v>0</v>
      </c>
      <c r="AV314" s="245">
        <v>0</v>
      </c>
      <c r="AW314" s="246">
        <v>0</v>
      </c>
      <c r="AX314" s="250">
        <f>IF(ISERROR(VLOOKUP($F314,[1]기획현황취합!$A$1:$E$65440,[1]기획현황취합!$D$1,FALSE))=TRUE,0,VLOOKUP($F314,[1]기획현황취합!$A$1:$E$65440,[1]기획현황취합!$D$1,FALSE))</f>
        <v>0</v>
      </c>
      <c r="AY314" s="248">
        <v>0</v>
      </c>
      <c r="AZ314" s="208">
        <f>IF(ISERROR(VLOOKUP($F314,[1]기획현황취합!$A$1:$E$65440,[1]기획현황취합!$E$1,FALSE))=TRUE,0,VLOOKUP($F314,[1]기획현황취합!$A$1:$E$65440,[1]기획현황취합!$E$1,FALSE))</f>
        <v>0</v>
      </c>
      <c r="BA314" s="243">
        <v>0</v>
      </c>
      <c r="BB314" s="243">
        <v>0</v>
      </c>
      <c r="BC314" s="243">
        <v>0</v>
      </c>
      <c r="BD314" s="243">
        <v>0</v>
      </c>
      <c r="BE314" s="243">
        <v>0</v>
      </c>
      <c r="BF314" s="243">
        <v>0</v>
      </c>
      <c r="BG314" s="249">
        <v>0</v>
      </c>
      <c r="BH314" s="249">
        <v>0</v>
      </c>
      <c r="BI314" s="83">
        <f>IF($I314="TTL",SUMIF($C:$C,MID($K314,1,SEARCH("TTL",$K314)-2),$BI:$BI),SUMIF(실입고현황!$A:$A,BB314&amp;VLOOKUP($AG314,'TARGET MU'!$A:$D,'TARGET MU'!$B$1,FALSE)&amp;$Z314&amp;" "&amp;$AE314,실입고현황!$C:$C))</f>
        <v>2290</v>
      </c>
      <c r="BJ314" s="102">
        <f>IF($I314="TTL",SUMIF($C:$C,MID($K314,1,SEARCH("TTL",$K314)-2),$BJ:$BJ),SUMIF(실입고현황!$A:$A,BC314&amp;VLOOKUP($AG314,'TARGET MU'!$A:$D,'TARGET MU'!$B$1,FALSE)&amp;$Z314&amp;" "&amp;$AE314,실입고현황!$C:$C))</f>
        <v>0</v>
      </c>
      <c r="BK314" s="103">
        <f>IF($I314="TTL",SUMIF($C:$C,MID($K314,1,SEARCH("TTL",$K314)-2),$BK:$BK),SUMIF(실입고현황!$A:$A,BD314&amp;VLOOKUP($AG314,'TARGET MU'!$A:$D,'TARGET MU'!$B$1,FALSE)&amp;$Z314&amp;" "&amp;$AE314,실입고현황!$C:$C))</f>
        <v>0</v>
      </c>
      <c r="BL314" s="103">
        <f>IF($I314="TTL",SUMIF($C:$C,MID($K314,1,SEARCH("TTL",$K314)-2),$BL:$BL),SUMIF(실입고현황!$A:$A,BE314&amp;VLOOKUP($AG314,'TARGET MU'!$A:$D,'TARGET MU'!$B$1,FALSE)&amp;$Z314&amp;" "&amp;$AE314,실입고현황!$C:$C))</f>
        <v>0</v>
      </c>
      <c r="BM314" s="103">
        <f>IF($I314="TTL",SUMIF($C:$C,MID($K314,1,SEARCH("TTL",$K314)-2),$BM:$BM),SUMIF(실입고현황!$A:$A,BF314&amp;VLOOKUP($AG314,'TARGET MU'!$A:$D,'TARGET MU'!$B$1,FALSE)&amp;$Z314&amp;" "&amp;$AE314,실입고현황!$C:$C))</f>
        <v>0</v>
      </c>
      <c r="BN314" s="104">
        <f t="shared" si="293"/>
        <v>0</v>
      </c>
      <c r="BO314" s="46">
        <f t="shared" si="294"/>
        <v>2200</v>
      </c>
      <c r="BP314" s="94">
        <f t="shared" si="295"/>
        <v>43795400</v>
      </c>
      <c r="BQ314" s="94">
        <f t="shared" si="296"/>
        <v>203800000</v>
      </c>
      <c r="BR314" s="47">
        <f t="shared" si="353"/>
        <v>4.2304152324839421</v>
      </c>
      <c r="BT314" s="26" t="str">
        <f>IF(ISERROR(Z314&amp;VLOOKUP($AG314,'TARGET MU'!$A:$D,'TARGET MU'!$B$1,FALSE))=TRUE,"",Z314&amp;VLOOKUP($AG314,'TARGET MU'!$A:$D,'TARGET MU'!$B$1,FALSE))</f>
        <v/>
      </c>
      <c r="BU314" s="31">
        <f t="shared" si="305"/>
        <v>0</v>
      </c>
      <c r="BV314" s="31" t="str">
        <f t="shared" si="306"/>
        <v>0</v>
      </c>
      <c r="BX314" s="54" t="str">
        <f t="shared" si="326"/>
        <v/>
      </c>
      <c r="BY314" s="55" t="str">
        <f t="shared" si="327"/>
        <v/>
      </c>
      <c r="BZ314" s="55">
        <f t="shared" si="328"/>
        <v>0</v>
      </c>
      <c r="CA314" s="55">
        <f t="shared" si="329"/>
        <v>0</v>
      </c>
      <c r="CB314" s="55">
        <f t="shared" si="330"/>
        <v>0</v>
      </c>
      <c r="CC314" s="55">
        <f t="shared" si="331"/>
        <v>0</v>
      </c>
      <c r="CD314" s="56">
        <f t="shared" si="332"/>
        <v>0</v>
      </c>
      <c r="CE314" s="55" t="str">
        <f t="shared" si="333"/>
        <v/>
      </c>
      <c r="CF314" s="55" t="str">
        <f t="shared" si="334"/>
        <v/>
      </c>
      <c r="CG314" s="56">
        <f t="shared" si="335"/>
        <v>0</v>
      </c>
      <c r="CH314" s="55" t="str">
        <f t="shared" si="336"/>
        <v/>
      </c>
      <c r="CI314" s="55">
        <f t="shared" si="337"/>
        <v>1</v>
      </c>
      <c r="CJ314" s="55">
        <f t="shared" si="338"/>
        <v>0</v>
      </c>
      <c r="CK314" s="57">
        <f t="shared" si="297"/>
        <v>2200</v>
      </c>
      <c r="CL314" s="58">
        <f t="shared" si="339"/>
        <v>0</v>
      </c>
      <c r="CM314" s="57">
        <f t="shared" si="340"/>
        <v>0</v>
      </c>
      <c r="CN314" s="57">
        <f t="shared" si="341"/>
        <v>0</v>
      </c>
      <c r="CO314" s="57">
        <f t="shared" si="342"/>
        <v>0</v>
      </c>
      <c r="CP314" s="59" t="str">
        <f t="shared" si="343"/>
        <v/>
      </c>
      <c r="CQ314" s="234"/>
      <c r="CS314" s="48"/>
      <c r="CT314" s="49" t="str">
        <f t="shared" si="344"/>
        <v>PNY-대경-07 TTL</v>
      </c>
      <c r="CU314" s="50" t="str">
        <f t="shared" si="345"/>
        <v/>
      </c>
      <c r="CV314" s="50" t="str">
        <f t="shared" si="324"/>
        <v/>
      </c>
      <c r="CW314" s="50" t="str">
        <f t="shared" si="346"/>
        <v/>
      </c>
      <c r="CX314" s="51">
        <f t="shared" si="347"/>
        <v>0</v>
      </c>
      <c r="CY314" s="51" t="str">
        <f t="shared" si="348"/>
        <v/>
      </c>
      <c r="CZ314" s="52">
        <f t="shared" si="298"/>
        <v>2200</v>
      </c>
      <c r="DA314" s="52">
        <f t="shared" si="349"/>
        <v>0</v>
      </c>
      <c r="DB314" s="51">
        <f t="shared" si="350"/>
        <v>0</v>
      </c>
      <c r="DC314" s="51">
        <f t="shared" si="351"/>
        <v>0</v>
      </c>
      <c r="DD314" s="60"/>
      <c r="DE314" s="164"/>
      <c r="DG314" s="270"/>
      <c r="DH314" s="276" t="str">
        <f t="shared" si="322"/>
        <v/>
      </c>
      <c r="DI314" s="269"/>
      <c r="DJ314" s="269"/>
      <c r="DK314" s="270"/>
      <c r="DL314" s="1167"/>
      <c r="DM314" s="1167"/>
      <c r="DN314" s="270"/>
      <c r="DO314" s="270"/>
      <c r="DP314" s="277" t="str">
        <f t="shared" si="323"/>
        <v/>
      </c>
      <c r="DQ314" s="270"/>
      <c r="DR314" s="270"/>
      <c r="DS314" s="271"/>
      <c r="DT314" s="270"/>
      <c r="DU314" s="271"/>
      <c r="DV314" s="270"/>
      <c r="DW314" s="270"/>
      <c r="DX314" s="271"/>
      <c r="DY314" s="271"/>
      <c r="DZ314" s="60"/>
      <c r="EA314" s="61"/>
      <c r="EB314" s="61"/>
      <c r="EC314" s="26" t="str">
        <f t="shared" si="307"/>
        <v>0</v>
      </c>
      <c r="ED314" s="26" t="str">
        <f t="shared" si="308"/>
        <v/>
      </c>
      <c r="EE314" s="27">
        <f>IF($ED314="",0,IF(COUNTIF(ED$12:ED313,ED314)=0,0,COUNTIF(ED$12:ED313,ED314)))</f>
        <v>0</v>
      </c>
      <c r="EF314" s="26">
        <f t="shared" si="309"/>
        <v>0</v>
      </c>
      <c r="EG314" s="27" t="str">
        <f t="shared" si="310"/>
        <v/>
      </c>
      <c r="EI314" s="26" t="str">
        <f t="shared" si="311"/>
        <v/>
      </c>
      <c r="EJ314" s="26" t="str">
        <f t="shared" si="312"/>
        <v/>
      </c>
    </row>
    <row r="315" spans="1:152" s="26" customFormat="1" ht="52.5" customHeight="1">
      <c r="A315" s="168" t="str">
        <f>IF(OR($I315="TTL",$I315=""),"",IF(ISERROR(VLOOKUP($B315,CODE!$D:$G,CODE!$F$1-2,FALSE))=TRUE,"전략",VLOOKUP($B315,CODE!$D:$G,CODE!$F$1-2,FALSE)))</f>
        <v>전략</v>
      </c>
      <c r="B315" s="217" t="str">
        <f>IF(OR($I315="TTL",$I315=""),"",IF(VLOOKUP($P315,CODE!$K:$O,CODE!$O$1,FALSE)="",$I315,$I315&amp;"-"&amp;VLOOKUP($P315,CODE!$K:$O,CODE!$O$1,FALSE)))</f>
        <v>PNY-의류</v>
      </c>
      <c r="C315" s="71" t="str">
        <f t="shared" si="299"/>
        <v>PNY-EVERGREEN-05</v>
      </c>
      <c r="D315" s="300" t="str">
        <f t="shared" si="300"/>
        <v>PNY-EVERGREEN-05PNYTLF5508GY</v>
      </c>
      <c r="E315" s="71">
        <f t="shared" si="301"/>
        <v>1</v>
      </c>
      <c r="F315" s="193" t="str">
        <f t="shared" si="302"/>
        <v>PNY-EVERGREEN-051</v>
      </c>
      <c r="G315" s="71" t="str">
        <f t="shared" si="303"/>
        <v>PNY-EVERGREEN-051-PNYTLF5508GREYOXS</v>
      </c>
      <c r="H315" s="71" t="str">
        <f>IF(ISERROR(I315&amp;VLOOKUP(P315,CODE!$K:$N,CODE!$N$1,FALSE)&amp;S315)=TRUE,0,I315&amp;VLOOKUP(P315,CODE!$K:$N,CODE!$N$1,FALSE)&amp;S315)</f>
        <v>PNY의류508</v>
      </c>
      <c r="I315" s="71" t="str">
        <f>IF(ISERROR(SEARCH("TTL",$K315))=TRUE,IF($L315="","",VLOOKUP($L315,CODE!$B:$G,CODE!$D$1,FALSE)),"TTL")</f>
        <v>PNY</v>
      </c>
      <c r="J315" s="237" t="str">
        <f t="shared" si="304"/>
        <v>14FW_P</v>
      </c>
      <c r="K315" s="878"/>
      <c r="L315" s="1296" t="s">
        <v>2840</v>
      </c>
      <c r="M315" s="41" t="str">
        <f>IF(OR($I315="TTL",$L315=""),"",VLOOKUP($L315,CODE!$B:$D,CODE!$C$1,FALSE))</f>
        <v>PLAY NEWYORK</v>
      </c>
      <c r="N315" s="42" t="str">
        <f>IF(OR($I315="TTL",$L315=""),"",VLOOKUP($K$2,CODE!$S:$T,CODE!$T$1-1,FALSE))</f>
        <v>F</v>
      </c>
      <c r="O315" s="1281">
        <v>5</v>
      </c>
      <c r="P315" s="40" t="s">
        <v>1938</v>
      </c>
      <c r="Q315" s="41" t="str">
        <f>IF(OR($I315="TTL",$P315=""),"",VLOOKUP($P315,CODE!$K:$M,CODE!$L$1,FALSE))</f>
        <v>LONG SLEEVES</v>
      </c>
      <c r="R315" s="1282" t="s">
        <v>2088</v>
      </c>
      <c r="S315" s="1283">
        <v>508</v>
      </c>
      <c r="T315" s="43">
        <f t="shared" si="317"/>
        <v>508</v>
      </c>
      <c r="U315" s="39" t="str">
        <f t="shared" si="318"/>
        <v>PNYTLF5508</v>
      </c>
      <c r="V315" s="36">
        <f t="shared" si="290"/>
        <v>0.1</v>
      </c>
      <c r="W315" s="1284" t="s">
        <v>2667</v>
      </c>
      <c r="X315" s="39" t="str">
        <f>IF($Y315="","",VLOOKUP($Y315,CODE!$AE:$AF,CODE!$AF$1-1,FALSE))</f>
        <v>GY</v>
      </c>
      <c r="Y315" s="37" t="s">
        <v>1977</v>
      </c>
      <c r="Z315" s="35" t="str">
        <f t="shared" si="319"/>
        <v>PNYTLF5508GY</v>
      </c>
      <c r="AA315" s="592" t="str">
        <f t="shared" si="354"/>
        <v/>
      </c>
      <c r="AB315" s="44">
        <f t="shared" si="292"/>
        <v>0.2</v>
      </c>
      <c r="AC315" s="598" t="s">
        <v>3018</v>
      </c>
      <c r="AD315" s="184">
        <v>1</v>
      </c>
      <c r="AE315" s="1285" t="s">
        <v>2024</v>
      </c>
      <c r="AF315" s="1295">
        <v>200</v>
      </c>
      <c r="AG315" s="1287" t="s">
        <v>2169</v>
      </c>
      <c r="AH315" s="1288">
        <v>5</v>
      </c>
      <c r="AI315" s="224" t="str">
        <f t="shared" si="320"/>
        <v>05</v>
      </c>
      <c r="AJ315" s="1289" t="s">
        <v>1944</v>
      </c>
      <c r="AK315" s="1289" t="s">
        <v>2167</v>
      </c>
      <c r="AL315" s="212">
        <f t="shared" si="321"/>
        <v>1</v>
      </c>
      <c r="AM315" s="247">
        <f>IF(ISERROR(VLOOKUP($F315,[1]기획현황취합!$A$1:$E$65440,[1]기획현황취합!$B$1,FALSE))=TRUE,0,VLOOKUP($F315,[1]기획현황취합!$A$1:$E$65440,[1]기획현황취합!$B$1,FALSE))</f>
        <v>69000</v>
      </c>
      <c r="AN315" s="1099">
        <f>IF(ISERROR(VLOOKUP($F315,[1]기획현황취합!$A$1:$E$65440,[1]기획현황취합!$C$1,FALSE))=TRUE,0,VLOOKUP($F315,[1]기획현황취합!$A$1:$E$65440,[1]기획현황취합!$C$1,FALSE))</f>
        <v>41803</v>
      </c>
      <c r="AO315" s="45">
        <f>IF(ISERROR(($AM315/1.1)/VLOOKUP($AG315,'TARGET MU'!$A:$D,'TARGET MU'!$D$1,FALSE))=TRUE,0,($AM315/1.1)/VLOOKUP($AG315,'TARGET MU'!$A:$D,'TARGET MU'!$D$1,FALSE))</f>
        <v>12545.454545454544</v>
      </c>
      <c r="AP315" s="1110">
        <f>IF(OR(AF315=0,AND(AV315=0,AW315=0)),0,IF(AG315="캡보이2",AV315*$AQ$5+AU315,IF(OR(AK315="IN",AK315="BG",AK315="VT",AK315="CB"),$AU315+(($AV315*(1+$AW$4))*(HLOOKUP(VLOOKUP(AG315,'TARGET MU'!$A:$P,'TARGET MU'!$J$1,FALSE),$AO$4:$AR$5,2,FALSE)))+$AW315,$AU315+((($AV315*(1+$AW$4))*(1+HLOOKUP(VLOOKUP($P315,CODE!$K:$P,CODE!$P$1,FALSE),$AS$4:$AV$5,2,FALSE)))*(HLOOKUP(VLOOKUP(AG315,'TARGET MU'!$A:$P,'TARGET MU'!$J$1,FALSE),$AO$4:$AR$5,2,FALSE)))+$AW315)))</f>
        <v>15842.314999999999</v>
      </c>
      <c r="AQ315" s="38">
        <f t="shared" si="313"/>
        <v>3296.8604545454546</v>
      </c>
      <c r="AR315" s="754">
        <v>0</v>
      </c>
      <c r="AS315" s="754">
        <v>50</v>
      </c>
      <c r="AT315" s="244" t="s">
        <v>1724</v>
      </c>
      <c r="AU315" s="219">
        <f t="shared" si="314"/>
        <v>50</v>
      </c>
      <c r="AV315" s="245">
        <v>12.1</v>
      </c>
      <c r="AW315" s="246">
        <v>0</v>
      </c>
      <c r="AX315" s="250">
        <f>IF(ISERROR(VLOOKUP($F315,[1]기획현황취합!$A$1:$E$65440,[1]기획현황취합!$D$1,FALSE))=TRUE,0,VLOOKUP($F315,[1]기획현황취합!$A$1:$E$65440,[1]기획현황취합!$D$1,FALSE))</f>
        <v>41767</v>
      </c>
      <c r="AY315" s="248">
        <v>41853</v>
      </c>
      <c r="AZ315" s="208">
        <f>IF(ISERROR(VLOOKUP($F315,[1]기획현황취합!$A$1:$E$65440,[1]기획현황취합!$E$1,FALSE))=TRUE,0,VLOOKUP($F315,[1]기획현황취합!$A$1:$E$65440,[1]기획현황취합!$E$1,FALSE))</f>
        <v>41848</v>
      </c>
      <c r="BA315" s="243">
        <v>41859</v>
      </c>
      <c r="BB315" s="243">
        <v>41876</v>
      </c>
      <c r="BC315" s="243">
        <v>0</v>
      </c>
      <c r="BD315" s="243">
        <v>0</v>
      </c>
      <c r="BE315" s="243">
        <v>0</v>
      </c>
      <c r="BF315" s="243">
        <v>0</v>
      </c>
      <c r="BG315" s="249" t="s">
        <v>2773</v>
      </c>
      <c r="BH315" s="249">
        <v>0</v>
      </c>
      <c r="BI315" s="83">
        <f>IF($I315="TTL",SUMIF($C:$C,MID($K315,1,SEARCH("TTL",$K315)-2),$BI:$BI),SUMIF(실입고현황!$A:$A,BB315&amp;VLOOKUP($AG315,'TARGET MU'!$A:$D,'TARGET MU'!$B$1,FALSE)&amp;$Z315&amp;" "&amp;$AE315,실입고현황!$C:$C))</f>
        <v>219</v>
      </c>
      <c r="BJ315" s="102">
        <f>IF($I315="TTL",SUMIF($C:$C,MID($K315,1,SEARCH("TTL",$K315)-2),$BJ:$BJ),SUMIF(실입고현황!$A:$A,BC315&amp;VLOOKUP($AG315,'TARGET MU'!$A:$D,'TARGET MU'!$B$1,FALSE)&amp;$Z315&amp;" "&amp;$AE315,실입고현황!$C:$C))</f>
        <v>0</v>
      </c>
      <c r="BK315" s="103">
        <f>IF($I315="TTL",SUMIF($C:$C,MID($K315,1,SEARCH("TTL",$K315)-2),$BK:$BK),SUMIF(실입고현황!$A:$A,BD315&amp;VLOOKUP($AG315,'TARGET MU'!$A:$D,'TARGET MU'!$B$1,FALSE)&amp;$Z315&amp;" "&amp;$AE315,실입고현황!$C:$C))</f>
        <v>0</v>
      </c>
      <c r="BL315" s="103">
        <f>IF($I315="TTL",SUMIF($C:$C,MID($K315,1,SEARCH("TTL",$K315)-2),$BL:$BL),SUMIF(실입고현황!$A:$A,BE315&amp;VLOOKUP($AG315,'TARGET MU'!$A:$D,'TARGET MU'!$B$1,FALSE)&amp;$Z315&amp;" "&amp;$AE315,실입고현황!$C:$C))</f>
        <v>0</v>
      </c>
      <c r="BM315" s="103">
        <f>IF($I315="TTL",SUMIF($C:$C,MID($K315,1,SEARCH("TTL",$K315)-2),$BM:$BM),SUMIF(실입고현황!$A:$A,BF315&amp;VLOOKUP($AG315,'TARGET MU'!$A:$D,'TARGET MU'!$B$1,FALSE)&amp;$Z315&amp;" "&amp;$AE315,실입고현황!$C:$C))</f>
        <v>0</v>
      </c>
      <c r="BN315" s="104">
        <f t="shared" si="293"/>
        <v>0</v>
      </c>
      <c r="BO315" s="46">
        <f t="shared" si="294"/>
        <v>200</v>
      </c>
      <c r="BP315" s="94">
        <f t="shared" si="295"/>
        <v>3168462.9999999995</v>
      </c>
      <c r="BQ315" s="94">
        <f t="shared" si="296"/>
        <v>13800000</v>
      </c>
      <c r="BR315" s="47">
        <f t="shared" si="353"/>
        <v>3.9594764229389914</v>
      </c>
      <c r="BT315" s="26" t="str">
        <f>IF(ISERROR(Z315&amp;VLOOKUP($AG315,'TARGET MU'!$A:$D,'TARGET MU'!$B$1,FALSE))=TRUE,"",Z315&amp;VLOOKUP($AG315,'TARGET MU'!$A:$D,'TARGET MU'!$B$1,FALSE))</f>
        <v>PNYTLF5508GY에버그린</v>
      </c>
      <c r="BU315" s="31">
        <f t="shared" si="305"/>
        <v>15842.314999999999</v>
      </c>
      <c r="BV315" s="31" t="str">
        <f t="shared" si="306"/>
        <v>PNYTLF5508GYOXS20069000EVERGREEN05CN</v>
      </c>
      <c r="BX315" s="54" t="str">
        <f t="shared" si="326"/>
        <v>PNY</v>
      </c>
      <c r="BY315" s="55">
        <f t="shared" si="327"/>
        <v>5</v>
      </c>
      <c r="BZ315" s="55" t="str">
        <f t="shared" si="328"/>
        <v>M</v>
      </c>
      <c r="CA315" s="55" t="str">
        <f t="shared" si="329"/>
        <v>TL</v>
      </c>
      <c r="CB315" s="55" t="str">
        <f t="shared" si="330"/>
        <v>K</v>
      </c>
      <c r="CC315" s="55" t="str">
        <f t="shared" si="331"/>
        <v>CN</v>
      </c>
      <c r="CD315" s="56" t="str">
        <f t="shared" si="332"/>
        <v>14FW_PLAYBOY_MTM_05_GY_KIDS</v>
      </c>
      <c r="CE315" s="55" t="str">
        <f t="shared" si="333"/>
        <v>PNYTLF5508</v>
      </c>
      <c r="CF315" s="55">
        <f t="shared" si="334"/>
        <v>508</v>
      </c>
      <c r="CG315" s="56" t="str">
        <f t="shared" si="335"/>
        <v>14FW_PLAYBOY_MTM_05_GY_KIDS</v>
      </c>
      <c r="CH315" s="55" t="str">
        <f t="shared" si="336"/>
        <v>GY</v>
      </c>
      <c r="CI315" s="55">
        <f t="shared" si="337"/>
        <v>1</v>
      </c>
      <c r="CJ315" s="55" t="str">
        <f t="shared" si="338"/>
        <v>OXS</v>
      </c>
      <c r="CK315" s="57">
        <f t="shared" si="297"/>
        <v>200</v>
      </c>
      <c r="CL315" s="58">
        <f t="shared" si="339"/>
        <v>12.1</v>
      </c>
      <c r="CM315" s="57">
        <f t="shared" si="340"/>
        <v>69000</v>
      </c>
      <c r="CN315" s="57">
        <f t="shared" si="341"/>
        <v>15792.314999999999</v>
      </c>
      <c r="CO315" s="57">
        <f t="shared" si="342"/>
        <v>50</v>
      </c>
      <c r="CP315" s="59">
        <f t="shared" si="343"/>
        <v>1</v>
      </c>
      <c r="CQ315" s="234"/>
      <c r="CS315" s="48"/>
      <c r="CT315" s="49" t="str">
        <f t="shared" si="344"/>
        <v>PNYTLF5508GYOXS</v>
      </c>
      <c r="CU315" s="50" t="str">
        <f t="shared" si="345"/>
        <v>PLAY NEWYORK</v>
      </c>
      <c r="CV315" s="50" t="str">
        <f t="shared" si="324"/>
        <v>LONG SLEEVES_508_KIDS</v>
      </c>
      <c r="CW315" s="50" t="str">
        <f t="shared" si="346"/>
        <v>GREY_OXS</v>
      </c>
      <c r="CX315" s="51" t="str">
        <f t="shared" si="347"/>
        <v>PNY</v>
      </c>
      <c r="CY315" s="51">
        <f t="shared" si="348"/>
        <v>508</v>
      </c>
      <c r="CZ315" s="52">
        <f t="shared" si="298"/>
        <v>200</v>
      </c>
      <c r="DA315" s="52">
        <f t="shared" si="349"/>
        <v>69000</v>
      </c>
      <c r="DB315" s="51" t="str">
        <f t="shared" si="350"/>
        <v>GREY</v>
      </c>
      <c r="DC315" s="51" t="str">
        <f t="shared" si="351"/>
        <v>OXS</v>
      </c>
      <c r="DD315" s="60"/>
      <c r="DE315" s="164"/>
      <c r="DG315" s="270">
        <v>41789</v>
      </c>
      <c r="DH315" s="276">
        <f t="shared" si="322"/>
        <v>41758</v>
      </c>
      <c r="DI315" s="269">
        <v>41772</v>
      </c>
      <c r="DJ315" s="269">
        <v>41801</v>
      </c>
      <c r="DK315" s="270"/>
      <c r="DL315" s="1167"/>
      <c r="DM315" s="1167"/>
      <c r="DN315" s="270"/>
      <c r="DO315" s="270"/>
      <c r="DP315" s="277">
        <f t="shared" si="323"/>
        <v>41788</v>
      </c>
      <c r="DQ315" s="270"/>
      <c r="DR315" s="270"/>
      <c r="DS315" s="271"/>
      <c r="DT315" s="270"/>
      <c r="DU315" s="271"/>
      <c r="DV315" s="270">
        <v>41820</v>
      </c>
      <c r="DW315" s="270"/>
      <c r="DX315" s="271"/>
      <c r="DY315" s="271"/>
      <c r="DZ315" s="60"/>
      <c r="EA315" s="61"/>
      <c r="EB315" s="61"/>
      <c r="EC315" s="26" t="str">
        <f t="shared" si="307"/>
        <v>PNYTLF5508GY41767</v>
      </c>
      <c r="ED315" s="26" t="str">
        <f t="shared" si="308"/>
        <v>PNYTLF5508GYOXS</v>
      </c>
      <c r="EE315" s="27">
        <f>IF($ED315="",0,IF(COUNTIF(ED$12:ED314,ED315)=0,0,COUNTIF(ED$12:ED314,ED315)))</f>
        <v>0</v>
      </c>
      <c r="EF315" s="26">
        <f t="shared" si="309"/>
        <v>0</v>
      </c>
      <c r="EG315" s="27" t="str">
        <f t="shared" si="310"/>
        <v/>
      </c>
      <c r="EI315" s="26" t="str">
        <f t="shared" si="311"/>
        <v>PNYTLF5508</v>
      </c>
      <c r="EJ315" s="26" t="str">
        <f t="shared" si="312"/>
        <v>PNYTLF5508GY</v>
      </c>
    </row>
    <row r="316" spans="1:152" s="26" customFormat="1" ht="52.5" customHeight="1">
      <c r="A316" s="168" t="str">
        <f>IF(OR($I316="TTL",$I316=""),"",IF(ISERROR(VLOOKUP($B316,CODE!$D:$G,CODE!$F$1-2,FALSE))=TRUE,"전략",VLOOKUP($B316,CODE!$D:$G,CODE!$F$1-2,FALSE)))</f>
        <v>전략</v>
      </c>
      <c r="B316" s="217" t="str">
        <f>IF(OR($I316="TTL",$I316=""),"",IF(VLOOKUP($P316,CODE!$K:$O,CODE!$O$1,FALSE)="",$I316,$I316&amp;"-"&amp;VLOOKUP($P316,CODE!$K:$O,CODE!$O$1,FALSE)))</f>
        <v>PNY-의류</v>
      </c>
      <c r="C316" s="71" t="str">
        <f t="shared" si="299"/>
        <v>PNY-EVERGREEN-05</v>
      </c>
      <c r="D316" s="300" t="str">
        <f t="shared" si="300"/>
        <v>PNY-EVERGREEN-05PNYTLF5508GY</v>
      </c>
      <c r="E316" s="71">
        <f t="shared" si="301"/>
        <v>1</v>
      </c>
      <c r="F316" s="193" t="str">
        <f t="shared" si="302"/>
        <v>PNY-EVERGREEN-051</v>
      </c>
      <c r="G316" s="71" t="str">
        <f t="shared" si="303"/>
        <v>PNY-EVERGREEN-051-PNYTLF5508GREYOSS</v>
      </c>
      <c r="H316" s="71" t="str">
        <f>IF(ISERROR(I316&amp;VLOOKUP(P316,CODE!$K:$N,CODE!$N$1,FALSE)&amp;S316)=TRUE,0,I316&amp;VLOOKUP(P316,CODE!$K:$N,CODE!$N$1,FALSE)&amp;S316)</f>
        <v>PNY의류508</v>
      </c>
      <c r="I316" s="71" t="str">
        <f>IF(ISERROR(SEARCH("TTL",$K316))=TRUE,IF($L316="","",VLOOKUP($L316,CODE!$B:$G,CODE!$D$1,FALSE)),"TTL")</f>
        <v>PNY</v>
      </c>
      <c r="J316" s="237" t="str">
        <f t="shared" si="304"/>
        <v>14FW_P</v>
      </c>
      <c r="K316" s="878"/>
      <c r="L316" s="1296" t="s">
        <v>2840</v>
      </c>
      <c r="M316" s="41" t="str">
        <f>IF(OR($I316="TTL",$L316=""),"",VLOOKUP($L316,CODE!$B:$D,CODE!$C$1,FALSE))</f>
        <v>PLAY NEWYORK</v>
      </c>
      <c r="N316" s="42" t="str">
        <f>IF(OR($I316="TTL",$L316=""),"",VLOOKUP($K$2,CODE!$S:$T,CODE!$T$1-1,FALSE))</f>
        <v>F</v>
      </c>
      <c r="O316" s="1281">
        <v>5</v>
      </c>
      <c r="P316" s="40" t="s">
        <v>1938</v>
      </c>
      <c r="Q316" s="41" t="str">
        <f>IF(OR($I316="TTL",$P316=""),"",VLOOKUP($P316,CODE!$K:$M,CODE!$L$1,FALSE))</f>
        <v>LONG SLEEVES</v>
      </c>
      <c r="R316" s="1282" t="s">
        <v>2088</v>
      </c>
      <c r="S316" s="1283">
        <v>508</v>
      </c>
      <c r="T316" s="43">
        <f t="shared" si="317"/>
        <v>508</v>
      </c>
      <c r="U316" s="39" t="str">
        <f t="shared" si="318"/>
        <v>PNYTLF5508</v>
      </c>
      <c r="V316" s="36">
        <f t="shared" si="290"/>
        <v>0.1</v>
      </c>
      <c r="W316" s="1284" t="s">
        <v>2667</v>
      </c>
      <c r="X316" s="39" t="str">
        <f>IF($Y316="","",VLOOKUP($Y316,CODE!$AE:$AF,CODE!$AF$1-1,FALSE))</f>
        <v>GY</v>
      </c>
      <c r="Y316" s="37" t="s">
        <v>1977</v>
      </c>
      <c r="Z316" s="35" t="str">
        <f t="shared" si="319"/>
        <v>PNYTLF5508GY</v>
      </c>
      <c r="AA316" s="592" t="str">
        <f t="shared" si="354"/>
        <v/>
      </c>
      <c r="AB316" s="44">
        <f t="shared" si="292"/>
        <v>0.2</v>
      </c>
      <c r="AC316" s="598" t="s">
        <v>3018</v>
      </c>
      <c r="AD316" s="184">
        <v>1</v>
      </c>
      <c r="AE316" s="1285" t="s">
        <v>1942</v>
      </c>
      <c r="AF316" s="1295">
        <v>300</v>
      </c>
      <c r="AG316" s="1287" t="s">
        <v>2169</v>
      </c>
      <c r="AH316" s="1288">
        <v>5</v>
      </c>
      <c r="AI316" s="224" t="str">
        <f t="shared" si="320"/>
        <v>05</v>
      </c>
      <c r="AJ316" s="1289" t="s">
        <v>1944</v>
      </c>
      <c r="AK316" s="1289" t="s">
        <v>2167</v>
      </c>
      <c r="AL316" s="212">
        <f t="shared" si="321"/>
        <v>1</v>
      </c>
      <c r="AM316" s="247">
        <f>IF(ISERROR(VLOOKUP($F316,[1]기획현황취합!$A$1:$E$65440,[1]기획현황취합!$B$1,FALSE))=TRUE,0,VLOOKUP($F316,[1]기획현황취합!$A$1:$E$65440,[1]기획현황취합!$B$1,FALSE))</f>
        <v>69000</v>
      </c>
      <c r="AN316" s="1099">
        <f>IF(ISERROR(VLOOKUP($F316,[1]기획현황취합!$A$1:$E$65440,[1]기획현황취합!$C$1,FALSE))=TRUE,0,VLOOKUP($F316,[1]기획현황취합!$A$1:$E$65440,[1]기획현황취합!$C$1,FALSE))</f>
        <v>41803</v>
      </c>
      <c r="AO316" s="45">
        <f>IF(ISERROR(($AM316/1.1)/VLOOKUP($AG316,'TARGET MU'!$A:$D,'TARGET MU'!$D$1,FALSE))=TRUE,0,($AM316/1.1)/VLOOKUP($AG316,'TARGET MU'!$A:$D,'TARGET MU'!$D$1,FALSE))</f>
        <v>12545.454545454544</v>
      </c>
      <c r="AP316" s="1110">
        <f>IF(OR(AF316=0,AND(AV316=0,AW316=0)),0,IF(AG316="캡보이2",AV316*$AQ$5+AU316,IF(OR(AK316="IN",AK316="BG",AK316="VT",AK316="CB"),$AU316+(($AV316*(1+$AW$4))*(HLOOKUP(VLOOKUP(AG316,'TARGET MU'!$A:$P,'TARGET MU'!$J$1,FALSE),$AO$4:$AR$5,2,FALSE)))+$AW316,$AU316+((($AV316*(1+$AW$4))*(1+HLOOKUP(VLOOKUP($P316,CODE!$K:$P,CODE!$P$1,FALSE),$AS$4:$AV$5,2,FALSE)))*(HLOOKUP(VLOOKUP(AG316,'TARGET MU'!$A:$P,'TARGET MU'!$J$1,FALSE),$AO$4:$AR$5,2,FALSE)))+$AW316)))</f>
        <v>15842.314999999999</v>
      </c>
      <c r="AQ316" s="38">
        <f t="shared" ref="AQ316:AQ336" si="355">AP316-AO316</f>
        <v>3296.8604545454546</v>
      </c>
      <c r="AR316" s="754">
        <v>0</v>
      </c>
      <c r="AS316" s="754">
        <v>50</v>
      </c>
      <c r="AT316" s="244" t="s">
        <v>1724</v>
      </c>
      <c r="AU316" s="219">
        <f t="shared" ref="AU316:AU336" si="356">SUM(AR316:AT316)</f>
        <v>50</v>
      </c>
      <c r="AV316" s="245">
        <v>12.1</v>
      </c>
      <c r="AW316" s="246">
        <v>0</v>
      </c>
      <c r="AX316" s="250">
        <f>IF(ISERROR(VLOOKUP($F316,[1]기획현황취합!$A$1:$E$65440,[1]기획현황취합!$D$1,FALSE))=TRUE,0,VLOOKUP($F316,[1]기획현황취합!$A$1:$E$65440,[1]기획현황취합!$D$1,FALSE))</f>
        <v>41767</v>
      </c>
      <c r="AY316" s="248">
        <v>41853</v>
      </c>
      <c r="AZ316" s="208">
        <f>IF(ISERROR(VLOOKUP($F316,[1]기획현황취합!$A$1:$E$65440,[1]기획현황취합!$E$1,FALSE))=TRUE,0,VLOOKUP($F316,[1]기획현황취합!$A$1:$E$65440,[1]기획현황취합!$E$1,FALSE))</f>
        <v>41848</v>
      </c>
      <c r="BA316" s="243">
        <v>41859</v>
      </c>
      <c r="BB316" s="243">
        <v>41876</v>
      </c>
      <c r="BC316" s="243">
        <v>0</v>
      </c>
      <c r="BD316" s="243">
        <v>0</v>
      </c>
      <c r="BE316" s="243">
        <v>0</v>
      </c>
      <c r="BF316" s="243">
        <v>0</v>
      </c>
      <c r="BG316" s="249" t="s">
        <v>2773</v>
      </c>
      <c r="BH316" s="249">
        <v>0</v>
      </c>
      <c r="BI316" s="83">
        <f>IF($I316="TTL",SUMIF($C:$C,MID($K316,1,SEARCH("TTL",$K316)-2),$BI:$BI),SUMIF(실입고현황!$A:$A,BB316&amp;VLOOKUP($AG316,'TARGET MU'!$A:$D,'TARGET MU'!$B$1,FALSE)&amp;$Z316&amp;" "&amp;$AE316,실입고현황!$C:$C))</f>
        <v>310</v>
      </c>
      <c r="BJ316" s="102">
        <f>IF($I316="TTL",SUMIF($C:$C,MID($K316,1,SEARCH("TTL",$K316)-2),$BJ:$BJ),SUMIF(실입고현황!$A:$A,BC316&amp;VLOOKUP($AG316,'TARGET MU'!$A:$D,'TARGET MU'!$B$1,FALSE)&amp;$Z316&amp;" "&amp;$AE316,실입고현황!$C:$C))</f>
        <v>0</v>
      </c>
      <c r="BK316" s="103">
        <f>IF($I316="TTL",SUMIF($C:$C,MID($K316,1,SEARCH("TTL",$K316)-2),$BK:$BK),SUMIF(실입고현황!$A:$A,BD316&amp;VLOOKUP($AG316,'TARGET MU'!$A:$D,'TARGET MU'!$B$1,FALSE)&amp;$Z316&amp;" "&amp;$AE316,실입고현황!$C:$C))</f>
        <v>0</v>
      </c>
      <c r="BL316" s="103">
        <f>IF($I316="TTL",SUMIF($C:$C,MID($K316,1,SEARCH("TTL",$K316)-2),$BL:$BL),SUMIF(실입고현황!$A:$A,BE316&amp;VLOOKUP($AG316,'TARGET MU'!$A:$D,'TARGET MU'!$B$1,FALSE)&amp;$Z316&amp;" "&amp;$AE316,실입고현황!$C:$C))</f>
        <v>0</v>
      </c>
      <c r="BM316" s="103">
        <f>IF($I316="TTL",SUMIF($C:$C,MID($K316,1,SEARCH("TTL",$K316)-2),$BM:$BM),SUMIF(실입고현황!$A:$A,BF316&amp;VLOOKUP($AG316,'TARGET MU'!$A:$D,'TARGET MU'!$B$1,FALSE)&amp;$Z316&amp;" "&amp;$AE316,실입고현황!$C:$C))</f>
        <v>0</v>
      </c>
      <c r="BN316" s="104">
        <f t="shared" si="293"/>
        <v>0</v>
      </c>
      <c r="BO316" s="46">
        <f t="shared" si="294"/>
        <v>300</v>
      </c>
      <c r="BP316" s="94">
        <f t="shared" si="295"/>
        <v>4752694.5</v>
      </c>
      <c r="BQ316" s="94">
        <f t="shared" si="296"/>
        <v>20700000</v>
      </c>
      <c r="BR316" s="47">
        <f t="shared" si="353"/>
        <v>3.9594764229389914</v>
      </c>
      <c r="BT316" s="26" t="str">
        <f>IF(ISERROR(Z316&amp;VLOOKUP($AG316,'TARGET MU'!$A:$D,'TARGET MU'!$B$1,FALSE))=TRUE,"",Z316&amp;VLOOKUP($AG316,'TARGET MU'!$A:$D,'TARGET MU'!$B$1,FALSE))</f>
        <v>PNYTLF5508GY에버그린</v>
      </c>
      <c r="BU316" s="31">
        <f t="shared" si="305"/>
        <v>15842.314999999999</v>
      </c>
      <c r="BV316" s="31" t="str">
        <f t="shared" si="306"/>
        <v>PNYTLF5508GYOSS30069000EVERGREEN05CN</v>
      </c>
      <c r="BX316" s="54" t="str">
        <f t="shared" si="326"/>
        <v>PNY</v>
      </c>
      <c r="BY316" s="55">
        <f t="shared" si="327"/>
        <v>5</v>
      </c>
      <c r="BZ316" s="55" t="str">
        <f t="shared" si="328"/>
        <v>M</v>
      </c>
      <c r="CA316" s="55" t="str">
        <f t="shared" si="329"/>
        <v>TL</v>
      </c>
      <c r="CB316" s="55" t="str">
        <f t="shared" si="330"/>
        <v>K</v>
      </c>
      <c r="CC316" s="55" t="str">
        <f t="shared" si="331"/>
        <v>CN</v>
      </c>
      <c r="CD316" s="56" t="str">
        <f t="shared" si="332"/>
        <v>14FW_PLAYBOY_MTM_05_GY_KIDS</v>
      </c>
      <c r="CE316" s="55" t="str">
        <f t="shared" si="333"/>
        <v>PNYTLF5508</v>
      </c>
      <c r="CF316" s="55">
        <f t="shared" si="334"/>
        <v>508</v>
      </c>
      <c r="CG316" s="56" t="str">
        <f t="shared" si="335"/>
        <v>14FW_PLAYBOY_MTM_05_GY_KIDS</v>
      </c>
      <c r="CH316" s="55" t="str">
        <f t="shared" si="336"/>
        <v>GY</v>
      </c>
      <c r="CI316" s="55">
        <f t="shared" si="337"/>
        <v>1</v>
      </c>
      <c r="CJ316" s="55" t="str">
        <f t="shared" si="338"/>
        <v>OSS</v>
      </c>
      <c r="CK316" s="57">
        <f t="shared" si="297"/>
        <v>300</v>
      </c>
      <c r="CL316" s="58">
        <f t="shared" si="339"/>
        <v>12.1</v>
      </c>
      <c r="CM316" s="57">
        <f t="shared" si="340"/>
        <v>69000</v>
      </c>
      <c r="CN316" s="57">
        <f t="shared" si="341"/>
        <v>15792.314999999999</v>
      </c>
      <c r="CO316" s="57">
        <f t="shared" si="342"/>
        <v>50</v>
      </c>
      <c r="CP316" s="59">
        <f t="shared" si="343"/>
        <v>1</v>
      </c>
      <c r="CQ316" s="234"/>
      <c r="CS316" s="48"/>
      <c r="CT316" s="49" t="str">
        <f t="shared" si="344"/>
        <v>PNYTLF5508GYOSS</v>
      </c>
      <c r="CU316" s="50" t="str">
        <f t="shared" si="345"/>
        <v>PLAY NEWYORK</v>
      </c>
      <c r="CV316" s="50" t="str">
        <f t="shared" si="324"/>
        <v>LONG SLEEVES_508_KIDS</v>
      </c>
      <c r="CW316" s="50" t="str">
        <f t="shared" si="346"/>
        <v>GREY_OSS</v>
      </c>
      <c r="CX316" s="51" t="str">
        <f t="shared" si="347"/>
        <v>PNY</v>
      </c>
      <c r="CY316" s="51">
        <f t="shared" si="348"/>
        <v>508</v>
      </c>
      <c r="CZ316" s="52">
        <f t="shared" si="298"/>
        <v>300</v>
      </c>
      <c r="DA316" s="52">
        <f t="shared" si="349"/>
        <v>69000</v>
      </c>
      <c r="DB316" s="51" t="str">
        <f t="shared" si="350"/>
        <v>GREY</v>
      </c>
      <c r="DC316" s="51" t="str">
        <f t="shared" si="351"/>
        <v>OSS</v>
      </c>
      <c r="DD316" s="60"/>
      <c r="DE316" s="164"/>
      <c r="DG316" s="270">
        <v>41789</v>
      </c>
      <c r="DH316" s="276">
        <f t="shared" si="322"/>
        <v>41758</v>
      </c>
      <c r="DI316" s="269">
        <v>41772</v>
      </c>
      <c r="DJ316" s="269">
        <v>41801</v>
      </c>
      <c r="DK316" s="270"/>
      <c r="DL316" s="1167"/>
      <c r="DM316" s="1167"/>
      <c r="DN316" s="270"/>
      <c r="DO316" s="270"/>
      <c r="DP316" s="277">
        <f t="shared" si="323"/>
        <v>41788</v>
      </c>
      <c r="DQ316" s="270"/>
      <c r="DR316" s="270"/>
      <c r="DS316" s="271"/>
      <c r="DT316" s="270"/>
      <c r="DU316" s="271"/>
      <c r="DV316" s="270">
        <v>41820</v>
      </c>
      <c r="DW316" s="270"/>
      <c r="DX316" s="271"/>
      <c r="DY316" s="271"/>
      <c r="DZ316" s="60"/>
      <c r="EA316" s="61"/>
      <c r="EB316" s="61"/>
      <c r="EC316" s="26" t="str">
        <f t="shared" si="307"/>
        <v/>
      </c>
      <c r="ED316" s="26" t="str">
        <f t="shared" si="308"/>
        <v>PNYTLF5508GYOSS</v>
      </c>
      <c r="EE316" s="27">
        <f>IF($ED316="",0,IF(COUNTIF(ED$12:ED315,ED316)=0,0,COUNTIF(ED$12:ED315,ED316)))</f>
        <v>0</v>
      </c>
      <c r="EF316" s="26">
        <f t="shared" si="309"/>
        <v>0</v>
      </c>
      <c r="EG316" s="27" t="str">
        <f t="shared" si="310"/>
        <v/>
      </c>
      <c r="EI316" s="26" t="str">
        <f t="shared" si="311"/>
        <v>PNYTLF5508</v>
      </c>
      <c r="EJ316" s="26" t="str">
        <f t="shared" si="312"/>
        <v>PNYTLF5508GY</v>
      </c>
    </row>
    <row r="317" spans="1:152" s="26" customFormat="1" ht="52.5" customHeight="1">
      <c r="A317" s="168" t="str">
        <f>IF(OR($I317="TTL",$I317=""),"",IF(ISERROR(VLOOKUP($B317,CODE!$D:$G,CODE!$F$1-2,FALSE))=TRUE,"전략",VLOOKUP($B317,CODE!$D:$G,CODE!$F$1-2,FALSE)))</f>
        <v>전략</v>
      </c>
      <c r="B317" s="217" t="str">
        <f>IF(OR($I317="TTL",$I317=""),"",IF(VLOOKUP($P317,CODE!$K:$O,CODE!$O$1,FALSE)="",$I317,$I317&amp;"-"&amp;VLOOKUP($P317,CODE!$K:$O,CODE!$O$1,FALSE)))</f>
        <v>PNY-의류</v>
      </c>
      <c r="C317" s="71" t="str">
        <f t="shared" si="299"/>
        <v>PNY-EVERGREEN-05</v>
      </c>
      <c r="D317" s="300" t="str">
        <f t="shared" si="300"/>
        <v>PNY-EVERGREEN-05PNYTLF5508GY</v>
      </c>
      <c r="E317" s="71">
        <f t="shared" si="301"/>
        <v>1</v>
      </c>
      <c r="F317" s="193" t="str">
        <f t="shared" si="302"/>
        <v>PNY-EVERGREEN-051</v>
      </c>
      <c r="G317" s="71" t="str">
        <f t="shared" si="303"/>
        <v>PNY-EVERGREEN-051-PNYTLF5508GREYOMM</v>
      </c>
      <c r="H317" s="71" t="str">
        <f>IF(ISERROR(I317&amp;VLOOKUP(P317,CODE!$K:$N,CODE!$N$1,FALSE)&amp;S317)=TRUE,0,I317&amp;VLOOKUP(P317,CODE!$K:$N,CODE!$N$1,FALSE)&amp;S317)</f>
        <v>PNY의류508</v>
      </c>
      <c r="I317" s="71" t="str">
        <f>IF(ISERROR(SEARCH("TTL",$K317))=TRUE,IF($L317="","",VLOOKUP($L317,CODE!$B:$G,CODE!$D$1,FALSE)),"TTL")</f>
        <v>PNY</v>
      </c>
      <c r="J317" s="237" t="str">
        <f t="shared" si="304"/>
        <v>14FW_P</v>
      </c>
      <c r="K317" s="878"/>
      <c r="L317" s="1296" t="s">
        <v>2840</v>
      </c>
      <c r="M317" s="41" t="str">
        <f>IF(OR($I317="TTL",$L317=""),"",VLOOKUP($L317,CODE!$B:$D,CODE!$C$1,FALSE))</f>
        <v>PLAY NEWYORK</v>
      </c>
      <c r="N317" s="42" t="str">
        <f>IF(OR($I317="TTL",$L317=""),"",VLOOKUP($K$2,CODE!$S:$T,CODE!$T$1-1,FALSE))</f>
        <v>F</v>
      </c>
      <c r="O317" s="1281">
        <v>5</v>
      </c>
      <c r="P317" s="40" t="s">
        <v>1938</v>
      </c>
      <c r="Q317" s="41" t="str">
        <f>IF(OR($I317="TTL",$P317=""),"",VLOOKUP($P317,CODE!$K:$M,CODE!$L$1,FALSE))</f>
        <v>LONG SLEEVES</v>
      </c>
      <c r="R317" s="1282" t="s">
        <v>2088</v>
      </c>
      <c r="S317" s="1283">
        <v>508</v>
      </c>
      <c r="T317" s="43">
        <f t="shared" si="317"/>
        <v>508</v>
      </c>
      <c r="U317" s="39" t="str">
        <f t="shared" si="318"/>
        <v>PNYTLF5508</v>
      </c>
      <c r="V317" s="36">
        <f t="shared" si="290"/>
        <v>0.1</v>
      </c>
      <c r="W317" s="1284" t="s">
        <v>2667</v>
      </c>
      <c r="X317" s="39" t="str">
        <f>IF($Y317="","",VLOOKUP($Y317,CODE!$AE:$AF,CODE!$AF$1-1,FALSE))</f>
        <v>GY</v>
      </c>
      <c r="Y317" s="37" t="s">
        <v>1977</v>
      </c>
      <c r="Z317" s="35" t="str">
        <f t="shared" si="319"/>
        <v>PNYTLF5508GY</v>
      </c>
      <c r="AA317" s="592" t="str">
        <f t="shared" si="354"/>
        <v/>
      </c>
      <c r="AB317" s="44">
        <f t="shared" si="292"/>
        <v>0.2</v>
      </c>
      <c r="AC317" s="598" t="s">
        <v>3017</v>
      </c>
      <c r="AD317" s="184">
        <v>1</v>
      </c>
      <c r="AE317" s="1285" t="s">
        <v>1951</v>
      </c>
      <c r="AF317" s="1295">
        <v>300</v>
      </c>
      <c r="AG317" s="1287" t="s">
        <v>2169</v>
      </c>
      <c r="AH317" s="1288">
        <v>5</v>
      </c>
      <c r="AI317" s="224" t="str">
        <f t="shared" si="320"/>
        <v>05</v>
      </c>
      <c r="AJ317" s="1289" t="s">
        <v>1944</v>
      </c>
      <c r="AK317" s="1289" t="s">
        <v>2167</v>
      </c>
      <c r="AL317" s="212">
        <f t="shared" si="321"/>
        <v>1</v>
      </c>
      <c r="AM317" s="247">
        <f>IF(ISERROR(VLOOKUP($F317,[1]기획현황취합!$A$1:$E$65440,[1]기획현황취합!$B$1,FALSE))=TRUE,0,VLOOKUP($F317,[1]기획현황취합!$A$1:$E$65440,[1]기획현황취합!$B$1,FALSE))</f>
        <v>69000</v>
      </c>
      <c r="AN317" s="1099">
        <f>IF(ISERROR(VLOOKUP($F317,[1]기획현황취합!$A$1:$E$65440,[1]기획현황취합!$C$1,FALSE))=TRUE,0,VLOOKUP($F317,[1]기획현황취합!$A$1:$E$65440,[1]기획현황취합!$C$1,FALSE))</f>
        <v>41803</v>
      </c>
      <c r="AO317" s="45">
        <f>IF(ISERROR(($AM317/1.1)/VLOOKUP($AG317,'TARGET MU'!$A:$D,'TARGET MU'!$D$1,FALSE))=TRUE,0,($AM317/1.1)/VLOOKUP($AG317,'TARGET MU'!$A:$D,'TARGET MU'!$D$1,FALSE))</f>
        <v>12545.454545454544</v>
      </c>
      <c r="AP317" s="1110">
        <f>IF(OR(AF317=0,AND(AV317=0,AW317=0)),0,IF(AG317="캡보이2",AV317*$AQ$5+AU317,IF(OR(AK317="IN",AK317="BG",AK317="VT",AK317="CB"),$AU317+(($AV317*(1+$AW$4))*(HLOOKUP(VLOOKUP(AG317,'TARGET MU'!$A:$P,'TARGET MU'!$J$1,FALSE),$AO$4:$AR$5,2,FALSE)))+$AW317,$AU317+((($AV317*(1+$AW$4))*(1+HLOOKUP(VLOOKUP($P317,CODE!$K:$P,CODE!$P$1,FALSE),$AS$4:$AV$5,2,FALSE)))*(HLOOKUP(VLOOKUP(AG317,'TARGET MU'!$A:$P,'TARGET MU'!$J$1,FALSE),$AO$4:$AR$5,2,FALSE)))+$AW317)))</f>
        <v>15842.314999999999</v>
      </c>
      <c r="AQ317" s="38">
        <f t="shared" si="355"/>
        <v>3296.8604545454546</v>
      </c>
      <c r="AR317" s="754">
        <v>0</v>
      </c>
      <c r="AS317" s="754">
        <v>50</v>
      </c>
      <c r="AT317" s="244" t="s">
        <v>1724</v>
      </c>
      <c r="AU317" s="219">
        <f t="shared" si="356"/>
        <v>50</v>
      </c>
      <c r="AV317" s="245">
        <v>12.1</v>
      </c>
      <c r="AW317" s="246">
        <v>0</v>
      </c>
      <c r="AX317" s="250">
        <f>IF(ISERROR(VLOOKUP($F317,[1]기획현황취합!$A$1:$E$65440,[1]기획현황취합!$D$1,FALSE))=TRUE,0,VLOOKUP($F317,[1]기획현황취합!$A$1:$E$65440,[1]기획현황취합!$D$1,FALSE))</f>
        <v>41767</v>
      </c>
      <c r="AY317" s="248">
        <v>41853</v>
      </c>
      <c r="AZ317" s="208">
        <f>IF(ISERROR(VLOOKUP($F317,[1]기획현황취합!$A$1:$E$65440,[1]기획현황취합!$E$1,FALSE))=TRUE,0,VLOOKUP($F317,[1]기획현황취합!$A$1:$E$65440,[1]기획현황취합!$E$1,FALSE))</f>
        <v>41848</v>
      </c>
      <c r="BA317" s="243">
        <v>41859</v>
      </c>
      <c r="BB317" s="243">
        <v>41876</v>
      </c>
      <c r="BC317" s="243">
        <v>0</v>
      </c>
      <c r="BD317" s="243">
        <v>0</v>
      </c>
      <c r="BE317" s="243">
        <v>0</v>
      </c>
      <c r="BF317" s="243">
        <v>0</v>
      </c>
      <c r="BG317" s="249" t="s">
        <v>2773</v>
      </c>
      <c r="BH317" s="249">
        <v>0</v>
      </c>
      <c r="BI317" s="83">
        <f>IF($I317="TTL",SUMIF($C:$C,MID($K317,1,SEARCH("TTL",$K317)-2),$BI:$BI),SUMIF(실입고현황!$A:$A,BB317&amp;VLOOKUP($AG317,'TARGET MU'!$A:$D,'TARGET MU'!$B$1,FALSE)&amp;$Z317&amp;" "&amp;$AE317,실입고현황!$C:$C))</f>
        <v>320</v>
      </c>
      <c r="BJ317" s="102">
        <f>IF($I317="TTL",SUMIF($C:$C,MID($K317,1,SEARCH("TTL",$K317)-2),$BJ:$BJ),SUMIF(실입고현황!$A:$A,BC317&amp;VLOOKUP($AG317,'TARGET MU'!$A:$D,'TARGET MU'!$B$1,FALSE)&amp;$Z317&amp;" "&amp;$AE317,실입고현황!$C:$C))</f>
        <v>0</v>
      </c>
      <c r="BK317" s="103">
        <f>IF($I317="TTL",SUMIF($C:$C,MID($K317,1,SEARCH("TTL",$K317)-2),$BK:$BK),SUMIF(실입고현황!$A:$A,BD317&amp;VLOOKUP($AG317,'TARGET MU'!$A:$D,'TARGET MU'!$B$1,FALSE)&amp;$Z317&amp;" "&amp;$AE317,실입고현황!$C:$C))</f>
        <v>0</v>
      </c>
      <c r="BL317" s="103">
        <f>IF($I317="TTL",SUMIF($C:$C,MID($K317,1,SEARCH("TTL",$K317)-2),$BL:$BL),SUMIF(실입고현황!$A:$A,BE317&amp;VLOOKUP($AG317,'TARGET MU'!$A:$D,'TARGET MU'!$B$1,FALSE)&amp;$Z317&amp;" "&amp;$AE317,실입고현황!$C:$C))</f>
        <v>0</v>
      </c>
      <c r="BM317" s="103">
        <f>IF($I317="TTL",SUMIF($C:$C,MID($K317,1,SEARCH("TTL",$K317)-2),$BM:$BM),SUMIF(실입고현황!$A:$A,BF317&amp;VLOOKUP($AG317,'TARGET MU'!$A:$D,'TARGET MU'!$B$1,FALSE)&amp;$Z317&amp;" "&amp;$AE317,실입고현황!$C:$C))</f>
        <v>0</v>
      </c>
      <c r="BN317" s="104">
        <f t="shared" si="293"/>
        <v>0</v>
      </c>
      <c r="BO317" s="46">
        <f t="shared" si="294"/>
        <v>300</v>
      </c>
      <c r="BP317" s="94">
        <f t="shared" si="295"/>
        <v>4752694.5</v>
      </c>
      <c r="BQ317" s="94">
        <f t="shared" si="296"/>
        <v>20700000</v>
      </c>
      <c r="BR317" s="47">
        <f t="shared" si="353"/>
        <v>3.9594764229389914</v>
      </c>
      <c r="BT317" s="26" t="str">
        <f>IF(ISERROR(Z317&amp;VLOOKUP($AG317,'TARGET MU'!$A:$D,'TARGET MU'!$B$1,FALSE))=TRUE,"",Z317&amp;VLOOKUP($AG317,'TARGET MU'!$A:$D,'TARGET MU'!$B$1,FALSE))</f>
        <v>PNYTLF5508GY에버그린</v>
      </c>
      <c r="BU317" s="31">
        <f t="shared" si="305"/>
        <v>15842.314999999999</v>
      </c>
      <c r="BV317" s="31" t="str">
        <f t="shared" si="306"/>
        <v>PNYTLF5508GYOMM30069000EVERGREEN05CN</v>
      </c>
      <c r="BX317" s="54" t="str">
        <f t="shared" si="326"/>
        <v>PNY</v>
      </c>
      <c r="BY317" s="55">
        <f t="shared" si="327"/>
        <v>5</v>
      </c>
      <c r="BZ317" s="55" t="str">
        <f t="shared" si="328"/>
        <v>M</v>
      </c>
      <c r="CA317" s="55" t="str">
        <f t="shared" si="329"/>
        <v>TL</v>
      </c>
      <c r="CB317" s="55" t="str">
        <f t="shared" si="330"/>
        <v>K</v>
      </c>
      <c r="CC317" s="55" t="str">
        <f t="shared" si="331"/>
        <v>CN</v>
      </c>
      <c r="CD317" s="56" t="str">
        <f t="shared" si="332"/>
        <v>14FW_PLAYBOY_MTM_05_GY_KIDS</v>
      </c>
      <c r="CE317" s="55" t="str">
        <f t="shared" si="333"/>
        <v>PNYTLF5508</v>
      </c>
      <c r="CF317" s="55">
        <f t="shared" si="334"/>
        <v>508</v>
      </c>
      <c r="CG317" s="56" t="str">
        <f t="shared" si="335"/>
        <v>14FW_PLAYBOY_MTM_05_GY_KIDS</v>
      </c>
      <c r="CH317" s="55" t="str">
        <f t="shared" si="336"/>
        <v>GY</v>
      </c>
      <c r="CI317" s="55">
        <f t="shared" si="337"/>
        <v>1</v>
      </c>
      <c r="CJ317" s="55" t="str">
        <f t="shared" si="338"/>
        <v>OMM</v>
      </c>
      <c r="CK317" s="57">
        <f t="shared" si="297"/>
        <v>300</v>
      </c>
      <c r="CL317" s="58">
        <f t="shared" si="339"/>
        <v>12.1</v>
      </c>
      <c r="CM317" s="57">
        <f t="shared" si="340"/>
        <v>69000</v>
      </c>
      <c r="CN317" s="57">
        <f t="shared" si="341"/>
        <v>15792.314999999999</v>
      </c>
      <c r="CO317" s="57">
        <f t="shared" si="342"/>
        <v>50</v>
      </c>
      <c r="CP317" s="59">
        <f t="shared" si="343"/>
        <v>1</v>
      </c>
      <c r="CQ317" s="234"/>
      <c r="CS317" s="48"/>
      <c r="CT317" s="49" t="str">
        <f t="shared" si="344"/>
        <v>PNYTLF5508GYOMM</v>
      </c>
      <c r="CU317" s="50" t="str">
        <f t="shared" si="345"/>
        <v>PLAY NEWYORK</v>
      </c>
      <c r="CV317" s="50" t="str">
        <f t="shared" si="324"/>
        <v>LONG SLEEVES_508_KIDS</v>
      </c>
      <c r="CW317" s="50" t="str">
        <f t="shared" si="346"/>
        <v>GREY_OMM</v>
      </c>
      <c r="CX317" s="51" t="str">
        <f t="shared" si="347"/>
        <v>PNY</v>
      </c>
      <c r="CY317" s="51">
        <f t="shared" si="348"/>
        <v>508</v>
      </c>
      <c r="CZ317" s="52">
        <f t="shared" si="298"/>
        <v>300</v>
      </c>
      <c r="DA317" s="52">
        <f t="shared" si="349"/>
        <v>69000</v>
      </c>
      <c r="DB317" s="51" t="str">
        <f t="shared" si="350"/>
        <v>GREY</v>
      </c>
      <c r="DC317" s="51" t="str">
        <f t="shared" si="351"/>
        <v>OMM</v>
      </c>
      <c r="DD317" s="60"/>
      <c r="DE317" s="164"/>
      <c r="DG317" s="270">
        <v>41789</v>
      </c>
      <c r="DH317" s="276">
        <f t="shared" si="322"/>
        <v>41758</v>
      </c>
      <c r="DI317" s="269">
        <v>41772</v>
      </c>
      <c r="DJ317" s="269">
        <v>41801</v>
      </c>
      <c r="DK317" s="270"/>
      <c r="DL317" s="1167"/>
      <c r="DM317" s="1167"/>
      <c r="DN317" s="270"/>
      <c r="DO317" s="270"/>
      <c r="DP317" s="277">
        <f t="shared" si="323"/>
        <v>41788</v>
      </c>
      <c r="DQ317" s="270"/>
      <c r="DR317" s="270"/>
      <c r="DS317" s="271"/>
      <c r="DT317" s="270"/>
      <c r="DU317" s="271"/>
      <c r="DV317" s="270">
        <v>41820</v>
      </c>
      <c r="DW317" s="270"/>
      <c r="DX317" s="271"/>
      <c r="DY317" s="271"/>
      <c r="DZ317" s="60"/>
      <c r="EA317" s="61"/>
      <c r="EB317" s="61"/>
      <c r="EC317" s="26" t="str">
        <f t="shared" si="307"/>
        <v/>
      </c>
      <c r="ED317" s="26" t="str">
        <f t="shared" si="308"/>
        <v>PNYTLF5508GYOMM</v>
      </c>
      <c r="EE317" s="27">
        <f>IF($ED317="",0,IF(COUNTIF(ED$12:ED316,ED317)=0,0,COUNTIF(ED$12:ED316,ED317)))</f>
        <v>0</v>
      </c>
      <c r="EF317" s="26">
        <f t="shared" si="309"/>
        <v>0</v>
      </c>
      <c r="EG317" s="27" t="str">
        <f t="shared" si="310"/>
        <v/>
      </c>
      <c r="EI317" s="26" t="str">
        <f t="shared" si="311"/>
        <v>PNYTLF5508</v>
      </c>
      <c r="EJ317" s="26" t="str">
        <f t="shared" si="312"/>
        <v>PNYTLF5508GY</v>
      </c>
    </row>
    <row r="318" spans="1:152" s="26" customFormat="1" ht="52.5" customHeight="1">
      <c r="A318" s="168" t="str">
        <f>IF(OR($I318="TTL",$I318=""),"",IF(ISERROR(VLOOKUP($B318,CODE!$D:$G,CODE!$F$1-2,FALSE))=TRUE,"전략",VLOOKUP($B318,CODE!$D:$G,CODE!$F$1-2,FALSE)))</f>
        <v>전략</v>
      </c>
      <c r="B318" s="217" t="str">
        <f>IF(OR($I318="TTL",$I318=""),"",IF(VLOOKUP($P318,CODE!$K:$O,CODE!$O$1,FALSE)="",$I318,$I318&amp;"-"&amp;VLOOKUP($P318,CODE!$K:$O,CODE!$O$1,FALSE)))</f>
        <v>PNY-의류</v>
      </c>
      <c r="C318" s="71" t="str">
        <f t="shared" si="299"/>
        <v>PNY-EVERGREEN-05</v>
      </c>
      <c r="D318" s="300" t="str">
        <f t="shared" si="300"/>
        <v>PNY-EVERGREEN-05PNYTLF5508GY</v>
      </c>
      <c r="E318" s="71">
        <f t="shared" si="301"/>
        <v>1</v>
      </c>
      <c r="F318" s="193" t="str">
        <f t="shared" si="302"/>
        <v>PNY-EVERGREEN-051</v>
      </c>
      <c r="G318" s="71" t="str">
        <f t="shared" si="303"/>
        <v>PNY-EVERGREEN-051-PNYTLF5508GREYOLL</v>
      </c>
      <c r="H318" s="71" t="str">
        <f>IF(ISERROR(I318&amp;VLOOKUP(P318,CODE!$K:$N,CODE!$N$1,FALSE)&amp;S318)=TRUE,0,I318&amp;VLOOKUP(P318,CODE!$K:$N,CODE!$N$1,FALSE)&amp;S318)</f>
        <v>PNY의류508</v>
      </c>
      <c r="I318" s="71" t="str">
        <f>IF(ISERROR(SEARCH("TTL",$K318))=TRUE,IF($L318="","",VLOOKUP($L318,CODE!$B:$G,CODE!$D$1,FALSE)),"TTL")</f>
        <v>PNY</v>
      </c>
      <c r="J318" s="237" t="str">
        <f t="shared" si="304"/>
        <v>14FW_P</v>
      </c>
      <c r="K318" s="878"/>
      <c r="L318" s="1296" t="s">
        <v>2840</v>
      </c>
      <c r="M318" s="41" t="str">
        <f>IF(OR($I318="TTL",$L318=""),"",VLOOKUP($L318,CODE!$B:$D,CODE!$C$1,FALSE))</f>
        <v>PLAY NEWYORK</v>
      </c>
      <c r="N318" s="42" t="str">
        <f>IF(OR($I318="TTL",$L318=""),"",VLOOKUP($K$2,CODE!$S:$T,CODE!$T$1-1,FALSE))</f>
        <v>F</v>
      </c>
      <c r="O318" s="1281">
        <v>5</v>
      </c>
      <c r="P318" s="40" t="s">
        <v>1938</v>
      </c>
      <c r="Q318" s="41" t="str">
        <f>IF(OR($I318="TTL",$P318=""),"",VLOOKUP($P318,CODE!$K:$M,CODE!$L$1,FALSE))</f>
        <v>LONG SLEEVES</v>
      </c>
      <c r="R318" s="1282" t="s">
        <v>2088</v>
      </c>
      <c r="S318" s="1283">
        <v>508</v>
      </c>
      <c r="T318" s="43">
        <f t="shared" si="317"/>
        <v>508</v>
      </c>
      <c r="U318" s="39" t="str">
        <f t="shared" si="318"/>
        <v>PNYTLF5508</v>
      </c>
      <c r="V318" s="36">
        <f t="shared" si="290"/>
        <v>0.1</v>
      </c>
      <c r="W318" s="1284" t="s">
        <v>2667</v>
      </c>
      <c r="X318" s="39" t="str">
        <f>IF($Y318="","",VLOOKUP($Y318,CODE!$AE:$AF,CODE!$AF$1-1,FALSE))</f>
        <v>GY</v>
      </c>
      <c r="Y318" s="37" t="s">
        <v>1977</v>
      </c>
      <c r="Z318" s="35" t="str">
        <f t="shared" si="319"/>
        <v>PNYTLF5508GY</v>
      </c>
      <c r="AA318" s="592" t="str">
        <f t="shared" si="354"/>
        <v/>
      </c>
      <c r="AB318" s="44">
        <f t="shared" si="292"/>
        <v>0.2</v>
      </c>
      <c r="AC318" s="598" t="s">
        <v>3017</v>
      </c>
      <c r="AD318" s="184">
        <v>1</v>
      </c>
      <c r="AE318" s="1285" t="s">
        <v>1960</v>
      </c>
      <c r="AF318" s="1295">
        <v>200</v>
      </c>
      <c r="AG318" s="1287" t="s">
        <v>2169</v>
      </c>
      <c r="AH318" s="1288">
        <v>5</v>
      </c>
      <c r="AI318" s="224" t="str">
        <f t="shared" si="320"/>
        <v>05</v>
      </c>
      <c r="AJ318" s="1289" t="s">
        <v>1944</v>
      </c>
      <c r="AK318" s="1289" t="s">
        <v>2167</v>
      </c>
      <c r="AL318" s="212">
        <f t="shared" si="321"/>
        <v>1</v>
      </c>
      <c r="AM318" s="247">
        <f>IF(ISERROR(VLOOKUP($F318,[1]기획현황취합!$A$1:$E$65440,[1]기획현황취합!$B$1,FALSE))=TRUE,0,VLOOKUP($F318,[1]기획현황취합!$A$1:$E$65440,[1]기획현황취합!$B$1,FALSE))</f>
        <v>69000</v>
      </c>
      <c r="AN318" s="1099">
        <f>IF(ISERROR(VLOOKUP($F318,[1]기획현황취합!$A$1:$E$65440,[1]기획현황취합!$C$1,FALSE))=TRUE,0,VLOOKUP($F318,[1]기획현황취합!$A$1:$E$65440,[1]기획현황취합!$C$1,FALSE))</f>
        <v>41803</v>
      </c>
      <c r="AO318" s="45">
        <f>IF(ISERROR(($AM318/1.1)/VLOOKUP($AG318,'TARGET MU'!$A:$D,'TARGET MU'!$D$1,FALSE))=TRUE,0,($AM318/1.1)/VLOOKUP($AG318,'TARGET MU'!$A:$D,'TARGET MU'!$D$1,FALSE))</f>
        <v>12545.454545454544</v>
      </c>
      <c r="AP318" s="1110">
        <f>IF(OR(AF318=0,AND(AV318=0,AW318=0)),0,IF(AG318="캡보이2",AV318*$AQ$5+AU318,IF(OR(AK318="IN",AK318="BG",AK318="VT",AK318="CB"),$AU318+(($AV318*(1+$AW$4))*(HLOOKUP(VLOOKUP(AG318,'TARGET MU'!$A:$P,'TARGET MU'!$J$1,FALSE),$AO$4:$AR$5,2,FALSE)))+$AW318,$AU318+((($AV318*(1+$AW$4))*(1+HLOOKUP(VLOOKUP($P318,CODE!$K:$P,CODE!$P$1,FALSE),$AS$4:$AV$5,2,FALSE)))*(HLOOKUP(VLOOKUP(AG318,'TARGET MU'!$A:$P,'TARGET MU'!$J$1,FALSE),$AO$4:$AR$5,2,FALSE)))+$AW318)))</f>
        <v>15842.314999999999</v>
      </c>
      <c r="AQ318" s="38">
        <f t="shared" si="355"/>
        <v>3296.8604545454546</v>
      </c>
      <c r="AR318" s="754">
        <v>0</v>
      </c>
      <c r="AS318" s="754">
        <v>50</v>
      </c>
      <c r="AT318" s="244" t="s">
        <v>1724</v>
      </c>
      <c r="AU318" s="219">
        <f t="shared" si="356"/>
        <v>50</v>
      </c>
      <c r="AV318" s="245">
        <v>12.1</v>
      </c>
      <c r="AW318" s="246">
        <v>0</v>
      </c>
      <c r="AX318" s="250">
        <f>IF(ISERROR(VLOOKUP($F318,[1]기획현황취합!$A$1:$E$65440,[1]기획현황취합!$D$1,FALSE))=TRUE,0,VLOOKUP($F318,[1]기획현황취합!$A$1:$E$65440,[1]기획현황취합!$D$1,FALSE))</f>
        <v>41767</v>
      </c>
      <c r="AY318" s="248">
        <v>41853</v>
      </c>
      <c r="AZ318" s="208">
        <f>IF(ISERROR(VLOOKUP($F318,[1]기획현황취합!$A$1:$E$65440,[1]기획현황취합!$E$1,FALSE))=TRUE,0,VLOOKUP($F318,[1]기획현황취합!$A$1:$E$65440,[1]기획현황취합!$E$1,FALSE))</f>
        <v>41848</v>
      </c>
      <c r="BA318" s="243">
        <v>41859</v>
      </c>
      <c r="BB318" s="243">
        <v>41876</v>
      </c>
      <c r="BC318" s="243">
        <v>0</v>
      </c>
      <c r="BD318" s="243">
        <v>0</v>
      </c>
      <c r="BE318" s="243">
        <v>0</v>
      </c>
      <c r="BF318" s="243">
        <v>0</v>
      </c>
      <c r="BG318" s="249" t="s">
        <v>2773</v>
      </c>
      <c r="BH318" s="249">
        <v>0</v>
      </c>
      <c r="BI318" s="83">
        <f>IF($I318="TTL",SUMIF($C:$C,MID($K318,1,SEARCH("TTL",$K318)-2),$BI:$BI),SUMIF(실입고현황!$A:$A,BB318&amp;VLOOKUP($AG318,'TARGET MU'!$A:$D,'TARGET MU'!$B$1,FALSE)&amp;$Z318&amp;" "&amp;$AE318,실입고현황!$C:$C))</f>
        <v>208</v>
      </c>
      <c r="BJ318" s="102">
        <f>IF($I318="TTL",SUMIF($C:$C,MID($K318,1,SEARCH("TTL",$K318)-2),$BJ:$BJ),SUMIF(실입고현황!$A:$A,BC318&amp;VLOOKUP($AG318,'TARGET MU'!$A:$D,'TARGET MU'!$B$1,FALSE)&amp;$Z318&amp;" "&amp;$AE318,실입고현황!$C:$C))</f>
        <v>0</v>
      </c>
      <c r="BK318" s="103">
        <f>IF($I318="TTL",SUMIF($C:$C,MID($K318,1,SEARCH("TTL",$K318)-2),$BK:$BK),SUMIF(실입고현황!$A:$A,BD318&amp;VLOOKUP($AG318,'TARGET MU'!$A:$D,'TARGET MU'!$B$1,FALSE)&amp;$Z318&amp;" "&amp;$AE318,실입고현황!$C:$C))</f>
        <v>0</v>
      </c>
      <c r="BL318" s="103">
        <f>IF($I318="TTL",SUMIF($C:$C,MID($K318,1,SEARCH("TTL",$K318)-2),$BL:$BL),SUMIF(실입고현황!$A:$A,BE318&amp;VLOOKUP($AG318,'TARGET MU'!$A:$D,'TARGET MU'!$B$1,FALSE)&amp;$Z318&amp;" "&amp;$AE318,실입고현황!$C:$C))</f>
        <v>0</v>
      </c>
      <c r="BM318" s="103">
        <f>IF($I318="TTL",SUMIF($C:$C,MID($K318,1,SEARCH("TTL",$K318)-2),$BM:$BM),SUMIF(실입고현황!$A:$A,BF318&amp;VLOOKUP($AG318,'TARGET MU'!$A:$D,'TARGET MU'!$B$1,FALSE)&amp;$Z318&amp;" "&amp;$AE318,실입고현황!$C:$C))</f>
        <v>0</v>
      </c>
      <c r="BN318" s="104">
        <f t="shared" si="293"/>
        <v>0</v>
      </c>
      <c r="BO318" s="46">
        <f t="shared" si="294"/>
        <v>200</v>
      </c>
      <c r="BP318" s="94">
        <f t="shared" si="295"/>
        <v>3168462.9999999995</v>
      </c>
      <c r="BQ318" s="94">
        <f t="shared" si="296"/>
        <v>13800000</v>
      </c>
      <c r="BR318" s="47">
        <f t="shared" si="353"/>
        <v>3.9594764229389914</v>
      </c>
      <c r="BT318" s="26" t="str">
        <f>IF(ISERROR(Z318&amp;VLOOKUP($AG318,'TARGET MU'!$A:$D,'TARGET MU'!$B$1,FALSE))=TRUE,"",Z318&amp;VLOOKUP($AG318,'TARGET MU'!$A:$D,'TARGET MU'!$B$1,FALSE))</f>
        <v>PNYTLF5508GY에버그린</v>
      </c>
      <c r="BU318" s="31">
        <f t="shared" si="305"/>
        <v>15842.314999999999</v>
      </c>
      <c r="BV318" s="31" t="str">
        <f t="shared" si="306"/>
        <v>PNYTLF5508GYOLL20069000EVERGREEN05CN</v>
      </c>
      <c r="BX318" s="54" t="str">
        <f t="shared" si="326"/>
        <v>PNY</v>
      </c>
      <c r="BY318" s="55">
        <f t="shared" si="327"/>
        <v>5</v>
      </c>
      <c r="BZ318" s="55" t="str">
        <f t="shared" si="328"/>
        <v>M</v>
      </c>
      <c r="CA318" s="55" t="str">
        <f t="shared" si="329"/>
        <v>TL</v>
      </c>
      <c r="CB318" s="55" t="str">
        <f t="shared" si="330"/>
        <v>K</v>
      </c>
      <c r="CC318" s="55" t="str">
        <f t="shared" si="331"/>
        <v>CN</v>
      </c>
      <c r="CD318" s="56" t="str">
        <f t="shared" si="332"/>
        <v>14FW_PLAYBOY_MTM_05_GY_KIDS</v>
      </c>
      <c r="CE318" s="55" t="str">
        <f t="shared" si="333"/>
        <v>PNYTLF5508</v>
      </c>
      <c r="CF318" s="55">
        <f t="shared" si="334"/>
        <v>508</v>
      </c>
      <c r="CG318" s="56" t="str">
        <f t="shared" si="335"/>
        <v>14FW_PLAYBOY_MTM_05_GY_KIDS</v>
      </c>
      <c r="CH318" s="55" t="str">
        <f t="shared" si="336"/>
        <v>GY</v>
      </c>
      <c r="CI318" s="55">
        <f t="shared" si="337"/>
        <v>1</v>
      </c>
      <c r="CJ318" s="55" t="str">
        <f t="shared" si="338"/>
        <v>OLL</v>
      </c>
      <c r="CK318" s="57">
        <f t="shared" si="297"/>
        <v>200</v>
      </c>
      <c r="CL318" s="58">
        <f t="shared" si="339"/>
        <v>12.1</v>
      </c>
      <c r="CM318" s="57">
        <f t="shared" si="340"/>
        <v>69000</v>
      </c>
      <c r="CN318" s="57">
        <f t="shared" si="341"/>
        <v>15792.314999999999</v>
      </c>
      <c r="CO318" s="57">
        <f t="shared" si="342"/>
        <v>50</v>
      </c>
      <c r="CP318" s="59">
        <f t="shared" si="343"/>
        <v>1</v>
      </c>
      <c r="CQ318" s="234"/>
      <c r="CS318" s="48"/>
      <c r="CT318" s="49" t="str">
        <f t="shared" si="344"/>
        <v>PNYTLF5508GYOLL</v>
      </c>
      <c r="CU318" s="50" t="str">
        <f t="shared" si="345"/>
        <v>PLAY NEWYORK</v>
      </c>
      <c r="CV318" s="50" t="str">
        <f t="shared" si="324"/>
        <v>LONG SLEEVES_508_KIDS</v>
      </c>
      <c r="CW318" s="50" t="str">
        <f t="shared" si="346"/>
        <v>GREY_OLL</v>
      </c>
      <c r="CX318" s="51" t="str">
        <f t="shared" si="347"/>
        <v>PNY</v>
      </c>
      <c r="CY318" s="51">
        <f t="shared" si="348"/>
        <v>508</v>
      </c>
      <c r="CZ318" s="52">
        <f t="shared" si="298"/>
        <v>200</v>
      </c>
      <c r="DA318" s="52">
        <f t="shared" si="349"/>
        <v>69000</v>
      </c>
      <c r="DB318" s="51" t="str">
        <f t="shared" si="350"/>
        <v>GREY</v>
      </c>
      <c r="DC318" s="51" t="str">
        <f t="shared" si="351"/>
        <v>OLL</v>
      </c>
      <c r="DD318" s="60"/>
      <c r="DE318" s="164"/>
      <c r="DG318" s="270">
        <v>41789</v>
      </c>
      <c r="DH318" s="276">
        <f t="shared" si="322"/>
        <v>41758</v>
      </c>
      <c r="DI318" s="269">
        <v>41772</v>
      </c>
      <c r="DJ318" s="269">
        <v>41801</v>
      </c>
      <c r="DK318" s="270"/>
      <c r="DL318" s="1167"/>
      <c r="DM318" s="1167"/>
      <c r="DN318" s="270"/>
      <c r="DO318" s="270"/>
      <c r="DP318" s="277">
        <f t="shared" si="323"/>
        <v>41788</v>
      </c>
      <c r="DQ318" s="270"/>
      <c r="DR318" s="270"/>
      <c r="DS318" s="271"/>
      <c r="DT318" s="270"/>
      <c r="DU318" s="271"/>
      <c r="DV318" s="270">
        <v>41820</v>
      </c>
      <c r="DW318" s="270"/>
      <c r="DX318" s="271"/>
      <c r="DY318" s="271"/>
      <c r="DZ318" s="60"/>
      <c r="EA318" s="61"/>
      <c r="EB318" s="61"/>
      <c r="EC318" s="26" t="str">
        <f t="shared" si="307"/>
        <v/>
      </c>
      <c r="ED318" s="26" t="str">
        <f t="shared" si="308"/>
        <v>PNYTLF5508GYOLL</v>
      </c>
      <c r="EE318" s="27">
        <f>IF($ED318="",0,IF(COUNTIF(ED$12:ED317,ED318)=0,0,COUNTIF(ED$12:ED317,ED318)))</f>
        <v>0</v>
      </c>
      <c r="EF318" s="26">
        <f t="shared" si="309"/>
        <v>0</v>
      </c>
      <c r="EG318" s="27" t="str">
        <f t="shared" si="310"/>
        <v/>
      </c>
      <c r="EI318" s="26" t="str">
        <f t="shared" si="311"/>
        <v>PNYTLF5508</v>
      </c>
      <c r="EJ318" s="26" t="str">
        <f t="shared" si="312"/>
        <v>PNYTLF5508GY</v>
      </c>
    </row>
    <row r="319" spans="1:152" s="26" customFormat="1" ht="52.5" customHeight="1">
      <c r="A319" s="168" t="str">
        <f>IF(OR($I319="TTL",$I319=""),"",IF(ISERROR(VLOOKUP($B319,CODE!$D:$G,CODE!$F$1-2,FALSE))=TRUE,"전략",VLOOKUP($B319,CODE!$D:$G,CODE!$F$1-2,FALSE)))</f>
        <v>전략</v>
      </c>
      <c r="B319" s="217" t="str">
        <f>IF(OR($I319="TTL",$I319=""),"",IF(VLOOKUP($P319,CODE!$K:$O,CODE!$O$1,FALSE)="",$I319,$I319&amp;"-"&amp;VLOOKUP($P319,CODE!$K:$O,CODE!$O$1,FALSE)))</f>
        <v>PNY-의류</v>
      </c>
      <c r="C319" s="71" t="str">
        <f t="shared" si="299"/>
        <v>PNY-EVERGREEN-05</v>
      </c>
      <c r="D319" s="300" t="str">
        <f t="shared" si="300"/>
        <v>PNY-EVERGREEN-05PNYTLF5508GY</v>
      </c>
      <c r="E319" s="71">
        <f t="shared" si="301"/>
        <v>1</v>
      </c>
      <c r="F319" s="193" t="str">
        <f t="shared" si="302"/>
        <v>PNY-EVERGREEN-051</v>
      </c>
      <c r="G319" s="71" t="str">
        <f t="shared" si="303"/>
        <v>PNY-EVERGREEN-051-PNYTLF5508GREYOXL</v>
      </c>
      <c r="H319" s="71" t="str">
        <f>IF(ISERROR(I319&amp;VLOOKUP(P319,CODE!$K:$N,CODE!$N$1,FALSE)&amp;S319)=TRUE,0,I319&amp;VLOOKUP(P319,CODE!$K:$N,CODE!$N$1,FALSE)&amp;S319)</f>
        <v>PNY의류508</v>
      </c>
      <c r="I319" s="71" t="str">
        <f>IF(ISERROR(SEARCH("TTL",$K319))=TRUE,IF($L319="","",VLOOKUP($L319,CODE!$B:$G,CODE!$D$1,FALSE)),"TTL")</f>
        <v>PNY</v>
      </c>
      <c r="J319" s="237" t="str">
        <f t="shared" si="304"/>
        <v>14FW_P</v>
      </c>
      <c r="K319" s="878"/>
      <c r="L319" s="1296" t="s">
        <v>2840</v>
      </c>
      <c r="M319" s="41" t="str">
        <f>IF(OR($I319="TTL",$L319=""),"",VLOOKUP($L319,CODE!$B:$D,CODE!$C$1,FALSE))</f>
        <v>PLAY NEWYORK</v>
      </c>
      <c r="N319" s="42" t="str">
        <f>IF(OR($I319="TTL",$L319=""),"",VLOOKUP($K$2,CODE!$S:$T,CODE!$T$1-1,FALSE))</f>
        <v>F</v>
      </c>
      <c r="O319" s="1281">
        <v>5</v>
      </c>
      <c r="P319" s="40" t="s">
        <v>1938</v>
      </c>
      <c r="Q319" s="41" t="str">
        <f>IF(OR($I319="TTL",$P319=""),"",VLOOKUP($P319,CODE!$K:$M,CODE!$L$1,FALSE))</f>
        <v>LONG SLEEVES</v>
      </c>
      <c r="R319" s="1282" t="s">
        <v>2088</v>
      </c>
      <c r="S319" s="1283">
        <v>508</v>
      </c>
      <c r="T319" s="43">
        <f t="shared" si="317"/>
        <v>508</v>
      </c>
      <c r="U319" s="39" t="str">
        <f t="shared" si="318"/>
        <v>PNYTLF5508</v>
      </c>
      <c r="V319" s="36">
        <f t="shared" si="290"/>
        <v>0.1</v>
      </c>
      <c r="W319" s="1284" t="s">
        <v>2667</v>
      </c>
      <c r="X319" s="39" t="str">
        <f>IF($Y319="","",VLOOKUP($Y319,CODE!$AE:$AF,CODE!$AF$1-1,FALSE))</f>
        <v>GY</v>
      </c>
      <c r="Y319" s="37" t="s">
        <v>1977</v>
      </c>
      <c r="Z319" s="35" t="str">
        <f t="shared" si="319"/>
        <v>PNYTLF5508GY</v>
      </c>
      <c r="AA319" s="592" t="str">
        <f t="shared" si="354"/>
        <v/>
      </c>
      <c r="AB319" s="44">
        <f t="shared" si="292"/>
        <v>0.2</v>
      </c>
      <c r="AC319" s="598" t="s">
        <v>3017</v>
      </c>
      <c r="AD319" s="184">
        <v>1</v>
      </c>
      <c r="AE319" s="1285" t="s">
        <v>1969</v>
      </c>
      <c r="AF319" s="1295">
        <v>200</v>
      </c>
      <c r="AG319" s="1287" t="s">
        <v>2169</v>
      </c>
      <c r="AH319" s="1288">
        <v>5</v>
      </c>
      <c r="AI319" s="224" t="str">
        <f t="shared" si="320"/>
        <v>05</v>
      </c>
      <c r="AJ319" s="1289" t="s">
        <v>1944</v>
      </c>
      <c r="AK319" s="1289" t="s">
        <v>2167</v>
      </c>
      <c r="AL319" s="212">
        <f t="shared" si="321"/>
        <v>1</v>
      </c>
      <c r="AM319" s="247">
        <f>IF(ISERROR(VLOOKUP($F319,[1]기획현황취합!$A$1:$E$65440,[1]기획현황취합!$B$1,FALSE))=TRUE,0,VLOOKUP($F319,[1]기획현황취합!$A$1:$E$65440,[1]기획현황취합!$B$1,FALSE))</f>
        <v>69000</v>
      </c>
      <c r="AN319" s="1099">
        <f>IF(ISERROR(VLOOKUP($F319,[1]기획현황취합!$A$1:$E$65440,[1]기획현황취합!$C$1,FALSE))=TRUE,0,VLOOKUP($F319,[1]기획현황취합!$A$1:$E$65440,[1]기획현황취합!$C$1,FALSE))</f>
        <v>41803</v>
      </c>
      <c r="AO319" s="45">
        <f>IF(ISERROR(($AM319/1.1)/VLOOKUP($AG319,'TARGET MU'!$A:$D,'TARGET MU'!$D$1,FALSE))=TRUE,0,($AM319/1.1)/VLOOKUP($AG319,'TARGET MU'!$A:$D,'TARGET MU'!$D$1,FALSE))</f>
        <v>12545.454545454544</v>
      </c>
      <c r="AP319" s="1110">
        <f>IF(OR(AF319=0,AND(AV319=0,AW319=0)),0,IF(AG319="캡보이2",AV319*$AQ$5+AU319,IF(OR(AK319="IN",AK319="BG",AK319="VT",AK319="CB"),$AU319+(($AV319*(1+$AW$4))*(HLOOKUP(VLOOKUP(AG319,'TARGET MU'!$A:$P,'TARGET MU'!$J$1,FALSE),$AO$4:$AR$5,2,FALSE)))+$AW319,$AU319+((($AV319*(1+$AW$4))*(1+HLOOKUP(VLOOKUP($P319,CODE!$K:$P,CODE!$P$1,FALSE),$AS$4:$AV$5,2,FALSE)))*(HLOOKUP(VLOOKUP(AG319,'TARGET MU'!$A:$P,'TARGET MU'!$J$1,FALSE),$AO$4:$AR$5,2,FALSE)))+$AW319)))</f>
        <v>15842.314999999999</v>
      </c>
      <c r="AQ319" s="38">
        <f t="shared" si="355"/>
        <v>3296.8604545454546</v>
      </c>
      <c r="AR319" s="754">
        <v>0</v>
      </c>
      <c r="AS319" s="754">
        <v>50</v>
      </c>
      <c r="AT319" s="244" t="s">
        <v>1724</v>
      </c>
      <c r="AU319" s="219">
        <f t="shared" si="356"/>
        <v>50</v>
      </c>
      <c r="AV319" s="245">
        <v>12.1</v>
      </c>
      <c r="AW319" s="246">
        <v>0</v>
      </c>
      <c r="AX319" s="250">
        <f>IF(ISERROR(VLOOKUP($F319,[1]기획현황취합!$A$1:$E$65440,[1]기획현황취합!$D$1,FALSE))=TRUE,0,VLOOKUP($F319,[1]기획현황취합!$A$1:$E$65440,[1]기획현황취합!$D$1,FALSE))</f>
        <v>41767</v>
      </c>
      <c r="AY319" s="248">
        <v>41853</v>
      </c>
      <c r="AZ319" s="208">
        <f>IF(ISERROR(VLOOKUP($F319,[1]기획현황취합!$A$1:$E$65440,[1]기획현황취합!$E$1,FALSE))=TRUE,0,VLOOKUP($F319,[1]기획현황취합!$A$1:$E$65440,[1]기획현황취합!$E$1,FALSE))</f>
        <v>41848</v>
      </c>
      <c r="BA319" s="243">
        <v>41859</v>
      </c>
      <c r="BB319" s="243">
        <v>41876</v>
      </c>
      <c r="BC319" s="243">
        <v>0</v>
      </c>
      <c r="BD319" s="243">
        <v>0</v>
      </c>
      <c r="BE319" s="243">
        <v>0</v>
      </c>
      <c r="BF319" s="243">
        <v>0</v>
      </c>
      <c r="BG319" s="249" t="s">
        <v>2773</v>
      </c>
      <c r="BH319" s="249">
        <v>0</v>
      </c>
      <c r="BI319" s="83">
        <f>IF($I319="TTL",SUMIF($C:$C,MID($K319,1,SEARCH("TTL",$K319)-2),$BI:$BI),SUMIF(실입고현황!$A:$A,BB319&amp;VLOOKUP($AG319,'TARGET MU'!$A:$D,'TARGET MU'!$B$1,FALSE)&amp;$Z319&amp;" "&amp;$AE319,실입고현황!$C:$C))</f>
        <v>211</v>
      </c>
      <c r="BJ319" s="102">
        <f>IF($I319="TTL",SUMIF($C:$C,MID($K319,1,SEARCH("TTL",$K319)-2),$BJ:$BJ),SUMIF(실입고현황!$A:$A,BC319&amp;VLOOKUP($AG319,'TARGET MU'!$A:$D,'TARGET MU'!$B$1,FALSE)&amp;$Z319&amp;" "&amp;$AE319,실입고현황!$C:$C))</f>
        <v>0</v>
      </c>
      <c r="BK319" s="103">
        <f>IF($I319="TTL",SUMIF($C:$C,MID($K319,1,SEARCH("TTL",$K319)-2),$BK:$BK),SUMIF(실입고현황!$A:$A,BD319&amp;VLOOKUP($AG319,'TARGET MU'!$A:$D,'TARGET MU'!$B$1,FALSE)&amp;$Z319&amp;" "&amp;$AE319,실입고현황!$C:$C))</f>
        <v>0</v>
      </c>
      <c r="BL319" s="103">
        <f>IF($I319="TTL",SUMIF($C:$C,MID($K319,1,SEARCH("TTL",$K319)-2),$BL:$BL),SUMIF(실입고현황!$A:$A,BE319&amp;VLOOKUP($AG319,'TARGET MU'!$A:$D,'TARGET MU'!$B$1,FALSE)&amp;$Z319&amp;" "&amp;$AE319,실입고현황!$C:$C))</f>
        <v>0</v>
      </c>
      <c r="BM319" s="103">
        <f>IF($I319="TTL",SUMIF($C:$C,MID($K319,1,SEARCH("TTL",$K319)-2),$BM:$BM),SUMIF(실입고현황!$A:$A,BF319&amp;VLOOKUP($AG319,'TARGET MU'!$A:$D,'TARGET MU'!$B$1,FALSE)&amp;$Z319&amp;" "&amp;$AE319,실입고현황!$C:$C))</f>
        <v>0</v>
      </c>
      <c r="BN319" s="104">
        <f t="shared" si="293"/>
        <v>0</v>
      </c>
      <c r="BO319" s="46">
        <f t="shared" si="294"/>
        <v>200</v>
      </c>
      <c r="BP319" s="94">
        <f t="shared" si="295"/>
        <v>3168462.9999999995</v>
      </c>
      <c r="BQ319" s="94">
        <f t="shared" si="296"/>
        <v>13800000</v>
      </c>
      <c r="BR319" s="47">
        <f t="shared" si="353"/>
        <v>3.9594764229389914</v>
      </c>
      <c r="BT319" s="26" t="str">
        <f>IF(ISERROR(Z319&amp;VLOOKUP($AG319,'TARGET MU'!$A:$D,'TARGET MU'!$B$1,FALSE))=TRUE,"",Z319&amp;VLOOKUP($AG319,'TARGET MU'!$A:$D,'TARGET MU'!$B$1,FALSE))</f>
        <v>PNYTLF5508GY에버그린</v>
      </c>
      <c r="BU319" s="31">
        <f t="shared" si="305"/>
        <v>15842.314999999999</v>
      </c>
      <c r="BV319" s="31" t="str">
        <f t="shared" si="306"/>
        <v>PNYTLF5508GYOXL20069000EVERGREEN05CN</v>
      </c>
      <c r="BX319" s="54" t="str">
        <f t="shared" si="326"/>
        <v>PNY</v>
      </c>
      <c r="BY319" s="55">
        <f t="shared" si="327"/>
        <v>5</v>
      </c>
      <c r="BZ319" s="55" t="str">
        <f t="shared" si="328"/>
        <v>M</v>
      </c>
      <c r="CA319" s="55" t="str">
        <f t="shared" si="329"/>
        <v>TL</v>
      </c>
      <c r="CB319" s="55" t="str">
        <f t="shared" si="330"/>
        <v>K</v>
      </c>
      <c r="CC319" s="55" t="str">
        <f t="shared" si="331"/>
        <v>CN</v>
      </c>
      <c r="CD319" s="56" t="str">
        <f t="shared" si="332"/>
        <v>14FW_PLAYBOY_MTM_05_GY_KIDS</v>
      </c>
      <c r="CE319" s="55" t="str">
        <f t="shared" si="333"/>
        <v>PNYTLF5508</v>
      </c>
      <c r="CF319" s="55">
        <f t="shared" si="334"/>
        <v>508</v>
      </c>
      <c r="CG319" s="56" t="str">
        <f t="shared" si="335"/>
        <v>14FW_PLAYBOY_MTM_05_GY_KIDS</v>
      </c>
      <c r="CH319" s="55" t="str">
        <f t="shared" si="336"/>
        <v>GY</v>
      </c>
      <c r="CI319" s="55">
        <f t="shared" si="337"/>
        <v>1</v>
      </c>
      <c r="CJ319" s="55" t="str">
        <f t="shared" si="338"/>
        <v>OXL</v>
      </c>
      <c r="CK319" s="57">
        <f t="shared" si="297"/>
        <v>200</v>
      </c>
      <c r="CL319" s="58">
        <f t="shared" si="339"/>
        <v>12.1</v>
      </c>
      <c r="CM319" s="57">
        <f t="shared" si="340"/>
        <v>69000</v>
      </c>
      <c r="CN319" s="57">
        <f t="shared" si="341"/>
        <v>15792.314999999999</v>
      </c>
      <c r="CO319" s="57">
        <f t="shared" si="342"/>
        <v>50</v>
      </c>
      <c r="CP319" s="59">
        <f t="shared" si="343"/>
        <v>1</v>
      </c>
      <c r="CQ319" s="234"/>
      <c r="CS319" s="48"/>
      <c r="CT319" s="49" t="str">
        <f t="shared" si="344"/>
        <v>PNYTLF5508GYOXL</v>
      </c>
      <c r="CU319" s="50" t="str">
        <f t="shared" si="345"/>
        <v>PLAY NEWYORK</v>
      </c>
      <c r="CV319" s="50" t="str">
        <f t="shared" si="324"/>
        <v>LONG SLEEVES_508_KIDS</v>
      </c>
      <c r="CW319" s="50" t="str">
        <f t="shared" si="346"/>
        <v>GREY_OXL</v>
      </c>
      <c r="CX319" s="51" t="str">
        <f t="shared" si="347"/>
        <v>PNY</v>
      </c>
      <c r="CY319" s="51">
        <f t="shared" si="348"/>
        <v>508</v>
      </c>
      <c r="CZ319" s="52">
        <f t="shared" si="298"/>
        <v>200</v>
      </c>
      <c r="DA319" s="52">
        <f t="shared" si="349"/>
        <v>69000</v>
      </c>
      <c r="DB319" s="51" t="str">
        <f t="shared" si="350"/>
        <v>GREY</v>
      </c>
      <c r="DC319" s="51" t="str">
        <f t="shared" si="351"/>
        <v>OXL</v>
      </c>
      <c r="DD319" s="60"/>
      <c r="DE319" s="164"/>
      <c r="DG319" s="270">
        <v>41789</v>
      </c>
      <c r="DH319" s="276">
        <f t="shared" si="322"/>
        <v>41758</v>
      </c>
      <c r="DI319" s="269">
        <v>41772</v>
      </c>
      <c r="DJ319" s="269">
        <v>41801</v>
      </c>
      <c r="DK319" s="270"/>
      <c r="DL319" s="1167"/>
      <c r="DM319" s="1167"/>
      <c r="DN319" s="270"/>
      <c r="DO319" s="270"/>
      <c r="DP319" s="277">
        <f t="shared" si="323"/>
        <v>41788</v>
      </c>
      <c r="DQ319" s="270"/>
      <c r="DR319" s="270"/>
      <c r="DS319" s="271"/>
      <c r="DT319" s="270"/>
      <c r="DU319" s="271"/>
      <c r="DV319" s="270">
        <v>41820</v>
      </c>
      <c r="DW319" s="270"/>
      <c r="DX319" s="271"/>
      <c r="DY319" s="271"/>
      <c r="DZ319" s="60"/>
      <c r="EA319" s="61"/>
      <c r="EB319" s="61"/>
      <c r="EC319" s="26" t="str">
        <f t="shared" si="307"/>
        <v/>
      </c>
      <c r="ED319" s="26" t="str">
        <f t="shared" si="308"/>
        <v>PNYTLF5508GYOXL</v>
      </c>
      <c r="EE319" s="27">
        <f>IF($ED319="",0,IF(COUNTIF(ED$12:ED318,ED319)=0,0,COUNTIF(ED$12:ED318,ED319)))</f>
        <v>0</v>
      </c>
      <c r="EF319" s="26">
        <f t="shared" si="309"/>
        <v>0</v>
      </c>
      <c r="EG319" s="27" t="str">
        <f t="shared" si="310"/>
        <v/>
      </c>
      <c r="EI319" s="26" t="str">
        <f t="shared" si="311"/>
        <v>PNYTLF5508</v>
      </c>
      <c r="EJ319" s="26" t="str">
        <f t="shared" si="312"/>
        <v>PNYTLF5508GY</v>
      </c>
    </row>
    <row r="320" spans="1:152" s="26" customFormat="1" ht="52.5" customHeight="1">
      <c r="A320" s="168" t="str">
        <f>IF(OR($I320="TTL",$I320=""),"",IF(ISERROR(VLOOKUP($B320,CODE!$D:$G,CODE!$F$1-2,FALSE))=TRUE,"전략",VLOOKUP($B320,CODE!$D:$G,CODE!$F$1-2,FALSE)))</f>
        <v>전략</v>
      </c>
      <c r="B320" s="217" t="str">
        <f>IF(OR($I320="TTL",$I320=""),"",IF(VLOOKUP($P320,CODE!$K:$O,CODE!$O$1,FALSE)="",$I320,$I320&amp;"-"&amp;VLOOKUP($P320,CODE!$K:$O,CODE!$O$1,FALSE)))</f>
        <v>PNY-의류</v>
      </c>
      <c r="C320" s="71" t="str">
        <f t="shared" si="299"/>
        <v>PNY-EVERGREEN-05</v>
      </c>
      <c r="D320" s="300" t="str">
        <f t="shared" si="300"/>
        <v>PNY-EVERGREEN-05PNYTLF5508BK</v>
      </c>
      <c r="E320" s="71">
        <f t="shared" si="301"/>
        <v>2</v>
      </c>
      <c r="F320" s="193" t="str">
        <f t="shared" si="302"/>
        <v>PNY-EVERGREEN-052</v>
      </c>
      <c r="G320" s="71" t="str">
        <f t="shared" si="303"/>
        <v>PNY-EVERGREEN-052-PNYTLF5508BLACKOXS</v>
      </c>
      <c r="H320" s="71" t="str">
        <f>IF(ISERROR(I320&amp;VLOOKUP(P320,CODE!$K:$N,CODE!$N$1,FALSE)&amp;S320)=TRUE,0,I320&amp;VLOOKUP(P320,CODE!$K:$N,CODE!$N$1,FALSE)&amp;S320)</f>
        <v>PNY의류508</v>
      </c>
      <c r="I320" s="71" t="str">
        <f>IF(ISERROR(SEARCH("TTL",$K320))=TRUE,IF($L320="","",VLOOKUP($L320,CODE!$B:$G,CODE!$D$1,FALSE)),"TTL")</f>
        <v>PNY</v>
      </c>
      <c r="J320" s="237" t="str">
        <f t="shared" si="304"/>
        <v>14FW_P</v>
      </c>
      <c r="K320" s="878"/>
      <c r="L320" s="1296" t="s">
        <v>2840</v>
      </c>
      <c r="M320" s="41" t="str">
        <f>IF(OR($I320="TTL",$L320=""),"",VLOOKUP($L320,CODE!$B:$D,CODE!$C$1,FALSE))</f>
        <v>PLAY NEWYORK</v>
      </c>
      <c r="N320" s="42" t="str">
        <f>IF(OR($I320="TTL",$L320=""),"",VLOOKUP($K$2,CODE!$S:$T,CODE!$T$1-1,FALSE))</f>
        <v>F</v>
      </c>
      <c r="O320" s="1281">
        <v>5</v>
      </c>
      <c r="P320" s="40" t="s">
        <v>1938</v>
      </c>
      <c r="Q320" s="41" t="str">
        <f>IF(OR($I320="TTL",$P320=""),"",VLOOKUP($P320,CODE!$K:$M,CODE!$L$1,FALSE))</f>
        <v>LONG SLEEVES</v>
      </c>
      <c r="R320" s="1282" t="s">
        <v>2088</v>
      </c>
      <c r="S320" s="1283">
        <v>508</v>
      </c>
      <c r="T320" s="43">
        <f t="shared" si="317"/>
        <v>508</v>
      </c>
      <c r="U320" s="39" t="str">
        <f t="shared" si="318"/>
        <v>PNYTLF5508</v>
      </c>
      <c r="V320" s="36">
        <f t="shared" si="290"/>
        <v>0.1</v>
      </c>
      <c r="W320" s="1284" t="s">
        <v>2668</v>
      </c>
      <c r="X320" s="39" t="str">
        <f>IF($Y320="","",VLOOKUP($Y320,CODE!$AE:$AF,CODE!$AF$1-1,FALSE))</f>
        <v>BK</v>
      </c>
      <c r="Y320" s="37" t="s">
        <v>1941</v>
      </c>
      <c r="Z320" s="35" t="str">
        <f t="shared" si="319"/>
        <v>PNYTLF5508BK</v>
      </c>
      <c r="AA320" s="592" t="str">
        <f t="shared" si="354"/>
        <v/>
      </c>
      <c r="AB320" s="44">
        <f t="shared" si="292"/>
        <v>0.2</v>
      </c>
      <c r="AC320" s="598" t="s">
        <v>3017</v>
      </c>
      <c r="AD320" s="184">
        <v>1</v>
      </c>
      <c r="AE320" s="1285" t="s">
        <v>2024</v>
      </c>
      <c r="AF320" s="1295">
        <v>200</v>
      </c>
      <c r="AG320" s="1287" t="s">
        <v>2169</v>
      </c>
      <c r="AH320" s="1288">
        <v>5</v>
      </c>
      <c r="AI320" s="224" t="str">
        <f t="shared" si="320"/>
        <v>05</v>
      </c>
      <c r="AJ320" s="1289" t="s">
        <v>1944</v>
      </c>
      <c r="AK320" s="1289" t="s">
        <v>2167</v>
      </c>
      <c r="AL320" s="212">
        <f t="shared" si="321"/>
        <v>1</v>
      </c>
      <c r="AM320" s="247">
        <f>IF(ISERROR(VLOOKUP($F320,[1]기획현황취합!$A$1:$E$65440,[1]기획현황취합!$B$1,FALSE))=TRUE,0,VLOOKUP($F320,[1]기획현황취합!$A$1:$E$65440,[1]기획현황취합!$B$1,FALSE))</f>
        <v>69000</v>
      </c>
      <c r="AN320" s="1099">
        <f>IF(ISERROR(VLOOKUP($F320,[1]기획현황취합!$A$1:$E$65440,[1]기획현황취합!$C$1,FALSE))=TRUE,0,VLOOKUP($F320,[1]기획현황취합!$A$1:$E$65440,[1]기획현황취합!$C$1,FALSE))</f>
        <v>41803</v>
      </c>
      <c r="AO320" s="45">
        <f>IF(ISERROR(($AM320/1.1)/VLOOKUP($AG320,'TARGET MU'!$A:$D,'TARGET MU'!$D$1,FALSE))=TRUE,0,($AM320/1.1)/VLOOKUP($AG320,'TARGET MU'!$A:$D,'TARGET MU'!$D$1,FALSE))</f>
        <v>12545.454545454544</v>
      </c>
      <c r="AP320" s="1110">
        <f>IF(OR(AF320=0,AND(AV320=0,AW320=0)),0,IF(AG320="캡보이2",AV320*$AQ$5+AU320,IF(OR(AK320="IN",AK320="BG",AK320="VT",AK320="CB"),$AU320+(($AV320*(1+$AW$4))*(HLOOKUP(VLOOKUP(AG320,'TARGET MU'!$A:$P,'TARGET MU'!$J$1,FALSE),$AO$4:$AR$5,2,FALSE)))+$AW320,$AU320+((($AV320*(1+$AW$4))*(1+HLOOKUP(VLOOKUP($P320,CODE!$K:$P,CODE!$P$1,FALSE),$AS$4:$AV$5,2,FALSE)))*(HLOOKUP(VLOOKUP(AG320,'TARGET MU'!$A:$P,'TARGET MU'!$J$1,FALSE),$AO$4:$AR$5,2,FALSE)))+$AW320)))</f>
        <v>15189.739999999998</v>
      </c>
      <c r="AQ320" s="38">
        <f t="shared" si="355"/>
        <v>2644.2854545454538</v>
      </c>
      <c r="AR320" s="754">
        <v>0</v>
      </c>
      <c r="AS320" s="754">
        <v>50</v>
      </c>
      <c r="AT320" s="244" t="s">
        <v>1724</v>
      </c>
      <c r="AU320" s="219">
        <f t="shared" si="356"/>
        <v>50</v>
      </c>
      <c r="AV320" s="245">
        <v>11.6</v>
      </c>
      <c r="AW320" s="246">
        <v>0</v>
      </c>
      <c r="AX320" s="250">
        <f>IF(ISERROR(VLOOKUP($F320,[1]기획현황취합!$A$1:$E$65440,[1]기획현황취합!$D$1,FALSE))=TRUE,0,VLOOKUP($F320,[1]기획현황취합!$A$1:$E$65440,[1]기획현황취합!$D$1,FALSE))</f>
        <v>41767</v>
      </c>
      <c r="AY320" s="248">
        <v>41853</v>
      </c>
      <c r="AZ320" s="208">
        <f>IF(ISERROR(VLOOKUP($F320,[1]기획현황취합!$A$1:$E$65440,[1]기획현황취합!$E$1,FALSE))=TRUE,0,VLOOKUP($F320,[1]기획현황취합!$A$1:$E$65440,[1]기획현황취합!$E$1,FALSE))</f>
        <v>41848</v>
      </c>
      <c r="BA320" s="243">
        <v>41859</v>
      </c>
      <c r="BB320" s="243">
        <v>41899</v>
      </c>
      <c r="BC320" s="243">
        <v>0</v>
      </c>
      <c r="BD320" s="243">
        <v>0</v>
      </c>
      <c r="BE320" s="243">
        <v>0</v>
      </c>
      <c r="BF320" s="243">
        <v>0</v>
      </c>
      <c r="BG320" s="249" t="s">
        <v>2773</v>
      </c>
      <c r="BH320" s="249">
        <v>0</v>
      </c>
      <c r="BI320" s="83">
        <f>IF($I320="TTL",SUMIF($C:$C,MID($K320,1,SEARCH("TTL",$K320)-2),$BI:$BI),SUMIF(실입고현황!$A:$A,BB320&amp;VLOOKUP($AG320,'TARGET MU'!$A:$D,'TARGET MU'!$B$1,FALSE)&amp;$Z320&amp;" "&amp;$AE320,실입고현황!$C:$C))</f>
        <v>200</v>
      </c>
      <c r="BJ320" s="102">
        <f>IF($I320="TTL",SUMIF($C:$C,MID($K320,1,SEARCH("TTL",$K320)-2),$BJ:$BJ),SUMIF(실입고현황!$A:$A,BC320&amp;VLOOKUP($AG320,'TARGET MU'!$A:$D,'TARGET MU'!$B$1,FALSE)&amp;$Z320&amp;" "&amp;$AE320,실입고현황!$C:$C))</f>
        <v>0</v>
      </c>
      <c r="BK320" s="103">
        <f>IF($I320="TTL",SUMIF($C:$C,MID($K320,1,SEARCH("TTL",$K320)-2),$BK:$BK),SUMIF(실입고현황!$A:$A,BD320&amp;VLOOKUP($AG320,'TARGET MU'!$A:$D,'TARGET MU'!$B$1,FALSE)&amp;$Z320&amp;" "&amp;$AE320,실입고현황!$C:$C))</f>
        <v>0</v>
      </c>
      <c r="BL320" s="103">
        <f>IF($I320="TTL",SUMIF($C:$C,MID($K320,1,SEARCH("TTL",$K320)-2),$BL:$BL),SUMIF(실입고현황!$A:$A,BE320&amp;VLOOKUP($AG320,'TARGET MU'!$A:$D,'TARGET MU'!$B$1,FALSE)&amp;$Z320&amp;" "&amp;$AE320,실입고현황!$C:$C))</f>
        <v>0</v>
      </c>
      <c r="BM320" s="103">
        <f>IF($I320="TTL",SUMIF($C:$C,MID($K320,1,SEARCH("TTL",$K320)-2),$BM:$BM),SUMIF(실입고현황!$A:$A,BF320&amp;VLOOKUP($AG320,'TARGET MU'!$A:$D,'TARGET MU'!$B$1,FALSE)&amp;$Z320&amp;" "&amp;$AE320,실입고현황!$C:$C))</f>
        <v>0</v>
      </c>
      <c r="BN320" s="104">
        <f t="shared" si="293"/>
        <v>0</v>
      </c>
      <c r="BO320" s="46">
        <f t="shared" si="294"/>
        <v>200</v>
      </c>
      <c r="BP320" s="94">
        <f t="shared" si="295"/>
        <v>3037947.9999999995</v>
      </c>
      <c r="BQ320" s="94">
        <f t="shared" si="296"/>
        <v>13800000</v>
      </c>
      <c r="BR320" s="47">
        <f t="shared" si="353"/>
        <v>4.1295817260382819</v>
      </c>
      <c r="BT320" s="26" t="str">
        <f>IF(ISERROR(Z320&amp;VLOOKUP($AG320,'TARGET MU'!$A:$D,'TARGET MU'!$B$1,FALSE))=TRUE,"",Z320&amp;VLOOKUP($AG320,'TARGET MU'!$A:$D,'TARGET MU'!$B$1,FALSE))</f>
        <v>PNYTLF5508BK에버그린</v>
      </c>
      <c r="BU320" s="31">
        <f t="shared" si="305"/>
        <v>15189.739999999998</v>
      </c>
      <c r="BV320" s="31" t="str">
        <f t="shared" si="306"/>
        <v>PNYTLF5508BKOXS20069000EVERGREEN05CN</v>
      </c>
      <c r="BX320" s="54" t="str">
        <f t="shared" si="326"/>
        <v>PNY</v>
      </c>
      <c r="BY320" s="55">
        <f t="shared" si="327"/>
        <v>5</v>
      </c>
      <c r="BZ320" s="55" t="str">
        <f t="shared" si="328"/>
        <v>M</v>
      </c>
      <c r="CA320" s="55" t="str">
        <f t="shared" si="329"/>
        <v>TL</v>
      </c>
      <c r="CB320" s="55" t="str">
        <f t="shared" si="330"/>
        <v>K</v>
      </c>
      <c r="CC320" s="55" t="str">
        <f t="shared" si="331"/>
        <v>CN</v>
      </c>
      <c r="CD320" s="56" t="str">
        <f t="shared" si="332"/>
        <v>14FW_PLAYBOY_MTM_05_BK_KIDS</v>
      </c>
      <c r="CE320" s="55" t="str">
        <f t="shared" si="333"/>
        <v>PNYTLF5508</v>
      </c>
      <c r="CF320" s="55">
        <f t="shared" si="334"/>
        <v>508</v>
      </c>
      <c r="CG320" s="56" t="str">
        <f t="shared" si="335"/>
        <v>14FW_PLAYBOY_MTM_05_BK_KIDS</v>
      </c>
      <c r="CH320" s="55" t="str">
        <f t="shared" si="336"/>
        <v>BK</v>
      </c>
      <c r="CI320" s="55">
        <f t="shared" si="337"/>
        <v>1</v>
      </c>
      <c r="CJ320" s="55" t="str">
        <f t="shared" si="338"/>
        <v>OXS</v>
      </c>
      <c r="CK320" s="57">
        <f t="shared" si="297"/>
        <v>200</v>
      </c>
      <c r="CL320" s="58">
        <f t="shared" si="339"/>
        <v>11.6</v>
      </c>
      <c r="CM320" s="57">
        <f t="shared" si="340"/>
        <v>69000</v>
      </c>
      <c r="CN320" s="57">
        <f t="shared" si="341"/>
        <v>15139.739999999998</v>
      </c>
      <c r="CO320" s="57">
        <f t="shared" si="342"/>
        <v>50</v>
      </c>
      <c r="CP320" s="59">
        <f t="shared" si="343"/>
        <v>1</v>
      </c>
      <c r="CQ320" s="234"/>
      <c r="CS320" s="48"/>
      <c r="CT320" s="49" t="str">
        <f t="shared" si="344"/>
        <v>PNYTLF5508BKOXS</v>
      </c>
      <c r="CU320" s="50" t="str">
        <f t="shared" si="345"/>
        <v>PLAY NEWYORK</v>
      </c>
      <c r="CV320" s="50" t="str">
        <f t="shared" si="324"/>
        <v>LONG SLEEVES_508_KIDS</v>
      </c>
      <c r="CW320" s="50" t="str">
        <f t="shared" si="346"/>
        <v>BLACK_OXS</v>
      </c>
      <c r="CX320" s="51" t="str">
        <f t="shared" si="347"/>
        <v>PNY</v>
      </c>
      <c r="CY320" s="51">
        <f t="shared" si="348"/>
        <v>508</v>
      </c>
      <c r="CZ320" s="52">
        <f t="shared" si="298"/>
        <v>200</v>
      </c>
      <c r="DA320" s="52">
        <f t="shared" si="349"/>
        <v>69000</v>
      </c>
      <c r="DB320" s="51" t="str">
        <f t="shared" si="350"/>
        <v>BLACK</v>
      </c>
      <c r="DC320" s="51" t="str">
        <f t="shared" si="351"/>
        <v>OXS</v>
      </c>
      <c r="DD320" s="60"/>
      <c r="DE320" s="164"/>
      <c r="DG320" s="270">
        <v>41789</v>
      </c>
      <c r="DH320" s="276">
        <f t="shared" si="322"/>
        <v>41758</v>
      </c>
      <c r="DI320" s="269">
        <v>41772</v>
      </c>
      <c r="DJ320" s="269">
        <v>41801</v>
      </c>
      <c r="DK320" s="270"/>
      <c r="DL320" s="1167"/>
      <c r="DM320" s="1167"/>
      <c r="DN320" s="270"/>
      <c r="DO320" s="270"/>
      <c r="DP320" s="277">
        <f t="shared" si="323"/>
        <v>41788</v>
      </c>
      <c r="DQ320" s="270"/>
      <c r="DR320" s="270"/>
      <c r="DS320" s="271"/>
      <c r="DT320" s="270"/>
      <c r="DU320" s="271"/>
      <c r="DV320" s="270">
        <v>41820</v>
      </c>
      <c r="DW320" s="270"/>
      <c r="DX320" s="271"/>
      <c r="DY320" s="271"/>
      <c r="DZ320" s="60"/>
      <c r="EA320" s="61"/>
      <c r="EB320" s="61"/>
      <c r="EC320" s="26" t="str">
        <f t="shared" si="307"/>
        <v>PNYTLF5508BK41767</v>
      </c>
      <c r="ED320" s="26" t="str">
        <f t="shared" si="308"/>
        <v>PNYTLF5508BKOXS</v>
      </c>
      <c r="EE320" s="27">
        <f>IF($ED320="",0,IF(COUNTIF(ED$12:ED319,ED320)=0,0,COUNTIF(ED$12:ED319,ED320)))</f>
        <v>0</v>
      </c>
      <c r="EF320" s="26">
        <f t="shared" si="309"/>
        <v>0</v>
      </c>
      <c r="EG320" s="27" t="str">
        <f t="shared" si="310"/>
        <v/>
      </c>
      <c r="EI320" s="26" t="str">
        <f t="shared" si="311"/>
        <v>PNYTLF5508</v>
      </c>
      <c r="EJ320" s="26" t="str">
        <f t="shared" si="312"/>
        <v>PNYTLF5508BK</v>
      </c>
    </row>
    <row r="321" spans="1:140" s="26" customFormat="1" ht="52.5" customHeight="1">
      <c r="A321" s="168" t="str">
        <f>IF(OR($I321="TTL",$I321=""),"",IF(ISERROR(VLOOKUP($B321,CODE!$D:$G,CODE!$F$1-2,FALSE))=TRUE,"전략",VLOOKUP($B321,CODE!$D:$G,CODE!$F$1-2,FALSE)))</f>
        <v>전략</v>
      </c>
      <c r="B321" s="217" t="str">
        <f>IF(OR($I321="TTL",$I321=""),"",IF(VLOOKUP($P321,CODE!$K:$O,CODE!$O$1,FALSE)="",$I321,$I321&amp;"-"&amp;VLOOKUP($P321,CODE!$K:$O,CODE!$O$1,FALSE)))</f>
        <v>PNY-의류</v>
      </c>
      <c r="C321" s="71" t="str">
        <f t="shared" si="299"/>
        <v>PNY-EVERGREEN-05</v>
      </c>
      <c r="D321" s="300" t="str">
        <f t="shared" si="300"/>
        <v>PNY-EVERGREEN-05PNYTLF5508BK</v>
      </c>
      <c r="E321" s="71">
        <f t="shared" si="301"/>
        <v>2</v>
      </c>
      <c r="F321" s="193" t="str">
        <f t="shared" si="302"/>
        <v>PNY-EVERGREEN-052</v>
      </c>
      <c r="G321" s="71" t="str">
        <f t="shared" si="303"/>
        <v>PNY-EVERGREEN-052-PNYTLF5508BLACKOSS</v>
      </c>
      <c r="H321" s="71" t="str">
        <f>IF(ISERROR(I321&amp;VLOOKUP(P321,CODE!$K:$N,CODE!$N$1,FALSE)&amp;S321)=TRUE,0,I321&amp;VLOOKUP(P321,CODE!$K:$N,CODE!$N$1,FALSE)&amp;S321)</f>
        <v>PNY의류508</v>
      </c>
      <c r="I321" s="71" t="str">
        <f>IF(ISERROR(SEARCH("TTL",$K321))=TRUE,IF($L321="","",VLOOKUP($L321,CODE!$B:$G,CODE!$D$1,FALSE)),"TTL")</f>
        <v>PNY</v>
      </c>
      <c r="J321" s="237" t="str">
        <f t="shared" si="304"/>
        <v>14FW_P</v>
      </c>
      <c r="K321" s="878"/>
      <c r="L321" s="1296" t="s">
        <v>2840</v>
      </c>
      <c r="M321" s="41" t="str">
        <f>IF(OR($I321="TTL",$L321=""),"",VLOOKUP($L321,CODE!$B:$D,CODE!$C$1,FALSE))</f>
        <v>PLAY NEWYORK</v>
      </c>
      <c r="N321" s="42" t="str">
        <f>IF(OR($I321="TTL",$L321=""),"",VLOOKUP($K$2,CODE!$S:$T,CODE!$T$1-1,FALSE))</f>
        <v>F</v>
      </c>
      <c r="O321" s="1281">
        <v>5</v>
      </c>
      <c r="P321" s="40" t="s">
        <v>1938</v>
      </c>
      <c r="Q321" s="41" t="str">
        <f>IF(OR($I321="TTL",$P321=""),"",VLOOKUP($P321,CODE!$K:$M,CODE!$L$1,FALSE))</f>
        <v>LONG SLEEVES</v>
      </c>
      <c r="R321" s="1282" t="s">
        <v>2088</v>
      </c>
      <c r="S321" s="1283">
        <v>508</v>
      </c>
      <c r="T321" s="43">
        <f t="shared" si="317"/>
        <v>508</v>
      </c>
      <c r="U321" s="39" t="str">
        <f t="shared" si="318"/>
        <v>PNYTLF5508</v>
      </c>
      <c r="V321" s="36">
        <f t="shared" si="290"/>
        <v>0.1</v>
      </c>
      <c r="W321" s="1284" t="s">
        <v>2668</v>
      </c>
      <c r="X321" s="39" t="str">
        <f>IF($Y321="","",VLOOKUP($Y321,CODE!$AE:$AF,CODE!$AF$1-1,FALSE))</f>
        <v>BK</v>
      </c>
      <c r="Y321" s="37" t="s">
        <v>1941</v>
      </c>
      <c r="Z321" s="35" t="str">
        <f t="shared" si="319"/>
        <v>PNYTLF5508BK</v>
      </c>
      <c r="AA321" s="592" t="str">
        <f t="shared" si="354"/>
        <v/>
      </c>
      <c r="AB321" s="44">
        <f t="shared" si="292"/>
        <v>0.2</v>
      </c>
      <c r="AC321" s="598" t="s">
        <v>3017</v>
      </c>
      <c r="AD321" s="184">
        <v>1</v>
      </c>
      <c r="AE321" s="1285" t="s">
        <v>1942</v>
      </c>
      <c r="AF321" s="1295">
        <v>300</v>
      </c>
      <c r="AG321" s="1287" t="s">
        <v>2169</v>
      </c>
      <c r="AH321" s="1288">
        <v>5</v>
      </c>
      <c r="AI321" s="224" t="str">
        <f t="shared" si="320"/>
        <v>05</v>
      </c>
      <c r="AJ321" s="1289" t="s">
        <v>1944</v>
      </c>
      <c r="AK321" s="1289" t="s">
        <v>2167</v>
      </c>
      <c r="AL321" s="212">
        <f t="shared" si="321"/>
        <v>1</v>
      </c>
      <c r="AM321" s="247">
        <f>IF(ISERROR(VLOOKUP($F321,[1]기획현황취합!$A$1:$E$65440,[1]기획현황취합!$B$1,FALSE))=TRUE,0,VLOOKUP($F321,[1]기획현황취합!$A$1:$E$65440,[1]기획현황취합!$B$1,FALSE))</f>
        <v>69000</v>
      </c>
      <c r="AN321" s="1099">
        <f>IF(ISERROR(VLOOKUP($F321,[1]기획현황취합!$A$1:$E$65440,[1]기획현황취합!$C$1,FALSE))=TRUE,0,VLOOKUP($F321,[1]기획현황취합!$A$1:$E$65440,[1]기획현황취합!$C$1,FALSE))</f>
        <v>41803</v>
      </c>
      <c r="AO321" s="45">
        <f>IF(ISERROR(($AM321/1.1)/VLOOKUP($AG321,'TARGET MU'!$A:$D,'TARGET MU'!$D$1,FALSE))=TRUE,0,($AM321/1.1)/VLOOKUP($AG321,'TARGET MU'!$A:$D,'TARGET MU'!$D$1,FALSE))</f>
        <v>12545.454545454544</v>
      </c>
      <c r="AP321" s="1110">
        <f>IF(OR(AF321=0,AND(AV321=0,AW321=0)),0,IF(AG321="캡보이2",AV321*$AQ$5+AU321,IF(OR(AK321="IN",AK321="BG",AK321="VT",AK321="CB"),$AU321+(($AV321*(1+$AW$4))*(HLOOKUP(VLOOKUP(AG321,'TARGET MU'!$A:$P,'TARGET MU'!$J$1,FALSE),$AO$4:$AR$5,2,FALSE)))+$AW321,$AU321+((($AV321*(1+$AW$4))*(1+HLOOKUP(VLOOKUP($P321,CODE!$K:$P,CODE!$P$1,FALSE),$AS$4:$AV$5,2,FALSE)))*(HLOOKUP(VLOOKUP(AG321,'TARGET MU'!$A:$P,'TARGET MU'!$J$1,FALSE),$AO$4:$AR$5,2,FALSE)))+$AW321)))</f>
        <v>15189.739999999998</v>
      </c>
      <c r="AQ321" s="38">
        <f t="shared" si="355"/>
        <v>2644.2854545454538</v>
      </c>
      <c r="AR321" s="754">
        <v>0</v>
      </c>
      <c r="AS321" s="754">
        <v>50</v>
      </c>
      <c r="AT321" s="244" t="s">
        <v>1724</v>
      </c>
      <c r="AU321" s="219">
        <f t="shared" si="356"/>
        <v>50</v>
      </c>
      <c r="AV321" s="245">
        <v>11.6</v>
      </c>
      <c r="AW321" s="246">
        <v>0</v>
      </c>
      <c r="AX321" s="250">
        <f>IF(ISERROR(VLOOKUP($F321,[1]기획현황취합!$A$1:$E$65440,[1]기획현황취합!$D$1,FALSE))=TRUE,0,VLOOKUP($F321,[1]기획현황취합!$A$1:$E$65440,[1]기획현황취합!$D$1,FALSE))</f>
        <v>41767</v>
      </c>
      <c r="AY321" s="248">
        <v>41853</v>
      </c>
      <c r="AZ321" s="208">
        <f>IF(ISERROR(VLOOKUP($F321,[1]기획현황취합!$A$1:$E$65440,[1]기획현황취합!$E$1,FALSE))=TRUE,0,VLOOKUP($F321,[1]기획현황취합!$A$1:$E$65440,[1]기획현황취합!$E$1,FALSE))</f>
        <v>41848</v>
      </c>
      <c r="BA321" s="243">
        <v>41859</v>
      </c>
      <c r="BB321" s="243">
        <v>41899</v>
      </c>
      <c r="BC321" s="243">
        <v>0</v>
      </c>
      <c r="BD321" s="243">
        <v>0</v>
      </c>
      <c r="BE321" s="243">
        <v>0</v>
      </c>
      <c r="BF321" s="243">
        <v>0</v>
      </c>
      <c r="BG321" s="249" t="s">
        <v>2773</v>
      </c>
      <c r="BH321" s="249">
        <v>0</v>
      </c>
      <c r="BI321" s="83">
        <f>IF($I321="TTL",SUMIF($C:$C,MID($K321,1,SEARCH("TTL",$K321)-2),$BI:$BI),SUMIF(실입고현황!$A:$A,BB321&amp;VLOOKUP($AG321,'TARGET MU'!$A:$D,'TARGET MU'!$B$1,FALSE)&amp;$Z321&amp;" "&amp;$AE321,실입고현황!$C:$C))</f>
        <v>317</v>
      </c>
      <c r="BJ321" s="102">
        <f>IF($I321="TTL",SUMIF($C:$C,MID($K321,1,SEARCH("TTL",$K321)-2),$BJ:$BJ),SUMIF(실입고현황!$A:$A,BC321&amp;VLOOKUP($AG321,'TARGET MU'!$A:$D,'TARGET MU'!$B$1,FALSE)&amp;$Z321&amp;" "&amp;$AE321,실입고현황!$C:$C))</f>
        <v>0</v>
      </c>
      <c r="BK321" s="103">
        <f>IF($I321="TTL",SUMIF($C:$C,MID($K321,1,SEARCH("TTL",$K321)-2),$BK:$BK),SUMIF(실입고현황!$A:$A,BD321&amp;VLOOKUP($AG321,'TARGET MU'!$A:$D,'TARGET MU'!$B$1,FALSE)&amp;$Z321&amp;" "&amp;$AE321,실입고현황!$C:$C))</f>
        <v>0</v>
      </c>
      <c r="BL321" s="103">
        <f>IF($I321="TTL",SUMIF($C:$C,MID($K321,1,SEARCH("TTL",$K321)-2),$BL:$BL),SUMIF(실입고현황!$A:$A,BE321&amp;VLOOKUP($AG321,'TARGET MU'!$A:$D,'TARGET MU'!$B$1,FALSE)&amp;$Z321&amp;" "&amp;$AE321,실입고현황!$C:$C))</f>
        <v>0</v>
      </c>
      <c r="BM321" s="103">
        <f>IF($I321="TTL",SUMIF($C:$C,MID($K321,1,SEARCH("TTL",$K321)-2),$BM:$BM),SUMIF(실입고현황!$A:$A,BF321&amp;VLOOKUP($AG321,'TARGET MU'!$A:$D,'TARGET MU'!$B$1,FALSE)&amp;$Z321&amp;" "&amp;$AE321,실입고현황!$C:$C))</f>
        <v>0</v>
      </c>
      <c r="BN321" s="104">
        <f t="shared" si="293"/>
        <v>0</v>
      </c>
      <c r="BO321" s="46">
        <f t="shared" si="294"/>
        <v>300</v>
      </c>
      <c r="BP321" s="94">
        <f t="shared" si="295"/>
        <v>4556921.9999999991</v>
      </c>
      <c r="BQ321" s="94">
        <f t="shared" si="296"/>
        <v>20700000</v>
      </c>
      <c r="BR321" s="47">
        <f t="shared" si="353"/>
        <v>4.1295817260382819</v>
      </c>
      <c r="BT321" s="26" t="str">
        <f>IF(ISERROR(Z321&amp;VLOOKUP($AG321,'TARGET MU'!$A:$D,'TARGET MU'!$B$1,FALSE))=TRUE,"",Z321&amp;VLOOKUP($AG321,'TARGET MU'!$A:$D,'TARGET MU'!$B$1,FALSE))</f>
        <v>PNYTLF5508BK에버그린</v>
      </c>
      <c r="BU321" s="31">
        <f t="shared" si="305"/>
        <v>15189.739999999998</v>
      </c>
      <c r="BV321" s="31" t="str">
        <f t="shared" si="306"/>
        <v>PNYTLF5508BKOSS30069000EVERGREEN05CN</v>
      </c>
      <c r="BX321" s="54" t="str">
        <f t="shared" si="326"/>
        <v>PNY</v>
      </c>
      <c r="BY321" s="55">
        <f t="shared" si="327"/>
        <v>5</v>
      </c>
      <c r="BZ321" s="55" t="str">
        <f t="shared" si="328"/>
        <v>M</v>
      </c>
      <c r="CA321" s="55" t="str">
        <f t="shared" si="329"/>
        <v>TL</v>
      </c>
      <c r="CB321" s="55" t="str">
        <f t="shared" si="330"/>
        <v>K</v>
      </c>
      <c r="CC321" s="55" t="str">
        <f t="shared" si="331"/>
        <v>CN</v>
      </c>
      <c r="CD321" s="56" t="str">
        <f t="shared" si="332"/>
        <v>14FW_PLAYBOY_MTM_05_BK_KIDS</v>
      </c>
      <c r="CE321" s="55" t="str">
        <f t="shared" si="333"/>
        <v>PNYTLF5508</v>
      </c>
      <c r="CF321" s="55">
        <f t="shared" si="334"/>
        <v>508</v>
      </c>
      <c r="CG321" s="56" t="str">
        <f t="shared" si="335"/>
        <v>14FW_PLAYBOY_MTM_05_BK_KIDS</v>
      </c>
      <c r="CH321" s="55" t="str">
        <f t="shared" si="336"/>
        <v>BK</v>
      </c>
      <c r="CI321" s="55">
        <f t="shared" si="337"/>
        <v>1</v>
      </c>
      <c r="CJ321" s="55" t="str">
        <f t="shared" si="338"/>
        <v>OSS</v>
      </c>
      <c r="CK321" s="57">
        <f t="shared" si="297"/>
        <v>300</v>
      </c>
      <c r="CL321" s="58">
        <f t="shared" si="339"/>
        <v>11.6</v>
      </c>
      <c r="CM321" s="57">
        <f t="shared" si="340"/>
        <v>69000</v>
      </c>
      <c r="CN321" s="57">
        <f t="shared" si="341"/>
        <v>15139.739999999998</v>
      </c>
      <c r="CO321" s="57">
        <f t="shared" si="342"/>
        <v>50</v>
      </c>
      <c r="CP321" s="59">
        <f t="shared" si="343"/>
        <v>1</v>
      </c>
      <c r="CQ321" s="234"/>
      <c r="CS321" s="48"/>
      <c r="CT321" s="49" t="str">
        <f t="shared" si="344"/>
        <v>PNYTLF5508BKOSS</v>
      </c>
      <c r="CU321" s="50" t="str">
        <f t="shared" si="345"/>
        <v>PLAY NEWYORK</v>
      </c>
      <c r="CV321" s="50" t="str">
        <f t="shared" si="324"/>
        <v>LONG SLEEVES_508_KIDS</v>
      </c>
      <c r="CW321" s="50" t="str">
        <f t="shared" si="346"/>
        <v>BLACK_OSS</v>
      </c>
      <c r="CX321" s="51" t="str">
        <f t="shared" si="347"/>
        <v>PNY</v>
      </c>
      <c r="CY321" s="51">
        <f t="shared" si="348"/>
        <v>508</v>
      </c>
      <c r="CZ321" s="52">
        <f t="shared" si="298"/>
        <v>300</v>
      </c>
      <c r="DA321" s="52">
        <f t="shared" si="349"/>
        <v>69000</v>
      </c>
      <c r="DB321" s="51" t="str">
        <f t="shared" si="350"/>
        <v>BLACK</v>
      </c>
      <c r="DC321" s="51" t="str">
        <f t="shared" si="351"/>
        <v>OSS</v>
      </c>
      <c r="DD321" s="60"/>
      <c r="DE321" s="164"/>
      <c r="DG321" s="270">
        <v>41789</v>
      </c>
      <c r="DH321" s="276">
        <f t="shared" si="322"/>
        <v>41758</v>
      </c>
      <c r="DI321" s="269">
        <v>41772</v>
      </c>
      <c r="DJ321" s="269">
        <v>41801</v>
      </c>
      <c r="DK321" s="270"/>
      <c r="DL321" s="1167"/>
      <c r="DM321" s="1167"/>
      <c r="DN321" s="270"/>
      <c r="DO321" s="270"/>
      <c r="DP321" s="277">
        <f t="shared" si="323"/>
        <v>41788</v>
      </c>
      <c r="DQ321" s="270"/>
      <c r="DR321" s="270"/>
      <c r="DS321" s="271"/>
      <c r="DT321" s="270"/>
      <c r="DU321" s="271"/>
      <c r="DV321" s="270">
        <v>41820</v>
      </c>
      <c r="DW321" s="270"/>
      <c r="DX321" s="271"/>
      <c r="DY321" s="271"/>
      <c r="DZ321" s="60"/>
      <c r="EA321" s="61"/>
      <c r="EB321" s="61"/>
      <c r="EC321" s="26" t="str">
        <f t="shared" si="307"/>
        <v/>
      </c>
      <c r="ED321" s="26" t="str">
        <f t="shared" si="308"/>
        <v>PNYTLF5508BKOSS</v>
      </c>
      <c r="EE321" s="27">
        <f>IF($ED321="",0,IF(COUNTIF(ED$12:ED320,ED321)=0,0,COUNTIF(ED$12:ED320,ED321)))</f>
        <v>0</v>
      </c>
      <c r="EF321" s="26">
        <f t="shared" si="309"/>
        <v>0</v>
      </c>
      <c r="EG321" s="27" t="str">
        <f t="shared" si="310"/>
        <v/>
      </c>
      <c r="EI321" s="26" t="str">
        <f t="shared" si="311"/>
        <v>PNYTLF5508</v>
      </c>
      <c r="EJ321" s="26" t="str">
        <f t="shared" si="312"/>
        <v>PNYTLF5508BK</v>
      </c>
    </row>
    <row r="322" spans="1:140" s="26" customFormat="1" ht="52.5" customHeight="1">
      <c r="A322" s="168" t="str">
        <f>IF(OR($I322="TTL",$I322=""),"",IF(ISERROR(VLOOKUP($B322,CODE!$D:$G,CODE!$F$1-2,FALSE))=TRUE,"전략",VLOOKUP($B322,CODE!$D:$G,CODE!$F$1-2,FALSE)))</f>
        <v>전략</v>
      </c>
      <c r="B322" s="217" t="str">
        <f>IF(OR($I322="TTL",$I322=""),"",IF(VLOOKUP($P322,CODE!$K:$O,CODE!$O$1,FALSE)="",$I322,$I322&amp;"-"&amp;VLOOKUP($P322,CODE!$K:$O,CODE!$O$1,FALSE)))</f>
        <v>PNY-의류</v>
      </c>
      <c r="C322" s="71" t="str">
        <f t="shared" si="299"/>
        <v>PNY-EVERGREEN-05</v>
      </c>
      <c r="D322" s="300" t="str">
        <f t="shared" si="300"/>
        <v>PNY-EVERGREEN-05PNYTLF5508BK</v>
      </c>
      <c r="E322" s="71">
        <f t="shared" si="301"/>
        <v>2</v>
      </c>
      <c r="F322" s="193" t="str">
        <f t="shared" si="302"/>
        <v>PNY-EVERGREEN-052</v>
      </c>
      <c r="G322" s="71" t="str">
        <f t="shared" si="303"/>
        <v>PNY-EVERGREEN-052-PNYTLF5508BLACKOMM</v>
      </c>
      <c r="H322" s="71" t="str">
        <f>IF(ISERROR(I322&amp;VLOOKUP(P322,CODE!$K:$N,CODE!$N$1,FALSE)&amp;S322)=TRUE,0,I322&amp;VLOOKUP(P322,CODE!$K:$N,CODE!$N$1,FALSE)&amp;S322)</f>
        <v>PNY의류508</v>
      </c>
      <c r="I322" s="71" t="str">
        <f>IF(ISERROR(SEARCH("TTL",$K322))=TRUE,IF($L322="","",VLOOKUP($L322,CODE!$B:$G,CODE!$D$1,FALSE)),"TTL")</f>
        <v>PNY</v>
      </c>
      <c r="J322" s="237" t="str">
        <f t="shared" si="304"/>
        <v>14FW_P</v>
      </c>
      <c r="K322" s="878"/>
      <c r="L322" s="1296" t="s">
        <v>2840</v>
      </c>
      <c r="M322" s="41" t="str">
        <f>IF(OR($I322="TTL",$L322=""),"",VLOOKUP($L322,CODE!$B:$D,CODE!$C$1,FALSE))</f>
        <v>PLAY NEWYORK</v>
      </c>
      <c r="N322" s="42" t="str">
        <f>IF(OR($I322="TTL",$L322=""),"",VLOOKUP($K$2,CODE!$S:$T,CODE!$T$1-1,FALSE))</f>
        <v>F</v>
      </c>
      <c r="O322" s="1281">
        <v>5</v>
      </c>
      <c r="P322" s="40" t="s">
        <v>1938</v>
      </c>
      <c r="Q322" s="41" t="str">
        <f>IF(OR($I322="TTL",$P322=""),"",VLOOKUP($P322,CODE!$K:$M,CODE!$L$1,FALSE))</f>
        <v>LONG SLEEVES</v>
      </c>
      <c r="R322" s="1282" t="s">
        <v>2088</v>
      </c>
      <c r="S322" s="1283">
        <v>508</v>
      </c>
      <c r="T322" s="43">
        <f t="shared" si="317"/>
        <v>508</v>
      </c>
      <c r="U322" s="39" t="str">
        <f t="shared" si="318"/>
        <v>PNYTLF5508</v>
      </c>
      <c r="V322" s="36">
        <f t="shared" si="290"/>
        <v>0.1</v>
      </c>
      <c r="W322" s="1284" t="s">
        <v>2668</v>
      </c>
      <c r="X322" s="39" t="str">
        <f>IF($Y322="","",VLOOKUP($Y322,CODE!$AE:$AF,CODE!$AF$1-1,FALSE))</f>
        <v>BK</v>
      </c>
      <c r="Y322" s="37" t="s">
        <v>1941</v>
      </c>
      <c r="Z322" s="35" t="str">
        <f t="shared" si="319"/>
        <v>PNYTLF5508BK</v>
      </c>
      <c r="AA322" s="592" t="str">
        <f t="shared" si="354"/>
        <v/>
      </c>
      <c r="AB322" s="44">
        <f t="shared" si="292"/>
        <v>0.2</v>
      </c>
      <c r="AC322" s="598" t="s">
        <v>3017</v>
      </c>
      <c r="AD322" s="184">
        <v>1</v>
      </c>
      <c r="AE322" s="1285" t="s">
        <v>1951</v>
      </c>
      <c r="AF322" s="1295">
        <v>300</v>
      </c>
      <c r="AG322" s="1287" t="s">
        <v>2169</v>
      </c>
      <c r="AH322" s="1288">
        <v>5</v>
      </c>
      <c r="AI322" s="224" t="str">
        <f t="shared" si="320"/>
        <v>05</v>
      </c>
      <c r="AJ322" s="1289" t="s">
        <v>1944</v>
      </c>
      <c r="AK322" s="1289" t="s">
        <v>2167</v>
      </c>
      <c r="AL322" s="212">
        <f t="shared" si="321"/>
        <v>1</v>
      </c>
      <c r="AM322" s="247">
        <f>IF(ISERROR(VLOOKUP($F322,[1]기획현황취합!$A$1:$E$65440,[1]기획현황취합!$B$1,FALSE))=TRUE,0,VLOOKUP($F322,[1]기획현황취합!$A$1:$E$65440,[1]기획현황취합!$B$1,FALSE))</f>
        <v>69000</v>
      </c>
      <c r="AN322" s="1099">
        <f>IF(ISERROR(VLOOKUP($F322,[1]기획현황취합!$A$1:$E$65440,[1]기획현황취합!$C$1,FALSE))=TRUE,0,VLOOKUP($F322,[1]기획현황취합!$A$1:$E$65440,[1]기획현황취합!$C$1,FALSE))</f>
        <v>41803</v>
      </c>
      <c r="AO322" s="45">
        <f>IF(ISERROR(($AM322/1.1)/VLOOKUP($AG322,'TARGET MU'!$A:$D,'TARGET MU'!$D$1,FALSE))=TRUE,0,($AM322/1.1)/VLOOKUP($AG322,'TARGET MU'!$A:$D,'TARGET MU'!$D$1,FALSE))</f>
        <v>12545.454545454544</v>
      </c>
      <c r="AP322" s="1110">
        <f>IF(OR(AF322=0,AND(AV322=0,AW322=0)),0,IF(AG322="캡보이2",AV322*$AQ$5+AU322,IF(OR(AK322="IN",AK322="BG",AK322="VT",AK322="CB"),$AU322+(($AV322*(1+$AW$4))*(HLOOKUP(VLOOKUP(AG322,'TARGET MU'!$A:$P,'TARGET MU'!$J$1,FALSE),$AO$4:$AR$5,2,FALSE)))+$AW322,$AU322+((($AV322*(1+$AW$4))*(1+HLOOKUP(VLOOKUP($P322,CODE!$K:$P,CODE!$P$1,FALSE),$AS$4:$AV$5,2,FALSE)))*(HLOOKUP(VLOOKUP(AG322,'TARGET MU'!$A:$P,'TARGET MU'!$J$1,FALSE),$AO$4:$AR$5,2,FALSE)))+$AW322)))</f>
        <v>15189.739999999998</v>
      </c>
      <c r="AQ322" s="38">
        <f t="shared" si="355"/>
        <v>2644.2854545454538</v>
      </c>
      <c r="AR322" s="754">
        <v>0</v>
      </c>
      <c r="AS322" s="754">
        <v>50</v>
      </c>
      <c r="AT322" s="244" t="s">
        <v>1724</v>
      </c>
      <c r="AU322" s="219">
        <f t="shared" si="356"/>
        <v>50</v>
      </c>
      <c r="AV322" s="245">
        <v>11.6</v>
      </c>
      <c r="AW322" s="246">
        <v>0</v>
      </c>
      <c r="AX322" s="250">
        <f>IF(ISERROR(VLOOKUP($F322,[1]기획현황취합!$A$1:$E$65440,[1]기획현황취합!$D$1,FALSE))=TRUE,0,VLOOKUP($F322,[1]기획현황취합!$A$1:$E$65440,[1]기획현황취합!$D$1,FALSE))</f>
        <v>41767</v>
      </c>
      <c r="AY322" s="248">
        <v>41853</v>
      </c>
      <c r="AZ322" s="208">
        <f>IF(ISERROR(VLOOKUP($F322,[1]기획현황취합!$A$1:$E$65440,[1]기획현황취합!$E$1,FALSE))=TRUE,0,VLOOKUP($F322,[1]기획현황취합!$A$1:$E$65440,[1]기획현황취합!$E$1,FALSE))</f>
        <v>41848</v>
      </c>
      <c r="BA322" s="243">
        <v>41859</v>
      </c>
      <c r="BB322" s="243">
        <v>41899</v>
      </c>
      <c r="BC322" s="243">
        <v>0</v>
      </c>
      <c r="BD322" s="243">
        <v>0</v>
      </c>
      <c r="BE322" s="243">
        <v>0</v>
      </c>
      <c r="BF322" s="243">
        <v>0</v>
      </c>
      <c r="BG322" s="249" t="s">
        <v>2773</v>
      </c>
      <c r="BH322" s="249">
        <v>0</v>
      </c>
      <c r="BI322" s="83">
        <f>IF($I322="TTL",SUMIF($C:$C,MID($K322,1,SEARCH("TTL",$K322)-2),$BI:$BI),SUMIF(실입고현황!$A:$A,BB322&amp;VLOOKUP($AG322,'TARGET MU'!$A:$D,'TARGET MU'!$B$1,FALSE)&amp;$Z322&amp;" "&amp;$AE322,실입고현황!$C:$C))</f>
        <v>321</v>
      </c>
      <c r="BJ322" s="102">
        <f>IF($I322="TTL",SUMIF($C:$C,MID($K322,1,SEARCH("TTL",$K322)-2),$BJ:$BJ),SUMIF(실입고현황!$A:$A,BC322&amp;VLOOKUP($AG322,'TARGET MU'!$A:$D,'TARGET MU'!$B$1,FALSE)&amp;$Z322&amp;" "&amp;$AE322,실입고현황!$C:$C))</f>
        <v>0</v>
      </c>
      <c r="BK322" s="103">
        <f>IF($I322="TTL",SUMIF($C:$C,MID($K322,1,SEARCH("TTL",$K322)-2),$BK:$BK),SUMIF(실입고현황!$A:$A,BD322&amp;VLOOKUP($AG322,'TARGET MU'!$A:$D,'TARGET MU'!$B$1,FALSE)&amp;$Z322&amp;" "&amp;$AE322,실입고현황!$C:$C))</f>
        <v>0</v>
      </c>
      <c r="BL322" s="103">
        <f>IF($I322="TTL",SUMIF($C:$C,MID($K322,1,SEARCH("TTL",$K322)-2),$BL:$BL),SUMIF(실입고현황!$A:$A,BE322&amp;VLOOKUP($AG322,'TARGET MU'!$A:$D,'TARGET MU'!$B$1,FALSE)&amp;$Z322&amp;" "&amp;$AE322,실입고현황!$C:$C))</f>
        <v>0</v>
      </c>
      <c r="BM322" s="103">
        <f>IF($I322="TTL",SUMIF($C:$C,MID($K322,1,SEARCH("TTL",$K322)-2),$BM:$BM),SUMIF(실입고현황!$A:$A,BF322&amp;VLOOKUP($AG322,'TARGET MU'!$A:$D,'TARGET MU'!$B$1,FALSE)&amp;$Z322&amp;" "&amp;$AE322,실입고현황!$C:$C))</f>
        <v>0</v>
      </c>
      <c r="BN322" s="104">
        <f t="shared" si="293"/>
        <v>0</v>
      </c>
      <c r="BO322" s="46">
        <f t="shared" si="294"/>
        <v>300</v>
      </c>
      <c r="BP322" s="94">
        <f t="shared" si="295"/>
        <v>4556921.9999999991</v>
      </c>
      <c r="BQ322" s="94">
        <f t="shared" si="296"/>
        <v>20700000</v>
      </c>
      <c r="BR322" s="47">
        <f t="shared" si="353"/>
        <v>4.1295817260382819</v>
      </c>
      <c r="BT322" s="26" t="str">
        <f>IF(ISERROR(Z322&amp;VLOOKUP($AG322,'TARGET MU'!$A:$D,'TARGET MU'!$B$1,FALSE))=TRUE,"",Z322&amp;VLOOKUP($AG322,'TARGET MU'!$A:$D,'TARGET MU'!$B$1,FALSE))</f>
        <v>PNYTLF5508BK에버그린</v>
      </c>
      <c r="BU322" s="31">
        <f t="shared" si="305"/>
        <v>15189.739999999998</v>
      </c>
      <c r="BV322" s="31" t="str">
        <f t="shared" si="306"/>
        <v>PNYTLF5508BKOMM30069000EVERGREEN05CN</v>
      </c>
      <c r="BX322" s="54" t="str">
        <f t="shared" si="326"/>
        <v>PNY</v>
      </c>
      <c r="BY322" s="55">
        <f t="shared" si="327"/>
        <v>5</v>
      </c>
      <c r="BZ322" s="55" t="str">
        <f t="shared" si="328"/>
        <v>M</v>
      </c>
      <c r="CA322" s="55" t="str">
        <f t="shared" si="329"/>
        <v>TL</v>
      </c>
      <c r="CB322" s="55" t="str">
        <f t="shared" si="330"/>
        <v>K</v>
      </c>
      <c r="CC322" s="55" t="str">
        <f t="shared" si="331"/>
        <v>CN</v>
      </c>
      <c r="CD322" s="56" t="str">
        <f t="shared" si="332"/>
        <v>14FW_PLAYBOY_MTM_05_BK_KIDS</v>
      </c>
      <c r="CE322" s="55" t="str">
        <f t="shared" si="333"/>
        <v>PNYTLF5508</v>
      </c>
      <c r="CF322" s="55">
        <f t="shared" si="334"/>
        <v>508</v>
      </c>
      <c r="CG322" s="56" t="str">
        <f t="shared" si="335"/>
        <v>14FW_PLAYBOY_MTM_05_BK_KIDS</v>
      </c>
      <c r="CH322" s="55" t="str">
        <f t="shared" si="336"/>
        <v>BK</v>
      </c>
      <c r="CI322" s="55">
        <f t="shared" si="337"/>
        <v>1</v>
      </c>
      <c r="CJ322" s="55" t="str">
        <f t="shared" si="338"/>
        <v>OMM</v>
      </c>
      <c r="CK322" s="57">
        <f t="shared" si="297"/>
        <v>300</v>
      </c>
      <c r="CL322" s="58">
        <f t="shared" si="339"/>
        <v>11.6</v>
      </c>
      <c r="CM322" s="57">
        <f t="shared" si="340"/>
        <v>69000</v>
      </c>
      <c r="CN322" s="57">
        <f t="shared" si="341"/>
        <v>15139.739999999998</v>
      </c>
      <c r="CO322" s="57">
        <f t="shared" si="342"/>
        <v>50</v>
      </c>
      <c r="CP322" s="59">
        <f t="shared" si="343"/>
        <v>1</v>
      </c>
      <c r="CQ322" s="234"/>
      <c r="CS322" s="48"/>
      <c r="CT322" s="49" t="str">
        <f t="shared" si="344"/>
        <v>PNYTLF5508BKOMM</v>
      </c>
      <c r="CU322" s="50" t="str">
        <f t="shared" si="345"/>
        <v>PLAY NEWYORK</v>
      </c>
      <c r="CV322" s="50" t="str">
        <f t="shared" si="324"/>
        <v>LONG SLEEVES_508_KIDS</v>
      </c>
      <c r="CW322" s="50" t="str">
        <f t="shared" si="346"/>
        <v>BLACK_OMM</v>
      </c>
      <c r="CX322" s="51" t="str">
        <f t="shared" si="347"/>
        <v>PNY</v>
      </c>
      <c r="CY322" s="51">
        <f t="shared" si="348"/>
        <v>508</v>
      </c>
      <c r="CZ322" s="52">
        <f t="shared" si="298"/>
        <v>300</v>
      </c>
      <c r="DA322" s="52">
        <f t="shared" si="349"/>
        <v>69000</v>
      </c>
      <c r="DB322" s="51" t="str">
        <f t="shared" si="350"/>
        <v>BLACK</v>
      </c>
      <c r="DC322" s="51" t="str">
        <f t="shared" si="351"/>
        <v>OMM</v>
      </c>
      <c r="DD322" s="60"/>
      <c r="DE322" s="164"/>
      <c r="DG322" s="270">
        <v>41789</v>
      </c>
      <c r="DH322" s="276">
        <f t="shared" si="322"/>
        <v>41758</v>
      </c>
      <c r="DI322" s="269">
        <v>41772</v>
      </c>
      <c r="DJ322" s="269">
        <v>41801</v>
      </c>
      <c r="DK322" s="270"/>
      <c r="DL322" s="1167"/>
      <c r="DM322" s="1167"/>
      <c r="DN322" s="270"/>
      <c r="DO322" s="270"/>
      <c r="DP322" s="277">
        <f t="shared" si="323"/>
        <v>41788</v>
      </c>
      <c r="DQ322" s="270"/>
      <c r="DR322" s="270"/>
      <c r="DS322" s="271"/>
      <c r="DT322" s="270"/>
      <c r="DU322" s="271"/>
      <c r="DV322" s="270">
        <v>41820</v>
      </c>
      <c r="DW322" s="270"/>
      <c r="DX322" s="271"/>
      <c r="DY322" s="271"/>
      <c r="DZ322" s="60"/>
      <c r="EA322" s="61"/>
      <c r="EB322" s="61"/>
      <c r="EC322" s="26" t="str">
        <f t="shared" si="307"/>
        <v/>
      </c>
      <c r="ED322" s="26" t="str">
        <f t="shared" si="308"/>
        <v>PNYTLF5508BKOMM</v>
      </c>
      <c r="EE322" s="27">
        <f>IF($ED322="",0,IF(COUNTIF(ED$12:ED321,ED322)=0,0,COUNTIF(ED$12:ED321,ED322)))</f>
        <v>0</v>
      </c>
      <c r="EF322" s="26">
        <f t="shared" si="309"/>
        <v>0</v>
      </c>
      <c r="EG322" s="27" t="str">
        <f t="shared" si="310"/>
        <v/>
      </c>
      <c r="EI322" s="26" t="str">
        <f t="shared" si="311"/>
        <v>PNYTLF5508</v>
      </c>
      <c r="EJ322" s="26" t="str">
        <f t="shared" si="312"/>
        <v>PNYTLF5508BK</v>
      </c>
    </row>
    <row r="323" spans="1:140" s="26" customFormat="1" ht="52.5" customHeight="1">
      <c r="A323" s="168" t="str">
        <f>IF(OR($I323="TTL",$I323=""),"",IF(ISERROR(VLOOKUP($B323,CODE!$D:$G,CODE!$F$1-2,FALSE))=TRUE,"전략",VLOOKUP($B323,CODE!$D:$G,CODE!$F$1-2,FALSE)))</f>
        <v>전략</v>
      </c>
      <c r="B323" s="217" t="str">
        <f>IF(OR($I323="TTL",$I323=""),"",IF(VLOOKUP($P323,CODE!$K:$O,CODE!$O$1,FALSE)="",$I323,$I323&amp;"-"&amp;VLOOKUP($P323,CODE!$K:$O,CODE!$O$1,FALSE)))</f>
        <v>PNY-의류</v>
      </c>
      <c r="C323" s="71" t="str">
        <f t="shared" si="299"/>
        <v>PNY-EVERGREEN-05</v>
      </c>
      <c r="D323" s="300" t="str">
        <f t="shared" si="300"/>
        <v>PNY-EVERGREEN-05PNYTLF5508BK</v>
      </c>
      <c r="E323" s="71">
        <f t="shared" si="301"/>
        <v>2</v>
      </c>
      <c r="F323" s="193" t="str">
        <f t="shared" si="302"/>
        <v>PNY-EVERGREEN-052</v>
      </c>
      <c r="G323" s="71" t="str">
        <f t="shared" si="303"/>
        <v>PNY-EVERGREEN-052-PNYTLF5508BLACKOLL</v>
      </c>
      <c r="H323" s="71" t="str">
        <f>IF(ISERROR(I323&amp;VLOOKUP(P323,CODE!$K:$N,CODE!$N$1,FALSE)&amp;S323)=TRUE,0,I323&amp;VLOOKUP(P323,CODE!$K:$N,CODE!$N$1,FALSE)&amp;S323)</f>
        <v>PNY의류508</v>
      </c>
      <c r="I323" s="71" t="str">
        <f>IF(ISERROR(SEARCH("TTL",$K323))=TRUE,IF($L323="","",VLOOKUP($L323,CODE!$B:$G,CODE!$D$1,FALSE)),"TTL")</f>
        <v>PNY</v>
      </c>
      <c r="J323" s="237" t="str">
        <f t="shared" si="304"/>
        <v>14FW_P</v>
      </c>
      <c r="K323" s="878"/>
      <c r="L323" s="1296" t="s">
        <v>2840</v>
      </c>
      <c r="M323" s="41" t="str">
        <f>IF(OR($I323="TTL",$L323=""),"",VLOOKUP($L323,CODE!$B:$D,CODE!$C$1,FALSE))</f>
        <v>PLAY NEWYORK</v>
      </c>
      <c r="N323" s="42" t="str">
        <f>IF(OR($I323="TTL",$L323=""),"",VLOOKUP($K$2,CODE!$S:$T,CODE!$T$1-1,FALSE))</f>
        <v>F</v>
      </c>
      <c r="O323" s="1281">
        <v>5</v>
      </c>
      <c r="P323" s="40" t="s">
        <v>1938</v>
      </c>
      <c r="Q323" s="41" t="str">
        <f>IF(OR($I323="TTL",$P323=""),"",VLOOKUP($P323,CODE!$K:$M,CODE!$L$1,FALSE))</f>
        <v>LONG SLEEVES</v>
      </c>
      <c r="R323" s="1282" t="s">
        <v>2088</v>
      </c>
      <c r="S323" s="1283">
        <v>508</v>
      </c>
      <c r="T323" s="43">
        <f t="shared" si="317"/>
        <v>508</v>
      </c>
      <c r="U323" s="39" t="str">
        <f t="shared" si="318"/>
        <v>PNYTLF5508</v>
      </c>
      <c r="V323" s="36">
        <f t="shared" si="290"/>
        <v>0.1</v>
      </c>
      <c r="W323" s="1284" t="s">
        <v>2668</v>
      </c>
      <c r="X323" s="39" t="str">
        <f>IF($Y323="","",VLOOKUP($Y323,CODE!$AE:$AF,CODE!$AF$1-1,FALSE))</f>
        <v>BK</v>
      </c>
      <c r="Y323" s="37" t="s">
        <v>1941</v>
      </c>
      <c r="Z323" s="35" t="str">
        <f t="shared" si="319"/>
        <v>PNYTLF5508BK</v>
      </c>
      <c r="AA323" s="592" t="str">
        <f t="shared" si="354"/>
        <v/>
      </c>
      <c r="AB323" s="44">
        <f t="shared" si="292"/>
        <v>0.2</v>
      </c>
      <c r="AC323" s="598" t="s">
        <v>3017</v>
      </c>
      <c r="AD323" s="184">
        <v>1</v>
      </c>
      <c r="AE323" s="1285" t="s">
        <v>1960</v>
      </c>
      <c r="AF323" s="1295">
        <v>200</v>
      </c>
      <c r="AG323" s="1287" t="s">
        <v>2169</v>
      </c>
      <c r="AH323" s="1288">
        <v>5</v>
      </c>
      <c r="AI323" s="224" t="str">
        <f t="shared" si="320"/>
        <v>05</v>
      </c>
      <c r="AJ323" s="1289" t="s">
        <v>1944</v>
      </c>
      <c r="AK323" s="1289" t="s">
        <v>2167</v>
      </c>
      <c r="AL323" s="212">
        <f t="shared" si="321"/>
        <v>1</v>
      </c>
      <c r="AM323" s="247">
        <f>IF(ISERROR(VLOOKUP($F323,[1]기획현황취합!$A$1:$E$65440,[1]기획현황취합!$B$1,FALSE))=TRUE,0,VLOOKUP($F323,[1]기획현황취합!$A$1:$E$65440,[1]기획현황취합!$B$1,FALSE))</f>
        <v>69000</v>
      </c>
      <c r="AN323" s="1099">
        <f>IF(ISERROR(VLOOKUP($F323,[1]기획현황취합!$A$1:$E$65440,[1]기획현황취합!$C$1,FALSE))=TRUE,0,VLOOKUP($F323,[1]기획현황취합!$A$1:$E$65440,[1]기획현황취합!$C$1,FALSE))</f>
        <v>41803</v>
      </c>
      <c r="AO323" s="45">
        <f>IF(ISERROR(($AM323/1.1)/VLOOKUP($AG323,'TARGET MU'!$A:$D,'TARGET MU'!$D$1,FALSE))=TRUE,0,($AM323/1.1)/VLOOKUP($AG323,'TARGET MU'!$A:$D,'TARGET MU'!$D$1,FALSE))</f>
        <v>12545.454545454544</v>
      </c>
      <c r="AP323" s="1110">
        <f>IF(OR(AF323=0,AND(AV323=0,AW323=0)),0,IF(AG323="캡보이2",AV323*$AQ$5+AU323,IF(OR(AK323="IN",AK323="BG",AK323="VT",AK323="CB"),$AU323+(($AV323*(1+$AW$4))*(HLOOKUP(VLOOKUP(AG323,'TARGET MU'!$A:$P,'TARGET MU'!$J$1,FALSE),$AO$4:$AR$5,2,FALSE)))+$AW323,$AU323+((($AV323*(1+$AW$4))*(1+HLOOKUP(VLOOKUP($P323,CODE!$K:$P,CODE!$P$1,FALSE),$AS$4:$AV$5,2,FALSE)))*(HLOOKUP(VLOOKUP(AG323,'TARGET MU'!$A:$P,'TARGET MU'!$J$1,FALSE),$AO$4:$AR$5,2,FALSE)))+$AW323)))</f>
        <v>15189.739999999998</v>
      </c>
      <c r="AQ323" s="38">
        <f t="shared" si="355"/>
        <v>2644.2854545454538</v>
      </c>
      <c r="AR323" s="754">
        <v>0</v>
      </c>
      <c r="AS323" s="754">
        <v>50</v>
      </c>
      <c r="AT323" s="244" t="s">
        <v>1724</v>
      </c>
      <c r="AU323" s="219">
        <f t="shared" si="356"/>
        <v>50</v>
      </c>
      <c r="AV323" s="245">
        <v>11.6</v>
      </c>
      <c r="AW323" s="246">
        <v>0</v>
      </c>
      <c r="AX323" s="250">
        <f>IF(ISERROR(VLOOKUP($F323,[1]기획현황취합!$A$1:$E$65440,[1]기획현황취합!$D$1,FALSE))=TRUE,0,VLOOKUP($F323,[1]기획현황취합!$A$1:$E$65440,[1]기획현황취합!$D$1,FALSE))</f>
        <v>41767</v>
      </c>
      <c r="AY323" s="248">
        <v>41853</v>
      </c>
      <c r="AZ323" s="208">
        <f>IF(ISERROR(VLOOKUP($F323,[1]기획현황취합!$A$1:$E$65440,[1]기획현황취합!$E$1,FALSE))=TRUE,0,VLOOKUP($F323,[1]기획현황취합!$A$1:$E$65440,[1]기획현황취합!$E$1,FALSE))</f>
        <v>41848</v>
      </c>
      <c r="BA323" s="243">
        <v>41859</v>
      </c>
      <c r="BB323" s="243">
        <v>41899</v>
      </c>
      <c r="BC323" s="243">
        <v>0</v>
      </c>
      <c r="BD323" s="243">
        <v>0</v>
      </c>
      <c r="BE323" s="243">
        <v>0</v>
      </c>
      <c r="BF323" s="243">
        <v>0</v>
      </c>
      <c r="BG323" s="249" t="s">
        <v>2773</v>
      </c>
      <c r="BH323" s="249">
        <v>0</v>
      </c>
      <c r="BI323" s="83">
        <f>IF($I323="TTL",SUMIF($C:$C,MID($K323,1,SEARCH("TTL",$K323)-2),$BI:$BI),SUMIF(실입고현황!$A:$A,BB323&amp;VLOOKUP($AG323,'TARGET MU'!$A:$D,'TARGET MU'!$B$1,FALSE)&amp;$Z323&amp;" "&amp;$AE323,실입고현황!$C:$C))</f>
        <v>193</v>
      </c>
      <c r="BJ323" s="102">
        <f>IF($I323="TTL",SUMIF($C:$C,MID($K323,1,SEARCH("TTL",$K323)-2),$BJ:$BJ),SUMIF(실입고현황!$A:$A,BC323&amp;VLOOKUP($AG323,'TARGET MU'!$A:$D,'TARGET MU'!$B$1,FALSE)&amp;$Z323&amp;" "&amp;$AE323,실입고현황!$C:$C))</f>
        <v>0</v>
      </c>
      <c r="BK323" s="103">
        <f>IF($I323="TTL",SUMIF($C:$C,MID($K323,1,SEARCH("TTL",$K323)-2),$BK:$BK),SUMIF(실입고현황!$A:$A,BD323&amp;VLOOKUP($AG323,'TARGET MU'!$A:$D,'TARGET MU'!$B$1,FALSE)&amp;$Z323&amp;" "&amp;$AE323,실입고현황!$C:$C))</f>
        <v>0</v>
      </c>
      <c r="BL323" s="103">
        <f>IF($I323="TTL",SUMIF($C:$C,MID($K323,1,SEARCH("TTL",$K323)-2),$BL:$BL),SUMIF(실입고현황!$A:$A,BE323&amp;VLOOKUP($AG323,'TARGET MU'!$A:$D,'TARGET MU'!$B$1,FALSE)&amp;$Z323&amp;" "&amp;$AE323,실입고현황!$C:$C))</f>
        <v>0</v>
      </c>
      <c r="BM323" s="103">
        <f>IF($I323="TTL",SUMIF($C:$C,MID($K323,1,SEARCH("TTL",$K323)-2),$BM:$BM),SUMIF(실입고현황!$A:$A,BF323&amp;VLOOKUP($AG323,'TARGET MU'!$A:$D,'TARGET MU'!$B$1,FALSE)&amp;$Z323&amp;" "&amp;$AE323,실입고현황!$C:$C))</f>
        <v>0</v>
      </c>
      <c r="BN323" s="104">
        <f t="shared" si="293"/>
        <v>0</v>
      </c>
      <c r="BO323" s="46">
        <f t="shared" si="294"/>
        <v>200</v>
      </c>
      <c r="BP323" s="94">
        <f t="shared" si="295"/>
        <v>3037947.9999999995</v>
      </c>
      <c r="BQ323" s="94">
        <f t="shared" si="296"/>
        <v>13800000</v>
      </c>
      <c r="BR323" s="47">
        <f t="shared" si="353"/>
        <v>4.1295817260382819</v>
      </c>
      <c r="BT323" s="26" t="str">
        <f>IF(ISERROR(Z323&amp;VLOOKUP($AG323,'TARGET MU'!$A:$D,'TARGET MU'!$B$1,FALSE))=TRUE,"",Z323&amp;VLOOKUP($AG323,'TARGET MU'!$A:$D,'TARGET MU'!$B$1,FALSE))</f>
        <v>PNYTLF5508BK에버그린</v>
      </c>
      <c r="BU323" s="31">
        <f t="shared" si="305"/>
        <v>15189.739999999998</v>
      </c>
      <c r="BV323" s="31" t="str">
        <f t="shared" si="306"/>
        <v>PNYTLF5508BKOLL20069000EVERGREEN05CN</v>
      </c>
      <c r="BX323" s="54" t="str">
        <f t="shared" si="326"/>
        <v>PNY</v>
      </c>
      <c r="BY323" s="55">
        <f t="shared" si="327"/>
        <v>5</v>
      </c>
      <c r="BZ323" s="55" t="str">
        <f t="shared" si="328"/>
        <v>M</v>
      </c>
      <c r="CA323" s="55" t="str">
        <f t="shared" si="329"/>
        <v>TL</v>
      </c>
      <c r="CB323" s="55" t="str">
        <f t="shared" si="330"/>
        <v>K</v>
      </c>
      <c r="CC323" s="55" t="str">
        <f t="shared" si="331"/>
        <v>CN</v>
      </c>
      <c r="CD323" s="56" t="str">
        <f t="shared" si="332"/>
        <v>14FW_PLAYBOY_MTM_05_BK_KIDS</v>
      </c>
      <c r="CE323" s="55" t="str">
        <f t="shared" si="333"/>
        <v>PNYTLF5508</v>
      </c>
      <c r="CF323" s="55">
        <f t="shared" si="334"/>
        <v>508</v>
      </c>
      <c r="CG323" s="56" t="str">
        <f t="shared" si="335"/>
        <v>14FW_PLAYBOY_MTM_05_BK_KIDS</v>
      </c>
      <c r="CH323" s="55" t="str">
        <f t="shared" si="336"/>
        <v>BK</v>
      </c>
      <c r="CI323" s="55">
        <f t="shared" si="337"/>
        <v>1</v>
      </c>
      <c r="CJ323" s="55" t="str">
        <f t="shared" si="338"/>
        <v>OLL</v>
      </c>
      <c r="CK323" s="57">
        <f t="shared" si="297"/>
        <v>200</v>
      </c>
      <c r="CL323" s="58">
        <f t="shared" si="339"/>
        <v>11.6</v>
      </c>
      <c r="CM323" s="57">
        <f t="shared" si="340"/>
        <v>69000</v>
      </c>
      <c r="CN323" s="57">
        <f t="shared" si="341"/>
        <v>15139.739999999998</v>
      </c>
      <c r="CO323" s="57">
        <f t="shared" si="342"/>
        <v>50</v>
      </c>
      <c r="CP323" s="59">
        <f t="shared" si="343"/>
        <v>1</v>
      </c>
      <c r="CQ323" s="234"/>
      <c r="CS323" s="48"/>
      <c r="CT323" s="49" t="str">
        <f t="shared" si="344"/>
        <v>PNYTLF5508BKOLL</v>
      </c>
      <c r="CU323" s="50" t="str">
        <f t="shared" si="345"/>
        <v>PLAY NEWYORK</v>
      </c>
      <c r="CV323" s="50" t="str">
        <f t="shared" si="324"/>
        <v>LONG SLEEVES_508_KIDS</v>
      </c>
      <c r="CW323" s="50" t="str">
        <f t="shared" si="346"/>
        <v>BLACK_OLL</v>
      </c>
      <c r="CX323" s="51" t="str">
        <f t="shared" si="347"/>
        <v>PNY</v>
      </c>
      <c r="CY323" s="51">
        <f t="shared" si="348"/>
        <v>508</v>
      </c>
      <c r="CZ323" s="52">
        <f t="shared" si="298"/>
        <v>200</v>
      </c>
      <c r="DA323" s="52">
        <f t="shared" si="349"/>
        <v>69000</v>
      </c>
      <c r="DB323" s="51" t="str">
        <f t="shared" si="350"/>
        <v>BLACK</v>
      </c>
      <c r="DC323" s="51" t="str">
        <f t="shared" si="351"/>
        <v>OLL</v>
      </c>
      <c r="DD323" s="60"/>
      <c r="DE323" s="164"/>
      <c r="DG323" s="270">
        <v>41789</v>
      </c>
      <c r="DH323" s="276">
        <f t="shared" si="322"/>
        <v>41758</v>
      </c>
      <c r="DI323" s="269">
        <v>41772</v>
      </c>
      <c r="DJ323" s="269">
        <v>41801</v>
      </c>
      <c r="DK323" s="270"/>
      <c r="DL323" s="1167"/>
      <c r="DM323" s="1167"/>
      <c r="DN323" s="270"/>
      <c r="DO323" s="270"/>
      <c r="DP323" s="277">
        <f t="shared" si="323"/>
        <v>41788</v>
      </c>
      <c r="DQ323" s="270"/>
      <c r="DR323" s="270"/>
      <c r="DS323" s="271"/>
      <c r="DT323" s="270"/>
      <c r="DU323" s="271"/>
      <c r="DV323" s="270">
        <v>41820</v>
      </c>
      <c r="DW323" s="270"/>
      <c r="DX323" s="271"/>
      <c r="DY323" s="271"/>
      <c r="DZ323" s="60"/>
      <c r="EA323" s="61"/>
      <c r="EB323" s="61"/>
      <c r="EC323" s="26" t="str">
        <f t="shared" si="307"/>
        <v/>
      </c>
      <c r="ED323" s="26" t="str">
        <f t="shared" si="308"/>
        <v>PNYTLF5508BKOLL</v>
      </c>
      <c r="EE323" s="27">
        <f>IF($ED323="",0,IF(COUNTIF(ED$12:ED322,ED323)=0,0,COUNTIF(ED$12:ED322,ED323)))</f>
        <v>0</v>
      </c>
      <c r="EF323" s="26">
        <f t="shared" si="309"/>
        <v>0</v>
      </c>
      <c r="EG323" s="27" t="str">
        <f t="shared" si="310"/>
        <v/>
      </c>
      <c r="EI323" s="26" t="str">
        <f t="shared" si="311"/>
        <v>PNYTLF5508</v>
      </c>
      <c r="EJ323" s="26" t="str">
        <f t="shared" si="312"/>
        <v>PNYTLF5508BK</v>
      </c>
    </row>
    <row r="324" spans="1:140" s="26" customFormat="1" ht="52.5" customHeight="1">
      <c r="A324" s="168" t="str">
        <f>IF(OR($I324="TTL",$I324=""),"",IF(ISERROR(VLOOKUP($B324,CODE!$D:$G,CODE!$F$1-2,FALSE))=TRUE,"전략",VLOOKUP($B324,CODE!$D:$G,CODE!$F$1-2,FALSE)))</f>
        <v>전략</v>
      </c>
      <c r="B324" s="217" t="str">
        <f>IF(OR($I324="TTL",$I324=""),"",IF(VLOOKUP($P324,CODE!$K:$O,CODE!$O$1,FALSE)="",$I324,$I324&amp;"-"&amp;VLOOKUP($P324,CODE!$K:$O,CODE!$O$1,FALSE)))</f>
        <v>PNY-의류</v>
      </c>
      <c r="C324" s="71" t="str">
        <f t="shared" si="299"/>
        <v>PNY-EVERGREEN-05</v>
      </c>
      <c r="D324" s="300" t="str">
        <f t="shared" si="300"/>
        <v>PNY-EVERGREEN-05PNYTLF5508BK</v>
      </c>
      <c r="E324" s="71">
        <f t="shared" si="301"/>
        <v>2</v>
      </c>
      <c r="F324" s="193" t="str">
        <f t="shared" si="302"/>
        <v>PNY-EVERGREEN-052</v>
      </c>
      <c r="G324" s="71" t="str">
        <f t="shared" si="303"/>
        <v>PNY-EVERGREEN-052-PNYTLF5508BLACKOXL</v>
      </c>
      <c r="H324" s="71" t="str">
        <f>IF(ISERROR(I324&amp;VLOOKUP(P324,CODE!$K:$N,CODE!$N$1,FALSE)&amp;S324)=TRUE,0,I324&amp;VLOOKUP(P324,CODE!$K:$N,CODE!$N$1,FALSE)&amp;S324)</f>
        <v>PNY의류508</v>
      </c>
      <c r="I324" s="71" t="str">
        <f>IF(ISERROR(SEARCH("TTL",$K324))=TRUE,IF($L324="","",VLOOKUP($L324,CODE!$B:$G,CODE!$D$1,FALSE)),"TTL")</f>
        <v>PNY</v>
      </c>
      <c r="J324" s="237" t="str">
        <f t="shared" si="304"/>
        <v>14FW_P</v>
      </c>
      <c r="K324" s="878"/>
      <c r="L324" s="1296" t="s">
        <v>2840</v>
      </c>
      <c r="M324" s="41" t="str">
        <f>IF(OR($I324="TTL",$L324=""),"",VLOOKUP($L324,CODE!$B:$D,CODE!$C$1,FALSE))</f>
        <v>PLAY NEWYORK</v>
      </c>
      <c r="N324" s="42" t="str">
        <f>IF(OR($I324="TTL",$L324=""),"",VLOOKUP($K$2,CODE!$S:$T,CODE!$T$1-1,FALSE))</f>
        <v>F</v>
      </c>
      <c r="O324" s="1281">
        <v>5</v>
      </c>
      <c r="P324" s="40" t="s">
        <v>1938</v>
      </c>
      <c r="Q324" s="41" t="str">
        <f>IF(OR($I324="TTL",$P324=""),"",VLOOKUP($P324,CODE!$K:$M,CODE!$L$1,FALSE))</f>
        <v>LONG SLEEVES</v>
      </c>
      <c r="R324" s="1282" t="s">
        <v>2088</v>
      </c>
      <c r="S324" s="1283">
        <v>508</v>
      </c>
      <c r="T324" s="43">
        <f t="shared" si="317"/>
        <v>508</v>
      </c>
      <c r="U324" s="39" t="str">
        <f t="shared" si="318"/>
        <v>PNYTLF5508</v>
      </c>
      <c r="V324" s="36">
        <f t="shared" si="290"/>
        <v>0.1</v>
      </c>
      <c r="W324" s="1284" t="s">
        <v>2668</v>
      </c>
      <c r="X324" s="39" t="str">
        <f>IF($Y324="","",VLOOKUP($Y324,CODE!$AE:$AF,CODE!$AF$1-1,FALSE))</f>
        <v>BK</v>
      </c>
      <c r="Y324" s="37" t="s">
        <v>1941</v>
      </c>
      <c r="Z324" s="35" t="str">
        <f t="shared" si="319"/>
        <v>PNYTLF5508BK</v>
      </c>
      <c r="AA324" s="592" t="str">
        <f t="shared" si="354"/>
        <v/>
      </c>
      <c r="AB324" s="44">
        <f t="shared" si="292"/>
        <v>0.2</v>
      </c>
      <c r="AC324" s="598" t="s">
        <v>3017</v>
      </c>
      <c r="AD324" s="184">
        <v>1</v>
      </c>
      <c r="AE324" s="1285" t="s">
        <v>1969</v>
      </c>
      <c r="AF324" s="1295">
        <v>200</v>
      </c>
      <c r="AG324" s="1287" t="s">
        <v>2169</v>
      </c>
      <c r="AH324" s="1288">
        <v>5</v>
      </c>
      <c r="AI324" s="224" t="str">
        <f t="shared" si="320"/>
        <v>05</v>
      </c>
      <c r="AJ324" s="1289" t="s">
        <v>1944</v>
      </c>
      <c r="AK324" s="1289" t="s">
        <v>2167</v>
      </c>
      <c r="AL324" s="212">
        <f t="shared" si="321"/>
        <v>1</v>
      </c>
      <c r="AM324" s="247">
        <f>IF(ISERROR(VLOOKUP($F324,[1]기획현황취합!$A$1:$E$65440,[1]기획현황취합!$B$1,FALSE))=TRUE,0,VLOOKUP($F324,[1]기획현황취합!$A$1:$E$65440,[1]기획현황취합!$B$1,FALSE))</f>
        <v>69000</v>
      </c>
      <c r="AN324" s="1099">
        <f>IF(ISERROR(VLOOKUP($F324,[1]기획현황취합!$A$1:$E$65440,[1]기획현황취합!$C$1,FALSE))=TRUE,0,VLOOKUP($F324,[1]기획현황취합!$A$1:$E$65440,[1]기획현황취합!$C$1,FALSE))</f>
        <v>41803</v>
      </c>
      <c r="AO324" s="45">
        <f>IF(ISERROR(($AM324/1.1)/VLOOKUP($AG324,'TARGET MU'!$A:$D,'TARGET MU'!$D$1,FALSE))=TRUE,0,($AM324/1.1)/VLOOKUP($AG324,'TARGET MU'!$A:$D,'TARGET MU'!$D$1,FALSE))</f>
        <v>12545.454545454544</v>
      </c>
      <c r="AP324" s="1110">
        <f>IF(OR(AF324=0,AND(AV324=0,AW324=0)),0,IF(AG324="캡보이2",AV324*$AQ$5+AU324,IF(OR(AK324="IN",AK324="BG",AK324="VT",AK324="CB"),$AU324+(($AV324*(1+$AW$4))*(HLOOKUP(VLOOKUP(AG324,'TARGET MU'!$A:$P,'TARGET MU'!$J$1,FALSE),$AO$4:$AR$5,2,FALSE)))+$AW324,$AU324+((($AV324*(1+$AW$4))*(1+HLOOKUP(VLOOKUP($P324,CODE!$K:$P,CODE!$P$1,FALSE),$AS$4:$AV$5,2,FALSE)))*(HLOOKUP(VLOOKUP(AG324,'TARGET MU'!$A:$P,'TARGET MU'!$J$1,FALSE),$AO$4:$AR$5,2,FALSE)))+$AW324)))</f>
        <v>15189.739999999998</v>
      </c>
      <c r="AQ324" s="38">
        <f t="shared" si="355"/>
        <v>2644.2854545454538</v>
      </c>
      <c r="AR324" s="754">
        <v>0</v>
      </c>
      <c r="AS324" s="754">
        <v>50</v>
      </c>
      <c r="AT324" s="244" t="s">
        <v>1724</v>
      </c>
      <c r="AU324" s="219">
        <f t="shared" si="356"/>
        <v>50</v>
      </c>
      <c r="AV324" s="245">
        <v>11.6</v>
      </c>
      <c r="AW324" s="246">
        <v>0</v>
      </c>
      <c r="AX324" s="250">
        <f>IF(ISERROR(VLOOKUP($F324,[1]기획현황취합!$A$1:$E$65440,[1]기획현황취합!$D$1,FALSE))=TRUE,0,VLOOKUP($F324,[1]기획현황취합!$A$1:$E$65440,[1]기획현황취합!$D$1,FALSE))</f>
        <v>41767</v>
      </c>
      <c r="AY324" s="248">
        <v>41853</v>
      </c>
      <c r="AZ324" s="208">
        <f>IF(ISERROR(VLOOKUP($F324,[1]기획현황취합!$A$1:$E$65440,[1]기획현황취합!$E$1,FALSE))=TRUE,0,VLOOKUP($F324,[1]기획현황취합!$A$1:$E$65440,[1]기획현황취합!$E$1,FALSE))</f>
        <v>41848</v>
      </c>
      <c r="BA324" s="243">
        <v>41859</v>
      </c>
      <c r="BB324" s="243">
        <v>41899</v>
      </c>
      <c r="BC324" s="243">
        <v>0</v>
      </c>
      <c r="BD324" s="243">
        <v>0</v>
      </c>
      <c r="BE324" s="243">
        <v>0</v>
      </c>
      <c r="BF324" s="243">
        <v>0</v>
      </c>
      <c r="BG324" s="249" t="s">
        <v>2773</v>
      </c>
      <c r="BH324" s="249">
        <v>0</v>
      </c>
      <c r="BI324" s="83">
        <f>IF($I324="TTL",SUMIF($C:$C,MID($K324,1,SEARCH("TTL",$K324)-2),$BI:$BI),SUMIF(실입고현황!$A:$A,BB324&amp;VLOOKUP($AG324,'TARGET MU'!$A:$D,'TARGET MU'!$B$1,FALSE)&amp;$Z324&amp;" "&amp;$AE324,실입고현황!$C:$C))</f>
        <v>212</v>
      </c>
      <c r="BJ324" s="102">
        <f>IF($I324="TTL",SUMIF($C:$C,MID($K324,1,SEARCH("TTL",$K324)-2),$BJ:$BJ),SUMIF(실입고현황!$A:$A,BC324&amp;VLOOKUP($AG324,'TARGET MU'!$A:$D,'TARGET MU'!$B$1,FALSE)&amp;$Z324&amp;" "&amp;$AE324,실입고현황!$C:$C))</f>
        <v>0</v>
      </c>
      <c r="BK324" s="103">
        <f>IF($I324="TTL",SUMIF($C:$C,MID($K324,1,SEARCH("TTL",$K324)-2),$BK:$BK),SUMIF(실입고현황!$A:$A,BD324&amp;VLOOKUP($AG324,'TARGET MU'!$A:$D,'TARGET MU'!$B$1,FALSE)&amp;$Z324&amp;" "&amp;$AE324,실입고현황!$C:$C))</f>
        <v>0</v>
      </c>
      <c r="BL324" s="103">
        <f>IF($I324="TTL",SUMIF($C:$C,MID($K324,1,SEARCH("TTL",$K324)-2),$BL:$BL),SUMIF(실입고현황!$A:$A,BE324&amp;VLOOKUP($AG324,'TARGET MU'!$A:$D,'TARGET MU'!$B$1,FALSE)&amp;$Z324&amp;" "&amp;$AE324,실입고현황!$C:$C))</f>
        <v>0</v>
      </c>
      <c r="BM324" s="103">
        <f>IF($I324="TTL",SUMIF($C:$C,MID($K324,1,SEARCH("TTL",$K324)-2),$BM:$BM),SUMIF(실입고현황!$A:$A,BF324&amp;VLOOKUP($AG324,'TARGET MU'!$A:$D,'TARGET MU'!$B$1,FALSE)&amp;$Z324&amp;" "&amp;$AE324,실입고현황!$C:$C))</f>
        <v>0</v>
      </c>
      <c r="BN324" s="104">
        <f t="shared" si="293"/>
        <v>0</v>
      </c>
      <c r="BO324" s="46">
        <f t="shared" si="294"/>
        <v>200</v>
      </c>
      <c r="BP324" s="94">
        <f t="shared" si="295"/>
        <v>3037947.9999999995</v>
      </c>
      <c r="BQ324" s="94">
        <f t="shared" si="296"/>
        <v>13800000</v>
      </c>
      <c r="BR324" s="47">
        <f t="shared" si="353"/>
        <v>4.1295817260382819</v>
      </c>
      <c r="BT324" s="26" t="str">
        <f>IF(ISERROR(Z324&amp;VLOOKUP($AG324,'TARGET MU'!$A:$D,'TARGET MU'!$B$1,FALSE))=TRUE,"",Z324&amp;VLOOKUP($AG324,'TARGET MU'!$A:$D,'TARGET MU'!$B$1,FALSE))</f>
        <v>PNYTLF5508BK에버그린</v>
      </c>
      <c r="BU324" s="31">
        <f t="shared" si="305"/>
        <v>15189.739999999998</v>
      </c>
      <c r="BV324" s="31" t="str">
        <f t="shared" si="306"/>
        <v>PNYTLF5508BKOXL20069000EVERGREEN05CN</v>
      </c>
      <c r="BX324" s="54" t="str">
        <f t="shared" si="326"/>
        <v>PNY</v>
      </c>
      <c r="BY324" s="55">
        <f t="shared" si="327"/>
        <v>5</v>
      </c>
      <c r="BZ324" s="55" t="str">
        <f t="shared" si="328"/>
        <v>M</v>
      </c>
      <c r="CA324" s="55" t="str">
        <f t="shared" si="329"/>
        <v>TL</v>
      </c>
      <c r="CB324" s="55" t="str">
        <f t="shared" si="330"/>
        <v>K</v>
      </c>
      <c r="CC324" s="55" t="str">
        <f t="shared" si="331"/>
        <v>CN</v>
      </c>
      <c r="CD324" s="56" t="str">
        <f t="shared" si="332"/>
        <v>14FW_PLAYBOY_MTM_05_BK_KIDS</v>
      </c>
      <c r="CE324" s="55" t="str">
        <f t="shared" si="333"/>
        <v>PNYTLF5508</v>
      </c>
      <c r="CF324" s="55">
        <f t="shared" si="334"/>
        <v>508</v>
      </c>
      <c r="CG324" s="56" t="str">
        <f t="shared" si="335"/>
        <v>14FW_PLAYBOY_MTM_05_BK_KIDS</v>
      </c>
      <c r="CH324" s="55" t="str">
        <f t="shared" si="336"/>
        <v>BK</v>
      </c>
      <c r="CI324" s="55">
        <f t="shared" si="337"/>
        <v>1</v>
      </c>
      <c r="CJ324" s="55" t="str">
        <f t="shared" si="338"/>
        <v>OXL</v>
      </c>
      <c r="CK324" s="57">
        <f t="shared" si="297"/>
        <v>200</v>
      </c>
      <c r="CL324" s="58">
        <f t="shared" si="339"/>
        <v>11.6</v>
      </c>
      <c r="CM324" s="57">
        <f t="shared" si="340"/>
        <v>69000</v>
      </c>
      <c r="CN324" s="57">
        <f t="shared" si="341"/>
        <v>15139.739999999998</v>
      </c>
      <c r="CO324" s="57">
        <f t="shared" si="342"/>
        <v>50</v>
      </c>
      <c r="CP324" s="59">
        <f t="shared" si="343"/>
        <v>1</v>
      </c>
      <c r="CQ324" s="234"/>
      <c r="CS324" s="48"/>
      <c r="CT324" s="49" t="str">
        <f t="shared" si="344"/>
        <v>PNYTLF5508BKOXL</v>
      </c>
      <c r="CU324" s="50" t="str">
        <f t="shared" si="345"/>
        <v>PLAY NEWYORK</v>
      </c>
      <c r="CV324" s="50" t="str">
        <f t="shared" si="324"/>
        <v>LONG SLEEVES_508_KIDS</v>
      </c>
      <c r="CW324" s="50" t="str">
        <f t="shared" si="346"/>
        <v>BLACK_OXL</v>
      </c>
      <c r="CX324" s="51" t="str">
        <f t="shared" si="347"/>
        <v>PNY</v>
      </c>
      <c r="CY324" s="51">
        <f t="shared" si="348"/>
        <v>508</v>
      </c>
      <c r="CZ324" s="52">
        <f t="shared" si="298"/>
        <v>200</v>
      </c>
      <c r="DA324" s="52">
        <f t="shared" si="349"/>
        <v>69000</v>
      </c>
      <c r="DB324" s="51" t="str">
        <f t="shared" si="350"/>
        <v>BLACK</v>
      </c>
      <c r="DC324" s="51" t="str">
        <f t="shared" si="351"/>
        <v>OXL</v>
      </c>
      <c r="DD324" s="60"/>
      <c r="DE324" s="164"/>
      <c r="DG324" s="270">
        <v>41789</v>
      </c>
      <c r="DH324" s="276">
        <f t="shared" si="322"/>
        <v>41758</v>
      </c>
      <c r="DI324" s="269">
        <v>41772</v>
      </c>
      <c r="DJ324" s="269">
        <v>41801</v>
      </c>
      <c r="DK324" s="270"/>
      <c r="DL324" s="1167"/>
      <c r="DM324" s="1167"/>
      <c r="DN324" s="270"/>
      <c r="DO324" s="270"/>
      <c r="DP324" s="277">
        <f t="shared" si="323"/>
        <v>41788</v>
      </c>
      <c r="DQ324" s="270"/>
      <c r="DR324" s="270"/>
      <c r="DS324" s="271"/>
      <c r="DT324" s="270"/>
      <c r="DU324" s="271"/>
      <c r="DV324" s="270">
        <v>41820</v>
      </c>
      <c r="DW324" s="270"/>
      <c r="DX324" s="271"/>
      <c r="DY324" s="271"/>
      <c r="DZ324" s="60"/>
      <c r="EA324" s="61"/>
      <c r="EB324" s="61"/>
      <c r="EC324" s="26" t="str">
        <f t="shared" si="307"/>
        <v/>
      </c>
      <c r="ED324" s="26" t="str">
        <f t="shared" si="308"/>
        <v>PNYTLF5508BKOXL</v>
      </c>
      <c r="EE324" s="27">
        <f>IF($ED324="",0,IF(COUNTIF(ED$12:ED323,ED324)=0,0,COUNTIF(ED$12:ED323,ED324)))</f>
        <v>0</v>
      </c>
      <c r="EF324" s="26">
        <f t="shared" si="309"/>
        <v>0</v>
      </c>
      <c r="EG324" s="27" t="str">
        <f t="shared" si="310"/>
        <v/>
      </c>
      <c r="EI324" s="26" t="str">
        <f t="shared" si="311"/>
        <v>PNYTLF5508</v>
      </c>
      <c r="EJ324" s="26" t="str">
        <f t="shared" si="312"/>
        <v>PNYTLF5508BK</v>
      </c>
    </row>
    <row r="325" spans="1:140" s="26" customFormat="1" ht="52.5" customHeight="1">
      <c r="A325" s="168" t="str">
        <f>IF(OR($I325="TTL",$I325=""),"",IF(ISERROR(VLOOKUP($B325,CODE!$D:$G,CODE!$F$1-2,FALSE))=TRUE,"전략",VLOOKUP($B325,CODE!$D:$G,CODE!$F$1-2,FALSE)))</f>
        <v>전략</v>
      </c>
      <c r="B325" s="217" t="str">
        <f>IF(OR($I325="TTL",$I325=""),"",IF(VLOOKUP($P325,CODE!$K:$O,CODE!$O$1,FALSE)="",$I325,$I325&amp;"-"&amp;VLOOKUP($P325,CODE!$K:$O,CODE!$O$1,FALSE)))</f>
        <v>PNY-의류</v>
      </c>
      <c r="C325" s="71" t="str">
        <f t="shared" si="299"/>
        <v>PNY-EVERGREEN-05</v>
      </c>
      <c r="D325" s="300" t="str">
        <f t="shared" si="300"/>
        <v>PNY-EVERGREEN-05PNYPTF5508BK</v>
      </c>
      <c r="E325" s="71">
        <f t="shared" si="301"/>
        <v>3</v>
      </c>
      <c r="F325" s="193" t="str">
        <f t="shared" si="302"/>
        <v>PNY-EVERGREEN-053</v>
      </c>
      <c r="G325" s="71" t="str">
        <f t="shared" si="303"/>
        <v>PNY-EVERGREEN-053-PNYPTF5508BLACKOXS</v>
      </c>
      <c r="H325" s="71" t="str">
        <f>IF(ISERROR(I325&amp;VLOOKUP(P325,CODE!$K:$N,CODE!$N$1,FALSE)&amp;S325)=TRUE,0,I325&amp;VLOOKUP(P325,CODE!$K:$N,CODE!$N$1,FALSE)&amp;S325)</f>
        <v>PNY의류508</v>
      </c>
      <c r="I325" s="71" t="str">
        <f>IF(ISERROR(SEARCH("TTL",$K325))=TRUE,IF($L325="","",VLOOKUP($L325,CODE!$B:$G,CODE!$D$1,FALSE)),"TTL")</f>
        <v>PNY</v>
      </c>
      <c r="J325" s="237" t="str">
        <f t="shared" si="304"/>
        <v>14FW P</v>
      </c>
      <c r="K325" s="878"/>
      <c r="L325" s="1296" t="s">
        <v>2840</v>
      </c>
      <c r="M325" s="41" t="str">
        <f>IF(OR($I325="TTL",$L325=""),"",VLOOKUP($L325,CODE!$B:$D,CODE!$C$1,FALSE))</f>
        <v>PLAY NEWYORK</v>
      </c>
      <c r="N325" s="42" t="str">
        <f>IF(OR($I325="TTL",$L325=""),"",VLOOKUP($K$2,CODE!$S:$T,CODE!$T$1-1,FALSE))</f>
        <v>F</v>
      </c>
      <c r="O325" s="1281">
        <v>5</v>
      </c>
      <c r="P325" s="40" t="s">
        <v>2135</v>
      </c>
      <c r="Q325" s="41" t="str">
        <f>IF(OR($I325="TTL",$P325=""),"",VLOOKUP($P325,CODE!$K:$M,CODE!$L$1,FALSE))</f>
        <v>PANTS</v>
      </c>
      <c r="R325" s="1282" t="s">
        <v>2088</v>
      </c>
      <c r="S325" s="1283">
        <v>508</v>
      </c>
      <c r="T325" s="43">
        <f t="shared" si="317"/>
        <v>508</v>
      </c>
      <c r="U325" s="39" t="str">
        <f t="shared" si="318"/>
        <v>PNYPTF5508</v>
      </c>
      <c r="V325" s="36">
        <f t="shared" si="290"/>
        <v>0.2</v>
      </c>
      <c r="W325" s="1284" t="s">
        <v>2669</v>
      </c>
      <c r="X325" s="39" t="str">
        <f>IF($Y325="","",VLOOKUP($Y325,CODE!$AE:$AF,CODE!$AF$1-1,FALSE))</f>
        <v>BK</v>
      </c>
      <c r="Y325" s="37" t="s">
        <v>1941</v>
      </c>
      <c r="Z325" s="35" t="str">
        <f t="shared" si="319"/>
        <v>PNYPTF5508BK</v>
      </c>
      <c r="AA325" s="592" t="str">
        <f t="shared" si="354"/>
        <v/>
      </c>
      <c r="AB325" s="44">
        <f t="shared" si="292"/>
        <v>0.2</v>
      </c>
      <c r="AC325" s="598" t="s">
        <v>3017</v>
      </c>
      <c r="AD325" s="184">
        <v>1</v>
      </c>
      <c r="AE325" s="1285" t="s">
        <v>2024</v>
      </c>
      <c r="AF325" s="1295">
        <v>250</v>
      </c>
      <c r="AG325" s="1287" t="s">
        <v>2169</v>
      </c>
      <c r="AH325" s="1288">
        <v>5</v>
      </c>
      <c r="AI325" s="224" t="str">
        <f t="shared" si="320"/>
        <v>05</v>
      </c>
      <c r="AJ325" s="1289" t="s">
        <v>1944</v>
      </c>
      <c r="AK325" s="1289" t="s">
        <v>2167</v>
      </c>
      <c r="AL325" s="212">
        <f t="shared" si="321"/>
        <v>1</v>
      </c>
      <c r="AM325" s="247">
        <f>IF(ISERROR(VLOOKUP($F325,[1]기획현황취합!$A$1:$E$65440,[1]기획현황취합!$B$1,FALSE))=TRUE,0,VLOOKUP($F325,[1]기획현황취합!$A$1:$E$65440,[1]기획현황취합!$B$1,FALSE))</f>
        <v>69000</v>
      </c>
      <c r="AN325" s="1099">
        <f>IF(ISERROR(VLOOKUP($F325,[1]기획현황취합!$A$1:$E$65440,[1]기획현황취합!$C$1,FALSE))=TRUE,0,VLOOKUP($F325,[1]기획현황취합!$A$1:$E$65440,[1]기획현황취합!$C$1,FALSE))</f>
        <v>41803</v>
      </c>
      <c r="AO325" s="45">
        <f>IF(ISERROR(($AM325/1.1)/VLOOKUP($AG325,'TARGET MU'!$A:$D,'TARGET MU'!$D$1,FALSE))=TRUE,0,($AM325/1.1)/VLOOKUP($AG325,'TARGET MU'!$A:$D,'TARGET MU'!$D$1,FALSE))</f>
        <v>12545.454545454544</v>
      </c>
      <c r="AP325" s="1110">
        <f>IF(OR(AF325=0,AND(AV325=0,AW325=0)),0,IF(AG325="캡보이2",AV325*$AQ$5+AU325,IF(OR(AK325="IN",AK325="BG",AK325="VT",AK325="CB"),$AU325+(($AV325*(1+$AW$4))*(HLOOKUP(VLOOKUP(AG325,'TARGET MU'!$A:$P,'TARGET MU'!$J$1,FALSE),$AO$4:$AR$5,2,FALSE)))+$AW325,$AU325+((($AV325*(1+$AW$4))*(1+HLOOKUP(VLOOKUP($P325,CODE!$K:$P,CODE!$P$1,FALSE),$AS$4:$AV$5,2,FALSE)))*(HLOOKUP(VLOOKUP(AG325,'TARGET MU'!$A:$P,'TARGET MU'!$J$1,FALSE),$AO$4:$AR$5,2,FALSE)))+$AW325)))</f>
        <v>16494.89</v>
      </c>
      <c r="AQ325" s="38">
        <f t="shared" si="355"/>
        <v>3949.4354545454553</v>
      </c>
      <c r="AR325" s="754">
        <v>0</v>
      </c>
      <c r="AS325" s="754">
        <v>50</v>
      </c>
      <c r="AT325" s="244" t="s">
        <v>1724</v>
      </c>
      <c r="AU325" s="219">
        <f t="shared" si="356"/>
        <v>50</v>
      </c>
      <c r="AV325" s="245">
        <v>12.6</v>
      </c>
      <c r="AW325" s="246">
        <v>0</v>
      </c>
      <c r="AX325" s="250">
        <f>IF(ISERROR(VLOOKUP($F325,[1]기획현황취합!$A$1:$E$65440,[1]기획현황취합!$D$1,FALSE))=TRUE,0,VLOOKUP($F325,[1]기획현황취합!$A$1:$E$65440,[1]기획현황취합!$D$1,FALSE))</f>
        <v>41767</v>
      </c>
      <c r="AY325" s="248">
        <v>41853</v>
      </c>
      <c r="AZ325" s="208">
        <f>IF(ISERROR(VLOOKUP($F325,[1]기획현황취합!$A$1:$E$65440,[1]기획현황취합!$E$1,FALSE))=TRUE,0,VLOOKUP($F325,[1]기획현황취합!$A$1:$E$65440,[1]기획현황취합!$E$1,FALSE))</f>
        <v>41848</v>
      </c>
      <c r="BA325" s="243">
        <v>41859</v>
      </c>
      <c r="BB325" s="243">
        <v>41877</v>
      </c>
      <c r="BC325" s="243">
        <v>0</v>
      </c>
      <c r="BD325" s="243">
        <v>0</v>
      </c>
      <c r="BE325" s="243">
        <v>0</v>
      </c>
      <c r="BF325" s="243">
        <v>0</v>
      </c>
      <c r="BG325" s="249" t="s">
        <v>2773</v>
      </c>
      <c r="BH325" s="249">
        <v>0</v>
      </c>
      <c r="BI325" s="83">
        <f>IF($I325="TTL",SUMIF($C:$C,MID($K325,1,SEARCH("TTL",$K325)-2),$BI:$BI),SUMIF(실입고현황!$A:$A,BB325&amp;VLOOKUP($AG325,'TARGET MU'!$A:$D,'TARGET MU'!$B$1,FALSE)&amp;$Z325&amp;" "&amp;$AE325,실입고현황!$C:$C))</f>
        <v>229</v>
      </c>
      <c r="BJ325" s="102">
        <f>IF($I325="TTL",SUMIF($C:$C,MID($K325,1,SEARCH("TTL",$K325)-2),$BJ:$BJ),SUMIF(실입고현황!$A:$A,BC325&amp;VLOOKUP($AG325,'TARGET MU'!$A:$D,'TARGET MU'!$B$1,FALSE)&amp;$Z325&amp;" "&amp;$AE325,실입고현황!$C:$C))</f>
        <v>0</v>
      </c>
      <c r="BK325" s="103">
        <f>IF($I325="TTL",SUMIF($C:$C,MID($K325,1,SEARCH("TTL",$K325)-2),$BK:$BK),SUMIF(실입고현황!$A:$A,BD325&amp;VLOOKUP($AG325,'TARGET MU'!$A:$D,'TARGET MU'!$B$1,FALSE)&amp;$Z325&amp;" "&amp;$AE325,실입고현황!$C:$C))</f>
        <v>0</v>
      </c>
      <c r="BL325" s="103">
        <f>IF($I325="TTL",SUMIF($C:$C,MID($K325,1,SEARCH("TTL",$K325)-2),$BL:$BL),SUMIF(실입고현황!$A:$A,BE325&amp;VLOOKUP($AG325,'TARGET MU'!$A:$D,'TARGET MU'!$B$1,FALSE)&amp;$Z325&amp;" "&amp;$AE325,실입고현황!$C:$C))</f>
        <v>0</v>
      </c>
      <c r="BM325" s="103">
        <f>IF($I325="TTL",SUMIF($C:$C,MID($K325,1,SEARCH("TTL",$K325)-2),$BM:$BM),SUMIF(실입고현황!$A:$A,BF325&amp;VLOOKUP($AG325,'TARGET MU'!$A:$D,'TARGET MU'!$B$1,FALSE)&amp;$Z325&amp;" "&amp;$AE325,실입고현황!$C:$C))</f>
        <v>0</v>
      </c>
      <c r="BN325" s="104">
        <f t="shared" si="293"/>
        <v>0</v>
      </c>
      <c r="BO325" s="46">
        <f t="shared" si="294"/>
        <v>250</v>
      </c>
      <c r="BP325" s="94">
        <f t="shared" si="295"/>
        <v>4123722.5</v>
      </c>
      <c r="BQ325" s="94">
        <f t="shared" si="296"/>
        <v>17250000</v>
      </c>
      <c r="BR325" s="47">
        <f t="shared" si="353"/>
        <v>3.80283061768055</v>
      </c>
      <c r="BT325" s="26" t="str">
        <f>IF(ISERROR(Z325&amp;VLOOKUP($AG325,'TARGET MU'!$A:$D,'TARGET MU'!$B$1,FALSE))=TRUE,"",Z325&amp;VLOOKUP($AG325,'TARGET MU'!$A:$D,'TARGET MU'!$B$1,FALSE))</f>
        <v>PNYPTF5508BK에버그린</v>
      </c>
      <c r="BU325" s="31">
        <f t="shared" si="305"/>
        <v>16494.89</v>
      </c>
      <c r="BV325" s="31" t="str">
        <f t="shared" si="306"/>
        <v>PNYPTF5508BKOXS25069000EVERGREEN05CN</v>
      </c>
      <c r="BX325" s="54" t="str">
        <f t="shared" si="326"/>
        <v>PNY</v>
      </c>
      <c r="BY325" s="55">
        <f t="shared" si="327"/>
        <v>5</v>
      </c>
      <c r="BZ325" s="55" t="str">
        <f t="shared" si="328"/>
        <v>M</v>
      </c>
      <c r="CA325" s="55" t="str">
        <f t="shared" si="329"/>
        <v>PT</v>
      </c>
      <c r="CB325" s="55" t="str">
        <f t="shared" si="330"/>
        <v>K</v>
      </c>
      <c r="CC325" s="55" t="str">
        <f t="shared" si="331"/>
        <v>CN</v>
      </c>
      <c r="CD325" s="56" t="str">
        <f t="shared" si="332"/>
        <v>14FW PLAYBOY_PANTS_01_BK_KIDS</v>
      </c>
      <c r="CE325" s="55" t="str">
        <f t="shared" si="333"/>
        <v>PNYPTF5508</v>
      </c>
      <c r="CF325" s="55">
        <f t="shared" si="334"/>
        <v>508</v>
      </c>
      <c r="CG325" s="56" t="str">
        <f t="shared" si="335"/>
        <v>14FW PLAYBOY_PANTS_01_BK_KIDS</v>
      </c>
      <c r="CH325" s="55" t="str">
        <f t="shared" si="336"/>
        <v>BK</v>
      </c>
      <c r="CI325" s="55">
        <f t="shared" si="337"/>
        <v>1</v>
      </c>
      <c r="CJ325" s="55" t="str">
        <f t="shared" si="338"/>
        <v>OXS</v>
      </c>
      <c r="CK325" s="57">
        <f t="shared" si="297"/>
        <v>250</v>
      </c>
      <c r="CL325" s="58">
        <f t="shared" si="339"/>
        <v>12.6</v>
      </c>
      <c r="CM325" s="57">
        <f t="shared" si="340"/>
        <v>69000</v>
      </c>
      <c r="CN325" s="57">
        <f t="shared" si="341"/>
        <v>16444.89</v>
      </c>
      <c r="CO325" s="57">
        <f t="shared" si="342"/>
        <v>50</v>
      </c>
      <c r="CP325" s="59">
        <f t="shared" si="343"/>
        <v>1</v>
      </c>
      <c r="CQ325" s="234"/>
      <c r="CS325" s="48"/>
      <c r="CT325" s="49" t="str">
        <f t="shared" si="344"/>
        <v>PNYPTF5508BKOXS</v>
      </c>
      <c r="CU325" s="50" t="str">
        <f t="shared" si="345"/>
        <v>PLAY NEWYORK</v>
      </c>
      <c r="CV325" s="50" t="str">
        <f t="shared" si="324"/>
        <v>PANTS_508_KIDS</v>
      </c>
      <c r="CW325" s="50" t="str">
        <f t="shared" si="346"/>
        <v>BLACK_OXS</v>
      </c>
      <c r="CX325" s="51" t="str">
        <f t="shared" si="347"/>
        <v>PNY</v>
      </c>
      <c r="CY325" s="51">
        <f t="shared" si="348"/>
        <v>508</v>
      </c>
      <c r="CZ325" s="52">
        <f t="shared" si="298"/>
        <v>250</v>
      </c>
      <c r="DA325" s="52">
        <f t="shared" si="349"/>
        <v>69000</v>
      </c>
      <c r="DB325" s="51" t="str">
        <f t="shared" si="350"/>
        <v>BLACK</v>
      </c>
      <c r="DC325" s="51" t="str">
        <f t="shared" si="351"/>
        <v>OXS</v>
      </c>
      <c r="DD325" s="60"/>
      <c r="DE325" s="164"/>
      <c r="DG325" s="270">
        <v>41789</v>
      </c>
      <c r="DH325" s="276">
        <f t="shared" si="322"/>
        <v>41758</v>
      </c>
      <c r="DI325" s="269">
        <v>41772</v>
      </c>
      <c r="DJ325" s="269">
        <v>41772</v>
      </c>
      <c r="DK325" s="270"/>
      <c r="DL325" s="1167"/>
      <c r="DM325" s="1167"/>
      <c r="DN325" s="270"/>
      <c r="DO325" s="270"/>
      <c r="DP325" s="277">
        <f t="shared" si="323"/>
        <v>41788</v>
      </c>
      <c r="DQ325" s="270"/>
      <c r="DR325" s="270"/>
      <c r="DS325" s="271"/>
      <c r="DT325" s="270"/>
      <c r="DU325" s="271"/>
      <c r="DV325" s="270">
        <v>41820</v>
      </c>
      <c r="DW325" s="270"/>
      <c r="DX325" s="271"/>
      <c r="DY325" s="271"/>
      <c r="DZ325" s="60"/>
      <c r="EA325" s="61"/>
      <c r="EB325" s="61"/>
      <c r="EC325" s="26" t="str">
        <f t="shared" si="307"/>
        <v>PNYPTF5508BK41767</v>
      </c>
      <c r="ED325" s="26" t="str">
        <f t="shared" si="308"/>
        <v>PNYPTF5508BKOXS</v>
      </c>
      <c r="EE325" s="27">
        <f>IF($ED325="",0,IF(COUNTIF(ED$12:ED324,ED325)=0,0,COUNTIF(ED$12:ED324,ED325)))</f>
        <v>0</v>
      </c>
      <c r="EF325" s="26">
        <f t="shared" si="309"/>
        <v>0</v>
      </c>
      <c r="EG325" s="27" t="str">
        <f t="shared" si="310"/>
        <v/>
      </c>
      <c r="EI325" s="26" t="str">
        <f t="shared" si="311"/>
        <v>PNYPTF5508</v>
      </c>
      <c r="EJ325" s="26" t="str">
        <f t="shared" si="312"/>
        <v>PNYPTF5508BK</v>
      </c>
    </row>
    <row r="326" spans="1:140" s="26" customFormat="1" ht="52.5" customHeight="1">
      <c r="A326" s="168" t="str">
        <f>IF(OR($I326="TTL",$I326=""),"",IF(ISERROR(VLOOKUP($B326,CODE!$D:$G,CODE!$F$1-2,FALSE))=TRUE,"전략",VLOOKUP($B326,CODE!$D:$G,CODE!$F$1-2,FALSE)))</f>
        <v>전략</v>
      </c>
      <c r="B326" s="217" t="str">
        <f>IF(OR($I326="TTL",$I326=""),"",IF(VLOOKUP($P326,CODE!$K:$O,CODE!$O$1,FALSE)="",$I326,$I326&amp;"-"&amp;VLOOKUP($P326,CODE!$K:$O,CODE!$O$1,FALSE)))</f>
        <v>PNY-의류</v>
      </c>
      <c r="C326" s="71" t="str">
        <f t="shared" si="299"/>
        <v>PNY-EVERGREEN-05</v>
      </c>
      <c r="D326" s="300" t="str">
        <f t="shared" si="300"/>
        <v>PNY-EVERGREEN-05PNYPTF5508BK</v>
      </c>
      <c r="E326" s="71">
        <f t="shared" si="301"/>
        <v>3</v>
      </c>
      <c r="F326" s="193" t="str">
        <f t="shared" si="302"/>
        <v>PNY-EVERGREEN-053</v>
      </c>
      <c r="G326" s="71" t="str">
        <f t="shared" si="303"/>
        <v>PNY-EVERGREEN-053-PNYPTF5508BLACKOSS</v>
      </c>
      <c r="H326" s="71" t="str">
        <f>IF(ISERROR(I326&amp;VLOOKUP(P326,CODE!$K:$N,CODE!$N$1,FALSE)&amp;S326)=TRUE,0,I326&amp;VLOOKUP(P326,CODE!$K:$N,CODE!$N$1,FALSE)&amp;S326)</f>
        <v>PNY의류508</v>
      </c>
      <c r="I326" s="71" t="str">
        <f>IF(ISERROR(SEARCH("TTL",$K326))=TRUE,IF($L326="","",VLOOKUP($L326,CODE!$B:$G,CODE!$D$1,FALSE)),"TTL")</f>
        <v>PNY</v>
      </c>
      <c r="J326" s="237" t="str">
        <f t="shared" si="304"/>
        <v>14FW P</v>
      </c>
      <c r="K326" s="878"/>
      <c r="L326" s="1296" t="s">
        <v>2840</v>
      </c>
      <c r="M326" s="41" t="str">
        <f>IF(OR($I326="TTL",$L326=""),"",VLOOKUP($L326,CODE!$B:$D,CODE!$C$1,FALSE))</f>
        <v>PLAY NEWYORK</v>
      </c>
      <c r="N326" s="42" t="str">
        <f>IF(OR($I326="TTL",$L326=""),"",VLOOKUP($K$2,CODE!$S:$T,CODE!$T$1-1,FALSE))</f>
        <v>F</v>
      </c>
      <c r="O326" s="1281">
        <v>5</v>
      </c>
      <c r="P326" s="40" t="s">
        <v>2135</v>
      </c>
      <c r="Q326" s="41" t="str">
        <f>IF(OR($I326="TTL",$P326=""),"",VLOOKUP($P326,CODE!$K:$M,CODE!$L$1,FALSE))</f>
        <v>PANTS</v>
      </c>
      <c r="R326" s="1282" t="s">
        <v>2088</v>
      </c>
      <c r="S326" s="1283">
        <v>508</v>
      </c>
      <c r="T326" s="43">
        <f t="shared" si="317"/>
        <v>508</v>
      </c>
      <c r="U326" s="39" t="str">
        <f t="shared" si="318"/>
        <v>PNYPTF5508</v>
      </c>
      <c r="V326" s="36">
        <f t="shared" si="290"/>
        <v>0.2</v>
      </c>
      <c r="W326" s="1284" t="s">
        <v>2669</v>
      </c>
      <c r="X326" s="39" t="str">
        <f>IF($Y326="","",VLOOKUP($Y326,CODE!$AE:$AF,CODE!$AF$1-1,FALSE))</f>
        <v>BK</v>
      </c>
      <c r="Y326" s="37" t="s">
        <v>1941</v>
      </c>
      <c r="Z326" s="35" t="str">
        <f t="shared" si="319"/>
        <v>PNYPTF5508BK</v>
      </c>
      <c r="AA326" s="592" t="str">
        <f t="shared" si="354"/>
        <v/>
      </c>
      <c r="AB326" s="44">
        <f t="shared" si="292"/>
        <v>0.2</v>
      </c>
      <c r="AC326" s="598" t="s">
        <v>3017</v>
      </c>
      <c r="AD326" s="184">
        <v>1</v>
      </c>
      <c r="AE326" s="1285" t="s">
        <v>1942</v>
      </c>
      <c r="AF326" s="1295">
        <v>250</v>
      </c>
      <c r="AG326" s="1287" t="s">
        <v>2169</v>
      </c>
      <c r="AH326" s="1288">
        <v>5</v>
      </c>
      <c r="AI326" s="224" t="str">
        <f t="shared" si="320"/>
        <v>05</v>
      </c>
      <c r="AJ326" s="1289" t="s">
        <v>1944</v>
      </c>
      <c r="AK326" s="1289" t="s">
        <v>2167</v>
      </c>
      <c r="AL326" s="212">
        <f t="shared" si="321"/>
        <v>1</v>
      </c>
      <c r="AM326" s="247">
        <f>IF(ISERROR(VLOOKUP($F326,[1]기획현황취합!$A$1:$E$65440,[1]기획현황취합!$B$1,FALSE))=TRUE,0,VLOOKUP($F326,[1]기획현황취합!$A$1:$E$65440,[1]기획현황취합!$B$1,FALSE))</f>
        <v>69000</v>
      </c>
      <c r="AN326" s="1099">
        <f>IF(ISERROR(VLOOKUP($F326,[1]기획현황취합!$A$1:$E$65440,[1]기획현황취합!$C$1,FALSE))=TRUE,0,VLOOKUP($F326,[1]기획현황취합!$A$1:$E$65440,[1]기획현황취합!$C$1,FALSE))</f>
        <v>41803</v>
      </c>
      <c r="AO326" s="45">
        <f>IF(ISERROR(($AM326/1.1)/VLOOKUP($AG326,'TARGET MU'!$A:$D,'TARGET MU'!$D$1,FALSE))=TRUE,0,($AM326/1.1)/VLOOKUP($AG326,'TARGET MU'!$A:$D,'TARGET MU'!$D$1,FALSE))</f>
        <v>12545.454545454544</v>
      </c>
      <c r="AP326" s="1110">
        <f>IF(OR(AF326=0,AND(AV326=0,AW326=0)),0,IF(AG326="캡보이2",AV326*$AQ$5+AU326,IF(OR(AK326="IN",AK326="BG",AK326="VT",AK326="CB"),$AU326+(($AV326*(1+$AW$4))*(HLOOKUP(VLOOKUP(AG326,'TARGET MU'!$A:$P,'TARGET MU'!$J$1,FALSE),$AO$4:$AR$5,2,FALSE)))+$AW326,$AU326+((($AV326*(1+$AW$4))*(1+HLOOKUP(VLOOKUP($P326,CODE!$K:$P,CODE!$P$1,FALSE),$AS$4:$AV$5,2,FALSE)))*(HLOOKUP(VLOOKUP(AG326,'TARGET MU'!$A:$P,'TARGET MU'!$J$1,FALSE),$AO$4:$AR$5,2,FALSE)))+$AW326)))</f>
        <v>16494.89</v>
      </c>
      <c r="AQ326" s="38">
        <f t="shared" si="355"/>
        <v>3949.4354545454553</v>
      </c>
      <c r="AR326" s="754">
        <v>0</v>
      </c>
      <c r="AS326" s="754">
        <v>50</v>
      </c>
      <c r="AT326" s="244" t="s">
        <v>1724</v>
      </c>
      <c r="AU326" s="219">
        <f t="shared" si="356"/>
        <v>50</v>
      </c>
      <c r="AV326" s="245">
        <v>12.6</v>
      </c>
      <c r="AW326" s="246">
        <v>0</v>
      </c>
      <c r="AX326" s="250">
        <f>IF(ISERROR(VLOOKUP($F326,[1]기획현황취합!$A$1:$E$65440,[1]기획현황취합!$D$1,FALSE))=TRUE,0,VLOOKUP($F326,[1]기획현황취합!$A$1:$E$65440,[1]기획현황취합!$D$1,FALSE))</f>
        <v>41767</v>
      </c>
      <c r="AY326" s="248">
        <v>41853</v>
      </c>
      <c r="AZ326" s="208">
        <f>IF(ISERROR(VLOOKUP($F326,[1]기획현황취합!$A$1:$E$65440,[1]기획현황취합!$E$1,FALSE))=TRUE,0,VLOOKUP($F326,[1]기획현황취합!$A$1:$E$65440,[1]기획현황취합!$E$1,FALSE))</f>
        <v>41848</v>
      </c>
      <c r="BA326" s="243">
        <v>41859</v>
      </c>
      <c r="BB326" s="243">
        <v>41877</v>
      </c>
      <c r="BC326" s="243">
        <v>0</v>
      </c>
      <c r="BD326" s="243">
        <v>0</v>
      </c>
      <c r="BE326" s="243">
        <v>0</v>
      </c>
      <c r="BF326" s="243">
        <v>0</v>
      </c>
      <c r="BG326" s="249" t="s">
        <v>2773</v>
      </c>
      <c r="BH326" s="249">
        <v>0</v>
      </c>
      <c r="BI326" s="83">
        <f>IF($I326="TTL",SUMIF($C:$C,MID($K326,1,SEARCH("TTL",$K326)-2),$BI:$BI),SUMIF(실입고현황!$A:$A,BB326&amp;VLOOKUP($AG326,'TARGET MU'!$A:$D,'TARGET MU'!$B$1,FALSE)&amp;$Z326&amp;" "&amp;$AE326,실입고현황!$C:$C))</f>
        <v>242</v>
      </c>
      <c r="BJ326" s="102">
        <f>IF($I326="TTL",SUMIF($C:$C,MID($K326,1,SEARCH("TTL",$K326)-2),$BJ:$BJ),SUMIF(실입고현황!$A:$A,BC326&amp;VLOOKUP($AG326,'TARGET MU'!$A:$D,'TARGET MU'!$B$1,FALSE)&amp;$Z326&amp;" "&amp;$AE326,실입고현황!$C:$C))</f>
        <v>0</v>
      </c>
      <c r="BK326" s="103">
        <f>IF($I326="TTL",SUMIF($C:$C,MID($K326,1,SEARCH("TTL",$K326)-2),$BK:$BK),SUMIF(실입고현황!$A:$A,BD326&amp;VLOOKUP($AG326,'TARGET MU'!$A:$D,'TARGET MU'!$B$1,FALSE)&amp;$Z326&amp;" "&amp;$AE326,실입고현황!$C:$C))</f>
        <v>0</v>
      </c>
      <c r="BL326" s="103">
        <f>IF($I326="TTL",SUMIF($C:$C,MID($K326,1,SEARCH("TTL",$K326)-2),$BL:$BL),SUMIF(실입고현황!$A:$A,BE326&amp;VLOOKUP($AG326,'TARGET MU'!$A:$D,'TARGET MU'!$B$1,FALSE)&amp;$Z326&amp;" "&amp;$AE326,실입고현황!$C:$C))</f>
        <v>0</v>
      </c>
      <c r="BM326" s="103">
        <f>IF($I326="TTL",SUMIF($C:$C,MID($K326,1,SEARCH("TTL",$K326)-2),$BM:$BM),SUMIF(실입고현황!$A:$A,BF326&amp;VLOOKUP($AG326,'TARGET MU'!$A:$D,'TARGET MU'!$B$1,FALSE)&amp;$Z326&amp;" "&amp;$AE326,실입고현황!$C:$C))</f>
        <v>0</v>
      </c>
      <c r="BN326" s="104">
        <f t="shared" si="293"/>
        <v>0</v>
      </c>
      <c r="BO326" s="46">
        <f t="shared" si="294"/>
        <v>250</v>
      </c>
      <c r="BP326" s="94">
        <f t="shared" si="295"/>
        <v>4123722.5</v>
      </c>
      <c r="BQ326" s="94">
        <f t="shared" si="296"/>
        <v>17250000</v>
      </c>
      <c r="BR326" s="47">
        <f t="shared" si="353"/>
        <v>3.80283061768055</v>
      </c>
      <c r="BT326" s="26" t="str">
        <f>IF(ISERROR(Z326&amp;VLOOKUP($AG326,'TARGET MU'!$A:$D,'TARGET MU'!$B$1,FALSE))=TRUE,"",Z326&amp;VLOOKUP($AG326,'TARGET MU'!$A:$D,'TARGET MU'!$B$1,FALSE))</f>
        <v>PNYPTF5508BK에버그린</v>
      </c>
      <c r="BU326" s="31">
        <f t="shared" si="305"/>
        <v>16494.89</v>
      </c>
      <c r="BV326" s="31" t="str">
        <f t="shared" si="306"/>
        <v>PNYPTF5508BKOSS25069000EVERGREEN05CN</v>
      </c>
      <c r="BX326" s="54" t="str">
        <f t="shared" si="326"/>
        <v>PNY</v>
      </c>
      <c r="BY326" s="55">
        <f t="shared" si="327"/>
        <v>5</v>
      </c>
      <c r="BZ326" s="55" t="str">
        <f t="shared" si="328"/>
        <v>M</v>
      </c>
      <c r="CA326" s="55" t="str">
        <f t="shared" si="329"/>
        <v>PT</v>
      </c>
      <c r="CB326" s="55" t="str">
        <f t="shared" si="330"/>
        <v>K</v>
      </c>
      <c r="CC326" s="55" t="str">
        <f t="shared" si="331"/>
        <v>CN</v>
      </c>
      <c r="CD326" s="56" t="str">
        <f t="shared" si="332"/>
        <v>14FW PLAYBOY_PANTS_01_BK_KIDS</v>
      </c>
      <c r="CE326" s="55" t="str">
        <f t="shared" si="333"/>
        <v>PNYPTF5508</v>
      </c>
      <c r="CF326" s="55">
        <f t="shared" si="334"/>
        <v>508</v>
      </c>
      <c r="CG326" s="56" t="str">
        <f t="shared" si="335"/>
        <v>14FW PLAYBOY_PANTS_01_BK_KIDS</v>
      </c>
      <c r="CH326" s="55" t="str">
        <f t="shared" si="336"/>
        <v>BK</v>
      </c>
      <c r="CI326" s="55">
        <f t="shared" si="337"/>
        <v>1</v>
      </c>
      <c r="CJ326" s="55" t="str">
        <f t="shared" si="338"/>
        <v>OSS</v>
      </c>
      <c r="CK326" s="57">
        <f t="shared" si="297"/>
        <v>250</v>
      </c>
      <c r="CL326" s="58">
        <f t="shared" si="339"/>
        <v>12.6</v>
      </c>
      <c r="CM326" s="57">
        <f t="shared" si="340"/>
        <v>69000</v>
      </c>
      <c r="CN326" s="57">
        <f t="shared" si="341"/>
        <v>16444.89</v>
      </c>
      <c r="CO326" s="57">
        <f t="shared" si="342"/>
        <v>50</v>
      </c>
      <c r="CP326" s="59">
        <f t="shared" si="343"/>
        <v>1</v>
      </c>
      <c r="CQ326" s="234"/>
      <c r="CS326" s="48"/>
      <c r="CT326" s="49" t="str">
        <f t="shared" si="344"/>
        <v>PNYPTF5508BKOSS</v>
      </c>
      <c r="CU326" s="50" t="str">
        <f t="shared" si="345"/>
        <v>PLAY NEWYORK</v>
      </c>
      <c r="CV326" s="50" t="str">
        <f t="shared" si="324"/>
        <v>PANTS_508_KIDS</v>
      </c>
      <c r="CW326" s="50" t="str">
        <f t="shared" si="346"/>
        <v>BLACK_OSS</v>
      </c>
      <c r="CX326" s="51" t="str">
        <f t="shared" si="347"/>
        <v>PNY</v>
      </c>
      <c r="CY326" s="51">
        <f t="shared" si="348"/>
        <v>508</v>
      </c>
      <c r="CZ326" s="52">
        <f t="shared" si="298"/>
        <v>250</v>
      </c>
      <c r="DA326" s="52">
        <f t="shared" si="349"/>
        <v>69000</v>
      </c>
      <c r="DB326" s="51" t="str">
        <f t="shared" si="350"/>
        <v>BLACK</v>
      </c>
      <c r="DC326" s="51" t="str">
        <f t="shared" si="351"/>
        <v>OSS</v>
      </c>
      <c r="DD326" s="60"/>
      <c r="DE326" s="164"/>
      <c r="DG326" s="270">
        <v>41789</v>
      </c>
      <c r="DH326" s="276">
        <f t="shared" si="322"/>
        <v>41758</v>
      </c>
      <c r="DI326" s="269">
        <v>41772</v>
      </c>
      <c r="DJ326" s="269">
        <v>41772</v>
      </c>
      <c r="DK326" s="270"/>
      <c r="DL326" s="1167"/>
      <c r="DM326" s="1167"/>
      <c r="DN326" s="270"/>
      <c r="DO326" s="270"/>
      <c r="DP326" s="277">
        <f t="shared" si="323"/>
        <v>41788</v>
      </c>
      <c r="DQ326" s="270"/>
      <c r="DR326" s="270"/>
      <c r="DS326" s="271"/>
      <c r="DT326" s="270"/>
      <c r="DU326" s="271"/>
      <c r="DV326" s="270">
        <v>41820</v>
      </c>
      <c r="DW326" s="270"/>
      <c r="DX326" s="271"/>
      <c r="DY326" s="271"/>
      <c r="DZ326" s="60"/>
      <c r="EA326" s="61"/>
      <c r="EB326" s="61"/>
      <c r="EC326" s="26" t="str">
        <f t="shared" si="307"/>
        <v/>
      </c>
      <c r="ED326" s="26" t="str">
        <f t="shared" si="308"/>
        <v>PNYPTF5508BKOSS</v>
      </c>
      <c r="EE326" s="27">
        <f>IF($ED326="",0,IF(COUNTIF(ED$12:ED325,ED326)=0,0,COUNTIF(ED$12:ED325,ED326)))</f>
        <v>0</v>
      </c>
      <c r="EF326" s="26">
        <f t="shared" si="309"/>
        <v>0</v>
      </c>
      <c r="EG326" s="27" t="str">
        <f t="shared" si="310"/>
        <v/>
      </c>
      <c r="EI326" s="26" t="str">
        <f t="shared" si="311"/>
        <v>PNYPTF5508</v>
      </c>
      <c r="EJ326" s="26" t="str">
        <f t="shared" si="312"/>
        <v>PNYPTF5508BK</v>
      </c>
    </row>
    <row r="327" spans="1:140" s="26" customFormat="1" ht="52.5" customHeight="1">
      <c r="A327" s="168" t="str">
        <f>IF(OR($I327="TTL",$I327=""),"",IF(ISERROR(VLOOKUP($B327,CODE!$D:$G,CODE!$F$1-2,FALSE))=TRUE,"전략",VLOOKUP($B327,CODE!$D:$G,CODE!$F$1-2,FALSE)))</f>
        <v>전략</v>
      </c>
      <c r="B327" s="217" t="str">
        <f>IF(OR($I327="TTL",$I327=""),"",IF(VLOOKUP($P327,CODE!$K:$O,CODE!$O$1,FALSE)="",$I327,$I327&amp;"-"&amp;VLOOKUP($P327,CODE!$K:$O,CODE!$O$1,FALSE)))</f>
        <v>PNY-의류</v>
      </c>
      <c r="C327" s="71" t="str">
        <f t="shared" si="299"/>
        <v>PNY-EVERGREEN-05</v>
      </c>
      <c r="D327" s="300" t="str">
        <f t="shared" si="300"/>
        <v>PNY-EVERGREEN-05PNYPTF5508BK</v>
      </c>
      <c r="E327" s="71">
        <f t="shared" si="301"/>
        <v>3</v>
      </c>
      <c r="F327" s="193" t="str">
        <f t="shared" si="302"/>
        <v>PNY-EVERGREEN-053</v>
      </c>
      <c r="G327" s="71" t="str">
        <f t="shared" si="303"/>
        <v>PNY-EVERGREEN-053-PNYPTF5508BLACKOMM</v>
      </c>
      <c r="H327" s="71" t="str">
        <f>IF(ISERROR(I327&amp;VLOOKUP(P327,CODE!$K:$N,CODE!$N$1,FALSE)&amp;S327)=TRUE,0,I327&amp;VLOOKUP(P327,CODE!$K:$N,CODE!$N$1,FALSE)&amp;S327)</f>
        <v>PNY의류508</v>
      </c>
      <c r="I327" s="71" t="str">
        <f>IF(ISERROR(SEARCH("TTL",$K327))=TRUE,IF($L327="","",VLOOKUP($L327,CODE!$B:$G,CODE!$D$1,FALSE)),"TTL")</f>
        <v>PNY</v>
      </c>
      <c r="J327" s="237" t="str">
        <f t="shared" si="304"/>
        <v>14FW P</v>
      </c>
      <c r="K327" s="878"/>
      <c r="L327" s="1296" t="s">
        <v>2840</v>
      </c>
      <c r="M327" s="41" t="str">
        <f>IF(OR($I327="TTL",$L327=""),"",VLOOKUP($L327,CODE!$B:$D,CODE!$C$1,FALSE))</f>
        <v>PLAY NEWYORK</v>
      </c>
      <c r="N327" s="42" t="str">
        <f>IF(OR($I327="TTL",$L327=""),"",VLOOKUP($K$2,CODE!$S:$T,CODE!$T$1-1,FALSE))</f>
        <v>F</v>
      </c>
      <c r="O327" s="1281">
        <v>5</v>
      </c>
      <c r="P327" s="40" t="s">
        <v>2135</v>
      </c>
      <c r="Q327" s="41" t="str">
        <f>IF(OR($I327="TTL",$P327=""),"",VLOOKUP($P327,CODE!$K:$M,CODE!$L$1,FALSE))</f>
        <v>PANTS</v>
      </c>
      <c r="R327" s="1282" t="s">
        <v>2088</v>
      </c>
      <c r="S327" s="1283">
        <v>508</v>
      </c>
      <c r="T327" s="43">
        <f t="shared" si="317"/>
        <v>508</v>
      </c>
      <c r="U327" s="39" t="str">
        <f t="shared" si="318"/>
        <v>PNYPTF5508</v>
      </c>
      <c r="V327" s="36">
        <f t="shared" si="290"/>
        <v>0.2</v>
      </c>
      <c r="W327" s="1284" t="s">
        <v>2669</v>
      </c>
      <c r="X327" s="39" t="str">
        <f>IF($Y327="","",VLOOKUP($Y327,CODE!$AE:$AF,CODE!$AF$1-1,FALSE))</f>
        <v>BK</v>
      </c>
      <c r="Y327" s="37" t="s">
        <v>1941</v>
      </c>
      <c r="Z327" s="35" t="str">
        <f t="shared" si="319"/>
        <v>PNYPTF5508BK</v>
      </c>
      <c r="AA327" s="592" t="str">
        <f t="shared" si="354"/>
        <v/>
      </c>
      <c r="AB327" s="44">
        <f t="shared" si="292"/>
        <v>0.2</v>
      </c>
      <c r="AC327" s="598" t="s">
        <v>3017</v>
      </c>
      <c r="AD327" s="184">
        <v>1</v>
      </c>
      <c r="AE327" s="1285" t="s">
        <v>1951</v>
      </c>
      <c r="AF327" s="1295">
        <v>200</v>
      </c>
      <c r="AG327" s="1287" t="s">
        <v>2169</v>
      </c>
      <c r="AH327" s="1288">
        <v>5</v>
      </c>
      <c r="AI327" s="224" t="str">
        <f t="shared" si="320"/>
        <v>05</v>
      </c>
      <c r="AJ327" s="1289" t="s">
        <v>1944</v>
      </c>
      <c r="AK327" s="1289" t="s">
        <v>2167</v>
      </c>
      <c r="AL327" s="212">
        <f t="shared" si="321"/>
        <v>1</v>
      </c>
      <c r="AM327" s="247">
        <f>IF(ISERROR(VLOOKUP($F327,[1]기획현황취합!$A$1:$E$65440,[1]기획현황취합!$B$1,FALSE))=TRUE,0,VLOOKUP($F327,[1]기획현황취합!$A$1:$E$65440,[1]기획현황취합!$B$1,FALSE))</f>
        <v>69000</v>
      </c>
      <c r="AN327" s="1099">
        <f>IF(ISERROR(VLOOKUP($F327,[1]기획현황취합!$A$1:$E$65440,[1]기획현황취합!$C$1,FALSE))=TRUE,0,VLOOKUP($F327,[1]기획현황취합!$A$1:$E$65440,[1]기획현황취합!$C$1,FALSE))</f>
        <v>41803</v>
      </c>
      <c r="AO327" s="45">
        <f>IF(ISERROR(($AM327/1.1)/VLOOKUP($AG327,'TARGET MU'!$A:$D,'TARGET MU'!$D$1,FALSE))=TRUE,0,($AM327/1.1)/VLOOKUP($AG327,'TARGET MU'!$A:$D,'TARGET MU'!$D$1,FALSE))</f>
        <v>12545.454545454544</v>
      </c>
      <c r="AP327" s="1110">
        <f>IF(OR(AF327=0,AND(AV327=0,AW327=0)),0,IF(AG327="캡보이2",AV327*$AQ$5+AU327,IF(OR(AK327="IN",AK327="BG",AK327="VT",AK327="CB"),$AU327+(($AV327*(1+$AW$4))*(HLOOKUP(VLOOKUP(AG327,'TARGET MU'!$A:$P,'TARGET MU'!$J$1,FALSE),$AO$4:$AR$5,2,FALSE)))+$AW327,$AU327+((($AV327*(1+$AW$4))*(1+HLOOKUP(VLOOKUP($P327,CODE!$K:$P,CODE!$P$1,FALSE),$AS$4:$AV$5,2,FALSE)))*(HLOOKUP(VLOOKUP(AG327,'TARGET MU'!$A:$P,'TARGET MU'!$J$1,FALSE),$AO$4:$AR$5,2,FALSE)))+$AW327)))</f>
        <v>16494.89</v>
      </c>
      <c r="AQ327" s="38">
        <f t="shared" si="355"/>
        <v>3949.4354545454553</v>
      </c>
      <c r="AR327" s="754">
        <v>0</v>
      </c>
      <c r="AS327" s="754">
        <v>50</v>
      </c>
      <c r="AT327" s="244" t="s">
        <v>1724</v>
      </c>
      <c r="AU327" s="219">
        <f t="shared" si="356"/>
        <v>50</v>
      </c>
      <c r="AV327" s="245">
        <v>12.6</v>
      </c>
      <c r="AW327" s="246">
        <v>0</v>
      </c>
      <c r="AX327" s="250">
        <f>IF(ISERROR(VLOOKUP($F327,[1]기획현황취합!$A$1:$E$65440,[1]기획현황취합!$D$1,FALSE))=TRUE,0,VLOOKUP($F327,[1]기획현황취합!$A$1:$E$65440,[1]기획현황취합!$D$1,FALSE))</f>
        <v>41767</v>
      </c>
      <c r="AY327" s="248">
        <v>41853</v>
      </c>
      <c r="AZ327" s="208">
        <f>IF(ISERROR(VLOOKUP($F327,[1]기획현황취합!$A$1:$E$65440,[1]기획현황취합!$E$1,FALSE))=TRUE,0,VLOOKUP($F327,[1]기획현황취합!$A$1:$E$65440,[1]기획현황취합!$E$1,FALSE))</f>
        <v>41848</v>
      </c>
      <c r="BA327" s="243">
        <v>41859</v>
      </c>
      <c r="BB327" s="243">
        <v>41877</v>
      </c>
      <c r="BC327" s="243">
        <v>0</v>
      </c>
      <c r="BD327" s="243">
        <v>0</v>
      </c>
      <c r="BE327" s="243">
        <v>0</v>
      </c>
      <c r="BF327" s="243">
        <v>0</v>
      </c>
      <c r="BG327" s="249" t="s">
        <v>2773</v>
      </c>
      <c r="BH327" s="249">
        <v>0</v>
      </c>
      <c r="BI327" s="83">
        <f>IF($I327="TTL",SUMIF($C:$C,MID($K327,1,SEARCH("TTL",$K327)-2),$BI:$BI),SUMIF(실입고현황!$A:$A,BB327&amp;VLOOKUP($AG327,'TARGET MU'!$A:$D,'TARGET MU'!$B$1,FALSE)&amp;$Z327&amp;" "&amp;$AE327,실입고현황!$C:$C))</f>
        <v>209</v>
      </c>
      <c r="BJ327" s="102">
        <f>IF($I327="TTL",SUMIF($C:$C,MID($K327,1,SEARCH("TTL",$K327)-2),$BJ:$BJ),SUMIF(실입고현황!$A:$A,BC327&amp;VLOOKUP($AG327,'TARGET MU'!$A:$D,'TARGET MU'!$B$1,FALSE)&amp;$Z327&amp;" "&amp;$AE327,실입고현황!$C:$C))</f>
        <v>0</v>
      </c>
      <c r="BK327" s="103">
        <f>IF($I327="TTL",SUMIF($C:$C,MID($K327,1,SEARCH("TTL",$K327)-2),$BK:$BK),SUMIF(실입고현황!$A:$A,BD327&amp;VLOOKUP($AG327,'TARGET MU'!$A:$D,'TARGET MU'!$B$1,FALSE)&amp;$Z327&amp;" "&amp;$AE327,실입고현황!$C:$C))</f>
        <v>0</v>
      </c>
      <c r="BL327" s="103">
        <f>IF($I327="TTL",SUMIF($C:$C,MID($K327,1,SEARCH("TTL",$K327)-2),$BL:$BL),SUMIF(실입고현황!$A:$A,BE327&amp;VLOOKUP($AG327,'TARGET MU'!$A:$D,'TARGET MU'!$B$1,FALSE)&amp;$Z327&amp;" "&amp;$AE327,실입고현황!$C:$C))</f>
        <v>0</v>
      </c>
      <c r="BM327" s="103">
        <f>IF($I327="TTL",SUMIF($C:$C,MID($K327,1,SEARCH("TTL",$K327)-2),$BM:$BM),SUMIF(실입고현황!$A:$A,BF327&amp;VLOOKUP($AG327,'TARGET MU'!$A:$D,'TARGET MU'!$B$1,FALSE)&amp;$Z327&amp;" "&amp;$AE327,실입고현황!$C:$C))</f>
        <v>0</v>
      </c>
      <c r="BN327" s="104">
        <f t="shared" si="293"/>
        <v>0</v>
      </c>
      <c r="BO327" s="46">
        <f t="shared" si="294"/>
        <v>200</v>
      </c>
      <c r="BP327" s="94">
        <f t="shared" si="295"/>
        <v>3298978</v>
      </c>
      <c r="BQ327" s="94">
        <f t="shared" si="296"/>
        <v>13800000</v>
      </c>
      <c r="BR327" s="47">
        <f t="shared" si="353"/>
        <v>3.8028306176805495</v>
      </c>
      <c r="BT327" s="26" t="str">
        <f>IF(ISERROR(Z327&amp;VLOOKUP($AG327,'TARGET MU'!$A:$D,'TARGET MU'!$B$1,FALSE))=TRUE,"",Z327&amp;VLOOKUP($AG327,'TARGET MU'!$A:$D,'TARGET MU'!$B$1,FALSE))</f>
        <v>PNYPTF5508BK에버그린</v>
      </c>
      <c r="BU327" s="31">
        <f t="shared" si="305"/>
        <v>16494.89</v>
      </c>
      <c r="BV327" s="31" t="str">
        <f t="shared" si="306"/>
        <v>PNYPTF5508BKOMM20069000EVERGREEN05CN</v>
      </c>
      <c r="BX327" s="54" t="str">
        <f t="shared" si="326"/>
        <v>PNY</v>
      </c>
      <c r="BY327" s="55">
        <f t="shared" si="327"/>
        <v>5</v>
      </c>
      <c r="BZ327" s="55" t="str">
        <f t="shared" si="328"/>
        <v>M</v>
      </c>
      <c r="CA327" s="55" t="str">
        <f t="shared" si="329"/>
        <v>PT</v>
      </c>
      <c r="CB327" s="55" t="str">
        <f t="shared" si="330"/>
        <v>K</v>
      </c>
      <c r="CC327" s="55" t="str">
        <f t="shared" si="331"/>
        <v>CN</v>
      </c>
      <c r="CD327" s="56" t="str">
        <f t="shared" si="332"/>
        <v>14FW PLAYBOY_PANTS_01_BK_KIDS</v>
      </c>
      <c r="CE327" s="55" t="str">
        <f t="shared" si="333"/>
        <v>PNYPTF5508</v>
      </c>
      <c r="CF327" s="55">
        <f t="shared" si="334"/>
        <v>508</v>
      </c>
      <c r="CG327" s="56" t="str">
        <f t="shared" si="335"/>
        <v>14FW PLAYBOY_PANTS_01_BK_KIDS</v>
      </c>
      <c r="CH327" s="55" t="str">
        <f t="shared" si="336"/>
        <v>BK</v>
      </c>
      <c r="CI327" s="55">
        <f t="shared" si="337"/>
        <v>1</v>
      </c>
      <c r="CJ327" s="55" t="str">
        <f t="shared" si="338"/>
        <v>OMM</v>
      </c>
      <c r="CK327" s="57">
        <f t="shared" si="297"/>
        <v>200</v>
      </c>
      <c r="CL327" s="58">
        <f t="shared" si="339"/>
        <v>12.6</v>
      </c>
      <c r="CM327" s="57">
        <f t="shared" si="340"/>
        <v>69000</v>
      </c>
      <c r="CN327" s="57">
        <f t="shared" si="341"/>
        <v>16444.89</v>
      </c>
      <c r="CO327" s="57">
        <f t="shared" si="342"/>
        <v>50</v>
      </c>
      <c r="CP327" s="59">
        <f t="shared" si="343"/>
        <v>1</v>
      </c>
      <c r="CQ327" s="234"/>
      <c r="CS327" s="48"/>
      <c r="CT327" s="49" t="str">
        <f t="shared" si="344"/>
        <v>PNYPTF5508BKOMM</v>
      </c>
      <c r="CU327" s="50" t="str">
        <f t="shared" si="345"/>
        <v>PLAY NEWYORK</v>
      </c>
      <c r="CV327" s="50" t="str">
        <f t="shared" si="324"/>
        <v>PANTS_508_KIDS</v>
      </c>
      <c r="CW327" s="50" t="str">
        <f t="shared" si="346"/>
        <v>BLACK_OMM</v>
      </c>
      <c r="CX327" s="51" t="str">
        <f t="shared" si="347"/>
        <v>PNY</v>
      </c>
      <c r="CY327" s="51">
        <f t="shared" si="348"/>
        <v>508</v>
      </c>
      <c r="CZ327" s="52">
        <f t="shared" si="298"/>
        <v>200</v>
      </c>
      <c r="DA327" s="52">
        <f t="shared" si="349"/>
        <v>69000</v>
      </c>
      <c r="DB327" s="51" t="str">
        <f t="shared" si="350"/>
        <v>BLACK</v>
      </c>
      <c r="DC327" s="51" t="str">
        <f t="shared" si="351"/>
        <v>OMM</v>
      </c>
      <c r="DD327" s="60"/>
      <c r="DE327" s="164"/>
      <c r="DG327" s="270">
        <v>41789</v>
      </c>
      <c r="DH327" s="276">
        <f t="shared" si="322"/>
        <v>41758</v>
      </c>
      <c r="DI327" s="269">
        <v>41772</v>
      </c>
      <c r="DJ327" s="269">
        <v>41772</v>
      </c>
      <c r="DK327" s="270"/>
      <c r="DL327" s="1167"/>
      <c r="DM327" s="1167"/>
      <c r="DN327" s="270"/>
      <c r="DO327" s="270"/>
      <c r="DP327" s="277">
        <f t="shared" si="323"/>
        <v>41788</v>
      </c>
      <c r="DQ327" s="270"/>
      <c r="DR327" s="270"/>
      <c r="DS327" s="271"/>
      <c r="DT327" s="270"/>
      <c r="DU327" s="271"/>
      <c r="DV327" s="270">
        <v>41820</v>
      </c>
      <c r="DW327" s="270"/>
      <c r="DX327" s="271"/>
      <c r="DY327" s="271"/>
      <c r="DZ327" s="60"/>
      <c r="EA327" s="61"/>
      <c r="EB327" s="61"/>
      <c r="EC327" s="26" t="str">
        <f t="shared" si="307"/>
        <v/>
      </c>
      <c r="ED327" s="26" t="str">
        <f t="shared" si="308"/>
        <v>PNYPTF5508BKOMM</v>
      </c>
      <c r="EE327" s="27">
        <f>IF($ED327="",0,IF(COUNTIF(ED$12:ED326,ED327)=0,0,COUNTIF(ED$12:ED326,ED327)))</f>
        <v>0</v>
      </c>
      <c r="EF327" s="26">
        <f t="shared" si="309"/>
        <v>0</v>
      </c>
      <c r="EG327" s="27" t="str">
        <f t="shared" si="310"/>
        <v/>
      </c>
      <c r="EI327" s="26" t="str">
        <f t="shared" si="311"/>
        <v>PNYPTF5508</v>
      </c>
      <c r="EJ327" s="26" t="str">
        <f t="shared" si="312"/>
        <v>PNYPTF5508BK</v>
      </c>
    </row>
    <row r="328" spans="1:140" s="26" customFormat="1" ht="52.5" customHeight="1">
      <c r="A328" s="168" t="str">
        <f>IF(OR($I328="TTL",$I328=""),"",IF(ISERROR(VLOOKUP($B328,CODE!$D:$G,CODE!$F$1-2,FALSE))=TRUE,"전략",VLOOKUP($B328,CODE!$D:$G,CODE!$F$1-2,FALSE)))</f>
        <v>전략</v>
      </c>
      <c r="B328" s="217" t="str">
        <f>IF(OR($I328="TTL",$I328=""),"",IF(VLOOKUP($P328,CODE!$K:$O,CODE!$O$1,FALSE)="",$I328,$I328&amp;"-"&amp;VLOOKUP($P328,CODE!$K:$O,CODE!$O$1,FALSE)))</f>
        <v>PNY-의류</v>
      </c>
      <c r="C328" s="71" t="str">
        <f t="shared" si="299"/>
        <v>PNY-EVERGREEN-05</v>
      </c>
      <c r="D328" s="300" t="str">
        <f t="shared" si="300"/>
        <v>PNY-EVERGREEN-05PNYPTF5508BK</v>
      </c>
      <c r="E328" s="71">
        <f t="shared" si="301"/>
        <v>3</v>
      </c>
      <c r="F328" s="193" t="str">
        <f t="shared" si="302"/>
        <v>PNY-EVERGREEN-053</v>
      </c>
      <c r="G328" s="71" t="str">
        <f t="shared" si="303"/>
        <v>PNY-EVERGREEN-053-PNYPTF5508BLACKOLL</v>
      </c>
      <c r="H328" s="71" t="str">
        <f>IF(ISERROR(I328&amp;VLOOKUP(P328,CODE!$K:$N,CODE!$N$1,FALSE)&amp;S328)=TRUE,0,I328&amp;VLOOKUP(P328,CODE!$K:$N,CODE!$N$1,FALSE)&amp;S328)</f>
        <v>PNY의류508</v>
      </c>
      <c r="I328" s="71" t="str">
        <f>IF(ISERROR(SEARCH("TTL",$K328))=TRUE,IF($L328="","",VLOOKUP($L328,CODE!$B:$G,CODE!$D$1,FALSE)),"TTL")</f>
        <v>PNY</v>
      </c>
      <c r="J328" s="237" t="str">
        <f t="shared" si="304"/>
        <v>14FW P</v>
      </c>
      <c r="K328" s="878"/>
      <c r="L328" s="1296" t="s">
        <v>2840</v>
      </c>
      <c r="M328" s="41" t="str">
        <f>IF(OR($I328="TTL",$L328=""),"",VLOOKUP($L328,CODE!$B:$D,CODE!$C$1,FALSE))</f>
        <v>PLAY NEWYORK</v>
      </c>
      <c r="N328" s="42" t="str">
        <f>IF(OR($I328="TTL",$L328=""),"",VLOOKUP($K$2,CODE!$S:$T,CODE!$T$1-1,FALSE))</f>
        <v>F</v>
      </c>
      <c r="O328" s="1281">
        <v>5</v>
      </c>
      <c r="P328" s="40" t="s">
        <v>2135</v>
      </c>
      <c r="Q328" s="41" t="str">
        <f>IF(OR($I328="TTL",$P328=""),"",VLOOKUP($P328,CODE!$K:$M,CODE!$L$1,FALSE))</f>
        <v>PANTS</v>
      </c>
      <c r="R328" s="1282" t="s">
        <v>2088</v>
      </c>
      <c r="S328" s="1283">
        <v>508</v>
      </c>
      <c r="T328" s="43">
        <f t="shared" si="317"/>
        <v>508</v>
      </c>
      <c r="U328" s="39" t="str">
        <f t="shared" si="318"/>
        <v>PNYPTF5508</v>
      </c>
      <c r="V328" s="36">
        <f t="shared" si="290"/>
        <v>0.2</v>
      </c>
      <c r="W328" s="1284" t="s">
        <v>2669</v>
      </c>
      <c r="X328" s="39" t="str">
        <f>IF($Y328="","",VLOOKUP($Y328,CODE!$AE:$AF,CODE!$AF$1-1,FALSE))</f>
        <v>BK</v>
      </c>
      <c r="Y328" s="37" t="s">
        <v>1941</v>
      </c>
      <c r="Z328" s="35" t="str">
        <f t="shared" si="319"/>
        <v>PNYPTF5508BK</v>
      </c>
      <c r="AA328" s="592" t="str">
        <f t="shared" si="354"/>
        <v/>
      </c>
      <c r="AB328" s="44">
        <f t="shared" si="292"/>
        <v>0.2</v>
      </c>
      <c r="AC328" s="598" t="s">
        <v>3017</v>
      </c>
      <c r="AD328" s="184">
        <v>1</v>
      </c>
      <c r="AE328" s="1285" t="s">
        <v>1960</v>
      </c>
      <c r="AF328" s="1295">
        <v>150</v>
      </c>
      <c r="AG328" s="1287" t="s">
        <v>2169</v>
      </c>
      <c r="AH328" s="1288">
        <v>5</v>
      </c>
      <c r="AI328" s="224" t="str">
        <f t="shared" si="320"/>
        <v>05</v>
      </c>
      <c r="AJ328" s="1289" t="s">
        <v>1944</v>
      </c>
      <c r="AK328" s="1289" t="s">
        <v>2167</v>
      </c>
      <c r="AL328" s="212">
        <f t="shared" si="321"/>
        <v>1</v>
      </c>
      <c r="AM328" s="247">
        <f>IF(ISERROR(VLOOKUP($F328,[1]기획현황취합!$A$1:$E$65440,[1]기획현황취합!$B$1,FALSE))=TRUE,0,VLOOKUP($F328,[1]기획현황취합!$A$1:$E$65440,[1]기획현황취합!$B$1,FALSE))</f>
        <v>69000</v>
      </c>
      <c r="AN328" s="1099">
        <f>IF(ISERROR(VLOOKUP($F328,[1]기획현황취합!$A$1:$E$65440,[1]기획현황취합!$C$1,FALSE))=TRUE,0,VLOOKUP($F328,[1]기획현황취합!$A$1:$E$65440,[1]기획현황취합!$C$1,FALSE))</f>
        <v>41803</v>
      </c>
      <c r="AO328" s="45">
        <f>IF(ISERROR(($AM328/1.1)/VLOOKUP($AG328,'TARGET MU'!$A:$D,'TARGET MU'!$D$1,FALSE))=TRUE,0,($AM328/1.1)/VLOOKUP($AG328,'TARGET MU'!$A:$D,'TARGET MU'!$D$1,FALSE))</f>
        <v>12545.454545454544</v>
      </c>
      <c r="AP328" s="1110">
        <f>IF(OR(AF328=0,AND(AV328=0,AW328=0)),0,IF(AG328="캡보이2",AV328*$AQ$5+AU328,IF(OR(AK328="IN",AK328="BG",AK328="VT",AK328="CB"),$AU328+(($AV328*(1+$AW$4))*(HLOOKUP(VLOOKUP(AG328,'TARGET MU'!$A:$P,'TARGET MU'!$J$1,FALSE),$AO$4:$AR$5,2,FALSE)))+$AW328,$AU328+((($AV328*(1+$AW$4))*(1+HLOOKUP(VLOOKUP($P328,CODE!$K:$P,CODE!$P$1,FALSE),$AS$4:$AV$5,2,FALSE)))*(HLOOKUP(VLOOKUP(AG328,'TARGET MU'!$A:$P,'TARGET MU'!$J$1,FALSE),$AO$4:$AR$5,2,FALSE)))+$AW328)))</f>
        <v>16494.89</v>
      </c>
      <c r="AQ328" s="38">
        <f t="shared" si="355"/>
        <v>3949.4354545454553</v>
      </c>
      <c r="AR328" s="754">
        <v>0</v>
      </c>
      <c r="AS328" s="754">
        <v>50</v>
      </c>
      <c r="AT328" s="244" t="s">
        <v>1724</v>
      </c>
      <c r="AU328" s="219">
        <f t="shared" si="356"/>
        <v>50</v>
      </c>
      <c r="AV328" s="245">
        <v>12.6</v>
      </c>
      <c r="AW328" s="246">
        <v>0</v>
      </c>
      <c r="AX328" s="250">
        <f>IF(ISERROR(VLOOKUP($F328,[1]기획현황취합!$A$1:$E$65440,[1]기획현황취합!$D$1,FALSE))=TRUE,0,VLOOKUP($F328,[1]기획현황취합!$A$1:$E$65440,[1]기획현황취합!$D$1,FALSE))</f>
        <v>41767</v>
      </c>
      <c r="AY328" s="248">
        <v>41853</v>
      </c>
      <c r="AZ328" s="208">
        <f>IF(ISERROR(VLOOKUP($F328,[1]기획현황취합!$A$1:$E$65440,[1]기획현황취합!$E$1,FALSE))=TRUE,0,VLOOKUP($F328,[1]기획현황취합!$A$1:$E$65440,[1]기획현황취합!$E$1,FALSE))</f>
        <v>41848</v>
      </c>
      <c r="BA328" s="243">
        <v>41859</v>
      </c>
      <c r="BB328" s="243">
        <v>41877</v>
      </c>
      <c r="BC328" s="243">
        <v>0</v>
      </c>
      <c r="BD328" s="243">
        <v>0</v>
      </c>
      <c r="BE328" s="243">
        <v>0</v>
      </c>
      <c r="BF328" s="243">
        <v>0</v>
      </c>
      <c r="BG328" s="249" t="s">
        <v>2773</v>
      </c>
      <c r="BH328" s="249">
        <v>0</v>
      </c>
      <c r="BI328" s="83">
        <f>IF($I328="TTL",SUMIF($C:$C,MID($K328,1,SEARCH("TTL",$K328)-2),$BI:$BI),SUMIF(실입고현황!$A:$A,BB328&amp;VLOOKUP($AG328,'TARGET MU'!$A:$D,'TARGET MU'!$B$1,FALSE)&amp;$Z328&amp;" "&amp;$AE328,실입고현황!$C:$C))</f>
        <v>148</v>
      </c>
      <c r="BJ328" s="102">
        <f>IF($I328="TTL",SUMIF($C:$C,MID($K328,1,SEARCH("TTL",$K328)-2),$BJ:$BJ),SUMIF(실입고현황!$A:$A,BC328&amp;VLOOKUP($AG328,'TARGET MU'!$A:$D,'TARGET MU'!$B$1,FALSE)&amp;$Z328&amp;" "&amp;$AE328,실입고현황!$C:$C))</f>
        <v>0</v>
      </c>
      <c r="BK328" s="103">
        <f>IF($I328="TTL",SUMIF($C:$C,MID($K328,1,SEARCH("TTL",$K328)-2),$BK:$BK),SUMIF(실입고현황!$A:$A,BD328&amp;VLOOKUP($AG328,'TARGET MU'!$A:$D,'TARGET MU'!$B$1,FALSE)&amp;$Z328&amp;" "&amp;$AE328,실입고현황!$C:$C))</f>
        <v>0</v>
      </c>
      <c r="BL328" s="103">
        <f>IF($I328="TTL",SUMIF($C:$C,MID($K328,1,SEARCH("TTL",$K328)-2),$BL:$BL),SUMIF(실입고현황!$A:$A,BE328&amp;VLOOKUP($AG328,'TARGET MU'!$A:$D,'TARGET MU'!$B$1,FALSE)&amp;$Z328&amp;" "&amp;$AE328,실입고현황!$C:$C))</f>
        <v>0</v>
      </c>
      <c r="BM328" s="103">
        <f>IF($I328="TTL",SUMIF($C:$C,MID($K328,1,SEARCH("TTL",$K328)-2),$BM:$BM),SUMIF(실입고현황!$A:$A,BF328&amp;VLOOKUP($AG328,'TARGET MU'!$A:$D,'TARGET MU'!$B$1,FALSE)&amp;$Z328&amp;" "&amp;$AE328,실입고현황!$C:$C))</f>
        <v>0</v>
      </c>
      <c r="BN328" s="104">
        <f t="shared" si="293"/>
        <v>0</v>
      </c>
      <c r="BO328" s="46">
        <f t="shared" si="294"/>
        <v>150</v>
      </c>
      <c r="BP328" s="94">
        <f t="shared" si="295"/>
        <v>2474233.5</v>
      </c>
      <c r="BQ328" s="94">
        <f t="shared" si="296"/>
        <v>10350000</v>
      </c>
      <c r="BR328" s="47">
        <f t="shared" si="353"/>
        <v>3.80283061768055</v>
      </c>
      <c r="BT328" s="26" t="str">
        <f>IF(ISERROR(Z328&amp;VLOOKUP($AG328,'TARGET MU'!$A:$D,'TARGET MU'!$B$1,FALSE))=TRUE,"",Z328&amp;VLOOKUP($AG328,'TARGET MU'!$A:$D,'TARGET MU'!$B$1,FALSE))</f>
        <v>PNYPTF5508BK에버그린</v>
      </c>
      <c r="BU328" s="31">
        <f t="shared" si="305"/>
        <v>16494.89</v>
      </c>
      <c r="BV328" s="31" t="str">
        <f t="shared" si="306"/>
        <v>PNYPTF5508BKOLL15069000EVERGREEN05CN</v>
      </c>
      <c r="BX328" s="54" t="str">
        <f t="shared" si="326"/>
        <v>PNY</v>
      </c>
      <c r="BY328" s="55">
        <f t="shared" si="327"/>
        <v>5</v>
      </c>
      <c r="BZ328" s="55" t="str">
        <f t="shared" si="328"/>
        <v>M</v>
      </c>
      <c r="CA328" s="55" t="str">
        <f t="shared" si="329"/>
        <v>PT</v>
      </c>
      <c r="CB328" s="55" t="str">
        <f t="shared" si="330"/>
        <v>K</v>
      </c>
      <c r="CC328" s="55" t="str">
        <f t="shared" si="331"/>
        <v>CN</v>
      </c>
      <c r="CD328" s="56" t="str">
        <f t="shared" si="332"/>
        <v>14FW PLAYBOY_PANTS_01_BK_KIDS</v>
      </c>
      <c r="CE328" s="55" t="str">
        <f t="shared" si="333"/>
        <v>PNYPTF5508</v>
      </c>
      <c r="CF328" s="55">
        <f t="shared" si="334"/>
        <v>508</v>
      </c>
      <c r="CG328" s="56" t="str">
        <f t="shared" si="335"/>
        <v>14FW PLAYBOY_PANTS_01_BK_KIDS</v>
      </c>
      <c r="CH328" s="55" t="str">
        <f t="shared" si="336"/>
        <v>BK</v>
      </c>
      <c r="CI328" s="55">
        <f t="shared" si="337"/>
        <v>1</v>
      </c>
      <c r="CJ328" s="55" t="str">
        <f t="shared" si="338"/>
        <v>OLL</v>
      </c>
      <c r="CK328" s="57">
        <f t="shared" si="297"/>
        <v>150</v>
      </c>
      <c r="CL328" s="58">
        <f t="shared" si="339"/>
        <v>12.6</v>
      </c>
      <c r="CM328" s="57">
        <f t="shared" si="340"/>
        <v>69000</v>
      </c>
      <c r="CN328" s="57">
        <f t="shared" si="341"/>
        <v>16444.89</v>
      </c>
      <c r="CO328" s="57">
        <f t="shared" si="342"/>
        <v>50</v>
      </c>
      <c r="CP328" s="59">
        <f t="shared" si="343"/>
        <v>1</v>
      </c>
      <c r="CQ328" s="234"/>
      <c r="CS328" s="48"/>
      <c r="CT328" s="49" t="str">
        <f t="shared" si="344"/>
        <v>PNYPTF5508BKOLL</v>
      </c>
      <c r="CU328" s="50" t="str">
        <f t="shared" si="345"/>
        <v>PLAY NEWYORK</v>
      </c>
      <c r="CV328" s="50" t="str">
        <f t="shared" si="324"/>
        <v>PANTS_508_KIDS</v>
      </c>
      <c r="CW328" s="50" t="str">
        <f t="shared" si="346"/>
        <v>BLACK_OLL</v>
      </c>
      <c r="CX328" s="51" t="str">
        <f t="shared" si="347"/>
        <v>PNY</v>
      </c>
      <c r="CY328" s="51">
        <f t="shared" si="348"/>
        <v>508</v>
      </c>
      <c r="CZ328" s="52">
        <f t="shared" si="298"/>
        <v>150</v>
      </c>
      <c r="DA328" s="52">
        <f t="shared" si="349"/>
        <v>69000</v>
      </c>
      <c r="DB328" s="51" t="str">
        <f t="shared" si="350"/>
        <v>BLACK</v>
      </c>
      <c r="DC328" s="51" t="str">
        <f t="shared" si="351"/>
        <v>OLL</v>
      </c>
      <c r="DD328" s="60"/>
      <c r="DE328" s="164"/>
      <c r="DG328" s="270">
        <v>41789</v>
      </c>
      <c r="DH328" s="276">
        <f t="shared" si="322"/>
        <v>41758</v>
      </c>
      <c r="DI328" s="269">
        <v>41772</v>
      </c>
      <c r="DJ328" s="269">
        <v>41772</v>
      </c>
      <c r="DK328" s="270"/>
      <c r="DL328" s="1167"/>
      <c r="DM328" s="1167"/>
      <c r="DN328" s="270"/>
      <c r="DO328" s="270"/>
      <c r="DP328" s="277">
        <f t="shared" si="323"/>
        <v>41788</v>
      </c>
      <c r="DQ328" s="270"/>
      <c r="DR328" s="270"/>
      <c r="DS328" s="271"/>
      <c r="DT328" s="270"/>
      <c r="DU328" s="271"/>
      <c r="DV328" s="270">
        <v>41820</v>
      </c>
      <c r="DW328" s="270"/>
      <c r="DX328" s="271"/>
      <c r="DY328" s="271"/>
      <c r="DZ328" s="60"/>
      <c r="EA328" s="61"/>
      <c r="EB328" s="61"/>
      <c r="EC328" s="26" t="str">
        <f t="shared" si="307"/>
        <v/>
      </c>
      <c r="ED328" s="26" t="str">
        <f t="shared" si="308"/>
        <v>PNYPTF5508BKOLL</v>
      </c>
      <c r="EE328" s="27">
        <f>IF($ED328="",0,IF(COUNTIF(ED$12:ED327,ED328)=0,0,COUNTIF(ED$12:ED327,ED328)))</f>
        <v>0</v>
      </c>
      <c r="EF328" s="26">
        <f t="shared" si="309"/>
        <v>0</v>
      </c>
      <c r="EG328" s="27" t="str">
        <f t="shared" si="310"/>
        <v/>
      </c>
      <c r="EI328" s="26" t="str">
        <f t="shared" si="311"/>
        <v>PNYPTF5508</v>
      </c>
      <c r="EJ328" s="26" t="str">
        <f t="shared" si="312"/>
        <v>PNYPTF5508BK</v>
      </c>
    </row>
    <row r="329" spans="1:140" s="26" customFormat="1" ht="52.5" customHeight="1">
      <c r="A329" s="168" t="str">
        <f>IF(OR($I329="TTL",$I329=""),"",IF(ISERROR(VLOOKUP($B329,CODE!$D:$G,CODE!$F$1-2,FALSE))=TRUE,"전략",VLOOKUP($B329,CODE!$D:$G,CODE!$F$1-2,FALSE)))</f>
        <v>전략</v>
      </c>
      <c r="B329" s="217" t="str">
        <f>IF(OR($I329="TTL",$I329=""),"",IF(VLOOKUP($P329,CODE!$K:$O,CODE!$O$1,FALSE)="",$I329,$I329&amp;"-"&amp;VLOOKUP($P329,CODE!$K:$O,CODE!$O$1,FALSE)))</f>
        <v>PNY-의류</v>
      </c>
      <c r="C329" s="71" t="str">
        <f t="shared" si="299"/>
        <v>PNY-EVERGREEN-05</v>
      </c>
      <c r="D329" s="300" t="str">
        <f t="shared" si="300"/>
        <v>PNY-EVERGREEN-05PNYPTF5508BK</v>
      </c>
      <c r="E329" s="71">
        <f t="shared" si="301"/>
        <v>3</v>
      </c>
      <c r="F329" s="193" t="str">
        <f t="shared" si="302"/>
        <v>PNY-EVERGREEN-053</v>
      </c>
      <c r="G329" s="71" t="str">
        <f t="shared" si="303"/>
        <v>PNY-EVERGREEN-053-PNYPTF5508BLACKOXL</v>
      </c>
      <c r="H329" s="71" t="str">
        <f>IF(ISERROR(I329&amp;VLOOKUP(P329,CODE!$K:$N,CODE!$N$1,FALSE)&amp;S329)=TRUE,0,I329&amp;VLOOKUP(P329,CODE!$K:$N,CODE!$N$1,FALSE)&amp;S329)</f>
        <v>PNY의류508</v>
      </c>
      <c r="I329" s="71" t="str">
        <f>IF(ISERROR(SEARCH("TTL",$K329))=TRUE,IF($L329="","",VLOOKUP($L329,CODE!$B:$G,CODE!$D$1,FALSE)),"TTL")</f>
        <v>PNY</v>
      </c>
      <c r="J329" s="237" t="str">
        <f t="shared" si="304"/>
        <v>14FW P</v>
      </c>
      <c r="K329" s="878"/>
      <c r="L329" s="1296" t="s">
        <v>2840</v>
      </c>
      <c r="M329" s="41" t="str">
        <f>IF(OR($I329="TTL",$L329=""),"",VLOOKUP($L329,CODE!$B:$D,CODE!$C$1,FALSE))</f>
        <v>PLAY NEWYORK</v>
      </c>
      <c r="N329" s="42" t="str">
        <f>IF(OR($I329="TTL",$L329=""),"",VLOOKUP($K$2,CODE!$S:$T,CODE!$T$1-1,FALSE))</f>
        <v>F</v>
      </c>
      <c r="O329" s="1281">
        <v>5</v>
      </c>
      <c r="P329" s="40" t="s">
        <v>2135</v>
      </c>
      <c r="Q329" s="41" t="str">
        <f>IF(OR($I329="TTL",$P329=""),"",VLOOKUP($P329,CODE!$K:$M,CODE!$L$1,FALSE))</f>
        <v>PANTS</v>
      </c>
      <c r="R329" s="1282" t="s">
        <v>2088</v>
      </c>
      <c r="S329" s="1283">
        <v>508</v>
      </c>
      <c r="T329" s="43">
        <f t="shared" si="317"/>
        <v>508</v>
      </c>
      <c r="U329" s="39" t="str">
        <f t="shared" si="318"/>
        <v>PNYPTF5508</v>
      </c>
      <c r="V329" s="36">
        <f t="shared" si="290"/>
        <v>0.2</v>
      </c>
      <c r="W329" s="1284" t="s">
        <v>2669</v>
      </c>
      <c r="X329" s="39" t="str">
        <f>IF($Y329="","",VLOOKUP($Y329,CODE!$AE:$AF,CODE!$AF$1-1,FALSE))</f>
        <v>BK</v>
      </c>
      <c r="Y329" s="37" t="s">
        <v>1941</v>
      </c>
      <c r="Z329" s="35" t="str">
        <f t="shared" si="319"/>
        <v>PNYPTF5508BK</v>
      </c>
      <c r="AA329" s="592" t="str">
        <f t="shared" si="354"/>
        <v/>
      </c>
      <c r="AB329" s="44">
        <f t="shared" si="292"/>
        <v>0.2</v>
      </c>
      <c r="AC329" s="598" t="s">
        <v>3017</v>
      </c>
      <c r="AD329" s="184">
        <v>1</v>
      </c>
      <c r="AE329" s="1285" t="s">
        <v>1969</v>
      </c>
      <c r="AF329" s="1295">
        <v>150</v>
      </c>
      <c r="AG329" s="1287" t="s">
        <v>2169</v>
      </c>
      <c r="AH329" s="1288">
        <v>5</v>
      </c>
      <c r="AI329" s="224" t="str">
        <f t="shared" si="320"/>
        <v>05</v>
      </c>
      <c r="AJ329" s="1289" t="s">
        <v>1944</v>
      </c>
      <c r="AK329" s="1289" t="s">
        <v>2167</v>
      </c>
      <c r="AL329" s="212">
        <f t="shared" si="321"/>
        <v>1</v>
      </c>
      <c r="AM329" s="247">
        <f>IF(ISERROR(VLOOKUP($F329,[1]기획현황취합!$A$1:$E$65440,[1]기획현황취합!$B$1,FALSE))=TRUE,0,VLOOKUP($F329,[1]기획현황취합!$A$1:$E$65440,[1]기획현황취합!$B$1,FALSE))</f>
        <v>69000</v>
      </c>
      <c r="AN329" s="1099">
        <f>IF(ISERROR(VLOOKUP($F329,[1]기획현황취합!$A$1:$E$65440,[1]기획현황취합!$C$1,FALSE))=TRUE,0,VLOOKUP($F329,[1]기획현황취합!$A$1:$E$65440,[1]기획현황취합!$C$1,FALSE))</f>
        <v>41803</v>
      </c>
      <c r="AO329" s="45">
        <f>IF(ISERROR(($AM329/1.1)/VLOOKUP($AG329,'TARGET MU'!$A:$D,'TARGET MU'!$D$1,FALSE))=TRUE,0,($AM329/1.1)/VLOOKUP($AG329,'TARGET MU'!$A:$D,'TARGET MU'!$D$1,FALSE))</f>
        <v>12545.454545454544</v>
      </c>
      <c r="AP329" s="1110">
        <f>IF(OR(AF329=0,AND(AV329=0,AW329=0)),0,IF(AG329="캡보이2",AV329*$AQ$5+AU329,IF(OR(AK329="IN",AK329="BG",AK329="VT",AK329="CB"),$AU329+(($AV329*(1+$AW$4))*(HLOOKUP(VLOOKUP(AG329,'TARGET MU'!$A:$P,'TARGET MU'!$J$1,FALSE),$AO$4:$AR$5,2,FALSE)))+$AW329,$AU329+((($AV329*(1+$AW$4))*(1+HLOOKUP(VLOOKUP($P329,CODE!$K:$P,CODE!$P$1,FALSE),$AS$4:$AV$5,2,FALSE)))*(HLOOKUP(VLOOKUP(AG329,'TARGET MU'!$A:$P,'TARGET MU'!$J$1,FALSE),$AO$4:$AR$5,2,FALSE)))+$AW329)))</f>
        <v>16494.89</v>
      </c>
      <c r="AQ329" s="38">
        <f t="shared" si="355"/>
        <v>3949.4354545454553</v>
      </c>
      <c r="AR329" s="754">
        <v>0</v>
      </c>
      <c r="AS329" s="754">
        <v>50</v>
      </c>
      <c r="AT329" s="244" t="s">
        <v>1724</v>
      </c>
      <c r="AU329" s="219">
        <f t="shared" si="356"/>
        <v>50</v>
      </c>
      <c r="AV329" s="245">
        <v>12.6</v>
      </c>
      <c r="AW329" s="246">
        <v>0</v>
      </c>
      <c r="AX329" s="250">
        <f>IF(ISERROR(VLOOKUP($F329,[1]기획현황취합!$A$1:$E$65440,[1]기획현황취합!$D$1,FALSE))=TRUE,0,VLOOKUP($F329,[1]기획현황취합!$A$1:$E$65440,[1]기획현황취합!$D$1,FALSE))</f>
        <v>41767</v>
      </c>
      <c r="AY329" s="248">
        <v>41853</v>
      </c>
      <c r="AZ329" s="208">
        <f>IF(ISERROR(VLOOKUP($F329,[1]기획현황취합!$A$1:$E$65440,[1]기획현황취합!$E$1,FALSE))=TRUE,0,VLOOKUP($F329,[1]기획현황취합!$A$1:$E$65440,[1]기획현황취합!$E$1,FALSE))</f>
        <v>41848</v>
      </c>
      <c r="BA329" s="243">
        <v>41859</v>
      </c>
      <c r="BB329" s="243">
        <v>41877</v>
      </c>
      <c r="BC329" s="243">
        <v>0</v>
      </c>
      <c r="BD329" s="243">
        <v>0</v>
      </c>
      <c r="BE329" s="243">
        <v>0</v>
      </c>
      <c r="BF329" s="243">
        <v>0</v>
      </c>
      <c r="BG329" s="249" t="s">
        <v>2773</v>
      </c>
      <c r="BH329" s="249">
        <v>0</v>
      </c>
      <c r="BI329" s="83">
        <f>IF($I329="TTL",SUMIF($C:$C,MID($K329,1,SEARCH("TTL",$K329)-2),$BI:$BI),SUMIF(실입고현황!$A:$A,BB329&amp;VLOOKUP($AG329,'TARGET MU'!$A:$D,'TARGET MU'!$B$1,FALSE)&amp;$Z329&amp;" "&amp;$AE329,실입고현황!$C:$C))</f>
        <v>141</v>
      </c>
      <c r="BJ329" s="102">
        <f>IF($I329="TTL",SUMIF($C:$C,MID($K329,1,SEARCH("TTL",$K329)-2),$BJ:$BJ),SUMIF(실입고현황!$A:$A,BC329&amp;VLOOKUP($AG329,'TARGET MU'!$A:$D,'TARGET MU'!$B$1,FALSE)&amp;$Z329&amp;" "&amp;$AE329,실입고현황!$C:$C))</f>
        <v>0</v>
      </c>
      <c r="BK329" s="103">
        <f>IF($I329="TTL",SUMIF($C:$C,MID($K329,1,SEARCH("TTL",$K329)-2),$BK:$BK),SUMIF(실입고현황!$A:$A,BD329&amp;VLOOKUP($AG329,'TARGET MU'!$A:$D,'TARGET MU'!$B$1,FALSE)&amp;$Z329&amp;" "&amp;$AE329,실입고현황!$C:$C))</f>
        <v>0</v>
      </c>
      <c r="BL329" s="103">
        <f>IF($I329="TTL",SUMIF($C:$C,MID($K329,1,SEARCH("TTL",$K329)-2),$BL:$BL),SUMIF(실입고현황!$A:$A,BE329&amp;VLOOKUP($AG329,'TARGET MU'!$A:$D,'TARGET MU'!$B$1,FALSE)&amp;$Z329&amp;" "&amp;$AE329,실입고현황!$C:$C))</f>
        <v>0</v>
      </c>
      <c r="BM329" s="103">
        <f>IF($I329="TTL",SUMIF($C:$C,MID($K329,1,SEARCH("TTL",$K329)-2),$BM:$BM),SUMIF(실입고현황!$A:$A,BF329&amp;VLOOKUP($AG329,'TARGET MU'!$A:$D,'TARGET MU'!$B$1,FALSE)&amp;$Z329&amp;" "&amp;$AE329,실입고현황!$C:$C))</f>
        <v>0</v>
      </c>
      <c r="BN329" s="104">
        <f t="shared" si="293"/>
        <v>0</v>
      </c>
      <c r="BO329" s="46">
        <f t="shared" si="294"/>
        <v>150</v>
      </c>
      <c r="BP329" s="94">
        <f t="shared" si="295"/>
        <v>2474233.5</v>
      </c>
      <c r="BQ329" s="94">
        <f t="shared" si="296"/>
        <v>10350000</v>
      </c>
      <c r="BR329" s="47">
        <f t="shared" si="353"/>
        <v>3.80283061768055</v>
      </c>
      <c r="BT329" s="26" t="str">
        <f>IF(ISERROR(Z329&amp;VLOOKUP($AG329,'TARGET MU'!$A:$D,'TARGET MU'!$B$1,FALSE))=TRUE,"",Z329&amp;VLOOKUP($AG329,'TARGET MU'!$A:$D,'TARGET MU'!$B$1,FALSE))</f>
        <v>PNYPTF5508BK에버그린</v>
      </c>
      <c r="BU329" s="31">
        <f t="shared" si="305"/>
        <v>16494.89</v>
      </c>
      <c r="BV329" s="31" t="str">
        <f t="shared" si="306"/>
        <v>PNYPTF5508BKOXL15069000EVERGREEN05CN</v>
      </c>
      <c r="BX329" s="54" t="str">
        <f t="shared" si="326"/>
        <v>PNY</v>
      </c>
      <c r="BY329" s="55">
        <f t="shared" si="327"/>
        <v>5</v>
      </c>
      <c r="BZ329" s="55" t="str">
        <f t="shared" si="328"/>
        <v>M</v>
      </c>
      <c r="CA329" s="55" t="str">
        <f t="shared" si="329"/>
        <v>PT</v>
      </c>
      <c r="CB329" s="55" t="str">
        <f t="shared" si="330"/>
        <v>K</v>
      </c>
      <c r="CC329" s="55" t="str">
        <f t="shared" si="331"/>
        <v>CN</v>
      </c>
      <c r="CD329" s="56" t="str">
        <f t="shared" si="332"/>
        <v>14FW PLAYBOY_PANTS_01_BK_KIDS</v>
      </c>
      <c r="CE329" s="55" t="str">
        <f t="shared" si="333"/>
        <v>PNYPTF5508</v>
      </c>
      <c r="CF329" s="55">
        <f t="shared" si="334"/>
        <v>508</v>
      </c>
      <c r="CG329" s="56" t="str">
        <f t="shared" si="335"/>
        <v>14FW PLAYBOY_PANTS_01_BK_KIDS</v>
      </c>
      <c r="CH329" s="55" t="str">
        <f t="shared" si="336"/>
        <v>BK</v>
      </c>
      <c r="CI329" s="55">
        <f t="shared" si="337"/>
        <v>1</v>
      </c>
      <c r="CJ329" s="55" t="str">
        <f t="shared" si="338"/>
        <v>OXL</v>
      </c>
      <c r="CK329" s="57">
        <f t="shared" si="297"/>
        <v>150</v>
      </c>
      <c r="CL329" s="58">
        <f t="shared" si="339"/>
        <v>12.6</v>
      </c>
      <c r="CM329" s="57">
        <f t="shared" si="340"/>
        <v>69000</v>
      </c>
      <c r="CN329" s="57">
        <f t="shared" si="341"/>
        <v>16444.89</v>
      </c>
      <c r="CO329" s="57">
        <f t="shared" si="342"/>
        <v>50</v>
      </c>
      <c r="CP329" s="59">
        <f t="shared" si="343"/>
        <v>1</v>
      </c>
      <c r="CQ329" s="234"/>
      <c r="CS329" s="48"/>
      <c r="CT329" s="49" t="str">
        <f t="shared" si="344"/>
        <v>PNYPTF5508BKOXL</v>
      </c>
      <c r="CU329" s="50" t="str">
        <f t="shared" si="345"/>
        <v>PLAY NEWYORK</v>
      </c>
      <c r="CV329" s="50" t="str">
        <f t="shared" si="324"/>
        <v>PANTS_508_KIDS</v>
      </c>
      <c r="CW329" s="50" t="str">
        <f t="shared" si="346"/>
        <v>BLACK_OXL</v>
      </c>
      <c r="CX329" s="51" t="str">
        <f t="shared" si="347"/>
        <v>PNY</v>
      </c>
      <c r="CY329" s="51">
        <f t="shared" si="348"/>
        <v>508</v>
      </c>
      <c r="CZ329" s="52">
        <f t="shared" si="298"/>
        <v>150</v>
      </c>
      <c r="DA329" s="52">
        <f t="shared" si="349"/>
        <v>69000</v>
      </c>
      <c r="DB329" s="51" t="str">
        <f t="shared" si="350"/>
        <v>BLACK</v>
      </c>
      <c r="DC329" s="51" t="str">
        <f t="shared" si="351"/>
        <v>OXL</v>
      </c>
      <c r="DD329" s="60"/>
      <c r="DE329" s="164"/>
      <c r="DG329" s="270">
        <v>41789</v>
      </c>
      <c r="DH329" s="276">
        <f t="shared" si="322"/>
        <v>41758</v>
      </c>
      <c r="DI329" s="269">
        <v>41772</v>
      </c>
      <c r="DJ329" s="269">
        <v>41772</v>
      </c>
      <c r="DK329" s="270"/>
      <c r="DL329" s="1167"/>
      <c r="DM329" s="1167"/>
      <c r="DN329" s="270"/>
      <c r="DO329" s="270"/>
      <c r="DP329" s="277">
        <f t="shared" si="323"/>
        <v>41788</v>
      </c>
      <c r="DQ329" s="270"/>
      <c r="DR329" s="270"/>
      <c r="DS329" s="271"/>
      <c r="DT329" s="270"/>
      <c r="DU329" s="271"/>
      <c r="DV329" s="270">
        <v>41820</v>
      </c>
      <c r="DW329" s="270"/>
      <c r="DX329" s="271"/>
      <c r="DY329" s="271"/>
      <c r="DZ329" s="60"/>
      <c r="EA329" s="61"/>
      <c r="EB329" s="61"/>
      <c r="EC329" s="26" t="str">
        <f t="shared" si="307"/>
        <v/>
      </c>
      <c r="ED329" s="26" t="str">
        <f t="shared" si="308"/>
        <v>PNYPTF5508BKOXL</v>
      </c>
      <c r="EE329" s="27">
        <f>IF($ED329="",0,IF(COUNTIF(ED$12:ED328,ED329)=0,0,COUNTIF(ED$12:ED328,ED329)))</f>
        <v>0</v>
      </c>
      <c r="EF329" s="26">
        <f t="shared" si="309"/>
        <v>0</v>
      </c>
      <c r="EG329" s="27" t="str">
        <f t="shared" si="310"/>
        <v/>
      </c>
      <c r="EI329" s="26" t="str">
        <f t="shared" si="311"/>
        <v>PNYPTF5508</v>
      </c>
      <c r="EJ329" s="26" t="str">
        <f t="shared" si="312"/>
        <v>PNYPTF5508BK</v>
      </c>
    </row>
    <row r="330" spans="1:140" s="26" customFormat="1" ht="52.5" customHeight="1">
      <c r="A330" s="168" t="str">
        <f>IF(OR($I330="TTL",$I330=""),"",IF(ISERROR(VLOOKUP($B330,CODE!$D:$G,CODE!$F$1-2,FALSE))=TRUE,"전략",VLOOKUP($B330,CODE!$D:$G,CODE!$F$1-2,FALSE)))</f>
        <v/>
      </c>
      <c r="B330" s="217" t="str">
        <f>IF(OR($I330="TTL",$I330=""),"",IF(VLOOKUP($P330,CODE!$K:$O,CODE!$O$1,FALSE)="",$I330,$I330&amp;"-"&amp;VLOOKUP($P330,CODE!$K:$O,CODE!$O$1,FALSE)))</f>
        <v/>
      </c>
      <c r="C330" s="71" t="str">
        <f t="shared" si="299"/>
        <v/>
      </c>
      <c r="D330" s="300" t="str">
        <f t="shared" si="300"/>
        <v/>
      </c>
      <c r="E330" s="71">
        <f t="shared" si="301"/>
        <v>0</v>
      </c>
      <c r="F330" s="193" t="str">
        <f t="shared" si="302"/>
        <v>0</v>
      </c>
      <c r="G330" s="71" t="str">
        <f t="shared" si="303"/>
        <v>0-</v>
      </c>
      <c r="H330" s="71">
        <f>IF(ISERROR(I330&amp;VLOOKUP(P330,CODE!$K:$N,CODE!$N$1,FALSE)&amp;S330)=TRUE,0,I330&amp;VLOOKUP(P330,CODE!$K:$N,CODE!$N$1,FALSE)&amp;S330)</f>
        <v>0</v>
      </c>
      <c r="I330" s="71" t="str">
        <f>IF(ISERROR(SEARCH("TTL",$K330))=TRUE,IF($L330="","",VLOOKUP($L330,CODE!$B:$G,CODE!$D$1,FALSE)),"TTL")</f>
        <v>TTL</v>
      </c>
      <c r="J330" s="237" t="str">
        <f t="shared" si="304"/>
        <v/>
      </c>
      <c r="K330" s="878" t="str">
        <f>C329&amp;" TTL"</f>
        <v>PNY-EVERGREEN-05 TTL</v>
      </c>
      <c r="L330" s="40"/>
      <c r="M330" s="41" t="str">
        <f>IF(OR($I330="TTL",$L330=""),"",VLOOKUP($L330,CODE!$B:$D,CODE!$C$1,FALSE))</f>
        <v/>
      </c>
      <c r="N330" s="42" t="str">
        <f>IF(OR($I330="TTL",$L330=""),"",VLOOKUP($K$2,CODE!$S:$T,CODE!$T$1-1,FALSE))</f>
        <v/>
      </c>
      <c r="O330" s="43" t="str">
        <f>IF(OR($I330="TTL",$L330=""),"",VLOOKUP($L$2,CODE!$X:$Y,CODE!$Y$1-1,FALSE))</f>
        <v/>
      </c>
      <c r="P330" s="40"/>
      <c r="Q330" s="41" t="str">
        <f>IF(OR($I330="TTL",$P330=""),"",VLOOKUP($P330,CODE!$K:$M,CODE!$L$1,FALSE))</f>
        <v/>
      </c>
      <c r="R330" s="1282"/>
      <c r="S330" s="1283"/>
      <c r="T330" s="43" t="str">
        <f t="shared" si="317"/>
        <v/>
      </c>
      <c r="U330" s="39" t="str">
        <f t="shared" si="318"/>
        <v/>
      </c>
      <c r="V330" s="36">
        <f t="shared" si="290"/>
        <v>1.9999999999999998</v>
      </c>
      <c r="W330" s="1284"/>
      <c r="X330" s="39" t="str">
        <f>IF($Y330="","",VLOOKUP($Y330,CODE!$AE:$AF,CODE!$AF$1-1,FALSE))</f>
        <v/>
      </c>
      <c r="Y330" s="37"/>
      <c r="Z330" s="35" t="str">
        <f t="shared" si="319"/>
        <v/>
      </c>
      <c r="AA330" s="592" t="str">
        <f t="shared" si="354"/>
        <v/>
      </c>
      <c r="AB330" s="44">
        <f t="shared" si="292"/>
        <v>3.0000000000000004</v>
      </c>
      <c r="AC330" s="598">
        <v>0</v>
      </c>
      <c r="AD330" s="184">
        <v>1</v>
      </c>
      <c r="AE330" s="1285"/>
      <c r="AF330" s="1286"/>
      <c r="AG330" s="1287"/>
      <c r="AH330" s="1288"/>
      <c r="AI330" s="224" t="str">
        <f t="shared" si="320"/>
        <v/>
      </c>
      <c r="AJ330" s="1289"/>
      <c r="AK330" s="1289"/>
      <c r="AL330" s="212" t="str">
        <f t="shared" si="321"/>
        <v/>
      </c>
      <c r="AM330" s="247">
        <f>IF(ISERROR(VLOOKUP($F330,[1]기획현황취합!$A$1:$E$65440,[1]기획현황취합!$B$1,FALSE))=TRUE,0,VLOOKUP($F330,[1]기획현황취합!$A$1:$E$65440,[1]기획현황취합!$B$1,FALSE))</f>
        <v>0</v>
      </c>
      <c r="AN330" s="1099">
        <f>IF(ISERROR(VLOOKUP($F330,[1]기획현황취합!$A$1:$E$65440,[1]기획현황취합!$C$1,FALSE))=TRUE,0,VLOOKUP($F330,[1]기획현황취합!$A$1:$E$65440,[1]기획현황취합!$C$1,FALSE))</f>
        <v>0</v>
      </c>
      <c r="AO330" s="45">
        <f>IF(ISERROR(($AM330/1.1)/VLOOKUP($AG330,'TARGET MU'!$A:$D,'TARGET MU'!$D$1,FALSE))=TRUE,0,($AM330/1.1)/VLOOKUP($AG330,'TARGET MU'!$A:$D,'TARGET MU'!$D$1,FALSE))</f>
        <v>0</v>
      </c>
      <c r="AP330" s="1110">
        <f>IF(OR(AF330=0,AND(AV330=0,AW330=0)),0,IF(AG330="캡보이2",AV330*$AQ$5+AU330,IF(OR(AK330="IN",AK330="BG",AK330="VT",AK330="CB"),$AU330+(($AV330*(1+$AW$4))*(HLOOKUP(VLOOKUP(AG330,'TARGET MU'!$A:$P,'TARGET MU'!$J$1,FALSE),$AO$4:$AR$5,2,FALSE)))+$AW330,$AU330+((($AV330*(1+$AW$4))*(1+HLOOKUP(VLOOKUP($P330,CODE!$K:$P,CODE!$P$1,FALSE),$AS$4:$AV$5,2,FALSE)))*(HLOOKUP(VLOOKUP(AG330,'TARGET MU'!$A:$P,'TARGET MU'!$J$1,FALSE),$AO$4:$AR$5,2,FALSE)))+$AW330)))</f>
        <v>0</v>
      </c>
      <c r="AQ330" s="38">
        <f t="shared" si="355"/>
        <v>0</v>
      </c>
      <c r="AR330" s="754">
        <v>0</v>
      </c>
      <c r="AS330" s="754">
        <v>0</v>
      </c>
      <c r="AT330" s="244" t="s">
        <v>1724</v>
      </c>
      <c r="AU330" s="219">
        <f t="shared" si="356"/>
        <v>0</v>
      </c>
      <c r="AV330" s="245">
        <v>0</v>
      </c>
      <c r="AW330" s="246">
        <v>0</v>
      </c>
      <c r="AX330" s="250">
        <f>IF(ISERROR(VLOOKUP($F330,[1]기획현황취합!$A$1:$E$65440,[1]기획현황취합!$D$1,FALSE))=TRUE,0,VLOOKUP($F330,[1]기획현황취합!$A$1:$E$65440,[1]기획현황취합!$D$1,FALSE))</f>
        <v>0</v>
      </c>
      <c r="AY330" s="248">
        <v>0</v>
      </c>
      <c r="AZ330" s="208">
        <f>IF(ISERROR(VLOOKUP($F330,[1]기획현황취합!$A$1:$E$65440,[1]기획현황취합!$E$1,FALSE))=TRUE,0,VLOOKUP($F330,[1]기획현황취합!$A$1:$E$65440,[1]기획현황취합!$E$1,FALSE))</f>
        <v>0</v>
      </c>
      <c r="BA330" s="243">
        <v>0</v>
      </c>
      <c r="BB330" s="243">
        <v>0</v>
      </c>
      <c r="BC330" s="243">
        <v>0</v>
      </c>
      <c r="BD330" s="243">
        <v>0</v>
      </c>
      <c r="BE330" s="243">
        <v>0</v>
      </c>
      <c r="BF330" s="243">
        <v>0</v>
      </c>
      <c r="BG330" s="249">
        <v>0</v>
      </c>
      <c r="BH330" s="249">
        <v>0</v>
      </c>
      <c r="BI330" s="83">
        <f>IF($I330="TTL",SUMIF($C:$C,MID($K330,1,SEARCH("TTL",$K330)-2),$BI:$BI),SUMIF(실입고현황!$A:$A,BB330&amp;VLOOKUP($AG330,'TARGET MU'!$A:$D,'TARGET MU'!$B$1,FALSE)&amp;$Z330&amp;" "&amp;$AE330,실입고현황!$C:$C))</f>
        <v>3480</v>
      </c>
      <c r="BJ330" s="102">
        <f>IF($I330="TTL",SUMIF($C:$C,MID($K330,1,SEARCH("TTL",$K330)-2),$BJ:$BJ),SUMIF(실입고현황!$A:$A,BC330&amp;VLOOKUP($AG330,'TARGET MU'!$A:$D,'TARGET MU'!$B$1,FALSE)&amp;$Z330&amp;" "&amp;$AE330,실입고현황!$C:$C))</f>
        <v>0</v>
      </c>
      <c r="BK330" s="103">
        <f>IF($I330="TTL",SUMIF($C:$C,MID($K330,1,SEARCH("TTL",$K330)-2),$BK:$BK),SUMIF(실입고현황!$A:$A,BD330&amp;VLOOKUP($AG330,'TARGET MU'!$A:$D,'TARGET MU'!$B$1,FALSE)&amp;$Z330&amp;" "&amp;$AE330,실입고현황!$C:$C))</f>
        <v>0</v>
      </c>
      <c r="BL330" s="103">
        <f>IF($I330="TTL",SUMIF($C:$C,MID($K330,1,SEARCH("TTL",$K330)-2),$BL:$BL),SUMIF(실입고현황!$A:$A,BE330&amp;VLOOKUP($AG330,'TARGET MU'!$A:$D,'TARGET MU'!$B$1,FALSE)&amp;$Z330&amp;" "&amp;$AE330,실입고현황!$C:$C))</f>
        <v>0</v>
      </c>
      <c r="BM330" s="103">
        <f>IF($I330="TTL",SUMIF($C:$C,MID($K330,1,SEARCH("TTL",$K330)-2),$BM:$BM),SUMIF(실입고현황!$A:$A,BF330&amp;VLOOKUP($AG330,'TARGET MU'!$A:$D,'TARGET MU'!$B$1,FALSE)&amp;$Z330&amp;" "&amp;$AE330,실입고현황!$C:$C))</f>
        <v>0</v>
      </c>
      <c r="BN330" s="104">
        <f t="shared" si="293"/>
        <v>0</v>
      </c>
      <c r="BO330" s="46">
        <f t="shared" si="294"/>
        <v>3400</v>
      </c>
      <c r="BP330" s="94">
        <f t="shared" si="295"/>
        <v>53733356</v>
      </c>
      <c r="BQ330" s="94">
        <f t="shared" si="296"/>
        <v>234600000</v>
      </c>
      <c r="BR330" s="47">
        <f t="shared" si="353"/>
        <v>3.9690937464007883</v>
      </c>
      <c r="BT330" s="26" t="str">
        <f>IF(ISERROR(Z330&amp;VLOOKUP($AG330,'TARGET MU'!$A:$D,'TARGET MU'!$B$1,FALSE))=TRUE,"",Z330&amp;VLOOKUP($AG330,'TARGET MU'!$A:$D,'TARGET MU'!$B$1,FALSE))</f>
        <v/>
      </c>
      <c r="BU330" s="31">
        <f t="shared" si="305"/>
        <v>0</v>
      </c>
      <c r="BV330" s="31" t="str">
        <f t="shared" si="306"/>
        <v>0</v>
      </c>
      <c r="BX330" s="54" t="str">
        <f t="shared" si="326"/>
        <v/>
      </c>
      <c r="BY330" s="55" t="str">
        <f t="shared" si="327"/>
        <v/>
      </c>
      <c r="BZ330" s="55">
        <f t="shared" si="328"/>
        <v>0</v>
      </c>
      <c r="CA330" s="55">
        <f t="shared" si="329"/>
        <v>0</v>
      </c>
      <c r="CB330" s="55">
        <f t="shared" si="330"/>
        <v>0</v>
      </c>
      <c r="CC330" s="55">
        <f t="shared" si="331"/>
        <v>0</v>
      </c>
      <c r="CD330" s="56">
        <f t="shared" si="332"/>
        <v>0</v>
      </c>
      <c r="CE330" s="55" t="str">
        <f t="shared" si="333"/>
        <v/>
      </c>
      <c r="CF330" s="55" t="str">
        <f t="shared" si="334"/>
        <v/>
      </c>
      <c r="CG330" s="56">
        <f t="shared" si="335"/>
        <v>0</v>
      </c>
      <c r="CH330" s="55" t="str">
        <f t="shared" si="336"/>
        <v/>
      </c>
      <c r="CI330" s="55">
        <f t="shared" si="337"/>
        <v>1</v>
      </c>
      <c r="CJ330" s="55">
        <f t="shared" si="338"/>
        <v>0</v>
      </c>
      <c r="CK330" s="57">
        <f t="shared" si="297"/>
        <v>3400</v>
      </c>
      <c r="CL330" s="58">
        <f t="shared" si="339"/>
        <v>0</v>
      </c>
      <c r="CM330" s="57">
        <f t="shared" si="340"/>
        <v>0</v>
      </c>
      <c r="CN330" s="57">
        <f t="shared" si="341"/>
        <v>0</v>
      </c>
      <c r="CO330" s="57">
        <f t="shared" si="342"/>
        <v>0</v>
      </c>
      <c r="CP330" s="59" t="str">
        <f t="shared" si="343"/>
        <v/>
      </c>
      <c r="CQ330" s="234"/>
      <c r="CS330" s="48"/>
      <c r="CT330" s="49" t="str">
        <f t="shared" si="344"/>
        <v>PNY-EVERGREEN-05 TTL</v>
      </c>
      <c r="CU330" s="50" t="str">
        <f t="shared" si="345"/>
        <v/>
      </c>
      <c r="CV330" s="50" t="str">
        <f t="shared" si="324"/>
        <v/>
      </c>
      <c r="CW330" s="50" t="str">
        <f t="shared" si="346"/>
        <v/>
      </c>
      <c r="CX330" s="51">
        <f t="shared" si="347"/>
        <v>0</v>
      </c>
      <c r="CY330" s="51" t="str">
        <f t="shared" si="348"/>
        <v/>
      </c>
      <c r="CZ330" s="52">
        <f t="shared" si="298"/>
        <v>3400</v>
      </c>
      <c r="DA330" s="52">
        <f t="shared" si="349"/>
        <v>0</v>
      </c>
      <c r="DB330" s="51">
        <f t="shared" si="350"/>
        <v>0</v>
      </c>
      <c r="DC330" s="51">
        <f t="shared" si="351"/>
        <v>0</v>
      </c>
      <c r="DD330" s="60"/>
      <c r="DE330" s="164"/>
      <c r="DG330" s="270"/>
      <c r="DH330" s="276" t="str">
        <f t="shared" si="322"/>
        <v/>
      </c>
      <c r="DI330" s="269"/>
      <c r="DJ330" s="269"/>
      <c r="DK330" s="270"/>
      <c r="DL330" s="1167"/>
      <c r="DM330" s="1167"/>
      <c r="DN330" s="270"/>
      <c r="DO330" s="270"/>
      <c r="DP330" s="277" t="str">
        <f t="shared" si="323"/>
        <v/>
      </c>
      <c r="DQ330" s="270"/>
      <c r="DR330" s="270"/>
      <c r="DS330" s="271"/>
      <c r="DT330" s="270"/>
      <c r="DU330" s="271"/>
      <c r="DV330" s="270"/>
      <c r="DW330" s="270"/>
      <c r="DX330" s="271"/>
      <c r="DY330" s="271"/>
      <c r="DZ330" s="60"/>
      <c r="EA330" s="61"/>
      <c r="EB330" s="61"/>
      <c r="EC330" s="26" t="str">
        <f t="shared" si="307"/>
        <v>0</v>
      </c>
      <c r="ED330" s="26" t="str">
        <f t="shared" si="308"/>
        <v/>
      </c>
      <c r="EE330" s="27">
        <f>IF($ED330="",0,IF(COUNTIF(ED$12:ED329,ED330)=0,0,COUNTIF(ED$12:ED329,ED330)))</f>
        <v>0</v>
      </c>
      <c r="EF330" s="26">
        <f t="shared" si="309"/>
        <v>0</v>
      </c>
      <c r="EG330" s="27" t="str">
        <f t="shared" si="310"/>
        <v/>
      </c>
      <c r="EI330" s="26" t="str">
        <f t="shared" si="311"/>
        <v/>
      </c>
      <c r="EJ330" s="26" t="str">
        <f t="shared" si="312"/>
        <v/>
      </c>
    </row>
    <row r="331" spans="1:140" s="26" customFormat="1" ht="52.5" customHeight="1">
      <c r="A331" s="168" t="str">
        <f>IF(OR($I331="TTL",$I331=""),"",IF(ISERROR(VLOOKUP($B331,CODE!$D:$G,CODE!$F$1-2,FALSE))=TRUE,"전략",VLOOKUP($B331,CODE!$D:$G,CODE!$F$1-2,FALSE)))</f>
        <v>전략</v>
      </c>
      <c r="B331" s="217" t="str">
        <f>IF(OR($I331="TTL",$I331=""),"",IF(VLOOKUP($P331,CODE!$K:$O,CODE!$O$1,FALSE)="",$I331,$I331&amp;"-"&amp;VLOOKUP($P331,CODE!$K:$O,CODE!$O$1,FALSE)))</f>
        <v>PNY-의류</v>
      </c>
      <c r="C331" s="71" t="str">
        <f t="shared" si="299"/>
        <v>PNY-아트인드림-06</v>
      </c>
      <c r="D331" s="300" t="str">
        <f t="shared" si="300"/>
        <v>PNY-아트인드림-06PNYTHF5505BK</v>
      </c>
      <c r="E331" s="71">
        <f t="shared" si="301"/>
        <v>1</v>
      </c>
      <c r="F331" s="193" t="str">
        <f t="shared" si="302"/>
        <v>PNY-아트인드림-061</v>
      </c>
      <c r="G331" s="71" t="str">
        <f t="shared" si="303"/>
        <v>PNY-아트인드림-061-PNYTHF5505BLACKOXS</v>
      </c>
      <c r="H331" s="71" t="str">
        <f>IF(ISERROR(I331&amp;VLOOKUP(P331,CODE!$K:$N,CODE!$N$1,FALSE)&amp;S331)=TRUE,0,I331&amp;VLOOKUP(P331,CODE!$K:$N,CODE!$N$1,FALSE)&amp;S331)</f>
        <v>PNY의류505</v>
      </c>
      <c r="I331" s="71" t="str">
        <f>IF(ISERROR(SEARCH("TTL",$K331))=TRUE,IF($L331="","",VLOOKUP($L331,CODE!$B:$G,CODE!$D$1,FALSE)),"TTL")</f>
        <v>PNY</v>
      </c>
      <c r="J331" s="237" t="str">
        <f t="shared" si="304"/>
        <v>14FW P</v>
      </c>
      <c r="K331" s="878"/>
      <c r="L331" s="1296" t="s">
        <v>2840</v>
      </c>
      <c r="M331" s="41" t="str">
        <f>IF(OR($I331="TTL",$L331=""),"",VLOOKUP($L331,CODE!$B:$D,CODE!$C$1,FALSE))</f>
        <v>PLAY NEWYORK</v>
      </c>
      <c r="N331" s="42" t="str">
        <f>IF(OR($I331="TTL",$L331=""),"",VLOOKUP($K$2,CODE!$S:$T,CODE!$T$1-1,FALSE))</f>
        <v>F</v>
      </c>
      <c r="O331" s="1281">
        <v>5</v>
      </c>
      <c r="P331" s="40" t="s">
        <v>2170</v>
      </c>
      <c r="Q331" s="41" t="str">
        <f>IF(OR($I331="TTL",$P331=""),"",VLOOKUP($P331,CODE!$K:$M,CODE!$L$1,FALSE))</f>
        <v>HOODED T-SHIRTS</v>
      </c>
      <c r="R331" s="1282" t="s">
        <v>2088</v>
      </c>
      <c r="S331" s="1283">
        <v>505</v>
      </c>
      <c r="T331" s="43">
        <f t="shared" si="317"/>
        <v>505</v>
      </c>
      <c r="U331" s="39" t="str">
        <f t="shared" si="318"/>
        <v>PNYTHF5505</v>
      </c>
      <c r="V331" s="36">
        <f t="shared" si="290"/>
        <v>0.2</v>
      </c>
      <c r="W331" s="1284" t="s">
        <v>2670</v>
      </c>
      <c r="X331" s="39" t="str">
        <f>IF($Y331="","",VLOOKUP($Y331,CODE!$AE:$AF,CODE!$AF$1-1,FALSE))</f>
        <v>BK</v>
      </c>
      <c r="Y331" s="37" t="s">
        <v>1941</v>
      </c>
      <c r="Z331" s="35" t="str">
        <f t="shared" si="319"/>
        <v>PNYTHF5505BK</v>
      </c>
      <c r="AA331" s="592" t="str">
        <f t="shared" si="354"/>
        <v/>
      </c>
      <c r="AB331" s="44">
        <f t="shared" si="292"/>
        <v>0.2</v>
      </c>
      <c r="AC331" s="598" t="s">
        <v>3018</v>
      </c>
      <c r="AD331" s="184">
        <v>1</v>
      </c>
      <c r="AE331" s="1285" t="s">
        <v>2024</v>
      </c>
      <c r="AF331" s="1295">
        <v>200</v>
      </c>
      <c r="AG331" s="1287" t="s">
        <v>1943</v>
      </c>
      <c r="AH331" s="1288">
        <v>6</v>
      </c>
      <c r="AI331" s="224" t="str">
        <f t="shared" si="320"/>
        <v>06</v>
      </c>
      <c r="AJ331" s="1289" t="s">
        <v>1944</v>
      </c>
      <c r="AK331" s="1289" t="s">
        <v>1945</v>
      </c>
      <c r="AL331" s="212">
        <f t="shared" si="321"/>
        <v>2</v>
      </c>
      <c r="AM331" s="247">
        <f>IF(ISERROR(VLOOKUP($F331,[1]기획현황취합!$A$1:$E$65440,[1]기획현황취합!$B$1,FALSE))=TRUE,0,VLOOKUP($F331,[1]기획현황취합!$A$1:$E$65440,[1]기획현황취합!$B$1,FALSE))</f>
        <v>99000</v>
      </c>
      <c r="AN331" s="1099">
        <f>IF(ISERROR(VLOOKUP($F331,[1]기획현황취합!$A$1:$E$65440,[1]기획현황취합!$C$1,FALSE))=TRUE,0,VLOOKUP($F331,[1]기획현황취합!$A$1:$E$65440,[1]기획현황취합!$C$1,FALSE))</f>
        <v>41821</v>
      </c>
      <c r="AO331" s="45">
        <f>IF(ISERROR(($AM331/1.1)/VLOOKUP($AG331,'TARGET MU'!$A:$D,'TARGET MU'!$D$1,FALSE))=TRUE,0,($AM331/1.1)/VLOOKUP($AG331,'TARGET MU'!$A:$D,'TARGET MU'!$D$1,FALSE))</f>
        <v>25000</v>
      </c>
      <c r="AP331" s="1110">
        <f>IF(OR(AF331=0,AND(AV331=0,AW331=0)),0,IF(AG331="캡보이2",AV331*$AQ$5+AU331,IF(OR(AK331="IN",AK331="BG",AK331="VT",AK331="CB"),$AU331+(($AV331*(1+$AW$4))*(HLOOKUP(VLOOKUP(AG331,'TARGET MU'!$A:$P,'TARGET MU'!$J$1,FALSE),$AO$4:$AR$5,2,FALSE)))+$AW331,$AU331+((($AV331*(1+$AW$4))*(1+HLOOKUP(VLOOKUP($P331,CODE!$K:$P,CODE!$P$1,FALSE),$AS$4:$AV$5,2,FALSE)))*(HLOOKUP(VLOOKUP(AG331,'TARGET MU'!$A:$P,'TARGET MU'!$J$1,FALSE),$AO$4:$AR$5,2,FALSE)))+$AW331)))</f>
        <v>21490</v>
      </c>
      <c r="AQ331" s="38">
        <f t="shared" si="355"/>
        <v>-3510</v>
      </c>
      <c r="AR331" s="754">
        <v>0</v>
      </c>
      <c r="AS331" s="754">
        <v>20</v>
      </c>
      <c r="AT331" s="244" t="s">
        <v>1724</v>
      </c>
      <c r="AU331" s="219">
        <f t="shared" si="356"/>
        <v>20</v>
      </c>
      <c r="AV331" s="245">
        <v>0</v>
      </c>
      <c r="AW331" s="246">
        <v>21470</v>
      </c>
      <c r="AX331" s="250">
        <f>IF(ISERROR(VLOOKUP($F331,[1]기획현황취합!$A$1:$E$65440,[1]기획현황취합!$D$1,FALSE))=TRUE,0,VLOOKUP($F331,[1]기획현황취합!$A$1:$E$65440,[1]기획현황취합!$D$1,FALSE))</f>
        <v>41767</v>
      </c>
      <c r="AY331" s="248">
        <v>0</v>
      </c>
      <c r="AZ331" s="208">
        <f>IF(ISERROR(VLOOKUP($F331,[1]기획현황취합!$A$1:$E$65440,[1]기획현황취합!$E$1,FALSE))=TRUE,0,VLOOKUP($F331,[1]기획현황취합!$A$1:$E$65440,[1]기획현황취합!$E$1,FALSE))</f>
        <v>41848</v>
      </c>
      <c r="BA331" s="243">
        <v>41864</v>
      </c>
      <c r="BB331" s="243">
        <v>41908</v>
      </c>
      <c r="BC331" s="243">
        <v>41912</v>
      </c>
      <c r="BD331" s="243">
        <v>0</v>
      </c>
      <c r="BE331" s="243">
        <v>0</v>
      </c>
      <c r="BF331" s="243">
        <v>0</v>
      </c>
      <c r="BG331" s="249" t="s">
        <v>3359</v>
      </c>
      <c r="BH331" s="249">
        <v>0</v>
      </c>
      <c r="BI331" s="83">
        <f>IF($I331="TTL",SUMIF($C:$C,MID($K331,1,SEARCH("TTL",$K331)-2),$BI:$BI),SUMIF(실입고현황!$A:$A,BB331&amp;VLOOKUP($AG331,'TARGET MU'!$A:$D,'TARGET MU'!$B$1,FALSE)&amp;$Z331&amp;" "&amp;$AE331,실입고현황!$C:$C))</f>
        <v>209</v>
      </c>
      <c r="BJ331" s="102">
        <f>IF($I331="TTL",SUMIF($C:$C,MID($K331,1,SEARCH("TTL",$K331)-2),$BJ:$BJ),SUMIF(실입고현황!$A:$A,BC331&amp;VLOOKUP($AG331,'TARGET MU'!$A:$D,'TARGET MU'!$B$1,FALSE)&amp;$Z331&amp;" "&amp;$AE331,실입고현황!$C:$C))</f>
        <v>0</v>
      </c>
      <c r="BK331" s="103">
        <f>IF($I331="TTL",SUMIF($C:$C,MID($K331,1,SEARCH("TTL",$K331)-2),$BK:$BK),SUMIF(실입고현황!$A:$A,BD331&amp;VLOOKUP($AG331,'TARGET MU'!$A:$D,'TARGET MU'!$B$1,FALSE)&amp;$Z331&amp;" "&amp;$AE331,실입고현황!$C:$C))</f>
        <v>0</v>
      </c>
      <c r="BL331" s="103">
        <f>IF($I331="TTL",SUMIF($C:$C,MID($K331,1,SEARCH("TTL",$K331)-2),$BL:$BL),SUMIF(실입고현황!$A:$A,BE331&amp;VLOOKUP($AG331,'TARGET MU'!$A:$D,'TARGET MU'!$B$1,FALSE)&amp;$Z331&amp;" "&amp;$AE331,실입고현황!$C:$C))</f>
        <v>0</v>
      </c>
      <c r="BM331" s="103">
        <f>IF($I331="TTL",SUMIF($C:$C,MID($K331,1,SEARCH("TTL",$K331)-2),$BM:$BM),SUMIF(실입고현황!$A:$A,BF331&amp;VLOOKUP($AG331,'TARGET MU'!$A:$D,'TARGET MU'!$B$1,FALSE)&amp;$Z331&amp;" "&amp;$AE331,실입고현황!$C:$C))</f>
        <v>0</v>
      </c>
      <c r="BN331" s="104">
        <f t="shared" si="293"/>
        <v>0</v>
      </c>
      <c r="BO331" s="46">
        <f t="shared" si="294"/>
        <v>200</v>
      </c>
      <c r="BP331" s="94">
        <f t="shared" si="295"/>
        <v>4298000</v>
      </c>
      <c r="BQ331" s="94">
        <f t="shared" si="296"/>
        <v>19800000</v>
      </c>
      <c r="BR331" s="47">
        <f t="shared" si="353"/>
        <v>4.1879944160074452</v>
      </c>
      <c r="BT331" s="26" t="str">
        <f>IF(ISERROR(Z331&amp;VLOOKUP($AG331,'TARGET MU'!$A:$D,'TARGET MU'!$B$1,FALSE))=TRUE,"",Z331&amp;VLOOKUP($AG331,'TARGET MU'!$A:$D,'TARGET MU'!$B$1,FALSE))</f>
        <v>PNYTHF5505BK아트인드림</v>
      </c>
      <c r="BU331" s="31">
        <f t="shared" si="305"/>
        <v>21490</v>
      </c>
      <c r="BV331" s="31" t="str">
        <f t="shared" si="306"/>
        <v>PNYTHF5505BKOXS20099000아트인드림06KR</v>
      </c>
      <c r="BX331" s="54" t="str">
        <f t="shared" si="326"/>
        <v>PNY</v>
      </c>
      <c r="BY331" s="55">
        <f t="shared" si="327"/>
        <v>5</v>
      </c>
      <c r="BZ331" s="55" t="str">
        <f t="shared" si="328"/>
        <v>M</v>
      </c>
      <c r="CA331" s="55" t="str">
        <f t="shared" si="329"/>
        <v>TH</v>
      </c>
      <c r="CB331" s="55" t="str">
        <f t="shared" si="330"/>
        <v>K</v>
      </c>
      <c r="CC331" s="55" t="str">
        <f t="shared" si="331"/>
        <v>KR</v>
      </c>
      <c r="CD331" s="56" t="str">
        <f t="shared" si="332"/>
        <v>14FW PLAYBOY_HOOD_02_BK_KIDS</v>
      </c>
      <c r="CE331" s="55" t="str">
        <f t="shared" si="333"/>
        <v>PNYTHF5505</v>
      </c>
      <c r="CF331" s="55">
        <f t="shared" si="334"/>
        <v>505</v>
      </c>
      <c r="CG331" s="56" t="str">
        <f t="shared" si="335"/>
        <v>14FW PLAYBOY_HOOD_02_BK_KIDS</v>
      </c>
      <c r="CH331" s="55" t="str">
        <f t="shared" si="336"/>
        <v>BK</v>
      </c>
      <c r="CI331" s="55">
        <f t="shared" si="337"/>
        <v>1</v>
      </c>
      <c r="CJ331" s="55" t="str">
        <f t="shared" si="338"/>
        <v>OXS</v>
      </c>
      <c r="CK331" s="57">
        <f t="shared" si="297"/>
        <v>200</v>
      </c>
      <c r="CL331" s="58">
        <f t="shared" si="339"/>
        <v>0</v>
      </c>
      <c r="CM331" s="57">
        <f t="shared" si="340"/>
        <v>99000</v>
      </c>
      <c r="CN331" s="57">
        <f t="shared" si="341"/>
        <v>21470</v>
      </c>
      <c r="CO331" s="57">
        <f t="shared" si="342"/>
        <v>20</v>
      </c>
      <c r="CP331" s="59">
        <f t="shared" si="343"/>
        <v>2</v>
      </c>
      <c r="CQ331" s="234"/>
      <c r="CS331" s="48"/>
      <c r="CT331" s="49" t="str">
        <f t="shared" si="344"/>
        <v>PNYTHF5505BKOXS</v>
      </c>
      <c r="CU331" s="50" t="str">
        <f t="shared" si="345"/>
        <v>PLAY NEWYORK</v>
      </c>
      <c r="CV331" s="50" t="str">
        <f t="shared" si="324"/>
        <v>HOODED T-SHIRTS_505_KIDS</v>
      </c>
      <c r="CW331" s="50" t="str">
        <f t="shared" si="346"/>
        <v>BLACK_OXS</v>
      </c>
      <c r="CX331" s="51" t="str">
        <f t="shared" si="347"/>
        <v>PNY</v>
      </c>
      <c r="CY331" s="51">
        <f t="shared" si="348"/>
        <v>505</v>
      </c>
      <c r="CZ331" s="52">
        <f t="shared" si="298"/>
        <v>200</v>
      </c>
      <c r="DA331" s="52">
        <f t="shared" si="349"/>
        <v>99000</v>
      </c>
      <c r="DB331" s="51" t="str">
        <f t="shared" si="350"/>
        <v>BLACK</v>
      </c>
      <c r="DC331" s="51" t="str">
        <f t="shared" si="351"/>
        <v>OXS</v>
      </c>
      <c r="DD331" s="60"/>
      <c r="DE331" s="164"/>
      <c r="DG331" s="270">
        <v>41789</v>
      </c>
      <c r="DH331" s="276">
        <f t="shared" si="322"/>
        <v>41758</v>
      </c>
      <c r="DI331" s="269">
        <v>41772</v>
      </c>
      <c r="DJ331" s="269">
        <v>41801</v>
      </c>
      <c r="DK331" s="270">
        <v>41829</v>
      </c>
      <c r="DL331" s="1167"/>
      <c r="DM331" s="1167"/>
      <c r="DN331" s="270"/>
      <c r="DO331" s="270"/>
      <c r="DP331" s="277">
        <f t="shared" si="323"/>
        <v>41788</v>
      </c>
      <c r="DQ331" s="270"/>
      <c r="DR331" s="270"/>
      <c r="DS331" s="271"/>
      <c r="DT331" s="270"/>
      <c r="DU331" s="271"/>
      <c r="DV331" s="270">
        <v>41838</v>
      </c>
      <c r="DW331" s="270"/>
      <c r="DX331" s="271"/>
      <c r="DY331" s="271"/>
      <c r="DZ331" s="60"/>
      <c r="EA331" s="61"/>
      <c r="EB331" s="61"/>
      <c r="EC331" s="26" t="str">
        <f t="shared" si="307"/>
        <v>PNYTHF5505BK41767</v>
      </c>
      <c r="ED331" s="26" t="str">
        <f t="shared" si="308"/>
        <v>PNYTHF5505BKOXS</v>
      </c>
      <c r="EE331" s="27">
        <f>IF($ED331="",0,IF(COUNTIF(ED$12:ED330,ED331)=0,0,COUNTIF(ED$12:ED330,ED331)))</f>
        <v>0</v>
      </c>
      <c r="EF331" s="26">
        <f t="shared" si="309"/>
        <v>0</v>
      </c>
      <c r="EG331" s="27" t="str">
        <f t="shared" si="310"/>
        <v/>
      </c>
      <c r="EI331" s="26" t="str">
        <f t="shared" si="311"/>
        <v>PNYTHF5505</v>
      </c>
      <c r="EJ331" s="26" t="str">
        <f t="shared" si="312"/>
        <v>PNYTHF5505BK</v>
      </c>
    </row>
    <row r="332" spans="1:140" s="26" customFormat="1" ht="52.5" customHeight="1">
      <c r="A332" s="168" t="str">
        <f>IF(OR($I332="TTL",$I332=""),"",IF(ISERROR(VLOOKUP($B332,CODE!$D:$G,CODE!$F$1-2,FALSE))=TRUE,"전략",VLOOKUP($B332,CODE!$D:$G,CODE!$F$1-2,FALSE)))</f>
        <v>전략</v>
      </c>
      <c r="B332" s="217" t="str">
        <f>IF(OR($I332="TTL",$I332=""),"",IF(VLOOKUP($P332,CODE!$K:$O,CODE!$O$1,FALSE)="",$I332,$I332&amp;"-"&amp;VLOOKUP($P332,CODE!$K:$O,CODE!$O$1,FALSE)))</f>
        <v>PNY-의류</v>
      </c>
      <c r="C332" s="71" t="str">
        <f t="shared" si="299"/>
        <v>PNY-아트인드림-06</v>
      </c>
      <c r="D332" s="300" t="str">
        <f t="shared" si="300"/>
        <v>PNY-아트인드림-06PNYTHF5505BK</v>
      </c>
      <c r="E332" s="71">
        <f t="shared" si="301"/>
        <v>1</v>
      </c>
      <c r="F332" s="193" t="str">
        <f t="shared" si="302"/>
        <v>PNY-아트인드림-061</v>
      </c>
      <c r="G332" s="71" t="str">
        <f t="shared" si="303"/>
        <v>PNY-아트인드림-061-PNYTHF5505BLACKOSS</v>
      </c>
      <c r="H332" s="71" t="str">
        <f>IF(ISERROR(I332&amp;VLOOKUP(P332,CODE!$K:$N,CODE!$N$1,FALSE)&amp;S332)=TRUE,0,I332&amp;VLOOKUP(P332,CODE!$K:$N,CODE!$N$1,FALSE)&amp;S332)</f>
        <v>PNY의류505</v>
      </c>
      <c r="I332" s="71" t="str">
        <f>IF(ISERROR(SEARCH("TTL",$K332))=TRUE,IF($L332="","",VLOOKUP($L332,CODE!$B:$G,CODE!$D$1,FALSE)),"TTL")</f>
        <v>PNY</v>
      </c>
      <c r="J332" s="237" t="str">
        <f t="shared" si="304"/>
        <v>14FW P</v>
      </c>
      <c r="K332" s="878"/>
      <c r="L332" s="1296" t="s">
        <v>2840</v>
      </c>
      <c r="M332" s="41" t="str">
        <f>IF(OR($I332="TTL",$L332=""),"",VLOOKUP($L332,CODE!$B:$D,CODE!$C$1,FALSE))</f>
        <v>PLAY NEWYORK</v>
      </c>
      <c r="N332" s="42" t="str">
        <f>IF(OR($I332="TTL",$L332=""),"",VLOOKUP($K$2,CODE!$S:$T,CODE!$T$1-1,FALSE))</f>
        <v>F</v>
      </c>
      <c r="O332" s="1281">
        <v>5</v>
      </c>
      <c r="P332" s="40" t="s">
        <v>2170</v>
      </c>
      <c r="Q332" s="41" t="str">
        <f>IF(OR($I332="TTL",$P332=""),"",VLOOKUP($P332,CODE!$K:$M,CODE!$L$1,FALSE))</f>
        <v>HOODED T-SHIRTS</v>
      </c>
      <c r="R332" s="1282" t="s">
        <v>2088</v>
      </c>
      <c r="S332" s="1283">
        <v>505</v>
      </c>
      <c r="T332" s="43">
        <f t="shared" si="317"/>
        <v>505</v>
      </c>
      <c r="U332" s="39" t="str">
        <f t="shared" si="318"/>
        <v>PNYTHF5505</v>
      </c>
      <c r="V332" s="36">
        <f t="shared" si="290"/>
        <v>0.2</v>
      </c>
      <c r="W332" s="1284" t="s">
        <v>2670</v>
      </c>
      <c r="X332" s="39" t="str">
        <f>IF($Y332="","",VLOOKUP($Y332,CODE!$AE:$AF,CODE!$AF$1-1,FALSE))</f>
        <v>BK</v>
      </c>
      <c r="Y332" s="37" t="s">
        <v>1941</v>
      </c>
      <c r="Z332" s="35" t="str">
        <f t="shared" si="319"/>
        <v>PNYTHF5505BK</v>
      </c>
      <c r="AA332" s="592" t="str">
        <f t="shared" si="354"/>
        <v/>
      </c>
      <c r="AB332" s="44">
        <f t="shared" si="292"/>
        <v>0.2</v>
      </c>
      <c r="AC332" s="598" t="s">
        <v>3018</v>
      </c>
      <c r="AD332" s="184">
        <v>1</v>
      </c>
      <c r="AE332" s="1285" t="s">
        <v>1942</v>
      </c>
      <c r="AF332" s="1295">
        <v>350</v>
      </c>
      <c r="AG332" s="1287" t="s">
        <v>1943</v>
      </c>
      <c r="AH332" s="1288">
        <v>6</v>
      </c>
      <c r="AI332" s="224" t="str">
        <f t="shared" si="320"/>
        <v>06</v>
      </c>
      <c r="AJ332" s="1289" t="s">
        <v>1944</v>
      </c>
      <c r="AK332" s="1289" t="s">
        <v>1945</v>
      </c>
      <c r="AL332" s="212">
        <f t="shared" si="321"/>
        <v>2</v>
      </c>
      <c r="AM332" s="247">
        <f>IF(ISERROR(VLOOKUP($F332,[1]기획현황취합!$A$1:$E$65440,[1]기획현황취합!$B$1,FALSE))=TRUE,0,VLOOKUP($F332,[1]기획현황취합!$A$1:$E$65440,[1]기획현황취합!$B$1,FALSE))</f>
        <v>99000</v>
      </c>
      <c r="AN332" s="1099">
        <f>IF(ISERROR(VLOOKUP($F332,[1]기획현황취합!$A$1:$E$65440,[1]기획현황취합!$C$1,FALSE))=TRUE,0,VLOOKUP($F332,[1]기획현황취합!$A$1:$E$65440,[1]기획현황취합!$C$1,FALSE))</f>
        <v>41821</v>
      </c>
      <c r="AO332" s="45">
        <f>IF(ISERROR(($AM332/1.1)/VLOOKUP($AG332,'TARGET MU'!$A:$D,'TARGET MU'!$D$1,FALSE))=TRUE,0,($AM332/1.1)/VLOOKUP($AG332,'TARGET MU'!$A:$D,'TARGET MU'!$D$1,FALSE))</f>
        <v>25000</v>
      </c>
      <c r="AP332" s="1110">
        <f>IF(OR(AF332=0,AND(AV332=0,AW332=0)),0,IF(AG332="캡보이2",AV332*$AQ$5+AU332,IF(OR(AK332="IN",AK332="BG",AK332="VT",AK332="CB"),$AU332+(($AV332*(1+$AW$4))*(HLOOKUP(VLOOKUP(AG332,'TARGET MU'!$A:$P,'TARGET MU'!$J$1,FALSE),$AO$4:$AR$5,2,FALSE)))+$AW332,$AU332+((($AV332*(1+$AW$4))*(1+HLOOKUP(VLOOKUP($P332,CODE!$K:$P,CODE!$P$1,FALSE),$AS$4:$AV$5,2,FALSE)))*(HLOOKUP(VLOOKUP(AG332,'TARGET MU'!$A:$P,'TARGET MU'!$J$1,FALSE),$AO$4:$AR$5,2,FALSE)))+$AW332)))</f>
        <v>21490</v>
      </c>
      <c r="AQ332" s="38">
        <f t="shared" si="355"/>
        <v>-3510</v>
      </c>
      <c r="AR332" s="754">
        <v>0</v>
      </c>
      <c r="AS332" s="754">
        <v>20</v>
      </c>
      <c r="AT332" s="244" t="s">
        <v>1724</v>
      </c>
      <c r="AU332" s="219">
        <f t="shared" si="356"/>
        <v>20</v>
      </c>
      <c r="AV332" s="245">
        <v>0</v>
      </c>
      <c r="AW332" s="246">
        <v>21470</v>
      </c>
      <c r="AX332" s="250">
        <f>IF(ISERROR(VLOOKUP($F332,[1]기획현황취합!$A$1:$E$65440,[1]기획현황취합!$D$1,FALSE))=TRUE,0,VLOOKUP($F332,[1]기획현황취합!$A$1:$E$65440,[1]기획현황취합!$D$1,FALSE))</f>
        <v>41767</v>
      </c>
      <c r="AY332" s="248">
        <v>0</v>
      </c>
      <c r="AZ332" s="208">
        <f>IF(ISERROR(VLOOKUP($F332,[1]기획현황취합!$A$1:$E$65440,[1]기획현황취합!$E$1,FALSE))=TRUE,0,VLOOKUP($F332,[1]기획현황취합!$A$1:$E$65440,[1]기획현황취합!$E$1,FALSE))</f>
        <v>41848</v>
      </c>
      <c r="BA332" s="243">
        <v>41864</v>
      </c>
      <c r="BB332" s="243">
        <v>41908</v>
      </c>
      <c r="BC332" s="243">
        <v>41912</v>
      </c>
      <c r="BD332" s="243">
        <v>0</v>
      </c>
      <c r="BE332" s="243">
        <v>0</v>
      </c>
      <c r="BF332" s="243">
        <v>0</v>
      </c>
      <c r="BG332" s="249" t="s">
        <v>3361</v>
      </c>
      <c r="BH332" s="249">
        <v>0</v>
      </c>
      <c r="BI332" s="83">
        <f>IF($I332="TTL",SUMIF($C:$C,MID($K332,1,SEARCH("TTL",$K332)-2),$BI:$BI),SUMIF(실입고현황!$A:$A,BB332&amp;VLOOKUP($AG332,'TARGET MU'!$A:$D,'TARGET MU'!$B$1,FALSE)&amp;$Z332&amp;" "&amp;$AE332,실입고현황!$C:$C))</f>
        <v>340</v>
      </c>
      <c r="BJ332" s="102">
        <f>IF($I332="TTL",SUMIF($C:$C,MID($K332,1,SEARCH("TTL",$K332)-2),$BJ:$BJ),SUMIF(실입고현황!$A:$A,BC332&amp;VLOOKUP($AG332,'TARGET MU'!$A:$D,'TARGET MU'!$B$1,FALSE)&amp;$Z332&amp;" "&amp;$AE332,실입고현황!$C:$C))</f>
        <v>21</v>
      </c>
      <c r="BK332" s="103">
        <f>IF($I332="TTL",SUMIF($C:$C,MID($K332,1,SEARCH("TTL",$K332)-2),$BK:$BK),SUMIF(실입고현황!$A:$A,BD332&amp;VLOOKUP($AG332,'TARGET MU'!$A:$D,'TARGET MU'!$B$1,FALSE)&amp;$Z332&amp;" "&amp;$AE332,실입고현황!$C:$C))</f>
        <v>0</v>
      </c>
      <c r="BL332" s="103">
        <f>IF($I332="TTL",SUMIF($C:$C,MID($K332,1,SEARCH("TTL",$K332)-2),$BL:$BL),SUMIF(실입고현황!$A:$A,BE332&amp;VLOOKUP($AG332,'TARGET MU'!$A:$D,'TARGET MU'!$B$1,FALSE)&amp;$Z332&amp;" "&amp;$AE332,실입고현황!$C:$C))</f>
        <v>0</v>
      </c>
      <c r="BM332" s="103">
        <f>IF($I332="TTL",SUMIF($C:$C,MID($K332,1,SEARCH("TTL",$K332)-2),$BM:$BM),SUMIF(실입고현황!$A:$A,BF332&amp;VLOOKUP($AG332,'TARGET MU'!$A:$D,'TARGET MU'!$B$1,FALSE)&amp;$Z332&amp;" "&amp;$AE332,실입고현황!$C:$C))</f>
        <v>0</v>
      </c>
      <c r="BN332" s="104">
        <f t="shared" si="293"/>
        <v>0</v>
      </c>
      <c r="BO332" s="46">
        <f t="shared" si="294"/>
        <v>350</v>
      </c>
      <c r="BP332" s="94">
        <f t="shared" si="295"/>
        <v>7521500</v>
      </c>
      <c r="BQ332" s="94">
        <f t="shared" si="296"/>
        <v>34650000</v>
      </c>
      <c r="BR332" s="47">
        <f t="shared" si="353"/>
        <v>4.1879944160074452</v>
      </c>
      <c r="BT332" s="26" t="str">
        <f>IF(ISERROR(Z332&amp;VLOOKUP($AG332,'TARGET MU'!$A:$D,'TARGET MU'!$B$1,FALSE))=TRUE,"",Z332&amp;VLOOKUP($AG332,'TARGET MU'!$A:$D,'TARGET MU'!$B$1,FALSE))</f>
        <v>PNYTHF5505BK아트인드림</v>
      </c>
      <c r="BU332" s="31">
        <f t="shared" si="305"/>
        <v>21490</v>
      </c>
      <c r="BV332" s="31" t="str">
        <f t="shared" si="306"/>
        <v>PNYTHF5505BKOSS35099000아트인드림06KR</v>
      </c>
      <c r="BX332" s="54" t="str">
        <f t="shared" si="326"/>
        <v>PNY</v>
      </c>
      <c r="BY332" s="55">
        <f t="shared" si="327"/>
        <v>5</v>
      </c>
      <c r="BZ332" s="55" t="str">
        <f t="shared" si="328"/>
        <v>M</v>
      </c>
      <c r="CA332" s="55" t="str">
        <f t="shared" si="329"/>
        <v>TH</v>
      </c>
      <c r="CB332" s="55" t="str">
        <f t="shared" si="330"/>
        <v>K</v>
      </c>
      <c r="CC332" s="55" t="str">
        <f t="shared" si="331"/>
        <v>KR</v>
      </c>
      <c r="CD332" s="56" t="str">
        <f t="shared" si="332"/>
        <v>14FW PLAYBOY_HOOD_02_BK_KIDS</v>
      </c>
      <c r="CE332" s="55" t="str">
        <f t="shared" si="333"/>
        <v>PNYTHF5505</v>
      </c>
      <c r="CF332" s="55">
        <f t="shared" si="334"/>
        <v>505</v>
      </c>
      <c r="CG332" s="56" t="str">
        <f t="shared" si="335"/>
        <v>14FW PLAYBOY_HOOD_02_BK_KIDS</v>
      </c>
      <c r="CH332" s="55" t="str">
        <f t="shared" si="336"/>
        <v>BK</v>
      </c>
      <c r="CI332" s="55">
        <f t="shared" si="337"/>
        <v>1</v>
      </c>
      <c r="CJ332" s="55" t="str">
        <f t="shared" si="338"/>
        <v>OSS</v>
      </c>
      <c r="CK332" s="57">
        <f t="shared" si="297"/>
        <v>350</v>
      </c>
      <c r="CL332" s="58">
        <f t="shared" si="339"/>
        <v>0</v>
      </c>
      <c r="CM332" s="57">
        <f t="shared" si="340"/>
        <v>99000</v>
      </c>
      <c r="CN332" s="57">
        <f t="shared" si="341"/>
        <v>21470</v>
      </c>
      <c r="CO332" s="57">
        <f t="shared" si="342"/>
        <v>20</v>
      </c>
      <c r="CP332" s="59">
        <f t="shared" si="343"/>
        <v>2</v>
      </c>
      <c r="CQ332" s="234"/>
      <c r="CS332" s="48"/>
      <c r="CT332" s="49" t="str">
        <f t="shared" si="344"/>
        <v>PNYTHF5505BKOSS</v>
      </c>
      <c r="CU332" s="50" t="str">
        <f t="shared" si="345"/>
        <v>PLAY NEWYORK</v>
      </c>
      <c r="CV332" s="50" t="str">
        <f t="shared" si="324"/>
        <v>HOODED T-SHIRTS_505_KIDS</v>
      </c>
      <c r="CW332" s="50" t="str">
        <f t="shared" si="346"/>
        <v>BLACK_OSS</v>
      </c>
      <c r="CX332" s="51" t="str">
        <f t="shared" si="347"/>
        <v>PNY</v>
      </c>
      <c r="CY332" s="51">
        <f t="shared" si="348"/>
        <v>505</v>
      </c>
      <c r="CZ332" s="52">
        <f t="shared" si="298"/>
        <v>350</v>
      </c>
      <c r="DA332" s="52">
        <f t="shared" si="349"/>
        <v>99000</v>
      </c>
      <c r="DB332" s="51" t="str">
        <f t="shared" si="350"/>
        <v>BLACK</v>
      </c>
      <c r="DC332" s="51" t="str">
        <f t="shared" si="351"/>
        <v>OSS</v>
      </c>
      <c r="DD332" s="60"/>
      <c r="DE332" s="164"/>
      <c r="DG332" s="270">
        <v>41789</v>
      </c>
      <c r="DH332" s="276">
        <f t="shared" si="322"/>
        <v>41758</v>
      </c>
      <c r="DI332" s="269">
        <v>41772</v>
      </c>
      <c r="DJ332" s="269">
        <v>41801</v>
      </c>
      <c r="DK332" s="270">
        <v>41829</v>
      </c>
      <c r="DL332" s="1167"/>
      <c r="DM332" s="1167"/>
      <c r="DN332" s="270"/>
      <c r="DO332" s="270"/>
      <c r="DP332" s="277">
        <f t="shared" si="323"/>
        <v>41788</v>
      </c>
      <c r="DQ332" s="270"/>
      <c r="DR332" s="270"/>
      <c r="DS332" s="271"/>
      <c r="DT332" s="270"/>
      <c r="DU332" s="271"/>
      <c r="DV332" s="270">
        <v>41838</v>
      </c>
      <c r="DW332" s="270"/>
      <c r="DX332" s="271"/>
      <c r="DY332" s="271"/>
      <c r="DZ332" s="60"/>
      <c r="EA332" s="61"/>
      <c r="EB332" s="61"/>
      <c r="EC332" s="26" t="str">
        <f t="shared" si="307"/>
        <v/>
      </c>
      <c r="ED332" s="26" t="str">
        <f t="shared" si="308"/>
        <v>PNYTHF5505BKOSS</v>
      </c>
      <c r="EE332" s="27">
        <f>IF($ED332="",0,IF(COUNTIF(ED$12:ED331,ED332)=0,0,COUNTIF(ED$12:ED331,ED332)))</f>
        <v>0</v>
      </c>
      <c r="EF332" s="26">
        <f t="shared" si="309"/>
        <v>0</v>
      </c>
      <c r="EG332" s="27" t="str">
        <f t="shared" si="310"/>
        <v/>
      </c>
      <c r="EI332" s="26" t="str">
        <f t="shared" si="311"/>
        <v>PNYTHF5505</v>
      </c>
      <c r="EJ332" s="26" t="str">
        <f t="shared" si="312"/>
        <v>PNYTHF5505BK</v>
      </c>
    </row>
    <row r="333" spans="1:140" s="26" customFormat="1" ht="52.5" customHeight="1">
      <c r="A333" s="168" t="str">
        <f>IF(OR($I333="TTL",$I333=""),"",IF(ISERROR(VLOOKUP($B333,CODE!$D:$G,CODE!$F$1-2,FALSE))=TRUE,"전략",VLOOKUP($B333,CODE!$D:$G,CODE!$F$1-2,FALSE)))</f>
        <v>전략</v>
      </c>
      <c r="B333" s="217" t="str">
        <f>IF(OR($I333="TTL",$I333=""),"",IF(VLOOKUP($P333,CODE!$K:$O,CODE!$O$1,FALSE)="",$I333,$I333&amp;"-"&amp;VLOOKUP($P333,CODE!$K:$O,CODE!$O$1,FALSE)))</f>
        <v>PNY-의류</v>
      </c>
      <c r="C333" s="71" t="str">
        <f t="shared" si="299"/>
        <v>PNY-아트인드림-06</v>
      </c>
      <c r="D333" s="300" t="str">
        <f t="shared" si="300"/>
        <v>PNY-아트인드림-06PNYTHF5505BK</v>
      </c>
      <c r="E333" s="71">
        <f t="shared" si="301"/>
        <v>1</v>
      </c>
      <c r="F333" s="193" t="str">
        <f t="shared" si="302"/>
        <v>PNY-아트인드림-061</v>
      </c>
      <c r="G333" s="71" t="str">
        <f t="shared" si="303"/>
        <v>PNY-아트인드림-061-PNYTHF5505BLACKOMM</v>
      </c>
      <c r="H333" s="71" t="str">
        <f>IF(ISERROR(I333&amp;VLOOKUP(P333,CODE!$K:$N,CODE!$N$1,FALSE)&amp;S333)=TRUE,0,I333&amp;VLOOKUP(P333,CODE!$K:$N,CODE!$N$1,FALSE)&amp;S333)</f>
        <v>PNY의류505</v>
      </c>
      <c r="I333" s="71" t="str">
        <f>IF(ISERROR(SEARCH("TTL",$K333))=TRUE,IF($L333="","",VLOOKUP($L333,CODE!$B:$G,CODE!$D$1,FALSE)),"TTL")</f>
        <v>PNY</v>
      </c>
      <c r="J333" s="237" t="str">
        <f t="shared" si="304"/>
        <v>14FW P</v>
      </c>
      <c r="K333" s="878"/>
      <c r="L333" s="1296" t="s">
        <v>2840</v>
      </c>
      <c r="M333" s="41" t="str">
        <f>IF(OR($I333="TTL",$L333=""),"",VLOOKUP($L333,CODE!$B:$D,CODE!$C$1,FALSE))</f>
        <v>PLAY NEWYORK</v>
      </c>
      <c r="N333" s="42" t="str">
        <f>IF(OR($I333="TTL",$L333=""),"",VLOOKUP($K$2,CODE!$S:$T,CODE!$T$1-1,FALSE))</f>
        <v>F</v>
      </c>
      <c r="O333" s="1281">
        <v>5</v>
      </c>
      <c r="P333" s="40" t="s">
        <v>2170</v>
      </c>
      <c r="Q333" s="41" t="str">
        <f>IF(OR($I333="TTL",$P333=""),"",VLOOKUP($P333,CODE!$K:$M,CODE!$L$1,FALSE))</f>
        <v>HOODED T-SHIRTS</v>
      </c>
      <c r="R333" s="1282" t="s">
        <v>2088</v>
      </c>
      <c r="S333" s="1283">
        <v>505</v>
      </c>
      <c r="T333" s="43">
        <f t="shared" si="317"/>
        <v>505</v>
      </c>
      <c r="U333" s="39" t="str">
        <f t="shared" si="318"/>
        <v>PNYTHF5505</v>
      </c>
      <c r="V333" s="36">
        <f t="shared" si="290"/>
        <v>0.2</v>
      </c>
      <c r="W333" s="1284" t="s">
        <v>2670</v>
      </c>
      <c r="X333" s="39" t="str">
        <f>IF($Y333="","",VLOOKUP($Y333,CODE!$AE:$AF,CODE!$AF$1-1,FALSE))</f>
        <v>BK</v>
      </c>
      <c r="Y333" s="37" t="s">
        <v>1941</v>
      </c>
      <c r="Z333" s="35" t="str">
        <f t="shared" si="319"/>
        <v>PNYTHF5505BK</v>
      </c>
      <c r="AA333" s="592" t="str">
        <f t="shared" si="354"/>
        <v/>
      </c>
      <c r="AB333" s="44">
        <f t="shared" si="292"/>
        <v>0.2</v>
      </c>
      <c r="AC333" s="598" t="s">
        <v>3017</v>
      </c>
      <c r="AD333" s="184">
        <v>1</v>
      </c>
      <c r="AE333" s="1285" t="s">
        <v>1951</v>
      </c>
      <c r="AF333" s="1295">
        <v>250</v>
      </c>
      <c r="AG333" s="1287" t="s">
        <v>1943</v>
      </c>
      <c r="AH333" s="1288">
        <v>6</v>
      </c>
      <c r="AI333" s="224" t="str">
        <f t="shared" si="320"/>
        <v>06</v>
      </c>
      <c r="AJ333" s="1289" t="s">
        <v>1944</v>
      </c>
      <c r="AK333" s="1289" t="s">
        <v>1945</v>
      </c>
      <c r="AL333" s="212">
        <f t="shared" si="321"/>
        <v>2</v>
      </c>
      <c r="AM333" s="247">
        <f>IF(ISERROR(VLOOKUP($F333,[1]기획현황취합!$A$1:$E$65440,[1]기획현황취합!$B$1,FALSE))=TRUE,0,VLOOKUP($F333,[1]기획현황취합!$A$1:$E$65440,[1]기획현황취합!$B$1,FALSE))</f>
        <v>99000</v>
      </c>
      <c r="AN333" s="1099">
        <f>IF(ISERROR(VLOOKUP($F333,[1]기획현황취합!$A$1:$E$65440,[1]기획현황취합!$C$1,FALSE))=TRUE,0,VLOOKUP($F333,[1]기획현황취합!$A$1:$E$65440,[1]기획현황취합!$C$1,FALSE))</f>
        <v>41821</v>
      </c>
      <c r="AO333" s="45">
        <f>IF(ISERROR(($AM333/1.1)/VLOOKUP($AG333,'TARGET MU'!$A:$D,'TARGET MU'!$D$1,FALSE))=TRUE,0,($AM333/1.1)/VLOOKUP($AG333,'TARGET MU'!$A:$D,'TARGET MU'!$D$1,FALSE))</f>
        <v>25000</v>
      </c>
      <c r="AP333" s="1110">
        <f>IF(OR(AF333=0,AND(AV333=0,AW333=0)),0,IF(AG333="캡보이2",AV333*$AQ$5+AU333,IF(OR(AK333="IN",AK333="BG",AK333="VT",AK333="CB"),$AU333+(($AV333*(1+$AW$4))*(HLOOKUP(VLOOKUP(AG333,'TARGET MU'!$A:$P,'TARGET MU'!$J$1,FALSE),$AO$4:$AR$5,2,FALSE)))+$AW333,$AU333+((($AV333*(1+$AW$4))*(1+HLOOKUP(VLOOKUP($P333,CODE!$K:$P,CODE!$P$1,FALSE),$AS$4:$AV$5,2,FALSE)))*(HLOOKUP(VLOOKUP(AG333,'TARGET MU'!$A:$P,'TARGET MU'!$J$1,FALSE),$AO$4:$AR$5,2,FALSE)))+$AW333)))</f>
        <v>21490</v>
      </c>
      <c r="AQ333" s="38">
        <f t="shared" si="355"/>
        <v>-3510</v>
      </c>
      <c r="AR333" s="754">
        <v>0</v>
      </c>
      <c r="AS333" s="754">
        <v>20</v>
      </c>
      <c r="AT333" s="244" t="s">
        <v>1724</v>
      </c>
      <c r="AU333" s="219">
        <f t="shared" si="356"/>
        <v>20</v>
      </c>
      <c r="AV333" s="245">
        <v>0</v>
      </c>
      <c r="AW333" s="246">
        <v>21470</v>
      </c>
      <c r="AX333" s="250">
        <f>IF(ISERROR(VLOOKUP($F333,[1]기획현황취합!$A$1:$E$65440,[1]기획현황취합!$D$1,FALSE))=TRUE,0,VLOOKUP($F333,[1]기획현황취합!$A$1:$E$65440,[1]기획현황취합!$D$1,FALSE))</f>
        <v>41767</v>
      </c>
      <c r="AY333" s="248">
        <v>0</v>
      </c>
      <c r="AZ333" s="208">
        <f>IF(ISERROR(VLOOKUP($F333,[1]기획현황취합!$A$1:$E$65440,[1]기획현황취합!$E$1,FALSE))=TRUE,0,VLOOKUP($F333,[1]기획현황취합!$A$1:$E$65440,[1]기획현황취합!$E$1,FALSE))</f>
        <v>41848</v>
      </c>
      <c r="BA333" s="243">
        <v>41864</v>
      </c>
      <c r="BB333" s="243">
        <v>41908</v>
      </c>
      <c r="BC333" s="243">
        <v>41912</v>
      </c>
      <c r="BD333" s="243">
        <v>0</v>
      </c>
      <c r="BE333" s="243">
        <v>0</v>
      </c>
      <c r="BF333" s="243">
        <v>0</v>
      </c>
      <c r="BG333" s="249" t="s">
        <v>3361</v>
      </c>
      <c r="BH333" s="249">
        <v>0</v>
      </c>
      <c r="BI333" s="83">
        <f>IF($I333="TTL",SUMIF($C:$C,MID($K333,1,SEARCH("TTL",$K333)-2),$BI:$BI),SUMIF(실입고현황!$A:$A,BB333&amp;VLOOKUP($AG333,'TARGET MU'!$A:$D,'TARGET MU'!$B$1,FALSE)&amp;$Z333&amp;" "&amp;$AE333,실입고현황!$C:$C))</f>
        <v>219</v>
      </c>
      <c r="BJ333" s="102">
        <f>IF($I333="TTL",SUMIF($C:$C,MID($K333,1,SEARCH("TTL",$K333)-2),$BJ:$BJ),SUMIF(실입고현황!$A:$A,BC333&amp;VLOOKUP($AG333,'TARGET MU'!$A:$D,'TARGET MU'!$B$1,FALSE)&amp;$Z333&amp;" "&amp;$AE333,실입고현황!$C:$C))</f>
        <v>17</v>
      </c>
      <c r="BK333" s="103">
        <f>IF($I333="TTL",SUMIF($C:$C,MID($K333,1,SEARCH("TTL",$K333)-2),$BK:$BK),SUMIF(실입고현황!$A:$A,BD333&amp;VLOOKUP($AG333,'TARGET MU'!$A:$D,'TARGET MU'!$B$1,FALSE)&amp;$Z333&amp;" "&amp;$AE333,실입고현황!$C:$C))</f>
        <v>0</v>
      </c>
      <c r="BL333" s="103">
        <f>IF($I333="TTL",SUMIF($C:$C,MID($K333,1,SEARCH("TTL",$K333)-2),$BL:$BL),SUMIF(실입고현황!$A:$A,BE333&amp;VLOOKUP($AG333,'TARGET MU'!$A:$D,'TARGET MU'!$B$1,FALSE)&amp;$Z333&amp;" "&amp;$AE333,실입고현황!$C:$C))</f>
        <v>0</v>
      </c>
      <c r="BM333" s="103">
        <f>IF($I333="TTL",SUMIF($C:$C,MID($K333,1,SEARCH("TTL",$K333)-2),$BM:$BM),SUMIF(실입고현황!$A:$A,BF333&amp;VLOOKUP($AG333,'TARGET MU'!$A:$D,'TARGET MU'!$B$1,FALSE)&amp;$Z333&amp;" "&amp;$AE333,실입고현황!$C:$C))</f>
        <v>0</v>
      </c>
      <c r="BN333" s="104">
        <f t="shared" ref="BN333:BN336" si="357">IF($I333="TTL",SUMIF($C:$C,MID($K333,1,SEARCH("TTL",$K333)-2),$BN:$BN),IF(($BO333-SUM($BI333,$BJ333,$BK333,BL333,BM333))&lt;$BO333*$BN$6,0,$BO333-SUM($BI333,$BJ333,$BK333,BL333,BM333)))</f>
        <v>0</v>
      </c>
      <c r="BO333" s="46">
        <f t="shared" si="294"/>
        <v>250</v>
      </c>
      <c r="BP333" s="94">
        <f t="shared" si="295"/>
        <v>5372500</v>
      </c>
      <c r="BQ333" s="94">
        <f t="shared" si="296"/>
        <v>24750000</v>
      </c>
      <c r="BR333" s="47">
        <f t="shared" si="353"/>
        <v>4.1879944160074443</v>
      </c>
      <c r="BT333" s="26" t="str">
        <f>IF(ISERROR(Z333&amp;VLOOKUP($AG333,'TARGET MU'!$A:$D,'TARGET MU'!$B$1,FALSE))=TRUE,"",Z333&amp;VLOOKUP($AG333,'TARGET MU'!$A:$D,'TARGET MU'!$B$1,FALSE))</f>
        <v>PNYTHF5505BK아트인드림</v>
      </c>
      <c r="BU333" s="31">
        <f t="shared" si="305"/>
        <v>21490</v>
      </c>
      <c r="BV333" s="31" t="str">
        <f t="shared" si="306"/>
        <v>PNYTHF5505BKOMM25099000아트인드림06KR</v>
      </c>
      <c r="BX333" s="54" t="str">
        <f t="shared" si="326"/>
        <v>PNY</v>
      </c>
      <c r="BY333" s="55">
        <f t="shared" si="327"/>
        <v>5</v>
      </c>
      <c r="BZ333" s="55" t="str">
        <f t="shared" si="328"/>
        <v>M</v>
      </c>
      <c r="CA333" s="55" t="str">
        <f t="shared" si="329"/>
        <v>TH</v>
      </c>
      <c r="CB333" s="55" t="str">
        <f t="shared" si="330"/>
        <v>K</v>
      </c>
      <c r="CC333" s="55" t="str">
        <f t="shared" si="331"/>
        <v>KR</v>
      </c>
      <c r="CD333" s="56" t="str">
        <f t="shared" si="332"/>
        <v>14FW PLAYBOY_HOOD_02_BK_KIDS</v>
      </c>
      <c r="CE333" s="55" t="str">
        <f t="shared" si="333"/>
        <v>PNYTHF5505</v>
      </c>
      <c r="CF333" s="55">
        <f t="shared" si="334"/>
        <v>505</v>
      </c>
      <c r="CG333" s="56" t="str">
        <f t="shared" si="335"/>
        <v>14FW PLAYBOY_HOOD_02_BK_KIDS</v>
      </c>
      <c r="CH333" s="55" t="str">
        <f t="shared" si="336"/>
        <v>BK</v>
      </c>
      <c r="CI333" s="55">
        <f t="shared" si="337"/>
        <v>1</v>
      </c>
      <c r="CJ333" s="55" t="str">
        <f t="shared" si="338"/>
        <v>OMM</v>
      </c>
      <c r="CK333" s="57">
        <f t="shared" si="297"/>
        <v>250</v>
      </c>
      <c r="CL333" s="58">
        <f t="shared" si="339"/>
        <v>0</v>
      </c>
      <c r="CM333" s="57">
        <f t="shared" si="340"/>
        <v>99000</v>
      </c>
      <c r="CN333" s="57">
        <f t="shared" si="341"/>
        <v>21470</v>
      </c>
      <c r="CO333" s="57">
        <f t="shared" si="342"/>
        <v>20</v>
      </c>
      <c r="CP333" s="59">
        <f t="shared" si="343"/>
        <v>2</v>
      </c>
      <c r="CQ333" s="234"/>
      <c r="CS333" s="48"/>
      <c r="CT333" s="49" t="str">
        <f t="shared" si="344"/>
        <v>PNYTHF5505BKOMM</v>
      </c>
      <c r="CU333" s="50" t="str">
        <f t="shared" si="345"/>
        <v>PLAY NEWYORK</v>
      </c>
      <c r="CV333" s="50" t="str">
        <f t="shared" si="324"/>
        <v>HOODED T-SHIRTS_505_KIDS</v>
      </c>
      <c r="CW333" s="50" t="str">
        <f t="shared" si="346"/>
        <v>BLACK_OMM</v>
      </c>
      <c r="CX333" s="51" t="str">
        <f t="shared" si="347"/>
        <v>PNY</v>
      </c>
      <c r="CY333" s="51">
        <f t="shared" si="348"/>
        <v>505</v>
      </c>
      <c r="CZ333" s="52">
        <f t="shared" si="298"/>
        <v>250</v>
      </c>
      <c r="DA333" s="52">
        <f t="shared" si="349"/>
        <v>99000</v>
      </c>
      <c r="DB333" s="51" t="str">
        <f t="shared" si="350"/>
        <v>BLACK</v>
      </c>
      <c r="DC333" s="51" t="str">
        <f t="shared" si="351"/>
        <v>OMM</v>
      </c>
      <c r="DD333" s="60"/>
      <c r="DE333" s="164"/>
      <c r="DG333" s="270">
        <v>41789</v>
      </c>
      <c r="DH333" s="276">
        <f t="shared" si="322"/>
        <v>41758</v>
      </c>
      <c r="DI333" s="269">
        <v>41772</v>
      </c>
      <c r="DJ333" s="269">
        <v>41801</v>
      </c>
      <c r="DK333" s="270">
        <v>41829</v>
      </c>
      <c r="DL333" s="1167"/>
      <c r="DM333" s="1167"/>
      <c r="DN333" s="270"/>
      <c r="DO333" s="270"/>
      <c r="DP333" s="277">
        <f t="shared" si="323"/>
        <v>41788</v>
      </c>
      <c r="DQ333" s="270"/>
      <c r="DR333" s="270"/>
      <c r="DS333" s="271"/>
      <c r="DT333" s="270"/>
      <c r="DU333" s="271"/>
      <c r="DV333" s="270">
        <v>41838</v>
      </c>
      <c r="DW333" s="270"/>
      <c r="DX333" s="271"/>
      <c r="DY333" s="271"/>
      <c r="DZ333" s="60"/>
      <c r="EA333" s="61"/>
      <c r="EB333" s="61"/>
      <c r="EC333" s="26" t="str">
        <f t="shared" si="307"/>
        <v/>
      </c>
      <c r="ED333" s="26" t="str">
        <f t="shared" si="308"/>
        <v>PNYTHF5505BKOMM</v>
      </c>
      <c r="EE333" s="27">
        <f>IF($ED333="",0,IF(COUNTIF(ED$12:ED332,ED333)=0,0,COUNTIF(ED$12:ED332,ED333)))</f>
        <v>0</v>
      </c>
      <c r="EF333" s="26">
        <f t="shared" si="309"/>
        <v>0</v>
      </c>
      <c r="EG333" s="27" t="str">
        <f t="shared" si="310"/>
        <v/>
      </c>
      <c r="EI333" s="26" t="str">
        <f t="shared" si="311"/>
        <v>PNYTHF5505</v>
      </c>
      <c r="EJ333" s="26" t="str">
        <f t="shared" si="312"/>
        <v>PNYTHF5505BK</v>
      </c>
    </row>
    <row r="334" spans="1:140" s="26" customFormat="1" ht="52.5" customHeight="1">
      <c r="A334" s="168" t="str">
        <f>IF(OR($I334="TTL",$I334=""),"",IF(ISERROR(VLOOKUP($B334,CODE!$D:$G,CODE!$F$1-2,FALSE))=TRUE,"전략",VLOOKUP($B334,CODE!$D:$G,CODE!$F$1-2,FALSE)))</f>
        <v>전략</v>
      </c>
      <c r="B334" s="217" t="str">
        <f>IF(OR($I334="TTL",$I334=""),"",IF(VLOOKUP($P334,CODE!$K:$O,CODE!$O$1,FALSE)="",$I334,$I334&amp;"-"&amp;VLOOKUP($P334,CODE!$K:$O,CODE!$O$1,FALSE)))</f>
        <v>PNY-의류</v>
      </c>
      <c r="C334" s="71" t="str">
        <f t="shared" ref="C334:C336" si="358">IF($I334="TTL","",I334&amp;"-"&amp;$AG334&amp;"-"&amp;$AI334)</f>
        <v>PNY-아트인드림-06</v>
      </c>
      <c r="D334" s="300" t="str">
        <f t="shared" ref="D334:D336" si="359">$C334&amp;$Z334</f>
        <v>PNY-아트인드림-06PNYTHF5505BK</v>
      </c>
      <c r="E334" s="71">
        <f t="shared" ref="E334:E336" si="360">IF($I334="TTL",0,IF(ISERROR(IF($Z333=$Z334,$E333,$E333+1))=TRUE,1,IF($Z333=$Z334,$E333,$E333+1)))</f>
        <v>1</v>
      </c>
      <c r="F334" s="193" t="str">
        <f t="shared" ref="F334:F336" si="361">$C334&amp;$E334</f>
        <v>PNY-아트인드림-061</v>
      </c>
      <c r="G334" s="71" t="str">
        <f t="shared" ref="G334:G336" si="362">$F334&amp;"-"&amp;$U334&amp;$Y334&amp;$AE334</f>
        <v>PNY-아트인드림-061-PNYTHF5505BLACKOLL</v>
      </c>
      <c r="H334" s="71" t="str">
        <f>IF(ISERROR(I334&amp;VLOOKUP(P334,CODE!$K:$N,CODE!$N$1,FALSE)&amp;S334)=TRUE,0,I334&amp;VLOOKUP(P334,CODE!$K:$N,CODE!$N$1,FALSE)&amp;S334)</f>
        <v>PNY의류505</v>
      </c>
      <c r="I334" s="71" t="str">
        <f>IF(ISERROR(SEARCH("TTL",$K334))=TRUE,IF($L334="","",VLOOKUP($L334,CODE!$B:$G,CODE!$D$1,FALSE)),"TTL")</f>
        <v>PNY</v>
      </c>
      <c r="J334" s="237" t="str">
        <f t="shared" ref="J334:J336" si="363">MID(W334,1,6)</f>
        <v>14FW P</v>
      </c>
      <c r="K334" s="878"/>
      <c r="L334" s="1296" t="s">
        <v>2840</v>
      </c>
      <c r="M334" s="41" t="str">
        <f>IF(OR($I334="TTL",$L334=""),"",VLOOKUP($L334,CODE!$B:$D,CODE!$C$1,FALSE))</f>
        <v>PLAY NEWYORK</v>
      </c>
      <c r="N334" s="42" t="str">
        <f>IF(OR($I334="TTL",$L334=""),"",VLOOKUP($K$2,CODE!$S:$T,CODE!$T$1-1,FALSE))</f>
        <v>F</v>
      </c>
      <c r="O334" s="1281">
        <v>5</v>
      </c>
      <c r="P334" s="40" t="s">
        <v>2170</v>
      </c>
      <c r="Q334" s="41" t="str">
        <f>IF(OR($I334="TTL",$P334=""),"",VLOOKUP($P334,CODE!$K:$M,CODE!$L$1,FALSE))</f>
        <v>HOODED T-SHIRTS</v>
      </c>
      <c r="R334" s="1282" t="s">
        <v>2088</v>
      </c>
      <c r="S334" s="1283">
        <v>505</v>
      </c>
      <c r="T334" s="43">
        <f t="shared" si="317"/>
        <v>505</v>
      </c>
      <c r="U334" s="39" t="str">
        <f t="shared" si="318"/>
        <v>PNYTHF5505</v>
      </c>
      <c r="V334" s="36">
        <f t="shared" si="290"/>
        <v>0.2</v>
      </c>
      <c r="W334" s="1284" t="s">
        <v>2670</v>
      </c>
      <c r="X334" s="39" t="str">
        <f>IF($Y334="","",VLOOKUP($Y334,CODE!$AE:$AF,CODE!$AF$1-1,FALSE))</f>
        <v>BK</v>
      </c>
      <c r="Y334" s="37" t="s">
        <v>1941</v>
      </c>
      <c r="Z334" s="35" t="str">
        <f t="shared" si="319"/>
        <v>PNYTHF5505BK</v>
      </c>
      <c r="AA334" s="592" t="str">
        <f t="shared" si="354"/>
        <v/>
      </c>
      <c r="AB334" s="44">
        <f t="shared" si="292"/>
        <v>0.2</v>
      </c>
      <c r="AC334" s="598" t="s">
        <v>3017</v>
      </c>
      <c r="AD334" s="184">
        <v>1</v>
      </c>
      <c r="AE334" s="1285" t="s">
        <v>1960</v>
      </c>
      <c r="AF334" s="1295">
        <v>200</v>
      </c>
      <c r="AG334" s="1287" t="s">
        <v>1943</v>
      </c>
      <c r="AH334" s="1288">
        <v>6</v>
      </c>
      <c r="AI334" s="224" t="str">
        <f t="shared" si="320"/>
        <v>06</v>
      </c>
      <c r="AJ334" s="1289" t="s">
        <v>1944</v>
      </c>
      <c r="AK334" s="1289" t="s">
        <v>1945</v>
      </c>
      <c r="AL334" s="212">
        <f t="shared" si="321"/>
        <v>2</v>
      </c>
      <c r="AM334" s="247">
        <f>IF(ISERROR(VLOOKUP($F334,[1]기획현황취합!$A$1:$E$65440,[1]기획현황취합!$B$1,FALSE))=TRUE,0,VLOOKUP($F334,[1]기획현황취합!$A$1:$E$65440,[1]기획현황취합!$B$1,FALSE))</f>
        <v>99000</v>
      </c>
      <c r="AN334" s="1099">
        <f>IF(ISERROR(VLOOKUP($F334,[1]기획현황취합!$A$1:$E$65440,[1]기획현황취합!$C$1,FALSE))=TRUE,0,VLOOKUP($F334,[1]기획현황취합!$A$1:$E$65440,[1]기획현황취합!$C$1,FALSE))</f>
        <v>41821</v>
      </c>
      <c r="AO334" s="45">
        <f>IF(ISERROR(($AM334/1.1)/VLOOKUP($AG334,'TARGET MU'!$A:$D,'TARGET MU'!$D$1,FALSE))=TRUE,0,($AM334/1.1)/VLOOKUP($AG334,'TARGET MU'!$A:$D,'TARGET MU'!$D$1,FALSE))</f>
        <v>25000</v>
      </c>
      <c r="AP334" s="1110">
        <f>IF(OR(AF334=0,AND(AV334=0,AW334=0)),0,IF(AG334="캡보이2",AV334*$AQ$5+AU334,IF(OR(AK334="IN",AK334="BG",AK334="VT",AK334="CB"),$AU334+(($AV334*(1+$AW$4))*(HLOOKUP(VLOOKUP(AG334,'TARGET MU'!$A:$P,'TARGET MU'!$J$1,FALSE),$AO$4:$AR$5,2,FALSE)))+$AW334,$AU334+((($AV334*(1+$AW$4))*(1+HLOOKUP(VLOOKUP($P334,CODE!$K:$P,CODE!$P$1,FALSE),$AS$4:$AV$5,2,FALSE)))*(HLOOKUP(VLOOKUP(AG334,'TARGET MU'!$A:$P,'TARGET MU'!$J$1,FALSE),$AO$4:$AR$5,2,FALSE)))+$AW334)))</f>
        <v>21490</v>
      </c>
      <c r="AQ334" s="38">
        <f t="shared" si="355"/>
        <v>-3510</v>
      </c>
      <c r="AR334" s="754">
        <v>0</v>
      </c>
      <c r="AS334" s="754">
        <v>20</v>
      </c>
      <c r="AT334" s="244" t="s">
        <v>1724</v>
      </c>
      <c r="AU334" s="219">
        <f t="shared" si="356"/>
        <v>20</v>
      </c>
      <c r="AV334" s="245">
        <v>0</v>
      </c>
      <c r="AW334" s="246">
        <v>21470</v>
      </c>
      <c r="AX334" s="250">
        <f>IF(ISERROR(VLOOKUP($F334,[1]기획현황취합!$A$1:$E$65440,[1]기획현황취합!$D$1,FALSE))=TRUE,0,VLOOKUP($F334,[1]기획현황취합!$A$1:$E$65440,[1]기획현황취합!$D$1,FALSE))</f>
        <v>41767</v>
      </c>
      <c r="AY334" s="248">
        <v>0</v>
      </c>
      <c r="AZ334" s="208">
        <f>IF(ISERROR(VLOOKUP($F334,[1]기획현황취합!$A$1:$E$65440,[1]기획현황취합!$E$1,FALSE))=TRUE,0,VLOOKUP($F334,[1]기획현황취합!$A$1:$E$65440,[1]기획현황취합!$E$1,FALSE))</f>
        <v>41848</v>
      </c>
      <c r="BA334" s="243">
        <v>41864</v>
      </c>
      <c r="BB334" s="243">
        <v>41908</v>
      </c>
      <c r="BC334" s="243">
        <v>41912</v>
      </c>
      <c r="BD334" s="243">
        <v>0</v>
      </c>
      <c r="BE334" s="243">
        <v>0</v>
      </c>
      <c r="BF334" s="243">
        <v>0</v>
      </c>
      <c r="BG334" s="249" t="s">
        <v>2773</v>
      </c>
      <c r="BH334" s="249">
        <v>0</v>
      </c>
      <c r="BI334" s="83">
        <f>IF($I334="TTL",SUMIF($C:$C,MID($K334,1,SEARCH("TTL",$K334)-2),$BI:$BI),SUMIF(실입고현황!$A:$A,BB334&amp;VLOOKUP($AG334,'TARGET MU'!$A:$D,'TARGET MU'!$B$1,FALSE)&amp;$Z334&amp;" "&amp;$AE334,실입고현황!$C:$C))</f>
        <v>199</v>
      </c>
      <c r="BJ334" s="102">
        <f>IF($I334="TTL",SUMIF($C:$C,MID($K334,1,SEARCH("TTL",$K334)-2),$BJ:$BJ),SUMIF(실입고현황!$A:$A,BC334&amp;VLOOKUP($AG334,'TARGET MU'!$A:$D,'TARGET MU'!$B$1,FALSE)&amp;$Z334&amp;" "&amp;$AE334,실입고현황!$C:$C))</f>
        <v>9</v>
      </c>
      <c r="BK334" s="103">
        <f>IF($I334="TTL",SUMIF($C:$C,MID($K334,1,SEARCH("TTL",$K334)-2),$BK:$BK),SUMIF(실입고현황!$A:$A,BD334&amp;VLOOKUP($AG334,'TARGET MU'!$A:$D,'TARGET MU'!$B$1,FALSE)&amp;$Z334&amp;" "&amp;$AE334,실입고현황!$C:$C))</f>
        <v>0</v>
      </c>
      <c r="BL334" s="103">
        <f>IF($I334="TTL",SUMIF($C:$C,MID($K334,1,SEARCH("TTL",$K334)-2),$BL:$BL),SUMIF(실입고현황!$A:$A,BE334&amp;VLOOKUP($AG334,'TARGET MU'!$A:$D,'TARGET MU'!$B$1,FALSE)&amp;$Z334&amp;" "&amp;$AE334,실입고현황!$C:$C))</f>
        <v>0</v>
      </c>
      <c r="BM334" s="103">
        <f>IF($I334="TTL",SUMIF($C:$C,MID($K334,1,SEARCH("TTL",$K334)-2),$BM:$BM),SUMIF(실입고현황!$A:$A,BF334&amp;VLOOKUP($AG334,'TARGET MU'!$A:$D,'TARGET MU'!$B$1,FALSE)&amp;$Z334&amp;" "&amp;$AE334,실입고현황!$C:$C))</f>
        <v>0</v>
      </c>
      <c r="BN334" s="104">
        <f t="shared" si="357"/>
        <v>0</v>
      </c>
      <c r="BO334" s="46">
        <f t="shared" si="294"/>
        <v>200</v>
      </c>
      <c r="BP334" s="94">
        <f t="shared" si="295"/>
        <v>4298000</v>
      </c>
      <c r="BQ334" s="94">
        <f t="shared" si="296"/>
        <v>19800000</v>
      </c>
      <c r="BR334" s="47">
        <f t="shared" si="353"/>
        <v>4.1879944160074452</v>
      </c>
      <c r="BT334" s="26" t="str">
        <f>IF(ISERROR(Z334&amp;VLOOKUP($AG334,'TARGET MU'!$A:$D,'TARGET MU'!$B$1,FALSE))=TRUE,"",Z334&amp;VLOOKUP($AG334,'TARGET MU'!$A:$D,'TARGET MU'!$B$1,FALSE))</f>
        <v>PNYTHF5505BK아트인드림</v>
      </c>
      <c r="BU334" s="31">
        <f t="shared" ref="BU334:BU336" si="364">AP334</f>
        <v>21490</v>
      </c>
      <c r="BV334" s="31" t="str">
        <f t="shared" ref="BV334:BV336" si="365">Z334&amp;AE334&amp;AF334&amp;AM334&amp;AG334&amp;AI334&amp;AK334</f>
        <v>PNYTHF5505BKOLL20099000아트인드림06KR</v>
      </c>
      <c r="BX334" s="54" t="str">
        <f t="shared" si="326"/>
        <v>PNY</v>
      </c>
      <c r="BY334" s="55">
        <f t="shared" si="327"/>
        <v>5</v>
      </c>
      <c r="BZ334" s="55" t="str">
        <f t="shared" si="328"/>
        <v>M</v>
      </c>
      <c r="CA334" s="55" t="str">
        <f t="shared" si="329"/>
        <v>TH</v>
      </c>
      <c r="CB334" s="55" t="str">
        <f t="shared" si="330"/>
        <v>K</v>
      </c>
      <c r="CC334" s="55" t="str">
        <f t="shared" si="331"/>
        <v>KR</v>
      </c>
      <c r="CD334" s="56" t="str">
        <f t="shared" si="332"/>
        <v>14FW PLAYBOY_HOOD_02_BK_KIDS</v>
      </c>
      <c r="CE334" s="55" t="str">
        <f t="shared" si="333"/>
        <v>PNYTHF5505</v>
      </c>
      <c r="CF334" s="55">
        <f t="shared" si="334"/>
        <v>505</v>
      </c>
      <c r="CG334" s="56" t="str">
        <f t="shared" si="335"/>
        <v>14FW PLAYBOY_HOOD_02_BK_KIDS</v>
      </c>
      <c r="CH334" s="55" t="str">
        <f t="shared" si="336"/>
        <v>BK</v>
      </c>
      <c r="CI334" s="55">
        <f t="shared" si="337"/>
        <v>1</v>
      </c>
      <c r="CJ334" s="55" t="str">
        <f t="shared" si="338"/>
        <v>OLL</v>
      </c>
      <c r="CK334" s="57">
        <f t="shared" si="297"/>
        <v>200</v>
      </c>
      <c r="CL334" s="58">
        <f t="shared" si="339"/>
        <v>0</v>
      </c>
      <c r="CM334" s="57">
        <f t="shared" si="340"/>
        <v>99000</v>
      </c>
      <c r="CN334" s="57">
        <f t="shared" si="341"/>
        <v>21470</v>
      </c>
      <c r="CO334" s="57">
        <f t="shared" si="342"/>
        <v>20</v>
      </c>
      <c r="CP334" s="59">
        <f t="shared" si="343"/>
        <v>2</v>
      </c>
      <c r="CQ334" s="234"/>
      <c r="CS334" s="48"/>
      <c r="CT334" s="49" t="str">
        <f t="shared" si="344"/>
        <v>PNYTHF5505BKOLL</v>
      </c>
      <c r="CU334" s="50" t="str">
        <f t="shared" si="345"/>
        <v>PLAY NEWYORK</v>
      </c>
      <c r="CV334" s="50" t="str">
        <f t="shared" si="324"/>
        <v>HOODED T-SHIRTS_505_KIDS</v>
      </c>
      <c r="CW334" s="50" t="str">
        <f t="shared" si="346"/>
        <v>BLACK_OLL</v>
      </c>
      <c r="CX334" s="51" t="str">
        <f t="shared" si="347"/>
        <v>PNY</v>
      </c>
      <c r="CY334" s="51">
        <f t="shared" si="348"/>
        <v>505</v>
      </c>
      <c r="CZ334" s="52">
        <f t="shared" si="298"/>
        <v>200</v>
      </c>
      <c r="DA334" s="52">
        <f t="shared" si="349"/>
        <v>99000</v>
      </c>
      <c r="DB334" s="51" t="str">
        <f t="shared" si="350"/>
        <v>BLACK</v>
      </c>
      <c r="DC334" s="51" t="str">
        <f t="shared" si="351"/>
        <v>OLL</v>
      </c>
      <c r="DD334" s="60"/>
      <c r="DE334" s="164"/>
      <c r="DG334" s="270">
        <v>41789</v>
      </c>
      <c r="DH334" s="276">
        <f t="shared" si="322"/>
        <v>41758</v>
      </c>
      <c r="DI334" s="269">
        <v>41772</v>
      </c>
      <c r="DJ334" s="269">
        <v>41801</v>
      </c>
      <c r="DK334" s="270">
        <v>41829</v>
      </c>
      <c r="DL334" s="1167"/>
      <c r="DM334" s="1167"/>
      <c r="DN334" s="270"/>
      <c r="DO334" s="270"/>
      <c r="DP334" s="277">
        <f t="shared" si="323"/>
        <v>41788</v>
      </c>
      <c r="DQ334" s="270"/>
      <c r="DR334" s="270"/>
      <c r="DS334" s="271"/>
      <c r="DT334" s="270"/>
      <c r="DU334" s="271"/>
      <c r="DV334" s="270">
        <v>41838</v>
      </c>
      <c r="DW334" s="270"/>
      <c r="DX334" s="271"/>
      <c r="DY334" s="271"/>
      <c r="DZ334" s="60"/>
      <c r="EA334" s="61"/>
      <c r="EB334" s="61"/>
      <c r="EC334" s="26" t="str">
        <f t="shared" ref="EC334:EC336" si="366">IF(OR($Z333&amp;$AX333=$Z334&amp;$AX333,$Z334&amp;$AX334=""),"",$Z334&amp;$AX334)</f>
        <v/>
      </c>
      <c r="ED334" s="26" t="str">
        <f t="shared" ref="ED334:ED336" si="367">IF(OR(Z333&amp;AE333=Z334&amp;AE334,Z334=""),"",Z334&amp;AE334)</f>
        <v>PNYTHF5505BKOLL</v>
      </c>
      <c r="EE334" s="27">
        <f>IF($ED334="",0,IF(COUNTIF(ED$12:ED333,ED334)=0,0,COUNTIF(ED$12:ED333,ED334)))</f>
        <v>0</v>
      </c>
      <c r="EF334" s="26">
        <f t="shared" ref="EF334:EF336" si="368">IF(OR($AJ334="B",$ED334="",MID($U334,8,1)=$EF$9,MID($U334,8,1)=$EF$10),0,1)</f>
        <v>0</v>
      </c>
      <c r="EG334" s="27" t="str">
        <f t="shared" ref="EG334:EG336" si="369">IF(EE334+EF334=0,"","R"&amp;(EE334+EF334))</f>
        <v/>
      </c>
      <c r="EI334" s="26" t="str">
        <f t="shared" ref="EI334:EI336" si="370">IF($ED334="","",IF($EE334=0,U334,""))</f>
        <v>PNYTHF5505</v>
      </c>
      <c r="EJ334" s="26" t="str">
        <f t="shared" ref="EJ334:EJ336" si="371">IF($ED334="","",IF($EE334=0,Z334,""))</f>
        <v>PNYTHF5505BK</v>
      </c>
    </row>
    <row r="335" spans="1:140" s="26" customFormat="1" ht="52.5" customHeight="1">
      <c r="A335" s="168" t="str">
        <f>IF(OR($I335="TTL",$I335=""),"",IF(ISERROR(VLOOKUP($B335,CODE!$D:$G,CODE!$F$1-2,FALSE))=TRUE,"전략",VLOOKUP($B335,CODE!$D:$G,CODE!$F$1-2,FALSE)))</f>
        <v>전략</v>
      </c>
      <c r="B335" s="217" t="str">
        <f>IF(OR($I335="TTL",$I335=""),"",IF(VLOOKUP($P335,CODE!$K:$O,CODE!$O$1,FALSE)="",$I335,$I335&amp;"-"&amp;VLOOKUP($P335,CODE!$K:$O,CODE!$O$1,FALSE)))</f>
        <v>PNY-의류</v>
      </c>
      <c r="C335" s="71" t="str">
        <f t="shared" si="358"/>
        <v>PNY-아트인드림-06</v>
      </c>
      <c r="D335" s="300" t="str">
        <f t="shared" si="359"/>
        <v>PNY-아트인드림-06PNYTHF5505BK</v>
      </c>
      <c r="E335" s="71">
        <f t="shared" si="360"/>
        <v>1</v>
      </c>
      <c r="F335" s="193" t="str">
        <f t="shared" si="361"/>
        <v>PNY-아트인드림-061</v>
      </c>
      <c r="G335" s="71" t="str">
        <f t="shared" si="362"/>
        <v>PNY-아트인드림-061-PNYTHF5505BLACKOXL</v>
      </c>
      <c r="H335" s="71" t="str">
        <f>IF(ISERROR(I335&amp;VLOOKUP(P335,CODE!$K:$N,CODE!$N$1,FALSE)&amp;S335)=TRUE,0,I335&amp;VLOOKUP(P335,CODE!$K:$N,CODE!$N$1,FALSE)&amp;S335)</f>
        <v>PNY의류505</v>
      </c>
      <c r="I335" s="71" t="str">
        <f>IF(ISERROR(SEARCH("TTL",$K335))=TRUE,IF($L335="","",VLOOKUP($L335,CODE!$B:$G,CODE!$D$1,FALSE)),"TTL")</f>
        <v>PNY</v>
      </c>
      <c r="J335" s="237" t="str">
        <f t="shared" si="363"/>
        <v>14FW P</v>
      </c>
      <c r="K335" s="878"/>
      <c r="L335" s="1296" t="s">
        <v>2840</v>
      </c>
      <c r="M335" s="41" t="str">
        <f>IF(OR($I335="TTL",$L335=""),"",VLOOKUP($L335,CODE!$B:$D,CODE!$C$1,FALSE))</f>
        <v>PLAY NEWYORK</v>
      </c>
      <c r="N335" s="42" t="str">
        <f>IF(OR($I335="TTL",$L335=""),"",VLOOKUP($K$2,CODE!$S:$T,CODE!$T$1-1,FALSE))</f>
        <v>F</v>
      </c>
      <c r="O335" s="1281">
        <v>5</v>
      </c>
      <c r="P335" s="40" t="s">
        <v>2170</v>
      </c>
      <c r="Q335" s="41" t="str">
        <f>IF(OR($I335="TTL",$P335=""),"",VLOOKUP($P335,CODE!$K:$M,CODE!$L$1,FALSE))</f>
        <v>HOODED T-SHIRTS</v>
      </c>
      <c r="R335" s="1282" t="s">
        <v>2088</v>
      </c>
      <c r="S335" s="1283">
        <v>505</v>
      </c>
      <c r="T335" s="43">
        <f t="shared" si="317"/>
        <v>505</v>
      </c>
      <c r="U335" s="39" t="str">
        <f t="shared" si="318"/>
        <v>PNYTHF5505</v>
      </c>
      <c r="V335" s="36">
        <f t="shared" si="290"/>
        <v>0.2</v>
      </c>
      <c r="W335" s="1284" t="s">
        <v>2670</v>
      </c>
      <c r="X335" s="39" t="str">
        <f>IF($Y335="","",VLOOKUP($Y335,CODE!$AE:$AF,CODE!$AF$1-1,FALSE))</f>
        <v>BK</v>
      </c>
      <c r="Y335" s="37" t="s">
        <v>1941</v>
      </c>
      <c r="Z335" s="35" t="str">
        <f t="shared" si="319"/>
        <v>PNYTHF5505BK</v>
      </c>
      <c r="AA335" s="592" t="str">
        <f t="shared" si="354"/>
        <v/>
      </c>
      <c r="AB335" s="44">
        <f t="shared" si="292"/>
        <v>0.2</v>
      </c>
      <c r="AC335" s="598" t="s">
        <v>3017</v>
      </c>
      <c r="AD335" s="184">
        <v>1</v>
      </c>
      <c r="AE335" s="1285" t="s">
        <v>1969</v>
      </c>
      <c r="AF335" s="1295">
        <v>200</v>
      </c>
      <c r="AG335" s="1287" t="s">
        <v>1943</v>
      </c>
      <c r="AH335" s="1288">
        <v>6</v>
      </c>
      <c r="AI335" s="224" t="str">
        <f t="shared" si="320"/>
        <v>06</v>
      </c>
      <c r="AJ335" s="1289" t="s">
        <v>1944</v>
      </c>
      <c r="AK335" s="1289" t="s">
        <v>1945</v>
      </c>
      <c r="AL335" s="212">
        <f t="shared" si="321"/>
        <v>2</v>
      </c>
      <c r="AM335" s="247">
        <f>IF(ISERROR(VLOOKUP($F335,[1]기획현황취합!$A$1:$E$65440,[1]기획현황취합!$B$1,FALSE))=TRUE,0,VLOOKUP($F335,[1]기획현황취합!$A$1:$E$65440,[1]기획현황취합!$B$1,FALSE))</f>
        <v>99000</v>
      </c>
      <c r="AN335" s="1099">
        <f>IF(ISERROR(VLOOKUP($F335,[1]기획현황취합!$A$1:$E$65440,[1]기획현황취합!$C$1,FALSE))=TRUE,0,VLOOKUP($F335,[1]기획현황취합!$A$1:$E$65440,[1]기획현황취합!$C$1,FALSE))</f>
        <v>41821</v>
      </c>
      <c r="AO335" s="45">
        <f>IF(ISERROR(($AM335/1.1)/VLOOKUP($AG335,'TARGET MU'!$A:$D,'TARGET MU'!$D$1,FALSE))=TRUE,0,($AM335/1.1)/VLOOKUP($AG335,'TARGET MU'!$A:$D,'TARGET MU'!$D$1,FALSE))</f>
        <v>25000</v>
      </c>
      <c r="AP335" s="1110">
        <f>IF(OR(AF335=0,AND(AV335=0,AW335=0)),0,IF(AG335="캡보이2",AV335*$AQ$5+AU335,IF(OR(AK335="IN",AK335="BG",AK335="VT",AK335="CB"),$AU335+(($AV335*(1+$AW$4))*(HLOOKUP(VLOOKUP(AG335,'TARGET MU'!$A:$P,'TARGET MU'!$J$1,FALSE),$AO$4:$AR$5,2,FALSE)))+$AW335,$AU335+((($AV335*(1+$AW$4))*(1+HLOOKUP(VLOOKUP($P335,CODE!$K:$P,CODE!$P$1,FALSE),$AS$4:$AV$5,2,FALSE)))*(HLOOKUP(VLOOKUP(AG335,'TARGET MU'!$A:$P,'TARGET MU'!$J$1,FALSE),$AO$4:$AR$5,2,FALSE)))+$AW335)))</f>
        <v>21490</v>
      </c>
      <c r="AQ335" s="38">
        <f t="shared" si="355"/>
        <v>-3510</v>
      </c>
      <c r="AR335" s="754">
        <v>0</v>
      </c>
      <c r="AS335" s="754">
        <v>20</v>
      </c>
      <c r="AT335" s="244" t="s">
        <v>1724</v>
      </c>
      <c r="AU335" s="219">
        <f t="shared" si="356"/>
        <v>20</v>
      </c>
      <c r="AV335" s="245">
        <v>0</v>
      </c>
      <c r="AW335" s="246">
        <v>21470</v>
      </c>
      <c r="AX335" s="250">
        <f>IF(ISERROR(VLOOKUP($F335,[1]기획현황취합!$A$1:$E$65440,[1]기획현황취합!$D$1,FALSE))=TRUE,0,VLOOKUP($F335,[1]기획현황취합!$A$1:$E$65440,[1]기획현황취합!$D$1,FALSE))</f>
        <v>41767</v>
      </c>
      <c r="AY335" s="248">
        <v>0</v>
      </c>
      <c r="AZ335" s="208">
        <f>IF(ISERROR(VLOOKUP($F335,[1]기획현황취합!$A$1:$E$65440,[1]기획현황취합!$E$1,FALSE))=TRUE,0,VLOOKUP($F335,[1]기획현황취합!$A$1:$E$65440,[1]기획현황취합!$E$1,FALSE))</f>
        <v>41848</v>
      </c>
      <c r="BA335" s="243">
        <v>41864</v>
      </c>
      <c r="BB335" s="243">
        <v>41908</v>
      </c>
      <c r="BC335" s="243">
        <v>41912</v>
      </c>
      <c r="BD335" s="243">
        <v>0</v>
      </c>
      <c r="BE335" s="243">
        <v>0</v>
      </c>
      <c r="BF335" s="243">
        <v>0</v>
      </c>
      <c r="BG335" s="249" t="s">
        <v>2773</v>
      </c>
      <c r="BH335" s="249">
        <v>0</v>
      </c>
      <c r="BI335" s="83">
        <f>IF($I335="TTL",SUMIF($C:$C,MID($K335,1,SEARCH("TTL",$K335)-2),$BI:$BI),SUMIF(실입고현황!$A:$A,BB335&amp;VLOOKUP($AG335,'TARGET MU'!$A:$D,'TARGET MU'!$B$1,FALSE)&amp;$Z335&amp;" "&amp;$AE335,실입고현황!$C:$C))</f>
        <v>73</v>
      </c>
      <c r="BJ335" s="102">
        <f>IF($I335="TTL",SUMIF($C:$C,MID($K335,1,SEARCH("TTL",$K335)-2),$BJ:$BJ),SUMIF(실입고현황!$A:$A,BC335&amp;VLOOKUP($AG335,'TARGET MU'!$A:$D,'TARGET MU'!$B$1,FALSE)&amp;$Z335&amp;" "&amp;$AE335,실입고현황!$C:$C))</f>
        <v>136</v>
      </c>
      <c r="BK335" s="103">
        <f>IF($I335="TTL",SUMIF($C:$C,MID($K335,1,SEARCH("TTL",$K335)-2),$BK:$BK),SUMIF(실입고현황!$A:$A,BD335&amp;VLOOKUP($AG335,'TARGET MU'!$A:$D,'TARGET MU'!$B$1,FALSE)&amp;$Z335&amp;" "&amp;$AE335,실입고현황!$C:$C))</f>
        <v>0</v>
      </c>
      <c r="BL335" s="103">
        <f>IF($I335="TTL",SUMIF($C:$C,MID($K335,1,SEARCH("TTL",$K335)-2),$BL:$BL),SUMIF(실입고현황!$A:$A,BE335&amp;VLOOKUP($AG335,'TARGET MU'!$A:$D,'TARGET MU'!$B$1,FALSE)&amp;$Z335&amp;" "&amp;$AE335,실입고현황!$C:$C))</f>
        <v>0</v>
      </c>
      <c r="BM335" s="103">
        <f>IF($I335="TTL",SUMIF($C:$C,MID($K335,1,SEARCH("TTL",$K335)-2),$BM:$BM),SUMIF(실입고현황!$A:$A,BF335&amp;VLOOKUP($AG335,'TARGET MU'!$A:$D,'TARGET MU'!$B$1,FALSE)&amp;$Z335&amp;" "&amp;$AE335,실입고현황!$C:$C))</f>
        <v>0</v>
      </c>
      <c r="BN335" s="104">
        <f t="shared" si="357"/>
        <v>0</v>
      </c>
      <c r="BO335" s="46">
        <f t="shared" si="294"/>
        <v>200</v>
      </c>
      <c r="BP335" s="94">
        <f t="shared" si="295"/>
        <v>4298000</v>
      </c>
      <c r="BQ335" s="94">
        <f t="shared" si="296"/>
        <v>19800000</v>
      </c>
      <c r="BR335" s="47">
        <f t="shared" si="353"/>
        <v>4.1879944160074452</v>
      </c>
      <c r="BT335" s="26" t="str">
        <f>IF(ISERROR(Z335&amp;VLOOKUP($AG335,'TARGET MU'!$A:$D,'TARGET MU'!$B$1,FALSE))=TRUE,"",Z335&amp;VLOOKUP($AG335,'TARGET MU'!$A:$D,'TARGET MU'!$B$1,FALSE))</f>
        <v>PNYTHF5505BK아트인드림</v>
      </c>
      <c r="BU335" s="31">
        <f t="shared" si="364"/>
        <v>21490</v>
      </c>
      <c r="BV335" s="31" t="str">
        <f t="shared" si="365"/>
        <v>PNYTHF5505BKOXL20099000아트인드림06KR</v>
      </c>
      <c r="BX335" s="54" t="str">
        <f t="shared" si="326"/>
        <v>PNY</v>
      </c>
      <c r="BY335" s="55">
        <f t="shared" si="327"/>
        <v>5</v>
      </c>
      <c r="BZ335" s="55" t="str">
        <f t="shared" si="328"/>
        <v>M</v>
      </c>
      <c r="CA335" s="55" t="str">
        <f t="shared" si="329"/>
        <v>TH</v>
      </c>
      <c r="CB335" s="55" t="str">
        <f t="shared" si="330"/>
        <v>K</v>
      </c>
      <c r="CC335" s="55" t="str">
        <f t="shared" si="331"/>
        <v>KR</v>
      </c>
      <c r="CD335" s="56" t="str">
        <f t="shared" si="332"/>
        <v>14FW PLAYBOY_HOOD_02_BK_KIDS</v>
      </c>
      <c r="CE335" s="55" t="str">
        <f t="shared" si="333"/>
        <v>PNYTHF5505</v>
      </c>
      <c r="CF335" s="55">
        <f t="shared" si="334"/>
        <v>505</v>
      </c>
      <c r="CG335" s="56" t="str">
        <f t="shared" si="335"/>
        <v>14FW PLAYBOY_HOOD_02_BK_KIDS</v>
      </c>
      <c r="CH335" s="55" t="str">
        <f t="shared" si="336"/>
        <v>BK</v>
      </c>
      <c r="CI335" s="55">
        <f t="shared" si="337"/>
        <v>1</v>
      </c>
      <c r="CJ335" s="55" t="str">
        <f t="shared" si="338"/>
        <v>OXL</v>
      </c>
      <c r="CK335" s="57">
        <f t="shared" si="297"/>
        <v>200</v>
      </c>
      <c r="CL335" s="58">
        <f t="shared" si="339"/>
        <v>0</v>
      </c>
      <c r="CM335" s="57">
        <f t="shared" si="340"/>
        <v>99000</v>
      </c>
      <c r="CN335" s="57">
        <f t="shared" si="341"/>
        <v>21470</v>
      </c>
      <c r="CO335" s="57">
        <f t="shared" si="342"/>
        <v>20</v>
      </c>
      <c r="CP335" s="59">
        <f t="shared" si="343"/>
        <v>2</v>
      </c>
      <c r="CQ335" s="234"/>
      <c r="CS335" s="48"/>
      <c r="CT335" s="49" t="str">
        <f t="shared" si="344"/>
        <v>PNYTHF5505BKOXL</v>
      </c>
      <c r="CU335" s="50" t="str">
        <f t="shared" si="345"/>
        <v>PLAY NEWYORK</v>
      </c>
      <c r="CV335" s="50" t="str">
        <f t="shared" si="324"/>
        <v>HOODED T-SHIRTS_505_KIDS</v>
      </c>
      <c r="CW335" s="50" t="str">
        <f t="shared" si="346"/>
        <v>BLACK_OXL</v>
      </c>
      <c r="CX335" s="51" t="str">
        <f t="shared" si="347"/>
        <v>PNY</v>
      </c>
      <c r="CY335" s="51">
        <f t="shared" si="348"/>
        <v>505</v>
      </c>
      <c r="CZ335" s="52">
        <f t="shared" si="298"/>
        <v>200</v>
      </c>
      <c r="DA335" s="52">
        <f t="shared" si="349"/>
        <v>99000</v>
      </c>
      <c r="DB335" s="51" t="str">
        <f t="shared" si="350"/>
        <v>BLACK</v>
      </c>
      <c r="DC335" s="51" t="str">
        <f t="shared" si="351"/>
        <v>OXL</v>
      </c>
      <c r="DD335" s="60"/>
      <c r="DE335" s="164"/>
      <c r="DG335" s="270">
        <v>41789</v>
      </c>
      <c r="DH335" s="276">
        <f t="shared" si="322"/>
        <v>41758</v>
      </c>
      <c r="DI335" s="269">
        <v>41772</v>
      </c>
      <c r="DJ335" s="269">
        <v>41801</v>
      </c>
      <c r="DK335" s="270">
        <v>41829</v>
      </c>
      <c r="DL335" s="1167"/>
      <c r="DM335" s="1167"/>
      <c r="DN335" s="270"/>
      <c r="DO335" s="270"/>
      <c r="DP335" s="277">
        <f t="shared" si="323"/>
        <v>41788</v>
      </c>
      <c r="DQ335" s="270"/>
      <c r="DR335" s="270"/>
      <c r="DS335" s="271"/>
      <c r="DT335" s="270"/>
      <c r="DU335" s="271"/>
      <c r="DV335" s="270">
        <v>41838</v>
      </c>
      <c r="DW335" s="270"/>
      <c r="DX335" s="271"/>
      <c r="DY335" s="271"/>
      <c r="DZ335" s="60"/>
      <c r="EA335" s="61"/>
      <c r="EB335" s="61"/>
      <c r="EC335" s="26" t="str">
        <f t="shared" si="366"/>
        <v/>
      </c>
      <c r="ED335" s="26" t="str">
        <f t="shared" si="367"/>
        <v>PNYTHF5505BKOXL</v>
      </c>
      <c r="EE335" s="27">
        <f>IF($ED335="",0,IF(COUNTIF(ED$12:ED334,ED335)=0,0,COUNTIF(ED$12:ED334,ED335)))</f>
        <v>0</v>
      </c>
      <c r="EF335" s="26">
        <f t="shared" si="368"/>
        <v>0</v>
      </c>
      <c r="EG335" s="27" t="str">
        <f t="shared" si="369"/>
        <v/>
      </c>
      <c r="EI335" s="26" t="str">
        <f t="shared" si="370"/>
        <v>PNYTHF5505</v>
      </c>
      <c r="EJ335" s="26" t="str">
        <f t="shared" si="371"/>
        <v>PNYTHF5505BK</v>
      </c>
    </row>
    <row r="336" spans="1:140" s="26" customFormat="1" ht="52.5" customHeight="1">
      <c r="A336" s="168" t="str">
        <f>IF(OR($I336="TTL",$I336=""),"",IF(ISERROR(VLOOKUP($B336,CODE!$D:$G,CODE!$F$1-2,FALSE))=TRUE,"전략",VLOOKUP($B336,CODE!$D:$G,CODE!$F$1-2,FALSE)))</f>
        <v/>
      </c>
      <c r="B336" s="217" t="str">
        <f>IF(OR($I336="TTL",$I336=""),"",IF(VLOOKUP($P336,CODE!$K:$O,CODE!$O$1,FALSE)="",$I336,$I336&amp;"-"&amp;VLOOKUP($P336,CODE!$K:$O,CODE!$O$1,FALSE)))</f>
        <v/>
      </c>
      <c r="C336" s="71" t="str">
        <f t="shared" si="358"/>
        <v/>
      </c>
      <c r="D336" s="300" t="str">
        <f t="shared" si="359"/>
        <v/>
      </c>
      <c r="E336" s="71">
        <f t="shared" si="360"/>
        <v>0</v>
      </c>
      <c r="F336" s="193" t="str">
        <f t="shared" si="361"/>
        <v>0</v>
      </c>
      <c r="G336" s="71" t="str">
        <f t="shared" si="362"/>
        <v>0-</v>
      </c>
      <c r="H336" s="71">
        <f>IF(ISERROR(I336&amp;VLOOKUP(P336,CODE!$K:$N,CODE!$N$1,FALSE)&amp;S336)=TRUE,0,I336&amp;VLOOKUP(P336,CODE!$K:$N,CODE!$N$1,FALSE)&amp;S336)</f>
        <v>0</v>
      </c>
      <c r="I336" s="71" t="str">
        <f>IF(ISERROR(SEARCH("TTL",$K336))=TRUE,IF($L336="","",VLOOKUP($L336,CODE!$B:$G,CODE!$D$1,FALSE)),"TTL")</f>
        <v>TTL</v>
      </c>
      <c r="J336" s="237" t="str">
        <f t="shared" si="363"/>
        <v/>
      </c>
      <c r="K336" s="878" t="str">
        <f>C335&amp;" TTL"</f>
        <v>PNY-아트인드림-06 TTL</v>
      </c>
      <c r="L336" s="40"/>
      <c r="M336" s="41" t="str">
        <f>IF(OR($I336="TTL",$L336=""),"",VLOOKUP($L336,CODE!$B:$D,CODE!$C$1,FALSE))</f>
        <v/>
      </c>
      <c r="N336" s="42" t="str">
        <f>IF(OR($I336="TTL",$L336=""),"",VLOOKUP($K$2,CODE!$S:$T,CODE!$T$1-1,FALSE))</f>
        <v/>
      </c>
      <c r="O336" s="43" t="str">
        <f>IF(OR($I336="TTL",$L336=""),"",VLOOKUP($L$2,CODE!$X:$Y,CODE!$Y$1-1,FALSE))</f>
        <v/>
      </c>
      <c r="P336" s="40"/>
      <c r="Q336" s="41" t="str">
        <f>IF(OR($I336="TTL",$P336=""),"",VLOOKUP($P336,CODE!$K:$M,CODE!$L$1,FALSE))</f>
        <v/>
      </c>
      <c r="R336" s="1282"/>
      <c r="S336" s="1283"/>
      <c r="T336" s="43" t="str">
        <f t="shared" si="317"/>
        <v/>
      </c>
      <c r="U336" s="39" t="str">
        <f t="shared" si="318"/>
        <v/>
      </c>
      <c r="V336" s="36">
        <f t="shared" si="290"/>
        <v>1</v>
      </c>
      <c r="W336" s="1284"/>
      <c r="X336" s="39" t="str">
        <f>IF($Y336="","",VLOOKUP($Y336,CODE!$AE:$AF,CODE!$AF$1-1,FALSE))</f>
        <v/>
      </c>
      <c r="Y336" s="37"/>
      <c r="Z336" s="35" t="str">
        <f t="shared" si="319"/>
        <v/>
      </c>
      <c r="AA336" s="592" t="str">
        <f t="shared" si="354"/>
        <v/>
      </c>
      <c r="AB336" s="44">
        <f t="shared" si="292"/>
        <v>1</v>
      </c>
      <c r="AC336" s="598">
        <v>0</v>
      </c>
      <c r="AD336" s="184">
        <v>1</v>
      </c>
      <c r="AE336" s="1285"/>
      <c r="AF336" s="1286"/>
      <c r="AG336" s="1287"/>
      <c r="AH336" s="1288"/>
      <c r="AI336" s="224" t="str">
        <f t="shared" si="320"/>
        <v/>
      </c>
      <c r="AJ336" s="1289"/>
      <c r="AK336" s="1289"/>
      <c r="AL336" s="212" t="str">
        <f t="shared" si="321"/>
        <v/>
      </c>
      <c r="AM336" s="247">
        <f>IF(ISERROR(VLOOKUP($F336,[1]기획현황취합!$A$1:$E$65440,[1]기획현황취합!$B$1,FALSE))=TRUE,0,VLOOKUP($F336,[1]기획현황취합!$A$1:$E$65440,[1]기획현황취합!$B$1,FALSE))</f>
        <v>0</v>
      </c>
      <c r="AN336" s="1099">
        <f>IF(ISERROR(VLOOKUP($F336,[1]기획현황취합!$A$1:$E$65440,[1]기획현황취합!$C$1,FALSE))=TRUE,0,VLOOKUP($F336,[1]기획현황취합!$A$1:$E$65440,[1]기획현황취합!$C$1,FALSE))</f>
        <v>0</v>
      </c>
      <c r="AO336" s="45">
        <f>IF(ISERROR(($AM336/1.1)/VLOOKUP($AG336,'TARGET MU'!$A:$D,'TARGET MU'!$D$1,FALSE))=TRUE,0,($AM336/1.1)/VLOOKUP($AG336,'TARGET MU'!$A:$D,'TARGET MU'!$D$1,FALSE))</f>
        <v>0</v>
      </c>
      <c r="AP336" s="1110">
        <f>IF(OR(AF336=0,AND(AV336=0,AW336=0)),0,IF(AG336="캡보이2",AV336*$AQ$5+AU336,IF(OR(AK336="IN",AK336="BG",AK336="VT",AK336="CB"),$AU336+(($AV336*(1+$AW$4))*(HLOOKUP(VLOOKUP(AG336,'TARGET MU'!$A:$P,'TARGET MU'!$J$1,FALSE),$AO$4:$AR$5,2,FALSE)))+$AW336,$AU336+((($AV336*(1+$AW$4))*(1+HLOOKUP(VLOOKUP($P336,CODE!$K:$P,CODE!$P$1,FALSE),$AS$4:$AV$5,2,FALSE)))*(HLOOKUP(VLOOKUP(AG336,'TARGET MU'!$A:$P,'TARGET MU'!$J$1,FALSE),$AO$4:$AR$5,2,FALSE)))+$AW336)))</f>
        <v>0</v>
      </c>
      <c r="AQ336" s="38">
        <f t="shared" si="355"/>
        <v>0</v>
      </c>
      <c r="AR336" s="754">
        <v>0</v>
      </c>
      <c r="AS336" s="754">
        <v>0</v>
      </c>
      <c r="AT336" s="244" t="s">
        <v>1724</v>
      </c>
      <c r="AU336" s="219">
        <f t="shared" si="356"/>
        <v>0</v>
      </c>
      <c r="AV336" s="245">
        <v>0</v>
      </c>
      <c r="AW336" s="246">
        <v>0</v>
      </c>
      <c r="AX336" s="250">
        <f>IF(ISERROR(VLOOKUP($F336,[1]기획현황취합!$A$1:$E$65440,[1]기획현황취합!$D$1,FALSE))=TRUE,0,VLOOKUP($F336,[1]기획현황취합!$A$1:$E$65440,[1]기획현황취합!$D$1,FALSE))</f>
        <v>0</v>
      </c>
      <c r="AY336" s="248">
        <v>0</v>
      </c>
      <c r="AZ336" s="208">
        <f>IF(ISERROR(VLOOKUP($F336,[1]기획현황취합!$A$1:$E$65440,[1]기획현황취합!$E$1,FALSE))=TRUE,0,VLOOKUP($F336,[1]기획현황취합!$A$1:$E$65440,[1]기획현황취합!$E$1,FALSE))</f>
        <v>0</v>
      </c>
      <c r="BA336" s="243">
        <v>0</v>
      </c>
      <c r="BB336" s="243">
        <v>0</v>
      </c>
      <c r="BC336" s="243">
        <v>0</v>
      </c>
      <c r="BD336" s="243">
        <v>0</v>
      </c>
      <c r="BE336" s="243">
        <v>0</v>
      </c>
      <c r="BF336" s="243">
        <v>0</v>
      </c>
      <c r="BG336" s="249">
        <v>0</v>
      </c>
      <c r="BH336" s="249">
        <v>0</v>
      </c>
      <c r="BI336" s="83">
        <f>IF($I336="TTL",SUMIF($C:$C,MID($K336,1,SEARCH("TTL",$K336)-2),$BI:$BI),SUMIF(실입고현황!$A:$A,BB336&amp;VLOOKUP($AG336,'TARGET MU'!$A:$D,'TARGET MU'!$B$1,FALSE)&amp;$Z336&amp;" "&amp;$AE336,실입고현황!$C:$C))</f>
        <v>1040</v>
      </c>
      <c r="BJ336" s="102">
        <f>IF($I336="TTL",SUMIF($C:$C,MID($K336,1,SEARCH("TTL",$K336)-2),$BJ:$BJ),SUMIF(실입고현황!$A:$A,BC336&amp;VLOOKUP($AG336,'TARGET MU'!$A:$D,'TARGET MU'!$B$1,FALSE)&amp;$Z336&amp;" "&amp;$AE336,실입고현황!$C:$C))</f>
        <v>183</v>
      </c>
      <c r="BK336" s="103">
        <f>IF($I336="TTL",SUMIF($C:$C,MID($K336,1,SEARCH("TTL",$K336)-2),$BK:$BK),SUMIF(실입고현황!$A:$A,BD336&amp;VLOOKUP($AG336,'TARGET MU'!$A:$D,'TARGET MU'!$B$1,FALSE)&amp;$Z336&amp;" "&amp;$AE336,실입고현황!$C:$C))</f>
        <v>0</v>
      </c>
      <c r="BL336" s="103">
        <f>IF($I336="TTL",SUMIF($C:$C,MID($K336,1,SEARCH("TTL",$K336)-2),$BL:$BL),SUMIF(실입고현황!$A:$A,BE336&amp;VLOOKUP($AG336,'TARGET MU'!$A:$D,'TARGET MU'!$B$1,FALSE)&amp;$Z336&amp;" "&amp;$AE336,실입고현황!$C:$C))</f>
        <v>0</v>
      </c>
      <c r="BM336" s="103">
        <f>IF($I336="TTL",SUMIF($C:$C,MID($K336,1,SEARCH("TTL",$K336)-2),$BM:$BM),SUMIF(실입고현황!$A:$A,BF336&amp;VLOOKUP($AG336,'TARGET MU'!$A:$D,'TARGET MU'!$B$1,FALSE)&amp;$Z336&amp;" "&amp;$AE336,실입고현황!$C:$C))</f>
        <v>0</v>
      </c>
      <c r="BN336" s="104">
        <f t="shared" si="357"/>
        <v>0</v>
      </c>
      <c r="BO336" s="46">
        <f t="shared" si="294"/>
        <v>1200</v>
      </c>
      <c r="BP336" s="94">
        <f t="shared" si="295"/>
        <v>25788000</v>
      </c>
      <c r="BQ336" s="94">
        <f t="shared" si="296"/>
        <v>118800000</v>
      </c>
      <c r="BR336" s="47">
        <f t="shared" si="353"/>
        <v>4.1879944160074452</v>
      </c>
      <c r="BT336" s="26" t="str">
        <f>IF(ISERROR(Z336&amp;VLOOKUP($AG336,'TARGET MU'!$A:$D,'TARGET MU'!$B$1,FALSE))=TRUE,"",Z336&amp;VLOOKUP($AG336,'TARGET MU'!$A:$D,'TARGET MU'!$B$1,FALSE))</f>
        <v/>
      </c>
      <c r="BU336" s="31">
        <f t="shared" si="364"/>
        <v>0</v>
      </c>
      <c r="BV336" s="31" t="str">
        <f t="shared" si="365"/>
        <v>0</v>
      </c>
      <c r="BX336" s="54" t="str">
        <f t="shared" si="326"/>
        <v/>
      </c>
      <c r="BY336" s="55" t="str">
        <f t="shared" si="327"/>
        <v/>
      </c>
      <c r="BZ336" s="55">
        <f t="shared" si="328"/>
        <v>0</v>
      </c>
      <c r="CA336" s="55">
        <f t="shared" si="329"/>
        <v>0</v>
      </c>
      <c r="CB336" s="55">
        <f t="shared" si="330"/>
        <v>0</v>
      </c>
      <c r="CC336" s="55">
        <f t="shared" si="331"/>
        <v>0</v>
      </c>
      <c r="CD336" s="56">
        <f t="shared" si="332"/>
        <v>0</v>
      </c>
      <c r="CE336" s="55" t="str">
        <f t="shared" si="333"/>
        <v/>
      </c>
      <c r="CF336" s="55" t="str">
        <f t="shared" si="334"/>
        <v/>
      </c>
      <c r="CG336" s="56">
        <f t="shared" si="335"/>
        <v>0</v>
      </c>
      <c r="CH336" s="55" t="str">
        <f t="shared" si="336"/>
        <v/>
      </c>
      <c r="CI336" s="55">
        <f t="shared" si="337"/>
        <v>1</v>
      </c>
      <c r="CJ336" s="55">
        <f t="shared" si="338"/>
        <v>0</v>
      </c>
      <c r="CK336" s="57">
        <f t="shared" si="297"/>
        <v>1200</v>
      </c>
      <c r="CL336" s="58">
        <f t="shared" si="339"/>
        <v>0</v>
      </c>
      <c r="CM336" s="57">
        <f t="shared" si="340"/>
        <v>0</v>
      </c>
      <c r="CN336" s="57">
        <f t="shared" si="341"/>
        <v>0</v>
      </c>
      <c r="CO336" s="57">
        <f t="shared" si="342"/>
        <v>0</v>
      </c>
      <c r="CP336" s="59" t="str">
        <f t="shared" si="343"/>
        <v/>
      </c>
      <c r="CQ336" s="234"/>
      <c r="CS336" s="48"/>
      <c r="CT336" s="49" t="str">
        <f t="shared" si="344"/>
        <v>PNY-아트인드림-06 TTL</v>
      </c>
      <c r="CU336" s="50" t="str">
        <f t="shared" si="345"/>
        <v/>
      </c>
      <c r="CV336" s="50" t="str">
        <f t="shared" si="324"/>
        <v/>
      </c>
      <c r="CW336" s="50" t="str">
        <f t="shared" si="346"/>
        <v/>
      </c>
      <c r="CX336" s="51">
        <f t="shared" si="347"/>
        <v>0</v>
      </c>
      <c r="CY336" s="51" t="str">
        <f t="shared" si="348"/>
        <v/>
      </c>
      <c r="CZ336" s="52">
        <f t="shared" si="298"/>
        <v>1200</v>
      </c>
      <c r="DA336" s="52">
        <f t="shared" si="349"/>
        <v>0</v>
      </c>
      <c r="DB336" s="51">
        <f t="shared" si="350"/>
        <v>0</v>
      </c>
      <c r="DC336" s="51">
        <f t="shared" si="351"/>
        <v>0</v>
      </c>
      <c r="DD336" s="60"/>
      <c r="DE336" s="164"/>
      <c r="DG336" s="270"/>
      <c r="DH336" s="276" t="str">
        <f t="shared" si="322"/>
        <v/>
      </c>
      <c r="DI336" s="269"/>
      <c r="DJ336" s="269"/>
      <c r="DK336" s="270"/>
      <c r="DL336" s="1167"/>
      <c r="DM336" s="1167"/>
      <c r="DN336" s="270"/>
      <c r="DO336" s="270"/>
      <c r="DP336" s="277" t="str">
        <f t="shared" si="323"/>
        <v/>
      </c>
      <c r="DQ336" s="270"/>
      <c r="DR336" s="270"/>
      <c r="DS336" s="271"/>
      <c r="DT336" s="270"/>
      <c r="DU336" s="271"/>
      <c r="DV336" s="270"/>
      <c r="DW336" s="270"/>
      <c r="DX336" s="271"/>
      <c r="DY336" s="271"/>
      <c r="DZ336" s="60"/>
      <c r="EA336" s="61"/>
      <c r="EB336" s="61"/>
      <c r="EC336" s="26" t="str">
        <f t="shared" si="366"/>
        <v>0</v>
      </c>
      <c r="ED336" s="26" t="str">
        <f t="shared" si="367"/>
        <v/>
      </c>
      <c r="EE336" s="27">
        <f>IF($ED336="",0,IF(COUNTIF(ED$12:ED335,ED336)=0,0,COUNTIF(ED$12:ED335,ED336)))</f>
        <v>0</v>
      </c>
      <c r="EF336" s="26">
        <f t="shared" si="368"/>
        <v>0</v>
      </c>
      <c r="EG336" s="27" t="str">
        <f t="shared" si="369"/>
        <v/>
      </c>
      <c r="EI336" s="26" t="str">
        <f t="shared" si="370"/>
        <v/>
      </c>
      <c r="EJ336" s="26" t="str">
        <f t="shared" si="371"/>
        <v/>
      </c>
    </row>
  </sheetData>
  <autoFilter ref="K10:BR336"/>
  <mergeCells count="107">
    <mergeCell ref="CQ8:CQ10"/>
    <mergeCell ref="CD8:CD10"/>
    <mergeCell ref="EI10:EJ10"/>
    <mergeCell ref="AO3:AR3"/>
    <mergeCell ref="AS3:AV3"/>
    <mergeCell ref="AW4:AW5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BG5:BH6"/>
    <mergeCell ref="DD8:DD10"/>
    <mergeCell ref="DC8:DC10"/>
    <mergeCell ref="DA8:DA10"/>
    <mergeCell ref="DB8:DB10"/>
    <mergeCell ref="AN9:AN10"/>
    <mergeCell ref="AO9:AO10"/>
    <mergeCell ref="AX9:AX10"/>
    <mergeCell ref="BR9:BR10"/>
    <mergeCell ref="CP8:CP10"/>
    <mergeCell ref="BG8:BG10"/>
    <mergeCell ref="CV8:CV10"/>
    <mergeCell ref="CO8:CO10"/>
    <mergeCell ref="BI8:BN9"/>
    <mergeCell ref="CL8:CL10"/>
    <mergeCell ref="CM8:CM10"/>
    <mergeCell ref="CN8:CN10"/>
    <mergeCell ref="BX8:BX10"/>
    <mergeCell ref="BP9:BP10"/>
    <mergeCell ref="BQ9:BQ10"/>
    <mergeCell ref="AO8:AW8"/>
    <mergeCell ref="AR9:AU9"/>
    <mergeCell ref="AV9:AV10"/>
    <mergeCell ref="BY8:BY10"/>
    <mergeCell ref="CS8:CS10"/>
    <mergeCell ref="CE8:CE10"/>
    <mergeCell ref="CH8:CH10"/>
    <mergeCell ref="CF8:CF10"/>
    <mergeCell ref="CK8:CK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AF8:AF10"/>
    <mergeCell ref="DY9:DY10"/>
    <mergeCell ref="DR9:DR10"/>
    <mergeCell ref="DO9:DO10"/>
    <mergeCell ref="DG8:DY8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DZ8:DZ10"/>
    <mergeCell ref="CB8:CB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  <mergeCell ref="DN9:DN10"/>
    <mergeCell ref="DU9:DU10"/>
    <mergeCell ref="CY8:CY10"/>
    <mergeCell ref="CX8:CX10"/>
    <mergeCell ref="CG8:CG10"/>
    <mergeCell ref="CI8:CI10"/>
    <mergeCell ref="CJ8:CJ10"/>
    <mergeCell ref="CC8:CC10"/>
    <mergeCell ref="DL9:DM9"/>
    <mergeCell ref="DW9:DW10"/>
    <mergeCell ref="DX9:DX10"/>
  </mergeCells>
  <phoneticPr fontId="103" type="noConversion"/>
  <conditionalFormatting sqref="DY337:DZ1048576 DY1:DZ7 DY9:DZ12">
    <cfRule type="cellIs" dxfId="935" priority="13463" operator="equal">
      <formula>"완료"</formula>
    </cfRule>
  </conditionalFormatting>
  <conditionalFormatting sqref="EA13:EA20 EA22:EA70 EA75:EA254 K223:L225 W223:W225 W314 R304:S336 EA260:EA336">
    <cfRule type="expression" dxfId="934" priority="11068" stopIfTrue="1">
      <formula>$I13="TTL"</formula>
    </cfRule>
  </conditionalFormatting>
  <conditionalFormatting sqref="EA13:EA20 R154:S158 K154:K158 P154:P168 W154:W158 Y154:Y158 AE154:AE158 AE247:AE249 EA22:EA70 EA75:EA254 DG229:DG275 AC261:AC336 AM260:BR336 BX260:CQ336 CS260:DE336 DG260:EA336">
    <cfRule type="expression" dxfId="933" priority="6772" stopIfTrue="1">
      <formula>$I13="TTL"</formula>
    </cfRule>
  </conditionalFormatting>
  <conditionalFormatting sqref="BX13:CQ20 CS13:DE20 AS63:AS74 CS22:DE70 BX22:CQ70 BX75:CQ254 CS75:DE254 BG229:BG259 AY33:AY74 BA33:BA74 AY229:AY259 BG33:BG74 DG33:DG74 AC31:AC52 AC58:AC70 AC120:AC259 DI229:DJ259 DI33:DJ74 DG22:DZ70 DV34:DV74 DV229:DV259 DG75:DZ254 DG13:DZ20 BA229:BB259 AM75:BR111 AM13:BR20 AM120:BR254 AM22:BR70">
    <cfRule type="expression" dxfId="932" priority="513">
      <formula>$I13="TTL"</formula>
    </cfRule>
  </conditionalFormatting>
  <conditionalFormatting sqref="BB229:BB259 BB13:BF20 BB75:BF254 BB22:BF70 BB260:BF336">
    <cfRule type="expression" dxfId="931" priority="511">
      <formula>BI13&gt;0</formula>
    </cfRule>
    <cfRule type="expression" dxfId="930" priority="512">
      <formula>AND(BB13&lt;$BB$5,BB13&gt;0)</formula>
    </cfRule>
  </conditionalFormatting>
  <conditionalFormatting sqref="AS229:AS259 AV239:AV246">
    <cfRule type="expression" dxfId="929" priority="353">
      <formula>$I229="TTL"</formula>
    </cfRule>
  </conditionalFormatting>
  <conditionalFormatting sqref="K13:AB20 AD13:AE20 M154:N197 AE159:AE197 AG155:AH197 O155:O197 AD30:AL30 K148:AB152 AD120:AD152 AI120:AL147 AG121:AH147 K120:N147 P120:AB147 K227:AB254 AD232:AE254 AG228:AL254 AD260:AD275 AL260 AI260 AD31:AD52 AG31:AL52 K22:AB52 AI287:AL303 AE287:AH287 K84:K87 AI275 AL275 K58:O70 AG58:AL70 AD58:AD70 AI154:AL226 K154:L226 P154:AB226 AD154:AD226 M198:O226 AE198:AH198 Z304:AB313 AD287:AD313 AG305:AL313 AG13:AL20 AD22:AE29 AG22:AL29 AE226:AH226 AE199:AE225 AG199:AH225 AD276:AE286 AG276:AL286 K260:AB303">
    <cfRule type="expression" dxfId="928" priority="320">
      <formula>$I13="TTL"</formula>
    </cfRule>
  </conditionalFormatting>
  <conditionalFormatting sqref="AC13:AC20 AC22:AC30">
    <cfRule type="expression" dxfId="927" priority="319">
      <formula>$I13="TTL"</formula>
    </cfRule>
  </conditionalFormatting>
  <conditionalFormatting sqref="AD53:AD57 K53:AB57 AG53:AL57">
    <cfRule type="expression" dxfId="926" priority="318">
      <formula>$I53="TTL"</formula>
    </cfRule>
  </conditionalFormatting>
  <conditionalFormatting sqref="AC53:AC57">
    <cfRule type="expression" dxfId="925" priority="317">
      <formula>$I53="TTL"</formula>
    </cfRule>
  </conditionalFormatting>
  <conditionalFormatting sqref="O154">
    <cfRule type="expression" dxfId="924" priority="286">
      <formula>$I154="TTL"</formula>
    </cfRule>
  </conditionalFormatting>
  <conditionalFormatting sqref="AE148:AL148 AE149:AE152">
    <cfRule type="expression" dxfId="923" priority="311">
      <formula>$I148="TTL"</formula>
    </cfRule>
  </conditionalFormatting>
  <conditionalFormatting sqref="K153:AB153 AD153:AL153">
    <cfRule type="expression" dxfId="922" priority="306">
      <formula>$I153="TTL"</formula>
    </cfRule>
  </conditionalFormatting>
  <conditionalFormatting sqref="AG212:AG213 K212:L213 R212:S213 K221:L221 W221 Y221 W208:W210 R208:S209 K208:L210 W212:W216">
    <cfRule type="expression" dxfId="921" priority="292" stopIfTrue="1">
      <formula>$I208="TTL"</formula>
    </cfRule>
  </conditionalFormatting>
  <conditionalFormatting sqref="W215:W216 K215:L216 R215:S216 AE215:AE216 K218:L219 R218:S219 W218:W219 AE218:AE219">
    <cfRule type="expression" dxfId="920" priority="291" stopIfTrue="1">
      <formula>$I215="TTL"</formula>
    </cfRule>
  </conditionalFormatting>
  <conditionalFormatting sqref="AE154:AE158 AG154:AH154">
    <cfRule type="expression" dxfId="919" priority="290">
      <formula>$I154="TTL"</formula>
    </cfRule>
  </conditionalFormatting>
  <conditionalFormatting sqref="K224:K225 K208:K210 K314">
    <cfRule type="expression" dxfId="918" priority="289" stopIfTrue="1">
      <formula>$M208="TTL"</formula>
    </cfRule>
  </conditionalFormatting>
  <conditionalFormatting sqref="K210">
    <cfRule type="expression" dxfId="917" priority="288" stopIfTrue="1">
      <formula>$L210="TTL"</formula>
    </cfRule>
  </conditionalFormatting>
  <conditionalFormatting sqref="K223">
    <cfRule type="expression" dxfId="916" priority="287" stopIfTrue="1">
      <formula>$M223="TTL"</formula>
    </cfRule>
  </conditionalFormatting>
  <conditionalFormatting sqref="Y169:Y172">
    <cfRule type="expression" dxfId="915" priority="284" stopIfTrue="1">
      <formula>$I169="TTL"</formula>
    </cfRule>
  </conditionalFormatting>
  <conditionalFormatting sqref="AE159:AE163">
    <cfRule type="expression" dxfId="914" priority="283" stopIfTrue="1">
      <formula>$I159="TTL"</formula>
    </cfRule>
  </conditionalFormatting>
  <conditionalFormatting sqref="AE164:AE168">
    <cfRule type="expression" dxfId="913" priority="282" stopIfTrue="1">
      <formula>$I164="TTL"</formula>
    </cfRule>
  </conditionalFormatting>
  <conditionalFormatting sqref="AE169:AE172">
    <cfRule type="expression" dxfId="912" priority="281" stopIfTrue="1">
      <formula>$I169="TTL"</formula>
    </cfRule>
  </conditionalFormatting>
  <conditionalFormatting sqref="AE173:AE177">
    <cfRule type="expression" dxfId="911" priority="280" stopIfTrue="1">
      <formula>$I173="TTL"</formula>
    </cfRule>
  </conditionalFormatting>
  <conditionalFormatting sqref="AE178:AE182">
    <cfRule type="expression" dxfId="910" priority="279" stopIfTrue="1">
      <formula>$I178="TTL"</formula>
    </cfRule>
  </conditionalFormatting>
  <conditionalFormatting sqref="AE183:AE187">
    <cfRule type="expression" dxfId="909" priority="278" stopIfTrue="1">
      <formula>$I183="TTL"</formula>
    </cfRule>
  </conditionalFormatting>
  <conditionalFormatting sqref="AE188:AE192">
    <cfRule type="expression" dxfId="908" priority="277" stopIfTrue="1">
      <formula>$I188="TTL"</formula>
    </cfRule>
  </conditionalFormatting>
  <conditionalFormatting sqref="AE193:AE197">
    <cfRule type="expression" dxfId="907" priority="276" stopIfTrue="1">
      <formula>$I193="TTL"</formula>
    </cfRule>
  </conditionalFormatting>
  <conditionalFormatting sqref="AE222:AE223">
    <cfRule type="expression" dxfId="906" priority="273" stopIfTrue="1">
      <formula>$I222="TTL"</formula>
    </cfRule>
  </conditionalFormatting>
  <conditionalFormatting sqref="AG120:AH120">
    <cfRule type="expression" dxfId="905" priority="269">
      <formula>$I120="TTL"</formula>
    </cfRule>
  </conditionalFormatting>
  <conditionalFormatting sqref="AG149:AL152">
    <cfRule type="expression" dxfId="904" priority="267">
      <formula>$I149="TTL"</formula>
    </cfRule>
  </conditionalFormatting>
  <conditionalFormatting sqref="EA21">
    <cfRule type="expression" dxfId="903" priority="266" stopIfTrue="1">
      <formula>$I21="TTL"</formula>
    </cfRule>
  </conditionalFormatting>
  <conditionalFormatting sqref="EA21">
    <cfRule type="expression" dxfId="902" priority="265" stopIfTrue="1">
      <formula>$I21="TTL"</formula>
    </cfRule>
  </conditionalFormatting>
  <conditionalFormatting sqref="DG21:DZ21 AM21:BR21 CS21:DE21 BX21:CQ21">
    <cfRule type="expression" dxfId="901" priority="264">
      <formula>$I21="TTL"</formula>
    </cfRule>
  </conditionalFormatting>
  <conditionalFormatting sqref="BB21:BF21">
    <cfRule type="expression" dxfId="900" priority="262">
      <formula>BI21&gt;0</formula>
    </cfRule>
    <cfRule type="expression" dxfId="899" priority="263">
      <formula>AND(BB21&lt;$BB$5,BB21&gt;0)</formula>
    </cfRule>
  </conditionalFormatting>
  <conditionalFormatting sqref="AD21:AL21 K21:AB21">
    <cfRule type="expression" dxfId="898" priority="261">
      <formula>$I21="TTL"</formula>
    </cfRule>
  </conditionalFormatting>
  <conditionalFormatting sqref="AC21">
    <cfRule type="expression" dxfId="897" priority="260">
      <formula>$I21="TTL"</formula>
    </cfRule>
  </conditionalFormatting>
  <conditionalFormatting sqref="R227:S231 K227:K231 P227:P231 W227:W231 Y227:Y231 AE227:AE231">
    <cfRule type="expression" dxfId="896" priority="258" stopIfTrue="1">
      <formula>$I227="TTL"</formula>
    </cfRule>
  </conditionalFormatting>
  <conditionalFormatting sqref="AE260:AH260 AE275:AH275 AE261:AE274 AJ260:AK260 AD227:AE231 AJ275:AK275 AG227:AL227">
    <cfRule type="expression" dxfId="895" priority="257">
      <formula>$I227="TTL"</formula>
    </cfRule>
  </conditionalFormatting>
  <conditionalFormatting sqref="P232:P236">
    <cfRule type="expression" dxfId="894" priority="256" stopIfTrue="1">
      <formula>$I232="TTL"</formula>
    </cfRule>
  </conditionalFormatting>
  <conditionalFormatting sqref="P261:P270">
    <cfRule type="expression" dxfId="893" priority="255" stopIfTrue="1">
      <formula>$I261="TTL"</formula>
    </cfRule>
  </conditionalFormatting>
  <conditionalFormatting sqref="R232:R246">
    <cfRule type="expression" dxfId="892" priority="254" stopIfTrue="1">
      <formula>$I232="TTL"</formula>
    </cfRule>
  </conditionalFormatting>
  <conditionalFormatting sqref="R250:R254">
    <cfRule type="expression" dxfId="891" priority="253" stopIfTrue="1">
      <formula>$I250="TTL"</formula>
    </cfRule>
  </conditionalFormatting>
  <conditionalFormatting sqref="R266:R270">
    <cfRule type="expression" dxfId="890" priority="252" stopIfTrue="1">
      <formula>$I266="TTL"</formula>
    </cfRule>
  </conditionalFormatting>
  <conditionalFormatting sqref="AE232:AE236">
    <cfRule type="expression" dxfId="889" priority="251" stopIfTrue="1">
      <formula>$I232="TTL"</formula>
    </cfRule>
  </conditionalFormatting>
  <conditionalFormatting sqref="AE237:AE241">
    <cfRule type="expression" dxfId="888" priority="250" stopIfTrue="1">
      <formula>$I237="TTL"</formula>
    </cfRule>
  </conditionalFormatting>
  <conditionalFormatting sqref="AE242:AE246">
    <cfRule type="expression" dxfId="887" priority="249" stopIfTrue="1">
      <formula>$I242="TTL"</formula>
    </cfRule>
  </conditionalFormatting>
  <conditionalFormatting sqref="AE250:AE254">
    <cfRule type="expression" dxfId="886" priority="247" stopIfTrue="1">
      <formula>$I250="TTL"</formula>
    </cfRule>
  </conditionalFormatting>
  <conditionalFormatting sqref="AE261:AE265">
    <cfRule type="expression" dxfId="885" priority="246" stopIfTrue="1">
      <formula>$I261="TTL"</formula>
    </cfRule>
  </conditionalFormatting>
  <conditionalFormatting sqref="AE266:AE270">
    <cfRule type="expression" dxfId="884" priority="245" stopIfTrue="1">
      <formula>$I266="TTL"</formula>
    </cfRule>
  </conditionalFormatting>
  <conditionalFormatting sqref="AE271:AE274">
    <cfRule type="expression" dxfId="883" priority="244" stopIfTrue="1">
      <formula>$I271="TTL"</formula>
    </cfRule>
  </conditionalFormatting>
  <conditionalFormatting sqref="AM112:BR119">
    <cfRule type="expression" dxfId="882" priority="236">
      <formula>$I112="TTL"</formula>
    </cfRule>
  </conditionalFormatting>
  <conditionalFormatting sqref="K76:N76 P76:AB79 AI77:AL79 AH89:AI98 AL89:AL98 AG89:AG99 AJ89:AK99 K103:K104 M103:N104 P103:Q103 Q104 S103:X103 T104:V104 X104 Z103:AB104 AI103:AI104 AL103:AL104 AD111:AL111 AD103:AD104 AD88:AL88 AD76:AE79 AG76:AL76 AG77:AG79 AD89:AE98 AD116:AL119 AD112:AE115 AG112:AL115 K77:K79 M77:N79 K88:AB94 K95:K98 M95:AB98 K111:AB119">
    <cfRule type="expression" dxfId="881" priority="233">
      <formula>$I76="TTL"</formula>
    </cfRule>
  </conditionalFormatting>
  <conditionalFormatting sqref="K99 AH99:AI99 AL99 AD99:AE99 M99:AB99">
    <cfRule type="expression" dxfId="880" priority="232">
      <formula>$I99="TTL"</formula>
    </cfRule>
  </conditionalFormatting>
  <conditionalFormatting sqref="K107:K110 M105:N110 Q105:Q110 T105:V106 X105:X106 Z105:AB106 T107:AB110 AI105:AI110 AL105:AL110 AD105:AD110">
    <cfRule type="expression" dxfId="879" priority="231">
      <formula>$I105="TTL"</formula>
    </cfRule>
  </conditionalFormatting>
  <conditionalFormatting sqref="K80:K83 AI80:AL83 AD80:AE83 AG80:AG83 M80:AB83">
    <cfRule type="expression" dxfId="878" priority="230">
      <formula>$I80="TTL"</formula>
    </cfRule>
  </conditionalFormatting>
  <conditionalFormatting sqref="AH77:AH83">
    <cfRule type="expression" dxfId="877" priority="228">
      <formula>$I77="TTL"</formula>
    </cfRule>
  </conditionalFormatting>
  <conditionalFormatting sqref="AL100:AL101 AH100:AI101 AG100:AG102 AJ100:AK102 X101:AB101 AD100:AE101 K100:K101 M101:V101 M100:AB100">
    <cfRule type="expression" dxfId="876" priority="227">
      <formula>$I100="TTL"</formula>
    </cfRule>
  </conditionalFormatting>
  <conditionalFormatting sqref="K102 AH102:AI102 AL102 X102 Z102:AB102 AD102:AE102 M102:V102">
    <cfRule type="expression" dxfId="875" priority="226">
      <formula>$I102="TTL"</formula>
    </cfRule>
  </conditionalFormatting>
  <conditionalFormatting sqref="W101:W102">
    <cfRule type="expression" dxfId="874" priority="225">
      <formula>$I101="TTL"</formula>
    </cfRule>
  </conditionalFormatting>
  <conditionalFormatting sqref="Y102">
    <cfRule type="expression" dxfId="873" priority="224">
      <formula>$I102="TTL"</formula>
    </cfRule>
  </conditionalFormatting>
  <conditionalFormatting sqref="K105">
    <cfRule type="expression" dxfId="872" priority="221">
      <formula>$I105="TTL"</formula>
    </cfRule>
  </conditionalFormatting>
  <conditionalFormatting sqref="K106">
    <cfRule type="expression" dxfId="871" priority="220">
      <formula>$I106="TTL"</formula>
    </cfRule>
  </conditionalFormatting>
  <conditionalFormatting sqref="O103:O110">
    <cfRule type="expression" dxfId="870" priority="218">
      <formula>$I103="TTL"</formula>
    </cfRule>
  </conditionalFormatting>
  <conditionalFormatting sqref="P104:P110">
    <cfRule type="expression" dxfId="869" priority="217">
      <formula>$I104="TTL"</formula>
    </cfRule>
  </conditionalFormatting>
  <conditionalFormatting sqref="R103:R110">
    <cfRule type="expression" dxfId="868" priority="216">
      <formula>$I103="TTL"</formula>
    </cfRule>
  </conditionalFormatting>
  <conditionalFormatting sqref="S104:S110">
    <cfRule type="expression" dxfId="867" priority="215">
      <formula>$I104="TTL"</formula>
    </cfRule>
  </conditionalFormatting>
  <conditionalFormatting sqref="W104:W106">
    <cfRule type="expression" dxfId="866" priority="214">
      <formula>$I104="TTL"</formula>
    </cfRule>
  </conditionalFormatting>
  <conditionalFormatting sqref="Y103:Y106">
    <cfRule type="expression" dxfId="865" priority="213">
      <formula>$I103="TTL"</formula>
    </cfRule>
  </conditionalFormatting>
  <conditionalFormatting sqref="AE103:AE106">
    <cfRule type="expression" dxfId="864" priority="212">
      <formula>$I103="TTL"</formula>
    </cfRule>
  </conditionalFormatting>
  <conditionalFormatting sqref="AE107:AE110">
    <cfRule type="expression" dxfId="863" priority="211">
      <formula>$I107="TTL"</formula>
    </cfRule>
  </conditionalFormatting>
  <conditionalFormatting sqref="AG103:AG110">
    <cfRule type="expression" dxfId="862" priority="208">
      <formula>$I103="TTL"</formula>
    </cfRule>
  </conditionalFormatting>
  <conditionalFormatting sqref="AH103:AH110">
    <cfRule type="expression" dxfId="861" priority="207">
      <formula>$I103="TTL"</formula>
    </cfRule>
  </conditionalFormatting>
  <conditionalFormatting sqref="AJ103:AK110">
    <cfRule type="expression" dxfId="860" priority="206">
      <formula>$I103="TTL"</formula>
    </cfRule>
  </conditionalFormatting>
  <conditionalFormatting sqref="AC76:AC83 AC88:AC119">
    <cfRule type="expression" dxfId="859" priority="205">
      <formula>$I76="TTL"</formula>
    </cfRule>
  </conditionalFormatting>
  <conditionalFormatting sqref="O120:O147">
    <cfRule type="expression" dxfId="858" priority="204">
      <formula>$I120="TTL"</formula>
    </cfRule>
  </conditionalFormatting>
  <conditionalFormatting sqref="AE120:AE147">
    <cfRule type="expression" dxfId="857" priority="203">
      <formula>$I120="TTL"</formula>
    </cfRule>
  </conditionalFormatting>
  <conditionalFormatting sqref="EA255:EA259">
    <cfRule type="expression" dxfId="856" priority="197" stopIfTrue="1">
      <formula>$I255="TTL"</formula>
    </cfRule>
  </conditionalFormatting>
  <conditionalFormatting sqref="EA255:EA259">
    <cfRule type="expression" dxfId="855" priority="196" stopIfTrue="1">
      <formula>$I255="TTL"</formula>
    </cfRule>
  </conditionalFormatting>
  <conditionalFormatting sqref="DG255:DZ259 CS255:DE259 BX255:CQ259">
    <cfRule type="expression" dxfId="854" priority="195">
      <formula>$I255="TTL"</formula>
    </cfRule>
  </conditionalFormatting>
  <conditionalFormatting sqref="BB255:BF259">
    <cfRule type="expression" dxfId="853" priority="193">
      <formula>BI255&gt;0</formula>
    </cfRule>
    <cfRule type="expression" dxfId="852" priority="194">
      <formula>AND(BB255&lt;$BB$5,BB255&gt;0)</formula>
    </cfRule>
  </conditionalFormatting>
  <conditionalFormatting sqref="AM255:BR259">
    <cfRule type="expression" dxfId="851" priority="192">
      <formula>$I255="TTL"</formula>
    </cfRule>
  </conditionalFormatting>
  <conditionalFormatting sqref="AG256:AG259">
    <cfRule type="expression" dxfId="850" priority="189">
      <formula>$I256="TTL"</formula>
    </cfRule>
  </conditionalFormatting>
  <conditionalFormatting sqref="AG255 K255:N259 AI255:AL259 P255:AB259 AD255:AE259">
    <cfRule type="expression" dxfId="849" priority="191">
      <formula>$I255="TTL"</formula>
    </cfRule>
  </conditionalFormatting>
  <conditionalFormatting sqref="AH255:AH259">
    <cfRule type="expression" dxfId="848" priority="187">
      <formula>$I255="TTL"</formula>
    </cfRule>
  </conditionalFormatting>
  <conditionalFormatting sqref="O255:O259">
    <cfRule type="expression" dxfId="847" priority="188">
      <formula>$I255="TTL"</formula>
    </cfRule>
  </conditionalFormatting>
  <conditionalFormatting sqref="AC255:AC260">
    <cfRule type="expression" dxfId="846" priority="186">
      <formula>$I255="TTL"</formula>
    </cfRule>
  </conditionalFormatting>
  <conditionalFormatting sqref="K75:AB75 AD75:AL75">
    <cfRule type="expression" dxfId="845" priority="179">
      <formula>$I75="TTL"</formula>
    </cfRule>
  </conditionalFormatting>
  <conditionalFormatting sqref="P58:X62 Z58:AB62 P63:V70 X63:AB70">
    <cfRule type="expression" dxfId="844" priority="178">
      <formula>$I58="TTL"</formula>
    </cfRule>
  </conditionalFormatting>
  <conditionalFormatting sqref="Y58:Y62">
    <cfRule type="expression" dxfId="843" priority="175">
      <formula>$I58="TTL"</formula>
    </cfRule>
  </conditionalFormatting>
  <conditionalFormatting sqref="AE31:AE57">
    <cfRule type="expression" dxfId="842" priority="165">
      <formula>$I31="TTL"</formula>
    </cfRule>
  </conditionalFormatting>
  <conditionalFormatting sqref="AE58:AE62">
    <cfRule type="expression" dxfId="841" priority="164">
      <formula>$I58="TTL"</formula>
    </cfRule>
  </conditionalFormatting>
  <conditionalFormatting sqref="AE63:AE66">
    <cfRule type="expression" dxfId="840" priority="160">
      <formula>$I63="TTL"</formula>
    </cfRule>
  </conditionalFormatting>
  <conditionalFormatting sqref="AE67:AE70">
    <cfRule type="expression" dxfId="839" priority="159">
      <formula>$I67="TTL"</formula>
    </cfRule>
  </conditionalFormatting>
  <conditionalFormatting sqref="W63:W70">
    <cfRule type="expression" dxfId="838" priority="158">
      <formula>$I63="TTL"</formula>
    </cfRule>
  </conditionalFormatting>
  <conditionalFormatting sqref="AE303:AH303 AE288:AE302 AG288:AH302">
    <cfRule type="expression" dxfId="837" priority="157">
      <formula>$I288="TTL"</formula>
    </cfRule>
  </conditionalFormatting>
  <conditionalFormatting sqref="EA71:EA74">
    <cfRule type="expression" dxfId="836" priority="152" stopIfTrue="1">
      <formula>$I71="TTL"</formula>
    </cfRule>
  </conditionalFormatting>
  <conditionalFormatting sqref="EA71:EA74">
    <cfRule type="expression" dxfId="835" priority="151" stopIfTrue="1">
      <formula>$I71="TTL"</formula>
    </cfRule>
  </conditionalFormatting>
  <conditionalFormatting sqref="BX71:CQ74 CS71:DE74 DG71:DZ74 AM71:BR74">
    <cfRule type="expression" dxfId="834" priority="150">
      <formula>$I71="TTL"</formula>
    </cfRule>
  </conditionalFormatting>
  <conditionalFormatting sqref="BB71:BF74">
    <cfRule type="expression" dxfId="833" priority="148">
      <formula>BI71&gt;0</formula>
    </cfRule>
    <cfRule type="expression" dxfId="832" priority="149">
      <formula>AND(BB71&lt;$BB$5,BB71&gt;0)</formula>
    </cfRule>
  </conditionalFormatting>
  <conditionalFormatting sqref="AI71:AI74 AL71:AL74 AD71:AD74 K71:AB74">
    <cfRule type="expression" dxfId="831" priority="147">
      <formula>$I71="TTL"</formula>
    </cfRule>
  </conditionalFormatting>
  <conditionalFormatting sqref="AG71:AH74">
    <cfRule type="expression" dxfId="830" priority="146">
      <formula>$I71="TTL"</formula>
    </cfRule>
  </conditionalFormatting>
  <conditionalFormatting sqref="AJ71:AK74">
    <cfRule type="expression" dxfId="829" priority="145">
      <formula>$I71="TTL"</formula>
    </cfRule>
  </conditionalFormatting>
  <conditionalFormatting sqref="AC71:AC75">
    <cfRule type="expression" dxfId="828" priority="144">
      <formula>$I71="TTL"</formula>
    </cfRule>
  </conditionalFormatting>
  <conditionalFormatting sqref="AE71:AE74">
    <cfRule type="expression" dxfId="827" priority="143">
      <formula>$I71="TTL"</formula>
    </cfRule>
  </conditionalFormatting>
  <conditionalFormatting sqref="M84:AB87 AI84:AL87 AD84:AE87 AG84:AG87">
    <cfRule type="expression" dxfId="826" priority="142">
      <formula>$I84="TTL"</formula>
    </cfRule>
  </conditionalFormatting>
  <conditionalFormatting sqref="AH84:AH87">
    <cfRule type="expression" dxfId="825" priority="140">
      <formula>$I84="TTL"</formula>
    </cfRule>
  </conditionalFormatting>
  <conditionalFormatting sqref="AC84:AC87">
    <cfRule type="expression" dxfId="824" priority="139">
      <formula>$I84="TTL"</formula>
    </cfRule>
  </conditionalFormatting>
  <conditionalFormatting sqref="AG261:AH261 AI261:AL274">
    <cfRule type="expression" dxfId="823" priority="138">
      <formula>$I261="TTL"</formula>
    </cfRule>
  </conditionalFormatting>
  <conditionalFormatting sqref="AG262:AH274">
    <cfRule type="expression" dxfId="822" priority="137">
      <formula>$I262="TTL"</formula>
    </cfRule>
  </conditionalFormatting>
  <conditionalFormatting sqref="O76:O79">
    <cfRule type="expression" dxfId="821" priority="136">
      <formula>$I76="TTL"</formula>
    </cfRule>
  </conditionalFormatting>
  <conditionalFormatting sqref="K314:L314 K323:K324 K330:L330 W330 K336:L336 W336">
    <cfRule type="expression" dxfId="820" priority="135" stopIfTrue="1">
      <formula>$I314="TTL"</formula>
    </cfRule>
  </conditionalFormatting>
  <conditionalFormatting sqref="X304:X313 K314:AB314 AG304:AL304 M304:V313 K323:K324 K330:AB330 M315:V329 X315:X329 Z315:AB329 AG315:AL329 K336:AB336 M331:V335 X331:X335 Z331:AB335 AG331:AL335 AD331:AD335 AD336:AL336 AD315:AD329 AD330:AL330 AD314:AL314">
    <cfRule type="expression" dxfId="819" priority="134">
      <formula>$I304="TTL"</formula>
    </cfRule>
  </conditionalFormatting>
  <conditionalFormatting sqref="K323:K324 K330 K336">
    <cfRule type="expression" dxfId="818" priority="133" stopIfTrue="1">
      <formula>$M323="TTL"</formula>
    </cfRule>
  </conditionalFormatting>
  <conditionalFormatting sqref="K304:K307">
    <cfRule type="expression" dxfId="817" priority="132">
      <formula>$I304="TTL"</formula>
    </cfRule>
  </conditionalFormatting>
  <conditionalFormatting sqref="AE304:AE308">
    <cfRule type="expression" dxfId="816" priority="131">
      <formula>$I304="TTL"</formula>
    </cfRule>
  </conditionalFormatting>
  <conditionalFormatting sqref="AE304:AE308">
    <cfRule type="expression" dxfId="815" priority="130" stopIfTrue="1">
      <formula>$I304="TTL"</formula>
    </cfRule>
  </conditionalFormatting>
  <conditionalFormatting sqref="K308">
    <cfRule type="expression" dxfId="814" priority="129">
      <formula>$I308="TTL"</formula>
    </cfRule>
  </conditionalFormatting>
  <conditionalFormatting sqref="K309:K312">
    <cfRule type="expression" dxfId="813" priority="128">
      <formula>$I309="TTL"</formula>
    </cfRule>
  </conditionalFormatting>
  <conditionalFormatting sqref="K313">
    <cfRule type="expression" dxfId="812" priority="127">
      <formula>$I313="TTL"</formula>
    </cfRule>
  </conditionalFormatting>
  <conditionalFormatting sqref="W304">
    <cfRule type="expression" dxfId="811" priority="126">
      <formula>$I304="TTL"</formula>
    </cfRule>
  </conditionalFormatting>
  <conditionalFormatting sqref="W305:W308">
    <cfRule type="expression" dxfId="810" priority="125">
      <formula>$I305="TTL"</formula>
    </cfRule>
  </conditionalFormatting>
  <conditionalFormatting sqref="W309">
    <cfRule type="expression" dxfId="809" priority="124">
      <formula>$I309="TTL"</formula>
    </cfRule>
  </conditionalFormatting>
  <conditionalFormatting sqref="W310:W313">
    <cfRule type="expression" dxfId="808" priority="123">
      <formula>$I310="TTL"</formula>
    </cfRule>
  </conditionalFormatting>
  <conditionalFormatting sqref="Y308">
    <cfRule type="expression" dxfId="807" priority="122">
      <formula>$I308="TTL"</formula>
    </cfRule>
  </conditionalFormatting>
  <conditionalFormatting sqref="Y309">
    <cfRule type="expression" dxfId="806" priority="121">
      <formula>$I309="TTL"</formula>
    </cfRule>
  </conditionalFormatting>
  <conditionalFormatting sqref="Y310:Y313">
    <cfRule type="expression" dxfId="805" priority="120">
      <formula>$I310="TTL"</formula>
    </cfRule>
  </conditionalFormatting>
  <conditionalFormatting sqref="Y304:Y307">
    <cfRule type="expression" dxfId="804" priority="119">
      <formula>$I304="TTL"</formula>
    </cfRule>
  </conditionalFormatting>
  <conditionalFormatting sqref="AE309:AE313">
    <cfRule type="expression" dxfId="803" priority="118">
      <formula>$I309="TTL"</formula>
    </cfRule>
  </conditionalFormatting>
  <conditionalFormatting sqref="AE309:AE313">
    <cfRule type="expression" dxfId="802" priority="117" stopIfTrue="1">
      <formula>$I309="TTL"</formula>
    </cfRule>
  </conditionalFormatting>
  <conditionalFormatting sqref="K315:K316">
    <cfRule type="expression" dxfId="801" priority="105">
      <formula>$I315="TTL"</formula>
    </cfRule>
  </conditionalFormatting>
  <conditionalFormatting sqref="K320:K322">
    <cfRule type="expression" dxfId="800" priority="104">
      <formula>$I320="TTL"</formula>
    </cfRule>
  </conditionalFormatting>
  <conditionalFormatting sqref="K317">
    <cfRule type="expression" dxfId="799" priority="103">
      <formula>$I317="TTL"</formula>
    </cfRule>
  </conditionalFormatting>
  <conditionalFormatting sqref="K318">
    <cfRule type="expression" dxfId="798" priority="102">
      <formula>$I318="TTL"</formula>
    </cfRule>
  </conditionalFormatting>
  <conditionalFormatting sqref="K319">
    <cfRule type="expression" dxfId="797" priority="101">
      <formula>$I319="TTL"</formula>
    </cfRule>
  </conditionalFormatting>
  <conditionalFormatting sqref="K325:K326">
    <cfRule type="expression" dxfId="796" priority="100">
      <formula>$I325="TTL"</formula>
    </cfRule>
  </conditionalFormatting>
  <conditionalFormatting sqref="K327">
    <cfRule type="expression" dxfId="795" priority="99">
      <formula>$I327="TTL"</formula>
    </cfRule>
  </conditionalFormatting>
  <conditionalFormatting sqref="K328">
    <cfRule type="expression" dxfId="794" priority="98">
      <formula>$I328="TTL"</formula>
    </cfRule>
  </conditionalFormatting>
  <conditionalFormatting sqref="K329">
    <cfRule type="expression" dxfId="793" priority="97">
      <formula>$I329="TTL"</formula>
    </cfRule>
  </conditionalFormatting>
  <conditionalFormatting sqref="W315">
    <cfRule type="expression" dxfId="792" priority="94">
      <formula>$I315="TTL"</formula>
    </cfRule>
  </conditionalFormatting>
  <conditionalFormatting sqref="W316:W319">
    <cfRule type="expression" dxfId="791" priority="93">
      <formula>$I316="TTL"</formula>
    </cfRule>
  </conditionalFormatting>
  <conditionalFormatting sqref="W320">
    <cfRule type="expression" dxfId="790" priority="92">
      <formula>$I320="TTL"</formula>
    </cfRule>
  </conditionalFormatting>
  <conditionalFormatting sqref="W321:W324">
    <cfRule type="expression" dxfId="789" priority="91">
      <formula>$I321="TTL"</formula>
    </cfRule>
  </conditionalFormatting>
  <conditionalFormatting sqref="W325">
    <cfRule type="expression" dxfId="788" priority="90">
      <formula>$I325="TTL"</formula>
    </cfRule>
  </conditionalFormatting>
  <conditionalFormatting sqref="W326:W329">
    <cfRule type="expression" dxfId="787" priority="89">
      <formula>$I326="TTL"</formula>
    </cfRule>
  </conditionalFormatting>
  <conditionalFormatting sqref="Y315:Y319">
    <cfRule type="expression" dxfId="786" priority="88">
      <formula>$I315="TTL"</formula>
    </cfRule>
  </conditionalFormatting>
  <conditionalFormatting sqref="Y320:Y329">
    <cfRule type="expression" dxfId="785" priority="87">
      <formula>$I320="TTL"</formula>
    </cfRule>
  </conditionalFormatting>
  <conditionalFormatting sqref="AE315:AE319">
    <cfRule type="expression" dxfId="784" priority="86">
      <formula>$I315="TTL"</formula>
    </cfRule>
  </conditionalFormatting>
  <conditionalFormatting sqref="AE315:AE319">
    <cfRule type="expression" dxfId="783" priority="85" stopIfTrue="1">
      <formula>$I315="TTL"</formula>
    </cfRule>
  </conditionalFormatting>
  <conditionalFormatting sqref="AE320:AE324">
    <cfRule type="expression" dxfId="782" priority="83">
      <formula>$I320="TTL"</formula>
    </cfRule>
  </conditionalFormatting>
  <conditionalFormatting sqref="AE320:AE324">
    <cfRule type="expression" dxfId="781" priority="82" stopIfTrue="1">
      <formula>$I320="TTL"</formula>
    </cfRule>
  </conditionalFormatting>
  <conditionalFormatting sqref="AE325:AE329">
    <cfRule type="expression" dxfId="780" priority="81">
      <formula>$I325="TTL"</formula>
    </cfRule>
  </conditionalFormatting>
  <conditionalFormatting sqref="AE325:AE329">
    <cfRule type="expression" dxfId="779" priority="80" stopIfTrue="1">
      <formula>$I325="TTL"</formula>
    </cfRule>
  </conditionalFormatting>
  <conditionalFormatting sqref="K331:K334">
    <cfRule type="expression" dxfId="778" priority="77">
      <formula>$I331="TTL"</formula>
    </cfRule>
  </conditionalFormatting>
  <conditionalFormatting sqref="K335">
    <cfRule type="expression" dxfId="777" priority="76">
      <formula>$I335="TTL"</formula>
    </cfRule>
  </conditionalFormatting>
  <conditionalFormatting sqref="W331">
    <cfRule type="expression" dxfId="776" priority="75">
      <formula>$I331="TTL"</formula>
    </cfRule>
  </conditionalFormatting>
  <conditionalFormatting sqref="W332:W335">
    <cfRule type="expression" dxfId="775" priority="74">
      <formula>$I332="TTL"</formula>
    </cfRule>
  </conditionalFormatting>
  <conditionalFormatting sqref="Y331:Y335">
    <cfRule type="expression" dxfId="774" priority="73">
      <formula>$I331="TTL"</formula>
    </cfRule>
  </conditionalFormatting>
  <conditionalFormatting sqref="AE331:AE335">
    <cfRule type="expression" dxfId="773" priority="72">
      <formula>$I331="TTL"</formula>
    </cfRule>
  </conditionalFormatting>
  <conditionalFormatting sqref="AE331:AE335">
    <cfRule type="expression" dxfId="772" priority="71" stopIfTrue="1">
      <formula>$I331="TTL"</formula>
    </cfRule>
  </conditionalFormatting>
  <conditionalFormatting sqref="AF13:AF20">
    <cfRule type="expression" dxfId="771" priority="59">
      <formula>$I13="TTL"</formula>
    </cfRule>
  </conditionalFormatting>
  <conditionalFormatting sqref="AF22:AF29">
    <cfRule type="expression" dxfId="770" priority="58">
      <formula>$I22="TTL"</formula>
    </cfRule>
  </conditionalFormatting>
  <conditionalFormatting sqref="AF71:AF74 AF41:AF57">
    <cfRule type="expression" dxfId="769" priority="57">
      <formula>$I41="TTL"</formula>
    </cfRule>
  </conditionalFormatting>
  <conditionalFormatting sqref="AF58:AF62">
    <cfRule type="expression" dxfId="768" priority="56">
      <formula>$I58="TTL"</formula>
    </cfRule>
  </conditionalFormatting>
  <conditionalFormatting sqref="AF31:AF35">
    <cfRule type="expression" dxfId="767" priority="55">
      <formula>$I31="TTL"</formula>
    </cfRule>
  </conditionalFormatting>
  <conditionalFormatting sqref="AF36:AF40">
    <cfRule type="expression" dxfId="766" priority="54">
      <formula>$I36="TTL"</formula>
    </cfRule>
  </conditionalFormatting>
  <conditionalFormatting sqref="AF63:AF66">
    <cfRule type="expression" dxfId="765" priority="53">
      <formula>$I63="TTL"</formula>
    </cfRule>
  </conditionalFormatting>
  <conditionalFormatting sqref="AF67:AF70">
    <cfRule type="expression" dxfId="764" priority="52">
      <formula>$I67="TTL"</formula>
    </cfRule>
  </conditionalFormatting>
  <conditionalFormatting sqref="AF84:AF87 AF76:AF79">
    <cfRule type="expression" dxfId="763" priority="51">
      <formula>$I76="TTL"</formula>
    </cfRule>
  </conditionalFormatting>
  <conditionalFormatting sqref="AF80:AF83">
    <cfRule type="expression" dxfId="762" priority="50">
      <formula>$I80="TTL"</formula>
    </cfRule>
  </conditionalFormatting>
  <conditionalFormatting sqref="AF89:AF98">
    <cfRule type="expression" dxfId="761" priority="49">
      <formula>$I89="TTL"</formula>
    </cfRule>
  </conditionalFormatting>
  <conditionalFormatting sqref="AF99">
    <cfRule type="expression" dxfId="760" priority="48">
      <formula>$I99="TTL"</formula>
    </cfRule>
  </conditionalFormatting>
  <conditionalFormatting sqref="AF100:AF101">
    <cfRule type="expression" dxfId="759" priority="47">
      <formula>$I100="TTL"</formula>
    </cfRule>
  </conditionalFormatting>
  <conditionalFormatting sqref="AF102">
    <cfRule type="expression" dxfId="758" priority="46">
      <formula>$I102="TTL"</formula>
    </cfRule>
  </conditionalFormatting>
  <conditionalFormatting sqref="AF103:AF106">
    <cfRule type="expression" dxfId="757" priority="45">
      <formula>$I103="TTL"</formula>
    </cfRule>
  </conditionalFormatting>
  <conditionalFormatting sqref="AF107:AF110">
    <cfRule type="expression" dxfId="756" priority="44">
      <formula>$I107="TTL"</formula>
    </cfRule>
  </conditionalFormatting>
  <conditionalFormatting sqref="AF112:AF115">
    <cfRule type="expression" dxfId="755" priority="43">
      <formula>$I112="TTL"</formula>
    </cfRule>
  </conditionalFormatting>
  <conditionalFormatting sqref="AF125:AF126 AF128:AF147">
    <cfRule type="expression" dxfId="754" priority="42">
      <formula>$I125="TTL"</formula>
    </cfRule>
  </conditionalFormatting>
  <conditionalFormatting sqref="AF127">
    <cfRule type="expression" dxfId="753" priority="41">
      <formula>$I127="TTL"</formula>
    </cfRule>
  </conditionalFormatting>
  <conditionalFormatting sqref="AF120:AF124">
    <cfRule type="expression" dxfId="752" priority="40">
      <formula>$I120="TTL"</formula>
    </cfRule>
  </conditionalFormatting>
  <conditionalFormatting sqref="AF149:AF152">
    <cfRule type="expression" dxfId="751" priority="39">
      <formula>$I149="TTL"</formula>
    </cfRule>
  </conditionalFormatting>
  <conditionalFormatting sqref="AF159:AF197">
    <cfRule type="expression" dxfId="750" priority="38">
      <formula>$I159="TTL"</formula>
    </cfRule>
  </conditionalFormatting>
  <conditionalFormatting sqref="AF154:AF158">
    <cfRule type="expression" dxfId="749" priority="37">
      <formula>$I154="TTL"</formula>
    </cfRule>
  </conditionalFormatting>
  <conditionalFormatting sqref="AF199:AF225">
    <cfRule type="expression" dxfId="748" priority="36">
      <formula>$I199="TTL"</formula>
    </cfRule>
  </conditionalFormatting>
  <conditionalFormatting sqref="AF237:AF254">
    <cfRule type="expression" dxfId="747" priority="35">
      <formula>$I237="TTL"</formula>
    </cfRule>
  </conditionalFormatting>
  <conditionalFormatting sqref="AF227:AF231">
    <cfRule type="expression" dxfId="746" priority="34">
      <formula>$I227="TTL"</formula>
    </cfRule>
  </conditionalFormatting>
  <conditionalFormatting sqref="AF232:AF236">
    <cfRule type="expression" dxfId="745" priority="33">
      <formula>$I232="TTL"</formula>
    </cfRule>
  </conditionalFormatting>
  <conditionalFormatting sqref="AF255:AF259">
    <cfRule type="expression" dxfId="744" priority="32">
      <formula>$I255="TTL"</formula>
    </cfRule>
  </conditionalFormatting>
  <conditionalFormatting sqref="AF266:AF274">
    <cfRule type="expression" dxfId="743" priority="31">
      <formula>$I266="TTL"</formula>
    </cfRule>
  </conditionalFormatting>
  <conditionalFormatting sqref="AF261:AF265">
    <cfRule type="expression" dxfId="742" priority="30">
      <formula>$I261="TTL"</formula>
    </cfRule>
  </conditionalFormatting>
  <conditionalFormatting sqref="AF276:AF286">
    <cfRule type="expression" dxfId="741" priority="28">
      <formula>$I276="TTL"</formula>
    </cfRule>
  </conditionalFormatting>
  <conditionalFormatting sqref="AF288:AF292">
    <cfRule type="expression" dxfId="740" priority="27">
      <formula>$I288="TTL"</formula>
    </cfRule>
  </conditionalFormatting>
  <conditionalFormatting sqref="AF293:AF297">
    <cfRule type="expression" dxfId="739" priority="26">
      <formula>$I293="TTL"</formula>
    </cfRule>
  </conditionalFormatting>
  <conditionalFormatting sqref="AF298:AF302">
    <cfRule type="expression" dxfId="738" priority="25">
      <formula>$I298="TTL"</formula>
    </cfRule>
  </conditionalFormatting>
  <conditionalFormatting sqref="AF304:AF308">
    <cfRule type="expression" dxfId="737" priority="24">
      <formula>$I304="TTL"</formula>
    </cfRule>
  </conditionalFormatting>
  <conditionalFormatting sqref="AF309:AF313">
    <cfRule type="expression" dxfId="736" priority="23">
      <formula>$I309="TTL"</formula>
    </cfRule>
  </conditionalFormatting>
  <conditionalFormatting sqref="AF325:AF329">
    <cfRule type="expression" dxfId="735" priority="22">
      <formula>$I325="TTL"</formula>
    </cfRule>
  </conditionalFormatting>
  <conditionalFormatting sqref="AF315:AF319">
    <cfRule type="expression" dxfId="734" priority="21">
      <formula>$I315="TTL"</formula>
    </cfRule>
  </conditionalFormatting>
  <conditionalFormatting sqref="AF320:AF324">
    <cfRule type="expression" dxfId="733" priority="20">
      <formula>$I320="TTL"</formula>
    </cfRule>
  </conditionalFormatting>
  <conditionalFormatting sqref="AF331:AF335">
    <cfRule type="expression" dxfId="732" priority="19">
      <formula>$I331="TTL"</formula>
    </cfRule>
  </conditionalFormatting>
  <conditionalFormatting sqref="K102">
    <cfRule type="expression" dxfId="731" priority="18">
      <formula>$I102="TTL"</formula>
    </cfRule>
  </conditionalFormatting>
  <conditionalFormatting sqref="L77:L87">
    <cfRule type="expression" dxfId="730" priority="17">
      <formula>$I77="TTL"</formula>
    </cfRule>
  </conditionalFormatting>
  <conditionalFormatting sqref="L95:L102">
    <cfRule type="expression" dxfId="729" priority="16">
      <formula>$I95="TTL"</formula>
    </cfRule>
  </conditionalFormatting>
  <conditionalFormatting sqref="L103:L110">
    <cfRule type="expression" dxfId="728" priority="15">
      <formula>$I103="TTL"</formula>
    </cfRule>
  </conditionalFormatting>
  <conditionalFormatting sqref="L304:L313">
    <cfRule type="expression" dxfId="727" priority="14">
      <formula>$I304="TTL"</formula>
    </cfRule>
  </conditionalFormatting>
  <conditionalFormatting sqref="L315:L329">
    <cfRule type="expression" dxfId="726" priority="13">
      <formula>$I315="TTL"</formula>
    </cfRule>
  </conditionalFormatting>
  <conditionalFormatting sqref="L331:L335">
    <cfRule type="expression" dxfId="725" priority="12">
      <formula>$I331="TTL"</formula>
    </cfRule>
  </conditionalFormatting>
  <conditionalFormatting sqref="AC261 AC263 AC265">
    <cfRule type="expression" dxfId="724" priority="11">
      <formula>$I261="TTL"</formula>
    </cfRule>
  </conditionalFormatting>
  <conditionalFormatting sqref="AC262 AC264">
    <cfRule type="expression" dxfId="723" priority="10">
      <formula>$I262="TTL"</formula>
    </cfRule>
  </conditionalFormatting>
  <conditionalFormatting sqref="K287:AL287">
    <cfRule type="expression" dxfId="722" priority="9">
      <formula>$I287="TTL"</formula>
    </cfRule>
  </conditionalFormatting>
  <conditionalFormatting sqref="BB199:BB221">
    <cfRule type="expression" dxfId="721" priority="5">
      <formula>$I199="TTL"</formula>
    </cfRule>
  </conditionalFormatting>
  <conditionalFormatting sqref="BB261:BB274 BB331:BB335">
    <cfRule type="expression" dxfId="720" priority="4">
      <formula>$I261="TTL"</formula>
    </cfRule>
  </conditionalFormatting>
  <conditionalFormatting sqref="BC112:BC115">
    <cfRule type="expression" dxfId="719" priority="3" stopIfTrue="1">
      <formula>$I112="TTL"</formula>
    </cfRule>
  </conditionalFormatting>
  <conditionalFormatting sqref="BC203:BC206">
    <cfRule type="expression" dxfId="718" priority="2">
      <formula>$I203="TTL"</formula>
    </cfRule>
  </conditionalFormatting>
  <conditionalFormatting sqref="BC199:BC202">
    <cfRule type="expression" dxfId="717" priority="1">
      <formula>$I199="TTL"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I16" sqref="I16"/>
    </sheetView>
  </sheetViews>
  <sheetFormatPr defaultRowHeight="13.5" outlineLevelCol="1"/>
  <cols>
    <col min="1" max="1" width="6.109375" style="482" customWidth="1" outlineLevel="1"/>
    <col min="2" max="2" width="6.109375" style="483" customWidth="1" outlineLevel="1"/>
    <col min="3" max="3" width="1.109375" style="326" customWidth="1"/>
    <col min="4" max="4" width="9.21875" style="326" customWidth="1"/>
    <col min="5" max="5" width="9.21875" style="331" customWidth="1"/>
    <col min="6" max="6" width="11.109375" style="331" customWidth="1"/>
    <col min="7" max="7" width="4.5546875" style="331" customWidth="1"/>
    <col min="8" max="8" width="8.88671875" style="331"/>
    <col min="9" max="10" width="11.109375" style="331" customWidth="1"/>
    <col min="11" max="11" width="9.21875" style="331" customWidth="1"/>
    <col min="12" max="12" width="7" style="351" customWidth="1"/>
    <col min="13" max="13" width="6.109375" style="351" customWidth="1"/>
    <col min="14" max="17" width="6.5546875" style="351" customWidth="1" outlineLevel="1"/>
    <col min="18" max="20" width="6.109375" style="351" customWidth="1"/>
    <col min="21" max="21" width="7.6640625" style="351" customWidth="1"/>
    <col min="22" max="22" width="11.44140625" style="328" customWidth="1"/>
    <col min="23" max="23" width="11.44140625" style="331" customWidth="1"/>
    <col min="24" max="25" width="11.44140625" style="338" customWidth="1"/>
    <col min="26" max="26" width="15" style="460" bestFit="1" customWidth="1"/>
    <col min="27" max="27" width="8.88671875" style="331"/>
    <col min="28" max="36" width="8.88671875" style="319"/>
    <col min="37" max="37" width="6.44140625" style="319" customWidth="1"/>
    <col min="38" max="39" width="8.88671875" style="319"/>
    <col min="40" max="40" width="7.5546875" style="319" customWidth="1"/>
    <col min="41" max="16384" width="8.88671875" style="319"/>
  </cols>
  <sheetData>
    <row r="1" spans="1:31" s="20" customFormat="1" ht="25.5">
      <c r="A1" s="72"/>
      <c r="B1" s="76"/>
      <c r="C1" s="16"/>
      <c r="D1" s="73">
        <f>기획현황!$K$2</f>
        <v>2014</v>
      </c>
      <c r="E1" s="73" t="str">
        <f>기획현황!$L$2</f>
        <v>FW</v>
      </c>
      <c r="F1" s="74" t="s">
        <v>1676</v>
      </c>
      <c r="G1" s="74"/>
      <c r="H1" s="75"/>
      <c r="I1" s="19"/>
      <c r="K1" s="19"/>
      <c r="L1" s="77"/>
      <c r="M1" s="77"/>
      <c r="N1" s="77"/>
      <c r="O1" s="77"/>
      <c r="P1" s="77"/>
      <c r="Q1" s="77"/>
      <c r="R1" s="77"/>
      <c r="S1" s="77"/>
      <c r="T1" s="77"/>
      <c r="U1" s="77"/>
      <c r="V1" s="21"/>
      <c r="X1" s="22"/>
      <c r="Y1" s="22"/>
      <c r="Z1" s="23"/>
      <c r="AA1" s="19"/>
      <c r="AE1" s="19"/>
    </row>
    <row r="2" spans="1:31" s="320" customFormat="1">
      <c r="A2" s="1414"/>
      <c r="B2" s="450"/>
      <c r="C2" s="317"/>
      <c r="D2" s="318"/>
      <c r="E2" s="318"/>
      <c r="F2" s="318"/>
      <c r="G2" s="318"/>
      <c r="H2" s="318"/>
      <c r="K2" s="451"/>
      <c r="L2" s="321"/>
      <c r="M2" s="321"/>
      <c r="N2" s="321"/>
      <c r="O2" s="321"/>
      <c r="P2" s="321"/>
      <c r="Q2" s="321"/>
      <c r="R2" s="321"/>
      <c r="S2" s="321"/>
      <c r="T2" s="321"/>
      <c r="U2" s="452"/>
      <c r="V2" s="322"/>
      <c r="X2" s="324"/>
      <c r="Y2" s="324"/>
      <c r="Z2" s="453"/>
      <c r="AE2" s="451"/>
    </row>
    <row r="3" spans="1:31" ht="23.25" customHeight="1">
      <c r="A3" s="1414"/>
      <c r="B3" s="384"/>
      <c r="D3" s="327" t="s">
        <v>1657</v>
      </c>
      <c r="E3" s="1419" t="s">
        <v>2842</v>
      </c>
      <c r="F3" s="1420"/>
      <c r="G3" s="1420"/>
      <c r="H3" s="1421"/>
      <c r="I3" s="319" t="s">
        <v>2841</v>
      </c>
      <c r="J3" s="320"/>
      <c r="K3" s="451"/>
      <c r="L3" s="454"/>
      <c r="M3" s="454"/>
      <c r="N3" s="454"/>
      <c r="O3" s="454"/>
      <c r="P3" s="454"/>
      <c r="Q3" s="454"/>
      <c r="R3" s="454"/>
      <c r="S3" s="454"/>
      <c r="T3" s="454"/>
      <c r="W3" s="319"/>
      <c r="X3" s="330"/>
      <c r="Y3" s="455" t="s">
        <v>1658</v>
      </c>
      <c r="Z3" s="456">
        <f ca="1">TODAY()</f>
        <v>42157</v>
      </c>
      <c r="AE3" s="331"/>
    </row>
    <row r="4" spans="1:31" s="333" customFormat="1">
      <c r="A4" s="1414"/>
      <c r="B4" s="384"/>
      <c r="C4" s="326"/>
      <c r="D4" s="317"/>
      <c r="E4" s="332"/>
      <c r="F4" s="332"/>
      <c r="G4" s="332"/>
      <c r="H4" s="332"/>
      <c r="J4" s="317"/>
      <c r="K4" s="451"/>
      <c r="L4" s="457"/>
      <c r="M4" s="457"/>
      <c r="N4" s="457"/>
      <c r="O4" s="457"/>
      <c r="P4" s="457"/>
      <c r="Q4" s="457"/>
      <c r="R4" s="457"/>
      <c r="S4" s="457"/>
      <c r="T4" s="457"/>
      <c r="U4" s="351"/>
      <c r="V4" s="328"/>
      <c r="X4" s="335"/>
      <c r="Y4" s="458"/>
      <c r="Z4" s="459"/>
      <c r="AA4" s="331"/>
      <c r="AE4" s="331"/>
    </row>
    <row r="5" spans="1:31" ht="17.25">
      <c r="A5" s="1414"/>
      <c r="B5" s="384"/>
      <c r="D5" s="336" t="s">
        <v>1659</v>
      </c>
      <c r="L5" s="454"/>
      <c r="M5" s="454"/>
      <c r="N5" s="454"/>
      <c r="O5" s="454"/>
      <c r="P5" s="454"/>
      <c r="Q5" s="454"/>
      <c r="R5" s="454"/>
      <c r="S5" s="454"/>
      <c r="T5" s="454"/>
    </row>
    <row r="6" spans="1:31" s="341" customFormat="1" ht="23.25" customHeight="1">
      <c r="A6" s="1414"/>
      <c r="B6" s="384"/>
      <c r="C6" s="340"/>
      <c r="D6" s="1417" t="s">
        <v>1660</v>
      </c>
      <c r="E6" s="1417" t="s">
        <v>1661</v>
      </c>
      <c r="F6" s="1417" t="s">
        <v>1662</v>
      </c>
      <c r="G6" s="1417" t="s">
        <v>1663</v>
      </c>
      <c r="H6" s="1417" t="s">
        <v>1664</v>
      </c>
      <c r="I6" s="1417" t="s">
        <v>1665</v>
      </c>
      <c r="J6" s="1415" t="s">
        <v>1666</v>
      </c>
      <c r="K6" s="1415" t="s">
        <v>1667</v>
      </c>
      <c r="L6" s="1425" t="s">
        <v>1668</v>
      </c>
      <c r="M6" s="1425"/>
      <c r="N6" s="1425"/>
      <c r="O6" s="1425"/>
      <c r="P6" s="1425"/>
      <c r="Q6" s="1425"/>
      <c r="R6" s="1425"/>
      <c r="S6" s="1425"/>
      <c r="T6" s="1425"/>
      <c r="U6" s="1425"/>
      <c r="V6" s="1423" t="s">
        <v>1669</v>
      </c>
      <c r="W6" s="1423"/>
      <c r="X6" s="1424" t="s">
        <v>1670</v>
      </c>
      <c r="Y6" s="1424"/>
      <c r="Z6" s="1417" t="s">
        <v>1671</v>
      </c>
      <c r="AA6" s="460"/>
    </row>
    <row r="7" spans="1:31" s="342" customFormat="1" ht="23.25" customHeight="1">
      <c r="A7" s="461"/>
      <c r="B7" s="384"/>
      <c r="C7" s="340"/>
      <c r="D7" s="1418"/>
      <c r="E7" s="1418"/>
      <c r="F7" s="1418"/>
      <c r="G7" s="1418"/>
      <c r="H7" s="1418"/>
      <c r="I7" s="1418"/>
      <c r="J7" s="1416"/>
      <c r="K7" s="1416"/>
      <c r="L7" s="462" t="s">
        <v>558</v>
      </c>
      <c r="M7" s="462" t="s">
        <v>576</v>
      </c>
      <c r="N7" s="463" t="s">
        <v>593</v>
      </c>
      <c r="O7" s="463" t="s">
        <v>609</v>
      </c>
      <c r="P7" s="463" t="s">
        <v>624</v>
      </c>
      <c r="Q7" s="463" t="s">
        <v>636</v>
      </c>
      <c r="R7" s="462" t="s">
        <v>650</v>
      </c>
      <c r="S7" s="462" t="s">
        <v>663</v>
      </c>
      <c r="T7" s="462" t="s">
        <v>676</v>
      </c>
      <c r="U7" s="462" t="s">
        <v>1672</v>
      </c>
      <c r="V7" s="464" t="s">
        <v>1296</v>
      </c>
      <c r="W7" s="465" t="s">
        <v>1673</v>
      </c>
      <c r="X7" s="466" t="s">
        <v>1674</v>
      </c>
      <c r="Y7" s="466" t="s">
        <v>1675</v>
      </c>
      <c r="Z7" s="1418"/>
      <c r="AA7" s="460"/>
    </row>
    <row r="8" spans="1:31" s="349" customFormat="1" ht="52.5" customHeight="1">
      <c r="A8" s="467">
        <v>1</v>
      </c>
      <c r="B8" s="343" t="str">
        <f>J8&amp;K8</f>
        <v>PNYTHF5505BLACK</v>
      </c>
      <c r="C8" s="344"/>
      <c r="D8" s="345">
        <f>IF($U8=0,0,$A8)</f>
        <v>1</v>
      </c>
      <c r="E8" s="346" t="str">
        <f>IF(ISERROR(VLOOKUP(MID($E$3,10,100)&amp;$A8,기획현황!$F:$BR,기획현황!$M$1,FALSE))=TRUE,"",VLOOKUP(MID($E$3,10,100)&amp;$A8,기획현황!$F:$BR,기획현황!$M$1,FALSE))</f>
        <v>PLAY NEWYORK</v>
      </c>
      <c r="F8" s="346" t="str">
        <f>IF(ISERROR(VLOOKUP(MID($E$3,10,100)&amp;$A8,기획현황!$F:$BR,기획현황!$Q$1,FALSE))=TRUE,"",VLOOKUP(MID($E$3,10,100)&amp;$A8,기획현황!$F:$BR,기획현황!$Q$1,FALSE))</f>
        <v>HOODED T-SHIRTS</v>
      </c>
      <c r="G8" s="346" t="str">
        <f>IF(ISERROR(VLOOKUP(MID($E$3,10,100)&amp;$A8,기획현황!$F:$BR,기획현황!$R$1,FALSE))=TRUE,"",VLOOKUP(MID($E$3,10,100)&amp;$A8,기획현황!$F:$BR,기획현황!$R$1,FALSE))</f>
        <v>K</v>
      </c>
      <c r="H8" s="468"/>
      <c r="I8" s="469" t="str">
        <f>IF(ISERROR(VLOOKUP(MID($E$3,10,100)&amp;$A8,기획현황!$F:$BR,기획현황!$W$1,FALSE))=TRUE,"",VLOOKUP(MID($E$3,10,100)&amp;$A8,기획현황!$F:$BR,기획현황!$W$1,FALSE))</f>
        <v>14FW PLAYBOY_HOOD_02_BK_KIDS</v>
      </c>
      <c r="J8" s="345" t="str">
        <f>IF(ISERROR(VLOOKUP(MID($E$3,10,100)&amp;$A8,기획현황!$F:$BR,기획현황!$U$1,FALSE))=TRUE,"",VLOOKUP(MID($E$3,10,100)&amp;$A8,기획현황!$F:$BR,기획현황!$U$1,FALSE))</f>
        <v>PNYTHF5505</v>
      </c>
      <c r="K8" s="345" t="str">
        <f>IF(ISERROR(VLOOKUP(MID($E$3,10,100)&amp;$A8,기획현황!$F:$BR,기획현황!$Y$1,FALSE))=TRUE,"",VLOOKUP(MID($E$3,10,100)&amp;$A8,기획현황!$F:$BR,기획현황!$Y$1,FALSE))</f>
        <v>BLACK</v>
      </c>
      <c r="L8" s="347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347">
        <f>IF(ISERROR(VLOOKUP(MID($E$3,10,100)&amp;$A8&amp;"-"&amp;$J8&amp;$K8&amp;M$7,기획현황!$G:$BR,기획현황!$AF$1-1,FALSE))=TRUE,"",VLOOKUP(MID($E$3,10,100)&amp;$A8&amp;"-"&amp;$J8&amp;$K8&amp;M$7,기획현황!$G:$BR,기획현황!$AF$1-1,FALSE))</f>
        <v>200</v>
      </c>
      <c r="N8" s="347">
        <f>IF(ISERROR(VLOOKUP(MID($E$3,10,100)&amp;$A8&amp;"-"&amp;$J8&amp;$K8&amp;N$7,기획현황!$G:$BR,기획현황!$AF$1-1,FALSE))=TRUE,"",VLOOKUP(MID($E$3,10,100)&amp;$A8&amp;"-"&amp;$J8&amp;$K8&amp;N$7,기획현황!$G:$BR,기획현황!$AF$1-1,FALSE))</f>
        <v>350</v>
      </c>
      <c r="O8" s="347">
        <f>IF(ISERROR(VLOOKUP(MID($E$3,10,100)&amp;$A8&amp;"-"&amp;$J8&amp;$K8&amp;O$7,기획현황!$G:$BR,기획현황!$AF$1-1,FALSE))=TRUE,"",VLOOKUP(MID($E$3,10,100)&amp;$A8&amp;"-"&amp;$J8&amp;$K8&amp;O$7,기획현황!$G:$BR,기획현황!$AF$1-1,FALSE))</f>
        <v>250</v>
      </c>
      <c r="P8" s="347">
        <f>IF(ISERROR(VLOOKUP(MID($E$3,10,100)&amp;$A8&amp;"-"&amp;$J8&amp;$K8&amp;P$7,기획현황!$G:$BR,기획현황!$AF$1-1,FALSE))=TRUE,"",VLOOKUP(MID($E$3,10,100)&amp;$A8&amp;"-"&amp;$J8&amp;$K8&amp;P$7,기획현황!$G:$BR,기획현황!$AF$1-1,FALSE))</f>
        <v>200</v>
      </c>
      <c r="Q8" s="347">
        <f>IF(ISERROR(VLOOKUP(MID($E$3,10,100)&amp;$A8&amp;"-"&amp;$J8&amp;$K8&amp;Q$7,기획현황!$G:$BR,기획현황!$AF$1-1,FALSE))=TRUE,"",VLOOKUP(MID($E$3,10,100)&amp;$A8&amp;"-"&amp;$J8&amp;$K8&amp;Q$7,기획현황!$G:$BR,기획현황!$AF$1-1,FALSE))</f>
        <v>200</v>
      </c>
      <c r="R8" s="347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47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47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470">
        <f>SUM(L8:T8)</f>
        <v>1200</v>
      </c>
      <c r="V8" s="471">
        <f>IF(ISERROR(VLOOKUP(MID($E$3,10,100)&amp;$A8,기획현황!$F:$BR,기획현황!$AV$1,FALSE))=TRUE,"",VLOOKUP(MID($E$3,10,100)&amp;$A8,기획현황!$F:$BR,기획현황!$AV$1,FALSE))</f>
        <v>0</v>
      </c>
      <c r="W8" s="472">
        <f>IF(ISERROR(VLOOKUP(MID($E$3,10,100)&amp;$A8,기획현황!$F:$BR,기획현황!$AW$1,FALSE))=TRUE,"",VLOOKUP(MID($E$3,10,100)&amp;$A8,기획현황!$F:$BR,기획현황!$AW$1,FALSE))</f>
        <v>21470</v>
      </c>
      <c r="X8" s="473">
        <f>IF(ISERROR(VLOOKUP(MID($E$3,10,100)&amp;$A8,기획현황!$F:$BR,기획현황!$AY$1,FALSE))=TRUE,"",VLOOKUP(MID($E$3,10,100)&amp;$A8,기획현황!$F:$BR,기획현황!$AY$1,FALSE))</f>
        <v>0</v>
      </c>
      <c r="Y8" s="473">
        <f>IF(ISERROR(VLOOKUP(MID($E$3,10,100)&amp;$A8,기획현황!$F:$BR,기획현황!$AZ$1,FALSE))=TRUE,"",VLOOKUP(MID($E$3,10,100)&amp;$A8,기획현황!$F:$BR,기획현황!$AZ$1,FALSE))</f>
        <v>41848</v>
      </c>
      <c r="Z8" s="469"/>
      <c r="AA8" s="331"/>
    </row>
    <row r="9" spans="1:31" ht="52.5" customHeight="1">
      <c r="A9" s="467">
        <f t="shared" ref="A9:A40" si="0">A8+1</f>
        <v>2</v>
      </c>
      <c r="B9" s="343" t="str">
        <f>J9&amp;K9</f>
        <v/>
      </c>
      <c r="D9" s="345">
        <f t="shared" ref="D9:D57" si="1">IF($U9=0,0,$A9)</f>
        <v>0</v>
      </c>
      <c r="E9" s="346" t="str">
        <f>IF(ISERROR(VLOOKUP(MID($E$3,10,100)&amp;$A9,기획현황!$F:$BR,기획현황!$M$1,FALSE))=TRUE,"",VLOOKUP(MID($E$3,10,100)&amp;$A9,기획현황!$F:$BR,기획현황!$M$1,FALSE))</f>
        <v/>
      </c>
      <c r="F9" s="346" t="str">
        <f>IF(ISERROR(VLOOKUP(MID($E$3,10,100)&amp;$A9,기획현황!$F:$BR,기획현황!$Q$1,FALSE))=TRUE,"",VLOOKUP(MID($E$3,10,100)&amp;$A9,기획현황!$F:$BR,기획현황!$Q$1,FALSE))</f>
        <v/>
      </c>
      <c r="G9" s="346" t="str">
        <f>IF(ISERROR(VLOOKUP(MID($E$3,10,100)&amp;$A9,기획현황!$F:$BR,기획현황!$R$1,FALSE))=TRUE,"",VLOOKUP(MID($E$3,10,100)&amp;$A9,기획현황!$F:$BR,기획현황!$R$1,FALSE))</f>
        <v/>
      </c>
      <c r="H9" s="468"/>
      <c r="I9" s="469" t="str">
        <f>IF(ISERROR(VLOOKUP(MID($E$3,10,100)&amp;$A9,기획현황!$F:$BR,기획현황!$W$1,FALSE))=TRUE,"",VLOOKUP(MID($E$3,10,100)&amp;$A9,기획현황!$F:$BR,기획현황!$W$1,FALSE))</f>
        <v/>
      </c>
      <c r="J9" s="345" t="str">
        <f>IF(ISERROR(VLOOKUP(MID($E$3,10,100)&amp;$A9,기획현황!$F:$BR,기획현황!$U$1,FALSE))=TRUE,"",VLOOKUP(MID($E$3,10,100)&amp;$A9,기획현황!$F:$BR,기획현황!$U$1,FALSE))</f>
        <v/>
      </c>
      <c r="K9" s="345" t="str">
        <f>IF(ISERROR(VLOOKUP(MID($E$3,10,100)&amp;$A9,기획현황!$F:$BR,기획현황!$Y$1,FALSE))=TRUE,"",VLOOKUP(MID($E$3,10,100)&amp;$A9,기획현황!$F:$BR,기획현황!$Y$1,FALSE))</f>
        <v/>
      </c>
      <c r="L9" s="347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347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47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47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47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47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47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47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47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470">
        <f t="shared" ref="U9:U14" si="2">SUM(L9:T9)</f>
        <v>0</v>
      </c>
      <c r="V9" s="471" t="str">
        <f>IF(ISERROR(VLOOKUP(MID($E$3,10,100)&amp;$A9,기획현황!$F:$BR,기획현황!$AV$1,FALSE))=TRUE,"",VLOOKUP(MID($E$3,10,100)&amp;$A9,기획현황!$F:$BR,기획현황!$AV$1,FALSE))</f>
        <v/>
      </c>
      <c r="W9" s="472"/>
      <c r="X9" s="473" t="str">
        <f>IF(ISERROR(VLOOKUP(MID($E$3,10,100)&amp;$A9,기획현황!$F:$BR,기획현황!$AY$1,FALSE))=TRUE,"",VLOOKUP(MID($E$3,10,100)&amp;$A9,기획현황!$F:$BR,기획현황!$AY$1,FALSE))</f>
        <v/>
      </c>
      <c r="Y9" s="473" t="str">
        <f>IF(ISERROR(VLOOKUP(MID($E$3,10,100)&amp;$A9,기획현황!$F:$BR,기획현황!$AZ$1,FALSE))=TRUE,"",VLOOKUP(MID($E$3,10,100)&amp;$A9,기획현황!$F:$BR,기획현황!$AZ$1,FALSE))</f>
        <v/>
      </c>
      <c r="Z9" s="469"/>
    </row>
    <row r="10" spans="1:31" ht="52.5" customHeight="1">
      <c r="A10" s="467">
        <f t="shared" si="0"/>
        <v>3</v>
      </c>
      <c r="B10" s="343" t="str">
        <f>J10&amp;K10</f>
        <v/>
      </c>
      <c r="D10" s="345">
        <f t="shared" si="1"/>
        <v>0</v>
      </c>
      <c r="E10" s="346" t="str">
        <f>IF(ISERROR(VLOOKUP(MID($E$3,10,100)&amp;$A10,기획현황!$F:$BR,기획현황!$M$1,FALSE))=TRUE,"",VLOOKUP(MID($E$3,10,100)&amp;$A10,기획현황!$F:$BR,기획현황!$M$1,FALSE))</f>
        <v/>
      </c>
      <c r="F10" s="346" t="str">
        <f>IF(ISERROR(VLOOKUP(MID($E$3,10,100)&amp;$A10,기획현황!$F:$BR,기획현황!$Q$1,FALSE))=TRUE,"",VLOOKUP(MID($E$3,10,100)&amp;$A10,기획현황!$F:$BR,기획현황!$Q$1,FALSE))</f>
        <v/>
      </c>
      <c r="G10" s="346" t="str">
        <f>IF(ISERROR(VLOOKUP(MID($E$3,10,100)&amp;$A10,기획현황!$F:$BR,기획현황!$R$1,FALSE))=TRUE,"",VLOOKUP(MID($E$3,10,100)&amp;$A10,기획현황!$F:$BR,기획현황!$R$1,FALSE))</f>
        <v/>
      </c>
      <c r="H10" s="468"/>
      <c r="I10" s="469" t="str">
        <f>IF(ISERROR(VLOOKUP(MID($E$3,10,100)&amp;$A10,기획현황!$F:$BR,기획현황!$W$1,FALSE))=TRUE,"",VLOOKUP(MID($E$3,10,100)&amp;$A10,기획현황!$F:$BR,기획현황!$W$1,FALSE))</f>
        <v/>
      </c>
      <c r="J10" s="345" t="str">
        <f>IF(ISERROR(VLOOKUP(MID($E$3,10,100)&amp;$A10,기획현황!$F:$BR,기획현황!$U$1,FALSE))=TRUE,"",VLOOKUP(MID($E$3,10,100)&amp;$A10,기획현황!$F:$BR,기획현황!$U$1,FALSE))</f>
        <v/>
      </c>
      <c r="K10" s="345" t="str">
        <f>IF(ISERROR(VLOOKUP(MID($E$3,10,100)&amp;$A10,기획현황!$F:$BR,기획현황!$Y$1,FALSE))=TRUE,"",VLOOKUP(MID($E$3,10,100)&amp;$A10,기획현황!$F:$BR,기획현황!$Y$1,FALSE))</f>
        <v/>
      </c>
      <c r="L10" s="347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347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47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47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47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47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47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47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47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470">
        <f t="shared" si="2"/>
        <v>0</v>
      </c>
      <c r="V10" s="471" t="str">
        <f>IF(ISERROR(VLOOKUP(MID($E$3,10,100)&amp;$A10,기획현황!$F:$BR,기획현황!$AV$1,FALSE))=TRUE,"",VLOOKUP(MID($E$3,10,100)&amp;$A10,기획현황!$F:$BR,기획현황!$AV$1,FALSE))</f>
        <v/>
      </c>
      <c r="W10" s="472"/>
      <c r="X10" s="473" t="str">
        <f>IF(ISERROR(VLOOKUP(MID($E$3,10,100)&amp;$A10,기획현황!$F:$BR,기획현황!$AY$1,FALSE))=TRUE,"",VLOOKUP(MID($E$3,10,100)&amp;$A10,기획현황!$F:$BR,기획현황!$AY$1,FALSE))</f>
        <v/>
      </c>
      <c r="Y10" s="473" t="str">
        <f>IF(ISERROR(VLOOKUP(MID($E$3,10,100)&amp;$A10,기획현황!$F:$BR,기획현황!$AZ$1,FALSE))=TRUE,"",VLOOKUP(MID($E$3,10,100)&amp;$A10,기획현황!$F:$BR,기획현황!$AZ$1,FALSE))</f>
        <v/>
      </c>
      <c r="Z10" s="469"/>
    </row>
    <row r="11" spans="1:31" ht="52.5" customHeight="1">
      <c r="A11" s="467">
        <f t="shared" si="0"/>
        <v>4</v>
      </c>
      <c r="B11" s="343" t="str">
        <f>J11&amp;K11</f>
        <v/>
      </c>
      <c r="D11" s="345">
        <f t="shared" si="1"/>
        <v>0</v>
      </c>
      <c r="E11" s="346" t="str">
        <f>IF(ISERROR(VLOOKUP(MID($E$3,10,100)&amp;$A11,기획현황!$F:$BR,기획현황!$M$1,FALSE))=TRUE,"",VLOOKUP(MID($E$3,10,100)&amp;$A11,기획현황!$F:$BR,기획현황!$M$1,FALSE))</f>
        <v/>
      </c>
      <c r="F11" s="346" t="str">
        <f>IF(ISERROR(VLOOKUP(MID($E$3,10,100)&amp;$A11,기획현황!$F:$BR,기획현황!$Q$1,FALSE))=TRUE,"",VLOOKUP(MID($E$3,10,100)&amp;$A11,기획현황!$F:$BR,기획현황!$Q$1,FALSE))</f>
        <v/>
      </c>
      <c r="G11" s="346" t="str">
        <f>IF(ISERROR(VLOOKUP(MID($E$3,10,100)&amp;$A11,기획현황!$F:$BR,기획현황!$R$1,FALSE))=TRUE,"",VLOOKUP(MID($E$3,10,100)&amp;$A11,기획현황!$F:$BR,기획현황!$R$1,FALSE))</f>
        <v/>
      </c>
      <c r="H11" s="468"/>
      <c r="I11" s="469" t="str">
        <f>IF(ISERROR(VLOOKUP(MID($E$3,10,100)&amp;$A11,기획현황!$F:$BR,기획현황!$W$1,FALSE))=TRUE,"",VLOOKUP(MID($E$3,10,100)&amp;$A11,기획현황!$F:$BR,기획현황!$W$1,FALSE))</f>
        <v/>
      </c>
      <c r="J11" s="345" t="str">
        <f>IF(ISERROR(VLOOKUP(MID($E$3,10,100)&amp;$A11,기획현황!$F:$BR,기획현황!$U$1,FALSE))=TRUE,"",VLOOKUP(MID($E$3,10,100)&amp;$A11,기획현황!$F:$BR,기획현황!$U$1,FALSE))</f>
        <v/>
      </c>
      <c r="K11" s="345" t="str">
        <f>IF(ISERROR(VLOOKUP(MID($E$3,10,100)&amp;$A11,기획현황!$F:$BR,기획현황!$Y$1,FALSE))=TRUE,"",VLOOKUP(MID($E$3,10,100)&amp;$A11,기획현황!$F:$BR,기획현황!$Y$1,FALSE))</f>
        <v/>
      </c>
      <c r="L11" s="347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347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47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47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47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47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47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47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47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470">
        <f t="shared" si="2"/>
        <v>0</v>
      </c>
      <c r="V11" s="471" t="str">
        <f>IF(ISERROR(VLOOKUP(MID($E$3,10,100)&amp;$A11,기획현황!$F:$BR,기획현황!$AV$1,FALSE))=TRUE,"",VLOOKUP(MID($E$3,10,100)&amp;$A11,기획현황!$F:$BR,기획현황!$AV$1,FALSE))</f>
        <v/>
      </c>
      <c r="W11" s="472" t="str">
        <f>IF(ISERROR(VLOOKUP(MID($E$3,10,100)&amp;$A11,기획현황!$F:$BR,기획현황!$AW$1,FALSE))=TRUE,"",VLOOKUP(MID($E$3,10,100)&amp;$A11,기획현황!$F:$BR,기획현황!$AW$1,FALSE))</f>
        <v/>
      </c>
      <c r="X11" s="473" t="str">
        <f>IF(ISERROR(VLOOKUP(MID($E$3,10,100)&amp;$A11,기획현황!$F:$BR,기획현황!$AY$1,FALSE))=TRUE,"",VLOOKUP(MID($E$3,10,100)&amp;$A11,기획현황!$F:$BR,기획현황!$AY$1,FALSE))</f>
        <v/>
      </c>
      <c r="Y11" s="473" t="str">
        <f>IF(ISERROR(VLOOKUP(MID($E$3,10,100)&amp;$A11,기획현황!$F:$BR,기획현황!$AZ$1,FALSE))=TRUE,"",VLOOKUP(MID($E$3,10,100)&amp;$A11,기획현황!$F:$BR,기획현황!$AZ$1,FALSE))</f>
        <v/>
      </c>
      <c r="Z11" s="469"/>
    </row>
    <row r="12" spans="1:31" ht="52.5" customHeight="1">
      <c r="A12" s="467">
        <f t="shared" si="0"/>
        <v>5</v>
      </c>
      <c r="B12" s="343" t="str">
        <f t="shared" ref="B12:B39" si="3">J12&amp;K12</f>
        <v/>
      </c>
      <c r="D12" s="345">
        <f t="shared" si="1"/>
        <v>0</v>
      </c>
      <c r="E12" s="346" t="str">
        <f>IF(ISERROR(VLOOKUP(MID($E$3,10,100)&amp;$A12,기획현황!$F:$BR,기획현황!$M$1,FALSE))=TRUE,"",VLOOKUP(MID($E$3,10,100)&amp;$A12,기획현황!$F:$BR,기획현황!$M$1,FALSE))</f>
        <v/>
      </c>
      <c r="F12" s="346" t="str">
        <f>IF(ISERROR(VLOOKUP(MID($E$3,10,100)&amp;$A12,기획현황!$F:$BR,기획현황!$Q$1,FALSE))=TRUE,"",VLOOKUP(MID($E$3,10,100)&amp;$A12,기획현황!$F:$BR,기획현황!$Q$1,FALSE))</f>
        <v/>
      </c>
      <c r="G12" s="346" t="str">
        <f>IF(ISERROR(VLOOKUP(MID($E$3,10,100)&amp;$A12,기획현황!$F:$BR,기획현황!$R$1,FALSE))=TRUE,"",VLOOKUP(MID($E$3,10,100)&amp;$A12,기획현황!$F:$BR,기획현황!$R$1,FALSE))</f>
        <v/>
      </c>
      <c r="H12" s="468"/>
      <c r="I12" s="469" t="str">
        <f>IF(ISERROR(VLOOKUP(MID($E$3,10,100)&amp;$A12,기획현황!$F:$BR,기획현황!$W$1,FALSE))=TRUE,"",VLOOKUP(MID($E$3,10,100)&amp;$A12,기획현황!$F:$BR,기획현황!$W$1,FALSE))</f>
        <v/>
      </c>
      <c r="J12" s="345" t="str">
        <f>IF(ISERROR(VLOOKUP(MID($E$3,10,100)&amp;$A12,기획현황!$F:$BR,기획현황!$U$1,FALSE))=TRUE,"",VLOOKUP(MID($E$3,10,100)&amp;$A12,기획현황!$F:$BR,기획현황!$U$1,FALSE))</f>
        <v/>
      </c>
      <c r="K12" s="345" t="str">
        <f>IF(ISERROR(VLOOKUP(MID($E$3,10,100)&amp;$A12,기획현황!$F:$BR,기획현황!$Y$1,FALSE))=TRUE,"",VLOOKUP(MID($E$3,10,100)&amp;$A12,기획현황!$F:$BR,기획현황!$Y$1,FALSE))</f>
        <v/>
      </c>
      <c r="L12" s="347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347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47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47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47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47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47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47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47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470">
        <f t="shared" si="2"/>
        <v>0</v>
      </c>
      <c r="V12" s="471" t="str">
        <f>IF(ISERROR(VLOOKUP(MID($E$3,10,100)&amp;$A12,기획현황!$F:$BR,기획현황!$AV$1,FALSE))=TRUE,"",VLOOKUP(MID($E$3,10,100)&amp;$A12,기획현황!$F:$BR,기획현황!$AV$1,FALSE))</f>
        <v/>
      </c>
      <c r="W12" s="472" t="str">
        <f>IF(ISERROR(VLOOKUP(MID($E$3,10,100)&amp;$A12,기획현황!$F:$BR,기획현황!$AW$1,FALSE))=TRUE,"",VLOOKUP(MID($E$3,10,100)&amp;$A12,기획현황!$F:$BR,기획현황!$AW$1,FALSE))</f>
        <v/>
      </c>
      <c r="X12" s="473" t="str">
        <f>IF(ISERROR(VLOOKUP(MID($E$3,10,100)&amp;$A12,기획현황!$F:$BR,기획현황!$AY$1,FALSE))=TRUE,"",VLOOKUP(MID($E$3,10,100)&amp;$A12,기획현황!$F:$BR,기획현황!$AY$1,FALSE))</f>
        <v/>
      </c>
      <c r="Y12" s="473" t="str">
        <f>IF(ISERROR(VLOOKUP(MID($E$3,10,100)&amp;$A12,기획현황!$F:$BR,기획현황!$AZ$1,FALSE))=TRUE,"",VLOOKUP(MID($E$3,10,100)&amp;$A12,기획현황!$F:$BR,기획현황!$AZ$1,FALSE))</f>
        <v/>
      </c>
      <c r="Z12" s="469"/>
    </row>
    <row r="13" spans="1:31" ht="52.5" customHeight="1">
      <c r="A13" s="467">
        <f t="shared" si="0"/>
        <v>6</v>
      </c>
      <c r="B13" s="343" t="str">
        <f t="shared" si="3"/>
        <v/>
      </c>
      <c r="D13" s="345">
        <f t="shared" si="1"/>
        <v>0</v>
      </c>
      <c r="E13" s="346" t="str">
        <f>IF(ISERROR(VLOOKUP(MID($E$3,10,100)&amp;$A13,기획현황!$F:$BR,기획현황!$M$1,FALSE))=TRUE,"",VLOOKUP(MID($E$3,10,100)&amp;$A13,기획현황!$F:$BR,기획현황!$M$1,FALSE))</f>
        <v/>
      </c>
      <c r="F13" s="346" t="str">
        <f>IF(ISERROR(VLOOKUP(MID($E$3,10,100)&amp;$A13,기획현황!$F:$BR,기획현황!$Q$1,FALSE))=TRUE,"",VLOOKUP(MID($E$3,10,100)&amp;$A13,기획현황!$F:$BR,기획현황!$Q$1,FALSE))</f>
        <v/>
      </c>
      <c r="G13" s="346" t="str">
        <f>IF(ISERROR(VLOOKUP(MID($E$3,10,100)&amp;$A13,기획현황!$F:$BR,기획현황!$R$1,FALSE))=TRUE,"",VLOOKUP(MID($E$3,10,100)&amp;$A13,기획현황!$F:$BR,기획현황!$R$1,FALSE))</f>
        <v/>
      </c>
      <c r="H13" s="468"/>
      <c r="I13" s="469" t="str">
        <f>IF(ISERROR(VLOOKUP(MID($E$3,10,100)&amp;$A13,기획현황!$F:$BR,기획현황!$W$1,FALSE))=TRUE,"",VLOOKUP(MID($E$3,10,100)&amp;$A13,기획현황!$F:$BR,기획현황!$W$1,FALSE))</f>
        <v/>
      </c>
      <c r="J13" s="345" t="str">
        <f>IF(ISERROR(VLOOKUP(MID($E$3,10,100)&amp;$A13,기획현황!$F:$BR,기획현황!$U$1,FALSE))=TRUE,"",VLOOKUP(MID($E$3,10,100)&amp;$A13,기획현황!$F:$BR,기획현황!$U$1,FALSE))</f>
        <v/>
      </c>
      <c r="K13" s="345" t="str">
        <f>IF(ISERROR(VLOOKUP(MID($E$3,10,100)&amp;$A13,기획현황!$F:$BR,기획현황!$Y$1,FALSE))=TRUE,"",VLOOKUP(MID($E$3,10,100)&amp;$A13,기획현황!$F:$BR,기획현황!$Y$1,FALSE))</f>
        <v/>
      </c>
      <c r="L13" s="347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347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47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47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47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47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47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47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47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470">
        <f t="shared" si="2"/>
        <v>0</v>
      </c>
      <c r="V13" s="471" t="str">
        <f>IF(ISERROR(VLOOKUP(MID($E$3,10,100)&amp;$A13,기획현황!$F:$BR,기획현황!$AV$1,FALSE))=TRUE,"",VLOOKUP(MID($E$3,10,100)&amp;$A13,기획현황!$F:$BR,기획현황!$AV$1,FALSE))</f>
        <v/>
      </c>
      <c r="W13" s="472" t="str">
        <f>IF(ISERROR(VLOOKUP(MID($E$3,10,100)&amp;$A13,기획현황!$F:$BR,기획현황!$AW$1,FALSE))=TRUE,"",VLOOKUP(MID($E$3,10,100)&amp;$A13,기획현황!$F:$BR,기획현황!$AW$1,FALSE))</f>
        <v/>
      </c>
      <c r="X13" s="473" t="str">
        <f>IF(ISERROR(VLOOKUP(MID($E$3,10,100)&amp;$A13,기획현황!$F:$BR,기획현황!$AY$1,FALSE))=TRUE,"",VLOOKUP(MID($E$3,10,100)&amp;$A13,기획현황!$F:$BR,기획현황!$AY$1,FALSE))</f>
        <v/>
      </c>
      <c r="Y13" s="473" t="str">
        <f>IF(ISERROR(VLOOKUP(MID($E$3,10,100)&amp;$A13,기획현황!$F:$BR,기획현황!$AZ$1,FALSE))=TRUE,"",VLOOKUP(MID($E$3,10,100)&amp;$A13,기획현황!$F:$BR,기획현황!$AZ$1,FALSE))</f>
        <v/>
      </c>
      <c r="Z13" s="469"/>
    </row>
    <row r="14" spans="1:31" ht="52.5" customHeight="1">
      <c r="A14" s="467">
        <f t="shared" si="0"/>
        <v>7</v>
      </c>
      <c r="B14" s="343" t="str">
        <f t="shared" si="3"/>
        <v/>
      </c>
      <c r="D14" s="345">
        <f t="shared" si="1"/>
        <v>0</v>
      </c>
      <c r="E14" s="346" t="str">
        <f>IF(ISERROR(VLOOKUP(MID($E$3,10,100)&amp;$A14,기획현황!$F:$BR,기획현황!$M$1,FALSE))=TRUE,"",VLOOKUP(MID($E$3,10,100)&amp;$A14,기획현황!$F:$BR,기획현황!$M$1,FALSE))</f>
        <v/>
      </c>
      <c r="F14" s="346" t="str">
        <f>IF(ISERROR(VLOOKUP(MID($E$3,10,100)&amp;$A14,기획현황!$F:$BR,기획현황!$Q$1,FALSE))=TRUE,"",VLOOKUP(MID($E$3,10,100)&amp;$A14,기획현황!$F:$BR,기획현황!$Q$1,FALSE))</f>
        <v/>
      </c>
      <c r="G14" s="346" t="str">
        <f>IF(ISERROR(VLOOKUP(MID($E$3,10,100)&amp;$A14,기획현황!$F:$BR,기획현황!$R$1,FALSE))=TRUE,"",VLOOKUP(MID($E$3,10,100)&amp;$A14,기획현황!$F:$BR,기획현황!$R$1,FALSE))</f>
        <v/>
      </c>
      <c r="H14" s="468"/>
      <c r="I14" s="469" t="str">
        <f>IF(ISERROR(VLOOKUP(MID($E$3,10,100)&amp;$A14,기획현황!$F:$BR,기획현황!$W$1,FALSE))=TRUE,"",VLOOKUP(MID($E$3,10,100)&amp;$A14,기획현황!$F:$BR,기획현황!$W$1,FALSE))</f>
        <v/>
      </c>
      <c r="J14" s="345" t="str">
        <f>IF(ISERROR(VLOOKUP(MID($E$3,10,100)&amp;$A14,기획현황!$F:$BR,기획현황!$U$1,FALSE))=TRUE,"",VLOOKUP(MID($E$3,10,100)&amp;$A14,기획현황!$F:$BR,기획현황!$U$1,FALSE))</f>
        <v/>
      </c>
      <c r="K14" s="345" t="str">
        <f>IF(ISERROR(VLOOKUP(MID($E$3,10,100)&amp;$A14,기획현황!$F:$BR,기획현황!$Y$1,FALSE))=TRUE,"",VLOOKUP(MID($E$3,10,100)&amp;$A14,기획현황!$F:$BR,기획현황!$Y$1,FALSE))</f>
        <v/>
      </c>
      <c r="L14" s="347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47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47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47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47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47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47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47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47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470">
        <f t="shared" si="2"/>
        <v>0</v>
      </c>
      <c r="V14" s="471" t="str">
        <f>IF(ISERROR(VLOOKUP(MID($E$3,10,100)&amp;$A14,기획현황!$F:$BR,기획현황!$AV$1,FALSE))=TRUE,"",VLOOKUP(MID($E$3,10,100)&amp;$A14,기획현황!$F:$BR,기획현황!$AV$1,FALSE))</f>
        <v/>
      </c>
      <c r="W14" s="472" t="str">
        <f>IF(ISERROR(VLOOKUP(MID($E$3,10,100)&amp;$A14,기획현황!$F:$BR,기획현황!$AW$1,FALSE))=TRUE,"",VLOOKUP(MID($E$3,10,100)&amp;$A14,기획현황!$F:$BR,기획현황!$AW$1,FALSE))</f>
        <v/>
      </c>
      <c r="X14" s="473" t="str">
        <f>IF(ISERROR(VLOOKUP(MID($E$3,10,100)&amp;$A14,기획현황!$F:$BR,기획현황!$AY$1,FALSE))=TRUE,"",VLOOKUP(MID($E$3,10,100)&amp;$A14,기획현황!$F:$BR,기획현황!$AY$1,FALSE))</f>
        <v/>
      </c>
      <c r="Y14" s="473" t="str">
        <f>IF(ISERROR(VLOOKUP(MID($E$3,10,100)&amp;$A14,기획현황!$F:$BR,기획현황!$AZ$1,FALSE))=TRUE,"",VLOOKUP(MID($E$3,10,100)&amp;$A14,기획현황!$F:$BR,기획현황!$AZ$1,FALSE))</f>
        <v/>
      </c>
      <c r="Z14" s="469"/>
    </row>
    <row r="15" spans="1:31" ht="52.5" customHeight="1">
      <c r="A15" s="467">
        <f t="shared" si="0"/>
        <v>8</v>
      </c>
      <c r="B15" s="343" t="str">
        <f t="shared" si="3"/>
        <v/>
      </c>
      <c r="D15" s="345">
        <f t="shared" si="1"/>
        <v>0</v>
      </c>
      <c r="E15" s="346" t="str">
        <f>IF(ISERROR(VLOOKUP(MID($E$3,10,100)&amp;$A15,기획현황!$F:$BR,기획현황!$M$1,FALSE))=TRUE,"",VLOOKUP(MID($E$3,10,100)&amp;$A15,기획현황!$F:$BR,기획현황!$M$1,FALSE))</f>
        <v/>
      </c>
      <c r="F15" s="346" t="str">
        <f>IF(ISERROR(VLOOKUP(MID($E$3,10,100)&amp;$A15,기획현황!$F:$BR,기획현황!$Q$1,FALSE))=TRUE,"",VLOOKUP(MID($E$3,10,100)&amp;$A15,기획현황!$F:$BR,기획현황!$Q$1,FALSE))</f>
        <v/>
      </c>
      <c r="G15" s="346" t="str">
        <f>IF(ISERROR(VLOOKUP(MID($E$3,10,100)&amp;$A15,기획현황!$F:$BR,기획현황!$R$1,FALSE))=TRUE,"",VLOOKUP(MID($E$3,10,100)&amp;$A15,기획현황!$F:$BR,기획현황!$R$1,FALSE))</f>
        <v/>
      </c>
      <c r="H15" s="468"/>
      <c r="I15" s="469" t="str">
        <f>IF(ISERROR(VLOOKUP(MID($E$3,10,100)&amp;$A15,기획현황!$F:$BR,기획현황!$W$1,FALSE))=TRUE,"",VLOOKUP(MID($E$3,10,100)&amp;$A15,기획현황!$F:$BR,기획현황!$W$1,FALSE))</f>
        <v/>
      </c>
      <c r="J15" s="345" t="str">
        <f>IF(ISERROR(VLOOKUP(MID($E$3,10,100)&amp;$A15,기획현황!$F:$BR,기획현황!$U$1,FALSE))=TRUE,"",VLOOKUP(MID($E$3,10,100)&amp;$A15,기획현황!$F:$BR,기획현황!$U$1,FALSE))</f>
        <v/>
      </c>
      <c r="K15" s="345" t="str">
        <f>IF(ISERROR(VLOOKUP(MID($E$3,10,100)&amp;$A15,기획현황!$F:$BR,기획현황!$Y$1,FALSE))=TRUE,"",VLOOKUP(MID($E$3,10,100)&amp;$A15,기획현황!$F:$BR,기획현황!$Y$1,FALSE))</f>
        <v/>
      </c>
      <c r="L15" s="347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47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47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47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47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47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47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47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47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470">
        <f t="shared" ref="U15:U57" si="4">SUM(L15:T15)</f>
        <v>0</v>
      </c>
      <c r="V15" s="471" t="str">
        <f>IF(ISERROR(VLOOKUP(MID($E$3,10,100)&amp;$A15,기획현황!$F:$BR,기획현황!$AV$1,FALSE))=TRUE,"",VLOOKUP(MID($E$3,10,100)&amp;$A15,기획현황!$F:$BR,기획현황!$AV$1,FALSE))</f>
        <v/>
      </c>
      <c r="W15" s="472" t="str">
        <f>IF(ISERROR(VLOOKUP(MID($E$3,10,100)&amp;$A15,기획현황!$F:$BR,기획현황!$AW$1,FALSE))=TRUE,"",VLOOKUP(MID($E$3,10,100)&amp;$A15,기획현황!$F:$BR,기획현황!$AW$1,FALSE))</f>
        <v/>
      </c>
      <c r="X15" s="473" t="str">
        <f>IF(ISERROR(VLOOKUP(MID($E$3,10,100)&amp;$A15,기획현황!$F:$BR,기획현황!$AY$1,FALSE))=TRUE,"",VLOOKUP(MID($E$3,10,100)&amp;$A15,기획현황!$F:$BR,기획현황!$AY$1,FALSE))</f>
        <v/>
      </c>
      <c r="Y15" s="473" t="str">
        <f>IF(ISERROR(VLOOKUP(MID($E$3,10,100)&amp;$A15,기획현황!$F:$BR,기획현황!$AZ$1,FALSE))=TRUE,"",VLOOKUP(MID($E$3,10,100)&amp;$A15,기획현황!$F:$BR,기획현황!$AZ$1,FALSE))</f>
        <v/>
      </c>
      <c r="Z15" s="469"/>
    </row>
    <row r="16" spans="1:31" ht="52.5" customHeight="1">
      <c r="A16" s="467">
        <f t="shared" si="0"/>
        <v>9</v>
      </c>
      <c r="B16" s="343" t="str">
        <f t="shared" si="3"/>
        <v/>
      </c>
      <c r="D16" s="345">
        <f t="shared" si="1"/>
        <v>0</v>
      </c>
      <c r="E16" s="346" t="str">
        <f>IF(ISERROR(VLOOKUP(MID($E$3,10,100)&amp;$A16,기획현황!$F:$BR,기획현황!$M$1,FALSE))=TRUE,"",VLOOKUP(MID($E$3,10,100)&amp;$A16,기획현황!$F:$BR,기획현황!$M$1,FALSE))</f>
        <v/>
      </c>
      <c r="F16" s="346" t="str">
        <f>IF(ISERROR(VLOOKUP(MID($E$3,10,100)&amp;$A16,기획현황!$F:$BR,기획현황!$Q$1,FALSE))=TRUE,"",VLOOKUP(MID($E$3,10,100)&amp;$A16,기획현황!$F:$BR,기획현황!$Q$1,FALSE))</f>
        <v/>
      </c>
      <c r="G16" s="346" t="str">
        <f>IF(ISERROR(VLOOKUP(MID($E$3,10,100)&amp;$A16,기획현황!$F:$BR,기획현황!$R$1,FALSE))=TRUE,"",VLOOKUP(MID($E$3,10,100)&amp;$A16,기획현황!$F:$BR,기획현황!$R$1,FALSE))</f>
        <v/>
      </c>
      <c r="H16" s="468"/>
      <c r="I16" s="469" t="str">
        <f>IF(ISERROR(VLOOKUP(MID($E$3,10,100)&amp;$A16,기획현황!$F:$BR,기획현황!$W$1,FALSE))=TRUE,"",VLOOKUP(MID($E$3,10,100)&amp;$A16,기획현황!$F:$BR,기획현황!$W$1,FALSE))</f>
        <v/>
      </c>
      <c r="J16" s="345" t="str">
        <f>IF(ISERROR(VLOOKUP(MID($E$3,10,100)&amp;$A16,기획현황!$F:$BR,기획현황!$U$1,FALSE))=TRUE,"",VLOOKUP(MID($E$3,10,100)&amp;$A16,기획현황!$F:$BR,기획현황!$U$1,FALSE))</f>
        <v/>
      </c>
      <c r="K16" s="345" t="str">
        <f>IF(ISERROR(VLOOKUP(MID($E$3,10,100)&amp;$A16,기획현황!$F:$BR,기획현황!$Y$1,FALSE))=TRUE,"",VLOOKUP(MID($E$3,10,100)&amp;$A16,기획현황!$F:$BR,기획현황!$Y$1,FALSE))</f>
        <v/>
      </c>
      <c r="L16" s="347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47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47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47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47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47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47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47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47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470">
        <f t="shared" si="4"/>
        <v>0</v>
      </c>
      <c r="V16" s="471" t="str">
        <f>IF(ISERROR(VLOOKUP(MID($E$3,10,100)&amp;$A16,기획현황!$F:$BR,기획현황!$AV$1,FALSE))=TRUE,"",VLOOKUP(MID($E$3,10,100)&amp;$A16,기획현황!$F:$BR,기획현황!$AV$1,FALSE))</f>
        <v/>
      </c>
      <c r="W16" s="472" t="str">
        <f>IF(ISERROR(VLOOKUP(MID($E$3,10,100)&amp;$A16,기획현황!$F:$BR,기획현황!$AW$1,FALSE))=TRUE,"",VLOOKUP(MID($E$3,10,100)&amp;$A16,기획현황!$F:$BR,기획현황!$AW$1,FALSE))</f>
        <v/>
      </c>
      <c r="X16" s="473" t="str">
        <f>IF(ISERROR(VLOOKUP(MID($E$3,10,100)&amp;$A16,기획현황!$F:$BR,기획현황!$AY$1,FALSE))=TRUE,"",VLOOKUP(MID($E$3,10,100)&amp;$A16,기획현황!$F:$BR,기획현황!$AY$1,FALSE))</f>
        <v/>
      </c>
      <c r="Y16" s="473" t="str">
        <f>IF(ISERROR(VLOOKUP(MID($E$3,10,100)&amp;$A16,기획현황!$F:$BR,기획현황!$AZ$1,FALSE))=TRUE,"",VLOOKUP(MID($E$3,10,100)&amp;$A16,기획현황!$F:$BR,기획현황!$AZ$1,FALSE))</f>
        <v/>
      </c>
      <c r="Z16" s="469"/>
    </row>
    <row r="17" spans="1:26" ht="52.5" customHeight="1">
      <c r="A17" s="467">
        <f t="shared" si="0"/>
        <v>10</v>
      </c>
      <c r="B17" s="343" t="str">
        <f t="shared" si="3"/>
        <v/>
      </c>
      <c r="D17" s="345">
        <f t="shared" si="1"/>
        <v>0</v>
      </c>
      <c r="E17" s="346" t="str">
        <f>IF(ISERROR(VLOOKUP(MID($E$3,10,100)&amp;$A17,기획현황!$F:$BR,기획현황!$M$1,FALSE))=TRUE,"",VLOOKUP(MID($E$3,10,100)&amp;$A17,기획현황!$F:$BR,기획현황!$M$1,FALSE))</f>
        <v/>
      </c>
      <c r="F17" s="346" t="str">
        <f>IF(ISERROR(VLOOKUP(MID($E$3,10,100)&amp;$A17,기획현황!$F:$BR,기획현황!$Q$1,FALSE))=TRUE,"",VLOOKUP(MID($E$3,10,100)&amp;$A17,기획현황!$F:$BR,기획현황!$Q$1,FALSE))</f>
        <v/>
      </c>
      <c r="G17" s="346" t="str">
        <f>IF(ISERROR(VLOOKUP(MID($E$3,10,100)&amp;$A17,기획현황!$F:$BR,기획현황!$R$1,FALSE))=TRUE,"",VLOOKUP(MID($E$3,10,100)&amp;$A17,기획현황!$F:$BR,기획현황!$R$1,FALSE))</f>
        <v/>
      </c>
      <c r="H17" s="468"/>
      <c r="I17" s="469" t="str">
        <f>IF(ISERROR(VLOOKUP(MID($E$3,10,100)&amp;$A17,기획현황!$F:$BR,기획현황!$W$1,FALSE))=TRUE,"",VLOOKUP(MID($E$3,10,100)&amp;$A17,기획현황!$F:$BR,기획현황!$W$1,FALSE))</f>
        <v/>
      </c>
      <c r="J17" s="345" t="str">
        <f>IF(ISERROR(VLOOKUP(MID($E$3,10,100)&amp;$A17,기획현황!$F:$BR,기획현황!$U$1,FALSE))=TRUE,"",VLOOKUP(MID($E$3,10,100)&amp;$A17,기획현황!$F:$BR,기획현황!$U$1,FALSE))</f>
        <v/>
      </c>
      <c r="K17" s="345" t="str">
        <f>IF(ISERROR(VLOOKUP(MID($E$3,10,100)&amp;$A17,기획현황!$F:$BR,기획현황!$Y$1,FALSE))=TRUE,"",VLOOKUP(MID($E$3,10,100)&amp;$A17,기획현황!$F:$BR,기획현황!$Y$1,FALSE))</f>
        <v/>
      </c>
      <c r="L17" s="347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47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47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47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47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47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47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47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47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470">
        <f t="shared" si="4"/>
        <v>0</v>
      </c>
      <c r="V17" s="471" t="str">
        <f>IF(ISERROR(VLOOKUP(MID($E$3,10,100)&amp;$A17,기획현황!$F:$BR,기획현황!$AV$1,FALSE))=TRUE,"",VLOOKUP(MID($E$3,10,100)&amp;$A17,기획현황!$F:$BR,기획현황!$AV$1,FALSE))</f>
        <v/>
      </c>
      <c r="W17" s="472" t="str">
        <f>IF(ISERROR(VLOOKUP(MID($E$3,10,100)&amp;$A17,기획현황!$F:$BR,기획현황!$AW$1,FALSE))=TRUE,"",VLOOKUP(MID($E$3,10,100)&amp;$A17,기획현황!$F:$BR,기획현황!$AW$1,FALSE))</f>
        <v/>
      </c>
      <c r="X17" s="473" t="str">
        <f>IF(ISERROR(VLOOKUP(MID($E$3,10,100)&amp;$A17,기획현황!$F:$BR,기획현황!$AY$1,FALSE))=TRUE,"",VLOOKUP(MID($E$3,10,100)&amp;$A17,기획현황!$F:$BR,기획현황!$AY$1,FALSE))</f>
        <v/>
      </c>
      <c r="Y17" s="473" t="str">
        <f>IF(ISERROR(VLOOKUP(MID($E$3,10,100)&amp;$A17,기획현황!$F:$BR,기획현황!$AZ$1,FALSE))=TRUE,"",VLOOKUP(MID($E$3,10,100)&amp;$A17,기획현황!$F:$BR,기획현황!$AZ$1,FALSE))</f>
        <v/>
      </c>
      <c r="Z17" s="469"/>
    </row>
    <row r="18" spans="1:26" ht="52.5" customHeight="1">
      <c r="A18" s="467">
        <f t="shared" si="0"/>
        <v>11</v>
      </c>
      <c r="B18" s="343" t="str">
        <f t="shared" si="3"/>
        <v/>
      </c>
      <c r="D18" s="345">
        <f t="shared" si="1"/>
        <v>0</v>
      </c>
      <c r="E18" s="346" t="str">
        <f>IF(ISERROR(VLOOKUP(MID($E$3,10,100)&amp;$A18,기획현황!$F:$BR,기획현황!$M$1,FALSE))=TRUE,"",VLOOKUP(MID($E$3,10,100)&amp;$A18,기획현황!$F:$BR,기획현황!$M$1,FALSE))</f>
        <v/>
      </c>
      <c r="F18" s="346" t="str">
        <f>IF(ISERROR(VLOOKUP(MID($E$3,10,100)&amp;$A18,기획현황!$F:$BR,기획현황!$Q$1,FALSE))=TRUE,"",VLOOKUP(MID($E$3,10,100)&amp;$A18,기획현황!$F:$BR,기획현황!$Q$1,FALSE))</f>
        <v/>
      </c>
      <c r="G18" s="346" t="str">
        <f>IF(ISERROR(VLOOKUP(MID($E$3,10,100)&amp;$A18,기획현황!$F:$BR,기획현황!$R$1,FALSE))=TRUE,"",VLOOKUP(MID($E$3,10,100)&amp;$A18,기획현황!$F:$BR,기획현황!$R$1,FALSE))</f>
        <v/>
      </c>
      <c r="H18" s="468"/>
      <c r="I18" s="469" t="str">
        <f>IF(ISERROR(VLOOKUP(MID($E$3,10,100)&amp;$A18,기획현황!$F:$BR,기획현황!$W$1,FALSE))=TRUE,"",VLOOKUP(MID($E$3,10,100)&amp;$A18,기획현황!$F:$BR,기획현황!$W$1,FALSE))</f>
        <v/>
      </c>
      <c r="J18" s="345" t="str">
        <f>IF(ISERROR(VLOOKUP(MID($E$3,10,100)&amp;$A18,기획현황!$F:$BR,기획현황!$U$1,FALSE))=TRUE,"",VLOOKUP(MID($E$3,10,100)&amp;$A18,기획현황!$F:$BR,기획현황!$U$1,FALSE))</f>
        <v/>
      </c>
      <c r="K18" s="345" t="str">
        <f>IF(ISERROR(VLOOKUP(MID($E$3,10,100)&amp;$A18,기획현황!$F:$BR,기획현황!$Y$1,FALSE))=TRUE,"",VLOOKUP(MID($E$3,10,100)&amp;$A18,기획현황!$F:$BR,기획현황!$Y$1,FALSE))</f>
        <v/>
      </c>
      <c r="L18" s="347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47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47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47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47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47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47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47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47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470">
        <f t="shared" si="4"/>
        <v>0</v>
      </c>
      <c r="V18" s="471" t="str">
        <f>IF(ISERROR(VLOOKUP(MID($E$3,10,100)&amp;$A18,기획현황!$F:$BR,기획현황!$AV$1,FALSE))=TRUE,"",VLOOKUP(MID($E$3,10,100)&amp;$A18,기획현황!$F:$BR,기획현황!$AV$1,FALSE))</f>
        <v/>
      </c>
      <c r="W18" s="472" t="str">
        <f>IF(ISERROR(VLOOKUP(MID($E$3,10,100)&amp;$A18,기획현황!$F:$BR,기획현황!$AW$1,FALSE))=TRUE,"",VLOOKUP(MID($E$3,10,100)&amp;$A18,기획현황!$F:$BR,기획현황!$AW$1,FALSE))</f>
        <v/>
      </c>
      <c r="X18" s="473" t="str">
        <f>IF(ISERROR(VLOOKUP(MID($E$3,10,100)&amp;$A18,기획현황!$F:$BR,기획현황!$AY$1,FALSE))=TRUE,"",VLOOKUP(MID($E$3,10,100)&amp;$A18,기획현황!$F:$BR,기획현황!$AY$1,FALSE))</f>
        <v/>
      </c>
      <c r="Y18" s="473" t="str">
        <f>IF(ISERROR(VLOOKUP(MID($E$3,10,100)&amp;$A18,기획현황!$F:$BR,기획현황!$AZ$1,FALSE))=TRUE,"",VLOOKUP(MID($E$3,10,100)&amp;$A18,기획현황!$F:$BR,기획현황!$AZ$1,FALSE))</f>
        <v/>
      </c>
      <c r="Z18" s="469"/>
    </row>
    <row r="19" spans="1:26" ht="52.5" customHeight="1">
      <c r="A19" s="467">
        <f t="shared" si="0"/>
        <v>12</v>
      </c>
      <c r="B19" s="343" t="str">
        <f t="shared" si="3"/>
        <v/>
      </c>
      <c r="D19" s="345">
        <f t="shared" si="1"/>
        <v>0</v>
      </c>
      <c r="E19" s="346" t="str">
        <f>IF(ISERROR(VLOOKUP(MID($E$3,10,100)&amp;$A19,기획현황!$F:$BR,기획현황!$M$1,FALSE))=TRUE,"",VLOOKUP(MID($E$3,10,100)&amp;$A19,기획현황!$F:$BR,기획현황!$M$1,FALSE))</f>
        <v/>
      </c>
      <c r="F19" s="346" t="str">
        <f>IF(ISERROR(VLOOKUP(MID($E$3,10,100)&amp;$A19,기획현황!$F:$BR,기획현황!$Q$1,FALSE))=TRUE,"",VLOOKUP(MID($E$3,10,100)&amp;$A19,기획현황!$F:$BR,기획현황!$Q$1,FALSE))</f>
        <v/>
      </c>
      <c r="G19" s="346" t="str">
        <f>IF(ISERROR(VLOOKUP(MID($E$3,10,100)&amp;$A19,기획현황!$F:$BR,기획현황!$R$1,FALSE))=TRUE,"",VLOOKUP(MID($E$3,10,100)&amp;$A19,기획현황!$F:$BR,기획현황!$R$1,FALSE))</f>
        <v/>
      </c>
      <c r="H19" s="468"/>
      <c r="I19" s="469" t="str">
        <f>IF(ISERROR(VLOOKUP(MID($E$3,10,100)&amp;$A19,기획현황!$F:$BR,기획현황!$W$1,FALSE))=TRUE,"",VLOOKUP(MID($E$3,10,100)&amp;$A19,기획현황!$F:$BR,기획현황!$W$1,FALSE))</f>
        <v/>
      </c>
      <c r="J19" s="345" t="str">
        <f>IF(ISERROR(VLOOKUP(MID($E$3,10,100)&amp;$A19,기획현황!$F:$BR,기획현황!$U$1,FALSE))=TRUE,"",VLOOKUP(MID($E$3,10,100)&amp;$A19,기획현황!$F:$BR,기획현황!$U$1,FALSE))</f>
        <v/>
      </c>
      <c r="K19" s="345" t="str">
        <f>IF(ISERROR(VLOOKUP(MID($E$3,10,100)&amp;$A19,기획현황!$F:$BR,기획현황!$Y$1,FALSE))=TRUE,"",VLOOKUP(MID($E$3,10,100)&amp;$A19,기획현황!$F:$BR,기획현황!$Y$1,FALSE))</f>
        <v/>
      </c>
      <c r="L19" s="347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47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47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47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47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47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47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47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47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470">
        <f t="shared" si="4"/>
        <v>0</v>
      </c>
      <c r="V19" s="471" t="str">
        <f>IF(ISERROR(VLOOKUP(MID($E$3,10,100)&amp;$A19,기획현황!$F:$BR,기획현황!$AV$1,FALSE))=TRUE,"",VLOOKUP(MID($E$3,10,100)&amp;$A19,기획현황!$F:$BR,기획현황!$AV$1,FALSE))</f>
        <v/>
      </c>
      <c r="W19" s="472" t="str">
        <f>IF(ISERROR(VLOOKUP(MID($E$3,10,100)&amp;$A19,기획현황!$F:$BR,기획현황!$AW$1,FALSE))=TRUE,"",VLOOKUP(MID($E$3,10,100)&amp;$A19,기획현황!$F:$BR,기획현황!$AW$1,FALSE))</f>
        <v/>
      </c>
      <c r="X19" s="473" t="str">
        <f>IF(ISERROR(VLOOKUP(MID($E$3,10,100)&amp;$A19,기획현황!$F:$BR,기획현황!$AY$1,FALSE))=TRUE,"",VLOOKUP(MID($E$3,10,100)&amp;$A19,기획현황!$F:$BR,기획현황!$AY$1,FALSE))</f>
        <v/>
      </c>
      <c r="Y19" s="473" t="str">
        <f>IF(ISERROR(VLOOKUP(MID($E$3,10,100)&amp;$A19,기획현황!$F:$BR,기획현황!$AZ$1,FALSE))=TRUE,"",VLOOKUP(MID($E$3,10,100)&amp;$A19,기획현황!$F:$BR,기획현황!$AZ$1,FALSE))</f>
        <v/>
      </c>
      <c r="Z19" s="469"/>
    </row>
    <row r="20" spans="1:26" ht="52.5" customHeight="1">
      <c r="A20" s="467">
        <f t="shared" si="0"/>
        <v>13</v>
      </c>
      <c r="B20" s="343" t="str">
        <f t="shared" si="3"/>
        <v/>
      </c>
      <c r="D20" s="345">
        <f t="shared" si="1"/>
        <v>0</v>
      </c>
      <c r="E20" s="346" t="str">
        <f>IF(ISERROR(VLOOKUP(MID($E$3,10,100)&amp;$A20,기획현황!$F:$BR,기획현황!$M$1,FALSE))=TRUE,"",VLOOKUP(MID($E$3,10,100)&amp;$A20,기획현황!$F:$BR,기획현황!$M$1,FALSE))</f>
        <v/>
      </c>
      <c r="F20" s="346" t="str">
        <f>IF(ISERROR(VLOOKUP(MID($E$3,10,100)&amp;$A20,기획현황!$F:$BR,기획현황!$Q$1,FALSE))=TRUE,"",VLOOKUP(MID($E$3,10,100)&amp;$A20,기획현황!$F:$BR,기획현황!$Q$1,FALSE))</f>
        <v/>
      </c>
      <c r="G20" s="346" t="str">
        <f>IF(ISERROR(VLOOKUP(MID($E$3,10,100)&amp;$A20,기획현황!$F:$BR,기획현황!$R$1,FALSE))=TRUE,"",VLOOKUP(MID($E$3,10,100)&amp;$A20,기획현황!$F:$BR,기획현황!$R$1,FALSE))</f>
        <v/>
      </c>
      <c r="H20" s="468"/>
      <c r="I20" s="469" t="str">
        <f>IF(ISERROR(VLOOKUP(MID($E$3,10,100)&amp;$A20,기획현황!$F:$BR,기획현황!$W$1,FALSE))=TRUE,"",VLOOKUP(MID($E$3,10,100)&amp;$A20,기획현황!$F:$BR,기획현황!$W$1,FALSE))</f>
        <v/>
      </c>
      <c r="J20" s="345" t="str">
        <f>IF(ISERROR(VLOOKUP(MID($E$3,10,100)&amp;$A20,기획현황!$F:$BR,기획현황!$U$1,FALSE))=TRUE,"",VLOOKUP(MID($E$3,10,100)&amp;$A20,기획현황!$F:$BR,기획현황!$U$1,FALSE))</f>
        <v/>
      </c>
      <c r="K20" s="345" t="str">
        <f>IF(ISERROR(VLOOKUP(MID($E$3,10,100)&amp;$A20,기획현황!$F:$BR,기획현황!$Y$1,FALSE))=TRUE,"",VLOOKUP(MID($E$3,10,100)&amp;$A20,기획현황!$F:$BR,기획현황!$Y$1,FALSE))</f>
        <v/>
      </c>
      <c r="L20" s="347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47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47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47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47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47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47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47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47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470">
        <f t="shared" si="4"/>
        <v>0</v>
      </c>
      <c r="V20" s="471" t="str">
        <f>IF(ISERROR(VLOOKUP(MID($E$3,10,100)&amp;$A20,기획현황!$F:$BR,기획현황!$AV$1,FALSE))=TRUE,"",VLOOKUP(MID($E$3,10,100)&amp;$A20,기획현황!$F:$BR,기획현황!$AV$1,FALSE))</f>
        <v/>
      </c>
      <c r="W20" s="472" t="str">
        <f>IF(ISERROR(VLOOKUP(MID($E$3,10,100)&amp;$A20,기획현황!$F:$BR,기획현황!$AW$1,FALSE))=TRUE,"",VLOOKUP(MID($E$3,10,100)&amp;$A20,기획현황!$F:$BR,기획현황!$AW$1,FALSE))</f>
        <v/>
      </c>
      <c r="X20" s="473" t="str">
        <f>IF(ISERROR(VLOOKUP(MID($E$3,10,100)&amp;$A20,기획현황!$F:$BR,기획현황!$AY$1,FALSE))=TRUE,"",VLOOKUP(MID($E$3,10,100)&amp;$A20,기획현황!$F:$BR,기획현황!$AY$1,FALSE))</f>
        <v/>
      </c>
      <c r="Y20" s="473" t="str">
        <f>IF(ISERROR(VLOOKUP(MID($E$3,10,100)&amp;$A20,기획현황!$F:$BR,기획현황!$AZ$1,FALSE))=TRUE,"",VLOOKUP(MID($E$3,10,100)&amp;$A20,기획현황!$F:$BR,기획현황!$AZ$1,FALSE))</f>
        <v/>
      </c>
      <c r="Z20" s="469"/>
    </row>
    <row r="21" spans="1:26" ht="52.5" customHeight="1">
      <c r="A21" s="467">
        <f t="shared" si="0"/>
        <v>14</v>
      </c>
      <c r="B21" s="343" t="str">
        <f t="shared" si="3"/>
        <v/>
      </c>
      <c r="D21" s="345">
        <f t="shared" si="1"/>
        <v>0</v>
      </c>
      <c r="E21" s="346" t="str">
        <f>IF(ISERROR(VLOOKUP(MID($E$3,10,100)&amp;$A21,기획현황!$F:$BR,기획현황!$M$1,FALSE))=TRUE,"",VLOOKUP(MID($E$3,10,100)&amp;$A21,기획현황!$F:$BR,기획현황!$M$1,FALSE))</f>
        <v/>
      </c>
      <c r="F21" s="346" t="str">
        <f>IF(ISERROR(VLOOKUP(MID($E$3,10,100)&amp;$A21,기획현황!$F:$BR,기획현황!$Q$1,FALSE))=TRUE,"",VLOOKUP(MID($E$3,10,100)&amp;$A21,기획현황!$F:$BR,기획현황!$Q$1,FALSE))</f>
        <v/>
      </c>
      <c r="G21" s="346" t="str">
        <f>IF(ISERROR(VLOOKUP(MID($E$3,10,100)&amp;$A21,기획현황!$F:$BR,기획현황!$R$1,FALSE))=TRUE,"",VLOOKUP(MID($E$3,10,100)&amp;$A21,기획현황!$F:$BR,기획현황!$R$1,FALSE))</f>
        <v/>
      </c>
      <c r="H21" s="468"/>
      <c r="I21" s="469" t="str">
        <f>IF(ISERROR(VLOOKUP(MID($E$3,10,100)&amp;$A21,기획현황!$F:$BR,기획현황!$W$1,FALSE))=TRUE,"",VLOOKUP(MID($E$3,10,100)&amp;$A21,기획현황!$F:$BR,기획현황!$W$1,FALSE))</f>
        <v/>
      </c>
      <c r="J21" s="345" t="str">
        <f>IF(ISERROR(VLOOKUP(MID($E$3,10,100)&amp;$A21,기획현황!$F:$BR,기획현황!$U$1,FALSE))=TRUE,"",VLOOKUP(MID($E$3,10,100)&amp;$A21,기획현황!$F:$BR,기획현황!$U$1,FALSE))</f>
        <v/>
      </c>
      <c r="K21" s="345" t="str">
        <f>IF(ISERROR(VLOOKUP(MID($E$3,10,100)&amp;$A21,기획현황!$F:$BR,기획현황!$Y$1,FALSE))=TRUE,"",VLOOKUP(MID($E$3,10,100)&amp;$A21,기획현황!$F:$BR,기획현황!$Y$1,FALSE))</f>
        <v/>
      </c>
      <c r="L21" s="347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47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47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47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47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47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47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47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47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470">
        <f t="shared" si="4"/>
        <v>0</v>
      </c>
      <c r="V21" s="471" t="str">
        <f>IF(ISERROR(VLOOKUP(MID($E$3,10,100)&amp;$A21,기획현황!$F:$BR,기획현황!$AV$1,FALSE))=TRUE,"",VLOOKUP(MID($E$3,10,100)&amp;$A21,기획현황!$F:$BR,기획현황!$AV$1,FALSE))</f>
        <v/>
      </c>
      <c r="W21" s="472" t="str">
        <f>IF(ISERROR(VLOOKUP(MID($E$3,10,100)&amp;$A21,기획현황!$F:$BR,기획현황!$AW$1,FALSE))=TRUE,"",VLOOKUP(MID($E$3,10,100)&amp;$A21,기획현황!$F:$BR,기획현황!$AW$1,FALSE))</f>
        <v/>
      </c>
      <c r="X21" s="473" t="str">
        <f>IF(ISERROR(VLOOKUP(MID($E$3,10,100)&amp;$A21,기획현황!$F:$BR,기획현황!$AY$1,FALSE))=TRUE,"",VLOOKUP(MID($E$3,10,100)&amp;$A21,기획현황!$F:$BR,기획현황!$AY$1,FALSE))</f>
        <v/>
      </c>
      <c r="Y21" s="473" t="str">
        <f>IF(ISERROR(VLOOKUP(MID($E$3,10,100)&amp;$A21,기획현황!$F:$BR,기획현황!$AZ$1,FALSE))=TRUE,"",VLOOKUP(MID($E$3,10,100)&amp;$A21,기획현황!$F:$BR,기획현황!$AZ$1,FALSE))</f>
        <v/>
      </c>
      <c r="Z21" s="469"/>
    </row>
    <row r="22" spans="1:26" ht="52.5" customHeight="1">
      <c r="A22" s="467">
        <f t="shared" si="0"/>
        <v>15</v>
      </c>
      <c r="B22" s="343" t="str">
        <f t="shared" si="3"/>
        <v/>
      </c>
      <c r="D22" s="345">
        <f t="shared" si="1"/>
        <v>0</v>
      </c>
      <c r="E22" s="346" t="str">
        <f>IF(ISERROR(VLOOKUP(MID($E$3,10,100)&amp;$A22,기획현황!$F:$BR,기획현황!$M$1,FALSE))=TRUE,"",VLOOKUP(MID($E$3,10,100)&amp;$A22,기획현황!$F:$BR,기획현황!$M$1,FALSE))</f>
        <v/>
      </c>
      <c r="F22" s="346" t="str">
        <f>IF(ISERROR(VLOOKUP(MID($E$3,10,100)&amp;$A22,기획현황!$F:$BR,기획현황!$Q$1,FALSE))=TRUE,"",VLOOKUP(MID($E$3,10,100)&amp;$A22,기획현황!$F:$BR,기획현황!$Q$1,FALSE))</f>
        <v/>
      </c>
      <c r="G22" s="346" t="str">
        <f>IF(ISERROR(VLOOKUP(MID($E$3,10,100)&amp;$A22,기획현황!$F:$BR,기획현황!$R$1,FALSE))=TRUE,"",VLOOKUP(MID($E$3,10,100)&amp;$A22,기획현황!$F:$BR,기획현황!$R$1,FALSE))</f>
        <v/>
      </c>
      <c r="H22" s="468"/>
      <c r="I22" s="469" t="str">
        <f>IF(ISERROR(VLOOKUP(MID($E$3,10,100)&amp;$A22,기획현황!$F:$BR,기획현황!$W$1,FALSE))=TRUE,"",VLOOKUP(MID($E$3,10,100)&amp;$A22,기획현황!$F:$BR,기획현황!$W$1,FALSE))</f>
        <v/>
      </c>
      <c r="J22" s="345" t="str">
        <f>IF(ISERROR(VLOOKUP(MID($E$3,10,100)&amp;$A22,기획현황!$F:$BR,기획현황!$U$1,FALSE))=TRUE,"",VLOOKUP(MID($E$3,10,100)&amp;$A22,기획현황!$F:$BR,기획현황!$U$1,FALSE))</f>
        <v/>
      </c>
      <c r="K22" s="345" t="str">
        <f>IF(ISERROR(VLOOKUP(MID($E$3,10,100)&amp;$A22,기획현황!$F:$BR,기획현황!$Y$1,FALSE))=TRUE,"",VLOOKUP(MID($E$3,10,100)&amp;$A22,기획현황!$F:$BR,기획현황!$Y$1,FALSE))</f>
        <v/>
      </c>
      <c r="L22" s="347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47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47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47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47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47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47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47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47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470">
        <f t="shared" si="4"/>
        <v>0</v>
      </c>
      <c r="V22" s="471" t="str">
        <f>IF(ISERROR(VLOOKUP(MID($E$3,10,100)&amp;$A22,기획현황!$F:$BR,기획현황!$AV$1,FALSE))=TRUE,"",VLOOKUP(MID($E$3,10,100)&amp;$A22,기획현황!$F:$BR,기획현황!$AV$1,FALSE))</f>
        <v/>
      </c>
      <c r="W22" s="472" t="str">
        <f>IF(ISERROR(VLOOKUP(MID($E$3,10,100)&amp;$A22,기획현황!$F:$BR,기획현황!$AW$1,FALSE))=TRUE,"",VLOOKUP(MID($E$3,10,100)&amp;$A22,기획현황!$F:$BR,기획현황!$AW$1,FALSE))</f>
        <v/>
      </c>
      <c r="X22" s="473" t="str">
        <f>IF(ISERROR(VLOOKUP(MID($E$3,10,100)&amp;$A22,기획현황!$F:$BR,기획현황!$AY$1,FALSE))=TRUE,"",VLOOKUP(MID($E$3,10,100)&amp;$A22,기획현황!$F:$BR,기획현황!$AY$1,FALSE))</f>
        <v/>
      </c>
      <c r="Y22" s="473" t="str">
        <f>IF(ISERROR(VLOOKUP(MID($E$3,10,100)&amp;$A22,기획현황!$F:$BR,기획현황!$AZ$1,FALSE))=TRUE,"",VLOOKUP(MID($E$3,10,100)&amp;$A22,기획현황!$F:$BR,기획현황!$AZ$1,FALSE))</f>
        <v/>
      </c>
      <c r="Z22" s="469"/>
    </row>
    <row r="23" spans="1:26" ht="52.5" customHeight="1">
      <c r="A23" s="467">
        <f t="shared" si="0"/>
        <v>16</v>
      </c>
      <c r="B23" s="343" t="str">
        <f t="shared" si="3"/>
        <v/>
      </c>
      <c r="D23" s="345">
        <f t="shared" si="1"/>
        <v>0</v>
      </c>
      <c r="E23" s="346" t="str">
        <f>IF(ISERROR(VLOOKUP(MID($E$3,10,100)&amp;$A23,기획현황!$F:$BR,기획현황!$M$1,FALSE))=TRUE,"",VLOOKUP(MID($E$3,10,100)&amp;$A23,기획현황!$F:$BR,기획현황!$M$1,FALSE))</f>
        <v/>
      </c>
      <c r="F23" s="346" t="str">
        <f>IF(ISERROR(VLOOKUP(MID($E$3,10,100)&amp;$A23,기획현황!$F:$BR,기획현황!$Q$1,FALSE))=TRUE,"",VLOOKUP(MID($E$3,10,100)&amp;$A23,기획현황!$F:$BR,기획현황!$Q$1,FALSE))</f>
        <v/>
      </c>
      <c r="G23" s="346" t="str">
        <f>IF(ISERROR(VLOOKUP(MID($E$3,10,100)&amp;$A23,기획현황!$F:$BR,기획현황!$R$1,FALSE))=TRUE,"",VLOOKUP(MID($E$3,10,100)&amp;$A23,기획현황!$F:$BR,기획현황!$R$1,FALSE))</f>
        <v/>
      </c>
      <c r="H23" s="468"/>
      <c r="I23" s="469" t="str">
        <f>IF(ISERROR(VLOOKUP(MID($E$3,10,100)&amp;$A23,기획현황!$F:$BR,기획현황!$W$1,FALSE))=TRUE,"",VLOOKUP(MID($E$3,10,100)&amp;$A23,기획현황!$F:$BR,기획현황!$W$1,FALSE))</f>
        <v/>
      </c>
      <c r="J23" s="345" t="str">
        <f>IF(ISERROR(VLOOKUP(MID($E$3,10,100)&amp;$A23,기획현황!$F:$BR,기획현황!$U$1,FALSE))=TRUE,"",VLOOKUP(MID($E$3,10,100)&amp;$A23,기획현황!$F:$BR,기획현황!$U$1,FALSE))</f>
        <v/>
      </c>
      <c r="K23" s="345" t="str">
        <f>IF(ISERROR(VLOOKUP(MID($E$3,10,100)&amp;$A23,기획현황!$F:$BR,기획현황!$Y$1,FALSE))=TRUE,"",VLOOKUP(MID($E$3,10,100)&amp;$A23,기획현황!$F:$BR,기획현황!$Y$1,FALSE))</f>
        <v/>
      </c>
      <c r="L23" s="347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47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47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47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47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47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47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47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47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470">
        <f t="shared" si="4"/>
        <v>0</v>
      </c>
      <c r="V23" s="471" t="str">
        <f>IF(ISERROR(VLOOKUP(MID($E$3,10,100)&amp;$A23,기획현황!$F:$BR,기획현황!$AV$1,FALSE))=TRUE,"",VLOOKUP(MID($E$3,10,100)&amp;$A23,기획현황!$F:$BR,기획현황!$AV$1,FALSE))</f>
        <v/>
      </c>
      <c r="W23" s="472" t="str">
        <f>IF(ISERROR(VLOOKUP(MID($E$3,10,100)&amp;$A23,기획현황!$F:$BR,기획현황!$AW$1,FALSE))=TRUE,"",VLOOKUP(MID($E$3,10,100)&amp;$A23,기획현황!$F:$BR,기획현황!$AW$1,FALSE))</f>
        <v/>
      </c>
      <c r="X23" s="473" t="str">
        <f>IF(ISERROR(VLOOKUP(MID($E$3,10,100)&amp;$A23,기획현황!$F:$BR,기획현황!$AY$1,FALSE))=TRUE,"",VLOOKUP(MID($E$3,10,100)&amp;$A23,기획현황!$F:$BR,기획현황!$AY$1,FALSE))</f>
        <v/>
      </c>
      <c r="Y23" s="473" t="str">
        <f>IF(ISERROR(VLOOKUP(MID($E$3,10,100)&amp;$A23,기획현황!$F:$BR,기획현황!$AZ$1,FALSE))=TRUE,"",VLOOKUP(MID($E$3,10,100)&amp;$A23,기획현황!$F:$BR,기획현황!$AZ$1,FALSE))</f>
        <v/>
      </c>
      <c r="Z23" s="469"/>
    </row>
    <row r="24" spans="1:26" ht="52.5" customHeight="1">
      <c r="A24" s="467">
        <f t="shared" si="0"/>
        <v>17</v>
      </c>
      <c r="B24" s="343" t="str">
        <f t="shared" si="3"/>
        <v/>
      </c>
      <c r="D24" s="345">
        <f t="shared" si="1"/>
        <v>0</v>
      </c>
      <c r="E24" s="346" t="str">
        <f>IF(ISERROR(VLOOKUP(MID($E$3,10,100)&amp;$A24,기획현황!$F:$BR,기획현황!$M$1,FALSE))=TRUE,"",VLOOKUP(MID($E$3,10,100)&amp;$A24,기획현황!$F:$BR,기획현황!$M$1,FALSE))</f>
        <v/>
      </c>
      <c r="F24" s="346" t="str">
        <f>IF(ISERROR(VLOOKUP(MID($E$3,10,100)&amp;$A24,기획현황!$F:$BR,기획현황!$Q$1,FALSE))=TRUE,"",VLOOKUP(MID($E$3,10,100)&amp;$A24,기획현황!$F:$BR,기획현황!$Q$1,FALSE))</f>
        <v/>
      </c>
      <c r="G24" s="346" t="str">
        <f>IF(ISERROR(VLOOKUP(MID($E$3,10,100)&amp;$A24,기획현황!$F:$BR,기획현황!$R$1,FALSE))=TRUE,"",VLOOKUP(MID($E$3,10,100)&amp;$A24,기획현황!$F:$BR,기획현황!$R$1,FALSE))</f>
        <v/>
      </c>
      <c r="H24" s="468"/>
      <c r="I24" s="469" t="str">
        <f>IF(ISERROR(VLOOKUP(MID($E$3,10,100)&amp;$A24,기획현황!$F:$BR,기획현황!$W$1,FALSE))=TRUE,"",VLOOKUP(MID($E$3,10,100)&amp;$A24,기획현황!$F:$BR,기획현황!$W$1,FALSE))</f>
        <v/>
      </c>
      <c r="J24" s="345" t="str">
        <f>IF(ISERROR(VLOOKUP(MID($E$3,10,100)&amp;$A24,기획현황!$F:$BR,기획현황!$U$1,FALSE))=TRUE,"",VLOOKUP(MID($E$3,10,100)&amp;$A24,기획현황!$F:$BR,기획현황!$U$1,FALSE))</f>
        <v/>
      </c>
      <c r="K24" s="345" t="str">
        <f>IF(ISERROR(VLOOKUP(MID($E$3,10,100)&amp;$A24,기획현황!$F:$BR,기획현황!$Y$1,FALSE))=TRUE,"",VLOOKUP(MID($E$3,10,100)&amp;$A24,기획현황!$F:$BR,기획현황!$Y$1,FALSE))</f>
        <v/>
      </c>
      <c r="L24" s="347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47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47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47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47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47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47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47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47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470">
        <f t="shared" si="4"/>
        <v>0</v>
      </c>
      <c r="V24" s="471" t="str">
        <f>IF(ISERROR(VLOOKUP(MID($E$3,10,100)&amp;$A24,기획현황!$F:$BR,기획현황!$AV$1,FALSE))=TRUE,"",VLOOKUP(MID($E$3,10,100)&amp;$A24,기획현황!$F:$BR,기획현황!$AV$1,FALSE))</f>
        <v/>
      </c>
      <c r="W24" s="472" t="str">
        <f>IF(ISERROR(VLOOKUP(MID($E$3,10,100)&amp;$A24,기획현황!$F:$BR,기획현황!$AW$1,FALSE))=TRUE,"",VLOOKUP(MID($E$3,10,100)&amp;$A24,기획현황!$F:$BR,기획현황!$AW$1,FALSE))</f>
        <v/>
      </c>
      <c r="X24" s="473" t="str">
        <f>IF(ISERROR(VLOOKUP(MID($E$3,10,100)&amp;$A24,기획현황!$F:$BR,기획현황!$AY$1,FALSE))=TRUE,"",VLOOKUP(MID($E$3,10,100)&amp;$A24,기획현황!$F:$BR,기획현황!$AY$1,FALSE))</f>
        <v/>
      </c>
      <c r="Y24" s="473" t="str">
        <f>IF(ISERROR(VLOOKUP(MID($E$3,10,100)&amp;$A24,기획현황!$F:$BR,기획현황!$AZ$1,FALSE))=TRUE,"",VLOOKUP(MID($E$3,10,100)&amp;$A24,기획현황!$F:$BR,기획현황!$AZ$1,FALSE))</f>
        <v/>
      </c>
      <c r="Z24" s="469"/>
    </row>
    <row r="25" spans="1:26" ht="52.5" customHeight="1">
      <c r="A25" s="467">
        <f t="shared" si="0"/>
        <v>18</v>
      </c>
      <c r="B25" s="343" t="str">
        <f t="shared" si="3"/>
        <v/>
      </c>
      <c r="D25" s="345">
        <f t="shared" si="1"/>
        <v>0</v>
      </c>
      <c r="E25" s="346" t="str">
        <f>IF(ISERROR(VLOOKUP(MID($E$3,10,100)&amp;$A25,기획현황!$F:$BR,기획현황!$M$1,FALSE))=TRUE,"",VLOOKUP(MID($E$3,10,100)&amp;$A25,기획현황!$F:$BR,기획현황!$M$1,FALSE))</f>
        <v/>
      </c>
      <c r="F25" s="346" t="str">
        <f>IF(ISERROR(VLOOKUP(MID($E$3,10,100)&amp;$A25,기획현황!$F:$BR,기획현황!$Q$1,FALSE))=TRUE,"",VLOOKUP(MID($E$3,10,100)&amp;$A25,기획현황!$F:$BR,기획현황!$Q$1,FALSE))</f>
        <v/>
      </c>
      <c r="G25" s="346" t="str">
        <f>IF(ISERROR(VLOOKUP(MID($E$3,10,100)&amp;$A25,기획현황!$F:$BR,기획현황!$R$1,FALSE))=TRUE,"",VLOOKUP(MID($E$3,10,100)&amp;$A25,기획현황!$F:$BR,기획현황!$R$1,FALSE))</f>
        <v/>
      </c>
      <c r="H25" s="468"/>
      <c r="I25" s="469" t="str">
        <f>IF(ISERROR(VLOOKUP(MID($E$3,10,100)&amp;$A25,기획현황!$F:$BR,기획현황!$W$1,FALSE))=TRUE,"",VLOOKUP(MID($E$3,10,100)&amp;$A25,기획현황!$F:$BR,기획현황!$W$1,FALSE))</f>
        <v/>
      </c>
      <c r="J25" s="345" t="str">
        <f>IF(ISERROR(VLOOKUP(MID($E$3,10,100)&amp;$A25,기획현황!$F:$BR,기획현황!$U$1,FALSE))=TRUE,"",VLOOKUP(MID($E$3,10,100)&amp;$A25,기획현황!$F:$BR,기획현황!$U$1,FALSE))</f>
        <v/>
      </c>
      <c r="K25" s="345" t="str">
        <f>IF(ISERROR(VLOOKUP(MID($E$3,10,100)&amp;$A25,기획현황!$F:$BR,기획현황!$Y$1,FALSE))=TRUE,"",VLOOKUP(MID($E$3,10,100)&amp;$A25,기획현황!$F:$BR,기획현황!$Y$1,FALSE))</f>
        <v/>
      </c>
      <c r="L25" s="347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47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47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47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47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47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47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47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47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470">
        <f t="shared" si="4"/>
        <v>0</v>
      </c>
      <c r="V25" s="471" t="str">
        <f>IF(ISERROR(VLOOKUP(MID($E$3,10,100)&amp;$A25,기획현황!$F:$BR,기획현황!$AV$1,FALSE))=TRUE,"",VLOOKUP(MID($E$3,10,100)&amp;$A25,기획현황!$F:$BR,기획현황!$AV$1,FALSE))</f>
        <v/>
      </c>
      <c r="W25" s="472" t="str">
        <f>IF(ISERROR(VLOOKUP(MID($E$3,10,100)&amp;$A25,기획현황!$F:$BR,기획현황!$AW$1,FALSE))=TRUE,"",VLOOKUP(MID($E$3,10,100)&amp;$A25,기획현황!$F:$BR,기획현황!$AW$1,FALSE))</f>
        <v/>
      </c>
      <c r="X25" s="473" t="str">
        <f>IF(ISERROR(VLOOKUP(MID($E$3,10,100)&amp;$A25,기획현황!$F:$BR,기획현황!$AY$1,FALSE))=TRUE,"",VLOOKUP(MID($E$3,10,100)&amp;$A25,기획현황!$F:$BR,기획현황!$AY$1,FALSE))</f>
        <v/>
      </c>
      <c r="Y25" s="473" t="str">
        <f>IF(ISERROR(VLOOKUP(MID($E$3,10,100)&amp;$A25,기획현황!$F:$BR,기획현황!$AZ$1,FALSE))=TRUE,"",VLOOKUP(MID($E$3,10,100)&amp;$A25,기획현황!$F:$BR,기획현황!$AZ$1,FALSE))</f>
        <v/>
      </c>
      <c r="Z25" s="469"/>
    </row>
    <row r="26" spans="1:26" ht="52.5" customHeight="1">
      <c r="A26" s="467">
        <f t="shared" si="0"/>
        <v>19</v>
      </c>
      <c r="B26" s="343" t="str">
        <f t="shared" si="3"/>
        <v/>
      </c>
      <c r="D26" s="345">
        <f t="shared" si="1"/>
        <v>0</v>
      </c>
      <c r="E26" s="346" t="str">
        <f>IF(ISERROR(VLOOKUP(MID($E$3,10,100)&amp;$A26,기획현황!$F:$BR,기획현황!$M$1,FALSE))=TRUE,"",VLOOKUP(MID($E$3,10,100)&amp;$A26,기획현황!$F:$BR,기획현황!$M$1,FALSE))</f>
        <v/>
      </c>
      <c r="F26" s="346" t="str">
        <f>IF(ISERROR(VLOOKUP(MID($E$3,10,100)&amp;$A26,기획현황!$F:$BR,기획현황!$Q$1,FALSE))=TRUE,"",VLOOKUP(MID($E$3,10,100)&amp;$A26,기획현황!$F:$BR,기획현황!$Q$1,FALSE))</f>
        <v/>
      </c>
      <c r="G26" s="346" t="str">
        <f>IF(ISERROR(VLOOKUP(MID($E$3,10,100)&amp;$A26,기획현황!$F:$BR,기획현황!$R$1,FALSE))=TRUE,"",VLOOKUP(MID($E$3,10,100)&amp;$A26,기획현황!$F:$BR,기획현황!$R$1,FALSE))</f>
        <v/>
      </c>
      <c r="H26" s="468"/>
      <c r="I26" s="469" t="str">
        <f>IF(ISERROR(VLOOKUP(MID($E$3,10,100)&amp;$A26,기획현황!$F:$BR,기획현황!$W$1,FALSE))=TRUE,"",VLOOKUP(MID($E$3,10,100)&amp;$A26,기획현황!$F:$BR,기획현황!$W$1,FALSE))</f>
        <v/>
      </c>
      <c r="J26" s="345" t="str">
        <f>IF(ISERROR(VLOOKUP(MID($E$3,10,100)&amp;$A26,기획현황!$F:$BR,기획현황!$U$1,FALSE))=TRUE,"",VLOOKUP(MID($E$3,10,100)&amp;$A26,기획현황!$F:$BR,기획현황!$U$1,FALSE))</f>
        <v/>
      </c>
      <c r="K26" s="345" t="str">
        <f>IF(ISERROR(VLOOKUP(MID($E$3,10,100)&amp;$A26,기획현황!$F:$BR,기획현황!$Y$1,FALSE))=TRUE,"",VLOOKUP(MID($E$3,10,100)&amp;$A26,기획현황!$F:$BR,기획현황!$Y$1,FALSE))</f>
        <v/>
      </c>
      <c r="L26" s="347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47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47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47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47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47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47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47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47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470">
        <f t="shared" si="4"/>
        <v>0</v>
      </c>
      <c r="V26" s="471" t="str">
        <f>IF(ISERROR(VLOOKUP(MID($E$3,10,100)&amp;$A26,기획현황!$F:$BR,기획현황!$AV$1,FALSE))=TRUE,"",VLOOKUP(MID($E$3,10,100)&amp;$A26,기획현황!$F:$BR,기획현황!$AV$1,FALSE))</f>
        <v/>
      </c>
      <c r="W26" s="472" t="str">
        <f>IF(ISERROR(VLOOKUP(MID($E$3,10,100)&amp;$A26,기획현황!$F:$BR,기획현황!$AW$1,FALSE))=TRUE,"",VLOOKUP(MID($E$3,10,100)&amp;$A26,기획현황!$F:$BR,기획현황!$AW$1,FALSE))</f>
        <v/>
      </c>
      <c r="X26" s="473" t="str">
        <f>IF(ISERROR(VLOOKUP(MID($E$3,10,100)&amp;$A26,기획현황!$F:$BR,기획현황!$AY$1,FALSE))=TRUE,"",VLOOKUP(MID($E$3,10,100)&amp;$A26,기획현황!$F:$BR,기획현황!$AY$1,FALSE))</f>
        <v/>
      </c>
      <c r="Y26" s="473" t="str">
        <f>IF(ISERROR(VLOOKUP(MID($E$3,10,100)&amp;$A26,기획현황!$F:$BR,기획현황!$AZ$1,FALSE))=TRUE,"",VLOOKUP(MID($E$3,10,100)&amp;$A26,기획현황!$F:$BR,기획현황!$AZ$1,FALSE))</f>
        <v/>
      </c>
      <c r="Z26" s="469"/>
    </row>
    <row r="27" spans="1:26" ht="52.5" customHeight="1">
      <c r="A27" s="467">
        <f t="shared" si="0"/>
        <v>20</v>
      </c>
      <c r="B27" s="343" t="str">
        <f t="shared" si="3"/>
        <v/>
      </c>
      <c r="D27" s="345">
        <f t="shared" si="1"/>
        <v>0</v>
      </c>
      <c r="E27" s="346" t="str">
        <f>IF(ISERROR(VLOOKUP(MID($E$3,10,100)&amp;$A27,기획현황!$F:$BR,기획현황!$M$1,FALSE))=TRUE,"",VLOOKUP(MID($E$3,10,100)&amp;$A27,기획현황!$F:$BR,기획현황!$M$1,FALSE))</f>
        <v/>
      </c>
      <c r="F27" s="346" t="str">
        <f>IF(ISERROR(VLOOKUP(MID($E$3,10,100)&amp;$A27,기획현황!$F:$BR,기획현황!$Q$1,FALSE))=TRUE,"",VLOOKUP(MID($E$3,10,100)&amp;$A27,기획현황!$F:$BR,기획현황!$Q$1,FALSE))</f>
        <v/>
      </c>
      <c r="G27" s="346" t="str">
        <f>IF(ISERROR(VLOOKUP(MID($E$3,10,100)&amp;$A27,기획현황!$F:$BR,기획현황!$R$1,FALSE))=TRUE,"",VLOOKUP(MID($E$3,10,100)&amp;$A27,기획현황!$F:$BR,기획현황!$R$1,FALSE))</f>
        <v/>
      </c>
      <c r="H27" s="468"/>
      <c r="I27" s="469" t="str">
        <f>IF(ISERROR(VLOOKUP(MID($E$3,10,100)&amp;$A27,기획현황!$F:$BR,기획현황!$W$1,FALSE))=TRUE,"",VLOOKUP(MID($E$3,10,100)&amp;$A27,기획현황!$F:$BR,기획현황!$W$1,FALSE))</f>
        <v/>
      </c>
      <c r="J27" s="345" t="str">
        <f>IF(ISERROR(VLOOKUP(MID($E$3,10,100)&amp;$A27,기획현황!$F:$BR,기획현황!$U$1,FALSE))=TRUE,"",VLOOKUP(MID($E$3,10,100)&amp;$A27,기획현황!$F:$BR,기획현황!$U$1,FALSE))</f>
        <v/>
      </c>
      <c r="K27" s="345" t="str">
        <f>IF(ISERROR(VLOOKUP(MID($E$3,10,100)&amp;$A27,기획현황!$F:$BR,기획현황!$Y$1,FALSE))=TRUE,"",VLOOKUP(MID($E$3,10,100)&amp;$A27,기획현황!$F:$BR,기획현황!$Y$1,FALSE))</f>
        <v/>
      </c>
      <c r="L27" s="347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47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47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47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47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47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47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47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47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470">
        <f t="shared" si="4"/>
        <v>0</v>
      </c>
      <c r="V27" s="471" t="str">
        <f>IF(ISERROR(VLOOKUP(MID($E$3,10,100)&amp;$A27,기획현황!$F:$BR,기획현황!$AV$1,FALSE))=TRUE,"",VLOOKUP(MID($E$3,10,100)&amp;$A27,기획현황!$F:$BR,기획현황!$AV$1,FALSE))</f>
        <v/>
      </c>
      <c r="W27" s="472" t="str">
        <f>IF(ISERROR(VLOOKUP(MID($E$3,10,100)&amp;$A27,기획현황!$F:$BR,기획현황!$AW$1,FALSE))=TRUE,"",VLOOKUP(MID($E$3,10,100)&amp;$A27,기획현황!$F:$BR,기획현황!$AW$1,FALSE))</f>
        <v/>
      </c>
      <c r="X27" s="473" t="str">
        <f>IF(ISERROR(VLOOKUP(MID($E$3,10,100)&amp;$A27,기획현황!$F:$BR,기획현황!$AY$1,FALSE))=TRUE,"",VLOOKUP(MID($E$3,10,100)&amp;$A27,기획현황!$F:$BR,기획현황!$AY$1,FALSE))</f>
        <v/>
      </c>
      <c r="Y27" s="473" t="str">
        <f>IF(ISERROR(VLOOKUP(MID($E$3,10,100)&amp;$A27,기획현황!$F:$BR,기획현황!$AZ$1,FALSE))=TRUE,"",VLOOKUP(MID($E$3,10,100)&amp;$A27,기획현황!$F:$BR,기획현황!$AZ$1,FALSE))</f>
        <v/>
      </c>
      <c r="Z27" s="469"/>
    </row>
    <row r="28" spans="1:26" ht="52.5" customHeight="1">
      <c r="A28" s="467">
        <f t="shared" si="0"/>
        <v>21</v>
      </c>
      <c r="B28" s="343" t="str">
        <f t="shared" si="3"/>
        <v/>
      </c>
      <c r="D28" s="345">
        <f t="shared" si="1"/>
        <v>0</v>
      </c>
      <c r="E28" s="346" t="str">
        <f>IF(ISERROR(VLOOKUP(MID($E$3,10,100)&amp;$A28,기획현황!$F:$BR,기획현황!$M$1,FALSE))=TRUE,"",VLOOKUP(MID($E$3,10,100)&amp;$A28,기획현황!$F:$BR,기획현황!$M$1,FALSE))</f>
        <v/>
      </c>
      <c r="F28" s="346" t="str">
        <f>IF(ISERROR(VLOOKUP(MID($E$3,10,100)&amp;$A28,기획현황!$F:$BR,기획현황!$Q$1,FALSE))=TRUE,"",VLOOKUP(MID($E$3,10,100)&amp;$A28,기획현황!$F:$BR,기획현황!$Q$1,FALSE))</f>
        <v/>
      </c>
      <c r="G28" s="346" t="str">
        <f>IF(ISERROR(VLOOKUP(MID($E$3,10,100)&amp;$A28,기획현황!$F:$BR,기획현황!$R$1,FALSE))=TRUE,"",VLOOKUP(MID($E$3,10,100)&amp;$A28,기획현황!$F:$BR,기획현황!$R$1,FALSE))</f>
        <v/>
      </c>
      <c r="H28" s="468"/>
      <c r="I28" s="469" t="str">
        <f>IF(ISERROR(VLOOKUP(MID($E$3,10,100)&amp;$A28,기획현황!$F:$BR,기획현황!$W$1,FALSE))=TRUE,"",VLOOKUP(MID($E$3,10,100)&amp;$A28,기획현황!$F:$BR,기획현황!$W$1,FALSE))</f>
        <v/>
      </c>
      <c r="J28" s="345" t="str">
        <f>IF(ISERROR(VLOOKUP(MID($E$3,10,100)&amp;$A28,기획현황!$F:$BR,기획현황!$U$1,FALSE))=TRUE,"",VLOOKUP(MID($E$3,10,100)&amp;$A28,기획현황!$F:$BR,기획현황!$U$1,FALSE))</f>
        <v/>
      </c>
      <c r="K28" s="345" t="str">
        <f>IF(ISERROR(VLOOKUP(MID($E$3,10,100)&amp;$A28,기획현황!$F:$BR,기획현황!$Y$1,FALSE))=TRUE,"",VLOOKUP(MID($E$3,10,100)&amp;$A28,기획현황!$F:$BR,기획현황!$Y$1,FALSE))</f>
        <v/>
      </c>
      <c r="L28" s="347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47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47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47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47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47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47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47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47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470">
        <f t="shared" si="4"/>
        <v>0</v>
      </c>
      <c r="V28" s="471" t="str">
        <f>IF(ISERROR(VLOOKUP(MID($E$3,10,100)&amp;$A28,기획현황!$F:$BR,기획현황!$AV$1,FALSE))=TRUE,"",VLOOKUP(MID($E$3,10,100)&amp;$A28,기획현황!$F:$BR,기획현황!$AV$1,FALSE))</f>
        <v/>
      </c>
      <c r="W28" s="472" t="str">
        <f>IF(ISERROR(VLOOKUP(MID($E$3,10,100)&amp;$A28,기획현황!$F:$BR,기획현황!$AW$1,FALSE))=TRUE,"",VLOOKUP(MID($E$3,10,100)&amp;$A28,기획현황!$F:$BR,기획현황!$AW$1,FALSE))</f>
        <v/>
      </c>
      <c r="X28" s="473" t="str">
        <f>IF(ISERROR(VLOOKUP(MID($E$3,10,100)&amp;$A28,기획현황!$F:$BR,기획현황!$AY$1,FALSE))=TRUE,"",VLOOKUP(MID($E$3,10,100)&amp;$A28,기획현황!$F:$BR,기획현황!$AY$1,FALSE))</f>
        <v/>
      </c>
      <c r="Y28" s="473" t="str">
        <f>IF(ISERROR(VLOOKUP(MID($E$3,10,100)&amp;$A28,기획현황!$F:$BR,기획현황!$AZ$1,FALSE))=TRUE,"",VLOOKUP(MID($E$3,10,100)&amp;$A28,기획현황!$F:$BR,기획현황!$AZ$1,FALSE))</f>
        <v/>
      </c>
      <c r="Z28" s="469"/>
    </row>
    <row r="29" spans="1:26" ht="52.5" customHeight="1">
      <c r="A29" s="467">
        <f t="shared" si="0"/>
        <v>22</v>
      </c>
      <c r="B29" s="343" t="str">
        <f t="shared" si="3"/>
        <v/>
      </c>
      <c r="D29" s="345">
        <f t="shared" si="1"/>
        <v>0</v>
      </c>
      <c r="E29" s="346" t="str">
        <f>IF(ISERROR(VLOOKUP(MID($E$3,10,100)&amp;$A29,기획현황!$F:$BR,기획현황!$M$1,FALSE))=TRUE,"",VLOOKUP(MID($E$3,10,100)&amp;$A29,기획현황!$F:$BR,기획현황!$M$1,FALSE))</f>
        <v/>
      </c>
      <c r="F29" s="346" t="str">
        <f>IF(ISERROR(VLOOKUP(MID($E$3,10,100)&amp;$A29,기획현황!$F:$BR,기획현황!$Q$1,FALSE))=TRUE,"",VLOOKUP(MID($E$3,10,100)&amp;$A29,기획현황!$F:$BR,기획현황!$Q$1,FALSE))</f>
        <v/>
      </c>
      <c r="G29" s="346" t="str">
        <f>IF(ISERROR(VLOOKUP(MID($E$3,10,100)&amp;$A29,기획현황!$F:$BR,기획현황!$R$1,FALSE))=TRUE,"",VLOOKUP(MID($E$3,10,100)&amp;$A29,기획현황!$F:$BR,기획현황!$R$1,FALSE))</f>
        <v/>
      </c>
      <c r="H29" s="468"/>
      <c r="I29" s="469" t="str">
        <f>IF(ISERROR(VLOOKUP(MID($E$3,10,100)&amp;$A29,기획현황!$F:$BR,기획현황!$W$1,FALSE))=TRUE,"",VLOOKUP(MID($E$3,10,100)&amp;$A29,기획현황!$F:$BR,기획현황!$W$1,FALSE))</f>
        <v/>
      </c>
      <c r="J29" s="345" t="str">
        <f>IF(ISERROR(VLOOKUP(MID($E$3,10,100)&amp;$A29,기획현황!$F:$BR,기획현황!$U$1,FALSE))=TRUE,"",VLOOKUP(MID($E$3,10,100)&amp;$A29,기획현황!$F:$BR,기획현황!$U$1,FALSE))</f>
        <v/>
      </c>
      <c r="K29" s="345" t="str">
        <f>IF(ISERROR(VLOOKUP(MID($E$3,10,100)&amp;$A29,기획현황!$F:$BR,기획현황!$Y$1,FALSE))=TRUE,"",VLOOKUP(MID($E$3,10,100)&amp;$A29,기획현황!$F:$BR,기획현황!$Y$1,FALSE))</f>
        <v/>
      </c>
      <c r="L29" s="347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47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47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47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47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47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47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47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47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470">
        <f t="shared" si="4"/>
        <v>0</v>
      </c>
      <c r="V29" s="471" t="str">
        <f>IF(ISERROR(VLOOKUP(MID($E$3,10,100)&amp;$A29,기획현황!$F:$BR,기획현황!$AV$1,FALSE))=TRUE,"",VLOOKUP(MID($E$3,10,100)&amp;$A29,기획현황!$F:$BR,기획현황!$AV$1,FALSE))</f>
        <v/>
      </c>
      <c r="W29" s="472" t="str">
        <f>IF(ISERROR(VLOOKUP(MID($E$3,10,100)&amp;$A29,기획현황!$F:$BR,기획현황!$AW$1,FALSE))=TRUE,"",VLOOKUP(MID($E$3,10,100)&amp;$A29,기획현황!$F:$BR,기획현황!$AW$1,FALSE))</f>
        <v/>
      </c>
      <c r="X29" s="473" t="str">
        <f>IF(ISERROR(VLOOKUP(MID($E$3,10,100)&amp;$A29,기획현황!$F:$BR,기획현황!$AY$1,FALSE))=TRUE,"",VLOOKUP(MID($E$3,10,100)&amp;$A29,기획현황!$F:$BR,기획현황!$AY$1,FALSE))</f>
        <v/>
      </c>
      <c r="Y29" s="473" t="str">
        <f>IF(ISERROR(VLOOKUP(MID($E$3,10,100)&amp;$A29,기획현황!$F:$BR,기획현황!$AZ$1,FALSE))=TRUE,"",VLOOKUP(MID($E$3,10,100)&amp;$A29,기획현황!$F:$BR,기획현황!$AZ$1,FALSE))</f>
        <v/>
      </c>
      <c r="Z29" s="469"/>
    </row>
    <row r="30" spans="1:26" ht="52.5" customHeight="1">
      <c r="A30" s="467">
        <f t="shared" si="0"/>
        <v>23</v>
      </c>
      <c r="B30" s="343" t="str">
        <f t="shared" si="3"/>
        <v/>
      </c>
      <c r="D30" s="345">
        <f t="shared" si="1"/>
        <v>0</v>
      </c>
      <c r="E30" s="346" t="str">
        <f>IF(ISERROR(VLOOKUP(MID($E$3,10,100)&amp;$A30,기획현황!$F:$BR,기획현황!$M$1,FALSE))=TRUE,"",VLOOKUP(MID($E$3,10,100)&amp;$A30,기획현황!$F:$BR,기획현황!$M$1,FALSE))</f>
        <v/>
      </c>
      <c r="F30" s="346" t="str">
        <f>IF(ISERROR(VLOOKUP(MID($E$3,10,100)&amp;$A30,기획현황!$F:$BR,기획현황!$Q$1,FALSE))=TRUE,"",VLOOKUP(MID($E$3,10,100)&amp;$A30,기획현황!$F:$BR,기획현황!$Q$1,FALSE))</f>
        <v/>
      </c>
      <c r="G30" s="346" t="str">
        <f>IF(ISERROR(VLOOKUP(MID($E$3,10,100)&amp;$A30,기획현황!$F:$BR,기획현황!$R$1,FALSE))=TRUE,"",VLOOKUP(MID($E$3,10,100)&amp;$A30,기획현황!$F:$BR,기획현황!$R$1,FALSE))</f>
        <v/>
      </c>
      <c r="H30" s="468"/>
      <c r="I30" s="469" t="str">
        <f>IF(ISERROR(VLOOKUP(MID($E$3,10,100)&amp;$A30,기획현황!$F:$BR,기획현황!$W$1,FALSE))=TRUE,"",VLOOKUP(MID($E$3,10,100)&amp;$A30,기획현황!$F:$BR,기획현황!$W$1,FALSE))</f>
        <v/>
      </c>
      <c r="J30" s="345" t="str">
        <f>IF(ISERROR(VLOOKUP(MID($E$3,10,100)&amp;$A30,기획현황!$F:$BR,기획현황!$U$1,FALSE))=TRUE,"",VLOOKUP(MID($E$3,10,100)&amp;$A30,기획현황!$F:$BR,기획현황!$U$1,FALSE))</f>
        <v/>
      </c>
      <c r="K30" s="345" t="str">
        <f>IF(ISERROR(VLOOKUP(MID($E$3,10,100)&amp;$A30,기획현황!$F:$BR,기획현황!$Y$1,FALSE))=TRUE,"",VLOOKUP(MID($E$3,10,100)&amp;$A30,기획현황!$F:$BR,기획현황!$Y$1,FALSE))</f>
        <v/>
      </c>
      <c r="L30" s="347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47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47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47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47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47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47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47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47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470">
        <f t="shared" si="4"/>
        <v>0</v>
      </c>
      <c r="V30" s="471" t="str">
        <f>IF(ISERROR(VLOOKUP(MID($E$3,10,100)&amp;$A30,기획현황!$F:$BR,기획현황!$AV$1,FALSE))=TRUE,"",VLOOKUP(MID($E$3,10,100)&amp;$A30,기획현황!$F:$BR,기획현황!$AV$1,FALSE))</f>
        <v/>
      </c>
      <c r="W30" s="472" t="str">
        <f>IF(ISERROR(VLOOKUP(MID($E$3,10,100)&amp;$A30,기획현황!$F:$BR,기획현황!$AW$1,FALSE))=TRUE,"",VLOOKUP(MID($E$3,10,100)&amp;$A30,기획현황!$F:$BR,기획현황!$AW$1,FALSE))</f>
        <v/>
      </c>
      <c r="X30" s="473" t="str">
        <f>IF(ISERROR(VLOOKUP(MID($E$3,10,100)&amp;$A30,기획현황!$F:$BR,기획현황!$AY$1,FALSE))=TRUE,"",VLOOKUP(MID($E$3,10,100)&amp;$A30,기획현황!$F:$BR,기획현황!$AY$1,FALSE))</f>
        <v/>
      </c>
      <c r="Y30" s="473" t="str">
        <f>IF(ISERROR(VLOOKUP(MID($E$3,10,100)&amp;$A30,기획현황!$F:$BR,기획현황!$AZ$1,FALSE))=TRUE,"",VLOOKUP(MID($E$3,10,100)&amp;$A30,기획현황!$F:$BR,기획현황!$AZ$1,FALSE))</f>
        <v/>
      </c>
      <c r="Z30" s="469"/>
    </row>
    <row r="31" spans="1:26" ht="52.5" customHeight="1">
      <c r="A31" s="467">
        <f t="shared" si="0"/>
        <v>24</v>
      </c>
      <c r="B31" s="343" t="str">
        <f t="shared" si="3"/>
        <v/>
      </c>
      <c r="D31" s="345">
        <f t="shared" si="1"/>
        <v>0</v>
      </c>
      <c r="E31" s="346" t="str">
        <f>IF(ISERROR(VLOOKUP(MID($E$3,10,100)&amp;$A31,기획현황!$F:$BR,기획현황!$M$1,FALSE))=TRUE,"",VLOOKUP(MID($E$3,10,100)&amp;$A31,기획현황!$F:$BR,기획현황!$M$1,FALSE))</f>
        <v/>
      </c>
      <c r="F31" s="346" t="str">
        <f>IF(ISERROR(VLOOKUP(MID($E$3,10,100)&amp;$A31,기획현황!$F:$BR,기획현황!$Q$1,FALSE))=TRUE,"",VLOOKUP(MID($E$3,10,100)&amp;$A31,기획현황!$F:$BR,기획현황!$Q$1,FALSE))</f>
        <v/>
      </c>
      <c r="G31" s="346" t="str">
        <f>IF(ISERROR(VLOOKUP(MID($E$3,10,100)&amp;$A31,기획현황!$F:$BR,기획현황!$R$1,FALSE))=TRUE,"",VLOOKUP(MID($E$3,10,100)&amp;$A31,기획현황!$F:$BR,기획현황!$R$1,FALSE))</f>
        <v/>
      </c>
      <c r="H31" s="468"/>
      <c r="I31" s="469" t="str">
        <f>IF(ISERROR(VLOOKUP(MID($E$3,10,100)&amp;$A31,기획현황!$F:$BR,기획현황!$W$1,FALSE))=TRUE,"",VLOOKUP(MID($E$3,10,100)&amp;$A31,기획현황!$F:$BR,기획현황!$W$1,FALSE))</f>
        <v/>
      </c>
      <c r="J31" s="345" t="str">
        <f>IF(ISERROR(VLOOKUP(MID($E$3,10,100)&amp;$A31,기획현황!$F:$BR,기획현황!$U$1,FALSE))=TRUE,"",VLOOKUP(MID($E$3,10,100)&amp;$A31,기획현황!$F:$BR,기획현황!$U$1,FALSE))</f>
        <v/>
      </c>
      <c r="K31" s="345" t="str">
        <f>IF(ISERROR(VLOOKUP(MID($E$3,10,100)&amp;$A31,기획현황!$F:$BR,기획현황!$Y$1,FALSE))=TRUE,"",VLOOKUP(MID($E$3,10,100)&amp;$A31,기획현황!$F:$BR,기획현황!$Y$1,FALSE))</f>
        <v/>
      </c>
      <c r="L31" s="347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47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47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47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47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47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47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47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47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470">
        <f t="shared" si="4"/>
        <v>0</v>
      </c>
      <c r="V31" s="471" t="str">
        <f>IF(ISERROR(VLOOKUP(MID($E$3,10,100)&amp;$A31,기획현황!$F:$BR,기획현황!$AV$1,FALSE))=TRUE,"",VLOOKUP(MID($E$3,10,100)&amp;$A31,기획현황!$F:$BR,기획현황!$AV$1,FALSE))</f>
        <v/>
      </c>
      <c r="W31" s="472" t="str">
        <f>IF(ISERROR(VLOOKUP(MID($E$3,10,100)&amp;$A31,기획현황!$F:$BR,기획현황!$AW$1,FALSE))=TRUE,"",VLOOKUP(MID($E$3,10,100)&amp;$A31,기획현황!$F:$BR,기획현황!$AW$1,FALSE))</f>
        <v/>
      </c>
      <c r="X31" s="473" t="str">
        <f>IF(ISERROR(VLOOKUP(MID($E$3,10,100)&amp;$A31,기획현황!$F:$BR,기획현황!$AY$1,FALSE))=TRUE,"",VLOOKUP(MID($E$3,10,100)&amp;$A31,기획현황!$F:$BR,기획현황!$AY$1,FALSE))</f>
        <v/>
      </c>
      <c r="Y31" s="473" t="str">
        <f>IF(ISERROR(VLOOKUP(MID($E$3,10,100)&amp;$A31,기획현황!$F:$BR,기획현황!$AZ$1,FALSE))=TRUE,"",VLOOKUP(MID($E$3,10,100)&amp;$A31,기획현황!$F:$BR,기획현황!$AZ$1,FALSE))</f>
        <v/>
      </c>
      <c r="Z31" s="469"/>
    </row>
    <row r="32" spans="1:26" ht="52.5" customHeight="1">
      <c r="A32" s="467">
        <f t="shared" si="0"/>
        <v>25</v>
      </c>
      <c r="B32" s="343" t="str">
        <f t="shared" si="3"/>
        <v/>
      </c>
      <c r="D32" s="345">
        <f t="shared" si="1"/>
        <v>0</v>
      </c>
      <c r="E32" s="346" t="str">
        <f>IF(ISERROR(VLOOKUP(MID($E$3,10,100)&amp;$A32,기획현황!$F:$BR,기획현황!$M$1,FALSE))=TRUE,"",VLOOKUP(MID($E$3,10,100)&amp;$A32,기획현황!$F:$BR,기획현황!$M$1,FALSE))</f>
        <v/>
      </c>
      <c r="F32" s="346" t="str">
        <f>IF(ISERROR(VLOOKUP(MID($E$3,10,100)&amp;$A32,기획현황!$F:$BR,기획현황!$Q$1,FALSE))=TRUE,"",VLOOKUP(MID($E$3,10,100)&amp;$A32,기획현황!$F:$BR,기획현황!$Q$1,FALSE))</f>
        <v/>
      </c>
      <c r="G32" s="346" t="str">
        <f>IF(ISERROR(VLOOKUP(MID($E$3,10,100)&amp;$A32,기획현황!$F:$BR,기획현황!$R$1,FALSE))=TRUE,"",VLOOKUP(MID($E$3,10,100)&amp;$A32,기획현황!$F:$BR,기획현황!$R$1,FALSE))</f>
        <v/>
      </c>
      <c r="H32" s="468"/>
      <c r="I32" s="469" t="str">
        <f>IF(ISERROR(VLOOKUP(MID($E$3,10,100)&amp;$A32,기획현황!$F:$BR,기획현황!$W$1,FALSE))=TRUE,"",VLOOKUP(MID($E$3,10,100)&amp;$A32,기획현황!$F:$BR,기획현황!$W$1,FALSE))</f>
        <v/>
      </c>
      <c r="J32" s="345" t="str">
        <f>IF(ISERROR(VLOOKUP(MID($E$3,10,100)&amp;$A32,기획현황!$F:$BR,기획현황!$U$1,FALSE))=TRUE,"",VLOOKUP(MID($E$3,10,100)&amp;$A32,기획현황!$F:$BR,기획현황!$U$1,FALSE))</f>
        <v/>
      </c>
      <c r="K32" s="345" t="str">
        <f>IF(ISERROR(VLOOKUP(MID($E$3,10,100)&amp;$A32,기획현황!$F:$BR,기획현황!$Y$1,FALSE))=TRUE,"",VLOOKUP(MID($E$3,10,100)&amp;$A32,기획현황!$F:$BR,기획현황!$Y$1,FALSE))</f>
        <v/>
      </c>
      <c r="L32" s="347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47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47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47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47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47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47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47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47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470">
        <f t="shared" si="4"/>
        <v>0</v>
      </c>
      <c r="V32" s="471" t="str">
        <f>IF(ISERROR(VLOOKUP(MID($E$3,10,100)&amp;$A32,기획현황!$F:$BR,기획현황!$AV$1,FALSE))=TRUE,"",VLOOKUP(MID($E$3,10,100)&amp;$A32,기획현황!$F:$BR,기획현황!$AV$1,FALSE))</f>
        <v/>
      </c>
      <c r="W32" s="472" t="str">
        <f>IF(ISERROR(VLOOKUP(MID($E$3,10,100)&amp;$A32,기획현황!$F:$BR,기획현황!$AW$1,FALSE))=TRUE,"",VLOOKUP(MID($E$3,10,100)&amp;$A32,기획현황!$F:$BR,기획현황!$AW$1,FALSE))</f>
        <v/>
      </c>
      <c r="X32" s="473" t="str">
        <f>IF(ISERROR(VLOOKUP(MID($E$3,10,100)&amp;$A32,기획현황!$F:$BR,기획현황!$AY$1,FALSE))=TRUE,"",VLOOKUP(MID($E$3,10,100)&amp;$A32,기획현황!$F:$BR,기획현황!$AY$1,FALSE))</f>
        <v/>
      </c>
      <c r="Y32" s="473" t="str">
        <f>IF(ISERROR(VLOOKUP(MID($E$3,10,100)&amp;$A32,기획현황!$F:$BR,기획현황!$AZ$1,FALSE))=TRUE,"",VLOOKUP(MID($E$3,10,100)&amp;$A32,기획현황!$F:$BR,기획현황!$AZ$1,FALSE))</f>
        <v/>
      </c>
      <c r="Z32" s="469"/>
    </row>
    <row r="33" spans="1:26" ht="52.5" customHeight="1">
      <c r="A33" s="467">
        <f t="shared" si="0"/>
        <v>26</v>
      </c>
      <c r="B33" s="343" t="str">
        <f t="shared" si="3"/>
        <v/>
      </c>
      <c r="D33" s="345">
        <f t="shared" si="1"/>
        <v>0</v>
      </c>
      <c r="E33" s="346" t="str">
        <f>IF(ISERROR(VLOOKUP(MID($E$3,10,100)&amp;$A33,기획현황!$F:$BR,기획현황!$M$1,FALSE))=TRUE,"",VLOOKUP(MID($E$3,10,100)&amp;$A33,기획현황!$F:$BR,기획현황!$M$1,FALSE))</f>
        <v/>
      </c>
      <c r="F33" s="346" t="str">
        <f>IF(ISERROR(VLOOKUP(MID($E$3,10,100)&amp;$A33,기획현황!$F:$BR,기획현황!$Q$1,FALSE))=TRUE,"",VLOOKUP(MID($E$3,10,100)&amp;$A33,기획현황!$F:$BR,기획현황!$Q$1,FALSE))</f>
        <v/>
      </c>
      <c r="G33" s="346" t="str">
        <f>IF(ISERROR(VLOOKUP(MID($E$3,10,100)&amp;$A33,기획현황!$F:$BR,기획현황!$R$1,FALSE))=TRUE,"",VLOOKUP(MID($E$3,10,100)&amp;$A33,기획현황!$F:$BR,기획현황!$R$1,FALSE))</f>
        <v/>
      </c>
      <c r="H33" s="474"/>
      <c r="I33" s="469" t="str">
        <f>IF(ISERROR(VLOOKUP(MID($E$3,10,100)&amp;$A33,기획현황!$F:$BR,기획현황!$W$1,FALSE))=TRUE,"",VLOOKUP(MID($E$3,10,100)&amp;$A33,기획현황!$F:$BR,기획현황!$W$1,FALSE))</f>
        <v/>
      </c>
      <c r="J33" s="345" t="str">
        <f>IF(ISERROR(VLOOKUP(MID($E$3,10,100)&amp;$A33,기획현황!$F:$BR,기획현황!$U$1,FALSE))=TRUE,"",VLOOKUP(MID($E$3,10,100)&amp;$A33,기획현황!$F:$BR,기획현황!$U$1,FALSE))</f>
        <v/>
      </c>
      <c r="K33" s="345" t="str">
        <f>IF(ISERROR(VLOOKUP(MID($E$3,10,100)&amp;$A33,기획현황!$F:$BR,기획현황!$Y$1,FALSE))=TRUE,"",VLOOKUP(MID($E$3,10,100)&amp;$A33,기획현황!$F:$BR,기획현황!$Y$1,FALSE))</f>
        <v/>
      </c>
      <c r="L33" s="347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47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47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47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47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47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47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47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47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470">
        <f t="shared" si="4"/>
        <v>0</v>
      </c>
      <c r="V33" s="471" t="str">
        <f>IF(ISERROR(VLOOKUP(MID($E$3,10,100)&amp;$A33,기획현황!$F:$BR,기획현황!$AV$1,FALSE))=TRUE,"",VLOOKUP(MID($E$3,10,100)&amp;$A33,기획현황!$F:$BR,기획현황!$AV$1,FALSE))</f>
        <v/>
      </c>
      <c r="W33" s="472" t="str">
        <f>IF(ISERROR(VLOOKUP(MID($E$3,10,100)&amp;$A33,기획현황!$F:$BR,기획현황!$AW$1,FALSE))=TRUE,"",VLOOKUP(MID($E$3,10,100)&amp;$A33,기획현황!$F:$BR,기획현황!$AW$1,FALSE))</f>
        <v/>
      </c>
      <c r="X33" s="473" t="str">
        <f>IF(ISERROR(VLOOKUP(MID($E$3,10,100)&amp;$A33,기획현황!$F:$BR,기획현황!$AY$1,FALSE))=TRUE,"",VLOOKUP(MID($E$3,10,100)&amp;$A33,기획현황!$F:$BR,기획현황!$AY$1,FALSE))</f>
        <v/>
      </c>
      <c r="Y33" s="473" t="str">
        <f>IF(ISERROR(VLOOKUP(MID($E$3,10,100)&amp;$A33,기획현황!$F:$BR,기획현황!$AZ$1,FALSE))=TRUE,"",VLOOKUP(MID($E$3,10,100)&amp;$A33,기획현황!$F:$BR,기획현황!$AZ$1,FALSE))</f>
        <v/>
      </c>
      <c r="Z33" s="469"/>
    </row>
    <row r="34" spans="1:26" ht="52.5" customHeight="1">
      <c r="A34" s="467">
        <f t="shared" si="0"/>
        <v>27</v>
      </c>
      <c r="B34" s="343" t="str">
        <f t="shared" si="3"/>
        <v/>
      </c>
      <c r="D34" s="345">
        <f t="shared" si="1"/>
        <v>0</v>
      </c>
      <c r="E34" s="346" t="str">
        <f>IF(ISERROR(VLOOKUP(MID($E$3,10,100)&amp;$A34,기획현황!$F:$BR,기획현황!$M$1,FALSE))=TRUE,"",VLOOKUP(MID($E$3,10,100)&amp;$A34,기획현황!$F:$BR,기획현황!$M$1,FALSE))</f>
        <v/>
      </c>
      <c r="F34" s="346" t="str">
        <f>IF(ISERROR(VLOOKUP(MID($E$3,10,100)&amp;$A34,기획현황!$F:$BR,기획현황!$Q$1,FALSE))=TRUE,"",VLOOKUP(MID($E$3,10,100)&amp;$A34,기획현황!$F:$BR,기획현황!$Q$1,FALSE))</f>
        <v/>
      </c>
      <c r="G34" s="346" t="str">
        <f>IF(ISERROR(VLOOKUP(MID($E$3,10,100)&amp;$A34,기획현황!$F:$BR,기획현황!$R$1,FALSE))=TRUE,"",VLOOKUP(MID($E$3,10,100)&amp;$A34,기획현황!$F:$BR,기획현황!$R$1,FALSE))</f>
        <v/>
      </c>
      <c r="H34" s="474"/>
      <c r="I34" s="469" t="str">
        <f>IF(ISERROR(VLOOKUP(MID($E$3,10,100)&amp;$A34,기획현황!$F:$BR,기획현황!$W$1,FALSE))=TRUE,"",VLOOKUP(MID($E$3,10,100)&amp;$A34,기획현황!$F:$BR,기획현황!$W$1,FALSE))</f>
        <v/>
      </c>
      <c r="J34" s="345" t="str">
        <f>IF(ISERROR(VLOOKUP(MID($E$3,10,100)&amp;$A34,기획현황!$F:$BR,기획현황!$U$1,FALSE))=TRUE,"",VLOOKUP(MID($E$3,10,100)&amp;$A34,기획현황!$F:$BR,기획현황!$U$1,FALSE))</f>
        <v/>
      </c>
      <c r="K34" s="345" t="str">
        <f>IF(ISERROR(VLOOKUP(MID($E$3,10,100)&amp;$A34,기획현황!$F:$BR,기획현황!$Y$1,FALSE))=TRUE,"",VLOOKUP(MID($E$3,10,100)&amp;$A34,기획현황!$F:$BR,기획현황!$Y$1,FALSE))</f>
        <v/>
      </c>
      <c r="L34" s="347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47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47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47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47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47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47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47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47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470">
        <f t="shared" si="4"/>
        <v>0</v>
      </c>
      <c r="V34" s="471" t="str">
        <f>IF(ISERROR(VLOOKUP(MID($E$3,10,100)&amp;$A34,기획현황!$F:$BR,기획현황!$AV$1,FALSE))=TRUE,"",VLOOKUP(MID($E$3,10,100)&amp;$A34,기획현황!$F:$BR,기획현황!$AV$1,FALSE))</f>
        <v/>
      </c>
      <c r="W34" s="472" t="str">
        <f>IF(ISERROR(VLOOKUP(MID($E$3,10,100)&amp;$A34,기획현황!$F:$BR,기획현황!$AW$1,FALSE))=TRUE,"",VLOOKUP(MID($E$3,10,100)&amp;$A34,기획현황!$F:$BR,기획현황!$AW$1,FALSE))</f>
        <v/>
      </c>
      <c r="X34" s="473" t="str">
        <f>IF(ISERROR(VLOOKUP(MID($E$3,10,100)&amp;$A34,기획현황!$F:$BR,기획현황!$AY$1,FALSE))=TRUE,"",VLOOKUP(MID($E$3,10,100)&amp;$A34,기획현황!$F:$BR,기획현황!$AY$1,FALSE))</f>
        <v/>
      </c>
      <c r="Y34" s="473" t="str">
        <f>IF(ISERROR(VLOOKUP(MID($E$3,10,100)&amp;$A34,기획현황!$F:$BR,기획현황!$AZ$1,FALSE))=TRUE,"",VLOOKUP(MID($E$3,10,100)&amp;$A34,기획현황!$F:$BR,기획현황!$AZ$1,FALSE))</f>
        <v/>
      </c>
      <c r="Z34" s="469"/>
    </row>
    <row r="35" spans="1:26" ht="52.5" customHeight="1">
      <c r="A35" s="467">
        <f t="shared" si="0"/>
        <v>28</v>
      </c>
      <c r="B35" s="343" t="str">
        <f t="shared" si="3"/>
        <v/>
      </c>
      <c r="D35" s="345">
        <f t="shared" si="1"/>
        <v>0</v>
      </c>
      <c r="E35" s="346" t="str">
        <f>IF(ISERROR(VLOOKUP(MID($E$3,10,100)&amp;$A35,기획현황!$F:$BR,기획현황!$M$1,FALSE))=TRUE,"",VLOOKUP(MID($E$3,10,100)&amp;$A35,기획현황!$F:$BR,기획현황!$M$1,FALSE))</f>
        <v/>
      </c>
      <c r="F35" s="346" t="str">
        <f>IF(ISERROR(VLOOKUP(MID($E$3,10,100)&amp;$A35,기획현황!$F:$BR,기획현황!$Q$1,FALSE))=TRUE,"",VLOOKUP(MID($E$3,10,100)&amp;$A35,기획현황!$F:$BR,기획현황!$Q$1,FALSE))</f>
        <v/>
      </c>
      <c r="G35" s="346" t="str">
        <f>IF(ISERROR(VLOOKUP(MID($E$3,10,100)&amp;$A35,기획현황!$F:$BR,기획현황!$R$1,FALSE))=TRUE,"",VLOOKUP(MID($E$3,10,100)&amp;$A35,기획현황!$F:$BR,기획현황!$R$1,FALSE))</f>
        <v/>
      </c>
      <c r="H35" s="474"/>
      <c r="I35" s="469" t="str">
        <f>IF(ISERROR(VLOOKUP(MID($E$3,10,100)&amp;$A35,기획현황!$F:$BR,기획현황!$W$1,FALSE))=TRUE,"",VLOOKUP(MID($E$3,10,100)&amp;$A35,기획현황!$F:$BR,기획현황!$W$1,FALSE))</f>
        <v/>
      </c>
      <c r="J35" s="345" t="str">
        <f>IF(ISERROR(VLOOKUP(MID($E$3,10,100)&amp;$A35,기획현황!$F:$BR,기획현황!$U$1,FALSE))=TRUE,"",VLOOKUP(MID($E$3,10,100)&amp;$A35,기획현황!$F:$BR,기획현황!$U$1,FALSE))</f>
        <v/>
      </c>
      <c r="K35" s="345" t="str">
        <f>IF(ISERROR(VLOOKUP(MID($E$3,10,100)&amp;$A35,기획현황!$F:$BR,기획현황!$Y$1,FALSE))=TRUE,"",VLOOKUP(MID($E$3,10,100)&amp;$A35,기획현황!$F:$BR,기획현황!$Y$1,FALSE))</f>
        <v/>
      </c>
      <c r="L35" s="347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47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47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47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47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47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47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47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47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470">
        <f t="shared" si="4"/>
        <v>0</v>
      </c>
      <c r="V35" s="471" t="str">
        <f>IF(ISERROR(VLOOKUP(MID($E$3,10,100)&amp;$A35,기획현황!$F:$BR,기획현황!$AV$1,FALSE))=TRUE,"",VLOOKUP(MID($E$3,10,100)&amp;$A35,기획현황!$F:$BR,기획현황!$AV$1,FALSE))</f>
        <v/>
      </c>
      <c r="W35" s="472" t="str">
        <f>IF(ISERROR(VLOOKUP(MID($E$3,10,100)&amp;$A35,기획현황!$F:$BR,기획현황!$AW$1,FALSE))=TRUE,"",VLOOKUP(MID($E$3,10,100)&amp;$A35,기획현황!$F:$BR,기획현황!$AW$1,FALSE))</f>
        <v/>
      </c>
      <c r="X35" s="473" t="str">
        <f>IF(ISERROR(VLOOKUP(MID($E$3,10,100)&amp;$A35,기획현황!$F:$BR,기획현황!$AY$1,FALSE))=TRUE,"",VLOOKUP(MID($E$3,10,100)&amp;$A35,기획현황!$F:$BR,기획현황!$AY$1,FALSE))</f>
        <v/>
      </c>
      <c r="Y35" s="473" t="str">
        <f>IF(ISERROR(VLOOKUP(MID($E$3,10,100)&amp;$A35,기획현황!$F:$BR,기획현황!$AZ$1,FALSE))=TRUE,"",VLOOKUP(MID($E$3,10,100)&amp;$A35,기획현황!$F:$BR,기획현황!$AZ$1,FALSE))</f>
        <v/>
      </c>
      <c r="Z35" s="469"/>
    </row>
    <row r="36" spans="1:26" ht="52.5" customHeight="1">
      <c r="A36" s="467">
        <f t="shared" si="0"/>
        <v>29</v>
      </c>
      <c r="B36" s="343" t="str">
        <f t="shared" si="3"/>
        <v/>
      </c>
      <c r="D36" s="345">
        <f t="shared" si="1"/>
        <v>0</v>
      </c>
      <c r="E36" s="346" t="str">
        <f>IF(ISERROR(VLOOKUP(MID($E$3,10,100)&amp;$A36,기획현황!$F:$BR,기획현황!$M$1,FALSE))=TRUE,"",VLOOKUP(MID($E$3,10,100)&amp;$A36,기획현황!$F:$BR,기획현황!$M$1,FALSE))</f>
        <v/>
      </c>
      <c r="F36" s="346" t="str">
        <f>IF(ISERROR(VLOOKUP(MID($E$3,10,100)&amp;$A36,기획현황!$F:$BR,기획현황!$Q$1,FALSE))=TRUE,"",VLOOKUP(MID($E$3,10,100)&amp;$A36,기획현황!$F:$BR,기획현황!$Q$1,FALSE))</f>
        <v/>
      </c>
      <c r="G36" s="346" t="str">
        <f>IF(ISERROR(VLOOKUP(MID($E$3,10,100)&amp;$A36,기획현황!$F:$BR,기획현황!$R$1,FALSE))=TRUE,"",VLOOKUP(MID($E$3,10,100)&amp;$A36,기획현황!$F:$BR,기획현황!$R$1,FALSE))</f>
        <v/>
      </c>
      <c r="H36" s="474"/>
      <c r="I36" s="469" t="str">
        <f>IF(ISERROR(VLOOKUP(MID($E$3,10,100)&amp;$A36,기획현황!$F:$BR,기획현황!$W$1,FALSE))=TRUE,"",VLOOKUP(MID($E$3,10,100)&amp;$A36,기획현황!$F:$BR,기획현황!$W$1,FALSE))</f>
        <v/>
      </c>
      <c r="J36" s="345" t="str">
        <f>IF(ISERROR(VLOOKUP(MID($E$3,10,100)&amp;$A36,기획현황!$F:$BR,기획현황!$U$1,FALSE))=TRUE,"",VLOOKUP(MID($E$3,10,100)&amp;$A36,기획현황!$F:$BR,기획현황!$U$1,FALSE))</f>
        <v/>
      </c>
      <c r="K36" s="345" t="str">
        <f>IF(ISERROR(VLOOKUP(MID($E$3,10,100)&amp;$A36,기획현황!$F:$BR,기획현황!$Y$1,FALSE))=TRUE,"",VLOOKUP(MID($E$3,10,100)&amp;$A36,기획현황!$F:$BR,기획현황!$Y$1,FALSE))</f>
        <v/>
      </c>
      <c r="L36" s="347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47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47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47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47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47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47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47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47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470">
        <f t="shared" si="4"/>
        <v>0</v>
      </c>
      <c r="V36" s="471" t="str">
        <f>IF(ISERROR(VLOOKUP(MID($E$3,10,100)&amp;$A36,기획현황!$F:$BR,기획현황!$AV$1,FALSE))=TRUE,"",VLOOKUP(MID($E$3,10,100)&amp;$A36,기획현황!$F:$BR,기획현황!$AV$1,FALSE))</f>
        <v/>
      </c>
      <c r="W36" s="472" t="str">
        <f>IF(ISERROR(VLOOKUP(MID($E$3,10,100)&amp;$A36,기획현황!$F:$BR,기획현황!$AW$1,FALSE))=TRUE,"",VLOOKUP(MID($E$3,10,100)&amp;$A36,기획현황!$F:$BR,기획현황!$AW$1,FALSE))</f>
        <v/>
      </c>
      <c r="X36" s="473" t="str">
        <f>IF(ISERROR(VLOOKUP(MID($E$3,10,100)&amp;$A36,기획현황!$F:$BR,기획현황!$AY$1,FALSE))=TRUE,"",VLOOKUP(MID($E$3,10,100)&amp;$A36,기획현황!$F:$BR,기획현황!$AY$1,FALSE))</f>
        <v/>
      </c>
      <c r="Y36" s="473" t="str">
        <f>IF(ISERROR(VLOOKUP(MID($E$3,10,100)&amp;$A36,기획현황!$F:$BR,기획현황!$AZ$1,FALSE))=TRUE,"",VLOOKUP(MID($E$3,10,100)&amp;$A36,기획현황!$F:$BR,기획현황!$AZ$1,FALSE))</f>
        <v/>
      </c>
      <c r="Z36" s="469"/>
    </row>
    <row r="37" spans="1:26" ht="52.5" customHeight="1">
      <c r="A37" s="467">
        <f t="shared" si="0"/>
        <v>30</v>
      </c>
      <c r="B37" s="343" t="str">
        <f t="shared" si="3"/>
        <v/>
      </c>
      <c r="D37" s="345">
        <f t="shared" si="1"/>
        <v>0</v>
      </c>
      <c r="E37" s="346" t="str">
        <f>IF(ISERROR(VLOOKUP(MID($E$3,10,100)&amp;$A37,기획현황!$F:$BR,기획현황!$M$1,FALSE))=TRUE,"",VLOOKUP(MID($E$3,10,100)&amp;$A37,기획현황!$F:$BR,기획현황!$M$1,FALSE))</f>
        <v/>
      </c>
      <c r="F37" s="346" t="str">
        <f>IF(ISERROR(VLOOKUP(MID($E$3,10,100)&amp;$A37,기획현황!$F:$BR,기획현황!$Q$1,FALSE))=TRUE,"",VLOOKUP(MID($E$3,10,100)&amp;$A37,기획현황!$F:$BR,기획현황!$Q$1,FALSE))</f>
        <v/>
      </c>
      <c r="G37" s="346" t="str">
        <f>IF(ISERROR(VLOOKUP(MID($E$3,10,100)&amp;$A37,기획현황!$F:$BR,기획현황!$R$1,FALSE))=TRUE,"",VLOOKUP(MID($E$3,10,100)&amp;$A37,기획현황!$F:$BR,기획현황!$R$1,FALSE))</f>
        <v/>
      </c>
      <c r="H37" s="474"/>
      <c r="I37" s="469" t="str">
        <f>IF(ISERROR(VLOOKUP(MID($E$3,10,100)&amp;$A37,기획현황!$F:$BR,기획현황!$W$1,FALSE))=TRUE,"",VLOOKUP(MID($E$3,10,100)&amp;$A37,기획현황!$F:$BR,기획현황!$W$1,FALSE))</f>
        <v/>
      </c>
      <c r="J37" s="345" t="str">
        <f>IF(ISERROR(VLOOKUP(MID($E$3,10,100)&amp;$A37,기획현황!$F:$BR,기획현황!$U$1,FALSE))=TRUE,"",VLOOKUP(MID($E$3,10,100)&amp;$A37,기획현황!$F:$BR,기획현황!$U$1,FALSE))</f>
        <v/>
      </c>
      <c r="K37" s="345" t="str">
        <f>IF(ISERROR(VLOOKUP(MID($E$3,10,100)&amp;$A37,기획현황!$F:$BR,기획현황!$Y$1,FALSE))=TRUE,"",VLOOKUP(MID($E$3,10,100)&amp;$A37,기획현황!$F:$BR,기획현황!$Y$1,FALSE))</f>
        <v/>
      </c>
      <c r="L37" s="347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47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47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47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47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47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47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47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47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470">
        <f t="shared" si="4"/>
        <v>0</v>
      </c>
      <c r="V37" s="471" t="str">
        <f>IF(ISERROR(VLOOKUP(MID($E$3,10,100)&amp;$A37,기획현황!$F:$BR,기획현황!$AV$1,FALSE))=TRUE,"",VLOOKUP(MID($E$3,10,100)&amp;$A37,기획현황!$F:$BR,기획현황!$AV$1,FALSE))</f>
        <v/>
      </c>
      <c r="W37" s="472" t="str">
        <f>IF(ISERROR(VLOOKUP(MID($E$3,10,100)&amp;$A37,기획현황!$F:$BR,기획현황!$AW$1,FALSE))=TRUE,"",VLOOKUP(MID($E$3,10,100)&amp;$A37,기획현황!$F:$BR,기획현황!$AW$1,FALSE))</f>
        <v/>
      </c>
      <c r="X37" s="473" t="str">
        <f>IF(ISERROR(VLOOKUP(MID($E$3,10,100)&amp;$A37,기획현황!$F:$BR,기획현황!$AY$1,FALSE))=TRUE,"",VLOOKUP(MID($E$3,10,100)&amp;$A37,기획현황!$F:$BR,기획현황!$AY$1,FALSE))</f>
        <v/>
      </c>
      <c r="Y37" s="473" t="str">
        <f>IF(ISERROR(VLOOKUP(MID($E$3,10,100)&amp;$A37,기획현황!$F:$BR,기획현황!$AZ$1,FALSE))=TRUE,"",VLOOKUP(MID($E$3,10,100)&amp;$A37,기획현황!$F:$BR,기획현황!$AZ$1,FALSE))</f>
        <v/>
      </c>
      <c r="Z37" s="469"/>
    </row>
    <row r="38" spans="1:26" ht="52.5" customHeight="1">
      <c r="A38" s="467">
        <f t="shared" si="0"/>
        <v>31</v>
      </c>
      <c r="B38" s="343" t="str">
        <f t="shared" si="3"/>
        <v/>
      </c>
      <c r="D38" s="345">
        <f t="shared" si="1"/>
        <v>0</v>
      </c>
      <c r="E38" s="346" t="str">
        <f>IF(ISERROR(VLOOKUP(MID($E$3,10,100)&amp;$A38,기획현황!$F:$BR,기획현황!$M$1,FALSE))=TRUE,"",VLOOKUP(MID($E$3,10,100)&amp;$A38,기획현황!$F:$BR,기획현황!$M$1,FALSE))</f>
        <v/>
      </c>
      <c r="F38" s="346" t="str">
        <f>IF(ISERROR(VLOOKUP(MID($E$3,10,100)&amp;$A38,기획현황!$F:$BR,기획현황!$Q$1,FALSE))=TRUE,"",VLOOKUP(MID($E$3,10,100)&amp;$A38,기획현황!$F:$BR,기획현황!$Q$1,FALSE))</f>
        <v/>
      </c>
      <c r="G38" s="346" t="str">
        <f>IF(ISERROR(VLOOKUP(MID($E$3,10,100)&amp;$A38,기획현황!$F:$BR,기획현황!$R$1,FALSE))=TRUE,"",VLOOKUP(MID($E$3,10,100)&amp;$A38,기획현황!$F:$BR,기획현황!$R$1,FALSE))</f>
        <v/>
      </c>
      <c r="H38" s="474"/>
      <c r="I38" s="469" t="str">
        <f>IF(ISERROR(VLOOKUP(MID($E$3,10,100)&amp;$A38,기획현황!$F:$BR,기획현황!$W$1,FALSE))=TRUE,"",VLOOKUP(MID($E$3,10,100)&amp;$A38,기획현황!$F:$BR,기획현황!$W$1,FALSE))</f>
        <v/>
      </c>
      <c r="J38" s="345" t="str">
        <f>IF(ISERROR(VLOOKUP(MID($E$3,10,100)&amp;$A38,기획현황!$F:$BR,기획현황!$U$1,FALSE))=TRUE,"",VLOOKUP(MID($E$3,10,100)&amp;$A38,기획현황!$F:$BR,기획현황!$U$1,FALSE))</f>
        <v/>
      </c>
      <c r="K38" s="345" t="str">
        <f>IF(ISERROR(VLOOKUP(MID($E$3,10,100)&amp;$A38,기획현황!$F:$BR,기획현황!$Y$1,FALSE))=TRUE,"",VLOOKUP(MID($E$3,10,100)&amp;$A38,기획현황!$F:$BR,기획현황!$Y$1,FALSE))</f>
        <v/>
      </c>
      <c r="L38" s="347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47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47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47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47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47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47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47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47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470">
        <f t="shared" si="4"/>
        <v>0</v>
      </c>
      <c r="V38" s="471" t="str">
        <f>IF(ISERROR(VLOOKUP(MID($E$3,10,100)&amp;$A38,기획현황!$F:$BR,기획현황!$AV$1,FALSE))=TRUE,"",VLOOKUP(MID($E$3,10,100)&amp;$A38,기획현황!$F:$BR,기획현황!$AV$1,FALSE))</f>
        <v/>
      </c>
      <c r="W38" s="472" t="str">
        <f>IF(ISERROR(VLOOKUP(MID($E$3,10,100)&amp;$A38,기획현황!$F:$BR,기획현황!$AW$1,FALSE))=TRUE,"",VLOOKUP(MID($E$3,10,100)&amp;$A38,기획현황!$F:$BR,기획현황!$AW$1,FALSE))</f>
        <v/>
      </c>
      <c r="X38" s="473" t="str">
        <f>IF(ISERROR(VLOOKUP(MID($E$3,10,100)&amp;$A38,기획현황!$F:$BR,기획현황!$AY$1,FALSE))=TRUE,"",VLOOKUP(MID($E$3,10,100)&amp;$A38,기획현황!$F:$BR,기획현황!$AY$1,FALSE))</f>
        <v/>
      </c>
      <c r="Y38" s="473" t="str">
        <f>IF(ISERROR(VLOOKUP(MID($E$3,10,100)&amp;$A38,기획현황!$F:$BR,기획현황!$AZ$1,FALSE))=TRUE,"",VLOOKUP(MID($E$3,10,100)&amp;$A38,기획현황!$F:$BR,기획현황!$AZ$1,FALSE))</f>
        <v/>
      </c>
      <c r="Z38" s="469"/>
    </row>
    <row r="39" spans="1:26" ht="52.5" customHeight="1">
      <c r="A39" s="467">
        <f t="shared" si="0"/>
        <v>32</v>
      </c>
      <c r="B39" s="343" t="str">
        <f t="shared" si="3"/>
        <v/>
      </c>
      <c r="D39" s="345">
        <f t="shared" si="1"/>
        <v>0</v>
      </c>
      <c r="E39" s="346" t="str">
        <f>IF(ISERROR(VLOOKUP(MID($E$3,10,100)&amp;$A39,기획현황!$F:$BR,기획현황!$M$1,FALSE))=TRUE,"",VLOOKUP(MID($E$3,10,100)&amp;$A39,기획현황!$F:$BR,기획현황!$M$1,FALSE))</f>
        <v/>
      </c>
      <c r="F39" s="346" t="str">
        <f>IF(ISERROR(VLOOKUP(MID($E$3,10,100)&amp;$A39,기획현황!$F:$BR,기획현황!$Q$1,FALSE))=TRUE,"",VLOOKUP(MID($E$3,10,100)&amp;$A39,기획현황!$F:$BR,기획현황!$Q$1,FALSE))</f>
        <v/>
      </c>
      <c r="G39" s="346" t="str">
        <f>IF(ISERROR(VLOOKUP(MID($E$3,10,100)&amp;$A39,기획현황!$F:$BR,기획현황!$R$1,FALSE))=TRUE,"",VLOOKUP(MID($E$3,10,100)&amp;$A39,기획현황!$F:$BR,기획현황!$R$1,FALSE))</f>
        <v/>
      </c>
      <c r="H39" s="474"/>
      <c r="I39" s="469" t="str">
        <f>IF(ISERROR(VLOOKUP(MID($E$3,10,100)&amp;$A39,기획현황!$F:$BR,기획현황!$W$1,FALSE))=TRUE,"",VLOOKUP(MID($E$3,10,100)&amp;$A39,기획현황!$F:$BR,기획현황!$W$1,FALSE))</f>
        <v/>
      </c>
      <c r="J39" s="345" t="str">
        <f>IF(ISERROR(VLOOKUP(MID($E$3,10,100)&amp;$A39,기획현황!$F:$BR,기획현황!$U$1,FALSE))=TRUE,"",VLOOKUP(MID($E$3,10,100)&amp;$A39,기획현황!$F:$BR,기획현황!$U$1,FALSE))</f>
        <v/>
      </c>
      <c r="K39" s="345" t="str">
        <f>IF(ISERROR(VLOOKUP(MID($E$3,10,100)&amp;$A39,기획현황!$F:$BR,기획현황!$Y$1,FALSE))=TRUE,"",VLOOKUP(MID($E$3,10,100)&amp;$A39,기획현황!$F:$BR,기획현황!$Y$1,FALSE))</f>
        <v/>
      </c>
      <c r="L39" s="347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47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47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47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47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47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47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47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47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470">
        <f t="shared" si="4"/>
        <v>0</v>
      </c>
      <c r="V39" s="471" t="str">
        <f>IF(ISERROR(VLOOKUP(MID($E$3,10,100)&amp;$A39,기획현황!$F:$BR,기획현황!$AV$1,FALSE))=TRUE,"",VLOOKUP(MID($E$3,10,100)&amp;$A39,기획현황!$F:$BR,기획현황!$AV$1,FALSE))</f>
        <v/>
      </c>
      <c r="W39" s="472" t="str">
        <f>IF(ISERROR(VLOOKUP(MID($E$3,10,100)&amp;$A39,기획현황!$F:$BR,기획현황!$AW$1,FALSE))=TRUE,"",VLOOKUP(MID($E$3,10,100)&amp;$A39,기획현황!$F:$BR,기획현황!$AW$1,FALSE))</f>
        <v/>
      </c>
      <c r="X39" s="473" t="str">
        <f>IF(ISERROR(VLOOKUP(MID($E$3,10,100)&amp;$A39,기획현황!$F:$BR,기획현황!$AY$1,FALSE))=TRUE,"",VLOOKUP(MID($E$3,10,100)&amp;$A39,기획현황!$F:$BR,기획현황!$AY$1,FALSE))</f>
        <v/>
      </c>
      <c r="Y39" s="473" t="str">
        <f>IF(ISERROR(VLOOKUP(MID($E$3,10,100)&amp;$A39,기획현황!$F:$BR,기획현황!$AZ$1,FALSE))=TRUE,"",VLOOKUP(MID($E$3,10,100)&amp;$A39,기획현황!$F:$BR,기획현황!$AZ$1,FALSE))</f>
        <v/>
      </c>
      <c r="Z39" s="469"/>
    </row>
    <row r="40" spans="1:26" ht="52.5" customHeight="1">
      <c r="A40" s="467">
        <f t="shared" si="0"/>
        <v>33</v>
      </c>
      <c r="B40" s="343" t="str">
        <f t="shared" ref="B40:B57" si="5">J40&amp;K40</f>
        <v/>
      </c>
      <c r="D40" s="345">
        <f t="shared" si="1"/>
        <v>0</v>
      </c>
      <c r="E40" s="346" t="str">
        <f>IF(ISERROR(VLOOKUP(MID($E$3,10,100)&amp;$A40,기획현황!$F:$BR,기획현황!$M$1,FALSE))=TRUE,"",VLOOKUP(MID($E$3,10,100)&amp;$A40,기획현황!$F:$BR,기획현황!$M$1,FALSE))</f>
        <v/>
      </c>
      <c r="F40" s="346" t="str">
        <f>IF(ISERROR(VLOOKUP(MID($E$3,10,100)&amp;$A40,기획현황!$F:$BR,기획현황!$Q$1,FALSE))=TRUE,"",VLOOKUP(MID($E$3,10,100)&amp;$A40,기획현황!$F:$BR,기획현황!$Q$1,FALSE))</f>
        <v/>
      </c>
      <c r="G40" s="346" t="str">
        <f>IF(ISERROR(VLOOKUP(MID($E$3,10,100)&amp;$A40,기획현황!$F:$BR,기획현황!$R$1,FALSE))=TRUE,"",VLOOKUP(MID($E$3,10,100)&amp;$A40,기획현황!$F:$BR,기획현황!$R$1,FALSE))</f>
        <v/>
      </c>
      <c r="H40" s="474"/>
      <c r="I40" s="469" t="str">
        <f>IF(ISERROR(VLOOKUP(MID($E$3,10,100)&amp;$A40,기획현황!$F:$BR,기획현황!$W$1,FALSE))=TRUE,"",VLOOKUP(MID($E$3,10,100)&amp;$A40,기획현황!$F:$BR,기획현황!$W$1,FALSE))</f>
        <v/>
      </c>
      <c r="J40" s="345" t="str">
        <f>IF(ISERROR(VLOOKUP(MID($E$3,10,100)&amp;$A40,기획현황!$F:$BR,기획현황!$U$1,FALSE))=TRUE,"",VLOOKUP(MID($E$3,10,100)&amp;$A40,기획현황!$F:$BR,기획현황!$U$1,FALSE))</f>
        <v/>
      </c>
      <c r="K40" s="345" t="str">
        <f>IF(ISERROR(VLOOKUP(MID($E$3,10,100)&amp;$A40,기획현황!$F:$BR,기획현황!$Y$1,FALSE))=TRUE,"",VLOOKUP(MID($E$3,10,100)&amp;$A40,기획현황!$F:$BR,기획현황!$Y$1,FALSE))</f>
        <v/>
      </c>
      <c r="L40" s="347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47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47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47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47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47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47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47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47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470">
        <f t="shared" si="4"/>
        <v>0</v>
      </c>
      <c r="V40" s="471" t="str">
        <f>IF(ISERROR(VLOOKUP(MID($E$3,10,100)&amp;$A40,기획현황!$F:$BR,기획현황!$AV$1,FALSE))=TRUE,"",VLOOKUP(MID($E$3,10,100)&amp;$A40,기획현황!$F:$BR,기획현황!$AV$1,FALSE))</f>
        <v/>
      </c>
      <c r="W40" s="472" t="str">
        <f>IF(ISERROR(VLOOKUP(MID($E$3,10,100)&amp;$A40,기획현황!$F:$BR,기획현황!$AW$1,FALSE))=TRUE,"",VLOOKUP(MID($E$3,10,100)&amp;$A40,기획현황!$F:$BR,기획현황!$AW$1,FALSE))</f>
        <v/>
      </c>
      <c r="X40" s="473" t="str">
        <f>IF(ISERROR(VLOOKUP(MID($E$3,10,100)&amp;$A40,기획현황!$F:$BR,기획현황!$AY$1,FALSE))=TRUE,"",VLOOKUP(MID($E$3,10,100)&amp;$A40,기획현황!$F:$BR,기획현황!$AY$1,FALSE))</f>
        <v/>
      </c>
      <c r="Y40" s="473" t="str">
        <f>IF(ISERROR(VLOOKUP(MID($E$3,10,100)&amp;$A40,기획현황!$F:$BR,기획현황!$AZ$1,FALSE))=TRUE,"",VLOOKUP(MID($E$3,10,100)&amp;$A40,기획현황!$F:$BR,기획현황!$AZ$1,FALSE))</f>
        <v/>
      </c>
      <c r="Z40" s="469"/>
    </row>
    <row r="41" spans="1:26" ht="52.5" customHeight="1">
      <c r="A41" s="467">
        <f t="shared" ref="A41:A57" si="6">A40+1</f>
        <v>34</v>
      </c>
      <c r="B41" s="343" t="str">
        <f t="shared" si="5"/>
        <v/>
      </c>
      <c r="D41" s="345">
        <f t="shared" si="1"/>
        <v>0</v>
      </c>
      <c r="E41" s="346" t="str">
        <f>IF(ISERROR(VLOOKUP(MID($E$3,10,100)&amp;$A41,기획현황!$F:$BR,기획현황!$M$1,FALSE))=TRUE,"",VLOOKUP(MID($E$3,10,100)&amp;$A41,기획현황!$F:$BR,기획현황!$M$1,FALSE))</f>
        <v/>
      </c>
      <c r="F41" s="346" t="str">
        <f>IF(ISERROR(VLOOKUP(MID($E$3,10,100)&amp;$A41,기획현황!$F:$BR,기획현황!$Q$1,FALSE))=TRUE,"",VLOOKUP(MID($E$3,10,100)&amp;$A41,기획현황!$F:$BR,기획현황!$Q$1,FALSE))</f>
        <v/>
      </c>
      <c r="G41" s="346" t="str">
        <f>IF(ISERROR(VLOOKUP(MID($E$3,10,100)&amp;$A41,기획현황!$F:$BR,기획현황!$R$1,FALSE))=TRUE,"",VLOOKUP(MID($E$3,10,100)&amp;$A41,기획현황!$F:$BR,기획현황!$R$1,FALSE))</f>
        <v/>
      </c>
      <c r="H41" s="474"/>
      <c r="I41" s="469" t="str">
        <f>IF(ISERROR(VLOOKUP(MID($E$3,10,100)&amp;$A41,기획현황!$F:$BR,기획현황!$W$1,FALSE))=TRUE,"",VLOOKUP(MID($E$3,10,100)&amp;$A41,기획현황!$F:$BR,기획현황!$W$1,FALSE))</f>
        <v/>
      </c>
      <c r="J41" s="345" t="str">
        <f>IF(ISERROR(VLOOKUP(MID($E$3,10,100)&amp;$A41,기획현황!$F:$BR,기획현황!$U$1,FALSE))=TRUE,"",VLOOKUP(MID($E$3,10,100)&amp;$A41,기획현황!$F:$BR,기획현황!$U$1,FALSE))</f>
        <v/>
      </c>
      <c r="K41" s="345" t="str">
        <f>IF(ISERROR(VLOOKUP(MID($E$3,10,100)&amp;$A41,기획현황!$F:$BR,기획현황!$Y$1,FALSE))=TRUE,"",VLOOKUP(MID($E$3,10,100)&amp;$A41,기획현황!$F:$BR,기획현황!$Y$1,FALSE))</f>
        <v/>
      </c>
      <c r="L41" s="347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47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47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47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47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47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47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47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47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470">
        <f t="shared" si="4"/>
        <v>0</v>
      </c>
      <c r="V41" s="471" t="str">
        <f>IF(ISERROR(VLOOKUP(MID($E$3,10,100)&amp;$A41,기획현황!$F:$BR,기획현황!$AV$1,FALSE))=TRUE,"",VLOOKUP(MID($E$3,10,100)&amp;$A41,기획현황!$F:$BR,기획현황!$AV$1,FALSE))</f>
        <v/>
      </c>
      <c r="W41" s="472" t="str">
        <f>IF(ISERROR(VLOOKUP(MID($E$3,10,100)&amp;$A41,기획현황!$F:$BR,기획현황!$AW$1,FALSE))=TRUE,"",VLOOKUP(MID($E$3,10,100)&amp;$A41,기획현황!$F:$BR,기획현황!$AW$1,FALSE))</f>
        <v/>
      </c>
      <c r="X41" s="473" t="str">
        <f>IF(ISERROR(VLOOKUP(MID($E$3,10,100)&amp;$A41,기획현황!$F:$BR,기획현황!$AY$1,FALSE))=TRUE,"",VLOOKUP(MID($E$3,10,100)&amp;$A41,기획현황!$F:$BR,기획현황!$AY$1,FALSE))</f>
        <v/>
      </c>
      <c r="Y41" s="473" t="str">
        <f>IF(ISERROR(VLOOKUP(MID($E$3,10,100)&amp;$A41,기획현황!$F:$BR,기획현황!$AZ$1,FALSE))=TRUE,"",VLOOKUP(MID($E$3,10,100)&amp;$A41,기획현황!$F:$BR,기획현황!$AZ$1,FALSE))</f>
        <v/>
      </c>
      <c r="Z41" s="469"/>
    </row>
    <row r="42" spans="1:26" ht="52.5" customHeight="1">
      <c r="A42" s="467">
        <f t="shared" si="6"/>
        <v>35</v>
      </c>
      <c r="B42" s="343" t="str">
        <f t="shared" si="5"/>
        <v/>
      </c>
      <c r="D42" s="345">
        <f t="shared" si="1"/>
        <v>0</v>
      </c>
      <c r="E42" s="346" t="str">
        <f>IF(ISERROR(VLOOKUP(MID($E$3,10,100)&amp;$A42,기획현황!$F:$BR,기획현황!$M$1,FALSE))=TRUE,"",VLOOKUP(MID($E$3,10,100)&amp;$A42,기획현황!$F:$BR,기획현황!$M$1,FALSE))</f>
        <v/>
      </c>
      <c r="F42" s="346" t="str">
        <f>IF(ISERROR(VLOOKUP(MID($E$3,10,100)&amp;$A42,기획현황!$F:$BR,기획현황!$Q$1,FALSE))=TRUE,"",VLOOKUP(MID($E$3,10,100)&amp;$A42,기획현황!$F:$BR,기획현황!$Q$1,FALSE))</f>
        <v/>
      </c>
      <c r="G42" s="346" t="str">
        <f>IF(ISERROR(VLOOKUP(MID($E$3,10,100)&amp;$A42,기획현황!$F:$BR,기획현황!$R$1,FALSE))=TRUE,"",VLOOKUP(MID($E$3,10,100)&amp;$A42,기획현황!$F:$BR,기획현황!$R$1,FALSE))</f>
        <v/>
      </c>
      <c r="H42" s="474"/>
      <c r="I42" s="469" t="str">
        <f>IF(ISERROR(VLOOKUP(MID($E$3,10,100)&amp;$A42,기획현황!$F:$BR,기획현황!$W$1,FALSE))=TRUE,"",VLOOKUP(MID($E$3,10,100)&amp;$A42,기획현황!$F:$BR,기획현황!$W$1,FALSE))</f>
        <v/>
      </c>
      <c r="J42" s="345" t="str">
        <f>IF(ISERROR(VLOOKUP(MID($E$3,10,100)&amp;$A42,기획현황!$F:$BR,기획현황!$U$1,FALSE))=TRUE,"",VLOOKUP(MID($E$3,10,100)&amp;$A42,기획현황!$F:$BR,기획현황!$U$1,FALSE))</f>
        <v/>
      </c>
      <c r="K42" s="345" t="str">
        <f>IF(ISERROR(VLOOKUP(MID($E$3,10,100)&amp;$A42,기획현황!$F:$BR,기획현황!$Y$1,FALSE))=TRUE,"",VLOOKUP(MID($E$3,10,100)&amp;$A42,기획현황!$F:$BR,기획현황!$Y$1,FALSE))</f>
        <v/>
      </c>
      <c r="L42" s="347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47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47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47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47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47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47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47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47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470">
        <f t="shared" si="4"/>
        <v>0</v>
      </c>
      <c r="V42" s="471" t="str">
        <f>IF(ISERROR(VLOOKUP(MID($E$3,10,100)&amp;$A42,기획현황!$F:$BR,기획현황!$AV$1,FALSE))=TRUE,"",VLOOKUP(MID($E$3,10,100)&amp;$A42,기획현황!$F:$BR,기획현황!$AV$1,FALSE))</f>
        <v/>
      </c>
      <c r="W42" s="472" t="str">
        <f>IF(ISERROR(VLOOKUP(MID($E$3,10,100)&amp;$A42,기획현황!$F:$BR,기획현황!$AW$1,FALSE))=TRUE,"",VLOOKUP(MID($E$3,10,100)&amp;$A42,기획현황!$F:$BR,기획현황!$AW$1,FALSE))</f>
        <v/>
      </c>
      <c r="X42" s="473" t="str">
        <f>IF(ISERROR(VLOOKUP(MID($E$3,10,100)&amp;$A42,기획현황!$F:$BR,기획현황!$AY$1,FALSE))=TRUE,"",VLOOKUP(MID($E$3,10,100)&amp;$A42,기획현황!$F:$BR,기획현황!$AY$1,FALSE))</f>
        <v/>
      </c>
      <c r="Y42" s="473" t="str">
        <f>IF(ISERROR(VLOOKUP(MID($E$3,10,100)&amp;$A42,기획현황!$F:$BR,기획현황!$AZ$1,FALSE))=TRUE,"",VLOOKUP(MID($E$3,10,100)&amp;$A42,기획현황!$F:$BR,기획현황!$AZ$1,FALSE))</f>
        <v/>
      </c>
      <c r="Z42" s="469"/>
    </row>
    <row r="43" spans="1:26" ht="52.5" customHeight="1">
      <c r="A43" s="467">
        <f t="shared" si="6"/>
        <v>36</v>
      </c>
      <c r="B43" s="343" t="str">
        <f t="shared" si="5"/>
        <v/>
      </c>
      <c r="D43" s="345">
        <f t="shared" si="1"/>
        <v>0</v>
      </c>
      <c r="E43" s="346" t="str">
        <f>IF(ISERROR(VLOOKUP(MID($E$3,10,100)&amp;$A43,기획현황!$F:$BR,기획현황!$M$1,FALSE))=TRUE,"",VLOOKUP(MID($E$3,10,100)&amp;$A43,기획현황!$F:$BR,기획현황!$M$1,FALSE))</f>
        <v/>
      </c>
      <c r="F43" s="346" t="str">
        <f>IF(ISERROR(VLOOKUP(MID($E$3,10,100)&amp;$A43,기획현황!$F:$BR,기획현황!$Q$1,FALSE))=TRUE,"",VLOOKUP(MID($E$3,10,100)&amp;$A43,기획현황!$F:$BR,기획현황!$Q$1,FALSE))</f>
        <v/>
      </c>
      <c r="G43" s="346" t="str">
        <f>IF(ISERROR(VLOOKUP(MID($E$3,10,100)&amp;$A43,기획현황!$F:$BR,기획현황!$R$1,FALSE))=TRUE,"",VLOOKUP(MID($E$3,10,100)&amp;$A43,기획현황!$F:$BR,기획현황!$R$1,FALSE))</f>
        <v/>
      </c>
      <c r="H43" s="474"/>
      <c r="I43" s="469" t="str">
        <f>IF(ISERROR(VLOOKUP(MID($E$3,10,100)&amp;$A43,기획현황!$F:$BR,기획현황!$W$1,FALSE))=TRUE,"",VLOOKUP(MID($E$3,10,100)&amp;$A43,기획현황!$F:$BR,기획현황!$W$1,FALSE))</f>
        <v/>
      </c>
      <c r="J43" s="345" t="str">
        <f>IF(ISERROR(VLOOKUP(MID($E$3,10,100)&amp;$A43,기획현황!$F:$BR,기획현황!$U$1,FALSE))=TRUE,"",VLOOKUP(MID($E$3,10,100)&amp;$A43,기획현황!$F:$BR,기획현황!$U$1,FALSE))</f>
        <v/>
      </c>
      <c r="K43" s="345" t="str">
        <f>IF(ISERROR(VLOOKUP(MID($E$3,10,100)&amp;$A43,기획현황!$F:$BR,기획현황!$Y$1,FALSE))=TRUE,"",VLOOKUP(MID($E$3,10,100)&amp;$A43,기획현황!$F:$BR,기획현황!$Y$1,FALSE))</f>
        <v/>
      </c>
      <c r="L43" s="347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47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47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47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47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47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47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47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47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470">
        <f t="shared" si="4"/>
        <v>0</v>
      </c>
      <c r="V43" s="471" t="str">
        <f>IF(ISERROR(VLOOKUP(MID($E$3,10,100)&amp;$A43,기획현황!$F:$BR,기획현황!$AV$1,FALSE))=TRUE,"",VLOOKUP(MID($E$3,10,100)&amp;$A43,기획현황!$F:$BR,기획현황!$AV$1,FALSE))</f>
        <v/>
      </c>
      <c r="W43" s="472" t="str">
        <f>IF(ISERROR(VLOOKUP(MID($E$3,10,100)&amp;$A43,기획현황!$F:$BR,기획현황!$AW$1,FALSE))=TRUE,"",VLOOKUP(MID($E$3,10,100)&amp;$A43,기획현황!$F:$BR,기획현황!$AW$1,FALSE))</f>
        <v/>
      </c>
      <c r="X43" s="473" t="str">
        <f>IF(ISERROR(VLOOKUP(MID($E$3,10,100)&amp;$A43,기획현황!$F:$BR,기획현황!$AY$1,FALSE))=TRUE,"",VLOOKUP(MID($E$3,10,100)&amp;$A43,기획현황!$F:$BR,기획현황!$AY$1,FALSE))</f>
        <v/>
      </c>
      <c r="Y43" s="473" t="str">
        <f>IF(ISERROR(VLOOKUP(MID($E$3,10,100)&amp;$A43,기획현황!$F:$BR,기획현황!$AZ$1,FALSE))=TRUE,"",VLOOKUP(MID($E$3,10,100)&amp;$A43,기획현황!$F:$BR,기획현황!$AZ$1,FALSE))</f>
        <v/>
      </c>
      <c r="Z43" s="469"/>
    </row>
    <row r="44" spans="1:26" ht="52.5" customHeight="1">
      <c r="A44" s="467">
        <f t="shared" si="6"/>
        <v>37</v>
      </c>
      <c r="B44" s="343" t="str">
        <f t="shared" si="5"/>
        <v/>
      </c>
      <c r="D44" s="345">
        <f t="shared" si="1"/>
        <v>0</v>
      </c>
      <c r="E44" s="346" t="str">
        <f>IF(ISERROR(VLOOKUP(MID($E$3,10,100)&amp;$A44,기획현황!$F:$BR,기획현황!$M$1,FALSE))=TRUE,"",VLOOKUP(MID($E$3,10,100)&amp;$A44,기획현황!$F:$BR,기획현황!$M$1,FALSE))</f>
        <v/>
      </c>
      <c r="F44" s="346" t="str">
        <f>IF(ISERROR(VLOOKUP(MID($E$3,10,100)&amp;$A44,기획현황!$F:$BR,기획현황!$Q$1,FALSE))=TRUE,"",VLOOKUP(MID($E$3,10,100)&amp;$A44,기획현황!$F:$BR,기획현황!$Q$1,FALSE))</f>
        <v/>
      </c>
      <c r="G44" s="346" t="str">
        <f>IF(ISERROR(VLOOKUP(MID($E$3,10,100)&amp;$A44,기획현황!$F:$BR,기획현황!$R$1,FALSE))=TRUE,"",VLOOKUP(MID($E$3,10,100)&amp;$A44,기획현황!$F:$BR,기획현황!$R$1,FALSE))</f>
        <v/>
      </c>
      <c r="H44" s="474"/>
      <c r="I44" s="469" t="str">
        <f>IF(ISERROR(VLOOKUP(MID($E$3,10,100)&amp;$A44,기획현황!$F:$BR,기획현황!$W$1,FALSE))=TRUE,"",VLOOKUP(MID($E$3,10,100)&amp;$A44,기획현황!$F:$BR,기획현황!$W$1,FALSE))</f>
        <v/>
      </c>
      <c r="J44" s="345" t="str">
        <f>IF(ISERROR(VLOOKUP(MID($E$3,10,100)&amp;$A44,기획현황!$F:$BR,기획현황!$U$1,FALSE))=TRUE,"",VLOOKUP(MID($E$3,10,100)&amp;$A44,기획현황!$F:$BR,기획현황!$U$1,FALSE))</f>
        <v/>
      </c>
      <c r="K44" s="345" t="str">
        <f>IF(ISERROR(VLOOKUP(MID($E$3,10,100)&amp;$A44,기획현황!$F:$BR,기획현황!$Y$1,FALSE))=TRUE,"",VLOOKUP(MID($E$3,10,100)&amp;$A44,기획현황!$F:$BR,기획현황!$Y$1,FALSE))</f>
        <v/>
      </c>
      <c r="L44" s="347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47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47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47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47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47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47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47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47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470">
        <f t="shared" si="4"/>
        <v>0</v>
      </c>
      <c r="V44" s="471" t="str">
        <f>IF(ISERROR(VLOOKUP(MID($E$3,10,100)&amp;$A44,기획현황!$F:$BR,기획현황!$AV$1,FALSE))=TRUE,"",VLOOKUP(MID($E$3,10,100)&amp;$A44,기획현황!$F:$BR,기획현황!$AV$1,FALSE))</f>
        <v/>
      </c>
      <c r="W44" s="472" t="str">
        <f>IF(ISERROR(VLOOKUP(MID($E$3,10,100)&amp;$A44,기획현황!$F:$BR,기획현황!$AW$1,FALSE))=TRUE,"",VLOOKUP(MID($E$3,10,100)&amp;$A44,기획현황!$F:$BR,기획현황!$AW$1,FALSE))</f>
        <v/>
      </c>
      <c r="X44" s="473" t="str">
        <f>IF(ISERROR(VLOOKUP(MID($E$3,10,100)&amp;$A44,기획현황!$F:$BR,기획현황!$AY$1,FALSE))=TRUE,"",VLOOKUP(MID($E$3,10,100)&amp;$A44,기획현황!$F:$BR,기획현황!$AY$1,FALSE))</f>
        <v/>
      </c>
      <c r="Y44" s="473" t="str">
        <f>IF(ISERROR(VLOOKUP(MID($E$3,10,100)&amp;$A44,기획현황!$F:$BR,기획현황!$AZ$1,FALSE))=TRUE,"",VLOOKUP(MID($E$3,10,100)&amp;$A44,기획현황!$F:$BR,기획현황!$AZ$1,FALSE))</f>
        <v/>
      </c>
      <c r="Z44" s="469"/>
    </row>
    <row r="45" spans="1:26" ht="52.5" customHeight="1">
      <c r="A45" s="467">
        <f t="shared" si="6"/>
        <v>38</v>
      </c>
      <c r="B45" s="343" t="str">
        <f t="shared" si="5"/>
        <v/>
      </c>
      <c r="D45" s="345">
        <f t="shared" si="1"/>
        <v>0</v>
      </c>
      <c r="E45" s="346" t="str">
        <f>IF(ISERROR(VLOOKUP(MID($E$3,10,100)&amp;$A45,기획현황!$F:$BR,기획현황!$M$1,FALSE))=TRUE,"",VLOOKUP(MID($E$3,10,100)&amp;$A45,기획현황!$F:$BR,기획현황!$M$1,FALSE))</f>
        <v/>
      </c>
      <c r="F45" s="346" t="str">
        <f>IF(ISERROR(VLOOKUP(MID($E$3,10,100)&amp;$A45,기획현황!$F:$BR,기획현황!$Q$1,FALSE))=TRUE,"",VLOOKUP(MID($E$3,10,100)&amp;$A45,기획현황!$F:$BR,기획현황!$Q$1,FALSE))</f>
        <v/>
      </c>
      <c r="G45" s="346" t="str">
        <f>IF(ISERROR(VLOOKUP(MID($E$3,10,100)&amp;$A45,기획현황!$F:$BR,기획현황!$R$1,FALSE))=TRUE,"",VLOOKUP(MID($E$3,10,100)&amp;$A45,기획현황!$F:$BR,기획현황!$R$1,FALSE))</f>
        <v/>
      </c>
      <c r="H45" s="474"/>
      <c r="I45" s="469" t="str">
        <f>IF(ISERROR(VLOOKUP(MID($E$3,10,100)&amp;$A45,기획현황!$F:$BR,기획현황!$W$1,FALSE))=TRUE,"",VLOOKUP(MID($E$3,10,100)&amp;$A45,기획현황!$F:$BR,기획현황!$W$1,FALSE))</f>
        <v/>
      </c>
      <c r="J45" s="345" t="str">
        <f>IF(ISERROR(VLOOKUP(MID($E$3,10,100)&amp;$A45,기획현황!$F:$BR,기획현황!$U$1,FALSE))=TRUE,"",VLOOKUP(MID($E$3,10,100)&amp;$A45,기획현황!$F:$BR,기획현황!$U$1,FALSE))</f>
        <v/>
      </c>
      <c r="K45" s="345" t="str">
        <f>IF(ISERROR(VLOOKUP(MID($E$3,10,100)&amp;$A45,기획현황!$F:$BR,기획현황!$Y$1,FALSE))=TRUE,"",VLOOKUP(MID($E$3,10,100)&amp;$A45,기획현황!$F:$BR,기획현황!$Y$1,FALSE))</f>
        <v/>
      </c>
      <c r="L45" s="347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47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47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47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47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47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47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47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47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470">
        <f t="shared" si="4"/>
        <v>0</v>
      </c>
      <c r="V45" s="471" t="str">
        <f>IF(ISERROR(VLOOKUP(MID($E$3,10,100)&amp;$A45,기획현황!$F:$BR,기획현황!$AV$1,FALSE))=TRUE,"",VLOOKUP(MID($E$3,10,100)&amp;$A45,기획현황!$F:$BR,기획현황!$AV$1,FALSE))</f>
        <v/>
      </c>
      <c r="W45" s="472" t="str">
        <f>IF(ISERROR(VLOOKUP(MID($E$3,10,100)&amp;$A45,기획현황!$F:$BR,기획현황!$AW$1,FALSE))=TRUE,"",VLOOKUP(MID($E$3,10,100)&amp;$A45,기획현황!$F:$BR,기획현황!$AW$1,FALSE))</f>
        <v/>
      </c>
      <c r="X45" s="473" t="str">
        <f>IF(ISERROR(VLOOKUP(MID($E$3,10,100)&amp;$A45,기획현황!$F:$BR,기획현황!$AY$1,FALSE))=TRUE,"",VLOOKUP(MID($E$3,10,100)&amp;$A45,기획현황!$F:$BR,기획현황!$AY$1,FALSE))</f>
        <v/>
      </c>
      <c r="Y45" s="473" t="str">
        <f>IF(ISERROR(VLOOKUP(MID($E$3,10,100)&amp;$A45,기획현황!$F:$BR,기획현황!$AZ$1,FALSE))=TRUE,"",VLOOKUP(MID($E$3,10,100)&amp;$A45,기획현황!$F:$BR,기획현황!$AZ$1,FALSE))</f>
        <v/>
      </c>
      <c r="Z45" s="469"/>
    </row>
    <row r="46" spans="1:26" ht="52.5" customHeight="1">
      <c r="A46" s="467">
        <f t="shared" si="6"/>
        <v>39</v>
      </c>
      <c r="B46" s="343" t="str">
        <f t="shared" si="5"/>
        <v/>
      </c>
      <c r="D46" s="345">
        <f t="shared" si="1"/>
        <v>0</v>
      </c>
      <c r="E46" s="346" t="str">
        <f>IF(ISERROR(VLOOKUP(MID($E$3,10,100)&amp;$A46,기획현황!$F:$BR,기획현황!$M$1,FALSE))=TRUE,"",VLOOKUP(MID($E$3,10,100)&amp;$A46,기획현황!$F:$BR,기획현황!$M$1,FALSE))</f>
        <v/>
      </c>
      <c r="F46" s="346" t="str">
        <f>IF(ISERROR(VLOOKUP(MID($E$3,10,100)&amp;$A46,기획현황!$F:$BR,기획현황!$Q$1,FALSE))=TRUE,"",VLOOKUP(MID($E$3,10,100)&amp;$A46,기획현황!$F:$BR,기획현황!$Q$1,FALSE))</f>
        <v/>
      </c>
      <c r="G46" s="346" t="str">
        <f>IF(ISERROR(VLOOKUP(MID($E$3,10,100)&amp;$A46,기획현황!$F:$BR,기획현황!$R$1,FALSE))=TRUE,"",VLOOKUP(MID($E$3,10,100)&amp;$A46,기획현황!$F:$BR,기획현황!$R$1,FALSE))</f>
        <v/>
      </c>
      <c r="H46" s="474"/>
      <c r="I46" s="469" t="str">
        <f>IF(ISERROR(VLOOKUP(MID($E$3,10,100)&amp;$A46,기획현황!$F:$BR,기획현황!$W$1,FALSE))=TRUE,"",VLOOKUP(MID($E$3,10,100)&amp;$A46,기획현황!$F:$BR,기획현황!$W$1,FALSE))</f>
        <v/>
      </c>
      <c r="J46" s="345" t="str">
        <f>IF(ISERROR(VLOOKUP(MID($E$3,10,100)&amp;$A46,기획현황!$F:$BR,기획현황!$U$1,FALSE))=TRUE,"",VLOOKUP(MID($E$3,10,100)&amp;$A46,기획현황!$F:$BR,기획현황!$U$1,FALSE))</f>
        <v/>
      </c>
      <c r="K46" s="345" t="str">
        <f>IF(ISERROR(VLOOKUP(MID($E$3,10,100)&amp;$A46,기획현황!$F:$BR,기획현황!$Y$1,FALSE))=TRUE,"",VLOOKUP(MID($E$3,10,100)&amp;$A46,기획현황!$F:$BR,기획현황!$Y$1,FALSE))</f>
        <v/>
      </c>
      <c r="L46" s="347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47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47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47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47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47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47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47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47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470">
        <f t="shared" si="4"/>
        <v>0</v>
      </c>
      <c r="V46" s="471" t="str">
        <f>IF(ISERROR(VLOOKUP(MID($E$3,10,100)&amp;$A46,기획현황!$F:$BR,기획현황!$AV$1,FALSE))=TRUE,"",VLOOKUP(MID($E$3,10,100)&amp;$A46,기획현황!$F:$BR,기획현황!$AV$1,FALSE))</f>
        <v/>
      </c>
      <c r="W46" s="472" t="str">
        <f>IF(ISERROR(VLOOKUP(MID($E$3,10,100)&amp;$A46,기획현황!$F:$BR,기획현황!$AW$1,FALSE))=TRUE,"",VLOOKUP(MID($E$3,10,100)&amp;$A46,기획현황!$F:$BR,기획현황!$AW$1,FALSE))</f>
        <v/>
      </c>
      <c r="X46" s="473" t="str">
        <f>IF(ISERROR(VLOOKUP(MID($E$3,10,100)&amp;$A46,기획현황!$F:$BR,기획현황!$AY$1,FALSE))=TRUE,"",VLOOKUP(MID($E$3,10,100)&amp;$A46,기획현황!$F:$BR,기획현황!$AY$1,FALSE))</f>
        <v/>
      </c>
      <c r="Y46" s="473" t="str">
        <f>IF(ISERROR(VLOOKUP(MID($E$3,10,100)&amp;$A46,기획현황!$F:$BR,기획현황!$AZ$1,FALSE))=TRUE,"",VLOOKUP(MID($E$3,10,100)&amp;$A46,기획현황!$F:$BR,기획현황!$AZ$1,FALSE))</f>
        <v/>
      </c>
      <c r="Z46" s="469"/>
    </row>
    <row r="47" spans="1:26" ht="52.5" customHeight="1">
      <c r="A47" s="467">
        <f t="shared" si="6"/>
        <v>40</v>
      </c>
      <c r="B47" s="343" t="str">
        <f t="shared" si="5"/>
        <v/>
      </c>
      <c r="D47" s="345">
        <f t="shared" si="1"/>
        <v>0</v>
      </c>
      <c r="E47" s="346" t="str">
        <f>IF(ISERROR(VLOOKUP(MID($E$3,10,100)&amp;$A47,기획현황!$F:$BR,기획현황!$M$1,FALSE))=TRUE,"",VLOOKUP(MID($E$3,10,100)&amp;$A47,기획현황!$F:$BR,기획현황!$M$1,FALSE))</f>
        <v/>
      </c>
      <c r="F47" s="346" t="str">
        <f>IF(ISERROR(VLOOKUP(MID($E$3,10,100)&amp;$A47,기획현황!$F:$BR,기획현황!$Q$1,FALSE))=TRUE,"",VLOOKUP(MID($E$3,10,100)&amp;$A47,기획현황!$F:$BR,기획현황!$Q$1,FALSE))</f>
        <v/>
      </c>
      <c r="G47" s="346" t="str">
        <f>IF(ISERROR(VLOOKUP(MID($E$3,10,100)&amp;$A47,기획현황!$F:$BR,기획현황!$R$1,FALSE))=TRUE,"",VLOOKUP(MID($E$3,10,100)&amp;$A47,기획현황!$F:$BR,기획현황!$R$1,FALSE))</f>
        <v/>
      </c>
      <c r="H47" s="474"/>
      <c r="I47" s="469" t="str">
        <f>IF(ISERROR(VLOOKUP(MID($E$3,10,100)&amp;$A47,기획현황!$F:$BR,기획현황!$W$1,FALSE))=TRUE,"",VLOOKUP(MID($E$3,10,100)&amp;$A47,기획현황!$F:$BR,기획현황!$W$1,FALSE))</f>
        <v/>
      </c>
      <c r="J47" s="345" t="str">
        <f>IF(ISERROR(VLOOKUP(MID($E$3,10,100)&amp;$A47,기획현황!$F:$BR,기획현황!$U$1,FALSE))=TRUE,"",VLOOKUP(MID($E$3,10,100)&amp;$A47,기획현황!$F:$BR,기획현황!$U$1,FALSE))</f>
        <v/>
      </c>
      <c r="K47" s="345" t="str">
        <f>IF(ISERROR(VLOOKUP(MID($E$3,10,100)&amp;$A47,기획현황!$F:$BR,기획현황!$Y$1,FALSE))=TRUE,"",VLOOKUP(MID($E$3,10,100)&amp;$A47,기획현황!$F:$BR,기획현황!$Y$1,FALSE))</f>
        <v/>
      </c>
      <c r="L47" s="347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47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47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47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47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47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47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47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47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470">
        <f t="shared" si="4"/>
        <v>0</v>
      </c>
      <c r="V47" s="471" t="str">
        <f>IF(ISERROR(VLOOKUP(MID($E$3,10,100)&amp;$A47,기획현황!$F:$BR,기획현황!$AV$1,FALSE))=TRUE,"",VLOOKUP(MID($E$3,10,100)&amp;$A47,기획현황!$F:$BR,기획현황!$AV$1,FALSE))</f>
        <v/>
      </c>
      <c r="W47" s="472" t="str">
        <f>IF(ISERROR(VLOOKUP(MID($E$3,10,100)&amp;$A47,기획현황!$F:$BR,기획현황!$AW$1,FALSE))=TRUE,"",VLOOKUP(MID($E$3,10,100)&amp;$A47,기획현황!$F:$BR,기획현황!$AW$1,FALSE))</f>
        <v/>
      </c>
      <c r="X47" s="473" t="str">
        <f>IF(ISERROR(VLOOKUP(MID($E$3,10,100)&amp;$A47,기획현황!$F:$BR,기획현황!$AY$1,FALSE))=TRUE,"",VLOOKUP(MID($E$3,10,100)&amp;$A47,기획현황!$F:$BR,기획현황!$AY$1,FALSE))</f>
        <v/>
      </c>
      <c r="Y47" s="473" t="str">
        <f>IF(ISERROR(VLOOKUP(MID($E$3,10,100)&amp;$A47,기획현황!$F:$BR,기획현황!$AZ$1,FALSE))=TRUE,"",VLOOKUP(MID($E$3,10,100)&amp;$A47,기획현황!$F:$BR,기획현황!$AZ$1,FALSE))</f>
        <v/>
      </c>
      <c r="Z47" s="469"/>
    </row>
    <row r="48" spans="1:26" ht="52.5" customHeight="1">
      <c r="A48" s="467">
        <f t="shared" si="6"/>
        <v>41</v>
      </c>
      <c r="B48" s="343" t="str">
        <f t="shared" si="5"/>
        <v/>
      </c>
      <c r="D48" s="345">
        <f t="shared" si="1"/>
        <v>0</v>
      </c>
      <c r="E48" s="346" t="str">
        <f>IF(ISERROR(VLOOKUP(MID($E$3,10,100)&amp;$A48,기획현황!$F:$BR,기획현황!$M$1,FALSE))=TRUE,"",VLOOKUP(MID($E$3,10,100)&amp;$A48,기획현황!$F:$BR,기획현황!$M$1,FALSE))</f>
        <v/>
      </c>
      <c r="F48" s="346" t="str">
        <f>IF(ISERROR(VLOOKUP(MID($E$3,10,100)&amp;$A48,기획현황!$F:$BR,기획현황!$Q$1,FALSE))=TRUE,"",VLOOKUP(MID($E$3,10,100)&amp;$A48,기획현황!$F:$BR,기획현황!$Q$1,FALSE))</f>
        <v/>
      </c>
      <c r="G48" s="346" t="str">
        <f>IF(ISERROR(VLOOKUP(MID($E$3,10,100)&amp;$A48,기획현황!$F:$BR,기획현황!$R$1,FALSE))=TRUE,"",VLOOKUP(MID($E$3,10,100)&amp;$A48,기획현황!$F:$BR,기획현황!$R$1,FALSE))</f>
        <v/>
      </c>
      <c r="H48" s="474"/>
      <c r="I48" s="469" t="str">
        <f>IF(ISERROR(VLOOKUP(MID($E$3,10,100)&amp;$A48,기획현황!$F:$BR,기획현황!$W$1,FALSE))=TRUE,"",VLOOKUP(MID($E$3,10,100)&amp;$A48,기획현황!$F:$BR,기획현황!$W$1,FALSE))</f>
        <v/>
      </c>
      <c r="J48" s="345" t="str">
        <f>IF(ISERROR(VLOOKUP(MID($E$3,10,100)&amp;$A48,기획현황!$F:$BR,기획현황!$U$1,FALSE))=TRUE,"",VLOOKUP(MID($E$3,10,100)&amp;$A48,기획현황!$F:$BR,기획현황!$U$1,FALSE))</f>
        <v/>
      </c>
      <c r="K48" s="345" t="str">
        <f>IF(ISERROR(VLOOKUP(MID($E$3,10,100)&amp;$A48,기획현황!$F:$BR,기획현황!$Y$1,FALSE))=TRUE,"",VLOOKUP(MID($E$3,10,100)&amp;$A48,기획현황!$F:$BR,기획현황!$Y$1,FALSE))</f>
        <v/>
      </c>
      <c r="L48" s="347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47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47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47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47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47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47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47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47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470">
        <f t="shared" si="4"/>
        <v>0</v>
      </c>
      <c r="V48" s="471" t="str">
        <f>IF(ISERROR(VLOOKUP(MID($E$3,10,100)&amp;$A48,기획현황!$F:$BR,기획현황!$AV$1,FALSE))=TRUE,"",VLOOKUP(MID($E$3,10,100)&amp;$A48,기획현황!$F:$BR,기획현황!$AV$1,FALSE))</f>
        <v/>
      </c>
      <c r="W48" s="472" t="str">
        <f>IF(ISERROR(VLOOKUP(MID($E$3,10,100)&amp;$A48,기획현황!$F:$BR,기획현황!$AW$1,FALSE))=TRUE,"",VLOOKUP(MID($E$3,10,100)&amp;$A48,기획현황!$F:$BR,기획현황!$AW$1,FALSE))</f>
        <v/>
      </c>
      <c r="X48" s="473" t="str">
        <f>IF(ISERROR(VLOOKUP(MID($E$3,10,100)&amp;$A48,기획현황!$F:$BR,기획현황!$AY$1,FALSE))=TRUE,"",VLOOKUP(MID($E$3,10,100)&amp;$A48,기획현황!$F:$BR,기획현황!$AY$1,FALSE))</f>
        <v/>
      </c>
      <c r="Y48" s="473" t="str">
        <f>IF(ISERROR(VLOOKUP(MID($E$3,10,100)&amp;$A48,기획현황!$F:$BR,기획현황!$AZ$1,FALSE))=TRUE,"",VLOOKUP(MID($E$3,10,100)&amp;$A48,기획현황!$F:$BR,기획현황!$AZ$1,FALSE))</f>
        <v/>
      </c>
      <c r="Z48" s="469"/>
    </row>
    <row r="49" spans="1:26" ht="52.5" customHeight="1">
      <c r="A49" s="467">
        <f t="shared" si="6"/>
        <v>42</v>
      </c>
      <c r="B49" s="343" t="str">
        <f t="shared" si="5"/>
        <v/>
      </c>
      <c r="D49" s="345">
        <f t="shared" si="1"/>
        <v>0</v>
      </c>
      <c r="E49" s="346" t="str">
        <f>IF(ISERROR(VLOOKUP(MID($E$3,10,100)&amp;$A49,기획현황!$F:$BR,기획현황!$M$1,FALSE))=TRUE,"",VLOOKUP(MID($E$3,10,100)&amp;$A49,기획현황!$F:$BR,기획현황!$M$1,FALSE))</f>
        <v/>
      </c>
      <c r="F49" s="346" t="str">
        <f>IF(ISERROR(VLOOKUP(MID($E$3,10,100)&amp;$A49,기획현황!$F:$BR,기획현황!$Q$1,FALSE))=TRUE,"",VLOOKUP(MID($E$3,10,100)&amp;$A49,기획현황!$F:$BR,기획현황!$Q$1,FALSE))</f>
        <v/>
      </c>
      <c r="G49" s="346" t="str">
        <f>IF(ISERROR(VLOOKUP(MID($E$3,10,100)&amp;$A49,기획현황!$F:$BR,기획현황!$R$1,FALSE))=TRUE,"",VLOOKUP(MID($E$3,10,100)&amp;$A49,기획현황!$F:$BR,기획현황!$R$1,FALSE))</f>
        <v/>
      </c>
      <c r="H49" s="474"/>
      <c r="I49" s="469" t="str">
        <f>IF(ISERROR(VLOOKUP(MID($E$3,10,100)&amp;$A49,기획현황!$F:$BR,기획현황!$W$1,FALSE))=TRUE,"",VLOOKUP(MID($E$3,10,100)&amp;$A49,기획현황!$F:$BR,기획현황!$W$1,FALSE))</f>
        <v/>
      </c>
      <c r="J49" s="345" t="str">
        <f>IF(ISERROR(VLOOKUP(MID($E$3,10,100)&amp;$A49,기획현황!$F:$BR,기획현황!$U$1,FALSE))=TRUE,"",VLOOKUP(MID($E$3,10,100)&amp;$A49,기획현황!$F:$BR,기획현황!$U$1,FALSE))</f>
        <v/>
      </c>
      <c r="K49" s="345" t="str">
        <f>IF(ISERROR(VLOOKUP(MID($E$3,10,100)&amp;$A49,기획현황!$F:$BR,기획현황!$Y$1,FALSE))=TRUE,"",VLOOKUP(MID($E$3,10,100)&amp;$A49,기획현황!$F:$BR,기획현황!$Y$1,FALSE))</f>
        <v/>
      </c>
      <c r="L49" s="347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47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47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47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47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47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47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47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47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470">
        <f t="shared" si="4"/>
        <v>0</v>
      </c>
      <c r="V49" s="471" t="str">
        <f>IF(ISERROR(VLOOKUP(MID($E$3,10,100)&amp;$A49,기획현황!$F:$BR,기획현황!$AV$1,FALSE))=TRUE,"",VLOOKUP(MID($E$3,10,100)&amp;$A49,기획현황!$F:$BR,기획현황!$AV$1,FALSE))</f>
        <v/>
      </c>
      <c r="W49" s="472" t="str">
        <f>IF(ISERROR(VLOOKUP(MID($E$3,10,100)&amp;$A49,기획현황!$F:$BR,기획현황!$AW$1,FALSE))=TRUE,"",VLOOKUP(MID($E$3,10,100)&amp;$A49,기획현황!$F:$BR,기획현황!$AW$1,FALSE))</f>
        <v/>
      </c>
      <c r="X49" s="473" t="str">
        <f>IF(ISERROR(VLOOKUP(MID($E$3,10,100)&amp;$A49,기획현황!$F:$BR,기획현황!$AY$1,FALSE))=TRUE,"",VLOOKUP(MID($E$3,10,100)&amp;$A49,기획현황!$F:$BR,기획현황!$AY$1,FALSE))</f>
        <v/>
      </c>
      <c r="Y49" s="473" t="str">
        <f>IF(ISERROR(VLOOKUP(MID($E$3,10,100)&amp;$A49,기획현황!$F:$BR,기획현황!$AZ$1,FALSE))=TRUE,"",VLOOKUP(MID($E$3,10,100)&amp;$A49,기획현황!$F:$BR,기획현황!$AZ$1,FALSE))</f>
        <v/>
      </c>
      <c r="Z49" s="469"/>
    </row>
    <row r="50" spans="1:26" ht="52.5" customHeight="1">
      <c r="A50" s="467">
        <f t="shared" si="6"/>
        <v>43</v>
      </c>
      <c r="B50" s="343" t="str">
        <f t="shared" si="5"/>
        <v/>
      </c>
      <c r="D50" s="345">
        <f t="shared" si="1"/>
        <v>0</v>
      </c>
      <c r="E50" s="346" t="str">
        <f>IF(ISERROR(VLOOKUP(MID($E$3,10,100)&amp;$A50,기획현황!$F:$BR,기획현황!$M$1,FALSE))=TRUE,"",VLOOKUP(MID($E$3,10,100)&amp;$A50,기획현황!$F:$BR,기획현황!$M$1,FALSE))</f>
        <v/>
      </c>
      <c r="F50" s="346" t="str">
        <f>IF(ISERROR(VLOOKUP(MID($E$3,10,100)&amp;$A50,기획현황!$F:$BR,기획현황!$Q$1,FALSE))=TRUE,"",VLOOKUP(MID($E$3,10,100)&amp;$A50,기획현황!$F:$BR,기획현황!$Q$1,FALSE))</f>
        <v/>
      </c>
      <c r="G50" s="346" t="str">
        <f>IF(ISERROR(VLOOKUP(MID($E$3,10,100)&amp;$A50,기획현황!$F:$BR,기획현황!$R$1,FALSE))=TRUE,"",VLOOKUP(MID($E$3,10,100)&amp;$A50,기획현황!$F:$BR,기획현황!$R$1,FALSE))</f>
        <v/>
      </c>
      <c r="H50" s="474"/>
      <c r="I50" s="469" t="str">
        <f>IF(ISERROR(VLOOKUP(MID($E$3,10,100)&amp;$A50,기획현황!$F:$BR,기획현황!$W$1,FALSE))=TRUE,"",VLOOKUP(MID($E$3,10,100)&amp;$A50,기획현황!$F:$BR,기획현황!$W$1,FALSE))</f>
        <v/>
      </c>
      <c r="J50" s="345" t="str">
        <f>IF(ISERROR(VLOOKUP(MID($E$3,10,100)&amp;$A50,기획현황!$F:$BR,기획현황!$U$1,FALSE))=TRUE,"",VLOOKUP(MID($E$3,10,100)&amp;$A50,기획현황!$F:$BR,기획현황!$U$1,FALSE))</f>
        <v/>
      </c>
      <c r="K50" s="345" t="str">
        <f>IF(ISERROR(VLOOKUP(MID($E$3,10,100)&amp;$A50,기획현황!$F:$BR,기획현황!$Y$1,FALSE))=TRUE,"",VLOOKUP(MID($E$3,10,100)&amp;$A50,기획현황!$F:$BR,기획현황!$Y$1,FALSE))</f>
        <v/>
      </c>
      <c r="L50" s="347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47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47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47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47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47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47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47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47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470">
        <f t="shared" si="4"/>
        <v>0</v>
      </c>
      <c r="V50" s="471" t="str">
        <f>IF(ISERROR(VLOOKUP(MID($E$3,10,100)&amp;$A50,기획현황!$F:$BR,기획현황!$AV$1,FALSE))=TRUE,"",VLOOKUP(MID($E$3,10,100)&amp;$A50,기획현황!$F:$BR,기획현황!$AV$1,FALSE))</f>
        <v/>
      </c>
      <c r="W50" s="472" t="str">
        <f>IF(ISERROR(VLOOKUP(MID($E$3,10,100)&amp;$A50,기획현황!$F:$BR,기획현황!$AW$1,FALSE))=TRUE,"",VLOOKUP(MID($E$3,10,100)&amp;$A50,기획현황!$F:$BR,기획현황!$AW$1,FALSE))</f>
        <v/>
      </c>
      <c r="X50" s="473" t="str">
        <f>IF(ISERROR(VLOOKUP(MID($E$3,10,100)&amp;$A50,기획현황!$F:$BR,기획현황!$AY$1,FALSE))=TRUE,"",VLOOKUP(MID($E$3,10,100)&amp;$A50,기획현황!$F:$BR,기획현황!$AY$1,FALSE))</f>
        <v/>
      </c>
      <c r="Y50" s="473" t="str">
        <f>IF(ISERROR(VLOOKUP(MID($E$3,10,100)&amp;$A50,기획현황!$F:$BR,기획현황!$AZ$1,FALSE))=TRUE,"",VLOOKUP(MID($E$3,10,100)&amp;$A50,기획현황!$F:$BR,기획현황!$AZ$1,FALSE))</f>
        <v/>
      </c>
      <c r="Z50" s="469"/>
    </row>
    <row r="51" spans="1:26" ht="52.5" customHeight="1">
      <c r="A51" s="467">
        <f t="shared" si="6"/>
        <v>44</v>
      </c>
      <c r="B51" s="343" t="str">
        <f t="shared" si="5"/>
        <v/>
      </c>
      <c r="D51" s="345">
        <f t="shared" si="1"/>
        <v>0</v>
      </c>
      <c r="E51" s="346" t="str">
        <f>IF(ISERROR(VLOOKUP(MID($E$3,10,100)&amp;$A51,기획현황!$F:$BR,기획현황!$M$1,FALSE))=TRUE,"",VLOOKUP(MID($E$3,10,100)&amp;$A51,기획현황!$F:$BR,기획현황!$M$1,FALSE))</f>
        <v/>
      </c>
      <c r="F51" s="346" t="str">
        <f>IF(ISERROR(VLOOKUP(MID($E$3,10,100)&amp;$A51,기획현황!$F:$BR,기획현황!$Q$1,FALSE))=TRUE,"",VLOOKUP(MID($E$3,10,100)&amp;$A51,기획현황!$F:$BR,기획현황!$Q$1,FALSE))</f>
        <v/>
      </c>
      <c r="G51" s="346" t="str">
        <f>IF(ISERROR(VLOOKUP(MID($E$3,10,100)&amp;$A51,기획현황!$F:$BR,기획현황!$R$1,FALSE))=TRUE,"",VLOOKUP(MID($E$3,10,100)&amp;$A51,기획현황!$F:$BR,기획현황!$R$1,FALSE))</f>
        <v/>
      </c>
      <c r="H51" s="474"/>
      <c r="I51" s="469" t="str">
        <f>IF(ISERROR(VLOOKUP(MID($E$3,10,100)&amp;$A51,기획현황!$F:$BR,기획현황!$W$1,FALSE))=TRUE,"",VLOOKUP(MID($E$3,10,100)&amp;$A51,기획현황!$F:$BR,기획현황!$W$1,FALSE))</f>
        <v/>
      </c>
      <c r="J51" s="345" t="str">
        <f>IF(ISERROR(VLOOKUP(MID($E$3,10,100)&amp;$A51,기획현황!$F:$BR,기획현황!$U$1,FALSE))=TRUE,"",VLOOKUP(MID($E$3,10,100)&amp;$A51,기획현황!$F:$BR,기획현황!$U$1,FALSE))</f>
        <v/>
      </c>
      <c r="K51" s="345" t="str">
        <f>IF(ISERROR(VLOOKUP(MID($E$3,10,100)&amp;$A51,기획현황!$F:$BR,기획현황!$Y$1,FALSE))=TRUE,"",VLOOKUP(MID($E$3,10,100)&amp;$A51,기획현황!$F:$BR,기획현황!$Y$1,FALSE))</f>
        <v/>
      </c>
      <c r="L51" s="347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47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47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47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47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47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47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47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47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470">
        <f t="shared" si="4"/>
        <v>0</v>
      </c>
      <c r="V51" s="471" t="str">
        <f>IF(ISERROR(VLOOKUP(MID($E$3,10,100)&amp;$A51,기획현황!$F:$BR,기획현황!$AV$1,FALSE))=TRUE,"",VLOOKUP(MID($E$3,10,100)&amp;$A51,기획현황!$F:$BR,기획현황!$AV$1,FALSE))</f>
        <v/>
      </c>
      <c r="W51" s="472" t="str">
        <f>IF(ISERROR(VLOOKUP(MID($E$3,10,100)&amp;$A51,기획현황!$F:$BR,기획현황!$AW$1,FALSE))=TRUE,"",VLOOKUP(MID($E$3,10,100)&amp;$A51,기획현황!$F:$BR,기획현황!$AW$1,FALSE))</f>
        <v/>
      </c>
      <c r="X51" s="473" t="str">
        <f>IF(ISERROR(VLOOKUP(MID($E$3,10,100)&amp;$A51,기획현황!$F:$BR,기획현황!$AY$1,FALSE))=TRUE,"",VLOOKUP(MID($E$3,10,100)&amp;$A51,기획현황!$F:$BR,기획현황!$AY$1,FALSE))</f>
        <v/>
      </c>
      <c r="Y51" s="473" t="str">
        <f>IF(ISERROR(VLOOKUP(MID($E$3,10,100)&amp;$A51,기획현황!$F:$BR,기획현황!$AZ$1,FALSE))=TRUE,"",VLOOKUP(MID($E$3,10,100)&amp;$A51,기획현황!$F:$BR,기획현황!$AZ$1,FALSE))</f>
        <v/>
      </c>
      <c r="Z51" s="469"/>
    </row>
    <row r="52" spans="1:26" ht="52.5" customHeight="1">
      <c r="A52" s="467">
        <f t="shared" si="6"/>
        <v>45</v>
      </c>
      <c r="B52" s="343" t="str">
        <f t="shared" si="5"/>
        <v/>
      </c>
      <c r="D52" s="345">
        <f t="shared" si="1"/>
        <v>0</v>
      </c>
      <c r="E52" s="346" t="str">
        <f>IF(ISERROR(VLOOKUP(MID($E$3,10,100)&amp;$A52,기획현황!$F:$BR,기획현황!$M$1,FALSE))=TRUE,"",VLOOKUP(MID($E$3,10,100)&amp;$A52,기획현황!$F:$BR,기획현황!$M$1,FALSE))</f>
        <v/>
      </c>
      <c r="F52" s="346" t="str">
        <f>IF(ISERROR(VLOOKUP(MID($E$3,10,100)&amp;$A52,기획현황!$F:$BR,기획현황!$Q$1,FALSE))=TRUE,"",VLOOKUP(MID($E$3,10,100)&amp;$A52,기획현황!$F:$BR,기획현황!$Q$1,FALSE))</f>
        <v/>
      </c>
      <c r="G52" s="346" t="str">
        <f>IF(ISERROR(VLOOKUP(MID($E$3,10,100)&amp;$A52,기획현황!$F:$BR,기획현황!$R$1,FALSE))=TRUE,"",VLOOKUP(MID($E$3,10,100)&amp;$A52,기획현황!$F:$BR,기획현황!$R$1,FALSE))</f>
        <v/>
      </c>
      <c r="H52" s="474"/>
      <c r="I52" s="469" t="str">
        <f>IF(ISERROR(VLOOKUP(MID($E$3,10,100)&amp;$A52,기획현황!$F:$BR,기획현황!$W$1,FALSE))=TRUE,"",VLOOKUP(MID($E$3,10,100)&amp;$A52,기획현황!$F:$BR,기획현황!$W$1,FALSE))</f>
        <v/>
      </c>
      <c r="J52" s="345" t="str">
        <f>IF(ISERROR(VLOOKUP(MID($E$3,10,100)&amp;$A52,기획현황!$F:$BR,기획현황!$U$1,FALSE))=TRUE,"",VLOOKUP(MID($E$3,10,100)&amp;$A52,기획현황!$F:$BR,기획현황!$U$1,FALSE))</f>
        <v/>
      </c>
      <c r="K52" s="345" t="str">
        <f>IF(ISERROR(VLOOKUP(MID($E$3,10,100)&amp;$A52,기획현황!$F:$BR,기획현황!$Y$1,FALSE))=TRUE,"",VLOOKUP(MID($E$3,10,100)&amp;$A52,기획현황!$F:$BR,기획현황!$Y$1,FALSE))</f>
        <v/>
      </c>
      <c r="L52" s="347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47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47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47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47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47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47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47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47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470">
        <f t="shared" si="4"/>
        <v>0</v>
      </c>
      <c r="V52" s="471" t="str">
        <f>IF(ISERROR(VLOOKUP(MID($E$3,10,100)&amp;$A52,기획현황!$F:$BR,기획현황!$AV$1,FALSE))=TRUE,"",VLOOKUP(MID($E$3,10,100)&amp;$A52,기획현황!$F:$BR,기획현황!$AV$1,FALSE))</f>
        <v/>
      </c>
      <c r="W52" s="472" t="str">
        <f>IF(ISERROR(VLOOKUP(MID($E$3,10,100)&amp;$A52,기획현황!$F:$BR,기획현황!$AW$1,FALSE))=TRUE,"",VLOOKUP(MID($E$3,10,100)&amp;$A52,기획현황!$F:$BR,기획현황!$AW$1,FALSE))</f>
        <v/>
      </c>
      <c r="X52" s="473" t="str">
        <f>IF(ISERROR(VLOOKUP(MID($E$3,10,100)&amp;$A52,기획현황!$F:$BR,기획현황!$AY$1,FALSE))=TRUE,"",VLOOKUP(MID($E$3,10,100)&amp;$A52,기획현황!$F:$BR,기획현황!$AY$1,FALSE))</f>
        <v/>
      </c>
      <c r="Y52" s="473" t="str">
        <f>IF(ISERROR(VLOOKUP(MID($E$3,10,100)&amp;$A52,기획현황!$F:$BR,기획현황!$AZ$1,FALSE))=TRUE,"",VLOOKUP(MID($E$3,10,100)&amp;$A52,기획현황!$F:$BR,기획현황!$AZ$1,FALSE))</f>
        <v/>
      </c>
      <c r="Z52" s="469"/>
    </row>
    <row r="53" spans="1:26" ht="52.5" customHeight="1">
      <c r="A53" s="467">
        <f t="shared" si="6"/>
        <v>46</v>
      </c>
      <c r="B53" s="343" t="str">
        <f t="shared" si="5"/>
        <v/>
      </c>
      <c r="D53" s="345">
        <f t="shared" si="1"/>
        <v>0</v>
      </c>
      <c r="E53" s="346" t="str">
        <f>IF(ISERROR(VLOOKUP(MID($E$3,10,100)&amp;$A53,기획현황!$F:$BR,기획현황!$M$1,FALSE))=TRUE,"",VLOOKUP(MID($E$3,10,100)&amp;$A53,기획현황!$F:$BR,기획현황!$M$1,FALSE))</f>
        <v/>
      </c>
      <c r="F53" s="346" t="str">
        <f>IF(ISERROR(VLOOKUP(MID($E$3,10,100)&amp;$A53,기획현황!$F:$BR,기획현황!$Q$1,FALSE))=TRUE,"",VLOOKUP(MID($E$3,10,100)&amp;$A53,기획현황!$F:$BR,기획현황!$Q$1,FALSE))</f>
        <v/>
      </c>
      <c r="G53" s="346" t="str">
        <f>IF(ISERROR(VLOOKUP(MID($E$3,10,100)&amp;$A53,기획현황!$F:$BR,기획현황!$R$1,FALSE))=TRUE,"",VLOOKUP(MID($E$3,10,100)&amp;$A53,기획현황!$F:$BR,기획현황!$R$1,FALSE))</f>
        <v/>
      </c>
      <c r="H53" s="474"/>
      <c r="I53" s="469" t="str">
        <f>IF(ISERROR(VLOOKUP(MID($E$3,10,100)&amp;$A53,기획현황!$F:$BR,기획현황!$W$1,FALSE))=TRUE,"",VLOOKUP(MID($E$3,10,100)&amp;$A53,기획현황!$F:$BR,기획현황!$W$1,FALSE))</f>
        <v/>
      </c>
      <c r="J53" s="345" t="str">
        <f>IF(ISERROR(VLOOKUP(MID($E$3,10,100)&amp;$A53,기획현황!$F:$BR,기획현황!$U$1,FALSE))=TRUE,"",VLOOKUP(MID($E$3,10,100)&amp;$A53,기획현황!$F:$BR,기획현황!$U$1,FALSE))</f>
        <v/>
      </c>
      <c r="K53" s="345" t="str">
        <f>IF(ISERROR(VLOOKUP(MID($E$3,10,100)&amp;$A53,기획현황!$F:$BR,기획현황!$Y$1,FALSE))=TRUE,"",VLOOKUP(MID($E$3,10,100)&amp;$A53,기획현황!$F:$BR,기획현황!$Y$1,FALSE))</f>
        <v/>
      </c>
      <c r="L53" s="347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47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47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47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47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47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47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47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47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470">
        <f t="shared" si="4"/>
        <v>0</v>
      </c>
      <c r="V53" s="471" t="str">
        <f>IF(ISERROR(VLOOKUP(MID($E$3,10,100)&amp;$A53,기획현황!$F:$BR,기획현황!$AV$1,FALSE))=TRUE,"",VLOOKUP(MID($E$3,10,100)&amp;$A53,기획현황!$F:$BR,기획현황!$AV$1,FALSE))</f>
        <v/>
      </c>
      <c r="W53" s="472" t="str">
        <f>IF(ISERROR(VLOOKUP(MID($E$3,10,100)&amp;$A53,기획현황!$F:$BR,기획현황!$AW$1,FALSE))=TRUE,"",VLOOKUP(MID($E$3,10,100)&amp;$A53,기획현황!$F:$BR,기획현황!$AW$1,FALSE))</f>
        <v/>
      </c>
      <c r="X53" s="473" t="str">
        <f>IF(ISERROR(VLOOKUP(MID($E$3,10,100)&amp;$A53,기획현황!$F:$BR,기획현황!$AY$1,FALSE))=TRUE,"",VLOOKUP(MID($E$3,10,100)&amp;$A53,기획현황!$F:$BR,기획현황!$AY$1,FALSE))</f>
        <v/>
      </c>
      <c r="Y53" s="473" t="str">
        <f>IF(ISERROR(VLOOKUP(MID($E$3,10,100)&amp;$A53,기획현황!$F:$BR,기획현황!$AZ$1,FALSE))=TRUE,"",VLOOKUP(MID($E$3,10,100)&amp;$A53,기획현황!$F:$BR,기획현황!$AZ$1,FALSE))</f>
        <v/>
      </c>
      <c r="Z53" s="475"/>
    </row>
    <row r="54" spans="1:26" ht="52.5" customHeight="1">
      <c r="A54" s="467">
        <f t="shared" si="6"/>
        <v>47</v>
      </c>
      <c r="B54" s="343" t="str">
        <f t="shared" si="5"/>
        <v/>
      </c>
      <c r="D54" s="345">
        <f t="shared" si="1"/>
        <v>0</v>
      </c>
      <c r="E54" s="346" t="str">
        <f>IF(ISERROR(VLOOKUP(MID($E$3,10,100)&amp;$A54,기획현황!$F:$BR,기획현황!$M$1,FALSE))=TRUE,"",VLOOKUP(MID($E$3,10,100)&amp;$A54,기획현황!$F:$BR,기획현황!$M$1,FALSE))</f>
        <v/>
      </c>
      <c r="F54" s="346" t="str">
        <f>IF(ISERROR(VLOOKUP(MID($E$3,10,100)&amp;$A54,기획현황!$F:$BR,기획현황!$Q$1,FALSE))=TRUE,"",VLOOKUP(MID($E$3,10,100)&amp;$A54,기획현황!$F:$BR,기획현황!$Q$1,FALSE))</f>
        <v/>
      </c>
      <c r="G54" s="346" t="str">
        <f>IF(ISERROR(VLOOKUP(MID($E$3,10,100)&amp;$A54,기획현황!$F:$BR,기획현황!$R$1,FALSE))=TRUE,"",VLOOKUP(MID($E$3,10,100)&amp;$A54,기획현황!$F:$BR,기획현황!$R$1,FALSE))</f>
        <v/>
      </c>
      <c r="H54" s="474"/>
      <c r="I54" s="469" t="str">
        <f>IF(ISERROR(VLOOKUP(MID($E$3,10,100)&amp;$A54,기획현황!$F:$BR,기획현황!$W$1,FALSE))=TRUE,"",VLOOKUP(MID($E$3,10,100)&amp;$A54,기획현황!$F:$BR,기획현황!$W$1,FALSE))</f>
        <v/>
      </c>
      <c r="J54" s="345" t="str">
        <f>IF(ISERROR(VLOOKUP(MID($E$3,10,100)&amp;$A54,기획현황!$F:$BR,기획현황!$U$1,FALSE))=TRUE,"",VLOOKUP(MID($E$3,10,100)&amp;$A54,기획현황!$F:$BR,기획현황!$U$1,FALSE))</f>
        <v/>
      </c>
      <c r="K54" s="345" t="str">
        <f>IF(ISERROR(VLOOKUP(MID($E$3,10,100)&amp;$A54,기획현황!$F:$BR,기획현황!$Y$1,FALSE))=TRUE,"",VLOOKUP(MID($E$3,10,100)&amp;$A54,기획현황!$F:$BR,기획현황!$Y$1,FALSE))</f>
        <v/>
      </c>
      <c r="L54" s="347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47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47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47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47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47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47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47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47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470">
        <f t="shared" si="4"/>
        <v>0</v>
      </c>
      <c r="V54" s="471" t="str">
        <f>IF(ISERROR(VLOOKUP(MID($E$3,10,100)&amp;$A54,기획현황!$F:$BR,기획현황!$AV$1,FALSE))=TRUE,"",VLOOKUP(MID($E$3,10,100)&amp;$A54,기획현황!$F:$BR,기획현황!$AV$1,FALSE))</f>
        <v/>
      </c>
      <c r="W54" s="472" t="str">
        <f>IF(ISERROR(VLOOKUP(MID($E$3,10,100)&amp;$A54,기획현황!$F:$BR,기획현황!$AW$1,FALSE))=TRUE,"",VLOOKUP(MID($E$3,10,100)&amp;$A54,기획현황!$F:$BR,기획현황!$AW$1,FALSE))</f>
        <v/>
      </c>
      <c r="X54" s="473" t="str">
        <f>IF(ISERROR(VLOOKUP(MID($E$3,10,100)&amp;$A54,기획현황!$F:$BR,기획현황!$AY$1,FALSE))=TRUE,"",VLOOKUP(MID($E$3,10,100)&amp;$A54,기획현황!$F:$BR,기획현황!$AY$1,FALSE))</f>
        <v/>
      </c>
      <c r="Y54" s="473" t="str">
        <f>IF(ISERROR(VLOOKUP(MID($E$3,10,100)&amp;$A54,기획현황!$F:$BR,기획현황!$AZ$1,FALSE))=TRUE,"",VLOOKUP(MID($E$3,10,100)&amp;$A54,기획현황!$F:$BR,기획현황!$AZ$1,FALSE))</f>
        <v/>
      </c>
      <c r="Z54" s="469"/>
    </row>
    <row r="55" spans="1:26" ht="52.5" customHeight="1">
      <c r="A55" s="467">
        <f t="shared" si="6"/>
        <v>48</v>
      </c>
      <c r="B55" s="343" t="str">
        <f t="shared" si="5"/>
        <v/>
      </c>
      <c r="D55" s="345">
        <f t="shared" si="1"/>
        <v>0</v>
      </c>
      <c r="E55" s="346" t="str">
        <f>IF(ISERROR(VLOOKUP(MID($E$3,10,100)&amp;$A55,기획현황!$F:$BR,기획현황!$M$1,FALSE))=TRUE,"",VLOOKUP(MID($E$3,10,100)&amp;$A55,기획현황!$F:$BR,기획현황!$M$1,FALSE))</f>
        <v/>
      </c>
      <c r="F55" s="346" t="str">
        <f>IF(ISERROR(VLOOKUP(MID($E$3,10,100)&amp;$A55,기획현황!$F:$BR,기획현황!$Q$1,FALSE))=TRUE,"",VLOOKUP(MID($E$3,10,100)&amp;$A55,기획현황!$F:$BR,기획현황!$Q$1,FALSE))</f>
        <v/>
      </c>
      <c r="G55" s="346" t="str">
        <f>IF(ISERROR(VLOOKUP(MID($E$3,10,100)&amp;$A55,기획현황!$F:$BR,기획현황!$R$1,FALSE))=TRUE,"",VLOOKUP(MID($E$3,10,100)&amp;$A55,기획현황!$F:$BR,기획현황!$R$1,FALSE))</f>
        <v/>
      </c>
      <c r="H55" s="474"/>
      <c r="I55" s="469" t="str">
        <f>IF(ISERROR(VLOOKUP(MID($E$3,10,100)&amp;$A55,기획현황!$F:$BR,기획현황!$W$1,FALSE))=TRUE,"",VLOOKUP(MID($E$3,10,100)&amp;$A55,기획현황!$F:$BR,기획현황!$W$1,FALSE))</f>
        <v/>
      </c>
      <c r="J55" s="345" t="str">
        <f>IF(ISERROR(VLOOKUP(MID($E$3,10,100)&amp;$A55,기획현황!$F:$BR,기획현황!$U$1,FALSE))=TRUE,"",VLOOKUP(MID($E$3,10,100)&amp;$A55,기획현황!$F:$BR,기획현황!$U$1,FALSE))</f>
        <v/>
      </c>
      <c r="K55" s="345" t="str">
        <f>IF(ISERROR(VLOOKUP(MID($E$3,10,100)&amp;$A55,기획현황!$F:$BR,기획현황!$Y$1,FALSE))=TRUE,"",VLOOKUP(MID($E$3,10,100)&amp;$A55,기획현황!$F:$BR,기획현황!$Y$1,FALSE))</f>
        <v/>
      </c>
      <c r="L55" s="347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47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47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47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47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47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47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47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47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470">
        <f t="shared" si="4"/>
        <v>0</v>
      </c>
      <c r="V55" s="471" t="str">
        <f>IF(ISERROR(VLOOKUP(MID($E$3,10,100)&amp;$A55,기획현황!$F:$BR,기획현황!$AV$1,FALSE))=TRUE,"",VLOOKUP(MID($E$3,10,100)&amp;$A55,기획현황!$F:$BR,기획현황!$AV$1,FALSE))</f>
        <v/>
      </c>
      <c r="W55" s="472" t="str">
        <f>IF(ISERROR(VLOOKUP(MID($E$3,10,100)&amp;$A55,기획현황!$F:$BR,기획현황!$AW$1,FALSE))=TRUE,"",VLOOKUP(MID($E$3,10,100)&amp;$A55,기획현황!$F:$BR,기획현황!$AW$1,FALSE))</f>
        <v/>
      </c>
      <c r="X55" s="473" t="str">
        <f>IF(ISERROR(VLOOKUP(MID($E$3,10,100)&amp;$A55,기획현황!$F:$BR,기획현황!$AY$1,FALSE))=TRUE,"",VLOOKUP(MID($E$3,10,100)&amp;$A55,기획현황!$F:$BR,기획현황!$AY$1,FALSE))</f>
        <v/>
      </c>
      <c r="Y55" s="473" t="str">
        <f>IF(ISERROR(VLOOKUP(MID($E$3,10,100)&amp;$A55,기획현황!$F:$BR,기획현황!$AZ$1,FALSE))=TRUE,"",VLOOKUP(MID($E$3,10,100)&amp;$A55,기획현황!$F:$BR,기획현황!$AZ$1,FALSE))</f>
        <v/>
      </c>
      <c r="Z55" s="469"/>
    </row>
    <row r="56" spans="1:26" ht="52.5" customHeight="1">
      <c r="A56" s="467">
        <f t="shared" si="6"/>
        <v>49</v>
      </c>
      <c r="B56" s="343" t="str">
        <f t="shared" si="5"/>
        <v/>
      </c>
      <c r="D56" s="345">
        <f t="shared" si="1"/>
        <v>0</v>
      </c>
      <c r="E56" s="346" t="str">
        <f>IF(ISERROR(VLOOKUP(MID($E$3,10,100)&amp;$A56,기획현황!$F:$BR,기획현황!$M$1,FALSE))=TRUE,"",VLOOKUP(MID($E$3,10,100)&amp;$A56,기획현황!$F:$BR,기획현황!$M$1,FALSE))</f>
        <v/>
      </c>
      <c r="F56" s="346" t="str">
        <f>IF(ISERROR(VLOOKUP(MID($E$3,10,100)&amp;$A56,기획현황!$F:$BR,기획현황!$Q$1,FALSE))=TRUE,"",VLOOKUP(MID($E$3,10,100)&amp;$A56,기획현황!$F:$BR,기획현황!$Q$1,FALSE))</f>
        <v/>
      </c>
      <c r="G56" s="346" t="str">
        <f>IF(ISERROR(VLOOKUP(MID($E$3,10,100)&amp;$A56,기획현황!$F:$BR,기획현황!$R$1,FALSE))=TRUE,"",VLOOKUP(MID($E$3,10,100)&amp;$A56,기획현황!$F:$BR,기획현황!$R$1,FALSE))</f>
        <v/>
      </c>
      <c r="H56" s="474"/>
      <c r="I56" s="469" t="str">
        <f>IF(ISERROR(VLOOKUP(MID($E$3,10,100)&amp;$A56,기획현황!$F:$BR,기획현황!$W$1,FALSE))=TRUE,"",VLOOKUP(MID($E$3,10,100)&amp;$A56,기획현황!$F:$BR,기획현황!$W$1,FALSE))</f>
        <v/>
      </c>
      <c r="J56" s="345" t="str">
        <f>IF(ISERROR(VLOOKUP(MID($E$3,10,100)&amp;$A56,기획현황!$F:$BR,기획현황!$U$1,FALSE))=TRUE,"",VLOOKUP(MID($E$3,10,100)&amp;$A56,기획현황!$F:$BR,기획현황!$U$1,FALSE))</f>
        <v/>
      </c>
      <c r="K56" s="345" t="str">
        <f>IF(ISERROR(VLOOKUP(MID($E$3,10,100)&amp;$A56,기획현황!$F:$BR,기획현황!$Y$1,FALSE))=TRUE,"",VLOOKUP(MID($E$3,10,100)&amp;$A56,기획현황!$F:$BR,기획현황!$Y$1,FALSE))</f>
        <v/>
      </c>
      <c r="L56" s="347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47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47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47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47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47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47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47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47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470">
        <f t="shared" si="4"/>
        <v>0</v>
      </c>
      <c r="V56" s="471" t="str">
        <f>IF(ISERROR(VLOOKUP(MID($E$3,10,100)&amp;$A56,기획현황!$F:$BR,기획현황!$AV$1,FALSE))=TRUE,"",VLOOKUP(MID($E$3,10,100)&amp;$A56,기획현황!$F:$BR,기획현황!$AV$1,FALSE))</f>
        <v/>
      </c>
      <c r="W56" s="472" t="str">
        <f>IF(ISERROR(VLOOKUP(MID($E$3,10,100)&amp;$A56,기획현황!$F:$BR,기획현황!$AW$1,FALSE))=TRUE,"",VLOOKUP(MID($E$3,10,100)&amp;$A56,기획현황!$F:$BR,기획현황!$AW$1,FALSE))</f>
        <v/>
      </c>
      <c r="X56" s="473" t="str">
        <f>IF(ISERROR(VLOOKUP(MID($E$3,10,100)&amp;$A56,기획현황!$F:$BR,기획현황!$AY$1,FALSE))=TRUE,"",VLOOKUP(MID($E$3,10,100)&amp;$A56,기획현황!$F:$BR,기획현황!$AY$1,FALSE))</f>
        <v/>
      </c>
      <c r="Y56" s="473" t="str">
        <f>IF(ISERROR(VLOOKUP(MID($E$3,10,100)&amp;$A56,기획현황!$F:$BR,기획현황!$AZ$1,FALSE))=TRUE,"",VLOOKUP(MID($E$3,10,100)&amp;$A56,기획현황!$F:$BR,기획현황!$AZ$1,FALSE))</f>
        <v/>
      </c>
      <c r="Z56" s="469"/>
    </row>
    <row r="57" spans="1:26" ht="52.5" customHeight="1">
      <c r="A57" s="467">
        <f t="shared" si="6"/>
        <v>50</v>
      </c>
      <c r="B57" s="343" t="str">
        <f t="shared" si="5"/>
        <v/>
      </c>
      <c r="D57" s="345">
        <f t="shared" si="1"/>
        <v>0</v>
      </c>
      <c r="E57" s="346" t="str">
        <f>IF(ISERROR(VLOOKUP(MID($E$3,10,100)&amp;$A57,기획현황!$F:$BR,기획현황!$M$1,FALSE))=TRUE,"",VLOOKUP(MID($E$3,10,100)&amp;$A57,기획현황!$F:$BR,기획현황!$M$1,FALSE))</f>
        <v/>
      </c>
      <c r="F57" s="346" t="str">
        <f>IF(ISERROR(VLOOKUP(MID($E$3,10,100)&amp;$A57,기획현황!$F:$BR,기획현황!$Q$1,FALSE))=TRUE,"",VLOOKUP(MID($E$3,10,100)&amp;$A57,기획현황!$F:$BR,기획현황!$Q$1,FALSE))</f>
        <v/>
      </c>
      <c r="G57" s="346" t="str">
        <f>IF(ISERROR(VLOOKUP(MID($E$3,10,100)&amp;$A57,기획현황!$F:$BR,기획현황!$R$1,FALSE))=TRUE,"",VLOOKUP(MID($E$3,10,100)&amp;$A57,기획현황!$F:$BR,기획현황!$R$1,FALSE))</f>
        <v/>
      </c>
      <c r="H57" s="474"/>
      <c r="I57" s="469" t="str">
        <f>IF(ISERROR(VLOOKUP(MID($E$3,10,100)&amp;$A57,기획현황!$F:$BR,기획현황!$W$1,FALSE))=TRUE,"",VLOOKUP(MID($E$3,10,100)&amp;$A57,기획현황!$F:$BR,기획현황!$W$1,FALSE))</f>
        <v/>
      </c>
      <c r="J57" s="345" t="str">
        <f>IF(ISERROR(VLOOKUP(MID($E$3,10,100)&amp;$A57,기획현황!$F:$BR,기획현황!$U$1,FALSE))=TRUE,"",VLOOKUP(MID($E$3,10,100)&amp;$A57,기획현황!$F:$BR,기획현황!$U$1,FALSE))</f>
        <v/>
      </c>
      <c r="K57" s="345" t="str">
        <f>IF(ISERROR(VLOOKUP(MID($E$3,10,100)&amp;$A57,기획현황!$F:$BR,기획현황!$Y$1,FALSE))=TRUE,"",VLOOKUP(MID($E$3,10,100)&amp;$A57,기획현황!$F:$BR,기획현황!$Y$1,FALSE))</f>
        <v/>
      </c>
      <c r="L57" s="347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47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47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47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47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47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47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47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47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470">
        <f t="shared" si="4"/>
        <v>0</v>
      </c>
      <c r="V57" s="471" t="str">
        <f>IF(ISERROR(VLOOKUP(MID($E$3,10,100)&amp;$A57,기획현황!$F:$BR,기획현황!$AV$1,FALSE))=TRUE,"",VLOOKUP(MID($E$3,10,100)&amp;$A57,기획현황!$F:$BR,기획현황!$AV$1,FALSE))</f>
        <v/>
      </c>
      <c r="W57" s="472" t="str">
        <f>IF(ISERROR(VLOOKUP(MID($E$3,10,100)&amp;$A57,기획현황!$F:$BR,기획현황!$AW$1,FALSE))=TRUE,"",VLOOKUP(MID($E$3,10,100)&amp;$A57,기획현황!$F:$BR,기획현황!$AW$1,FALSE))</f>
        <v/>
      </c>
      <c r="X57" s="473" t="str">
        <f>IF(ISERROR(VLOOKUP(MID($E$3,10,100)&amp;$A57,기획현황!$F:$BR,기획현황!$AY$1,FALSE))=TRUE,"",VLOOKUP(MID($E$3,10,100)&amp;$A57,기획현황!$F:$BR,기획현황!$AY$1,FALSE))</f>
        <v/>
      </c>
      <c r="Y57" s="473" t="str">
        <f>IF(ISERROR(VLOOKUP(MID($E$3,10,100)&amp;$A57,기획현황!$F:$BR,기획현황!$AZ$1,FALSE))=TRUE,"",VLOOKUP(MID($E$3,10,100)&amp;$A57,기획현황!$F:$BR,기획현황!$AZ$1,FALSE))</f>
        <v/>
      </c>
      <c r="Z57" s="469"/>
    </row>
    <row r="58" spans="1:26" ht="21.75" customHeight="1">
      <c r="A58" s="467"/>
      <c r="B58" s="343"/>
      <c r="D58" s="1422" t="s">
        <v>1672</v>
      </c>
      <c r="E58" s="1422"/>
      <c r="F58" s="476"/>
      <c r="G58" s="476"/>
      <c r="H58" s="476"/>
      <c r="I58" s="476"/>
      <c r="J58" s="476"/>
      <c r="K58" s="476"/>
      <c r="L58" s="477">
        <f>SUM(L8:L57)</f>
        <v>0</v>
      </c>
      <c r="M58" s="477">
        <f t="shared" ref="M58:U58" si="7">SUM(M8:M57)</f>
        <v>200</v>
      </c>
      <c r="N58" s="477">
        <f t="shared" si="7"/>
        <v>350</v>
      </c>
      <c r="O58" s="477">
        <f t="shared" si="7"/>
        <v>250</v>
      </c>
      <c r="P58" s="477">
        <f t="shared" si="7"/>
        <v>200</v>
      </c>
      <c r="Q58" s="477">
        <f t="shared" si="7"/>
        <v>200</v>
      </c>
      <c r="R58" s="477">
        <f t="shared" si="7"/>
        <v>0</v>
      </c>
      <c r="S58" s="477">
        <f t="shared" si="7"/>
        <v>0</v>
      </c>
      <c r="T58" s="477">
        <f t="shared" si="7"/>
        <v>0</v>
      </c>
      <c r="U58" s="477">
        <f t="shared" si="7"/>
        <v>1200</v>
      </c>
      <c r="V58" s="478">
        <f>SUMPRODUCT($U8:$U57,$V8:$V57)</f>
        <v>0</v>
      </c>
      <c r="W58" s="479">
        <f>SUMPRODUCT($U8:$U57,W8:W57)</f>
        <v>25764000</v>
      </c>
      <c r="X58" s="480"/>
      <c r="Y58" s="480"/>
      <c r="Z58" s="481"/>
    </row>
    <row r="59" spans="1:26" ht="17.25">
      <c r="A59" s="467"/>
      <c r="B59" s="343"/>
      <c r="D59" s="336"/>
    </row>
    <row r="60" spans="1:26">
      <c r="A60" s="467"/>
      <c r="B60" s="343"/>
    </row>
    <row r="61" spans="1:26">
      <c r="A61" s="467"/>
      <c r="B61" s="343"/>
    </row>
    <row r="62" spans="1:26">
      <c r="A62" s="467"/>
      <c r="B62" s="343"/>
    </row>
    <row r="63" spans="1:26">
      <c r="A63" s="467"/>
      <c r="B63" s="343"/>
    </row>
    <row r="64" spans="1:26">
      <c r="A64" s="467"/>
      <c r="B64" s="343"/>
    </row>
    <row r="65" spans="1:2">
      <c r="A65" s="467"/>
      <c r="B65" s="343"/>
    </row>
    <row r="66" spans="1:2">
      <c r="A66" s="467"/>
      <c r="B66" s="343"/>
    </row>
    <row r="67" spans="1:2">
      <c r="A67" s="467"/>
      <c r="B67" s="343"/>
    </row>
    <row r="68" spans="1:2">
      <c r="A68" s="467"/>
      <c r="B68" s="343"/>
    </row>
    <row r="69" spans="1:2">
      <c r="A69" s="467"/>
      <c r="B69" s="343"/>
    </row>
    <row r="70" spans="1:2">
      <c r="A70" s="467"/>
      <c r="B70" s="343"/>
    </row>
    <row r="71" spans="1:2">
      <c r="A71" s="467"/>
      <c r="B71" s="343"/>
    </row>
    <row r="72" spans="1:2">
      <c r="A72" s="467"/>
      <c r="B72" s="343"/>
    </row>
    <row r="73" spans="1:2">
      <c r="A73" s="467"/>
      <c r="B73" s="343"/>
    </row>
    <row r="74" spans="1:2">
      <c r="A74" s="467"/>
      <c r="B74" s="343"/>
    </row>
    <row r="75" spans="1:2">
      <c r="A75" s="467"/>
      <c r="B75" s="343"/>
    </row>
    <row r="76" spans="1:2">
      <c r="A76" s="467"/>
      <c r="B76" s="343"/>
    </row>
    <row r="77" spans="1:2">
      <c r="A77" s="467"/>
      <c r="B77" s="343"/>
    </row>
    <row r="78" spans="1:2">
      <c r="A78" s="467"/>
      <c r="B78" s="343"/>
    </row>
    <row r="79" spans="1:2">
      <c r="A79" s="467"/>
      <c r="B79" s="343"/>
    </row>
    <row r="80" spans="1:2">
      <c r="A80" s="467"/>
      <c r="B80" s="343"/>
    </row>
    <row r="81" spans="1:2">
      <c r="A81" s="467"/>
      <c r="B81" s="343"/>
    </row>
    <row r="82" spans="1:2">
      <c r="A82" s="467"/>
      <c r="B82" s="343"/>
    </row>
    <row r="83" spans="1:2">
      <c r="A83" s="467"/>
      <c r="B83" s="343"/>
    </row>
    <row r="84" spans="1:2">
      <c r="A84" s="467"/>
      <c r="B84" s="343"/>
    </row>
    <row r="85" spans="1:2">
      <c r="A85" s="467"/>
      <c r="B85" s="343"/>
    </row>
    <row r="86" spans="1:2">
      <c r="A86" s="467"/>
      <c r="B86" s="343"/>
    </row>
    <row r="87" spans="1:2">
      <c r="A87" s="467"/>
      <c r="B87" s="343"/>
    </row>
    <row r="88" spans="1:2">
      <c r="A88" s="467"/>
      <c r="B88" s="343"/>
    </row>
    <row r="89" spans="1:2">
      <c r="A89" s="467"/>
      <c r="B89" s="343"/>
    </row>
    <row r="90" spans="1:2">
      <c r="A90" s="467"/>
      <c r="B90" s="343"/>
    </row>
    <row r="91" spans="1:2">
      <c r="A91" s="467"/>
      <c r="B91" s="343"/>
    </row>
    <row r="92" spans="1:2">
      <c r="A92" s="467"/>
      <c r="B92" s="343"/>
    </row>
    <row r="93" spans="1:2">
      <c r="A93" s="467"/>
      <c r="B93" s="343"/>
    </row>
    <row r="94" spans="1:2">
      <c r="A94" s="467"/>
      <c r="B94" s="343"/>
    </row>
    <row r="95" spans="1:2">
      <c r="A95" s="467"/>
      <c r="B95" s="343"/>
    </row>
    <row r="96" spans="1:2">
      <c r="A96" s="467"/>
      <c r="B96" s="343"/>
    </row>
    <row r="97" spans="1:2">
      <c r="A97" s="467"/>
      <c r="B97" s="343"/>
    </row>
    <row r="98" spans="1:2">
      <c r="A98" s="467"/>
      <c r="B98" s="343"/>
    </row>
    <row r="99" spans="1:2">
      <c r="A99" s="467"/>
      <c r="B99" s="343"/>
    </row>
    <row r="100" spans="1:2">
      <c r="A100" s="467"/>
      <c r="B100" s="343"/>
    </row>
    <row r="101" spans="1:2">
      <c r="A101" s="467"/>
      <c r="B101" s="343"/>
    </row>
    <row r="102" spans="1:2">
      <c r="A102" s="467"/>
      <c r="B102" s="343"/>
    </row>
    <row r="103" spans="1:2">
      <c r="A103" s="467"/>
      <c r="B103" s="343"/>
    </row>
    <row r="104" spans="1:2">
      <c r="A104" s="467"/>
      <c r="B104" s="343"/>
    </row>
    <row r="105" spans="1:2">
      <c r="A105" s="467"/>
      <c r="B105" s="343"/>
    </row>
    <row r="106" spans="1:2">
      <c r="A106" s="467"/>
      <c r="B106" s="343"/>
    </row>
    <row r="107" spans="1:2">
      <c r="A107" s="467"/>
      <c r="B107" s="343"/>
    </row>
    <row r="108" spans="1:2">
      <c r="A108" s="467"/>
      <c r="B108" s="343"/>
    </row>
    <row r="109" spans="1:2">
      <c r="A109" s="467"/>
      <c r="B109" s="343"/>
    </row>
    <row r="110" spans="1:2">
      <c r="A110" s="467"/>
      <c r="B110" s="343"/>
    </row>
    <row r="111" spans="1:2">
      <c r="A111" s="467"/>
      <c r="B111" s="343"/>
    </row>
    <row r="112" spans="1:2">
      <c r="A112" s="467"/>
      <c r="B112" s="343"/>
    </row>
    <row r="113" spans="1:2">
      <c r="A113" s="467"/>
      <c r="B113" s="343"/>
    </row>
    <row r="114" spans="1:2">
      <c r="A114" s="467"/>
      <c r="B114" s="343"/>
    </row>
    <row r="115" spans="1:2">
      <c r="A115" s="467"/>
      <c r="B115" s="343"/>
    </row>
    <row r="116" spans="1:2">
      <c r="A116" s="467"/>
      <c r="B116" s="343"/>
    </row>
    <row r="117" spans="1:2">
      <c r="A117" s="467"/>
      <c r="B117" s="343"/>
    </row>
    <row r="118" spans="1:2">
      <c r="A118" s="467"/>
      <c r="B118" s="343"/>
    </row>
    <row r="119" spans="1:2">
      <c r="A119" s="467"/>
      <c r="B119" s="343"/>
    </row>
    <row r="120" spans="1:2">
      <c r="A120" s="467"/>
      <c r="B120" s="343"/>
    </row>
    <row r="121" spans="1:2">
      <c r="A121" s="467"/>
      <c r="B121" s="343"/>
    </row>
    <row r="122" spans="1:2">
      <c r="A122" s="467"/>
      <c r="B122" s="343"/>
    </row>
    <row r="123" spans="1:2">
      <c r="A123" s="467"/>
      <c r="B123" s="343"/>
    </row>
    <row r="124" spans="1:2">
      <c r="A124" s="467"/>
      <c r="B124" s="343"/>
    </row>
    <row r="125" spans="1:2">
      <c r="A125" s="467"/>
      <c r="B125" s="343"/>
    </row>
    <row r="126" spans="1:2">
      <c r="A126" s="467"/>
      <c r="B126" s="343"/>
    </row>
    <row r="127" spans="1:2">
      <c r="A127" s="467"/>
      <c r="B127" s="343"/>
    </row>
    <row r="128" spans="1:2">
      <c r="A128" s="467"/>
      <c r="B128" s="343"/>
    </row>
    <row r="129" spans="1:2">
      <c r="A129" s="467"/>
      <c r="B129" s="343"/>
    </row>
    <row r="130" spans="1:2">
      <c r="A130" s="467"/>
      <c r="B130" s="343"/>
    </row>
    <row r="131" spans="1:2">
      <c r="A131" s="467"/>
      <c r="B131" s="343"/>
    </row>
    <row r="132" spans="1:2">
      <c r="A132" s="467"/>
      <c r="B132" s="343"/>
    </row>
    <row r="133" spans="1:2">
      <c r="A133" s="467"/>
      <c r="B133" s="343"/>
    </row>
    <row r="134" spans="1:2">
      <c r="A134" s="467"/>
      <c r="B134" s="343"/>
    </row>
    <row r="135" spans="1:2">
      <c r="A135" s="467"/>
      <c r="B135" s="343"/>
    </row>
    <row r="136" spans="1:2">
      <c r="A136" s="467"/>
      <c r="B136" s="343"/>
    </row>
    <row r="137" spans="1:2">
      <c r="A137" s="467"/>
      <c r="B137" s="343"/>
    </row>
    <row r="138" spans="1:2">
      <c r="A138" s="467"/>
      <c r="B138" s="343"/>
    </row>
    <row r="139" spans="1:2">
      <c r="A139" s="467"/>
      <c r="B139" s="343"/>
    </row>
    <row r="140" spans="1:2">
      <c r="A140" s="467"/>
      <c r="B140" s="343"/>
    </row>
    <row r="141" spans="1:2">
      <c r="A141" s="467"/>
      <c r="B141" s="343"/>
    </row>
    <row r="142" spans="1:2">
      <c r="A142" s="467"/>
      <c r="B142" s="343"/>
    </row>
    <row r="143" spans="1:2">
      <c r="A143" s="467"/>
      <c r="B143" s="343"/>
    </row>
    <row r="144" spans="1:2">
      <c r="A144" s="467"/>
      <c r="B144" s="343"/>
    </row>
    <row r="145" spans="1:2">
      <c r="A145" s="467"/>
      <c r="B145" s="343"/>
    </row>
    <row r="146" spans="1:2">
      <c r="A146" s="467"/>
      <c r="B146" s="343"/>
    </row>
    <row r="147" spans="1:2">
      <c r="A147" s="467"/>
      <c r="B147" s="343"/>
    </row>
    <row r="148" spans="1:2">
      <c r="A148" s="467"/>
      <c r="B148" s="343"/>
    </row>
    <row r="149" spans="1:2">
      <c r="A149" s="467"/>
      <c r="B149" s="343"/>
    </row>
    <row r="150" spans="1:2">
      <c r="A150" s="467"/>
      <c r="B150" s="343"/>
    </row>
    <row r="151" spans="1:2">
      <c r="A151" s="467"/>
      <c r="B151" s="343"/>
    </row>
    <row r="152" spans="1:2">
      <c r="A152" s="467"/>
      <c r="B152" s="343"/>
    </row>
    <row r="153" spans="1:2">
      <c r="A153" s="467"/>
      <c r="B153" s="343"/>
    </row>
    <row r="154" spans="1:2">
      <c r="A154" s="467"/>
      <c r="B154" s="343"/>
    </row>
    <row r="155" spans="1:2">
      <c r="A155" s="467"/>
      <c r="B155" s="343"/>
    </row>
    <row r="156" spans="1:2">
      <c r="A156" s="467"/>
      <c r="B156" s="343"/>
    </row>
    <row r="157" spans="1:2">
      <c r="A157" s="467"/>
      <c r="B157" s="343"/>
    </row>
    <row r="158" spans="1:2">
      <c r="A158" s="467"/>
      <c r="B158" s="343"/>
    </row>
    <row r="159" spans="1:2">
      <c r="A159" s="467"/>
      <c r="B159" s="343"/>
    </row>
    <row r="160" spans="1:2">
      <c r="A160" s="467"/>
      <c r="B160" s="343"/>
    </row>
    <row r="161" spans="1:2">
      <c r="A161" s="467"/>
      <c r="B161" s="343"/>
    </row>
    <row r="162" spans="1:2">
      <c r="A162" s="467"/>
      <c r="B162" s="343"/>
    </row>
    <row r="163" spans="1:2">
      <c r="A163" s="467"/>
      <c r="B163" s="343"/>
    </row>
    <row r="164" spans="1:2">
      <c r="A164" s="467"/>
      <c r="B164" s="343"/>
    </row>
    <row r="165" spans="1:2">
      <c r="A165" s="467"/>
      <c r="B165" s="343"/>
    </row>
    <row r="166" spans="1:2">
      <c r="A166" s="467"/>
      <c r="B166" s="343"/>
    </row>
    <row r="167" spans="1:2">
      <c r="A167" s="467"/>
      <c r="B167" s="343"/>
    </row>
    <row r="168" spans="1:2">
      <c r="A168" s="467"/>
      <c r="B168" s="343"/>
    </row>
    <row r="169" spans="1:2">
      <c r="A169" s="467"/>
      <c r="B169" s="343"/>
    </row>
    <row r="170" spans="1:2">
      <c r="A170" s="467"/>
      <c r="B170" s="343"/>
    </row>
    <row r="171" spans="1:2">
      <c r="A171" s="467"/>
      <c r="B171" s="343"/>
    </row>
    <row r="172" spans="1:2">
      <c r="A172" s="467"/>
      <c r="B172" s="343"/>
    </row>
    <row r="173" spans="1:2">
      <c r="A173" s="467"/>
      <c r="B173" s="343"/>
    </row>
    <row r="174" spans="1:2">
      <c r="A174" s="467"/>
      <c r="B174" s="343"/>
    </row>
    <row r="175" spans="1:2">
      <c r="A175" s="467"/>
      <c r="B175" s="343"/>
    </row>
    <row r="176" spans="1:2">
      <c r="A176" s="467"/>
      <c r="B176" s="343"/>
    </row>
    <row r="177" spans="1:2">
      <c r="A177" s="467"/>
      <c r="B177" s="343"/>
    </row>
    <row r="178" spans="1:2">
      <c r="A178" s="467"/>
      <c r="B178" s="343"/>
    </row>
    <row r="179" spans="1:2">
      <c r="A179" s="467"/>
      <c r="B179" s="343"/>
    </row>
    <row r="180" spans="1:2">
      <c r="A180" s="467"/>
      <c r="B180" s="343"/>
    </row>
    <row r="181" spans="1:2">
      <c r="A181" s="467"/>
      <c r="B181" s="343"/>
    </row>
    <row r="182" spans="1:2">
      <c r="A182" s="467"/>
      <c r="B182" s="343"/>
    </row>
    <row r="183" spans="1:2">
      <c r="A183" s="467"/>
      <c r="B183" s="343"/>
    </row>
    <row r="184" spans="1:2">
      <c r="A184" s="467"/>
      <c r="B184" s="343"/>
    </row>
    <row r="185" spans="1:2">
      <c r="A185" s="467"/>
      <c r="B185" s="343"/>
    </row>
    <row r="186" spans="1:2">
      <c r="A186" s="467"/>
      <c r="B186" s="343"/>
    </row>
    <row r="187" spans="1:2">
      <c r="A187" s="467"/>
      <c r="B187" s="343"/>
    </row>
    <row r="188" spans="1:2">
      <c r="A188" s="467"/>
      <c r="B188" s="343"/>
    </row>
    <row r="189" spans="1:2">
      <c r="A189" s="467"/>
      <c r="B189" s="343"/>
    </row>
    <row r="190" spans="1:2">
      <c r="A190" s="467"/>
      <c r="B190" s="343"/>
    </row>
    <row r="191" spans="1:2">
      <c r="A191" s="467"/>
      <c r="B191" s="343"/>
    </row>
    <row r="192" spans="1:2">
      <c r="A192" s="467"/>
      <c r="B192" s="343"/>
    </row>
  </sheetData>
  <autoFilter ref="L7:U58"/>
  <mergeCells count="15">
    <mergeCell ref="D58:E58"/>
    <mergeCell ref="H6:H7"/>
    <mergeCell ref="F6:F7"/>
    <mergeCell ref="E6:E7"/>
    <mergeCell ref="Z6:Z7"/>
    <mergeCell ref="V6:W6"/>
    <mergeCell ref="X6:Y6"/>
    <mergeCell ref="L6:U6"/>
    <mergeCell ref="A2:A6"/>
    <mergeCell ref="K6:K7"/>
    <mergeCell ref="J6:J7"/>
    <mergeCell ref="I6:I7"/>
    <mergeCell ref="D6:D7"/>
    <mergeCell ref="E3:H3"/>
    <mergeCell ref="G6:G7"/>
  </mergeCells>
  <phoneticPr fontId="6" type="noConversion"/>
  <conditionalFormatting sqref="H8:H29">
    <cfRule type="expression" dxfId="716" priority="12" stopIfTrue="1">
      <formula>$H8="TTL"</formula>
    </cfRule>
  </conditionalFormatting>
  <conditionalFormatting sqref="H28">
    <cfRule type="expression" dxfId="715" priority="11" stopIfTrue="1">
      <formula>$H28="TTL"</formula>
    </cfRule>
  </conditionalFormatting>
  <conditionalFormatting sqref="H8:H29">
    <cfRule type="expression" dxfId="714" priority="10" stopIfTrue="1">
      <formula>$H8="TTL"</formula>
    </cfRule>
  </conditionalFormatting>
  <conditionalFormatting sqref="H28">
    <cfRule type="expression" dxfId="713" priority="9" stopIfTrue="1">
      <formula>$H28="TTL"</formula>
    </cfRule>
  </conditionalFormatting>
  <conditionalFormatting sqref="H8:H30">
    <cfRule type="expression" dxfId="712" priority="8" stopIfTrue="1">
      <formula>$H8="TTL"</formula>
    </cfRule>
  </conditionalFormatting>
  <conditionalFormatting sqref="H8:H10">
    <cfRule type="expression" dxfId="711" priority="7" stopIfTrue="1">
      <formula>$H8="TTL"</formula>
    </cfRule>
  </conditionalFormatting>
  <conditionalFormatting sqref="H8:H18">
    <cfRule type="expression" dxfId="710" priority="6" stopIfTrue="1">
      <formula>$H8="TTL"</formula>
    </cfRule>
  </conditionalFormatting>
  <conditionalFormatting sqref="H8:H14">
    <cfRule type="expression" dxfId="709" priority="5" stopIfTrue="1">
      <formula>$H8="TTL"</formula>
    </cfRule>
  </conditionalFormatting>
  <conditionalFormatting sqref="H8:H15">
    <cfRule type="expression" dxfId="708" priority="4" stopIfTrue="1">
      <formula>$H8="TTL"</formula>
    </cfRule>
  </conditionalFormatting>
  <conditionalFormatting sqref="H8:H32">
    <cfRule type="expression" dxfId="707" priority="3" stopIfTrue="1">
      <formula>$H8="TTL"</formula>
    </cfRule>
  </conditionalFormatting>
  <conditionalFormatting sqref="H8:H15">
    <cfRule type="expression" dxfId="706" priority="2" stopIfTrue="1">
      <formula>$H8="TTL"</formula>
    </cfRule>
  </conditionalFormatting>
  <conditionalFormatting sqref="H8:H11">
    <cfRule type="expression" dxfId="705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U309"/>
  <sheetViews>
    <sheetView showGridLines="0" showZeros="0" zoomScale="75" zoomScaleNormal="75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G14" sqref="G14:N14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1.88671875" style="61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6"/>
    <col min="10" max="11" width="8.88671875" style="31"/>
    <col min="12" max="12" width="11.77734375" style="165" bestFit="1" customWidth="1"/>
    <col min="13" max="13" width="8.88671875" style="3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5" customWidth="1"/>
    <col min="23" max="23" width="5.21875" style="226" customWidth="1"/>
    <col min="24" max="24" width="12.44140625" style="165" customWidth="1"/>
    <col min="25" max="25" width="1.44140625" style="170" customWidth="1"/>
    <col min="26" max="26" width="8.88671875" style="31" customWidth="1"/>
    <col min="27" max="27" width="11.77734375" style="165" bestFit="1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5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5" customFormat="1" ht="25.5">
      <c r="A1" s="227"/>
      <c r="B1" s="227"/>
      <c r="C1" s="227"/>
      <c r="E1" s="1170"/>
      <c r="F1" s="95" t="s">
        <v>1923</v>
      </c>
      <c r="G1" s="174"/>
      <c r="H1" s="174"/>
      <c r="I1" s="197"/>
      <c r="J1" s="198"/>
      <c r="K1" s="198"/>
      <c r="L1" s="199"/>
      <c r="M1" s="198"/>
      <c r="N1" s="198"/>
      <c r="U1" s="198"/>
      <c r="V1" s="199"/>
      <c r="W1" s="225"/>
      <c r="X1" s="199"/>
      <c r="Y1" s="228"/>
      <c r="Z1" s="198"/>
      <c r="AA1" s="199"/>
      <c r="AB1" s="198"/>
      <c r="AC1" s="198"/>
      <c r="AJ1" s="198"/>
      <c r="AK1" s="199"/>
    </row>
    <row r="2" spans="1:47" ht="12">
      <c r="X2" s="1171">
        <f ca="1">TODAY()</f>
        <v>42157</v>
      </c>
      <c r="Y2" s="229"/>
      <c r="AA2" s="165">
        <f>L5-AA5</f>
        <v>0</v>
      </c>
    </row>
    <row r="3" spans="1:47" s="27" customFormat="1" ht="13.5" customHeight="1">
      <c r="A3" s="29"/>
      <c r="B3" s="29"/>
      <c r="C3" s="29"/>
      <c r="E3" s="80"/>
      <c r="F3" s="1438" t="s">
        <v>1924</v>
      </c>
      <c r="G3" s="1439" t="s">
        <v>1691</v>
      </c>
      <c r="H3" s="1439" t="s">
        <v>1792</v>
      </c>
      <c r="I3" s="1440" t="s">
        <v>535</v>
      </c>
      <c r="J3" s="1441" t="s">
        <v>1306</v>
      </c>
      <c r="K3" s="1435" t="s">
        <v>1925</v>
      </c>
      <c r="L3" s="1436"/>
      <c r="M3" s="1436"/>
      <c r="N3" s="1437"/>
      <c r="O3" s="1429" t="s">
        <v>1802</v>
      </c>
      <c r="P3" s="1430"/>
      <c r="Q3" s="1430"/>
      <c r="R3" s="1430"/>
      <c r="S3" s="1430"/>
      <c r="T3" s="1431"/>
      <c r="U3" s="1432"/>
      <c r="V3" s="1426" t="s">
        <v>1824</v>
      </c>
      <c r="W3" s="1433" t="s">
        <v>1579</v>
      </c>
      <c r="X3" s="1426" t="s">
        <v>1695</v>
      </c>
      <c r="Y3" s="230"/>
      <c r="Z3" s="1435" t="s">
        <v>1926</v>
      </c>
      <c r="AA3" s="1436"/>
      <c r="AB3" s="1436"/>
      <c r="AC3" s="1437"/>
      <c r="AD3" s="1429" t="s">
        <v>1802</v>
      </c>
      <c r="AE3" s="1430"/>
      <c r="AF3" s="1430"/>
      <c r="AG3" s="1430"/>
      <c r="AH3" s="1430"/>
      <c r="AI3" s="1431"/>
      <c r="AJ3" s="1432"/>
      <c r="AK3" s="1426" t="s">
        <v>1824</v>
      </c>
      <c r="AM3" s="1427" t="s">
        <v>1886</v>
      </c>
      <c r="AN3" s="1427"/>
      <c r="AO3" s="1427"/>
      <c r="AP3" s="1427"/>
      <c r="AQ3" s="1427" t="s">
        <v>1927</v>
      </c>
      <c r="AR3" s="1427"/>
      <c r="AS3" s="1427"/>
      <c r="AT3" s="1427"/>
      <c r="AU3" s="1172" t="s">
        <v>1928</v>
      </c>
    </row>
    <row r="4" spans="1:47" s="27" customFormat="1" ht="12">
      <c r="A4" s="29"/>
      <c r="B4" s="29"/>
      <c r="C4" s="29"/>
      <c r="E4" s="80"/>
      <c r="F4" s="1438"/>
      <c r="G4" s="1439"/>
      <c r="H4" s="1439"/>
      <c r="I4" s="1440"/>
      <c r="J4" s="1441"/>
      <c r="K4" s="1173" t="s">
        <v>1580</v>
      </c>
      <c r="L4" s="1174" t="s">
        <v>1581</v>
      </c>
      <c r="M4" s="1175" t="s">
        <v>1929</v>
      </c>
      <c r="N4" s="1176" t="s">
        <v>1828</v>
      </c>
      <c r="O4" s="1177">
        <v>3.5</v>
      </c>
      <c r="P4" s="1178">
        <f>O4+0.5</f>
        <v>4</v>
      </c>
      <c r="Q4" s="1178">
        <f>P4+0.5</f>
        <v>4.5</v>
      </c>
      <c r="R4" s="1178">
        <f>Q4+0.5</f>
        <v>5</v>
      </c>
      <c r="S4" s="1179">
        <f>R4+0.5</f>
        <v>5.5</v>
      </c>
      <c r="T4" s="1179">
        <f>S4+0.5</f>
        <v>6</v>
      </c>
      <c r="U4" s="1180" t="s">
        <v>1930</v>
      </c>
      <c r="V4" s="1426"/>
      <c r="W4" s="1434"/>
      <c r="X4" s="1426"/>
      <c r="Y4" s="230"/>
      <c r="Z4" s="1173" t="s">
        <v>1580</v>
      </c>
      <c r="AA4" s="1174" t="s">
        <v>1581</v>
      </c>
      <c r="AB4" s="1175" t="s">
        <v>1929</v>
      </c>
      <c r="AC4" s="1176" t="s">
        <v>1828</v>
      </c>
      <c r="AD4" s="1177">
        <v>3.5</v>
      </c>
      <c r="AE4" s="1178">
        <f>AD4+0.5</f>
        <v>4</v>
      </c>
      <c r="AF4" s="1178">
        <f>AE4+0.5</f>
        <v>4.5</v>
      </c>
      <c r="AG4" s="1178">
        <f>AF4+0.5</f>
        <v>5</v>
      </c>
      <c r="AH4" s="1179">
        <f>AG4+0.5</f>
        <v>5.5</v>
      </c>
      <c r="AI4" s="1179">
        <f>AH4+0.5</f>
        <v>6</v>
      </c>
      <c r="AJ4" s="1180" t="s">
        <v>1930</v>
      </c>
      <c r="AK4" s="1426"/>
      <c r="AM4" s="1181" t="s">
        <v>1889</v>
      </c>
      <c r="AN4" s="1181" t="s">
        <v>1931</v>
      </c>
      <c r="AO4" s="1181" t="s">
        <v>1891</v>
      </c>
      <c r="AP4" s="1181" t="s">
        <v>1892</v>
      </c>
      <c r="AQ4" s="1182" t="s">
        <v>1893</v>
      </c>
      <c r="AR4" s="1182" t="s">
        <v>1900</v>
      </c>
      <c r="AS4" s="1182" t="s">
        <v>1901</v>
      </c>
      <c r="AT4" s="1182" t="s">
        <v>1896</v>
      </c>
      <c r="AU4" s="1428">
        <v>0.05</v>
      </c>
    </row>
    <row r="5" spans="1:47" s="27" customFormat="1" ht="21.75" customHeight="1">
      <c r="A5" s="29"/>
      <c r="B5" s="29"/>
      <c r="C5" s="29"/>
      <c r="E5" s="80"/>
      <c r="F5" s="1183" t="s">
        <v>526</v>
      </c>
      <c r="G5" s="1184"/>
      <c r="H5" s="1184"/>
      <c r="I5" s="1185"/>
      <c r="J5" s="1186">
        <f>SUM(J6:J65528)</f>
        <v>9200</v>
      </c>
      <c r="K5" s="1187"/>
      <c r="L5" s="1188">
        <f>SUMPRODUCT($J6:$J65528,L6:L65528)</f>
        <v>0</v>
      </c>
      <c r="M5" s="1189"/>
      <c r="N5" s="1190">
        <f>SUMPRODUCT($J6:$J65528,N6:N65528)</f>
        <v>218964000</v>
      </c>
      <c r="O5" s="1191"/>
      <c r="P5" s="1192"/>
      <c r="Q5" s="1192"/>
      <c r="R5" s="1192"/>
      <c r="S5" s="1193"/>
      <c r="T5" s="1193"/>
      <c r="U5" s="1194">
        <f>SUMPRODUCT($J6:$J65528,U6:U65528)</f>
        <v>946800000</v>
      </c>
      <c r="V5" s="1195">
        <f>IF(ISERROR($U5/($N5*1.1))=TRUE,0,$U5/($N5*1.1))</f>
        <v>3.9309076959101614</v>
      </c>
      <c r="W5" s="1195"/>
      <c r="X5" s="1195"/>
      <c r="Y5" s="230"/>
      <c r="Z5" s="1187"/>
      <c r="AA5" s="1188">
        <f>SUMPRODUCT($J6:$J65528,AA6:AA65528)</f>
        <v>0</v>
      </c>
      <c r="AB5" s="1189"/>
      <c r="AC5" s="1190">
        <f>SUMPRODUCT($J6:$J65528,AC6:AC65528)</f>
        <v>218964000</v>
      </c>
      <c r="AD5" s="1191"/>
      <c r="AE5" s="1192"/>
      <c r="AF5" s="1192"/>
      <c r="AG5" s="1192"/>
      <c r="AH5" s="1193"/>
      <c r="AI5" s="1193"/>
      <c r="AJ5" s="1194">
        <f>SUMPRODUCT($J6:$J65528,AJ6:AJ65528)</f>
        <v>946800000</v>
      </c>
      <c r="AK5" s="1195">
        <f t="shared" ref="AK5:AK68" si="0">IF(ISERROR($AJ5/($AC5*1.1))=TRUE,0,$AJ5/($AC5*1.1))</f>
        <v>3.9309076959101614</v>
      </c>
      <c r="AM5" s="1196">
        <v>1</v>
      </c>
      <c r="AN5" s="1196">
        <v>1500</v>
      </c>
      <c r="AO5" s="1197">
        <v>1100</v>
      </c>
      <c r="AP5" s="1197">
        <v>13</v>
      </c>
      <c r="AQ5" s="1198">
        <v>0.08</v>
      </c>
      <c r="AR5" s="1198">
        <v>0.13</v>
      </c>
      <c r="AS5" s="1198">
        <v>5.6000000000000001E-2</v>
      </c>
      <c r="AT5" s="1198">
        <v>0.08</v>
      </c>
      <c r="AU5" s="1428"/>
    </row>
    <row r="6" spans="1:47" ht="53.25" customHeight="1">
      <c r="A6" s="28" t="s">
        <v>3362</v>
      </c>
      <c r="B6" s="304" t="str">
        <f>MID(G6,4,2)</f>
        <v>TH</v>
      </c>
      <c r="C6" s="1199" t="str">
        <f>IF(ISERROR(VLOOKUP($A6,기획현황!$F:$BS,기획현황!$AG$1,FALSE))=TRUE,0,VLOOKUP($A6,기획현황!$F:$BS,기획현황!$AG$1,FALSE))</f>
        <v>아트인드림</v>
      </c>
      <c r="D6" s="1199" t="str">
        <f>IF(ISERROR(VLOOKUP($A6,기획현황!$F:$BS,기획현황!$AK$1,FALSE))=TRUE,0,VLOOKUP($A6,기획현황!$F:$BS,기획현황!$AK$1,FALSE))</f>
        <v>KR</v>
      </c>
      <c r="F6" s="1200"/>
      <c r="G6" s="1201" t="str">
        <f>IF(ISERROR(VLOOKUP($A6,기획현황!$F:$BS,기획현황!$U$1,FALSE))=TRUE,"",VLOOKUP($A6,기획현황!$F:$BS,기획현황!$U$1,FALSE))</f>
        <v>ELSTHF5017</v>
      </c>
      <c r="H6" s="1201" t="str">
        <f>IF(ISERROR(VLOOKUP($A6,기획현황!$F:$BS,기획현황!$X$1,FALSE))=TRUE,"",VLOOKUP($A6,기획현황!$F:$BS,기획현황!$X$1,FALSE))</f>
        <v>BK</v>
      </c>
      <c r="I6" s="1202" t="str">
        <f>IF(ISERROR(VLOOKUP($A6,기획현황!$F:$BS,기획현황!$AG$1,FALSE))=TRUE,"",VLOOKUP($A6,기획현황!$F:$BS,기획현황!$AG$1,FALSE))</f>
        <v>아트인드림</v>
      </c>
      <c r="J6" s="1203">
        <f>SUMIF(기획현황!$F:$F,$A6,기획현황!$AF:$AF)</f>
        <v>1000</v>
      </c>
      <c r="K6" s="1204">
        <f>IF(ISERROR(VLOOKUP($A6,기획현황!$F:$BS,기획현황!$AU$1,FALSE))=TRUE,0,VLOOKUP($A6,기획현황!$F:$BS,기획현황!$AU$1,FALSE))</f>
        <v>20</v>
      </c>
      <c r="L6" s="1205">
        <f>IF(ISERROR(VLOOKUP($A6,기획현황!$F:$BS,기획현황!$AV$1,FALSE))=TRUE,0,VLOOKUP($A6,기획현황!$F:$BS,기획현황!$AV$1,FALSE))</f>
        <v>0</v>
      </c>
      <c r="M6" s="1206">
        <f>IF(ISERROR(VLOOKUP($A6,기획현황!$F:$BS,기획현황!$AW$1,FALSE))=TRUE,0,VLOOKUP($A6,기획현황!$F:$BS,기획현황!$AW$1,FALSE))</f>
        <v>24784</v>
      </c>
      <c r="N6" s="1207">
        <f>IF(ISERROR(VLOOKUP($A6,기획현황!$F:$BS,기획현황!$AP$1,FALSE))=TRUE,0,VLOOKUP($A6,기획현황!$F:$BS,기획현황!$AP$1,FALSE))</f>
        <v>24804</v>
      </c>
      <c r="O6" s="1208">
        <f t="shared" ref="O6:T21" si="1">($N6*1.1)*O$4</f>
        <v>95495.400000000009</v>
      </c>
      <c r="P6" s="1209">
        <f t="shared" si="1"/>
        <v>109137.60000000001</v>
      </c>
      <c r="Q6" s="1209">
        <f t="shared" si="1"/>
        <v>122779.8</v>
      </c>
      <c r="R6" s="1209">
        <f t="shared" si="1"/>
        <v>136422</v>
      </c>
      <c r="S6" s="1210">
        <f t="shared" si="1"/>
        <v>150064.20000000001</v>
      </c>
      <c r="T6" s="1210">
        <f t="shared" si="1"/>
        <v>163706.40000000002</v>
      </c>
      <c r="U6" s="1211">
        <f>IF(ISERROR(VLOOKUP($A6,기획현황!$F:$BS,기획현황!$AM$1,FALSE))=TRUE,0,VLOOKUP($A6,기획현황!$F:$BS,기획현황!$AM$1,FALSE))</f>
        <v>109000</v>
      </c>
      <c r="V6" s="1212">
        <f t="shared" ref="V6:V69" si="2">IF(ISERROR($U6/($N6*1.1))=TRUE,0,$U6/($N6*1.1))</f>
        <v>3.9949568251455041</v>
      </c>
      <c r="W6" s="1213" t="str">
        <f>IF(ISERROR(VLOOKUP($A6,기획현황!$F:$BS,기획현황!$BG$1,FALSE))=TRUE,0,VLOOKUP($A6,기획현황!$F:$BS,기획현황!$BG$1,FALSE))</f>
        <v>확정</v>
      </c>
      <c r="X6" s="1212"/>
      <c r="Y6" s="231"/>
      <c r="Z6" s="1204">
        <f t="shared" ref="Z6:Z37" si="3">K6</f>
        <v>20</v>
      </c>
      <c r="AA6" s="1205">
        <f t="shared" ref="AA6:AB69" si="4">L6</f>
        <v>0</v>
      </c>
      <c r="AB6" s="1206">
        <f t="shared" si="4"/>
        <v>24784</v>
      </c>
      <c r="AC6" s="1214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24804</v>
      </c>
      <c r="AD6" s="1204">
        <f t="shared" ref="AD6:AI21" si="5">($N6*1.1)*AD$4</f>
        <v>95495.400000000009</v>
      </c>
      <c r="AE6" s="1215">
        <f t="shared" si="5"/>
        <v>109137.60000000001</v>
      </c>
      <c r="AF6" s="1215">
        <f t="shared" si="5"/>
        <v>122779.8</v>
      </c>
      <c r="AG6" s="1215">
        <f t="shared" si="5"/>
        <v>136422</v>
      </c>
      <c r="AH6" s="1216">
        <f t="shared" si="5"/>
        <v>150064.20000000001</v>
      </c>
      <c r="AI6" s="1216">
        <f t="shared" si="5"/>
        <v>163706.40000000002</v>
      </c>
      <c r="AJ6" s="1217">
        <f>IF(ISERROR(VLOOKUP($A6,기획현황!$F:$BS,기획현황!$AM$1,FALSE))=TRUE,0,VLOOKUP($A6,기획현황!$F:$BS,기획현황!$AM$1,FALSE))</f>
        <v>109000</v>
      </c>
      <c r="AK6" s="1212">
        <f t="shared" si="0"/>
        <v>3.9949568251455041</v>
      </c>
      <c r="AL6" s="31"/>
    </row>
    <row r="7" spans="1:47" ht="53.25" customHeight="1">
      <c r="A7" s="28" t="s">
        <v>3363</v>
      </c>
      <c r="B7" s="304" t="str">
        <f t="shared" ref="B7:B70" si="6">MID(G7,4,2)</f>
        <v>TH</v>
      </c>
      <c r="C7" s="1199" t="str">
        <f>IF(ISERROR(VLOOKUP($A7,기획현황!$F:$BS,기획현황!$AG$1,FALSE))=TRUE,0,VLOOKUP($A7,기획현황!$F:$BS,기획현황!$AG$1,FALSE))</f>
        <v>아트인드림</v>
      </c>
      <c r="D7" s="1199" t="str">
        <f>IF(ISERROR(VLOOKUP($A7,기획현황!$F:$BS,기획현황!$AK$1,FALSE))=TRUE,0,VLOOKUP($A7,기획현황!$F:$BS,기획현황!$AK$1,FALSE))</f>
        <v>KR</v>
      </c>
      <c r="F7" s="1200"/>
      <c r="G7" s="1201" t="str">
        <f>IF(ISERROR(VLOOKUP($A7,기획현황!$F:$BS,기획현황!$U$1,FALSE))=TRUE,"",VLOOKUP($A7,기획현황!$F:$BS,기획현황!$U$1,FALSE))</f>
        <v>ELSTHF5017</v>
      </c>
      <c r="H7" s="1201" t="str">
        <f>IF(ISERROR(VLOOKUP($A7,기획현황!$F:$BS,기획현황!$X$1,FALSE))=TRUE,"",VLOOKUP($A7,기획현황!$F:$BS,기획현황!$X$1,FALSE))</f>
        <v>RE</v>
      </c>
      <c r="I7" s="1202" t="str">
        <f>IF(ISERROR(VLOOKUP($A7,기획현황!$F:$BS,기획현황!$AG$1,FALSE))=TRUE,"",VLOOKUP($A7,기획현황!$F:$BS,기획현황!$AG$1,FALSE))</f>
        <v>아트인드림</v>
      </c>
      <c r="J7" s="1203">
        <f>SUMIF(기획현황!$F:$F,$A7,기획현황!$AF:$AF)</f>
        <v>1000</v>
      </c>
      <c r="K7" s="1204">
        <f>IF(ISERROR(VLOOKUP($A7,기획현황!$F:$BS,기획현황!$AU$1,FALSE))=TRUE,0,VLOOKUP($A7,기획현황!$F:$BS,기획현황!$AU$1,FALSE))</f>
        <v>20</v>
      </c>
      <c r="L7" s="1205">
        <f>IF(ISERROR(VLOOKUP($A7,기획현황!$F:$BS,기획현황!$AV$1,FALSE))=TRUE,0,VLOOKUP($A7,기획현황!$F:$BS,기획현황!$AV$1,FALSE))</f>
        <v>0</v>
      </c>
      <c r="M7" s="1206">
        <f>IF(ISERROR(VLOOKUP($A7,기획현황!$F:$BS,기획현황!$AW$1,FALSE))=TRUE,0,VLOOKUP($A7,기획현황!$F:$BS,기획현황!$AW$1,FALSE))</f>
        <v>25109</v>
      </c>
      <c r="N7" s="1207">
        <f>IF(ISERROR(VLOOKUP($A7,기획현황!$F:$BS,기획현황!$AP$1,FALSE))=TRUE,0,VLOOKUP($A7,기획현황!$F:$BS,기획현황!$AP$1,FALSE))</f>
        <v>25129</v>
      </c>
      <c r="O7" s="1208">
        <f t="shared" si="1"/>
        <v>96746.650000000009</v>
      </c>
      <c r="P7" s="1209">
        <f t="shared" si="1"/>
        <v>110567.6</v>
      </c>
      <c r="Q7" s="1209">
        <f t="shared" si="1"/>
        <v>124388.55</v>
      </c>
      <c r="R7" s="1209">
        <f t="shared" si="1"/>
        <v>138209.5</v>
      </c>
      <c r="S7" s="1210">
        <f t="shared" si="1"/>
        <v>152030.45000000001</v>
      </c>
      <c r="T7" s="1210">
        <f t="shared" si="1"/>
        <v>165851.40000000002</v>
      </c>
      <c r="U7" s="1211">
        <f>IF(ISERROR(VLOOKUP($A7,기획현황!$F:$BS,기획현황!$AM$1,FALSE))=TRUE,0,VLOOKUP($A7,기획현황!$F:$BS,기획현황!$AM$1,FALSE))</f>
        <v>109000</v>
      </c>
      <c r="V7" s="1212">
        <f t="shared" si="2"/>
        <v>3.9432889924353969</v>
      </c>
      <c r="W7" s="1213" t="str">
        <f>IF(ISERROR(VLOOKUP($A7,기획현황!$F:$BS,기획현황!$BG$1,FALSE))=TRUE,0,VLOOKUP($A7,기획현황!$F:$BS,기획현황!$BG$1,FALSE))</f>
        <v>확정</v>
      </c>
      <c r="X7" s="1212"/>
      <c r="Y7" s="231"/>
      <c r="Z7" s="1204">
        <f t="shared" si="3"/>
        <v>20</v>
      </c>
      <c r="AA7" s="1205">
        <f t="shared" si="4"/>
        <v>0</v>
      </c>
      <c r="AB7" s="1206">
        <f t="shared" si="4"/>
        <v>25109</v>
      </c>
      <c r="AC7" s="1214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25129</v>
      </c>
      <c r="AD7" s="1204">
        <f t="shared" si="5"/>
        <v>96746.650000000009</v>
      </c>
      <c r="AE7" s="1215">
        <f t="shared" si="5"/>
        <v>110567.6</v>
      </c>
      <c r="AF7" s="1215">
        <f t="shared" si="5"/>
        <v>124388.55</v>
      </c>
      <c r="AG7" s="1215">
        <f t="shared" si="5"/>
        <v>138209.5</v>
      </c>
      <c r="AH7" s="1216">
        <f t="shared" si="5"/>
        <v>152030.45000000001</v>
      </c>
      <c r="AI7" s="1216">
        <f t="shared" si="5"/>
        <v>165851.40000000002</v>
      </c>
      <c r="AJ7" s="1217">
        <f>IF(ISERROR(VLOOKUP($A7,기획현황!$F:$BS,기획현황!$AM$1,FALSE))=TRUE,0,VLOOKUP($A7,기획현황!$F:$BS,기획현황!$AM$1,FALSE))</f>
        <v>109000</v>
      </c>
      <c r="AK7" s="1212">
        <f t="shared" si="0"/>
        <v>3.9432889924353969</v>
      </c>
      <c r="AL7" s="31"/>
    </row>
    <row r="8" spans="1:47" ht="53.25" customHeight="1">
      <c r="A8" s="28" t="s">
        <v>3364</v>
      </c>
      <c r="B8" s="304" t="str">
        <f t="shared" si="6"/>
        <v>TH</v>
      </c>
      <c r="C8" s="1199" t="str">
        <f>IF(ISERROR(VLOOKUP($A8,기획현황!$F:$BS,기획현황!$AG$1,FALSE))=TRUE,0,VLOOKUP($A8,기획현황!$F:$BS,기획현황!$AG$1,FALSE))</f>
        <v>아트인드림</v>
      </c>
      <c r="D8" s="1199" t="str">
        <f>IF(ISERROR(VLOOKUP($A8,기획현황!$F:$BS,기획현황!$AK$1,FALSE))=TRUE,0,VLOOKUP($A8,기획현황!$F:$BS,기획현황!$AK$1,FALSE))</f>
        <v>KR</v>
      </c>
      <c r="F8" s="1200"/>
      <c r="G8" s="1201" t="str">
        <f>IF(ISERROR(VLOOKUP($A8,기획현황!$F:$BS,기획현황!$U$1,FALSE))=TRUE,"",VLOOKUP($A8,기획현황!$F:$BS,기획현황!$U$1,FALSE))</f>
        <v>ELSTHF5517</v>
      </c>
      <c r="H8" s="1201" t="str">
        <f>IF(ISERROR(VLOOKUP($A8,기획현황!$F:$BS,기획현황!$X$1,FALSE))=TRUE,"",VLOOKUP($A8,기획현황!$F:$BS,기획현황!$X$1,FALSE))</f>
        <v>BK</v>
      </c>
      <c r="I8" s="1202" t="str">
        <f>IF(ISERROR(VLOOKUP($A8,기획현황!$F:$BS,기획현황!$AG$1,FALSE))=TRUE,"",VLOOKUP($A8,기획현황!$F:$BS,기획현황!$AG$1,FALSE))</f>
        <v>아트인드림</v>
      </c>
      <c r="J8" s="1203">
        <f>SUMIF(기획현황!$F:$F,$A8,기획현황!$AF:$AF)</f>
        <v>1000</v>
      </c>
      <c r="K8" s="1204">
        <f>IF(ISERROR(VLOOKUP($A8,기획현황!$F:$BS,기획현황!$AU$1,FALSE))=TRUE,0,VLOOKUP($A8,기획현황!$F:$BS,기획현황!$AU$1,FALSE))</f>
        <v>20</v>
      </c>
      <c r="L8" s="1205">
        <f>IF(ISERROR(VLOOKUP($A8,기획현황!$F:$BS,기획현황!$AV$1,FALSE))=TRUE,0,VLOOKUP($A8,기획현황!$F:$BS,기획현황!$AV$1,FALSE))</f>
        <v>0</v>
      </c>
      <c r="M8" s="1206">
        <f>IF(ISERROR(VLOOKUP($A8,기획현황!$F:$BS,기획현황!$AW$1,FALSE))=TRUE,0,VLOOKUP($A8,기획현황!$F:$BS,기획현황!$AW$1,FALSE))</f>
        <v>22305</v>
      </c>
      <c r="N8" s="1207">
        <f>IF(ISERROR(VLOOKUP($A8,기획현황!$F:$BS,기획현황!$AP$1,FALSE))=TRUE,0,VLOOKUP($A8,기획현황!$F:$BS,기획현황!$AP$1,FALSE))</f>
        <v>22325</v>
      </c>
      <c r="O8" s="1208">
        <f t="shared" si="1"/>
        <v>85951.250000000015</v>
      </c>
      <c r="P8" s="1209">
        <f t="shared" si="1"/>
        <v>98230.000000000015</v>
      </c>
      <c r="Q8" s="1209">
        <f t="shared" si="1"/>
        <v>110508.75000000001</v>
      </c>
      <c r="R8" s="1209">
        <f t="shared" si="1"/>
        <v>122787.50000000001</v>
      </c>
      <c r="S8" s="1210">
        <f t="shared" si="1"/>
        <v>135066.25000000003</v>
      </c>
      <c r="T8" s="1210">
        <f t="shared" si="1"/>
        <v>147345.00000000003</v>
      </c>
      <c r="U8" s="1211">
        <f>IF(ISERROR(VLOOKUP($A8,기획현황!$F:$BS,기획현황!$AM$1,FALSE))=TRUE,0,VLOOKUP($A8,기획현황!$F:$BS,기획현황!$AM$1,FALSE))</f>
        <v>99000</v>
      </c>
      <c r="V8" s="1212">
        <f t="shared" si="2"/>
        <v>4.0313549832026867</v>
      </c>
      <c r="W8" s="1213" t="str">
        <f>IF(ISERROR(VLOOKUP($A8,기획현황!$F:$BS,기획현황!$BG$1,FALSE))=TRUE,0,VLOOKUP($A8,기획현황!$F:$BS,기획현황!$BG$1,FALSE))</f>
        <v>확정</v>
      </c>
      <c r="X8" s="1212"/>
      <c r="Y8" s="231"/>
      <c r="Z8" s="1204">
        <f t="shared" si="3"/>
        <v>20</v>
      </c>
      <c r="AA8" s="1205">
        <f t="shared" si="4"/>
        <v>0</v>
      </c>
      <c r="AB8" s="1206">
        <f t="shared" si="4"/>
        <v>22305</v>
      </c>
      <c r="AC8" s="1214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22325</v>
      </c>
      <c r="AD8" s="1204">
        <f t="shared" si="5"/>
        <v>85951.250000000015</v>
      </c>
      <c r="AE8" s="1215">
        <f t="shared" si="5"/>
        <v>98230.000000000015</v>
      </c>
      <c r="AF8" s="1215">
        <f t="shared" si="5"/>
        <v>110508.75000000001</v>
      </c>
      <c r="AG8" s="1215">
        <f t="shared" si="5"/>
        <v>122787.50000000001</v>
      </c>
      <c r="AH8" s="1216">
        <f t="shared" si="5"/>
        <v>135066.25000000003</v>
      </c>
      <c r="AI8" s="1216">
        <f t="shared" si="5"/>
        <v>147345.00000000003</v>
      </c>
      <c r="AJ8" s="1217">
        <f>IF(ISERROR(VLOOKUP($A8,기획현황!$F:$BS,기획현황!$AM$1,FALSE))=TRUE,0,VLOOKUP($A8,기획현황!$F:$BS,기획현황!$AM$1,FALSE))</f>
        <v>99000</v>
      </c>
      <c r="AK8" s="1212">
        <f t="shared" si="0"/>
        <v>4.0313549832026867</v>
      </c>
      <c r="AL8" s="31"/>
    </row>
    <row r="9" spans="1:47" ht="53.25" customHeight="1">
      <c r="A9" s="28" t="s">
        <v>3365</v>
      </c>
      <c r="B9" s="304" t="str">
        <f t="shared" si="6"/>
        <v>TH</v>
      </c>
      <c r="C9" s="1199" t="str">
        <f>IF(ISERROR(VLOOKUP($A9,기획현황!$F:$BS,기획현황!$AG$1,FALSE))=TRUE,0,VLOOKUP($A9,기획현황!$F:$BS,기획현황!$AG$1,FALSE))</f>
        <v>아트인드림</v>
      </c>
      <c r="D9" s="1199" t="str">
        <f>IF(ISERROR(VLOOKUP($A9,기획현황!$F:$BS,기획현황!$AK$1,FALSE))=TRUE,0,VLOOKUP($A9,기획현황!$F:$BS,기획현황!$AK$1,FALSE))</f>
        <v>KR</v>
      </c>
      <c r="F9" s="1200"/>
      <c r="G9" s="1201" t="str">
        <f>IF(ISERROR(VLOOKUP($A9,기획현황!$F:$BS,기획현황!$U$1,FALSE))=TRUE,"",VLOOKUP($A9,기획현황!$F:$BS,기획현황!$U$1,FALSE))</f>
        <v>ELSTHF5517</v>
      </c>
      <c r="H9" s="1201" t="str">
        <f>IF(ISERROR(VLOOKUP($A9,기획현황!$F:$BS,기획현황!$X$1,FALSE))=TRUE,"",VLOOKUP($A9,기획현황!$F:$BS,기획현황!$X$1,FALSE))</f>
        <v>RE</v>
      </c>
      <c r="I9" s="1202" t="str">
        <f>IF(ISERROR(VLOOKUP($A9,기획현황!$F:$BS,기획현황!$AG$1,FALSE))=TRUE,"",VLOOKUP($A9,기획현황!$F:$BS,기획현황!$AG$1,FALSE))</f>
        <v>아트인드림</v>
      </c>
      <c r="J9" s="1203">
        <f>SUMIF(기획현황!$F:$F,$A9,기획현황!$AF:$AF)</f>
        <v>1000</v>
      </c>
      <c r="K9" s="1204">
        <f>IF(ISERROR(VLOOKUP($A9,기획현황!$F:$BS,기획현황!$AU$1,FALSE))=TRUE,0,VLOOKUP($A9,기획현황!$F:$BS,기획현황!$AU$1,FALSE))</f>
        <v>20</v>
      </c>
      <c r="L9" s="1205">
        <f>IF(ISERROR(VLOOKUP($A9,기획현황!$F:$BS,기획현황!$AV$1,FALSE))=TRUE,0,VLOOKUP($A9,기획현황!$F:$BS,기획현황!$AV$1,FALSE))</f>
        <v>0</v>
      </c>
      <c r="M9" s="1206">
        <f>IF(ISERROR(VLOOKUP($A9,기획현황!$F:$BS,기획현황!$AW$1,FALSE))=TRUE,0,VLOOKUP($A9,기획현황!$F:$BS,기획현황!$AW$1,FALSE))</f>
        <v>22600</v>
      </c>
      <c r="N9" s="1214">
        <f>IF(ISERROR(VLOOKUP($A9,기획현황!$F:$BS,기획현황!$AP$1,FALSE))=TRUE,0,VLOOKUP($A9,기획현황!$F:$BS,기획현황!$AP$1,FALSE))</f>
        <v>22620</v>
      </c>
      <c r="O9" s="1204">
        <f t="shared" si="1"/>
        <v>87087.000000000015</v>
      </c>
      <c r="P9" s="1218">
        <f t="shared" si="1"/>
        <v>99528.000000000015</v>
      </c>
      <c r="Q9" s="1215">
        <f t="shared" si="1"/>
        <v>111969.00000000001</v>
      </c>
      <c r="R9" s="1215">
        <f t="shared" si="1"/>
        <v>124410.00000000001</v>
      </c>
      <c r="S9" s="1216">
        <f t="shared" si="1"/>
        <v>136851.00000000003</v>
      </c>
      <c r="T9" s="1216">
        <f>($N9*1.1)*T$4</f>
        <v>149292.00000000003</v>
      </c>
      <c r="U9" s="1217">
        <f>IF(ISERROR(VLOOKUP($A9,기획현황!$F:$BS,기획현황!$AM$1,FALSE))=TRUE,0,VLOOKUP($A9,기획현황!$F:$BS,기획현황!$AM$1,FALSE))</f>
        <v>99000</v>
      </c>
      <c r="V9" s="1212">
        <f t="shared" si="2"/>
        <v>3.978779840848806</v>
      </c>
      <c r="W9" s="1213" t="str">
        <f>IF(ISERROR(VLOOKUP($A9,기획현황!$F:$BS,기획현황!$BG$1,FALSE))=TRUE,0,VLOOKUP($A9,기획현황!$F:$BS,기획현황!$BG$1,FALSE))</f>
        <v>확정</v>
      </c>
      <c r="X9" s="1212"/>
      <c r="Y9" s="231"/>
      <c r="Z9" s="1204">
        <f t="shared" si="3"/>
        <v>20</v>
      </c>
      <c r="AA9" s="1205">
        <f t="shared" si="4"/>
        <v>0</v>
      </c>
      <c r="AB9" s="1206">
        <f t="shared" si="4"/>
        <v>22600</v>
      </c>
      <c r="AC9" s="1214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22620</v>
      </c>
      <c r="AD9" s="1204">
        <f t="shared" si="5"/>
        <v>87087.000000000015</v>
      </c>
      <c r="AE9" s="1215">
        <f t="shared" si="5"/>
        <v>99528.000000000015</v>
      </c>
      <c r="AF9" s="1215">
        <f t="shared" si="5"/>
        <v>111969.00000000001</v>
      </c>
      <c r="AG9" s="1215">
        <f t="shared" si="5"/>
        <v>124410.00000000001</v>
      </c>
      <c r="AH9" s="1216">
        <f t="shared" si="5"/>
        <v>136851.00000000003</v>
      </c>
      <c r="AI9" s="1216">
        <f t="shared" si="5"/>
        <v>149292.00000000003</v>
      </c>
      <c r="AJ9" s="1217">
        <f>IF(ISERROR(VLOOKUP($A9,기획현황!$F:$BS,기획현황!$AM$1,FALSE))=TRUE,0,VLOOKUP($A9,기획현황!$F:$BS,기획현황!$AM$1,FALSE))</f>
        <v>99000</v>
      </c>
      <c r="AK9" s="1212">
        <f t="shared" si="0"/>
        <v>3.978779840848806</v>
      </c>
      <c r="AL9" s="31"/>
    </row>
    <row r="10" spans="1:47" ht="53.25" customHeight="1">
      <c r="A10" s="28" t="s">
        <v>3366</v>
      </c>
      <c r="B10" s="304" t="str">
        <f t="shared" si="6"/>
        <v>TH</v>
      </c>
      <c r="C10" s="1199" t="str">
        <f>IF(ISERROR(VLOOKUP($A10,기획현황!$F:$BS,기획현황!$AG$1,FALSE))=TRUE,0,VLOOKUP($A10,기획현황!$F:$BS,기획현황!$AG$1,FALSE))</f>
        <v>아트인드림</v>
      </c>
      <c r="D10" s="1199" t="str">
        <f>IF(ISERROR(VLOOKUP($A10,기획현황!$F:$BS,기획현황!$AK$1,FALSE))=TRUE,0,VLOOKUP($A10,기획현황!$F:$BS,기획현황!$AK$1,FALSE))</f>
        <v>KR</v>
      </c>
      <c r="F10" s="1200"/>
      <c r="G10" s="1201" t="str">
        <f>IF(ISERROR(VLOOKUP($A10,기획현황!$F:$BS,기획현황!$U$1,FALSE))=TRUE,"",VLOOKUP($A10,기획현황!$F:$BS,기획현황!$U$1,FALSE))</f>
        <v>ELSTHF5518</v>
      </c>
      <c r="H10" s="1201" t="str">
        <f>IF(ISERROR(VLOOKUP($A10,기획현황!$F:$BS,기획현황!$X$1,FALSE))=TRUE,"",VLOOKUP($A10,기획현황!$F:$BS,기획현황!$X$1,FALSE))</f>
        <v>YE</v>
      </c>
      <c r="I10" s="1202" t="str">
        <f>IF(ISERROR(VLOOKUP($A10,기획현황!$F:$BS,기획현황!$AG$1,FALSE))=TRUE,"",VLOOKUP($A10,기획현황!$F:$BS,기획현황!$AG$1,FALSE))</f>
        <v>아트인드림</v>
      </c>
      <c r="J10" s="1203">
        <f>SUMIF(기획현황!$F:$F,$A10,기획현황!$AF:$AF)</f>
        <v>1000</v>
      </c>
      <c r="K10" s="1204">
        <f>IF(ISERROR(VLOOKUP($A10,기획현황!$F:$BS,기획현황!$AU$1,FALSE))=TRUE,0,VLOOKUP($A10,기획현황!$F:$BS,기획현황!$AU$1,FALSE))</f>
        <v>20</v>
      </c>
      <c r="L10" s="1205">
        <f>IF(ISERROR(VLOOKUP($A10,기획현황!$F:$BS,기획현황!$AV$1,FALSE))=TRUE,0,VLOOKUP($A10,기획현황!$F:$BS,기획현황!$AV$1,FALSE))</f>
        <v>0</v>
      </c>
      <c r="M10" s="1206">
        <f>IF(ISERROR(VLOOKUP($A10,기획현황!$F:$BS,기획현황!$AW$1,FALSE))=TRUE,0,VLOOKUP($A10,기획현황!$F:$BS,기획현황!$AW$1,FALSE))</f>
        <v>23720</v>
      </c>
      <c r="N10" s="1214">
        <f>IF(ISERROR(VLOOKUP($A10,기획현황!$F:$BS,기획현황!$AP$1,FALSE))=TRUE,0,VLOOKUP($A10,기획현황!$F:$BS,기획현황!$AP$1,FALSE))</f>
        <v>23740</v>
      </c>
      <c r="O10" s="1204">
        <f t="shared" si="1"/>
        <v>91399.000000000015</v>
      </c>
      <c r="P10" s="1218">
        <f t="shared" si="1"/>
        <v>104456.00000000001</v>
      </c>
      <c r="Q10" s="1215">
        <f t="shared" si="1"/>
        <v>117513.00000000001</v>
      </c>
      <c r="R10" s="1215">
        <f t="shared" si="1"/>
        <v>130570.00000000001</v>
      </c>
      <c r="S10" s="1216">
        <f t="shared" si="1"/>
        <v>143627.00000000003</v>
      </c>
      <c r="T10" s="1216">
        <f t="shared" si="1"/>
        <v>156684.00000000003</v>
      </c>
      <c r="U10" s="1217">
        <f>IF(ISERROR(VLOOKUP($A10,기획현황!$F:$BS,기획현황!$AM$1,FALSE))=TRUE,0,VLOOKUP($A10,기획현황!$F:$BS,기획현황!$AM$1,FALSE))</f>
        <v>99000</v>
      </c>
      <c r="V10" s="1212">
        <f t="shared" si="2"/>
        <v>3.791069924178601</v>
      </c>
      <c r="W10" s="1213" t="str">
        <f>IF(ISERROR(VLOOKUP($A10,기획현황!$F:$BS,기획현황!$BG$1,FALSE))=TRUE,0,VLOOKUP($A10,기획현황!$F:$BS,기획현황!$BG$1,FALSE))</f>
        <v>확정</v>
      </c>
      <c r="X10" s="1212"/>
      <c r="Y10" s="231"/>
      <c r="Z10" s="1204">
        <f t="shared" si="3"/>
        <v>20</v>
      </c>
      <c r="AA10" s="1205">
        <f t="shared" si="4"/>
        <v>0</v>
      </c>
      <c r="AB10" s="1206">
        <f t="shared" si="4"/>
        <v>23720</v>
      </c>
      <c r="AC10" s="1214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23740</v>
      </c>
      <c r="AD10" s="1204">
        <f t="shared" si="5"/>
        <v>91399.000000000015</v>
      </c>
      <c r="AE10" s="1215">
        <f t="shared" si="5"/>
        <v>104456.00000000001</v>
      </c>
      <c r="AF10" s="1215">
        <f t="shared" si="5"/>
        <v>117513.00000000001</v>
      </c>
      <c r="AG10" s="1215">
        <f t="shared" si="5"/>
        <v>130570.00000000001</v>
      </c>
      <c r="AH10" s="1216">
        <f t="shared" si="5"/>
        <v>143627.00000000003</v>
      </c>
      <c r="AI10" s="1216">
        <f t="shared" si="5"/>
        <v>156684.00000000003</v>
      </c>
      <c r="AJ10" s="1217">
        <f>IF(ISERROR(VLOOKUP($A10,기획현황!$F:$BS,기획현황!$AM$1,FALSE))=TRUE,0,VLOOKUP($A10,기획현황!$F:$BS,기획현황!$AM$1,FALSE))</f>
        <v>99000</v>
      </c>
      <c r="AK10" s="1212">
        <f t="shared" si="0"/>
        <v>3.791069924178601</v>
      </c>
      <c r="AL10" s="31"/>
    </row>
    <row r="11" spans="1:47" ht="53.25" customHeight="1">
      <c r="A11" s="28" t="s">
        <v>3367</v>
      </c>
      <c r="B11" s="304" t="str">
        <f t="shared" si="6"/>
        <v>HP</v>
      </c>
      <c r="C11" s="1199" t="str">
        <f>IF(ISERROR(VLOOKUP($A11,기획현황!$F:$BS,기획현황!$AG$1,FALSE))=TRUE,0,VLOOKUP($A11,기획현황!$F:$BS,기획현황!$AG$1,FALSE))</f>
        <v>아트인드림</v>
      </c>
      <c r="D11" s="1199" t="str">
        <f>IF(ISERROR(VLOOKUP($A11,기획현황!$F:$BS,기획현황!$AK$1,FALSE))=TRUE,0,VLOOKUP($A11,기획현황!$F:$BS,기획현황!$AK$1,FALSE))</f>
        <v>KR</v>
      </c>
      <c r="F11" s="1200"/>
      <c r="G11" s="1201" t="str">
        <f>IF(ISERROR(VLOOKUP($A11,기획현황!$F:$BS,기획현황!$U$1,FALSE))=TRUE,"",VLOOKUP($A11,기획현황!$F:$BS,기획현황!$U$1,FALSE))</f>
        <v>ELSHPF5019</v>
      </c>
      <c r="H11" s="1201" t="str">
        <f>IF(ISERROR(VLOOKUP($A11,기획현황!$F:$BS,기획현황!$X$1,FALSE))=TRUE,"",VLOOKUP($A11,기획현황!$F:$BS,기획현황!$X$1,FALSE))</f>
        <v>BK</v>
      </c>
      <c r="I11" s="1202" t="str">
        <f>IF(ISERROR(VLOOKUP($A11,기획현황!$F:$BS,기획현황!$AG$1,FALSE))=TRUE,"",VLOOKUP($A11,기획현황!$F:$BS,기획현황!$AG$1,FALSE))</f>
        <v>아트인드림</v>
      </c>
      <c r="J11" s="1203">
        <f>SUMIF(기획현황!$F:$F,$A11,기획현황!$AF:$AF)</f>
        <v>1000</v>
      </c>
      <c r="K11" s="1204">
        <f>IF(ISERROR(VLOOKUP($A11,기획현황!$F:$BS,기획현황!$AU$1,FALSE))=TRUE,0,VLOOKUP($A11,기획현황!$F:$BS,기획현황!$AU$1,FALSE))</f>
        <v>20</v>
      </c>
      <c r="L11" s="1205">
        <f>IF(ISERROR(VLOOKUP($A11,기획현황!$F:$BS,기획현황!$AV$1,FALSE))=TRUE,0,VLOOKUP($A11,기획현황!$F:$BS,기획현황!$AV$1,FALSE))</f>
        <v>0</v>
      </c>
      <c r="M11" s="1206">
        <f>IF(ISERROR(VLOOKUP($A11,기획현황!$F:$BS,기획현황!$AW$1,FALSE))=TRUE,0,VLOOKUP($A11,기획현황!$F:$BS,기획현황!$AW$1,FALSE))</f>
        <v>31875</v>
      </c>
      <c r="N11" s="1214">
        <f>IF(ISERROR(VLOOKUP($A11,기획현황!$F:$BS,기획현황!$AP$1,FALSE))=TRUE,0,VLOOKUP($A11,기획현황!$F:$BS,기획현황!$AP$1,FALSE))</f>
        <v>31895</v>
      </c>
      <c r="O11" s="1204">
        <f t="shared" si="1"/>
        <v>122795.75</v>
      </c>
      <c r="P11" s="1218">
        <f t="shared" si="1"/>
        <v>140338</v>
      </c>
      <c r="Q11" s="1215">
        <f t="shared" si="1"/>
        <v>157880.25</v>
      </c>
      <c r="R11" s="1215">
        <f t="shared" si="1"/>
        <v>175422.5</v>
      </c>
      <c r="S11" s="1216">
        <f t="shared" si="1"/>
        <v>192964.75</v>
      </c>
      <c r="T11" s="1216">
        <f t="shared" si="1"/>
        <v>210507</v>
      </c>
      <c r="U11" s="1217">
        <f>IF(ISERROR(VLOOKUP($A11,기획현황!$F:$BS,기획현황!$AM$1,FALSE))=TRUE,0,VLOOKUP($A11,기획현황!$F:$BS,기획현황!$AM$1,FALSE))</f>
        <v>129000</v>
      </c>
      <c r="V11" s="1212">
        <f t="shared" si="2"/>
        <v>3.6768373498268465</v>
      </c>
      <c r="W11" s="1213" t="str">
        <f>IF(ISERROR(VLOOKUP($A11,기획현황!$F:$BS,기획현황!$BG$1,FALSE))=TRUE,0,VLOOKUP($A11,기획현황!$F:$BS,기획현황!$BG$1,FALSE))</f>
        <v>확정</v>
      </c>
      <c r="X11" s="1212"/>
      <c r="Y11" s="231"/>
      <c r="Z11" s="1204">
        <f t="shared" si="3"/>
        <v>20</v>
      </c>
      <c r="AA11" s="1205">
        <f t="shared" si="4"/>
        <v>0</v>
      </c>
      <c r="AB11" s="1206">
        <f t="shared" si="4"/>
        <v>31875</v>
      </c>
      <c r="AC11" s="1214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31895</v>
      </c>
      <c r="AD11" s="1204">
        <f t="shared" si="5"/>
        <v>122795.75</v>
      </c>
      <c r="AE11" s="1215">
        <f t="shared" si="5"/>
        <v>140338</v>
      </c>
      <c r="AF11" s="1215">
        <f t="shared" si="5"/>
        <v>157880.25</v>
      </c>
      <c r="AG11" s="1215">
        <f t="shared" si="5"/>
        <v>175422.5</v>
      </c>
      <c r="AH11" s="1216">
        <f t="shared" si="5"/>
        <v>192964.75</v>
      </c>
      <c r="AI11" s="1216">
        <f t="shared" si="5"/>
        <v>210507</v>
      </c>
      <c r="AJ11" s="1217">
        <f>IF(ISERROR(VLOOKUP($A11,기획현황!$F:$BS,기획현황!$AM$1,FALSE))=TRUE,0,VLOOKUP($A11,기획현황!$F:$BS,기획현황!$AM$1,FALSE))</f>
        <v>129000</v>
      </c>
      <c r="AK11" s="1212">
        <f t="shared" si="0"/>
        <v>3.6768373498268465</v>
      </c>
      <c r="AL11" s="31"/>
    </row>
    <row r="12" spans="1:47" ht="53.25" customHeight="1">
      <c r="A12" s="28" t="s">
        <v>3368</v>
      </c>
      <c r="B12" s="304" t="str">
        <f t="shared" si="6"/>
        <v>TL</v>
      </c>
      <c r="C12" s="1199" t="str">
        <f>IF(ISERROR(VLOOKUP($A12,기획현황!$F:$BS,기획현황!$AG$1,FALSE))=TRUE,0,VLOOKUP($A12,기획현황!$F:$BS,기획현황!$AG$1,FALSE))</f>
        <v>아트인드림</v>
      </c>
      <c r="D12" s="1199" t="str">
        <f>IF(ISERROR(VLOOKUP($A12,기획현황!$F:$BS,기획현황!$AK$1,FALSE))=TRUE,0,VLOOKUP($A12,기획현황!$F:$BS,기획현황!$AK$1,FALSE))</f>
        <v>KR</v>
      </c>
      <c r="F12" s="1200"/>
      <c r="G12" s="1201" t="str">
        <f>IF(ISERROR(VLOOKUP($A12,기획현황!$F:$BS,기획현황!$U$1,FALSE))=TRUE,"",VLOOKUP($A12,기획현황!$F:$BS,기획현황!$U$1,FALSE))</f>
        <v>ELSTLF5025</v>
      </c>
      <c r="H12" s="1201" t="str">
        <f>IF(ISERROR(VLOOKUP($A12,기획현황!$F:$BS,기획현황!$X$1,FALSE))=TRUE,"",VLOOKUP($A12,기획현황!$F:$BS,기획현황!$X$1,FALSE))</f>
        <v>BK</v>
      </c>
      <c r="I12" s="1202" t="str">
        <f>IF(ISERROR(VLOOKUP($A12,기획현황!$F:$BS,기획현황!$AG$1,FALSE))=TRUE,"",VLOOKUP($A12,기획현황!$F:$BS,기획현황!$AG$1,FALSE))</f>
        <v>아트인드림</v>
      </c>
      <c r="J12" s="1219">
        <f>SUMIF(기획현황!$F:$F,$A12,기획현황!$AF:$AF)</f>
        <v>1000</v>
      </c>
      <c r="K12" s="1204">
        <f>IF(ISERROR(VLOOKUP($A12,기획현황!$F:$BS,기획현황!$AU$1,FALSE))=TRUE,0,VLOOKUP($A12,기획현황!$F:$BS,기획현황!$AU$1,FALSE))</f>
        <v>20</v>
      </c>
      <c r="L12" s="1205">
        <f>IF(ISERROR(VLOOKUP($A12,기획현황!$F:$BS,기획현황!$AV$1,FALSE))=TRUE,0,VLOOKUP($A12,기획현황!$F:$BS,기획현황!$AV$1,FALSE))</f>
        <v>0</v>
      </c>
      <c r="M12" s="1206">
        <f>IF(ISERROR(VLOOKUP($A12,기획현황!$F:$BS,기획현황!$AW$1,FALSE))=TRUE,0,VLOOKUP($A12,기획현황!$F:$BS,기획현황!$AW$1,FALSE))</f>
        <v>21900</v>
      </c>
      <c r="N12" s="1214">
        <f>IF(ISERROR(VLOOKUP($A12,기획현황!$F:$BS,기획현황!$AP$1,FALSE))=TRUE,0,VLOOKUP($A12,기획현황!$F:$BS,기획현황!$AP$1,FALSE))</f>
        <v>21920</v>
      </c>
      <c r="O12" s="1204">
        <f t="shared" si="1"/>
        <v>84392.000000000015</v>
      </c>
      <c r="P12" s="1218">
        <f t="shared" si="1"/>
        <v>96448.000000000015</v>
      </c>
      <c r="Q12" s="1215">
        <f t="shared" si="1"/>
        <v>108504.00000000001</v>
      </c>
      <c r="R12" s="1215">
        <f t="shared" si="1"/>
        <v>120560.00000000001</v>
      </c>
      <c r="S12" s="1216">
        <f t="shared" si="1"/>
        <v>132616.00000000003</v>
      </c>
      <c r="T12" s="1216">
        <f t="shared" si="1"/>
        <v>144672.00000000003</v>
      </c>
      <c r="U12" s="1217">
        <f>IF(ISERROR(VLOOKUP($A12,기획현황!$F:$BS,기획현황!$AM$1,FALSE))=TRUE,0,VLOOKUP($A12,기획현황!$F:$BS,기획현황!$AM$1,FALSE))</f>
        <v>89000</v>
      </c>
      <c r="V12" s="1212">
        <f t="shared" si="2"/>
        <v>3.6911081619110813</v>
      </c>
      <c r="W12" s="1213" t="str">
        <f>IF(ISERROR(VLOOKUP($A12,기획현황!$F:$BS,기획현황!$BG$1,FALSE))=TRUE,0,VLOOKUP($A12,기획현황!$F:$BS,기획현황!$BG$1,FALSE))</f>
        <v>확정</v>
      </c>
      <c r="X12" s="1212"/>
      <c r="Y12" s="231"/>
      <c r="Z12" s="1204">
        <f t="shared" si="3"/>
        <v>20</v>
      </c>
      <c r="AA12" s="1205">
        <f t="shared" si="4"/>
        <v>0</v>
      </c>
      <c r="AB12" s="1206">
        <f t="shared" si="4"/>
        <v>21900</v>
      </c>
      <c r="AC12" s="1214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21920</v>
      </c>
      <c r="AD12" s="1204">
        <f t="shared" si="5"/>
        <v>84392.000000000015</v>
      </c>
      <c r="AE12" s="1215">
        <f t="shared" si="5"/>
        <v>96448.000000000015</v>
      </c>
      <c r="AF12" s="1215">
        <f t="shared" si="5"/>
        <v>108504.00000000001</v>
      </c>
      <c r="AG12" s="1215">
        <f t="shared" si="5"/>
        <v>120560.00000000001</v>
      </c>
      <c r="AH12" s="1216">
        <f t="shared" si="5"/>
        <v>132616.00000000003</v>
      </c>
      <c r="AI12" s="1216">
        <f t="shared" si="5"/>
        <v>144672.00000000003</v>
      </c>
      <c r="AJ12" s="1217">
        <f>IF(ISERROR(VLOOKUP($A12,기획현황!$F:$BS,기획현황!$AM$1,FALSE))=TRUE,0,VLOOKUP($A12,기획현황!$F:$BS,기획현황!$AM$1,FALSE))</f>
        <v>89000</v>
      </c>
      <c r="AK12" s="1212">
        <f t="shared" si="0"/>
        <v>3.6911081619110813</v>
      </c>
      <c r="AL12" s="31"/>
    </row>
    <row r="13" spans="1:47" ht="53.25" customHeight="1">
      <c r="A13" s="28" t="s">
        <v>3369</v>
      </c>
      <c r="B13" s="304" t="str">
        <f t="shared" si="6"/>
        <v>TL</v>
      </c>
      <c r="C13" s="1199" t="str">
        <f>IF(ISERROR(VLOOKUP($A13,기획현황!$F:$BS,기획현황!$AG$1,FALSE))=TRUE,0,VLOOKUP($A13,기획현황!$F:$BS,기획현황!$AG$1,FALSE))</f>
        <v>아트인드림</v>
      </c>
      <c r="D13" s="1199" t="str">
        <f>IF(ISERROR(VLOOKUP($A13,기획현황!$F:$BS,기획현황!$AK$1,FALSE))=TRUE,0,VLOOKUP($A13,기획현황!$F:$BS,기획현황!$AK$1,FALSE))</f>
        <v>KR</v>
      </c>
      <c r="F13" s="1200"/>
      <c r="G13" s="1201" t="str">
        <f>IF(ISERROR(VLOOKUP($A13,기획현황!$F:$BS,기획현황!$U$1,FALSE))=TRUE,"",VLOOKUP($A13,기획현황!$F:$BS,기획현황!$U$1,FALSE))</f>
        <v>ELSTLF5526</v>
      </c>
      <c r="H13" s="1201" t="str">
        <f>IF(ISERROR(VLOOKUP($A13,기획현황!$F:$BS,기획현황!$X$1,FALSE))=TRUE,"",VLOOKUP($A13,기획현황!$F:$BS,기획현황!$X$1,FALSE))</f>
        <v>BK</v>
      </c>
      <c r="I13" s="1202" t="str">
        <f>IF(ISERROR(VLOOKUP($A13,기획현황!$F:$BS,기획현황!$AG$1,FALSE))=TRUE,"",VLOOKUP($A13,기획현황!$F:$BS,기획현황!$AG$1,FALSE))</f>
        <v>아트인드림</v>
      </c>
      <c r="J13" s="1219">
        <f>SUMIF(기획현황!$F:$F,$A13,기획현황!$AF:$AF)</f>
        <v>1200</v>
      </c>
      <c r="K13" s="1204">
        <f>IF(ISERROR(VLOOKUP($A13,기획현황!$F:$BS,기획현황!$AU$1,FALSE))=TRUE,0,VLOOKUP($A13,기획현황!$F:$BS,기획현황!$AU$1,FALSE))</f>
        <v>20</v>
      </c>
      <c r="L13" s="1205">
        <f>IF(ISERROR(VLOOKUP($A13,기획현황!$F:$BS,기획현황!$AV$1,FALSE))=TRUE,0,VLOOKUP($A13,기획현황!$F:$BS,기획현황!$AV$1,FALSE))</f>
        <v>0</v>
      </c>
      <c r="M13" s="1206">
        <f>IF(ISERROR(VLOOKUP($A13,기획현황!$F:$BS,기획현황!$AW$1,FALSE))=TRUE,0,VLOOKUP($A13,기획현황!$F:$BS,기획현황!$AW$1,FALSE))</f>
        <v>17110</v>
      </c>
      <c r="N13" s="1214">
        <f>IF(ISERROR(VLOOKUP($A13,기획현황!$F:$BS,기획현황!$AP$1,FALSE))=TRUE,0,VLOOKUP($A13,기획현황!$F:$BS,기획현황!$AP$1,FALSE))</f>
        <v>17130</v>
      </c>
      <c r="O13" s="1204">
        <f t="shared" si="1"/>
        <v>65950.5</v>
      </c>
      <c r="P13" s="1218">
        <f t="shared" si="1"/>
        <v>75372</v>
      </c>
      <c r="Q13" s="1215">
        <f t="shared" si="1"/>
        <v>84793.5</v>
      </c>
      <c r="R13" s="1215">
        <f t="shared" si="1"/>
        <v>94215</v>
      </c>
      <c r="S13" s="1216">
        <f t="shared" si="1"/>
        <v>103636.5</v>
      </c>
      <c r="T13" s="1216">
        <f t="shared" si="1"/>
        <v>113058</v>
      </c>
      <c r="U13" s="1217">
        <f>IF(ISERROR(VLOOKUP($A13,기획현황!$F:$BS,기획현황!$AM$1,FALSE))=TRUE,0,VLOOKUP($A13,기획현황!$F:$BS,기획현황!$AM$1,FALSE))</f>
        <v>79000</v>
      </c>
      <c r="V13" s="1212">
        <f t="shared" si="2"/>
        <v>4.1925383431513028</v>
      </c>
      <c r="W13" s="1213" t="str">
        <f>IF(ISERROR(VLOOKUP($A13,기획현황!$F:$BS,기획현황!$BG$1,FALSE))=TRUE,0,VLOOKUP($A13,기획현황!$F:$BS,기획현황!$BG$1,FALSE))</f>
        <v>확정</v>
      </c>
      <c r="X13" s="1212"/>
      <c r="Y13" s="231"/>
      <c r="Z13" s="1204">
        <f t="shared" si="3"/>
        <v>20</v>
      </c>
      <c r="AA13" s="1205">
        <f t="shared" si="4"/>
        <v>0</v>
      </c>
      <c r="AB13" s="1206">
        <f t="shared" si="4"/>
        <v>17110</v>
      </c>
      <c r="AC13" s="1214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17130</v>
      </c>
      <c r="AD13" s="1204">
        <f t="shared" si="5"/>
        <v>65950.5</v>
      </c>
      <c r="AE13" s="1215">
        <f t="shared" si="5"/>
        <v>75372</v>
      </c>
      <c r="AF13" s="1215">
        <f t="shared" si="5"/>
        <v>84793.5</v>
      </c>
      <c r="AG13" s="1215">
        <f t="shared" si="5"/>
        <v>94215</v>
      </c>
      <c r="AH13" s="1216">
        <f t="shared" si="5"/>
        <v>103636.5</v>
      </c>
      <c r="AI13" s="1216">
        <f t="shared" si="5"/>
        <v>113058</v>
      </c>
      <c r="AJ13" s="1217">
        <f>IF(ISERROR(VLOOKUP($A13,기획현황!$F:$BS,기획현황!$AM$1,FALSE))=TRUE,0,VLOOKUP($A13,기획현황!$F:$BS,기획현황!$AM$1,FALSE))</f>
        <v>79000</v>
      </c>
      <c r="AK13" s="1212">
        <f t="shared" si="0"/>
        <v>4.1925383431513028</v>
      </c>
      <c r="AL13" s="31"/>
    </row>
    <row r="14" spans="1:47" ht="53.25" customHeight="1">
      <c r="A14" s="28" t="s">
        <v>3370</v>
      </c>
      <c r="B14" s="304" t="str">
        <f t="shared" si="6"/>
        <v>HP</v>
      </c>
      <c r="C14" s="1199" t="str">
        <f>IF(ISERROR(VLOOKUP($A14,기획현황!$F:$BS,기획현황!$AG$1,FALSE))=TRUE,0,VLOOKUP($A14,기획현황!$F:$BS,기획현황!$AG$1,FALSE))</f>
        <v>아트인드림</v>
      </c>
      <c r="D14" s="1199" t="str">
        <f>IF(ISERROR(VLOOKUP($A14,기획현황!$F:$BS,기획현황!$AK$1,FALSE))=TRUE,0,VLOOKUP($A14,기획현황!$F:$BS,기획현황!$AK$1,FALSE))</f>
        <v>KR</v>
      </c>
      <c r="F14" s="1200"/>
      <c r="G14" s="1201" t="str">
        <f>IF(ISERROR(VLOOKUP($A14,기획현황!$F:$BS,기획현황!$U$1,FALSE))=TRUE,"",VLOOKUP($A14,기획현황!$F:$BS,기획현황!$U$1,FALSE))</f>
        <v>ELSHPF5027</v>
      </c>
      <c r="H14" s="1201" t="str">
        <f>IF(ISERROR(VLOOKUP($A14,기획현황!$F:$BS,기획현황!$X$1,FALSE))=TRUE,"",VLOOKUP($A14,기획현황!$F:$BS,기획현황!$X$1,FALSE))</f>
        <v>BK</v>
      </c>
      <c r="I14" s="1202" t="str">
        <f>IF(ISERROR(VLOOKUP($A14,기획현황!$F:$BS,기획현황!$AG$1,FALSE))=TRUE,"",VLOOKUP($A14,기획현황!$F:$BS,기획현황!$AG$1,FALSE))</f>
        <v>아트인드림</v>
      </c>
      <c r="J14" s="1219">
        <f>SUMIF(기획현황!$F:$F,$A14,기획현황!$AF:$AF)</f>
        <v>1000</v>
      </c>
      <c r="K14" s="1204">
        <f>IF(ISERROR(VLOOKUP($A14,기획현황!$F:$BS,기획현황!$AU$1,FALSE))=TRUE,0,VLOOKUP($A14,기획현황!$F:$BS,기획현황!$AU$1,FALSE))</f>
        <v>20</v>
      </c>
      <c r="L14" s="1205">
        <f>IF(ISERROR(VLOOKUP($A14,기획현황!$F:$BS,기획현황!$AV$1,FALSE))=TRUE,0,VLOOKUP($A14,기획현황!$F:$BS,기획현황!$AV$1,FALSE))</f>
        <v>0</v>
      </c>
      <c r="M14" s="1206">
        <f>IF(ISERROR(VLOOKUP($A14,기획현황!$F:$BS,기획현황!$AW$1,FALSE))=TRUE,0,VLOOKUP($A14,기획현황!$F:$BS,기획현황!$AW$1,FALSE))</f>
        <v>25955</v>
      </c>
      <c r="N14" s="1214">
        <f>IF(ISERROR(VLOOKUP($A14,기획현황!$F:$BS,기획현황!$AP$1,FALSE))=TRUE,0,VLOOKUP($A14,기획현황!$F:$BS,기획현황!$AP$1,FALSE))</f>
        <v>25975</v>
      </c>
      <c r="O14" s="1204">
        <f t="shared" si="1"/>
        <v>100003.75000000001</v>
      </c>
      <c r="P14" s="1218">
        <f t="shared" si="1"/>
        <v>114290.00000000001</v>
      </c>
      <c r="Q14" s="1215">
        <f t="shared" si="1"/>
        <v>128576.25000000001</v>
      </c>
      <c r="R14" s="1215">
        <f t="shared" si="1"/>
        <v>142862.50000000003</v>
      </c>
      <c r="S14" s="1216">
        <f t="shared" si="1"/>
        <v>157148.75000000003</v>
      </c>
      <c r="T14" s="1216">
        <f t="shared" si="1"/>
        <v>171435.00000000003</v>
      </c>
      <c r="U14" s="1217">
        <f>IF(ISERROR(VLOOKUP($A14,기획현황!$F:$BS,기획현황!$AM$1,FALSE))=TRUE,0,VLOOKUP($A14,기획현황!$F:$BS,기획현황!$AM$1,FALSE))</f>
        <v>119000</v>
      </c>
      <c r="V14" s="1212">
        <f t="shared" si="2"/>
        <v>4.1648438183568111</v>
      </c>
      <c r="W14" s="1213" t="str">
        <f>IF(ISERROR(VLOOKUP($A14,기획현황!$F:$BS,기획현황!$BG$1,FALSE))=TRUE,0,VLOOKUP($A14,기획현황!$F:$BS,기획현황!$BG$1,FALSE))</f>
        <v>확정</v>
      </c>
      <c r="X14" s="1212"/>
      <c r="Y14" s="231"/>
      <c r="Z14" s="1204">
        <f t="shared" si="3"/>
        <v>20</v>
      </c>
      <c r="AA14" s="1205">
        <f t="shared" si="4"/>
        <v>0</v>
      </c>
      <c r="AB14" s="1206">
        <f t="shared" si="4"/>
        <v>25955</v>
      </c>
      <c r="AC14" s="1214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25975</v>
      </c>
      <c r="AD14" s="1204">
        <f t="shared" si="5"/>
        <v>100003.75000000001</v>
      </c>
      <c r="AE14" s="1215">
        <f t="shared" si="5"/>
        <v>114290.00000000001</v>
      </c>
      <c r="AF14" s="1215">
        <f t="shared" si="5"/>
        <v>128576.25000000001</v>
      </c>
      <c r="AG14" s="1215">
        <f t="shared" si="5"/>
        <v>142862.50000000003</v>
      </c>
      <c r="AH14" s="1216">
        <f t="shared" si="5"/>
        <v>157148.75000000003</v>
      </c>
      <c r="AI14" s="1216">
        <f t="shared" si="5"/>
        <v>171435.00000000003</v>
      </c>
      <c r="AJ14" s="1217">
        <f>IF(ISERROR(VLOOKUP($A14,기획현황!$F:$BS,기획현황!$AM$1,FALSE))=TRUE,0,VLOOKUP($A14,기획현황!$F:$BS,기획현황!$AM$1,FALSE))</f>
        <v>119000</v>
      </c>
      <c r="AK14" s="1212">
        <f t="shared" si="0"/>
        <v>4.1648438183568111</v>
      </c>
      <c r="AL14" s="31"/>
    </row>
    <row r="15" spans="1:47" ht="53.25" customHeight="1">
      <c r="B15" s="304" t="str">
        <f t="shared" si="6"/>
        <v/>
      </c>
      <c r="C15" s="1199">
        <f>IF(ISERROR(VLOOKUP($A15,기획현황!$F:$BS,기획현황!$AG$1,FALSE))=TRUE,0,VLOOKUP($A15,기획현황!$F:$BS,기획현황!$AG$1,FALSE))</f>
        <v>0</v>
      </c>
      <c r="D15" s="1199">
        <f>IF(ISERROR(VLOOKUP($A15,기획현황!$F:$BS,기획현황!$AK$1,FALSE))=TRUE,0,VLOOKUP($A15,기획현황!$F:$BS,기획현황!$AK$1,FALSE))</f>
        <v>0</v>
      </c>
      <c r="F15" s="1200"/>
      <c r="G15" s="1201" t="str">
        <f>IF(ISERROR(VLOOKUP($A15,기획현황!$F:$BS,기획현황!$U$1,FALSE))=TRUE,"",VLOOKUP($A15,기획현황!$F:$BS,기획현황!$U$1,FALSE))</f>
        <v/>
      </c>
      <c r="H15" s="1201" t="str">
        <f>IF(ISERROR(VLOOKUP($A15,기획현황!$F:$BS,기획현황!$X$1,FALSE))=TRUE,"",VLOOKUP($A15,기획현황!$F:$BS,기획현황!$X$1,FALSE))</f>
        <v/>
      </c>
      <c r="I15" s="1202" t="str">
        <f>IF(ISERROR(VLOOKUP($A15,기획현황!$F:$BS,기획현황!$AG$1,FALSE))=TRUE,"",VLOOKUP($A15,기획현황!$F:$BS,기획현황!$AG$1,FALSE))</f>
        <v/>
      </c>
      <c r="J15" s="1219">
        <f>SUMIF(기획현황!$F:$F,$A15,기획현황!$AF:$AF)</f>
        <v>0</v>
      </c>
      <c r="K15" s="1204">
        <f>IF(ISERROR(VLOOKUP($A15,기획현황!$F:$BS,기획현황!$AU$1,FALSE))=TRUE,0,VLOOKUP($A15,기획현황!$F:$BS,기획현황!$AU$1,FALSE))</f>
        <v>0</v>
      </c>
      <c r="L15" s="1205">
        <f>IF(ISERROR(VLOOKUP($A15,기획현황!$F:$BS,기획현황!$AV$1,FALSE))=TRUE,0,VLOOKUP($A15,기획현황!$F:$BS,기획현황!$AV$1,FALSE))</f>
        <v>0</v>
      </c>
      <c r="M15" s="1206">
        <f>IF(ISERROR(VLOOKUP($A15,기획현황!$F:$BS,기획현황!$AW$1,FALSE))=TRUE,0,VLOOKUP($A15,기획현황!$F:$BS,기획현황!$AW$1,FALSE))</f>
        <v>0</v>
      </c>
      <c r="N15" s="1214">
        <f>IF(ISERROR(VLOOKUP($A15,기획현황!$F:$BS,기획현황!$AP$1,FALSE))=TRUE,0,VLOOKUP($A15,기획현황!$F:$BS,기획현황!$AP$1,FALSE))</f>
        <v>0</v>
      </c>
      <c r="O15" s="1204">
        <f t="shared" si="1"/>
        <v>0</v>
      </c>
      <c r="P15" s="1218">
        <f t="shared" si="1"/>
        <v>0</v>
      </c>
      <c r="Q15" s="1215">
        <f t="shared" si="1"/>
        <v>0</v>
      </c>
      <c r="R15" s="1215">
        <f t="shared" si="1"/>
        <v>0</v>
      </c>
      <c r="S15" s="1216">
        <f t="shared" si="1"/>
        <v>0</v>
      </c>
      <c r="T15" s="1216">
        <f t="shared" si="1"/>
        <v>0</v>
      </c>
      <c r="U15" s="1217">
        <f>IF(ISERROR(VLOOKUP($A15,기획현황!$F:$BS,기획현황!$AM$1,FALSE))=TRUE,0,VLOOKUP($A15,기획현황!$F:$BS,기획현황!$AM$1,FALSE))</f>
        <v>0</v>
      </c>
      <c r="V15" s="1212">
        <f t="shared" si="2"/>
        <v>0</v>
      </c>
      <c r="W15" s="1213">
        <f>IF(ISERROR(VLOOKUP($A15,기획현황!$F:$BS,기획현황!$BG$1,FALSE))=TRUE,0,VLOOKUP($A15,기획현황!$F:$BS,기획현황!$BG$1,FALSE))</f>
        <v>0</v>
      </c>
      <c r="X15" s="1212"/>
      <c r="Y15" s="231"/>
      <c r="Z15" s="1204">
        <f t="shared" si="3"/>
        <v>0</v>
      </c>
      <c r="AA15" s="1205">
        <f t="shared" si="4"/>
        <v>0</v>
      </c>
      <c r="AB15" s="1206">
        <f t="shared" si="4"/>
        <v>0</v>
      </c>
      <c r="AC15" s="1214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204">
        <f t="shared" si="5"/>
        <v>0</v>
      </c>
      <c r="AE15" s="1215">
        <f t="shared" si="5"/>
        <v>0</v>
      </c>
      <c r="AF15" s="1215">
        <f t="shared" si="5"/>
        <v>0</v>
      </c>
      <c r="AG15" s="1215">
        <f t="shared" si="5"/>
        <v>0</v>
      </c>
      <c r="AH15" s="1216">
        <f t="shared" si="5"/>
        <v>0</v>
      </c>
      <c r="AI15" s="1216">
        <f t="shared" si="5"/>
        <v>0</v>
      </c>
      <c r="AJ15" s="1217">
        <f>IF(ISERROR(VLOOKUP($A15,기획현황!$F:$BS,기획현황!$AM$1,FALSE))=TRUE,0,VLOOKUP($A15,기획현황!$F:$BS,기획현황!$AM$1,FALSE))</f>
        <v>0</v>
      </c>
      <c r="AK15" s="1212">
        <f t="shared" si="0"/>
        <v>0</v>
      </c>
      <c r="AL15" s="31"/>
    </row>
    <row r="16" spans="1:47" ht="53.25" customHeight="1">
      <c r="B16" s="304" t="str">
        <f t="shared" si="6"/>
        <v/>
      </c>
      <c r="C16" s="1199">
        <f>IF(ISERROR(VLOOKUP($A16,기획현황!$F:$BS,기획현황!$AG$1,FALSE))=TRUE,0,VLOOKUP($A16,기획현황!$F:$BS,기획현황!$AG$1,FALSE))</f>
        <v>0</v>
      </c>
      <c r="D16" s="1199">
        <f>IF(ISERROR(VLOOKUP($A16,기획현황!$F:$BS,기획현황!$AK$1,FALSE))=TRUE,0,VLOOKUP($A16,기획현황!$F:$BS,기획현황!$AK$1,FALSE))</f>
        <v>0</v>
      </c>
      <c r="F16" s="1200"/>
      <c r="G16" s="1201" t="str">
        <f>IF(ISERROR(VLOOKUP($A16,기획현황!$F:$BS,기획현황!$U$1,FALSE))=TRUE,"",VLOOKUP($A16,기획현황!$F:$BS,기획현황!$U$1,FALSE))</f>
        <v/>
      </c>
      <c r="H16" s="1201" t="str">
        <f>IF(ISERROR(VLOOKUP($A16,기획현황!$F:$BS,기획현황!$X$1,FALSE))=TRUE,"",VLOOKUP($A16,기획현황!$F:$BS,기획현황!$X$1,FALSE))</f>
        <v/>
      </c>
      <c r="I16" s="1202" t="str">
        <f>IF(ISERROR(VLOOKUP($A16,기획현황!$F:$BS,기획현황!$AG$1,FALSE))=TRUE,"",VLOOKUP($A16,기획현황!$F:$BS,기획현황!$AG$1,FALSE))</f>
        <v/>
      </c>
      <c r="J16" s="1219">
        <f>SUMIF(기획현황!$F:$F,$A16,기획현황!$AF:$AF)</f>
        <v>0</v>
      </c>
      <c r="K16" s="1204">
        <f>IF(ISERROR(VLOOKUP($A16,기획현황!$F:$BS,기획현황!$AU$1,FALSE))=TRUE,0,VLOOKUP($A16,기획현황!$F:$BS,기획현황!$AU$1,FALSE))</f>
        <v>0</v>
      </c>
      <c r="L16" s="1205">
        <f>IF(ISERROR(VLOOKUP($A16,기획현황!$F:$BS,기획현황!$AV$1,FALSE))=TRUE,0,VLOOKUP($A16,기획현황!$F:$BS,기획현황!$AV$1,FALSE))</f>
        <v>0</v>
      </c>
      <c r="M16" s="1206">
        <f>IF(ISERROR(VLOOKUP($A16,기획현황!$F:$BS,기획현황!$AW$1,FALSE))=TRUE,0,VLOOKUP($A16,기획현황!$F:$BS,기획현황!$AW$1,FALSE))</f>
        <v>0</v>
      </c>
      <c r="N16" s="1214">
        <f>IF(ISERROR(VLOOKUP($A16,기획현황!$F:$BS,기획현황!$AP$1,FALSE))=TRUE,0,VLOOKUP($A16,기획현황!$F:$BS,기획현황!$AP$1,FALSE))</f>
        <v>0</v>
      </c>
      <c r="O16" s="1204">
        <f t="shared" si="1"/>
        <v>0</v>
      </c>
      <c r="P16" s="1218">
        <f t="shared" si="1"/>
        <v>0</v>
      </c>
      <c r="Q16" s="1215">
        <f t="shared" si="1"/>
        <v>0</v>
      </c>
      <c r="R16" s="1215">
        <f t="shared" si="1"/>
        <v>0</v>
      </c>
      <c r="S16" s="1216">
        <f t="shared" si="1"/>
        <v>0</v>
      </c>
      <c r="T16" s="1216">
        <f t="shared" si="1"/>
        <v>0</v>
      </c>
      <c r="U16" s="1217">
        <f>IF(ISERROR(VLOOKUP($A16,기획현황!$F:$BS,기획현황!$AM$1,FALSE))=TRUE,0,VLOOKUP($A16,기획현황!$F:$BS,기획현황!$AM$1,FALSE))</f>
        <v>0</v>
      </c>
      <c r="V16" s="1212">
        <f t="shared" si="2"/>
        <v>0</v>
      </c>
      <c r="W16" s="1213">
        <f>IF(ISERROR(VLOOKUP($A16,기획현황!$F:$BS,기획현황!$BG$1,FALSE))=TRUE,0,VLOOKUP($A16,기획현황!$F:$BS,기획현황!$BG$1,FALSE))</f>
        <v>0</v>
      </c>
      <c r="X16" s="1212"/>
      <c r="Y16" s="231"/>
      <c r="Z16" s="1204">
        <f t="shared" si="3"/>
        <v>0</v>
      </c>
      <c r="AA16" s="1205">
        <f t="shared" si="4"/>
        <v>0</v>
      </c>
      <c r="AB16" s="1206">
        <f t="shared" si="4"/>
        <v>0</v>
      </c>
      <c r="AC16" s="1214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204">
        <f t="shared" si="5"/>
        <v>0</v>
      </c>
      <c r="AE16" s="1215">
        <f t="shared" si="5"/>
        <v>0</v>
      </c>
      <c r="AF16" s="1215">
        <f t="shared" si="5"/>
        <v>0</v>
      </c>
      <c r="AG16" s="1215">
        <f t="shared" si="5"/>
        <v>0</v>
      </c>
      <c r="AH16" s="1216">
        <f t="shared" si="5"/>
        <v>0</v>
      </c>
      <c r="AI16" s="1216">
        <f t="shared" si="5"/>
        <v>0</v>
      </c>
      <c r="AJ16" s="1217">
        <f>IF(ISERROR(VLOOKUP($A16,기획현황!$F:$BS,기획현황!$AM$1,FALSE))=TRUE,0,VLOOKUP($A16,기획현황!$F:$BS,기획현황!$AM$1,FALSE))</f>
        <v>0</v>
      </c>
      <c r="AK16" s="1212">
        <f t="shared" si="0"/>
        <v>0</v>
      </c>
      <c r="AL16" s="31"/>
    </row>
    <row r="17" spans="2:38" ht="53.25" customHeight="1">
      <c r="B17" s="304" t="str">
        <f t="shared" si="6"/>
        <v/>
      </c>
      <c r="C17" s="1199">
        <f>IF(ISERROR(VLOOKUP($A17,기획현황!$F:$BS,기획현황!$AG$1,FALSE))=TRUE,0,VLOOKUP($A17,기획현황!$F:$BS,기획현황!$AG$1,FALSE))</f>
        <v>0</v>
      </c>
      <c r="D17" s="1199">
        <f>IF(ISERROR(VLOOKUP($A17,기획현황!$F:$BS,기획현황!$AK$1,FALSE))=TRUE,0,VLOOKUP($A17,기획현황!$F:$BS,기획현황!$AK$1,FALSE))</f>
        <v>0</v>
      </c>
      <c r="F17" s="1200"/>
      <c r="G17" s="1201" t="str">
        <f>IF(ISERROR(VLOOKUP($A17,기획현황!$F:$BS,기획현황!$U$1,FALSE))=TRUE,"",VLOOKUP($A17,기획현황!$F:$BS,기획현황!$U$1,FALSE))</f>
        <v/>
      </c>
      <c r="H17" s="1201" t="str">
        <f>IF(ISERROR(VLOOKUP($A17,기획현황!$F:$BS,기획현황!$X$1,FALSE))=TRUE,"",VLOOKUP($A17,기획현황!$F:$BS,기획현황!$X$1,FALSE))</f>
        <v/>
      </c>
      <c r="I17" s="1202" t="str">
        <f>IF(ISERROR(VLOOKUP($A17,기획현황!$F:$BS,기획현황!$AG$1,FALSE))=TRUE,"",VLOOKUP($A17,기획현황!$F:$BS,기획현황!$AG$1,FALSE))</f>
        <v/>
      </c>
      <c r="J17" s="1219">
        <f>SUMIF(기획현황!$F:$F,$A17,기획현황!$AF:$AF)</f>
        <v>0</v>
      </c>
      <c r="K17" s="1204">
        <f>IF(ISERROR(VLOOKUP($A17,기획현황!$F:$BS,기획현황!$AU$1,FALSE))=TRUE,0,VLOOKUP($A17,기획현황!$F:$BS,기획현황!$AU$1,FALSE))</f>
        <v>0</v>
      </c>
      <c r="L17" s="1205">
        <f>IF(ISERROR(VLOOKUP($A17,기획현황!$F:$BS,기획현황!$AV$1,FALSE))=TRUE,0,VLOOKUP($A17,기획현황!$F:$BS,기획현황!$AV$1,FALSE))</f>
        <v>0</v>
      </c>
      <c r="M17" s="1206">
        <f>IF(ISERROR(VLOOKUP($A17,기획현황!$F:$BS,기획현황!$AW$1,FALSE))=TRUE,0,VLOOKUP($A17,기획현황!$F:$BS,기획현황!$AW$1,FALSE))</f>
        <v>0</v>
      </c>
      <c r="N17" s="1214">
        <f>IF(ISERROR(VLOOKUP($A17,기획현황!$F:$BS,기획현황!$AP$1,FALSE))=TRUE,0,VLOOKUP($A17,기획현황!$F:$BS,기획현황!$AP$1,FALSE))</f>
        <v>0</v>
      </c>
      <c r="O17" s="1204">
        <f t="shared" si="1"/>
        <v>0</v>
      </c>
      <c r="P17" s="1218">
        <f t="shared" si="1"/>
        <v>0</v>
      </c>
      <c r="Q17" s="1215">
        <f t="shared" si="1"/>
        <v>0</v>
      </c>
      <c r="R17" s="1215">
        <f t="shared" si="1"/>
        <v>0</v>
      </c>
      <c r="S17" s="1216">
        <f t="shared" si="1"/>
        <v>0</v>
      </c>
      <c r="T17" s="1216">
        <f t="shared" si="1"/>
        <v>0</v>
      </c>
      <c r="U17" s="1217">
        <f>IF(ISERROR(VLOOKUP($A17,기획현황!$F:$BS,기획현황!$AM$1,FALSE))=TRUE,0,VLOOKUP($A17,기획현황!$F:$BS,기획현황!$AM$1,FALSE))</f>
        <v>0</v>
      </c>
      <c r="V17" s="1212">
        <f t="shared" si="2"/>
        <v>0</v>
      </c>
      <c r="W17" s="1213">
        <f>IF(ISERROR(VLOOKUP($A17,기획현황!$F:$BS,기획현황!$BG$1,FALSE))=TRUE,0,VLOOKUP($A17,기획현황!$F:$BS,기획현황!$BG$1,FALSE))</f>
        <v>0</v>
      </c>
      <c r="X17" s="1212"/>
      <c r="Y17" s="231"/>
      <c r="Z17" s="1204">
        <f t="shared" si="3"/>
        <v>0</v>
      </c>
      <c r="AA17" s="1205">
        <f t="shared" si="4"/>
        <v>0</v>
      </c>
      <c r="AB17" s="1206">
        <f t="shared" si="4"/>
        <v>0</v>
      </c>
      <c r="AC17" s="1214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204">
        <f t="shared" si="5"/>
        <v>0</v>
      </c>
      <c r="AE17" s="1215">
        <f t="shared" si="5"/>
        <v>0</v>
      </c>
      <c r="AF17" s="1215">
        <f t="shared" si="5"/>
        <v>0</v>
      </c>
      <c r="AG17" s="1215">
        <f t="shared" si="5"/>
        <v>0</v>
      </c>
      <c r="AH17" s="1216">
        <f t="shared" si="5"/>
        <v>0</v>
      </c>
      <c r="AI17" s="1216">
        <f t="shared" si="5"/>
        <v>0</v>
      </c>
      <c r="AJ17" s="1217">
        <f>IF(ISERROR(VLOOKUP($A17,기획현황!$F:$BS,기획현황!$AM$1,FALSE))=TRUE,0,VLOOKUP($A17,기획현황!$F:$BS,기획현황!$AM$1,FALSE))</f>
        <v>0</v>
      </c>
      <c r="AK17" s="1212">
        <f t="shared" si="0"/>
        <v>0</v>
      </c>
      <c r="AL17" s="31"/>
    </row>
    <row r="18" spans="2:38" ht="53.25" customHeight="1">
      <c r="B18" s="304" t="str">
        <f t="shared" si="6"/>
        <v/>
      </c>
      <c r="C18" s="1199">
        <f>IF(ISERROR(VLOOKUP($A18,기획현황!$F:$BS,기획현황!$AG$1,FALSE))=TRUE,0,VLOOKUP($A18,기획현황!$F:$BS,기획현황!$AG$1,FALSE))</f>
        <v>0</v>
      </c>
      <c r="D18" s="1199">
        <f>IF(ISERROR(VLOOKUP($A18,기획현황!$F:$BS,기획현황!$AK$1,FALSE))=TRUE,0,VLOOKUP($A18,기획현황!$F:$BS,기획현황!$AK$1,FALSE))</f>
        <v>0</v>
      </c>
      <c r="F18" s="1200"/>
      <c r="G18" s="1201" t="str">
        <f>IF(ISERROR(VLOOKUP($A18,기획현황!$F:$BS,기획현황!$U$1,FALSE))=TRUE,"",VLOOKUP($A18,기획현황!$F:$BS,기획현황!$U$1,FALSE))</f>
        <v/>
      </c>
      <c r="H18" s="1201" t="str">
        <f>IF(ISERROR(VLOOKUP($A18,기획현황!$F:$BS,기획현황!$X$1,FALSE))=TRUE,"",VLOOKUP($A18,기획현황!$F:$BS,기획현황!$X$1,FALSE))</f>
        <v/>
      </c>
      <c r="I18" s="1202" t="str">
        <f>IF(ISERROR(VLOOKUP($A18,기획현황!$F:$BS,기획현황!$AG$1,FALSE))=TRUE,"",VLOOKUP($A18,기획현황!$F:$BS,기획현황!$AG$1,FALSE))</f>
        <v/>
      </c>
      <c r="J18" s="1219">
        <f>SUMIF(기획현황!$F:$F,$A18,기획현황!$AF:$AF)</f>
        <v>0</v>
      </c>
      <c r="K18" s="1204">
        <f>IF(ISERROR(VLOOKUP($A18,기획현황!$F:$BS,기획현황!$AU$1,FALSE))=TRUE,0,VLOOKUP($A18,기획현황!$F:$BS,기획현황!$AU$1,FALSE))</f>
        <v>0</v>
      </c>
      <c r="L18" s="1205">
        <f>IF(ISERROR(VLOOKUP($A18,기획현황!$F:$BS,기획현황!$AV$1,FALSE))=TRUE,0,VLOOKUP($A18,기획현황!$F:$BS,기획현황!$AV$1,FALSE))</f>
        <v>0</v>
      </c>
      <c r="M18" s="1206">
        <f>IF(ISERROR(VLOOKUP($A18,기획현황!$F:$BS,기획현황!$AW$1,FALSE))=TRUE,0,VLOOKUP($A18,기획현황!$F:$BS,기획현황!$AW$1,FALSE))</f>
        <v>0</v>
      </c>
      <c r="N18" s="1214">
        <f>IF(ISERROR(VLOOKUP($A18,기획현황!$F:$BS,기획현황!$AP$1,FALSE))=TRUE,0,VLOOKUP($A18,기획현황!$F:$BS,기획현황!$AP$1,FALSE))</f>
        <v>0</v>
      </c>
      <c r="O18" s="1204">
        <f t="shared" si="1"/>
        <v>0</v>
      </c>
      <c r="P18" s="1218">
        <f t="shared" si="1"/>
        <v>0</v>
      </c>
      <c r="Q18" s="1215">
        <f t="shared" si="1"/>
        <v>0</v>
      </c>
      <c r="R18" s="1215">
        <f t="shared" si="1"/>
        <v>0</v>
      </c>
      <c r="S18" s="1216">
        <f t="shared" si="1"/>
        <v>0</v>
      </c>
      <c r="T18" s="1216">
        <f t="shared" si="1"/>
        <v>0</v>
      </c>
      <c r="U18" s="1217">
        <f>IF(ISERROR(VLOOKUP($A18,기획현황!$F:$BS,기획현황!$AM$1,FALSE))=TRUE,0,VLOOKUP($A18,기획현황!$F:$BS,기획현황!$AM$1,FALSE))</f>
        <v>0</v>
      </c>
      <c r="V18" s="1212">
        <f t="shared" si="2"/>
        <v>0</v>
      </c>
      <c r="W18" s="1213">
        <f>IF(ISERROR(VLOOKUP($A18,기획현황!$F:$BS,기획현황!$BG$1,FALSE))=TRUE,0,VLOOKUP($A18,기획현황!$F:$BS,기획현황!$BG$1,FALSE))</f>
        <v>0</v>
      </c>
      <c r="X18" s="1212"/>
      <c r="Y18" s="231"/>
      <c r="Z18" s="1204">
        <f t="shared" si="3"/>
        <v>0</v>
      </c>
      <c r="AA18" s="1205">
        <f t="shared" si="4"/>
        <v>0</v>
      </c>
      <c r="AB18" s="1206">
        <f t="shared" si="4"/>
        <v>0</v>
      </c>
      <c r="AC18" s="1214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204">
        <f t="shared" si="5"/>
        <v>0</v>
      </c>
      <c r="AE18" s="1215">
        <f t="shared" si="5"/>
        <v>0</v>
      </c>
      <c r="AF18" s="1215">
        <f t="shared" si="5"/>
        <v>0</v>
      </c>
      <c r="AG18" s="1215">
        <f t="shared" si="5"/>
        <v>0</v>
      </c>
      <c r="AH18" s="1216">
        <f t="shared" si="5"/>
        <v>0</v>
      </c>
      <c r="AI18" s="1216">
        <f t="shared" si="5"/>
        <v>0</v>
      </c>
      <c r="AJ18" s="1217">
        <f>IF(ISERROR(VLOOKUP($A18,기획현황!$F:$BS,기획현황!$AM$1,FALSE))=TRUE,0,VLOOKUP($A18,기획현황!$F:$BS,기획현황!$AM$1,FALSE))</f>
        <v>0</v>
      </c>
      <c r="AK18" s="1212">
        <f t="shared" si="0"/>
        <v>0</v>
      </c>
      <c r="AL18" s="31"/>
    </row>
    <row r="19" spans="2:38" ht="53.25" customHeight="1">
      <c r="B19" s="304" t="str">
        <f t="shared" si="6"/>
        <v/>
      </c>
      <c r="C19" s="1199">
        <f>IF(ISERROR(VLOOKUP($A19,기획현황!$F:$BS,기획현황!$AG$1,FALSE))=TRUE,0,VLOOKUP($A19,기획현황!$F:$BS,기획현황!$AG$1,FALSE))</f>
        <v>0</v>
      </c>
      <c r="D19" s="1199">
        <f>IF(ISERROR(VLOOKUP($A19,기획현황!$F:$BS,기획현황!$AK$1,FALSE))=TRUE,0,VLOOKUP($A19,기획현황!$F:$BS,기획현황!$AK$1,FALSE))</f>
        <v>0</v>
      </c>
      <c r="F19" s="1200"/>
      <c r="G19" s="1201" t="str">
        <f>IF(ISERROR(VLOOKUP($A19,기획현황!$F:$BS,기획현황!$U$1,FALSE))=TRUE,"",VLOOKUP($A19,기획현황!$F:$BS,기획현황!$U$1,FALSE))</f>
        <v/>
      </c>
      <c r="H19" s="1201" t="str">
        <f>IF(ISERROR(VLOOKUP($A19,기획현황!$F:$BS,기획현황!$X$1,FALSE))=TRUE,"",VLOOKUP($A19,기획현황!$F:$BS,기획현황!$X$1,FALSE))</f>
        <v/>
      </c>
      <c r="I19" s="1202" t="str">
        <f>IF(ISERROR(VLOOKUP($A19,기획현황!$F:$BS,기획현황!$AG$1,FALSE))=TRUE,"",VLOOKUP($A19,기획현황!$F:$BS,기획현황!$AG$1,FALSE))</f>
        <v/>
      </c>
      <c r="J19" s="1219">
        <f>SUMIF(기획현황!$F:$F,$A19,기획현황!$AF:$AF)</f>
        <v>0</v>
      </c>
      <c r="K19" s="1204">
        <f>IF(ISERROR(VLOOKUP($A19,기획현황!$F:$BS,기획현황!$AU$1,FALSE))=TRUE,0,VLOOKUP($A19,기획현황!$F:$BS,기획현황!$AU$1,FALSE))</f>
        <v>0</v>
      </c>
      <c r="L19" s="1205">
        <f>IF(ISERROR(VLOOKUP($A19,기획현황!$F:$BS,기획현황!$AV$1,FALSE))=TRUE,0,VLOOKUP($A19,기획현황!$F:$BS,기획현황!$AV$1,FALSE))</f>
        <v>0</v>
      </c>
      <c r="M19" s="1206">
        <f>IF(ISERROR(VLOOKUP($A19,기획현황!$F:$BS,기획현황!$AW$1,FALSE))=TRUE,0,VLOOKUP($A19,기획현황!$F:$BS,기획현황!$AW$1,FALSE))</f>
        <v>0</v>
      </c>
      <c r="N19" s="1214">
        <f>IF(ISERROR(VLOOKUP($A19,기획현황!$F:$BS,기획현황!$AP$1,FALSE))=TRUE,0,VLOOKUP($A19,기획현황!$F:$BS,기획현황!$AP$1,FALSE))</f>
        <v>0</v>
      </c>
      <c r="O19" s="1204">
        <f t="shared" si="1"/>
        <v>0</v>
      </c>
      <c r="P19" s="1218">
        <f t="shared" si="1"/>
        <v>0</v>
      </c>
      <c r="Q19" s="1215">
        <f t="shared" si="1"/>
        <v>0</v>
      </c>
      <c r="R19" s="1215">
        <f t="shared" si="1"/>
        <v>0</v>
      </c>
      <c r="S19" s="1216">
        <f t="shared" si="1"/>
        <v>0</v>
      </c>
      <c r="T19" s="1216">
        <f t="shared" si="1"/>
        <v>0</v>
      </c>
      <c r="U19" s="1217">
        <f>IF(ISERROR(VLOOKUP($A19,기획현황!$F:$BS,기획현황!$AM$1,FALSE))=TRUE,0,VLOOKUP($A19,기획현황!$F:$BS,기획현황!$AM$1,FALSE))</f>
        <v>0</v>
      </c>
      <c r="V19" s="1212">
        <f t="shared" si="2"/>
        <v>0</v>
      </c>
      <c r="W19" s="1213">
        <f>IF(ISERROR(VLOOKUP($A19,기획현황!$F:$BS,기획현황!$BG$1,FALSE))=TRUE,0,VLOOKUP($A19,기획현황!$F:$BS,기획현황!$BG$1,FALSE))</f>
        <v>0</v>
      </c>
      <c r="X19" s="1212"/>
      <c r="Y19" s="231"/>
      <c r="Z19" s="1204">
        <f t="shared" si="3"/>
        <v>0</v>
      </c>
      <c r="AA19" s="1205">
        <f t="shared" si="4"/>
        <v>0</v>
      </c>
      <c r="AB19" s="1206">
        <f t="shared" si="4"/>
        <v>0</v>
      </c>
      <c r="AC19" s="1214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204">
        <f t="shared" si="5"/>
        <v>0</v>
      </c>
      <c r="AE19" s="1215">
        <f t="shared" si="5"/>
        <v>0</v>
      </c>
      <c r="AF19" s="1215">
        <f t="shared" si="5"/>
        <v>0</v>
      </c>
      <c r="AG19" s="1215">
        <f t="shared" si="5"/>
        <v>0</v>
      </c>
      <c r="AH19" s="1216">
        <f t="shared" si="5"/>
        <v>0</v>
      </c>
      <c r="AI19" s="1216">
        <f t="shared" si="5"/>
        <v>0</v>
      </c>
      <c r="AJ19" s="1217">
        <f>IF(ISERROR(VLOOKUP($A19,기획현황!$F:$BS,기획현황!$AM$1,FALSE))=TRUE,0,VLOOKUP($A19,기획현황!$F:$BS,기획현황!$AM$1,FALSE))</f>
        <v>0</v>
      </c>
      <c r="AK19" s="1212">
        <f t="shared" si="0"/>
        <v>0</v>
      </c>
      <c r="AL19" s="31"/>
    </row>
    <row r="20" spans="2:38" ht="53.25" customHeight="1">
      <c r="B20" s="304" t="str">
        <f t="shared" si="6"/>
        <v/>
      </c>
      <c r="C20" s="1199">
        <f>IF(ISERROR(VLOOKUP($A20,기획현황!$F:$BS,기획현황!$AG$1,FALSE))=TRUE,0,VLOOKUP($A20,기획현황!$F:$BS,기획현황!$AG$1,FALSE))</f>
        <v>0</v>
      </c>
      <c r="D20" s="1199">
        <f>IF(ISERROR(VLOOKUP($A20,기획현황!$F:$BS,기획현황!$AK$1,FALSE))=TRUE,0,VLOOKUP($A20,기획현황!$F:$BS,기획현황!$AK$1,FALSE))</f>
        <v>0</v>
      </c>
      <c r="F20" s="1200"/>
      <c r="G20" s="1201" t="str">
        <f>IF(ISERROR(VLOOKUP($A20,기획현황!$F:$BS,기획현황!$U$1,FALSE))=TRUE,"",VLOOKUP($A20,기획현황!$F:$BS,기획현황!$U$1,FALSE))</f>
        <v/>
      </c>
      <c r="H20" s="1201" t="str">
        <f>IF(ISERROR(VLOOKUP($A20,기획현황!$F:$BS,기획현황!$X$1,FALSE))=TRUE,"",VLOOKUP($A20,기획현황!$F:$BS,기획현황!$X$1,FALSE))</f>
        <v/>
      </c>
      <c r="I20" s="1202" t="str">
        <f>IF(ISERROR(VLOOKUP($A20,기획현황!$F:$BS,기획현황!$AG$1,FALSE))=TRUE,"",VLOOKUP($A20,기획현황!$F:$BS,기획현황!$AG$1,FALSE))</f>
        <v/>
      </c>
      <c r="J20" s="1219">
        <f>SUMIF(기획현황!$F:$F,$A20,기획현황!$AF:$AF)</f>
        <v>0</v>
      </c>
      <c r="K20" s="1204">
        <f>IF(ISERROR(VLOOKUP($A20,기획현황!$F:$BS,기획현황!$AU$1,FALSE))=TRUE,0,VLOOKUP($A20,기획현황!$F:$BS,기획현황!$AU$1,FALSE))</f>
        <v>0</v>
      </c>
      <c r="L20" s="1205">
        <f>IF(ISERROR(VLOOKUP($A20,기획현황!$F:$BS,기획현황!$AV$1,FALSE))=TRUE,0,VLOOKUP($A20,기획현황!$F:$BS,기획현황!$AV$1,FALSE))</f>
        <v>0</v>
      </c>
      <c r="M20" s="1206">
        <f>IF(ISERROR(VLOOKUP($A20,기획현황!$F:$BS,기획현황!$AW$1,FALSE))=TRUE,0,VLOOKUP($A20,기획현황!$F:$BS,기획현황!$AW$1,FALSE))</f>
        <v>0</v>
      </c>
      <c r="N20" s="1214">
        <f>IF(ISERROR(VLOOKUP($A20,기획현황!$F:$BS,기획현황!$AP$1,FALSE))=TRUE,0,VLOOKUP($A20,기획현황!$F:$BS,기획현황!$AP$1,FALSE))</f>
        <v>0</v>
      </c>
      <c r="O20" s="1204">
        <f t="shared" si="1"/>
        <v>0</v>
      </c>
      <c r="P20" s="1218">
        <f t="shared" si="1"/>
        <v>0</v>
      </c>
      <c r="Q20" s="1215">
        <f t="shared" si="1"/>
        <v>0</v>
      </c>
      <c r="R20" s="1215">
        <f t="shared" si="1"/>
        <v>0</v>
      </c>
      <c r="S20" s="1216">
        <f t="shared" si="1"/>
        <v>0</v>
      </c>
      <c r="T20" s="1216">
        <f t="shared" si="1"/>
        <v>0</v>
      </c>
      <c r="U20" s="1217">
        <f>IF(ISERROR(VLOOKUP($A20,기획현황!$F:$BS,기획현황!$AM$1,FALSE))=TRUE,0,VLOOKUP($A20,기획현황!$F:$BS,기획현황!$AM$1,FALSE))</f>
        <v>0</v>
      </c>
      <c r="V20" s="1212">
        <f t="shared" si="2"/>
        <v>0</v>
      </c>
      <c r="W20" s="1213">
        <f>IF(ISERROR(VLOOKUP($A20,기획현황!$F:$BS,기획현황!$BG$1,FALSE))=TRUE,0,VLOOKUP($A20,기획현황!$F:$BS,기획현황!$BG$1,FALSE))</f>
        <v>0</v>
      </c>
      <c r="X20" s="1212"/>
      <c r="Y20" s="231"/>
      <c r="Z20" s="1204">
        <f t="shared" si="3"/>
        <v>0</v>
      </c>
      <c r="AA20" s="1205">
        <f t="shared" si="4"/>
        <v>0</v>
      </c>
      <c r="AB20" s="1206">
        <f t="shared" si="4"/>
        <v>0</v>
      </c>
      <c r="AC20" s="1214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204">
        <f t="shared" si="5"/>
        <v>0</v>
      </c>
      <c r="AE20" s="1215">
        <f t="shared" si="5"/>
        <v>0</v>
      </c>
      <c r="AF20" s="1215">
        <f t="shared" si="5"/>
        <v>0</v>
      </c>
      <c r="AG20" s="1215">
        <f t="shared" si="5"/>
        <v>0</v>
      </c>
      <c r="AH20" s="1216">
        <f t="shared" si="5"/>
        <v>0</v>
      </c>
      <c r="AI20" s="1216">
        <f t="shared" si="5"/>
        <v>0</v>
      </c>
      <c r="AJ20" s="1217">
        <f>IF(ISERROR(VLOOKUP($A20,기획현황!$F:$BS,기획현황!$AM$1,FALSE))=TRUE,0,VLOOKUP($A20,기획현황!$F:$BS,기획현황!$AM$1,FALSE))</f>
        <v>0</v>
      </c>
      <c r="AK20" s="1212">
        <f t="shared" si="0"/>
        <v>0</v>
      </c>
      <c r="AL20" s="31"/>
    </row>
    <row r="21" spans="2:38" ht="53.25" customHeight="1">
      <c r="B21" s="304" t="str">
        <f t="shared" si="6"/>
        <v/>
      </c>
      <c r="C21" s="1199">
        <f>IF(ISERROR(VLOOKUP($A21,기획현황!$F:$BS,기획현황!$AG$1,FALSE))=TRUE,0,VLOOKUP($A21,기획현황!$F:$BS,기획현황!$AG$1,FALSE))</f>
        <v>0</v>
      </c>
      <c r="D21" s="1199">
        <f>IF(ISERROR(VLOOKUP($A21,기획현황!$F:$BS,기획현황!$AK$1,FALSE))=TRUE,0,VLOOKUP($A21,기획현황!$F:$BS,기획현황!$AK$1,FALSE))</f>
        <v>0</v>
      </c>
      <c r="F21" s="1200"/>
      <c r="G21" s="1201" t="str">
        <f>IF(ISERROR(VLOOKUP($A21,기획현황!$F:$BS,기획현황!$U$1,FALSE))=TRUE,"",VLOOKUP($A21,기획현황!$F:$BS,기획현황!$U$1,FALSE))</f>
        <v/>
      </c>
      <c r="H21" s="1201" t="str">
        <f>IF(ISERROR(VLOOKUP($A21,기획현황!$F:$BS,기획현황!$X$1,FALSE))=TRUE,"",VLOOKUP($A21,기획현황!$F:$BS,기획현황!$X$1,FALSE))</f>
        <v/>
      </c>
      <c r="I21" s="1202" t="str">
        <f>IF(ISERROR(VLOOKUP($A21,기획현황!$F:$BS,기획현황!$AG$1,FALSE))=TRUE,"",VLOOKUP($A21,기획현황!$F:$BS,기획현황!$AG$1,FALSE))</f>
        <v/>
      </c>
      <c r="J21" s="1219">
        <f>SUMIF(기획현황!$F:$F,$A21,기획현황!$AF:$AF)</f>
        <v>0</v>
      </c>
      <c r="K21" s="1204">
        <f>IF(ISERROR(VLOOKUP($A21,기획현황!$F:$BS,기획현황!$AU$1,FALSE))=TRUE,0,VLOOKUP($A21,기획현황!$F:$BS,기획현황!$AU$1,FALSE))</f>
        <v>0</v>
      </c>
      <c r="L21" s="1205">
        <f>IF(ISERROR(VLOOKUP($A21,기획현황!$F:$BS,기획현황!$AV$1,FALSE))=TRUE,0,VLOOKUP($A21,기획현황!$F:$BS,기획현황!$AV$1,FALSE))</f>
        <v>0</v>
      </c>
      <c r="M21" s="1206">
        <f>IF(ISERROR(VLOOKUP($A21,기획현황!$F:$BS,기획현황!$AW$1,FALSE))=TRUE,0,VLOOKUP($A21,기획현황!$F:$BS,기획현황!$AW$1,FALSE))</f>
        <v>0</v>
      </c>
      <c r="N21" s="1214">
        <f>IF(ISERROR(VLOOKUP($A21,기획현황!$F:$BS,기획현황!$AP$1,FALSE))=TRUE,0,VLOOKUP($A21,기획현황!$F:$BS,기획현황!$AP$1,FALSE))</f>
        <v>0</v>
      </c>
      <c r="O21" s="1204">
        <f t="shared" si="1"/>
        <v>0</v>
      </c>
      <c r="P21" s="1218">
        <f t="shared" si="1"/>
        <v>0</v>
      </c>
      <c r="Q21" s="1215">
        <f t="shared" si="1"/>
        <v>0</v>
      </c>
      <c r="R21" s="1215">
        <f t="shared" si="1"/>
        <v>0</v>
      </c>
      <c r="S21" s="1216">
        <f t="shared" si="1"/>
        <v>0</v>
      </c>
      <c r="T21" s="1216">
        <f t="shared" si="1"/>
        <v>0</v>
      </c>
      <c r="U21" s="1217">
        <f>IF(ISERROR(VLOOKUP($A21,기획현황!$F:$BS,기획현황!$AM$1,FALSE))=TRUE,0,VLOOKUP($A21,기획현황!$F:$BS,기획현황!$AM$1,FALSE))</f>
        <v>0</v>
      </c>
      <c r="V21" s="1212">
        <f t="shared" si="2"/>
        <v>0</v>
      </c>
      <c r="W21" s="1213">
        <f>IF(ISERROR(VLOOKUP($A21,기획현황!$F:$BS,기획현황!$BG$1,FALSE))=TRUE,0,VLOOKUP($A21,기획현황!$F:$BS,기획현황!$BG$1,FALSE))</f>
        <v>0</v>
      </c>
      <c r="X21" s="1212"/>
      <c r="Y21" s="231"/>
      <c r="Z21" s="1204">
        <f t="shared" si="3"/>
        <v>0</v>
      </c>
      <c r="AA21" s="1205">
        <f t="shared" si="4"/>
        <v>0</v>
      </c>
      <c r="AB21" s="1206">
        <f t="shared" si="4"/>
        <v>0</v>
      </c>
      <c r="AC21" s="1214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204">
        <f t="shared" si="5"/>
        <v>0</v>
      </c>
      <c r="AE21" s="1215">
        <f t="shared" si="5"/>
        <v>0</v>
      </c>
      <c r="AF21" s="1215">
        <f t="shared" si="5"/>
        <v>0</v>
      </c>
      <c r="AG21" s="1215">
        <f t="shared" si="5"/>
        <v>0</v>
      </c>
      <c r="AH21" s="1216">
        <f t="shared" si="5"/>
        <v>0</v>
      </c>
      <c r="AI21" s="1216">
        <f t="shared" si="5"/>
        <v>0</v>
      </c>
      <c r="AJ21" s="1217">
        <f>IF(ISERROR(VLOOKUP($A21,기획현황!$F:$BS,기획현황!$AM$1,FALSE))=TRUE,0,VLOOKUP($A21,기획현황!$F:$BS,기획현황!$AM$1,FALSE))</f>
        <v>0</v>
      </c>
      <c r="AK21" s="1212">
        <f t="shared" si="0"/>
        <v>0</v>
      </c>
      <c r="AL21" s="31"/>
    </row>
    <row r="22" spans="2:38" ht="53.25" customHeight="1">
      <c r="B22" s="304" t="str">
        <f t="shared" si="6"/>
        <v/>
      </c>
      <c r="C22" s="1199">
        <f>IF(ISERROR(VLOOKUP($A22,기획현황!$F:$BS,기획현황!$AG$1,FALSE))=TRUE,0,VLOOKUP($A22,기획현황!$F:$BS,기획현황!$AG$1,FALSE))</f>
        <v>0</v>
      </c>
      <c r="D22" s="1199">
        <f>IF(ISERROR(VLOOKUP($A22,기획현황!$F:$BS,기획현황!$AK$1,FALSE))=TRUE,0,VLOOKUP($A22,기획현황!$F:$BS,기획현황!$AK$1,FALSE))</f>
        <v>0</v>
      </c>
      <c r="F22" s="1200"/>
      <c r="G22" s="1201" t="str">
        <f>IF(ISERROR(VLOOKUP($A22,기획현황!$F:$BS,기획현황!$U$1,FALSE))=TRUE,"",VLOOKUP($A22,기획현황!$F:$BS,기획현황!$U$1,FALSE))</f>
        <v/>
      </c>
      <c r="H22" s="1201" t="str">
        <f>IF(ISERROR(VLOOKUP($A22,기획현황!$F:$BS,기획현황!$X$1,FALSE))=TRUE,"",VLOOKUP($A22,기획현황!$F:$BS,기획현황!$X$1,FALSE))</f>
        <v/>
      </c>
      <c r="I22" s="1202" t="str">
        <f>IF(ISERROR(VLOOKUP($A22,기획현황!$F:$BS,기획현황!$AG$1,FALSE))=TRUE,"",VLOOKUP($A22,기획현황!$F:$BS,기획현황!$AG$1,FALSE))</f>
        <v/>
      </c>
      <c r="J22" s="1219">
        <f>SUMIF(기획현황!$F:$F,$A22,기획현황!$AF:$AF)</f>
        <v>0</v>
      </c>
      <c r="K22" s="1204">
        <f>IF(ISERROR(VLOOKUP($A22,기획현황!$F:$BS,기획현황!$AU$1,FALSE))=TRUE,0,VLOOKUP($A22,기획현황!$F:$BS,기획현황!$AU$1,FALSE))</f>
        <v>0</v>
      </c>
      <c r="L22" s="1205">
        <f>IF(ISERROR(VLOOKUP($A22,기획현황!$F:$BS,기획현황!$AV$1,FALSE))=TRUE,0,VLOOKUP($A22,기획현황!$F:$BS,기획현황!$AV$1,FALSE))</f>
        <v>0</v>
      </c>
      <c r="M22" s="1206">
        <f>IF(ISERROR(VLOOKUP($A22,기획현황!$F:$BS,기획현황!$AW$1,FALSE))=TRUE,0,VLOOKUP($A22,기획현황!$F:$BS,기획현황!$AW$1,FALSE))</f>
        <v>0</v>
      </c>
      <c r="N22" s="1214">
        <f>IF(ISERROR(VLOOKUP($A22,기획현황!$F:$BS,기획현황!$AP$1,FALSE))=TRUE,0,VLOOKUP($A22,기획현황!$F:$BS,기획현황!$AP$1,FALSE))</f>
        <v>0</v>
      </c>
      <c r="O22" s="1204">
        <f t="shared" ref="O22:T64" si="7">($N22*1.1)*O$4</f>
        <v>0</v>
      </c>
      <c r="P22" s="1218">
        <f t="shared" si="7"/>
        <v>0</v>
      </c>
      <c r="Q22" s="1215">
        <f t="shared" si="7"/>
        <v>0</v>
      </c>
      <c r="R22" s="1215">
        <f t="shared" si="7"/>
        <v>0</v>
      </c>
      <c r="S22" s="1216">
        <f t="shared" si="7"/>
        <v>0</v>
      </c>
      <c r="T22" s="1216">
        <f t="shared" si="7"/>
        <v>0</v>
      </c>
      <c r="U22" s="1217">
        <f>IF(ISERROR(VLOOKUP($A22,기획현황!$F:$BS,기획현황!$AM$1,FALSE))=TRUE,0,VLOOKUP($A22,기획현황!$F:$BS,기획현황!$AM$1,FALSE))</f>
        <v>0</v>
      </c>
      <c r="V22" s="1212">
        <f t="shared" si="2"/>
        <v>0</v>
      </c>
      <c r="W22" s="1213">
        <f>IF(ISERROR(VLOOKUP($A22,기획현황!$F:$BS,기획현황!$BG$1,FALSE))=TRUE,0,VLOOKUP($A22,기획현황!$F:$BS,기획현황!$BG$1,FALSE))</f>
        <v>0</v>
      </c>
      <c r="X22" s="1212"/>
      <c r="Y22" s="231"/>
      <c r="Z22" s="1204">
        <f t="shared" si="3"/>
        <v>0</v>
      </c>
      <c r="AA22" s="1205">
        <f t="shared" si="4"/>
        <v>0</v>
      </c>
      <c r="AB22" s="1206">
        <f t="shared" si="4"/>
        <v>0</v>
      </c>
      <c r="AC22" s="1214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204">
        <f t="shared" ref="AD22:AI63" si="8">($N22*1.1)*AD$4</f>
        <v>0</v>
      </c>
      <c r="AE22" s="1215">
        <f t="shared" si="8"/>
        <v>0</v>
      </c>
      <c r="AF22" s="1215">
        <f t="shared" si="8"/>
        <v>0</v>
      </c>
      <c r="AG22" s="1215">
        <f t="shared" si="8"/>
        <v>0</v>
      </c>
      <c r="AH22" s="1216">
        <f t="shared" si="8"/>
        <v>0</v>
      </c>
      <c r="AI22" s="1216">
        <f t="shared" si="8"/>
        <v>0</v>
      </c>
      <c r="AJ22" s="1217">
        <f>IF(ISERROR(VLOOKUP($A22,기획현황!$F:$BS,기획현황!$AM$1,FALSE))=TRUE,0,VLOOKUP($A22,기획현황!$F:$BS,기획현황!$AM$1,FALSE))</f>
        <v>0</v>
      </c>
      <c r="AK22" s="1212">
        <f t="shared" si="0"/>
        <v>0</v>
      </c>
      <c r="AL22" s="31"/>
    </row>
    <row r="23" spans="2:38" ht="53.25" customHeight="1">
      <c r="B23" s="304" t="str">
        <f t="shared" si="6"/>
        <v/>
      </c>
      <c r="C23" s="1199">
        <f>IF(ISERROR(VLOOKUP($A23,기획현황!$F:$BS,기획현황!$AG$1,FALSE))=TRUE,0,VLOOKUP($A23,기획현황!$F:$BS,기획현황!$AG$1,FALSE))</f>
        <v>0</v>
      </c>
      <c r="D23" s="1199">
        <f>IF(ISERROR(VLOOKUP($A23,기획현황!$F:$BS,기획현황!$AK$1,FALSE))=TRUE,0,VLOOKUP($A23,기획현황!$F:$BS,기획현황!$AK$1,FALSE))</f>
        <v>0</v>
      </c>
      <c r="F23" s="1200"/>
      <c r="G23" s="1201" t="str">
        <f>IF(ISERROR(VLOOKUP($A23,기획현황!$F:$BS,기획현황!$U$1,FALSE))=TRUE,"",VLOOKUP($A23,기획현황!$F:$BS,기획현황!$U$1,FALSE))</f>
        <v/>
      </c>
      <c r="H23" s="1201" t="str">
        <f>IF(ISERROR(VLOOKUP($A23,기획현황!$F:$BS,기획현황!$X$1,FALSE))=TRUE,"",VLOOKUP($A23,기획현황!$F:$BS,기획현황!$X$1,FALSE))</f>
        <v/>
      </c>
      <c r="I23" s="1202" t="str">
        <f>IF(ISERROR(VLOOKUP($A23,기획현황!$F:$BS,기획현황!$AG$1,FALSE))=TRUE,"",VLOOKUP($A23,기획현황!$F:$BS,기획현황!$AG$1,FALSE))</f>
        <v/>
      </c>
      <c r="J23" s="1219">
        <f>SUMIF(기획현황!$F:$F,$A23,기획현황!$AF:$AF)</f>
        <v>0</v>
      </c>
      <c r="K23" s="1204">
        <f>IF(ISERROR(VLOOKUP($A23,기획현황!$F:$BS,기획현황!$AU$1,FALSE))=TRUE,0,VLOOKUP($A23,기획현황!$F:$BS,기획현황!$AU$1,FALSE))</f>
        <v>0</v>
      </c>
      <c r="L23" s="1205">
        <f>IF(ISERROR(VLOOKUP($A23,기획현황!$F:$BS,기획현황!$AV$1,FALSE))=TRUE,0,VLOOKUP($A23,기획현황!$F:$BS,기획현황!$AV$1,FALSE))</f>
        <v>0</v>
      </c>
      <c r="M23" s="1206">
        <f>IF(ISERROR(VLOOKUP($A23,기획현황!$F:$BS,기획현황!$AW$1,FALSE))=TRUE,0,VLOOKUP($A23,기획현황!$F:$BS,기획현황!$AW$1,FALSE))</f>
        <v>0</v>
      </c>
      <c r="N23" s="1214">
        <f>IF(ISERROR(VLOOKUP($A23,기획현황!$F:$BS,기획현황!$AP$1,FALSE))=TRUE,0,VLOOKUP($A23,기획현황!$F:$BS,기획현황!$AP$1,FALSE))</f>
        <v>0</v>
      </c>
      <c r="O23" s="1204">
        <f t="shared" si="7"/>
        <v>0</v>
      </c>
      <c r="P23" s="1218">
        <f t="shared" si="7"/>
        <v>0</v>
      </c>
      <c r="Q23" s="1215">
        <f t="shared" si="7"/>
        <v>0</v>
      </c>
      <c r="R23" s="1215">
        <f t="shared" si="7"/>
        <v>0</v>
      </c>
      <c r="S23" s="1216">
        <f t="shared" si="7"/>
        <v>0</v>
      </c>
      <c r="T23" s="1216">
        <f t="shared" si="7"/>
        <v>0</v>
      </c>
      <c r="U23" s="1217">
        <f>IF(ISERROR(VLOOKUP($A23,기획현황!$F:$BS,기획현황!$AM$1,FALSE))=TRUE,0,VLOOKUP($A23,기획현황!$F:$BS,기획현황!$AM$1,FALSE))</f>
        <v>0</v>
      </c>
      <c r="V23" s="1212">
        <f t="shared" si="2"/>
        <v>0</v>
      </c>
      <c r="W23" s="1213">
        <f>IF(ISERROR(VLOOKUP($A23,기획현황!$F:$BS,기획현황!$BG$1,FALSE))=TRUE,0,VLOOKUP($A23,기획현황!$F:$BS,기획현황!$BG$1,FALSE))</f>
        <v>0</v>
      </c>
      <c r="X23" s="1212"/>
      <c r="Y23" s="231"/>
      <c r="Z23" s="1204">
        <f t="shared" si="3"/>
        <v>0</v>
      </c>
      <c r="AA23" s="1205">
        <f t="shared" si="4"/>
        <v>0</v>
      </c>
      <c r="AB23" s="1206">
        <f t="shared" si="4"/>
        <v>0</v>
      </c>
      <c r="AC23" s="1214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204">
        <f t="shared" si="8"/>
        <v>0</v>
      </c>
      <c r="AE23" s="1215">
        <f t="shared" si="8"/>
        <v>0</v>
      </c>
      <c r="AF23" s="1215">
        <f t="shared" si="8"/>
        <v>0</v>
      </c>
      <c r="AG23" s="1215">
        <f t="shared" si="8"/>
        <v>0</v>
      </c>
      <c r="AH23" s="1216">
        <f t="shared" si="8"/>
        <v>0</v>
      </c>
      <c r="AI23" s="1216">
        <f t="shared" si="8"/>
        <v>0</v>
      </c>
      <c r="AJ23" s="1217">
        <f>IF(ISERROR(VLOOKUP($A23,기획현황!$F:$BS,기획현황!$AM$1,FALSE))=TRUE,0,VLOOKUP($A23,기획현황!$F:$BS,기획현황!$AM$1,FALSE))</f>
        <v>0</v>
      </c>
      <c r="AK23" s="1212">
        <f t="shared" si="0"/>
        <v>0</v>
      </c>
      <c r="AL23" s="31"/>
    </row>
    <row r="24" spans="2:38" ht="53.25" customHeight="1">
      <c r="B24" s="304" t="str">
        <f t="shared" si="6"/>
        <v/>
      </c>
      <c r="C24" s="1199">
        <f>IF(ISERROR(VLOOKUP($A24,기획현황!$F:$BS,기획현황!$AG$1,FALSE))=TRUE,0,VLOOKUP($A24,기획현황!$F:$BS,기획현황!$AG$1,FALSE))</f>
        <v>0</v>
      </c>
      <c r="D24" s="1199">
        <f>IF(ISERROR(VLOOKUP($A24,기획현황!$F:$BS,기획현황!$AK$1,FALSE))=TRUE,0,VLOOKUP($A24,기획현황!$F:$BS,기획현황!$AK$1,FALSE))</f>
        <v>0</v>
      </c>
      <c r="F24" s="1200"/>
      <c r="G24" s="1201" t="str">
        <f>IF(ISERROR(VLOOKUP($A24,기획현황!$F:$BS,기획현황!$U$1,FALSE))=TRUE,"",VLOOKUP($A24,기획현황!$F:$BS,기획현황!$U$1,FALSE))</f>
        <v/>
      </c>
      <c r="H24" s="1201" t="str">
        <f>IF(ISERROR(VLOOKUP($A24,기획현황!$F:$BS,기획현황!$X$1,FALSE))=TRUE,"",VLOOKUP($A24,기획현황!$F:$BS,기획현황!$X$1,FALSE))</f>
        <v/>
      </c>
      <c r="I24" s="1202" t="str">
        <f>IF(ISERROR(VLOOKUP($A24,기획현황!$F:$BS,기획현황!$AG$1,FALSE))=TRUE,"",VLOOKUP($A24,기획현황!$F:$BS,기획현황!$AG$1,FALSE))</f>
        <v/>
      </c>
      <c r="J24" s="1219">
        <f>SUMIF(기획현황!$F:$F,$A24,기획현황!$AF:$AF)</f>
        <v>0</v>
      </c>
      <c r="K24" s="1204">
        <f>IF(ISERROR(VLOOKUP($A24,기획현황!$F:$BS,기획현황!$AU$1,FALSE))=TRUE,0,VLOOKUP($A24,기획현황!$F:$BS,기획현황!$AU$1,FALSE))</f>
        <v>0</v>
      </c>
      <c r="L24" s="1205">
        <f>IF(ISERROR(VLOOKUP($A24,기획현황!$F:$BS,기획현황!$AV$1,FALSE))=TRUE,0,VLOOKUP($A24,기획현황!$F:$BS,기획현황!$AV$1,FALSE))</f>
        <v>0</v>
      </c>
      <c r="M24" s="1206">
        <f>IF(ISERROR(VLOOKUP($A24,기획현황!$F:$BS,기획현황!$AW$1,FALSE))=TRUE,0,VLOOKUP($A24,기획현황!$F:$BS,기획현황!$AW$1,FALSE))</f>
        <v>0</v>
      </c>
      <c r="N24" s="1214">
        <f>IF(ISERROR(VLOOKUP($A24,기획현황!$F:$BS,기획현황!$AP$1,FALSE))=TRUE,0,VLOOKUP($A24,기획현황!$F:$BS,기획현황!$AP$1,FALSE))</f>
        <v>0</v>
      </c>
      <c r="O24" s="1204">
        <f t="shared" si="7"/>
        <v>0</v>
      </c>
      <c r="P24" s="1218">
        <f t="shared" si="7"/>
        <v>0</v>
      </c>
      <c r="Q24" s="1215">
        <f t="shared" si="7"/>
        <v>0</v>
      </c>
      <c r="R24" s="1215">
        <f t="shared" si="7"/>
        <v>0</v>
      </c>
      <c r="S24" s="1216">
        <f t="shared" si="7"/>
        <v>0</v>
      </c>
      <c r="T24" s="1216">
        <f t="shared" si="7"/>
        <v>0</v>
      </c>
      <c r="U24" s="1217">
        <f>IF(ISERROR(VLOOKUP($A24,기획현황!$F:$BS,기획현황!$AM$1,FALSE))=TRUE,0,VLOOKUP($A24,기획현황!$F:$BS,기획현황!$AM$1,FALSE))</f>
        <v>0</v>
      </c>
      <c r="V24" s="1212">
        <f t="shared" si="2"/>
        <v>0</v>
      </c>
      <c r="W24" s="1213">
        <f>IF(ISERROR(VLOOKUP($A24,기획현황!$F:$BS,기획현황!$BG$1,FALSE))=TRUE,0,VLOOKUP($A24,기획현황!$F:$BS,기획현황!$BG$1,FALSE))</f>
        <v>0</v>
      </c>
      <c r="X24" s="1212"/>
      <c r="Y24" s="231"/>
      <c r="Z24" s="1204">
        <f t="shared" si="3"/>
        <v>0</v>
      </c>
      <c r="AA24" s="1205">
        <f t="shared" si="4"/>
        <v>0</v>
      </c>
      <c r="AB24" s="1206">
        <f t="shared" si="4"/>
        <v>0</v>
      </c>
      <c r="AC24" s="1214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204">
        <f t="shared" si="8"/>
        <v>0</v>
      </c>
      <c r="AE24" s="1215">
        <f t="shared" si="8"/>
        <v>0</v>
      </c>
      <c r="AF24" s="1215">
        <f t="shared" si="8"/>
        <v>0</v>
      </c>
      <c r="AG24" s="1215">
        <f t="shared" si="8"/>
        <v>0</v>
      </c>
      <c r="AH24" s="1216">
        <f t="shared" si="8"/>
        <v>0</v>
      </c>
      <c r="AI24" s="1216">
        <f t="shared" si="8"/>
        <v>0</v>
      </c>
      <c r="AJ24" s="1217">
        <f>IF(ISERROR(VLOOKUP($A24,기획현황!$F:$BS,기획현황!$AM$1,FALSE))=TRUE,0,VLOOKUP($A24,기획현황!$F:$BS,기획현황!$AM$1,FALSE))</f>
        <v>0</v>
      </c>
      <c r="AK24" s="1212">
        <f t="shared" si="0"/>
        <v>0</v>
      </c>
      <c r="AL24" s="31"/>
    </row>
    <row r="25" spans="2:38" ht="53.25" customHeight="1">
      <c r="B25" s="304" t="str">
        <f t="shared" si="6"/>
        <v/>
      </c>
      <c r="C25" s="1199">
        <f>IF(ISERROR(VLOOKUP($A25,기획현황!$F:$BS,기획현황!$AG$1,FALSE))=TRUE,0,VLOOKUP($A25,기획현황!$F:$BS,기획현황!$AG$1,FALSE))</f>
        <v>0</v>
      </c>
      <c r="D25" s="1199">
        <f>IF(ISERROR(VLOOKUP($A25,기획현황!$F:$BS,기획현황!$AK$1,FALSE))=TRUE,0,VLOOKUP($A25,기획현황!$F:$BS,기획현황!$AK$1,FALSE))</f>
        <v>0</v>
      </c>
      <c r="F25" s="1200"/>
      <c r="G25" s="1201" t="str">
        <f>IF(ISERROR(VLOOKUP($A25,기획현황!$F:$BS,기획현황!$U$1,FALSE))=TRUE,"",VLOOKUP($A25,기획현황!$F:$BS,기획현황!$U$1,FALSE))</f>
        <v/>
      </c>
      <c r="H25" s="1201" t="str">
        <f>IF(ISERROR(VLOOKUP($A25,기획현황!$F:$BS,기획현황!$X$1,FALSE))=TRUE,"",VLOOKUP($A25,기획현황!$F:$BS,기획현황!$X$1,FALSE))</f>
        <v/>
      </c>
      <c r="I25" s="1202" t="str">
        <f>IF(ISERROR(VLOOKUP($A25,기획현황!$F:$BS,기획현황!$AG$1,FALSE))=TRUE,"",VLOOKUP($A25,기획현황!$F:$BS,기획현황!$AG$1,FALSE))</f>
        <v/>
      </c>
      <c r="J25" s="1219">
        <f>SUMIF(기획현황!$F:$F,$A25,기획현황!$AF:$AF)</f>
        <v>0</v>
      </c>
      <c r="K25" s="1204">
        <f>IF(ISERROR(VLOOKUP($A25,기획현황!$F:$BS,기획현황!$AU$1,FALSE))=TRUE,0,VLOOKUP($A25,기획현황!$F:$BS,기획현황!$AU$1,FALSE))</f>
        <v>0</v>
      </c>
      <c r="L25" s="1205">
        <f>IF(ISERROR(VLOOKUP($A25,기획현황!$F:$BS,기획현황!$AV$1,FALSE))=TRUE,0,VLOOKUP($A25,기획현황!$F:$BS,기획현황!$AV$1,FALSE))</f>
        <v>0</v>
      </c>
      <c r="M25" s="1206">
        <f>IF(ISERROR(VLOOKUP($A25,기획현황!$F:$BS,기획현황!$AW$1,FALSE))=TRUE,0,VLOOKUP($A25,기획현황!$F:$BS,기획현황!$AW$1,FALSE))</f>
        <v>0</v>
      </c>
      <c r="N25" s="1214">
        <f>IF(ISERROR(VLOOKUP($A25,기획현황!$F:$BS,기획현황!$AP$1,FALSE))=TRUE,0,VLOOKUP($A25,기획현황!$F:$BS,기획현황!$AP$1,FALSE))</f>
        <v>0</v>
      </c>
      <c r="O25" s="1204">
        <f t="shared" si="7"/>
        <v>0</v>
      </c>
      <c r="P25" s="1218">
        <f t="shared" si="7"/>
        <v>0</v>
      </c>
      <c r="Q25" s="1215">
        <f t="shared" si="7"/>
        <v>0</v>
      </c>
      <c r="R25" s="1215">
        <f t="shared" si="7"/>
        <v>0</v>
      </c>
      <c r="S25" s="1216">
        <f t="shared" si="7"/>
        <v>0</v>
      </c>
      <c r="T25" s="1216">
        <f t="shared" si="7"/>
        <v>0</v>
      </c>
      <c r="U25" s="1217">
        <f>IF(ISERROR(VLOOKUP($A25,기획현황!$F:$BS,기획현황!$AM$1,FALSE))=TRUE,0,VLOOKUP($A25,기획현황!$F:$BS,기획현황!$AM$1,FALSE))</f>
        <v>0</v>
      </c>
      <c r="V25" s="1212">
        <f t="shared" si="2"/>
        <v>0</v>
      </c>
      <c r="W25" s="1213">
        <f>IF(ISERROR(VLOOKUP($A25,기획현황!$F:$BS,기획현황!$BG$1,FALSE))=TRUE,0,VLOOKUP($A25,기획현황!$F:$BS,기획현황!$BG$1,FALSE))</f>
        <v>0</v>
      </c>
      <c r="X25" s="1212"/>
      <c r="Y25" s="231"/>
      <c r="Z25" s="1204">
        <f t="shared" si="3"/>
        <v>0</v>
      </c>
      <c r="AA25" s="1205">
        <f t="shared" si="4"/>
        <v>0</v>
      </c>
      <c r="AB25" s="1206">
        <f t="shared" si="4"/>
        <v>0</v>
      </c>
      <c r="AC25" s="1214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204">
        <f t="shared" si="8"/>
        <v>0</v>
      </c>
      <c r="AE25" s="1215">
        <f t="shared" si="8"/>
        <v>0</v>
      </c>
      <c r="AF25" s="1215">
        <f t="shared" si="8"/>
        <v>0</v>
      </c>
      <c r="AG25" s="1215">
        <f t="shared" si="8"/>
        <v>0</v>
      </c>
      <c r="AH25" s="1216">
        <f t="shared" si="8"/>
        <v>0</v>
      </c>
      <c r="AI25" s="1216">
        <f t="shared" si="8"/>
        <v>0</v>
      </c>
      <c r="AJ25" s="1217">
        <f>IF(ISERROR(VLOOKUP($A25,기획현황!$F:$BS,기획현황!$AM$1,FALSE))=TRUE,0,VLOOKUP($A25,기획현황!$F:$BS,기획현황!$AM$1,FALSE))</f>
        <v>0</v>
      </c>
      <c r="AK25" s="1212">
        <f t="shared" si="0"/>
        <v>0</v>
      </c>
      <c r="AL25" s="31"/>
    </row>
    <row r="26" spans="2:38" ht="53.25" customHeight="1">
      <c r="B26" s="304" t="str">
        <f t="shared" si="6"/>
        <v/>
      </c>
      <c r="C26" s="1199">
        <f>IF(ISERROR(VLOOKUP($A26,기획현황!$F:$BS,기획현황!$AG$1,FALSE))=TRUE,0,VLOOKUP($A26,기획현황!$F:$BS,기획현황!$AG$1,FALSE))</f>
        <v>0</v>
      </c>
      <c r="D26" s="1199">
        <f>IF(ISERROR(VLOOKUP($A26,기획현황!$F:$BS,기획현황!$AK$1,FALSE))=TRUE,0,VLOOKUP($A26,기획현황!$F:$BS,기획현황!$AK$1,FALSE))</f>
        <v>0</v>
      </c>
      <c r="F26" s="1200"/>
      <c r="G26" s="1201" t="str">
        <f>IF(ISERROR(VLOOKUP($A26,기획현황!$F:$BS,기획현황!$U$1,FALSE))=TRUE,"",VLOOKUP($A26,기획현황!$F:$BS,기획현황!$U$1,FALSE))</f>
        <v/>
      </c>
      <c r="H26" s="1201" t="str">
        <f>IF(ISERROR(VLOOKUP($A26,기획현황!$F:$BS,기획현황!$X$1,FALSE))=TRUE,"",VLOOKUP($A26,기획현황!$F:$BS,기획현황!$X$1,FALSE))</f>
        <v/>
      </c>
      <c r="I26" s="1202" t="str">
        <f>IF(ISERROR(VLOOKUP($A26,기획현황!$F:$BS,기획현황!$AG$1,FALSE))=TRUE,"",VLOOKUP($A26,기획현황!$F:$BS,기획현황!$AG$1,FALSE))</f>
        <v/>
      </c>
      <c r="J26" s="1219">
        <f>SUMIF(기획현황!$F:$F,$A26,기획현황!$AF:$AF)</f>
        <v>0</v>
      </c>
      <c r="K26" s="1204">
        <f>IF(ISERROR(VLOOKUP($A26,기획현황!$F:$BS,기획현황!$AU$1,FALSE))=TRUE,0,VLOOKUP($A26,기획현황!$F:$BS,기획현황!$AU$1,FALSE))</f>
        <v>0</v>
      </c>
      <c r="L26" s="1205">
        <f>IF(ISERROR(VLOOKUP($A26,기획현황!$F:$BS,기획현황!$AV$1,FALSE))=TRUE,0,VLOOKUP($A26,기획현황!$F:$BS,기획현황!$AV$1,FALSE))</f>
        <v>0</v>
      </c>
      <c r="M26" s="1206">
        <f>IF(ISERROR(VLOOKUP($A26,기획현황!$F:$BS,기획현황!$AW$1,FALSE))=TRUE,0,VLOOKUP($A26,기획현황!$F:$BS,기획현황!$AW$1,FALSE))</f>
        <v>0</v>
      </c>
      <c r="N26" s="1214">
        <f>IF(ISERROR(VLOOKUP($A26,기획현황!$F:$BS,기획현황!$AP$1,FALSE))=TRUE,0,VLOOKUP($A26,기획현황!$F:$BS,기획현황!$AP$1,FALSE))</f>
        <v>0</v>
      </c>
      <c r="O26" s="1204">
        <f t="shared" si="7"/>
        <v>0</v>
      </c>
      <c r="P26" s="1218">
        <f t="shared" si="7"/>
        <v>0</v>
      </c>
      <c r="Q26" s="1215">
        <f t="shared" si="7"/>
        <v>0</v>
      </c>
      <c r="R26" s="1215">
        <f t="shared" si="7"/>
        <v>0</v>
      </c>
      <c r="S26" s="1216">
        <f t="shared" si="7"/>
        <v>0</v>
      </c>
      <c r="T26" s="1216">
        <f t="shared" si="7"/>
        <v>0</v>
      </c>
      <c r="U26" s="1217">
        <f>IF(ISERROR(VLOOKUP($A26,기획현황!$F:$BS,기획현황!$AM$1,FALSE))=TRUE,0,VLOOKUP($A26,기획현황!$F:$BS,기획현황!$AM$1,FALSE))</f>
        <v>0</v>
      </c>
      <c r="V26" s="1212">
        <f t="shared" si="2"/>
        <v>0</v>
      </c>
      <c r="W26" s="1213">
        <f>IF(ISERROR(VLOOKUP($A26,기획현황!$F:$BS,기획현황!$BG$1,FALSE))=TRUE,0,VLOOKUP($A26,기획현황!$F:$BS,기획현황!$BG$1,FALSE))</f>
        <v>0</v>
      </c>
      <c r="X26" s="1212"/>
      <c r="Y26" s="231"/>
      <c r="Z26" s="1204">
        <f t="shared" si="3"/>
        <v>0</v>
      </c>
      <c r="AA26" s="1205">
        <f t="shared" si="4"/>
        <v>0</v>
      </c>
      <c r="AB26" s="1206">
        <f t="shared" si="4"/>
        <v>0</v>
      </c>
      <c r="AC26" s="1214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204">
        <f t="shared" si="8"/>
        <v>0</v>
      </c>
      <c r="AE26" s="1215">
        <f t="shared" si="8"/>
        <v>0</v>
      </c>
      <c r="AF26" s="1215">
        <f t="shared" si="8"/>
        <v>0</v>
      </c>
      <c r="AG26" s="1215">
        <f t="shared" si="8"/>
        <v>0</v>
      </c>
      <c r="AH26" s="1216">
        <f t="shared" si="8"/>
        <v>0</v>
      </c>
      <c r="AI26" s="1216">
        <f t="shared" si="8"/>
        <v>0</v>
      </c>
      <c r="AJ26" s="1217">
        <f>IF(ISERROR(VLOOKUP($A26,기획현황!$F:$BS,기획현황!$AM$1,FALSE))=TRUE,0,VLOOKUP($A26,기획현황!$F:$BS,기획현황!$AM$1,FALSE))</f>
        <v>0</v>
      </c>
      <c r="AK26" s="1212">
        <f t="shared" si="0"/>
        <v>0</v>
      </c>
      <c r="AL26" s="31"/>
    </row>
    <row r="27" spans="2:38" ht="53.25" customHeight="1">
      <c r="B27" s="304" t="str">
        <f t="shared" si="6"/>
        <v/>
      </c>
      <c r="C27" s="1199">
        <f>IF(ISERROR(VLOOKUP($A27,기획현황!$F:$BS,기획현황!$AG$1,FALSE))=TRUE,0,VLOOKUP($A27,기획현황!$F:$BS,기획현황!$AG$1,FALSE))</f>
        <v>0</v>
      </c>
      <c r="D27" s="1199">
        <f>IF(ISERROR(VLOOKUP($A27,기획현황!$F:$BS,기획현황!$AK$1,FALSE))=TRUE,0,VLOOKUP($A27,기획현황!$F:$BS,기획현황!$AK$1,FALSE))</f>
        <v>0</v>
      </c>
      <c r="F27" s="1200"/>
      <c r="G27" s="1201" t="str">
        <f>IF(ISERROR(VLOOKUP($A27,기획현황!$F:$BS,기획현황!$U$1,FALSE))=TRUE,"",VLOOKUP($A27,기획현황!$F:$BS,기획현황!$U$1,FALSE))</f>
        <v/>
      </c>
      <c r="H27" s="1201" t="str">
        <f>IF(ISERROR(VLOOKUP($A27,기획현황!$F:$BS,기획현황!$X$1,FALSE))=TRUE,"",VLOOKUP($A27,기획현황!$F:$BS,기획현황!$X$1,FALSE))</f>
        <v/>
      </c>
      <c r="I27" s="1202" t="str">
        <f>IF(ISERROR(VLOOKUP($A27,기획현황!$F:$BS,기획현황!$AG$1,FALSE))=TRUE,"",VLOOKUP($A27,기획현황!$F:$BS,기획현황!$AG$1,FALSE))</f>
        <v/>
      </c>
      <c r="J27" s="1219">
        <f>SUMIF(기획현황!$F:$F,$A27,기획현황!$AF:$AF)</f>
        <v>0</v>
      </c>
      <c r="K27" s="1204">
        <f>IF(ISERROR(VLOOKUP($A27,기획현황!$F:$BS,기획현황!$AU$1,FALSE))=TRUE,0,VLOOKUP($A27,기획현황!$F:$BS,기획현황!$AU$1,FALSE))</f>
        <v>0</v>
      </c>
      <c r="L27" s="1205">
        <f>IF(ISERROR(VLOOKUP($A27,기획현황!$F:$BS,기획현황!$AV$1,FALSE))=TRUE,0,VLOOKUP($A27,기획현황!$F:$BS,기획현황!$AV$1,FALSE))</f>
        <v>0</v>
      </c>
      <c r="M27" s="1206">
        <f>IF(ISERROR(VLOOKUP($A27,기획현황!$F:$BS,기획현황!$AW$1,FALSE))=TRUE,0,VLOOKUP($A27,기획현황!$F:$BS,기획현황!$AW$1,FALSE))</f>
        <v>0</v>
      </c>
      <c r="N27" s="1214">
        <f>IF(ISERROR(VLOOKUP($A27,기획현황!$F:$BS,기획현황!$AP$1,FALSE))=TRUE,0,VLOOKUP($A27,기획현황!$F:$BS,기획현황!$AP$1,FALSE))</f>
        <v>0</v>
      </c>
      <c r="O27" s="1204">
        <f t="shared" si="7"/>
        <v>0</v>
      </c>
      <c r="P27" s="1218">
        <f t="shared" si="7"/>
        <v>0</v>
      </c>
      <c r="Q27" s="1215">
        <f t="shared" si="7"/>
        <v>0</v>
      </c>
      <c r="R27" s="1215">
        <f t="shared" si="7"/>
        <v>0</v>
      </c>
      <c r="S27" s="1216">
        <f t="shared" si="7"/>
        <v>0</v>
      </c>
      <c r="T27" s="1216">
        <f t="shared" si="7"/>
        <v>0</v>
      </c>
      <c r="U27" s="1217">
        <f>IF(ISERROR(VLOOKUP($A27,기획현황!$F:$BS,기획현황!$AM$1,FALSE))=TRUE,0,VLOOKUP($A27,기획현황!$F:$BS,기획현황!$AM$1,FALSE))</f>
        <v>0</v>
      </c>
      <c r="V27" s="1212">
        <f t="shared" si="2"/>
        <v>0</v>
      </c>
      <c r="W27" s="1213">
        <f>IF(ISERROR(VLOOKUP($A27,기획현황!$F:$BS,기획현황!$BG$1,FALSE))=TRUE,0,VLOOKUP($A27,기획현황!$F:$BS,기획현황!$BG$1,FALSE))</f>
        <v>0</v>
      </c>
      <c r="X27" s="1212"/>
      <c r="Y27" s="231"/>
      <c r="Z27" s="1204">
        <f t="shared" si="3"/>
        <v>0</v>
      </c>
      <c r="AA27" s="1205">
        <f t="shared" si="4"/>
        <v>0</v>
      </c>
      <c r="AB27" s="1220">
        <f t="shared" si="4"/>
        <v>0</v>
      </c>
      <c r="AC27" s="1214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204">
        <f t="shared" si="8"/>
        <v>0</v>
      </c>
      <c r="AE27" s="1215">
        <f t="shared" si="8"/>
        <v>0</v>
      </c>
      <c r="AF27" s="1215">
        <f t="shared" si="8"/>
        <v>0</v>
      </c>
      <c r="AG27" s="1215">
        <f t="shared" si="8"/>
        <v>0</v>
      </c>
      <c r="AH27" s="1216">
        <f t="shared" si="8"/>
        <v>0</v>
      </c>
      <c r="AI27" s="1216">
        <f t="shared" si="8"/>
        <v>0</v>
      </c>
      <c r="AJ27" s="1217">
        <f>IF(ISERROR(VLOOKUP($A27,기획현황!$F:$BS,기획현황!$AM$1,FALSE))=TRUE,0,VLOOKUP($A27,기획현황!$F:$BS,기획현황!$AM$1,FALSE))</f>
        <v>0</v>
      </c>
      <c r="AK27" s="1212">
        <f t="shared" si="0"/>
        <v>0</v>
      </c>
      <c r="AL27" s="31"/>
    </row>
    <row r="28" spans="2:38" ht="53.25" customHeight="1">
      <c r="B28" s="304" t="str">
        <f t="shared" si="6"/>
        <v/>
      </c>
      <c r="C28" s="1199">
        <f>IF(ISERROR(VLOOKUP($A28,기획현황!$F:$BS,기획현황!$AG$1,FALSE))=TRUE,0,VLOOKUP($A28,기획현황!$F:$BS,기획현황!$AG$1,FALSE))</f>
        <v>0</v>
      </c>
      <c r="D28" s="1199">
        <f>IF(ISERROR(VLOOKUP($A28,기획현황!$F:$BS,기획현황!$AK$1,FALSE))=TRUE,0,VLOOKUP($A28,기획현황!$F:$BS,기획현황!$AK$1,FALSE))</f>
        <v>0</v>
      </c>
      <c r="F28" s="1200"/>
      <c r="G28" s="1201" t="str">
        <f>IF(ISERROR(VLOOKUP($A28,기획현황!$F:$BS,기획현황!$U$1,FALSE))=TRUE,"",VLOOKUP($A28,기획현황!$F:$BS,기획현황!$U$1,FALSE))</f>
        <v/>
      </c>
      <c r="H28" s="1201" t="str">
        <f>IF(ISERROR(VLOOKUP($A28,기획현황!$F:$BS,기획현황!$X$1,FALSE))=TRUE,"",VLOOKUP($A28,기획현황!$F:$BS,기획현황!$X$1,FALSE))</f>
        <v/>
      </c>
      <c r="I28" s="1202" t="str">
        <f>IF(ISERROR(VLOOKUP($A28,기획현황!$F:$BS,기획현황!$AG$1,FALSE))=TRUE,"",VLOOKUP($A28,기획현황!$F:$BS,기획현황!$AG$1,FALSE))</f>
        <v/>
      </c>
      <c r="J28" s="1219">
        <f>SUMIF(기획현황!$F:$F,$A28,기획현황!$AF:$AF)</f>
        <v>0</v>
      </c>
      <c r="K28" s="1204">
        <f>IF(ISERROR(VLOOKUP($A28,기획현황!$F:$BS,기획현황!$AU$1,FALSE))=TRUE,0,VLOOKUP($A28,기획현황!$F:$BS,기획현황!$AU$1,FALSE))</f>
        <v>0</v>
      </c>
      <c r="L28" s="1205">
        <f>IF(ISERROR(VLOOKUP($A28,기획현황!$F:$BS,기획현황!$AV$1,FALSE))=TRUE,0,VLOOKUP($A28,기획현황!$F:$BS,기획현황!$AV$1,FALSE))</f>
        <v>0</v>
      </c>
      <c r="M28" s="1206">
        <f>IF(ISERROR(VLOOKUP($A28,기획현황!$F:$BS,기획현황!$AW$1,FALSE))=TRUE,0,VLOOKUP($A28,기획현황!$F:$BS,기획현황!$AW$1,FALSE))</f>
        <v>0</v>
      </c>
      <c r="N28" s="1214">
        <f>IF(ISERROR(VLOOKUP($A28,기획현황!$F:$BS,기획현황!$AP$1,FALSE))=TRUE,0,VLOOKUP($A28,기획현황!$F:$BS,기획현황!$AP$1,FALSE))</f>
        <v>0</v>
      </c>
      <c r="O28" s="1204">
        <f t="shared" si="7"/>
        <v>0</v>
      </c>
      <c r="P28" s="1218">
        <f t="shared" si="7"/>
        <v>0</v>
      </c>
      <c r="Q28" s="1215">
        <f t="shared" si="7"/>
        <v>0</v>
      </c>
      <c r="R28" s="1215">
        <f t="shared" si="7"/>
        <v>0</v>
      </c>
      <c r="S28" s="1216">
        <f t="shared" si="7"/>
        <v>0</v>
      </c>
      <c r="T28" s="1216">
        <f t="shared" si="7"/>
        <v>0</v>
      </c>
      <c r="U28" s="1217">
        <f>IF(ISERROR(VLOOKUP($A28,기획현황!$F:$BS,기획현황!$AM$1,FALSE))=TRUE,0,VLOOKUP($A28,기획현황!$F:$BS,기획현황!$AM$1,FALSE))</f>
        <v>0</v>
      </c>
      <c r="V28" s="1212">
        <f t="shared" si="2"/>
        <v>0</v>
      </c>
      <c r="W28" s="1213">
        <f>IF(ISERROR(VLOOKUP($A28,기획현황!$F:$BS,기획현황!$BG$1,FALSE))=TRUE,0,VLOOKUP($A28,기획현황!$F:$BS,기획현황!$BG$1,FALSE))</f>
        <v>0</v>
      </c>
      <c r="X28" s="1212"/>
      <c r="Y28" s="231"/>
      <c r="Z28" s="1204">
        <f t="shared" si="3"/>
        <v>0</v>
      </c>
      <c r="AA28" s="1205">
        <f t="shared" si="4"/>
        <v>0</v>
      </c>
      <c r="AB28" s="1220">
        <f t="shared" si="4"/>
        <v>0</v>
      </c>
      <c r="AC28" s="1214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204">
        <f t="shared" si="8"/>
        <v>0</v>
      </c>
      <c r="AE28" s="1215">
        <f t="shared" si="8"/>
        <v>0</v>
      </c>
      <c r="AF28" s="1215">
        <f t="shared" si="8"/>
        <v>0</v>
      </c>
      <c r="AG28" s="1215">
        <f t="shared" si="8"/>
        <v>0</v>
      </c>
      <c r="AH28" s="1216">
        <f t="shared" si="8"/>
        <v>0</v>
      </c>
      <c r="AI28" s="1216">
        <f t="shared" si="8"/>
        <v>0</v>
      </c>
      <c r="AJ28" s="1217">
        <f>IF(ISERROR(VLOOKUP($A28,기획현황!$F:$BS,기획현황!$AM$1,FALSE))=TRUE,0,VLOOKUP($A28,기획현황!$F:$BS,기획현황!$AM$1,FALSE))</f>
        <v>0</v>
      </c>
      <c r="AK28" s="1212">
        <f t="shared" si="0"/>
        <v>0</v>
      </c>
      <c r="AL28" s="31"/>
    </row>
    <row r="29" spans="2:38" ht="53.25" customHeight="1">
      <c r="B29" s="304" t="str">
        <f t="shared" si="6"/>
        <v/>
      </c>
      <c r="C29" s="1199">
        <f>IF(ISERROR(VLOOKUP($A29,기획현황!$F:$BS,기획현황!$AG$1,FALSE))=TRUE,0,VLOOKUP($A29,기획현황!$F:$BS,기획현황!$AG$1,FALSE))</f>
        <v>0</v>
      </c>
      <c r="D29" s="1199">
        <f>IF(ISERROR(VLOOKUP($A29,기획현황!$F:$BS,기획현황!$AK$1,FALSE))=TRUE,0,VLOOKUP($A29,기획현황!$F:$BS,기획현황!$AK$1,FALSE))</f>
        <v>0</v>
      </c>
      <c r="F29" s="1200"/>
      <c r="G29" s="1201" t="str">
        <f>IF(ISERROR(VLOOKUP($A29,기획현황!$F:$BS,기획현황!$U$1,FALSE))=TRUE,"",VLOOKUP($A29,기획현황!$F:$BS,기획현황!$U$1,FALSE))</f>
        <v/>
      </c>
      <c r="H29" s="1201" t="str">
        <f>IF(ISERROR(VLOOKUP($A29,기획현황!$F:$BS,기획현황!$X$1,FALSE))=TRUE,"",VLOOKUP($A29,기획현황!$F:$BS,기획현황!$X$1,FALSE))</f>
        <v/>
      </c>
      <c r="I29" s="1202" t="str">
        <f>IF(ISERROR(VLOOKUP($A29,기획현황!$F:$BS,기획현황!$AG$1,FALSE))=TRUE,"",VLOOKUP($A29,기획현황!$F:$BS,기획현황!$AG$1,FALSE))</f>
        <v/>
      </c>
      <c r="J29" s="1219">
        <f>SUMIF(기획현황!$F:$F,$A29,기획현황!$AF:$AF)</f>
        <v>0</v>
      </c>
      <c r="K29" s="1204">
        <f>IF(ISERROR(VLOOKUP($A29,기획현황!$F:$BS,기획현황!$AU$1,FALSE))=TRUE,0,VLOOKUP($A29,기획현황!$F:$BS,기획현황!$AU$1,FALSE))</f>
        <v>0</v>
      </c>
      <c r="L29" s="1205">
        <f>IF(ISERROR(VLOOKUP($A29,기획현황!$F:$BS,기획현황!$AV$1,FALSE))=TRUE,0,VLOOKUP($A29,기획현황!$F:$BS,기획현황!$AV$1,FALSE))</f>
        <v>0</v>
      </c>
      <c r="M29" s="1206">
        <f>IF(ISERROR(VLOOKUP($A29,기획현황!$F:$BS,기획현황!$AW$1,FALSE))=TRUE,0,VLOOKUP($A29,기획현황!$F:$BS,기획현황!$AW$1,FALSE))</f>
        <v>0</v>
      </c>
      <c r="N29" s="1214">
        <f>IF(ISERROR(VLOOKUP($A29,기획현황!$F:$BS,기획현황!$AP$1,FALSE))=TRUE,0,VLOOKUP($A29,기획현황!$F:$BS,기획현황!$AP$1,FALSE))</f>
        <v>0</v>
      </c>
      <c r="O29" s="1204">
        <f t="shared" si="7"/>
        <v>0</v>
      </c>
      <c r="P29" s="1218">
        <f t="shared" si="7"/>
        <v>0</v>
      </c>
      <c r="Q29" s="1215">
        <f t="shared" si="7"/>
        <v>0</v>
      </c>
      <c r="R29" s="1215">
        <f t="shared" si="7"/>
        <v>0</v>
      </c>
      <c r="S29" s="1216">
        <f t="shared" si="7"/>
        <v>0</v>
      </c>
      <c r="T29" s="1216">
        <f t="shared" si="7"/>
        <v>0</v>
      </c>
      <c r="U29" s="1217">
        <f>IF(ISERROR(VLOOKUP($A29,기획현황!$F:$BS,기획현황!$AM$1,FALSE))=TRUE,0,VLOOKUP($A29,기획현황!$F:$BS,기획현황!$AM$1,FALSE))</f>
        <v>0</v>
      </c>
      <c r="V29" s="1212">
        <f t="shared" si="2"/>
        <v>0</v>
      </c>
      <c r="W29" s="1213">
        <f>IF(ISERROR(VLOOKUP($A29,기획현황!$F:$BS,기획현황!$BG$1,FALSE))=TRUE,0,VLOOKUP($A29,기획현황!$F:$BS,기획현황!$BG$1,FALSE))</f>
        <v>0</v>
      </c>
      <c r="X29" s="1212"/>
      <c r="Y29" s="231"/>
      <c r="Z29" s="1204">
        <f t="shared" si="3"/>
        <v>0</v>
      </c>
      <c r="AA29" s="1205">
        <f t="shared" si="4"/>
        <v>0</v>
      </c>
      <c r="AB29" s="1220">
        <f t="shared" si="4"/>
        <v>0</v>
      </c>
      <c r="AC29" s="1214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204">
        <f t="shared" si="8"/>
        <v>0</v>
      </c>
      <c r="AE29" s="1215">
        <f t="shared" si="8"/>
        <v>0</v>
      </c>
      <c r="AF29" s="1215">
        <f t="shared" si="8"/>
        <v>0</v>
      </c>
      <c r="AG29" s="1215">
        <f t="shared" si="8"/>
        <v>0</v>
      </c>
      <c r="AH29" s="1216">
        <f t="shared" si="8"/>
        <v>0</v>
      </c>
      <c r="AI29" s="1216">
        <f t="shared" si="8"/>
        <v>0</v>
      </c>
      <c r="AJ29" s="1217">
        <f>IF(ISERROR(VLOOKUP($A29,기획현황!$F:$BS,기획현황!$AM$1,FALSE))=TRUE,0,VLOOKUP($A29,기획현황!$F:$BS,기획현황!$AM$1,FALSE))</f>
        <v>0</v>
      </c>
      <c r="AK29" s="1212">
        <f t="shared" si="0"/>
        <v>0</v>
      </c>
      <c r="AL29" s="31"/>
    </row>
    <row r="30" spans="2:38" ht="53.25" customHeight="1">
      <c r="B30" s="304" t="str">
        <f t="shared" si="6"/>
        <v/>
      </c>
      <c r="C30" s="1199">
        <f>IF(ISERROR(VLOOKUP($A30,기획현황!$F:$BS,기획현황!$AG$1,FALSE))=TRUE,0,VLOOKUP($A30,기획현황!$F:$BS,기획현황!$AG$1,FALSE))</f>
        <v>0</v>
      </c>
      <c r="D30" s="1199">
        <f>IF(ISERROR(VLOOKUP($A30,기획현황!$F:$BS,기획현황!$AK$1,FALSE))=TRUE,0,VLOOKUP($A30,기획현황!$F:$BS,기획현황!$AK$1,FALSE))</f>
        <v>0</v>
      </c>
      <c r="F30" s="1200"/>
      <c r="G30" s="1201" t="str">
        <f>IF(ISERROR(VLOOKUP($A30,기획현황!$F:$BS,기획현황!$U$1,FALSE))=TRUE,"",VLOOKUP($A30,기획현황!$F:$BS,기획현황!$U$1,FALSE))</f>
        <v/>
      </c>
      <c r="H30" s="1201" t="str">
        <f>IF(ISERROR(VLOOKUP($A30,기획현황!$F:$BS,기획현황!$X$1,FALSE))=TRUE,"",VLOOKUP($A30,기획현황!$F:$BS,기획현황!$X$1,FALSE))</f>
        <v/>
      </c>
      <c r="I30" s="1202" t="str">
        <f>IF(ISERROR(VLOOKUP($A30,기획현황!$F:$BS,기획현황!$AG$1,FALSE))=TRUE,"",VLOOKUP($A30,기획현황!$F:$BS,기획현황!$AG$1,FALSE))</f>
        <v/>
      </c>
      <c r="J30" s="1219">
        <f>SUMIF(기획현황!$F:$F,$A30,기획현황!$AF:$AF)</f>
        <v>0</v>
      </c>
      <c r="K30" s="1204">
        <f>IF(ISERROR(VLOOKUP($A30,기획현황!$F:$BS,기획현황!$AU$1,FALSE))=TRUE,0,VLOOKUP($A30,기획현황!$F:$BS,기획현황!$AU$1,FALSE))</f>
        <v>0</v>
      </c>
      <c r="L30" s="1205">
        <f>IF(ISERROR(VLOOKUP($A30,기획현황!$F:$BS,기획현황!$AV$1,FALSE))=TRUE,0,VLOOKUP($A30,기획현황!$F:$BS,기획현황!$AV$1,FALSE))</f>
        <v>0</v>
      </c>
      <c r="M30" s="1206">
        <f>IF(ISERROR(VLOOKUP($A30,기획현황!$F:$BS,기획현황!$AW$1,FALSE))=TRUE,0,VLOOKUP($A30,기획현황!$F:$BS,기획현황!$AW$1,FALSE))</f>
        <v>0</v>
      </c>
      <c r="N30" s="1214">
        <f>IF(ISERROR(VLOOKUP($A30,기획현황!$F:$BS,기획현황!$AP$1,FALSE))=TRUE,0,VLOOKUP($A30,기획현황!$F:$BS,기획현황!$AP$1,FALSE))</f>
        <v>0</v>
      </c>
      <c r="O30" s="1204">
        <f t="shared" si="7"/>
        <v>0</v>
      </c>
      <c r="P30" s="1218">
        <f t="shared" si="7"/>
        <v>0</v>
      </c>
      <c r="Q30" s="1215">
        <f t="shared" si="7"/>
        <v>0</v>
      </c>
      <c r="R30" s="1215">
        <f t="shared" si="7"/>
        <v>0</v>
      </c>
      <c r="S30" s="1216">
        <f t="shared" si="7"/>
        <v>0</v>
      </c>
      <c r="T30" s="1216">
        <f t="shared" si="7"/>
        <v>0</v>
      </c>
      <c r="U30" s="1217">
        <f>IF(ISERROR(VLOOKUP($A30,기획현황!$F:$BS,기획현황!$AM$1,FALSE))=TRUE,0,VLOOKUP($A30,기획현황!$F:$BS,기획현황!$AM$1,FALSE))</f>
        <v>0</v>
      </c>
      <c r="V30" s="1212">
        <f t="shared" si="2"/>
        <v>0</v>
      </c>
      <c r="W30" s="1213">
        <f>IF(ISERROR(VLOOKUP($A30,기획현황!$F:$BS,기획현황!$BG$1,FALSE))=TRUE,0,VLOOKUP($A30,기획현황!$F:$BS,기획현황!$BG$1,FALSE))</f>
        <v>0</v>
      </c>
      <c r="X30" s="1212"/>
      <c r="Y30" s="231"/>
      <c r="Z30" s="1204">
        <f t="shared" si="3"/>
        <v>0</v>
      </c>
      <c r="AA30" s="1205">
        <f t="shared" si="4"/>
        <v>0</v>
      </c>
      <c r="AB30" s="1220">
        <f t="shared" si="4"/>
        <v>0</v>
      </c>
      <c r="AC30" s="1214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204">
        <f t="shared" si="8"/>
        <v>0</v>
      </c>
      <c r="AE30" s="1215">
        <f t="shared" si="8"/>
        <v>0</v>
      </c>
      <c r="AF30" s="1215">
        <f t="shared" si="8"/>
        <v>0</v>
      </c>
      <c r="AG30" s="1215">
        <f t="shared" si="8"/>
        <v>0</v>
      </c>
      <c r="AH30" s="1216">
        <f t="shared" si="8"/>
        <v>0</v>
      </c>
      <c r="AI30" s="1216">
        <f t="shared" si="8"/>
        <v>0</v>
      </c>
      <c r="AJ30" s="1217">
        <f>IF(ISERROR(VLOOKUP($A30,기획현황!$F:$BS,기획현황!$AM$1,FALSE))=TRUE,0,VLOOKUP($A30,기획현황!$F:$BS,기획현황!$AM$1,FALSE))</f>
        <v>0</v>
      </c>
      <c r="AK30" s="1212">
        <f t="shared" si="0"/>
        <v>0</v>
      </c>
      <c r="AL30" s="31"/>
    </row>
    <row r="31" spans="2:38" ht="53.25" customHeight="1">
      <c r="B31" s="304" t="str">
        <f t="shared" si="6"/>
        <v/>
      </c>
      <c r="C31" s="1199">
        <f>IF(ISERROR(VLOOKUP($A31,기획현황!$F:$BS,기획현황!$AG$1,FALSE))=TRUE,0,VLOOKUP($A31,기획현황!$F:$BS,기획현황!$AG$1,FALSE))</f>
        <v>0</v>
      </c>
      <c r="D31" s="1199">
        <f>IF(ISERROR(VLOOKUP($A31,기획현황!$F:$BS,기획현황!$AK$1,FALSE))=TRUE,0,VLOOKUP($A31,기획현황!$F:$BS,기획현황!$AK$1,FALSE))</f>
        <v>0</v>
      </c>
      <c r="F31" s="1200"/>
      <c r="G31" s="1201" t="str">
        <f>IF(ISERROR(VLOOKUP($A31,기획현황!$F:$BS,기획현황!$U$1,FALSE))=TRUE,"",VLOOKUP($A31,기획현황!$F:$BS,기획현황!$U$1,FALSE))</f>
        <v/>
      </c>
      <c r="H31" s="1201" t="str">
        <f>IF(ISERROR(VLOOKUP($A31,기획현황!$F:$BS,기획현황!$X$1,FALSE))=TRUE,"",VLOOKUP($A31,기획현황!$F:$BS,기획현황!$X$1,FALSE))</f>
        <v/>
      </c>
      <c r="I31" s="1202" t="str">
        <f>IF(ISERROR(VLOOKUP($A31,기획현황!$F:$BS,기획현황!$AG$1,FALSE))=TRUE,"",VLOOKUP($A31,기획현황!$F:$BS,기획현황!$AG$1,FALSE))</f>
        <v/>
      </c>
      <c r="J31" s="1219">
        <f>SUMIF(기획현황!$F:$F,$A31,기획현황!$AF:$AF)</f>
        <v>0</v>
      </c>
      <c r="K31" s="1204">
        <f>IF(ISERROR(VLOOKUP($A31,기획현황!$F:$BS,기획현황!$AU$1,FALSE))=TRUE,0,VLOOKUP($A31,기획현황!$F:$BS,기획현황!$AU$1,FALSE))</f>
        <v>0</v>
      </c>
      <c r="L31" s="1205">
        <f>IF(ISERROR(VLOOKUP($A31,기획현황!$F:$BS,기획현황!$AV$1,FALSE))=TRUE,0,VLOOKUP($A31,기획현황!$F:$BS,기획현황!$AV$1,FALSE))</f>
        <v>0</v>
      </c>
      <c r="M31" s="1206">
        <f>IF(ISERROR(VLOOKUP($A31,기획현황!$F:$BS,기획현황!$AW$1,FALSE))=TRUE,0,VLOOKUP($A31,기획현황!$F:$BS,기획현황!$AW$1,FALSE))</f>
        <v>0</v>
      </c>
      <c r="N31" s="1214">
        <f>IF(ISERROR(VLOOKUP($A31,기획현황!$F:$BS,기획현황!$AP$1,FALSE))=TRUE,0,VLOOKUP($A31,기획현황!$F:$BS,기획현황!$AP$1,FALSE))</f>
        <v>0</v>
      </c>
      <c r="O31" s="1204">
        <f t="shared" si="7"/>
        <v>0</v>
      </c>
      <c r="P31" s="1218">
        <f t="shared" si="7"/>
        <v>0</v>
      </c>
      <c r="Q31" s="1215">
        <f t="shared" si="7"/>
        <v>0</v>
      </c>
      <c r="R31" s="1215">
        <f t="shared" si="7"/>
        <v>0</v>
      </c>
      <c r="S31" s="1216">
        <f t="shared" si="7"/>
        <v>0</v>
      </c>
      <c r="T31" s="1216">
        <f t="shared" si="7"/>
        <v>0</v>
      </c>
      <c r="U31" s="1217">
        <f>IF(ISERROR(VLOOKUP($A31,기획현황!$F:$BS,기획현황!$AM$1,FALSE))=TRUE,0,VLOOKUP($A31,기획현황!$F:$BS,기획현황!$AM$1,FALSE))</f>
        <v>0</v>
      </c>
      <c r="V31" s="1212">
        <f t="shared" si="2"/>
        <v>0</v>
      </c>
      <c r="W31" s="1213">
        <f>IF(ISERROR(VLOOKUP($A31,기획현황!$F:$BS,기획현황!$BG$1,FALSE))=TRUE,0,VLOOKUP($A31,기획현황!$F:$BS,기획현황!$BG$1,FALSE))</f>
        <v>0</v>
      </c>
      <c r="X31" s="1212"/>
      <c r="Y31" s="231"/>
      <c r="Z31" s="1204">
        <f t="shared" si="3"/>
        <v>0</v>
      </c>
      <c r="AA31" s="1205">
        <f t="shared" si="4"/>
        <v>0</v>
      </c>
      <c r="AB31" s="1220">
        <f t="shared" si="4"/>
        <v>0</v>
      </c>
      <c r="AC31" s="1214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204">
        <f t="shared" si="8"/>
        <v>0</v>
      </c>
      <c r="AE31" s="1215">
        <f t="shared" si="8"/>
        <v>0</v>
      </c>
      <c r="AF31" s="1215">
        <f t="shared" si="8"/>
        <v>0</v>
      </c>
      <c r="AG31" s="1215">
        <f t="shared" si="8"/>
        <v>0</v>
      </c>
      <c r="AH31" s="1216">
        <f t="shared" si="8"/>
        <v>0</v>
      </c>
      <c r="AI31" s="1216">
        <f t="shared" si="8"/>
        <v>0</v>
      </c>
      <c r="AJ31" s="1217">
        <f>IF(ISERROR(VLOOKUP($A31,기획현황!$F:$BS,기획현황!$AM$1,FALSE))=TRUE,0,VLOOKUP($A31,기획현황!$F:$BS,기획현황!$AM$1,FALSE))</f>
        <v>0</v>
      </c>
      <c r="AK31" s="1212">
        <f t="shared" si="0"/>
        <v>0</v>
      </c>
      <c r="AL31" s="31"/>
    </row>
    <row r="32" spans="2:38" ht="53.25" customHeight="1">
      <c r="B32" s="304" t="str">
        <f t="shared" si="6"/>
        <v/>
      </c>
      <c r="C32" s="1199">
        <f>IF(ISERROR(VLOOKUP($A32,기획현황!$F:$BS,기획현황!$AG$1,FALSE))=TRUE,0,VLOOKUP($A32,기획현황!$F:$BS,기획현황!$AG$1,FALSE))</f>
        <v>0</v>
      </c>
      <c r="D32" s="1199">
        <f>IF(ISERROR(VLOOKUP($A32,기획현황!$F:$BS,기획현황!$AK$1,FALSE))=TRUE,0,VLOOKUP($A32,기획현황!$F:$BS,기획현황!$AK$1,FALSE))</f>
        <v>0</v>
      </c>
      <c r="F32" s="1200"/>
      <c r="G32" s="1201" t="str">
        <f>IF(ISERROR(VLOOKUP($A32,기획현황!$F:$BS,기획현황!$U$1,FALSE))=TRUE,"",VLOOKUP($A32,기획현황!$F:$BS,기획현황!$U$1,FALSE))</f>
        <v/>
      </c>
      <c r="H32" s="1201" t="str">
        <f>IF(ISERROR(VLOOKUP($A32,기획현황!$F:$BS,기획현황!$X$1,FALSE))=TRUE,"",VLOOKUP($A32,기획현황!$F:$BS,기획현황!$X$1,FALSE))</f>
        <v/>
      </c>
      <c r="I32" s="1202" t="str">
        <f>IF(ISERROR(VLOOKUP($A32,기획현황!$F:$BS,기획현황!$AG$1,FALSE))=TRUE,"",VLOOKUP($A32,기획현황!$F:$BS,기획현황!$AG$1,FALSE))</f>
        <v/>
      </c>
      <c r="J32" s="1219">
        <f>SUMIF(기획현황!$F:$F,$A32,기획현황!$AF:$AF)</f>
        <v>0</v>
      </c>
      <c r="K32" s="1204">
        <f>IF(ISERROR(VLOOKUP($A32,기획현황!$F:$BS,기획현황!$AU$1,FALSE))=TRUE,0,VLOOKUP($A32,기획현황!$F:$BS,기획현황!$AU$1,FALSE))</f>
        <v>0</v>
      </c>
      <c r="L32" s="1205">
        <f>IF(ISERROR(VLOOKUP($A32,기획현황!$F:$BS,기획현황!$AV$1,FALSE))=TRUE,0,VLOOKUP($A32,기획현황!$F:$BS,기획현황!$AV$1,FALSE))</f>
        <v>0</v>
      </c>
      <c r="M32" s="1206">
        <f>IF(ISERROR(VLOOKUP($A32,기획현황!$F:$BS,기획현황!$AW$1,FALSE))=TRUE,0,VLOOKUP($A32,기획현황!$F:$BS,기획현황!$AW$1,FALSE))</f>
        <v>0</v>
      </c>
      <c r="N32" s="1214">
        <f>IF(ISERROR(VLOOKUP($A32,기획현황!$F:$BS,기획현황!$AP$1,FALSE))=TRUE,0,VLOOKUP($A32,기획현황!$F:$BS,기획현황!$AP$1,FALSE))</f>
        <v>0</v>
      </c>
      <c r="O32" s="1204">
        <f t="shared" si="7"/>
        <v>0</v>
      </c>
      <c r="P32" s="1218">
        <f t="shared" si="7"/>
        <v>0</v>
      </c>
      <c r="Q32" s="1215">
        <f t="shared" si="7"/>
        <v>0</v>
      </c>
      <c r="R32" s="1215">
        <f t="shared" si="7"/>
        <v>0</v>
      </c>
      <c r="S32" s="1216">
        <f t="shared" si="7"/>
        <v>0</v>
      </c>
      <c r="T32" s="1216">
        <f t="shared" si="7"/>
        <v>0</v>
      </c>
      <c r="U32" s="1217">
        <f>IF(ISERROR(VLOOKUP($A32,기획현황!$F:$BS,기획현황!$AM$1,FALSE))=TRUE,0,VLOOKUP($A32,기획현황!$F:$BS,기획현황!$AM$1,FALSE))</f>
        <v>0</v>
      </c>
      <c r="V32" s="1212">
        <f t="shared" si="2"/>
        <v>0</v>
      </c>
      <c r="W32" s="1213">
        <f>IF(ISERROR(VLOOKUP($A32,기획현황!$F:$BS,기획현황!$BG$1,FALSE))=TRUE,0,VLOOKUP($A32,기획현황!$F:$BS,기획현황!$BG$1,FALSE))</f>
        <v>0</v>
      </c>
      <c r="X32" s="1212"/>
      <c r="Y32" s="231"/>
      <c r="Z32" s="1204">
        <f t="shared" si="3"/>
        <v>0</v>
      </c>
      <c r="AA32" s="1205">
        <f t="shared" si="4"/>
        <v>0</v>
      </c>
      <c r="AB32" s="1220">
        <f t="shared" si="4"/>
        <v>0</v>
      </c>
      <c r="AC32" s="1214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204">
        <f t="shared" si="8"/>
        <v>0</v>
      </c>
      <c r="AE32" s="1215">
        <f t="shared" si="8"/>
        <v>0</v>
      </c>
      <c r="AF32" s="1215">
        <f t="shared" si="8"/>
        <v>0</v>
      </c>
      <c r="AG32" s="1215">
        <f t="shared" si="8"/>
        <v>0</v>
      </c>
      <c r="AH32" s="1216">
        <f t="shared" si="8"/>
        <v>0</v>
      </c>
      <c r="AI32" s="1216">
        <f t="shared" si="8"/>
        <v>0</v>
      </c>
      <c r="AJ32" s="1217">
        <f>IF(ISERROR(VLOOKUP($A32,기획현황!$F:$BS,기획현황!$AM$1,FALSE))=TRUE,0,VLOOKUP($A32,기획현황!$F:$BS,기획현황!$AM$1,FALSE))</f>
        <v>0</v>
      </c>
      <c r="AK32" s="1212">
        <f t="shared" si="0"/>
        <v>0</v>
      </c>
      <c r="AL32" s="31"/>
    </row>
    <row r="33" spans="2:38" ht="53.25" customHeight="1">
      <c r="B33" s="304" t="str">
        <f t="shared" si="6"/>
        <v/>
      </c>
      <c r="C33" s="1199">
        <f>IF(ISERROR(VLOOKUP($A33,기획현황!$F:$BS,기획현황!$AG$1,FALSE))=TRUE,0,VLOOKUP($A33,기획현황!$F:$BS,기획현황!$AG$1,FALSE))</f>
        <v>0</v>
      </c>
      <c r="D33" s="1199">
        <f>IF(ISERROR(VLOOKUP($A33,기획현황!$F:$BS,기획현황!$AK$1,FALSE))=TRUE,0,VLOOKUP($A33,기획현황!$F:$BS,기획현황!$AK$1,FALSE))</f>
        <v>0</v>
      </c>
      <c r="F33" s="1200"/>
      <c r="G33" s="1201" t="str">
        <f>IF(ISERROR(VLOOKUP($A33,기획현황!$F:$BS,기획현황!$U$1,FALSE))=TRUE,"",VLOOKUP($A33,기획현황!$F:$BS,기획현황!$U$1,FALSE))</f>
        <v/>
      </c>
      <c r="H33" s="1201" t="str">
        <f>IF(ISERROR(VLOOKUP($A33,기획현황!$F:$BS,기획현황!$X$1,FALSE))=TRUE,"",VLOOKUP($A33,기획현황!$F:$BS,기획현황!$X$1,FALSE))</f>
        <v/>
      </c>
      <c r="I33" s="1202" t="str">
        <f>IF(ISERROR(VLOOKUP($A33,기획현황!$F:$BS,기획현황!$AG$1,FALSE))=TRUE,"",VLOOKUP($A33,기획현황!$F:$BS,기획현황!$AG$1,FALSE))</f>
        <v/>
      </c>
      <c r="J33" s="1219">
        <f>SUMIF(기획현황!$F:$F,$A33,기획현황!$AF:$AF)</f>
        <v>0</v>
      </c>
      <c r="K33" s="1204">
        <f>IF(ISERROR(VLOOKUP($A33,기획현황!$F:$BS,기획현황!$AU$1,FALSE))=TRUE,0,VLOOKUP($A33,기획현황!$F:$BS,기획현황!$AU$1,FALSE))</f>
        <v>0</v>
      </c>
      <c r="L33" s="1205">
        <f>IF(ISERROR(VLOOKUP($A33,기획현황!$F:$BS,기획현황!$AV$1,FALSE))=TRUE,0,VLOOKUP($A33,기획현황!$F:$BS,기획현황!$AV$1,FALSE))</f>
        <v>0</v>
      </c>
      <c r="M33" s="1206">
        <f>IF(ISERROR(VLOOKUP($A33,기획현황!$F:$BS,기획현황!$AW$1,FALSE))=TRUE,0,VLOOKUP($A33,기획현황!$F:$BS,기획현황!$AW$1,FALSE))</f>
        <v>0</v>
      </c>
      <c r="N33" s="1214">
        <f>IF(ISERROR(VLOOKUP($A33,기획현황!$F:$BS,기획현황!$AP$1,FALSE))=TRUE,0,VLOOKUP($A33,기획현황!$F:$BS,기획현황!$AP$1,FALSE))</f>
        <v>0</v>
      </c>
      <c r="O33" s="1204">
        <f t="shared" si="7"/>
        <v>0</v>
      </c>
      <c r="P33" s="1218">
        <f t="shared" si="7"/>
        <v>0</v>
      </c>
      <c r="Q33" s="1215">
        <f t="shared" si="7"/>
        <v>0</v>
      </c>
      <c r="R33" s="1215">
        <f t="shared" si="7"/>
        <v>0</v>
      </c>
      <c r="S33" s="1216">
        <f t="shared" si="7"/>
        <v>0</v>
      </c>
      <c r="T33" s="1216">
        <f t="shared" si="7"/>
        <v>0</v>
      </c>
      <c r="U33" s="1217">
        <f>IF(ISERROR(VLOOKUP($A33,기획현황!$F:$BS,기획현황!$AM$1,FALSE))=TRUE,0,VLOOKUP($A33,기획현황!$F:$BS,기획현황!$AM$1,FALSE))</f>
        <v>0</v>
      </c>
      <c r="V33" s="1212">
        <f t="shared" si="2"/>
        <v>0</v>
      </c>
      <c r="W33" s="1213">
        <f>IF(ISERROR(VLOOKUP($A33,기획현황!$F:$BS,기획현황!$BG$1,FALSE))=TRUE,0,VLOOKUP($A33,기획현황!$F:$BS,기획현황!$BG$1,FALSE))</f>
        <v>0</v>
      </c>
      <c r="X33" s="1212"/>
      <c r="Y33" s="231"/>
      <c r="Z33" s="1204">
        <f t="shared" si="3"/>
        <v>0</v>
      </c>
      <c r="AA33" s="1205">
        <f t="shared" si="4"/>
        <v>0</v>
      </c>
      <c r="AB33" s="1220">
        <f t="shared" si="4"/>
        <v>0</v>
      </c>
      <c r="AC33" s="1214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204">
        <f t="shared" si="8"/>
        <v>0</v>
      </c>
      <c r="AE33" s="1215">
        <f t="shared" si="8"/>
        <v>0</v>
      </c>
      <c r="AF33" s="1215">
        <f t="shared" si="8"/>
        <v>0</v>
      </c>
      <c r="AG33" s="1215">
        <f t="shared" si="8"/>
        <v>0</v>
      </c>
      <c r="AH33" s="1216">
        <f t="shared" si="8"/>
        <v>0</v>
      </c>
      <c r="AI33" s="1216">
        <f t="shared" si="8"/>
        <v>0</v>
      </c>
      <c r="AJ33" s="1217">
        <f>IF(ISERROR(VLOOKUP($A33,기획현황!$F:$BS,기획현황!$AM$1,FALSE))=TRUE,0,VLOOKUP($A33,기획현황!$F:$BS,기획현황!$AM$1,FALSE))</f>
        <v>0</v>
      </c>
      <c r="AK33" s="1212">
        <f t="shared" si="0"/>
        <v>0</v>
      </c>
      <c r="AL33" s="31"/>
    </row>
    <row r="34" spans="2:38" ht="53.25" customHeight="1">
      <c r="B34" s="304" t="str">
        <f t="shared" si="6"/>
        <v/>
      </c>
      <c r="C34" s="1199">
        <f>IF(ISERROR(VLOOKUP($A34,기획현황!$F:$BS,기획현황!$AG$1,FALSE))=TRUE,0,VLOOKUP($A34,기획현황!$F:$BS,기획현황!$AG$1,FALSE))</f>
        <v>0</v>
      </c>
      <c r="D34" s="1199">
        <f>IF(ISERROR(VLOOKUP($A34,기획현황!$F:$BS,기획현황!$AK$1,FALSE))=TRUE,0,VLOOKUP($A34,기획현황!$F:$BS,기획현황!$AK$1,FALSE))</f>
        <v>0</v>
      </c>
      <c r="F34" s="1200"/>
      <c r="G34" s="1201" t="str">
        <f>IF(ISERROR(VLOOKUP($A34,기획현황!$F:$BS,기획현황!$U$1,FALSE))=TRUE,"",VLOOKUP($A34,기획현황!$F:$BS,기획현황!$U$1,FALSE))</f>
        <v/>
      </c>
      <c r="H34" s="1201" t="str">
        <f>IF(ISERROR(VLOOKUP($A34,기획현황!$F:$BS,기획현황!$X$1,FALSE))=TRUE,"",VLOOKUP($A34,기획현황!$F:$BS,기획현황!$X$1,FALSE))</f>
        <v/>
      </c>
      <c r="I34" s="1202" t="str">
        <f>IF(ISERROR(VLOOKUP($A34,기획현황!$F:$BS,기획현황!$AG$1,FALSE))=TRUE,"",VLOOKUP($A34,기획현황!$F:$BS,기획현황!$AG$1,FALSE))</f>
        <v/>
      </c>
      <c r="J34" s="1219">
        <f>SUMIF(기획현황!$F:$F,$A34,기획현황!$AF:$AF)</f>
        <v>0</v>
      </c>
      <c r="K34" s="1204">
        <f>IF(ISERROR(VLOOKUP($A34,기획현황!$F:$BS,기획현황!$AU$1,FALSE))=TRUE,0,VLOOKUP($A34,기획현황!$F:$BS,기획현황!$AU$1,FALSE))</f>
        <v>0</v>
      </c>
      <c r="L34" s="1205">
        <f>IF(ISERROR(VLOOKUP($A34,기획현황!$F:$BS,기획현황!$AV$1,FALSE))=TRUE,0,VLOOKUP($A34,기획현황!$F:$BS,기획현황!$AV$1,FALSE))</f>
        <v>0</v>
      </c>
      <c r="M34" s="1206">
        <f>IF(ISERROR(VLOOKUP($A34,기획현황!$F:$BS,기획현황!$AW$1,FALSE))=TRUE,0,VLOOKUP($A34,기획현황!$F:$BS,기획현황!$AW$1,FALSE))</f>
        <v>0</v>
      </c>
      <c r="N34" s="1214">
        <f>IF(ISERROR(VLOOKUP($A34,기획현황!$F:$BS,기획현황!$AP$1,FALSE))=TRUE,0,VLOOKUP($A34,기획현황!$F:$BS,기획현황!$AP$1,FALSE))</f>
        <v>0</v>
      </c>
      <c r="O34" s="1204">
        <f t="shared" si="7"/>
        <v>0</v>
      </c>
      <c r="P34" s="1218">
        <f t="shared" si="7"/>
        <v>0</v>
      </c>
      <c r="Q34" s="1215">
        <f t="shared" si="7"/>
        <v>0</v>
      </c>
      <c r="R34" s="1215">
        <f t="shared" si="7"/>
        <v>0</v>
      </c>
      <c r="S34" s="1216">
        <f t="shared" si="7"/>
        <v>0</v>
      </c>
      <c r="T34" s="1216">
        <f t="shared" si="7"/>
        <v>0</v>
      </c>
      <c r="U34" s="1217">
        <f>IF(ISERROR(VLOOKUP($A34,기획현황!$F:$BS,기획현황!$AM$1,FALSE))=TRUE,0,VLOOKUP($A34,기획현황!$F:$BS,기획현황!$AM$1,FALSE))</f>
        <v>0</v>
      </c>
      <c r="V34" s="1212">
        <f t="shared" si="2"/>
        <v>0</v>
      </c>
      <c r="W34" s="1213">
        <f>IF(ISERROR(VLOOKUP($A34,기획현황!$F:$BS,기획현황!$BG$1,FALSE))=TRUE,0,VLOOKUP($A34,기획현황!$F:$BS,기획현황!$BG$1,FALSE))</f>
        <v>0</v>
      </c>
      <c r="X34" s="1212"/>
      <c r="Y34" s="231"/>
      <c r="Z34" s="1204">
        <f t="shared" si="3"/>
        <v>0</v>
      </c>
      <c r="AA34" s="1205">
        <f t="shared" si="4"/>
        <v>0</v>
      </c>
      <c r="AB34" s="1220">
        <f t="shared" si="4"/>
        <v>0</v>
      </c>
      <c r="AC34" s="1214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204">
        <f t="shared" si="8"/>
        <v>0</v>
      </c>
      <c r="AE34" s="1215">
        <f t="shared" si="8"/>
        <v>0</v>
      </c>
      <c r="AF34" s="1215">
        <f t="shared" si="8"/>
        <v>0</v>
      </c>
      <c r="AG34" s="1215">
        <f t="shared" si="8"/>
        <v>0</v>
      </c>
      <c r="AH34" s="1216">
        <f t="shared" si="8"/>
        <v>0</v>
      </c>
      <c r="AI34" s="1216">
        <f t="shared" si="8"/>
        <v>0</v>
      </c>
      <c r="AJ34" s="1217">
        <f>IF(ISERROR(VLOOKUP($A34,기획현황!$F:$BS,기획현황!$AM$1,FALSE))=TRUE,0,VLOOKUP($A34,기획현황!$F:$BS,기획현황!$AM$1,FALSE))</f>
        <v>0</v>
      </c>
      <c r="AK34" s="1212">
        <f t="shared" si="0"/>
        <v>0</v>
      </c>
      <c r="AL34" s="31"/>
    </row>
    <row r="35" spans="2:38" ht="53.25" customHeight="1">
      <c r="B35" s="304" t="str">
        <f t="shared" si="6"/>
        <v/>
      </c>
      <c r="C35" s="1199">
        <f>IF(ISERROR(VLOOKUP($A35,기획현황!$F:$BS,기획현황!$AG$1,FALSE))=TRUE,0,VLOOKUP($A35,기획현황!$F:$BS,기획현황!$AG$1,FALSE))</f>
        <v>0</v>
      </c>
      <c r="D35" s="1199">
        <f>IF(ISERROR(VLOOKUP($A35,기획현황!$F:$BS,기획현황!$AK$1,FALSE))=TRUE,0,VLOOKUP($A35,기획현황!$F:$BS,기획현황!$AK$1,FALSE))</f>
        <v>0</v>
      </c>
      <c r="F35" s="1200"/>
      <c r="G35" s="1201" t="str">
        <f>IF(ISERROR(VLOOKUP($A35,기획현황!$F:$BS,기획현황!$U$1,FALSE))=TRUE,"",VLOOKUP($A35,기획현황!$F:$BS,기획현황!$U$1,FALSE))</f>
        <v/>
      </c>
      <c r="H35" s="1201" t="str">
        <f>IF(ISERROR(VLOOKUP($A35,기획현황!$F:$BS,기획현황!$X$1,FALSE))=TRUE,"",VLOOKUP($A35,기획현황!$F:$BS,기획현황!$X$1,FALSE))</f>
        <v/>
      </c>
      <c r="I35" s="1202" t="str">
        <f>IF(ISERROR(VLOOKUP($A35,기획현황!$F:$BS,기획현황!$AG$1,FALSE))=TRUE,"",VLOOKUP($A35,기획현황!$F:$BS,기획현황!$AG$1,FALSE))</f>
        <v/>
      </c>
      <c r="J35" s="1219">
        <f>SUMIF(기획현황!$F:$F,$A35,기획현황!$AF:$AF)</f>
        <v>0</v>
      </c>
      <c r="K35" s="1204">
        <f>IF(ISERROR(VLOOKUP($A35,기획현황!$F:$BS,기획현황!$AU$1,FALSE))=TRUE,0,VLOOKUP($A35,기획현황!$F:$BS,기획현황!$AU$1,FALSE))</f>
        <v>0</v>
      </c>
      <c r="L35" s="1205">
        <f>IF(ISERROR(VLOOKUP($A35,기획현황!$F:$BS,기획현황!$AV$1,FALSE))=TRUE,0,VLOOKUP($A35,기획현황!$F:$BS,기획현황!$AV$1,FALSE))</f>
        <v>0</v>
      </c>
      <c r="M35" s="1206">
        <f>IF(ISERROR(VLOOKUP($A35,기획현황!$F:$BS,기획현황!$AW$1,FALSE))=TRUE,0,VLOOKUP($A35,기획현황!$F:$BS,기획현황!$AW$1,FALSE))</f>
        <v>0</v>
      </c>
      <c r="N35" s="1214">
        <f>IF(ISERROR(VLOOKUP($A35,기획현황!$F:$BS,기획현황!$AP$1,FALSE))=TRUE,0,VLOOKUP($A35,기획현황!$F:$BS,기획현황!$AP$1,FALSE))</f>
        <v>0</v>
      </c>
      <c r="O35" s="1204">
        <f t="shared" si="7"/>
        <v>0</v>
      </c>
      <c r="P35" s="1218">
        <f t="shared" si="7"/>
        <v>0</v>
      </c>
      <c r="Q35" s="1215">
        <f t="shared" si="7"/>
        <v>0</v>
      </c>
      <c r="R35" s="1215">
        <f t="shared" si="7"/>
        <v>0</v>
      </c>
      <c r="S35" s="1216">
        <f t="shared" si="7"/>
        <v>0</v>
      </c>
      <c r="T35" s="1216">
        <f t="shared" si="7"/>
        <v>0</v>
      </c>
      <c r="U35" s="1217">
        <f>IF(ISERROR(VLOOKUP($A35,기획현황!$F:$BS,기획현황!$AM$1,FALSE))=TRUE,0,VLOOKUP($A35,기획현황!$F:$BS,기획현황!$AM$1,FALSE))</f>
        <v>0</v>
      </c>
      <c r="V35" s="1212">
        <f t="shared" si="2"/>
        <v>0</v>
      </c>
      <c r="W35" s="1213">
        <f>IF(ISERROR(VLOOKUP($A35,기획현황!$F:$BS,기획현황!$BG$1,FALSE))=TRUE,0,VLOOKUP($A35,기획현황!$F:$BS,기획현황!$BG$1,FALSE))</f>
        <v>0</v>
      </c>
      <c r="X35" s="1212"/>
      <c r="Y35" s="231"/>
      <c r="Z35" s="1204">
        <f t="shared" si="3"/>
        <v>0</v>
      </c>
      <c r="AA35" s="1205">
        <f t="shared" si="4"/>
        <v>0</v>
      </c>
      <c r="AB35" s="1220">
        <f t="shared" si="4"/>
        <v>0</v>
      </c>
      <c r="AC35" s="1214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204">
        <f t="shared" si="8"/>
        <v>0</v>
      </c>
      <c r="AE35" s="1215">
        <f t="shared" si="8"/>
        <v>0</v>
      </c>
      <c r="AF35" s="1215">
        <f t="shared" si="8"/>
        <v>0</v>
      </c>
      <c r="AG35" s="1215">
        <f t="shared" si="8"/>
        <v>0</v>
      </c>
      <c r="AH35" s="1216">
        <f t="shared" si="8"/>
        <v>0</v>
      </c>
      <c r="AI35" s="1216">
        <f t="shared" si="8"/>
        <v>0</v>
      </c>
      <c r="AJ35" s="1217">
        <f>IF(ISERROR(VLOOKUP($A35,기획현황!$F:$BS,기획현황!$AM$1,FALSE))=TRUE,0,VLOOKUP($A35,기획현황!$F:$BS,기획현황!$AM$1,FALSE))</f>
        <v>0</v>
      </c>
      <c r="AK35" s="1212">
        <f t="shared" si="0"/>
        <v>0</v>
      </c>
      <c r="AL35" s="31"/>
    </row>
    <row r="36" spans="2:38" ht="53.25" customHeight="1">
      <c r="B36" s="304" t="str">
        <f t="shared" si="6"/>
        <v/>
      </c>
      <c r="C36" s="1199">
        <f>IF(ISERROR(VLOOKUP($A36,기획현황!$F:$BS,기획현황!$AG$1,FALSE))=TRUE,0,VLOOKUP($A36,기획현황!$F:$BS,기획현황!$AG$1,FALSE))</f>
        <v>0</v>
      </c>
      <c r="D36" s="1199">
        <f>IF(ISERROR(VLOOKUP($A36,기획현황!$F:$BS,기획현황!$AK$1,FALSE))=TRUE,0,VLOOKUP($A36,기획현황!$F:$BS,기획현황!$AK$1,FALSE))</f>
        <v>0</v>
      </c>
      <c r="F36" s="1200"/>
      <c r="G36" s="1201" t="str">
        <f>IF(ISERROR(VLOOKUP($A36,기획현황!$F:$BS,기획현황!$U$1,FALSE))=TRUE,"",VLOOKUP($A36,기획현황!$F:$BS,기획현황!$U$1,FALSE))</f>
        <v/>
      </c>
      <c r="H36" s="1201" t="str">
        <f>IF(ISERROR(VLOOKUP($A36,기획현황!$F:$BS,기획현황!$X$1,FALSE))=TRUE,"",VLOOKUP($A36,기획현황!$F:$BS,기획현황!$X$1,FALSE))</f>
        <v/>
      </c>
      <c r="I36" s="1202" t="str">
        <f>IF(ISERROR(VLOOKUP($A36,기획현황!$F:$BS,기획현황!$AG$1,FALSE))=TRUE,"",VLOOKUP($A36,기획현황!$F:$BS,기획현황!$AG$1,FALSE))</f>
        <v/>
      </c>
      <c r="J36" s="1219">
        <f>SUMIF(기획현황!$F:$F,$A36,기획현황!$AF:$AF)</f>
        <v>0</v>
      </c>
      <c r="K36" s="1204">
        <f>IF(ISERROR(VLOOKUP($A36,기획현황!$F:$BS,기획현황!$AU$1,FALSE))=TRUE,0,VLOOKUP($A36,기획현황!$F:$BS,기획현황!$AU$1,FALSE))</f>
        <v>0</v>
      </c>
      <c r="L36" s="1205">
        <f>IF(ISERROR(VLOOKUP($A36,기획현황!$F:$BS,기획현황!$AV$1,FALSE))=TRUE,0,VLOOKUP($A36,기획현황!$F:$BS,기획현황!$AV$1,FALSE))</f>
        <v>0</v>
      </c>
      <c r="M36" s="1206">
        <f>IF(ISERROR(VLOOKUP($A36,기획현황!$F:$BS,기획현황!$AW$1,FALSE))=TRUE,0,VLOOKUP($A36,기획현황!$F:$BS,기획현황!$AW$1,FALSE))</f>
        <v>0</v>
      </c>
      <c r="N36" s="1214">
        <f>IF(ISERROR(VLOOKUP($A36,기획현황!$F:$BS,기획현황!$AP$1,FALSE))=TRUE,0,VLOOKUP($A36,기획현황!$F:$BS,기획현황!$AP$1,FALSE))</f>
        <v>0</v>
      </c>
      <c r="O36" s="1204">
        <f t="shared" si="7"/>
        <v>0</v>
      </c>
      <c r="P36" s="1218">
        <f t="shared" si="7"/>
        <v>0</v>
      </c>
      <c r="Q36" s="1215">
        <f t="shared" si="7"/>
        <v>0</v>
      </c>
      <c r="R36" s="1215">
        <f t="shared" si="7"/>
        <v>0</v>
      </c>
      <c r="S36" s="1216">
        <f t="shared" si="7"/>
        <v>0</v>
      </c>
      <c r="T36" s="1216">
        <f t="shared" si="7"/>
        <v>0</v>
      </c>
      <c r="U36" s="1217">
        <f>IF(ISERROR(VLOOKUP($A36,기획현황!$F:$BS,기획현황!$AM$1,FALSE))=TRUE,0,VLOOKUP($A36,기획현황!$F:$BS,기획현황!$AM$1,FALSE))</f>
        <v>0</v>
      </c>
      <c r="V36" s="1212">
        <f t="shared" si="2"/>
        <v>0</v>
      </c>
      <c r="W36" s="1213">
        <f>IF(ISERROR(VLOOKUP($A36,기획현황!$F:$BS,기획현황!$BG$1,FALSE))=TRUE,0,VLOOKUP($A36,기획현황!$F:$BS,기획현황!$BG$1,FALSE))</f>
        <v>0</v>
      </c>
      <c r="X36" s="1212"/>
      <c r="Y36" s="231"/>
      <c r="Z36" s="1204">
        <f t="shared" si="3"/>
        <v>0</v>
      </c>
      <c r="AA36" s="1205">
        <f t="shared" si="4"/>
        <v>0</v>
      </c>
      <c r="AB36" s="1220">
        <f t="shared" si="4"/>
        <v>0</v>
      </c>
      <c r="AC36" s="1214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204">
        <f t="shared" si="8"/>
        <v>0</v>
      </c>
      <c r="AE36" s="1215">
        <f t="shared" si="8"/>
        <v>0</v>
      </c>
      <c r="AF36" s="1215">
        <f t="shared" si="8"/>
        <v>0</v>
      </c>
      <c r="AG36" s="1215">
        <f t="shared" si="8"/>
        <v>0</v>
      </c>
      <c r="AH36" s="1216">
        <f t="shared" si="8"/>
        <v>0</v>
      </c>
      <c r="AI36" s="1216">
        <f t="shared" si="8"/>
        <v>0</v>
      </c>
      <c r="AJ36" s="1217">
        <f>IF(ISERROR(VLOOKUP($A36,기획현황!$F:$BS,기획현황!$AM$1,FALSE))=TRUE,0,VLOOKUP($A36,기획현황!$F:$BS,기획현황!$AM$1,FALSE))</f>
        <v>0</v>
      </c>
      <c r="AK36" s="1212">
        <f t="shared" si="0"/>
        <v>0</v>
      </c>
      <c r="AL36" s="31"/>
    </row>
    <row r="37" spans="2:38" ht="53.25" customHeight="1">
      <c r="B37" s="304" t="str">
        <f t="shared" si="6"/>
        <v/>
      </c>
      <c r="C37" s="1199">
        <f>IF(ISERROR(VLOOKUP($A37,기획현황!$F:$BS,기획현황!$AG$1,FALSE))=TRUE,0,VLOOKUP($A37,기획현황!$F:$BS,기획현황!$AG$1,FALSE))</f>
        <v>0</v>
      </c>
      <c r="D37" s="1199">
        <f>IF(ISERROR(VLOOKUP($A37,기획현황!$F:$BS,기획현황!$AK$1,FALSE))=TRUE,0,VLOOKUP($A37,기획현황!$F:$BS,기획현황!$AK$1,FALSE))</f>
        <v>0</v>
      </c>
      <c r="F37" s="1200"/>
      <c r="G37" s="1201" t="str">
        <f>IF(ISERROR(VLOOKUP($A37,기획현황!$F:$BS,기획현황!$U$1,FALSE))=TRUE,"",VLOOKUP($A37,기획현황!$F:$BS,기획현황!$U$1,FALSE))</f>
        <v/>
      </c>
      <c r="H37" s="1201" t="str">
        <f>IF(ISERROR(VLOOKUP($A37,기획현황!$F:$BS,기획현황!$X$1,FALSE))=TRUE,"",VLOOKUP($A37,기획현황!$F:$BS,기획현황!$X$1,FALSE))</f>
        <v/>
      </c>
      <c r="I37" s="1202" t="str">
        <f>IF(ISERROR(VLOOKUP($A37,기획현황!$F:$BS,기획현황!$AG$1,FALSE))=TRUE,"",VLOOKUP($A37,기획현황!$F:$BS,기획현황!$AG$1,FALSE))</f>
        <v/>
      </c>
      <c r="J37" s="1219">
        <f>SUMIF(기획현황!$F:$F,$A37,기획현황!$AF:$AF)</f>
        <v>0</v>
      </c>
      <c r="K37" s="1204">
        <f>IF(ISERROR(VLOOKUP($A37,기획현황!$F:$BS,기획현황!$AU$1,FALSE))=TRUE,0,VLOOKUP($A37,기획현황!$F:$BS,기획현황!$AU$1,FALSE))</f>
        <v>0</v>
      </c>
      <c r="L37" s="1205">
        <f>IF(ISERROR(VLOOKUP($A37,기획현황!$F:$BS,기획현황!$AV$1,FALSE))=TRUE,0,VLOOKUP($A37,기획현황!$F:$BS,기획현황!$AV$1,FALSE))</f>
        <v>0</v>
      </c>
      <c r="M37" s="1206">
        <f>IF(ISERROR(VLOOKUP($A37,기획현황!$F:$BS,기획현황!$AW$1,FALSE))=TRUE,0,VLOOKUP($A37,기획현황!$F:$BS,기획현황!$AW$1,FALSE))</f>
        <v>0</v>
      </c>
      <c r="N37" s="1214">
        <f>IF(ISERROR(VLOOKUP($A37,기획현황!$F:$BS,기획현황!$AP$1,FALSE))=TRUE,0,VLOOKUP($A37,기획현황!$F:$BS,기획현황!$AP$1,FALSE))</f>
        <v>0</v>
      </c>
      <c r="O37" s="1204">
        <f t="shared" si="7"/>
        <v>0</v>
      </c>
      <c r="P37" s="1218">
        <f t="shared" si="7"/>
        <v>0</v>
      </c>
      <c r="Q37" s="1215">
        <f t="shared" si="7"/>
        <v>0</v>
      </c>
      <c r="R37" s="1215">
        <f t="shared" si="7"/>
        <v>0</v>
      </c>
      <c r="S37" s="1216">
        <f t="shared" si="7"/>
        <v>0</v>
      </c>
      <c r="T37" s="1216">
        <f t="shared" si="7"/>
        <v>0</v>
      </c>
      <c r="U37" s="1217">
        <f>IF(ISERROR(VLOOKUP($A37,기획현황!$F:$BS,기획현황!$AM$1,FALSE))=TRUE,0,VLOOKUP($A37,기획현황!$F:$BS,기획현황!$AM$1,FALSE))</f>
        <v>0</v>
      </c>
      <c r="V37" s="1212">
        <f t="shared" si="2"/>
        <v>0</v>
      </c>
      <c r="W37" s="1213">
        <f>IF(ISERROR(VLOOKUP($A37,기획현황!$F:$BS,기획현황!$BG$1,FALSE))=TRUE,0,VLOOKUP($A37,기획현황!$F:$BS,기획현황!$BG$1,FALSE))</f>
        <v>0</v>
      </c>
      <c r="X37" s="1212"/>
      <c r="Y37" s="231"/>
      <c r="Z37" s="1204">
        <f t="shared" si="3"/>
        <v>0</v>
      </c>
      <c r="AA37" s="1205">
        <f t="shared" si="4"/>
        <v>0</v>
      </c>
      <c r="AB37" s="1220">
        <f t="shared" si="4"/>
        <v>0</v>
      </c>
      <c r="AC37" s="1214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204">
        <f t="shared" si="8"/>
        <v>0</v>
      </c>
      <c r="AE37" s="1215">
        <f t="shared" si="8"/>
        <v>0</v>
      </c>
      <c r="AF37" s="1215">
        <f t="shared" si="8"/>
        <v>0</v>
      </c>
      <c r="AG37" s="1215">
        <f t="shared" si="8"/>
        <v>0</v>
      </c>
      <c r="AH37" s="1216">
        <f t="shared" si="8"/>
        <v>0</v>
      </c>
      <c r="AI37" s="1216">
        <f t="shared" si="8"/>
        <v>0</v>
      </c>
      <c r="AJ37" s="1217">
        <f>IF(ISERROR(VLOOKUP($A37,기획현황!$F:$BS,기획현황!$AM$1,FALSE))=TRUE,0,VLOOKUP($A37,기획현황!$F:$BS,기획현황!$AM$1,FALSE))</f>
        <v>0</v>
      </c>
      <c r="AK37" s="1212">
        <f t="shared" si="0"/>
        <v>0</v>
      </c>
      <c r="AL37" s="31"/>
    </row>
    <row r="38" spans="2:38" ht="53.25" customHeight="1">
      <c r="B38" s="304" t="str">
        <f t="shared" si="6"/>
        <v/>
      </c>
      <c r="C38" s="1199">
        <f>IF(ISERROR(VLOOKUP($A38,기획현황!$F:$BS,기획현황!$AG$1,FALSE))=TRUE,0,VLOOKUP($A38,기획현황!$F:$BS,기획현황!$AG$1,FALSE))</f>
        <v>0</v>
      </c>
      <c r="D38" s="1199">
        <f>IF(ISERROR(VLOOKUP($A38,기획현황!$F:$BS,기획현황!$AK$1,FALSE))=TRUE,0,VLOOKUP($A38,기획현황!$F:$BS,기획현황!$AK$1,FALSE))</f>
        <v>0</v>
      </c>
      <c r="F38" s="1200"/>
      <c r="G38" s="1201" t="str">
        <f>IF(ISERROR(VLOOKUP($A38,기획현황!$F:$BS,기획현황!$U$1,FALSE))=TRUE,"",VLOOKUP($A38,기획현황!$F:$BS,기획현황!$U$1,FALSE))</f>
        <v/>
      </c>
      <c r="H38" s="1201" t="str">
        <f>IF(ISERROR(VLOOKUP($A38,기획현황!$F:$BS,기획현황!$X$1,FALSE))=TRUE,"",VLOOKUP($A38,기획현황!$F:$BS,기획현황!$X$1,FALSE))</f>
        <v/>
      </c>
      <c r="I38" s="1202" t="str">
        <f>IF(ISERROR(VLOOKUP($A38,기획현황!$F:$BS,기획현황!$AG$1,FALSE))=TRUE,"",VLOOKUP($A38,기획현황!$F:$BS,기획현황!$AG$1,FALSE))</f>
        <v/>
      </c>
      <c r="J38" s="1219">
        <f>SUMIF(기획현황!$F:$F,$A38,기획현황!$AF:$AF)</f>
        <v>0</v>
      </c>
      <c r="K38" s="1204">
        <f>IF(ISERROR(VLOOKUP($A38,기획현황!$F:$BS,기획현황!$AU$1,FALSE))=TRUE,0,VLOOKUP($A38,기획현황!$F:$BS,기획현황!$AU$1,FALSE))</f>
        <v>0</v>
      </c>
      <c r="L38" s="1205">
        <f>IF(ISERROR(VLOOKUP($A38,기획현황!$F:$BS,기획현황!$AV$1,FALSE))=TRUE,0,VLOOKUP($A38,기획현황!$F:$BS,기획현황!$AV$1,FALSE))</f>
        <v>0</v>
      </c>
      <c r="M38" s="1206">
        <f>IF(ISERROR(VLOOKUP($A38,기획현황!$F:$BS,기획현황!$AW$1,FALSE))=TRUE,0,VLOOKUP($A38,기획현황!$F:$BS,기획현황!$AW$1,FALSE))</f>
        <v>0</v>
      </c>
      <c r="N38" s="1214">
        <f>IF(ISERROR(VLOOKUP($A38,기획현황!$F:$BS,기획현황!$AP$1,FALSE))=TRUE,0,VLOOKUP($A38,기획현황!$F:$BS,기획현황!$AP$1,FALSE))</f>
        <v>0</v>
      </c>
      <c r="O38" s="1204">
        <f t="shared" si="7"/>
        <v>0</v>
      </c>
      <c r="P38" s="1218">
        <f t="shared" si="7"/>
        <v>0</v>
      </c>
      <c r="Q38" s="1215">
        <f t="shared" si="7"/>
        <v>0</v>
      </c>
      <c r="R38" s="1215">
        <f t="shared" si="7"/>
        <v>0</v>
      </c>
      <c r="S38" s="1216">
        <f t="shared" si="7"/>
        <v>0</v>
      </c>
      <c r="T38" s="1216">
        <f t="shared" si="7"/>
        <v>0</v>
      </c>
      <c r="U38" s="1217">
        <f>IF(ISERROR(VLOOKUP($A38,기획현황!$F:$BS,기획현황!$AM$1,FALSE))=TRUE,0,VLOOKUP($A38,기획현황!$F:$BS,기획현황!$AM$1,FALSE))</f>
        <v>0</v>
      </c>
      <c r="V38" s="1212">
        <f t="shared" si="2"/>
        <v>0</v>
      </c>
      <c r="W38" s="1213">
        <f>IF(ISERROR(VLOOKUP($A38,기획현황!$F:$BS,기획현황!$BG$1,FALSE))=TRUE,0,VLOOKUP($A38,기획현황!$F:$BS,기획현황!$BG$1,FALSE))</f>
        <v>0</v>
      </c>
      <c r="X38" s="1212"/>
      <c r="Y38" s="231"/>
      <c r="Z38" s="1204">
        <f t="shared" ref="Z38:Z70" si="9">K38</f>
        <v>0</v>
      </c>
      <c r="AA38" s="1205">
        <f t="shared" si="4"/>
        <v>0</v>
      </c>
      <c r="AB38" s="1220">
        <f t="shared" si="4"/>
        <v>0</v>
      </c>
      <c r="AC38" s="1214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204">
        <f t="shared" si="8"/>
        <v>0</v>
      </c>
      <c r="AE38" s="1215">
        <f t="shared" si="8"/>
        <v>0</v>
      </c>
      <c r="AF38" s="1215">
        <f t="shared" si="8"/>
        <v>0</v>
      </c>
      <c r="AG38" s="1215">
        <f t="shared" si="8"/>
        <v>0</v>
      </c>
      <c r="AH38" s="1216">
        <f t="shared" si="8"/>
        <v>0</v>
      </c>
      <c r="AI38" s="1216">
        <f t="shared" si="8"/>
        <v>0</v>
      </c>
      <c r="AJ38" s="1217">
        <f>IF(ISERROR(VLOOKUP($A38,기획현황!$F:$BS,기획현황!$AM$1,FALSE))=TRUE,0,VLOOKUP($A38,기획현황!$F:$BS,기획현황!$AM$1,FALSE))</f>
        <v>0</v>
      </c>
      <c r="AK38" s="1212">
        <f t="shared" si="0"/>
        <v>0</v>
      </c>
      <c r="AL38" s="31"/>
    </row>
    <row r="39" spans="2:38" ht="53.25" customHeight="1">
      <c r="B39" s="304" t="str">
        <f t="shared" si="6"/>
        <v/>
      </c>
      <c r="C39" s="1199">
        <f>IF(ISERROR(VLOOKUP($A39,기획현황!$F:$BS,기획현황!$AG$1,FALSE))=TRUE,0,VLOOKUP($A39,기획현황!$F:$BS,기획현황!$AG$1,FALSE))</f>
        <v>0</v>
      </c>
      <c r="D39" s="1199">
        <f>IF(ISERROR(VLOOKUP($A39,기획현황!$F:$BS,기획현황!$AK$1,FALSE))=TRUE,0,VLOOKUP($A39,기획현황!$F:$BS,기획현황!$AK$1,FALSE))</f>
        <v>0</v>
      </c>
      <c r="F39" s="1200"/>
      <c r="G39" s="1201" t="str">
        <f>IF(ISERROR(VLOOKUP($A39,기획현황!$F:$BS,기획현황!$U$1,FALSE))=TRUE,"",VLOOKUP($A39,기획현황!$F:$BS,기획현황!$U$1,FALSE))</f>
        <v/>
      </c>
      <c r="H39" s="1201" t="str">
        <f>IF(ISERROR(VLOOKUP($A39,기획현황!$F:$BS,기획현황!$X$1,FALSE))=TRUE,"",VLOOKUP($A39,기획현황!$F:$BS,기획현황!$X$1,FALSE))</f>
        <v/>
      </c>
      <c r="I39" s="1202" t="str">
        <f>IF(ISERROR(VLOOKUP($A39,기획현황!$F:$BS,기획현황!$AG$1,FALSE))=TRUE,"",VLOOKUP($A39,기획현황!$F:$BS,기획현황!$AG$1,FALSE))</f>
        <v/>
      </c>
      <c r="J39" s="1219">
        <f>SUMIF(기획현황!$F:$F,$A39,기획현황!$AF:$AF)</f>
        <v>0</v>
      </c>
      <c r="K39" s="1204">
        <f>IF(ISERROR(VLOOKUP($A39,기획현황!$F:$BS,기획현황!$AU$1,FALSE))=TRUE,0,VLOOKUP($A39,기획현황!$F:$BS,기획현황!$AU$1,FALSE))</f>
        <v>0</v>
      </c>
      <c r="L39" s="1205">
        <f>IF(ISERROR(VLOOKUP($A39,기획현황!$F:$BS,기획현황!$AV$1,FALSE))=TRUE,0,VLOOKUP($A39,기획현황!$F:$BS,기획현황!$AV$1,FALSE))</f>
        <v>0</v>
      </c>
      <c r="M39" s="1206">
        <f>IF(ISERROR(VLOOKUP($A39,기획현황!$F:$BS,기획현황!$AW$1,FALSE))=TRUE,0,VLOOKUP($A39,기획현황!$F:$BS,기획현황!$AW$1,FALSE))</f>
        <v>0</v>
      </c>
      <c r="N39" s="1214">
        <f>IF(ISERROR(VLOOKUP($A39,기획현황!$F:$BS,기획현황!$AP$1,FALSE))=TRUE,0,VLOOKUP($A39,기획현황!$F:$BS,기획현황!$AP$1,FALSE))</f>
        <v>0</v>
      </c>
      <c r="O39" s="1204">
        <f t="shared" si="7"/>
        <v>0</v>
      </c>
      <c r="P39" s="1218">
        <f t="shared" si="7"/>
        <v>0</v>
      </c>
      <c r="Q39" s="1215">
        <f t="shared" si="7"/>
        <v>0</v>
      </c>
      <c r="R39" s="1215">
        <f t="shared" si="7"/>
        <v>0</v>
      </c>
      <c r="S39" s="1216">
        <f t="shared" si="7"/>
        <v>0</v>
      </c>
      <c r="T39" s="1216">
        <f t="shared" si="7"/>
        <v>0</v>
      </c>
      <c r="U39" s="1217">
        <f>IF(ISERROR(VLOOKUP($A39,기획현황!$F:$BS,기획현황!$AM$1,FALSE))=TRUE,0,VLOOKUP($A39,기획현황!$F:$BS,기획현황!$AM$1,FALSE))</f>
        <v>0</v>
      </c>
      <c r="V39" s="1212">
        <f t="shared" si="2"/>
        <v>0</v>
      </c>
      <c r="W39" s="1213">
        <f>IF(ISERROR(VLOOKUP($A39,기획현황!$F:$BS,기획현황!$BG$1,FALSE))=TRUE,0,VLOOKUP($A39,기획현황!$F:$BS,기획현황!$BG$1,FALSE))</f>
        <v>0</v>
      </c>
      <c r="X39" s="1212"/>
      <c r="Y39" s="231"/>
      <c r="Z39" s="1204">
        <f t="shared" si="9"/>
        <v>0</v>
      </c>
      <c r="AA39" s="1205">
        <f t="shared" si="4"/>
        <v>0</v>
      </c>
      <c r="AB39" s="1220">
        <f t="shared" si="4"/>
        <v>0</v>
      </c>
      <c r="AC39" s="1214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204">
        <f t="shared" si="8"/>
        <v>0</v>
      </c>
      <c r="AE39" s="1215">
        <f t="shared" si="8"/>
        <v>0</v>
      </c>
      <c r="AF39" s="1215">
        <f t="shared" si="8"/>
        <v>0</v>
      </c>
      <c r="AG39" s="1215">
        <f t="shared" si="8"/>
        <v>0</v>
      </c>
      <c r="AH39" s="1216">
        <f t="shared" si="8"/>
        <v>0</v>
      </c>
      <c r="AI39" s="1216">
        <f t="shared" si="8"/>
        <v>0</v>
      </c>
      <c r="AJ39" s="1217">
        <f>IF(ISERROR(VLOOKUP($A39,기획현황!$F:$BS,기획현황!$AM$1,FALSE))=TRUE,0,VLOOKUP($A39,기획현황!$F:$BS,기획현황!$AM$1,FALSE))</f>
        <v>0</v>
      </c>
      <c r="AK39" s="1212">
        <f t="shared" si="0"/>
        <v>0</v>
      </c>
      <c r="AL39" s="31"/>
    </row>
    <row r="40" spans="2:38" ht="53.25" customHeight="1">
      <c r="B40" s="304" t="str">
        <f t="shared" si="6"/>
        <v/>
      </c>
      <c r="C40" s="1199">
        <f>IF(ISERROR(VLOOKUP($A40,기획현황!$F:$BS,기획현황!$AG$1,FALSE))=TRUE,0,VLOOKUP($A40,기획현황!$F:$BS,기획현황!$AG$1,FALSE))</f>
        <v>0</v>
      </c>
      <c r="D40" s="1199">
        <f>IF(ISERROR(VLOOKUP($A40,기획현황!$F:$BS,기획현황!$AK$1,FALSE))=TRUE,0,VLOOKUP($A40,기획현황!$F:$BS,기획현황!$AK$1,FALSE))</f>
        <v>0</v>
      </c>
      <c r="F40" s="1200"/>
      <c r="G40" s="1201" t="str">
        <f>IF(ISERROR(VLOOKUP($A40,기획현황!$F:$BS,기획현황!$U$1,FALSE))=TRUE,"",VLOOKUP($A40,기획현황!$F:$BS,기획현황!$U$1,FALSE))</f>
        <v/>
      </c>
      <c r="H40" s="1201" t="str">
        <f>IF(ISERROR(VLOOKUP($A40,기획현황!$F:$BS,기획현황!$X$1,FALSE))=TRUE,"",VLOOKUP($A40,기획현황!$F:$BS,기획현황!$X$1,FALSE))</f>
        <v/>
      </c>
      <c r="I40" s="1202" t="str">
        <f>IF(ISERROR(VLOOKUP($A40,기획현황!$F:$BS,기획현황!$AG$1,FALSE))=TRUE,"",VLOOKUP($A40,기획현황!$F:$BS,기획현황!$AG$1,FALSE))</f>
        <v/>
      </c>
      <c r="J40" s="1219">
        <f>SUMIF(기획현황!$F:$F,$A40,기획현황!$AF:$AF)</f>
        <v>0</v>
      </c>
      <c r="K40" s="1204">
        <f>IF(ISERROR(VLOOKUP($A40,기획현황!$F:$BS,기획현황!$AU$1,FALSE))=TRUE,0,VLOOKUP($A40,기획현황!$F:$BS,기획현황!$AU$1,FALSE))</f>
        <v>0</v>
      </c>
      <c r="L40" s="1205">
        <f>IF(ISERROR(VLOOKUP($A40,기획현황!$F:$BS,기획현황!$AV$1,FALSE))=TRUE,0,VLOOKUP($A40,기획현황!$F:$BS,기획현황!$AV$1,FALSE))</f>
        <v>0</v>
      </c>
      <c r="M40" s="1206">
        <f>IF(ISERROR(VLOOKUP($A40,기획현황!$F:$BS,기획현황!$AW$1,FALSE))=TRUE,0,VLOOKUP($A40,기획현황!$F:$BS,기획현황!$AW$1,FALSE))</f>
        <v>0</v>
      </c>
      <c r="N40" s="1214">
        <f>IF(ISERROR(VLOOKUP($A40,기획현황!$F:$BS,기획현황!$AP$1,FALSE))=TRUE,0,VLOOKUP($A40,기획현황!$F:$BS,기획현황!$AP$1,FALSE))</f>
        <v>0</v>
      </c>
      <c r="O40" s="1204">
        <f t="shared" si="7"/>
        <v>0</v>
      </c>
      <c r="P40" s="1218">
        <f t="shared" si="7"/>
        <v>0</v>
      </c>
      <c r="Q40" s="1215">
        <f t="shared" si="7"/>
        <v>0</v>
      </c>
      <c r="R40" s="1215">
        <f t="shared" si="7"/>
        <v>0</v>
      </c>
      <c r="S40" s="1216">
        <f t="shared" si="7"/>
        <v>0</v>
      </c>
      <c r="T40" s="1216">
        <f t="shared" si="7"/>
        <v>0</v>
      </c>
      <c r="U40" s="1217">
        <f>IF(ISERROR(VLOOKUP($A40,기획현황!$F:$BS,기획현황!$AM$1,FALSE))=TRUE,0,VLOOKUP($A40,기획현황!$F:$BS,기획현황!$AM$1,FALSE))</f>
        <v>0</v>
      </c>
      <c r="V40" s="1212">
        <f t="shared" si="2"/>
        <v>0</v>
      </c>
      <c r="W40" s="1213">
        <f>IF(ISERROR(VLOOKUP($A40,기획현황!$F:$BS,기획현황!$BG$1,FALSE))=TRUE,0,VLOOKUP($A40,기획현황!$F:$BS,기획현황!$BG$1,FALSE))</f>
        <v>0</v>
      </c>
      <c r="X40" s="1212"/>
      <c r="Y40" s="231"/>
      <c r="Z40" s="1204">
        <f t="shared" si="9"/>
        <v>0</v>
      </c>
      <c r="AA40" s="1205">
        <f t="shared" si="4"/>
        <v>0</v>
      </c>
      <c r="AB40" s="1220">
        <f t="shared" si="4"/>
        <v>0</v>
      </c>
      <c r="AC40" s="1214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204">
        <f t="shared" si="8"/>
        <v>0</v>
      </c>
      <c r="AE40" s="1215">
        <f t="shared" si="8"/>
        <v>0</v>
      </c>
      <c r="AF40" s="1215">
        <f t="shared" si="8"/>
        <v>0</v>
      </c>
      <c r="AG40" s="1215">
        <f t="shared" si="8"/>
        <v>0</v>
      </c>
      <c r="AH40" s="1216">
        <f t="shared" si="8"/>
        <v>0</v>
      </c>
      <c r="AI40" s="1216">
        <f t="shared" si="8"/>
        <v>0</v>
      </c>
      <c r="AJ40" s="1217">
        <f>IF(ISERROR(VLOOKUP($A40,기획현황!$F:$BS,기획현황!$AM$1,FALSE))=TRUE,0,VLOOKUP($A40,기획현황!$F:$BS,기획현황!$AM$1,FALSE))</f>
        <v>0</v>
      </c>
      <c r="AK40" s="1212">
        <f t="shared" si="0"/>
        <v>0</v>
      </c>
      <c r="AL40" s="31"/>
    </row>
    <row r="41" spans="2:38" ht="53.25" customHeight="1">
      <c r="B41" s="304" t="str">
        <f t="shared" si="6"/>
        <v/>
      </c>
      <c r="C41" s="1199">
        <f>IF(ISERROR(VLOOKUP($A41,기획현황!$F:$BS,기획현황!$AG$1,FALSE))=TRUE,0,VLOOKUP($A41,기획현황!$F:$BS,기획현황!$AG$1,FALSE))</f>
        <v>0</v>
      </c>
      <c r="D41" s="1199">
        <f>IF(ISERROR(VLOOKUP($A41,기획현황!$F:$BS,기획현황!$AK$1,FALSE))=TRUE,0,VLOOKUP($A41,기획현황!$F:$BS,기획현황!$AK$1,FALSE))</f>
        <v>0</v>
      </c>
      <c r="F41" s="1200"/>
      <c r="G41" s="1201" t="str">
        <f>IF(ISERROR(VLOOKUP($A41,기획현황!$F:$BS,기획현황!$U$1,FALSE))=TRUE,"",VLOOKUP($A41,기획현황!$F:$BS,기획현황!$U$1,FALSE))</f>
        <v/>
      </c>
      <c r="H41" s="1201" t="str">
        <f>IF(ISERROR(VLOOKUP($A41,기획현황!$F:$BS,기획현황!$X$1,FALSE))=TRUE,"",VLOOKUP($A41,기획현황!$F:$BS,기획현황!$X$1,FALSE))</f>
        <v/>
      </c>
      <c r="I41" s="1202" t="str">
        <f>IF(ISERROR(VLOOKUP($A41,기획현황!$F:$BS,기획현황!$AG$1,FALSE))=TRUE,"",VLOOKUP($A41,기획현황!$F:$BS,기획현황!$AG$1,FALSE))</f>
        <v/>
      </c>
      <c r="J41" s="1219">
        <f>SUMIF(기획현황!$F:$F,$A41,기획현황!$AF:$AF)</f>
        <v>0</v>
      </c>
      <c r="K41" s="1204">
        <f>IF(ISERROR(VLOOKUP($A41,기획현황!$F:$BS,기획현황!$AU$1,FALSE))=TRUE,0,VLOOKUP($A41,기획현황!$F:$BS,기획현황!$AU$1,FALSE))</f>
        <v>0</v>
      </c>
      <c r="L41" s="1205">
        <f>IF(ISERROR(VLOOKUP($A41,기획현황!$F:$BS,기획현황!$AV$1,FALSE))=TRUE,0,VLOOKUP($A41,기획현황!$F:$BS,기획현황!$AV$1,FALSE))</f>
        <v>0</v>
      </c>
      <c r="M41" s="1206">
        <f>IF(ISERROR(VLOOKUP($A41,기획현황!$F:$BS,기획현황!$AW$1,FALSE))=TRUE,0,VLOOKUP($A41,기획현황!$F:$BS,기획현황!$AW$1,FALSE))</f>
        <v>0</v>
      </c>
      <c r="N41" s="1214">
        <f>IF(ISERROR(VLOOKUP($A41,기획현황!$F:$BS,기획현황!$AP$1,FALSE))=TRUE,0,VLOOKUP($A41,기획현황!$F:$BS,기획현황!$AP$1,FALSE))</f>
        <v>0</v>
      </c>
      <c r="O41" s="1204">
        <f t="shared" si="7"/>
        <v>0</v>
      </c>
      <c r="P41" s="1218">
        <f t="shared" si="7"/>
        <v>0</v>
      </c>
      <c r="Q41" s="1215">
        <f t="shared" si="7"/>
        <v>0</v>
      </c>
      <c r="R41" s="1215">
        <f t="shared" si="7"/>
        <v>0</v>
      </c>
      <c r="S41" s="1216">
        <f t="shared" si="7"/>
        <v>0</v>
      </c>
      <c r="T41" s="1216">
        <f t="shared" si="7"/>
        <v>0</v>
      </c>
      <c r="U41" s="1217">
        <f>IF(ISERROR(VLOOKUP($A41,기획현황!$F:$BS,기획현황!$AM$1,FALSE))=TRUE,0,VLOOKUP($A41,기획현황!$F:$BS,기획현황!$AM$1,FALSE))</f>
        <v>0</v>
      </c>
      <c r="V41" s="1212">
        <f t="shared" si="2"/>
        <v>0</v>
      </c>
      <c r="W41" s="1213">
        <f>IF(ISERROR(VLOOKUP($A41,기획현황!$F:$BS,기획현황!$BG$1,FALSE))=TRUE,0,VLOOKUP($A41,기획현황!$F:$BS,기획현황!$BG$1,FALSE))</f>
        <v>0</v>
      </c>
      <c r="X41" s="1212"/>
      <c r="Y41" s="231"/>
      <c r="Z41" s="1204">
        <f t="shared" si="9"/>
        <v>0</v>
      </c>
      <c r="AA41" s="1205">
        <f t="shared" si="4"/>
        <v>0</v>
      </c>
      <c r="AB41" s="1220">
        <f t="shared" si="4"/>
        <v>0</v>
      </c>
      <c r="AC41" s="1214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204">
        <f t="shared" si="8"/>
        <v>0</v>
      </c>
      <c r="AE41" s="1215">
        <f t="shared" si="8"/>
        <v>0</v>
      </c>
      <c r="AF41" s="1215">
        <f t="shared" si="8"/>
        <v>0</v>
      </c>
      <c r="AG41" s="1215">
        <f t="shared" si="8"/>
        <v>0</v>
      </c>
      <c r="AH41" s="1216">
        <f t="shared" si="8"/>
        <v>0</v>
      </c>
      <c r="AI41" s="1216">
        <f t="shared" si="8"/>
        <v>0</v>
      </c>
      <c r="AJ41" s="1217">
        <f>IF(ISERROR(VLOOKUP($A41,기획현황!$F:$BS,기획현황!$AM$1,FALSE))=TRUE,0,VLOOKUP($A41,기획현황!$F:$BS,기획현황!$AM$1,FALSE))</f>
        <v>0</v>
      </c>
      <c r="AK41" s="1212">
        <f t="shared" si="0"/>
        <v>0</v>
      </c>
      <c r="AL41" s="31"/>
    </row>
    <row r="42" spans="2:38" ht="53.25" customHeight="1">
      <c r="B42" s="304" t="str">
        <f t="shared" si="6"/>
        <v/>
      </c>
      <c r="C42" s="1199">
        <f>IF(ISERROR(VLOOKUP($A42,기획현황!$F:$BS,기획현황!$AG$1,FALSE))=TRUE,0,VLOOKUP($A42,기획현황!$F:$BS,기획현황!$AG$1,FALSE))</f>
        <v>0</v>
      </c>
      <c r="D42" s="1199">
        <f>IF(ISERROR(VLOOKUP($A42,기획현황!$F:$BS,기획현황!$AK$1,FALSE))=TRUE,0,VLOOKUP($A42,기획현황!$F:$BS,기획현황!$AK$1,FALSE))</f>
        <v>0</v>
      </c>
      <c r="F42" s="1200"/>
      <c r="G42" s="1201" t="str">
        <f>IF(ISERROR(VLOOKUP($A42,기획현황!$F:$BS,기획현황!$U$1,FALSE))=TRUE,"",VLOOKUP($A42,기획현황!$F:$BS,기획현황!$U$1,FALSE))</f>
        <v/>
      </c>
      <c r="H42" s="1201" t="str">
        <f>IF(ISERROR(VLOOKUP($A42,기획현황!$F:$BS,기획현황!$X$1,FALSE))=TRUE,"",VLOOKUP($A42,기획현황!$F:$BS,기획현황!$X$1,FALSE))</f>
        <v/>
      </c>
      <c r="I42" s="1202" t="str">
        <f>IF(ISERROR(VLOOKUP($A42,기획현황!$F:$BS,기획현황!$AG$1,FALSE))=TRUE,"",VLOOKUP($A42,기획현황!$F:$BS,기획현황!$AG$1,FALSE))</f>
        <v/>
      </c>
      <c r="J42" s="1219">
        <f>SUMIF(기획현황!$F:$F,$A42,기획현황!$AF:$AF)</f>
        <v>0</v>
      </c>
      <c r="K42" s="1204">
        <f>IF(ISERROR(VLOOKUP($A42,기획현황!$F:$BS,기획현황!$AU$1,FALSE))=TRUE,0,VLOOKUP($A42,기획현황!$F:$BS,기획현황!$AU$1,FALSE))</f>
        <v>0</v>
      </c>
      <c r="L42" s="1205">
        <f>IF(ISERROR(VLOOKUP($A42,기획현황!$F:$BS,기획현황!$AV$1,FALSE))=TRUE,0,VLOOKUP($A42,기획현황!$F:$BS,기획현황!$AV$1,FALSE))</f>
        <v>0</v>
      </c>
      <c r="M42" s="1206">
        <f>IF(ISERROR(VLOOKUP($A42,기획현황!$F:$BS,기획현황!$AW$1,FALSE))=TRUE,0,VLOOKUP($A42,기획현황!$F:$BS,기획현황!$AW$1,FALSE))</f>
        <v>0</v>
      </c>
      <c r="N42" s="1214">
        <f>IF(ISERROR(VLOOKUP($A42,기획현황!$F:$BS,기획현황!$AP$1,FALSE))=TRUE,0,VLOOKUP($A42,기획현황!$F:$BS,기획현황!$AP$1,FALSE))</f>
        <v>0</v>
      </c>
      <c r="O42" s="1204">
        <f t="shared" si="7"/>
        <v>0</v>
      </c>
      <c r="P42" s="1218">
        <f t="shared" si="7"/>
        <v>0</v>
      </c>
      <c r="Q42" s="1215">
        <f t="shared" si="7"/>
        <v>0</v>
      </c>
      <c r="R42" s="1215">
        <f t="shared" si="7"/>
        <v>0</v>
      </c>
      <c r="S42" s="1216">
        <f t="shared" si="7"/>
        <v>0</v>
      </c>
      <c r="T42" s="1216">
        <f t="shared" si="7"/>
        <v>0</v>
      </c>
      <c r="U42" s="1217">
        <f>IF(ISERROR(VLOOKUP($A42,기획현황!$F:$BS,기획현황!$AM$1,FALSE))=TRUE,0,VLOOKUP($A42,기획현황!$F:$BS,기획현황!$AM$1,FALSE))</f>
        <v>0</v>
      </c>
      <c r="V42" s="1212">
        <f t="shared" si="2"/>
        <v>0</v>
      </c>
      <c r="W42" s="1213">
        <f>IF(ISERROR(VLOOKUP($A42,기획현황!$F:$BS,기획현황!$BG$1,FALSE))=TRUE,0,VLOOKUP($A42,기획현황!$F:$BS,기획현황!$BG$1,FALSE))</f>
        <v>0</v>
      </c>
      <c r="X42" s="1212"/>
      <c r="Y42" s="231"/>
      <c r="Z42" s="1204">
        <f t="shared" si="9"/>
        <v>0</v>
      </c>
      <c r="AA42" s="1205">
        <f t="shared" si="4"/>
        <v>0</v>
      </c>
      <c r="AB42" s="1220">
        <f t="shared" si="4"/>
        <v>0</v>
      </c>
      <c r="AC42" s="1214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204">
        <f t="shared" si="8"/>
        <v>0</v>
      </c>
      <c r="AE42" s="1215">
        <f t="shared" si="8"/>
        <v>0</v>
      </c>
      <c r="AF42" s="1215">
        <f t="shared" si="8"/>
        <v>0</v>
      </c>
      <c r="AG42" s="1215">
        <f t="shared" si="8"/>
        <v>0</v>
      </c>
      <c r="AH42" s="1216">
        <f t="shared" si="8"/>
        <v>0</v>
      </c>
      <c r="AI42" s="1216">
        <f t="shared" si="8"/>
        <v>0</v>
      </c>
      <c r="AJ42" s="1217">
        <f>IF(ISERROR(VLOOKUP($A42,기획현황!$F:$BS,기획현황!$AM$1,FALSE))=TRUE,0,VLOOKUP($A42,기획현황!$F:$BS,기획현황!$AM$1,FALSE))</f>
        <v>0</v>
      </c>
      <c r="AK42" s="1212">
        <f t="shared" si="0"/>
        <v>0</v>
      </c>
      <c r="AL42" s="31"/>
    </row>
    <row r="43" spans="2:38" ht="53.25" customHeight="1">
      <c r="B43" s="304" t="str">
        <f t="shared" si="6"/>
        <v/>
      </c>
      <c r="C43" s="1199">
        <f>IF(ISERROR(VLOOKUP($A43,기획현황!$F:$BS,기획현황!$AG$1,FALSE))=TRUE,0,VLOOKUP($A43,기획현황!$F:$BS,기획현황!$AG$1,FALSE))</f>
        <v>0</v>
      </c>
      <c r="D43" s="1199">
        <f>IF(ISERROR(VLOOKUP($A43,기획현황!$F:$BS,기획현황!$AK$1,FALSE))=TRUE,0,VLOOKUP($A43,기획현황!$F:$BS,기획현황!$AK$1,FALSE))</f>
        <v>0</v>
      </c>
      <c r="F43" s="1200"/>
      <c r="G43" s="1201" t="str">
        <f>IF(ISERROR(VLOOKUP($A43,기획현황!$F:$BS,기획현황!$U$1,FALSE))=TRUE,"",VLOOKUP($A43,기획현황!$F:$BS,기획현황!$U$1,FALSE))</f>
        <v/>
      </c>
      <c r="H43" s="1201" t="str">
        <f>IF(ISERROR(VLOOKUP($A43,기획현황!$F:$BS,기획현황!$X$1,FALSE))=TRUE,"",VLOOKUP($A43,기획현황!$F:$BS,기획현황!$X$1,FALSE))</f>
        <v/>
      </c>
      <c r="I43" s="1202" t="str">
        <f>IF(ISERROR(VLOOKUP($A43,기획현황!$F:$BS,기획현황!$AG$1,FALSE))=TRUE,"",VLOOKUP($A43,기획현황!$F:$BS,기획현황!$AG$1,FALSE))</f>
        <v/>
      </c>
      <c r="J43" s="1219">
        <f>SUMIF(기획현황!$F:$F,$A43,기획현황!$AF:$AF)</f>
        <v>0</v>
      </c>
      <c r="K43" s="1204">
        <f>IF(ISERROR(VLOOKUP($A43,기획현황!$F:$BS,기획현황!$AU$1,FALSE))=TRUE,0,VLOOKUP($A43,기획현황!$F:$BS,기획현황!$AU$1,FALSE))</f>
        <v>0</v>
      </c>
      <c r="L43" s="1205">
        <f>IF(ISERROR(VLOOKUP($A43,기획현황!$F:$BS,기획현황!$AV$1,FALSE))=TRUE,0,VLOOKUP($A43,기획현황!$F:$BS,기획현황!$AV$1,FALSE))</f>
        <v>0</v>
      </c>
      <c r="M43" s="1206">
        <f>IF(ISERROR(VLOOKUP($A43,기획현황!$F:$BS,기획현황!$AW$1,FALSE))=TRUE,0,VLOOKUP($A43,기획현황!$F:$BS,기획현황!$AW$1,FALSE))</f>
        <v>0</v>
      </c>
      <c r="N43" s="1214">
        <f>IF(ISERROR(VLOOKUP($A43,기획현황!$F:$BS,기획현황!$AP$1,FALSE))=TRUE,0,VLOOKUP($A43,기획현황!$F:$BS,기획현황!$AP$1,FALSE))</f>
        <v>0</v>
      </c>
      <c r="O43" s="1204">
        <f t="shared" si="7"/>
        <v>0</v>
      </c>
      <c r="P43" s="1218">
        <f t="shared" si="7"/>
        <v>0</v>
      </c>
      <c r="Q43" s="1215">
        <f t="shared" si="7"/>
        <v>0</v>
      </c>
      <c r="R43" s="1215">
        <f t="shared" si="7"/>
        <v>0</v>
      </c>
      <c r="S43" s="1216">
        <f t="shared" si="7"/>
        <v>0</v>
      </c>
      <c r="T43" s="1216">
        <f t="shared" si="7"/>
        <v>0</v>
      </c>
      <c r="U43" s="1217">
        <f>IF(ISERROR(VLOOKUP($A43,기획현황!$F:$BS,기획현황!$AM$1,FALSE))=TRUE,0,VLOOKUP($A43,기획현황!$F:$BS,기획현황!$AM$1,FALSE))</f>
        <v>0</v>
      </c>
      <c r="V43" s="1212">
        <f t="shared" si="2"/>
        <v>0</v>
      </c>
      <c r="W43" s="1213">
        <f>IF(ISERROR(VLOOKUP($A43,기획현황!$F:$BS,기획현황!$BG$1,FALSE))=TRUE,0,VLOOKUP($A43,기획현황!$F:$BS,기획현황!$BG$1,FALSE))</f>
        <v>0</v>
      </c>
      <c r="X43" s="1212"/>
      <c r="Y43" s="231"/>
      <c r="Z43" s="1204">
        <f t="shared" si="9"/>
        <v>0</v>
      </c>
      <c r="AA43" s="1205">
        <f t="shared" si="4"/>
        <v>0</v>
      </c>
      <c r="AB43" s="1220">
        <f t="shared" si="4"/>
        <v>0</v>
      </c>
      <c r="AC43" s="1214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204">
        <f t="shared" si="8"/>
        <v>0</v>
      </c>
      <c r="AE43" s="1215">
        <f t="shared" si="8"/>
        <v>0</v>
      </c>
      <c r="AF43" s="1215">
        <f t="shared" si="8"/>
        <v>0</v>
      </c>
      <c r="AG43" s="1215">
        <f t="shared" si="8"/>
        <v>0</v>
      </c>
      <c r="AH43" s="1216">
        <f t="shared" si="8"/>
        <v>0</v>
      </c>
      <c r="AI43" s="1216">
        <f t="shared" si="8"/>
        <v>0</v>
      </c>
      <c r="AJ43" s="1217">
        <f>IF(ISERROR(VLOOKUP($A43,기획현황!$F:$BS,기획현황!$AM$1,FALSE))=TRUE,0,VLOOKUP($A43,기획현황!$F:$BS,기획현황!$AM$1,FALSE))</f>
        <v>0</v>
      </c>
      <c r="AK43" s="1212">
        <f t="shared" si="0"/>
        <v>0</v>
      </c>
      <c r="AL43" s="31"/>
    </row>
    <row r="44" spans="2:38" ht="53.25" customHeight="1">
      <c r="B44" s="304" t="str">
        <f t="shared" si="6"/>
        <v/>
      </c>
      <c r="C44" s="1199">
        <f>IF(ISERROR(VLOOKUP($A44,기획현황!$F:$BS,기획현황!$AG$1,FALSE))=TRUE,0,VLOOKUP($A44,기획현황!$F:$BS,기획현황!$AG$1,FALSE))</f>
        <v>0</v>
      </c>
      <c r="D44" s="1199">
        <f>IF(ISERROR(VLOOKUP($A44,기획현황!$F:$BS,기획현황!$AK$1,FALSE))=TRUE,0,VLOOKUP($A44,기획현황!$F:$BS,기획현황!$AK$1,FALSE))</f>
        <v>0</v>
      </c>
      <c r="F44" s="1200"/>
      <c r="G44" s="1201" t="str">
        <f>IF(ISERROR(VLOOKUP($A44,기획현황!$F:$BS,기획현황!$U$1,FALSE))=TRUE,"",VLOOKUP($A44,기획현황!$F:$BS,기획현황!$U$1,FALSE))</f>
        <v/>
      </c>
      <c r="H44" s="1201" t="str">
        <f>IF(ISERROR(VLOOKUP($A44,기획현황!$F:$BS,기획현황!$X$1,FALSE))=TRUE,"",VLOOKUP($A44,기획현황!$F:$BS,기획현황!$X$1,FALSE))</f>
        <v/>
      </c>
      <c r="I44" s="1202" t="str">
        <f>IF(ISERROR(VLOOKUP($A44,기획현황!$F:$BS,기획현황!$AG$1,FALSE))=TRUE,"",VLOOKUP($A44,기획현황!$F:$BS,기획현황!$AG$1,FALSE))</f>
        <v/>
      </c>
      <c r="J44" s="1219">
        <f>SUMIF(기획현황!$F:$F,$A44,기획현황!$AF:$AF)</f>
        <v>0</v>
      </c>
      <c r="K44" s="1204">
        <f>IF(ISERROR(VLOOKUP($A44,기획현황!$F:$BS,기획현황!$AU$1,FALSE))=TRUE,0,VLOOKUP($A44,기획현황!$F:$BS,기획현황!$AU$1,FALSE))</f>
        <v>0</v>
      </c>
      <c r="L44" s="1205">
        <f>IF(ISERROR(VLOOKUP($A44,기획현황!$F:$BS,기획현황!$AV$1,FALSE))=TRUE,0,VLOOKUP($A44,기획현황!$F:$BS,기획현황!$AV$1,FALSE))</f>
        <v>0</v>
      </c>
      <c r="M44" s="1206">
        <f>IF(ISERROR(VLOOKUP($A44,기획현황!$F:$BS,기획현황!$AW$1,FALSE))=TRUE,0,VLOOKUP($A44,기획현황!$F:$BS,기획현황!$AW$1,FALSE))</f>
        <v>0</v>
      </c>
      <c r="N44" s="1214">
        <f>IF(ISERROR(VLOOKUP($A44,기획현황!$F:$BS,기획현황!$AP$1,FALSE))=TRUE,0,VLOOKUP($A44,기획현황!$F:$BS,기획현황!$AP$1,FALSE))</f>
        <v>0</v>
      </c>
      <c r="O44" s="1204">
        <f t="shared" si="7"/>
        <v>0</v>
      </c>
      <c r="P44" s="1218">
        <f t="shared" si="7"/>
        <v>0</v>
      </c>
      <c r="Q44" s="1215">
        <f t="shared" si="7"/>
        <v>0</v>
      </c>
      <c r="R44" s="1215">
        <f t="shared" si="7"/>
        <v>0</v>
      </c>
      <c r="S44" s="1216">
        <f t="shared" si="7"/>
        <v>0</v>
      </c>
      <c r="T44" s="1216">
        <f t="shared" si="7"/>
        <v>0</v>
      </c>
      <c r="U44" s="1217">
        <f>IF(ISERROR(VLOOKUP($A44,기획현황!$F:$BS,기획현황!$AM$1,FALSE))=TRUE,0,VLOOKUP($A44,기획현황!$F:$BS,기획현황!$AM$1,FALSE))</f>
        <v>0</v>
      </c>
      <c r="V44" s="1212">
        <f t="shared" si="2"/>
        <v>0</v>
      </c>
      <c r="W44" s="1213">
        <f>IF(ISERROR(VLOOKUP($A44,기획현황!$F:$BS,기획현황!$BG$1,FALSE))=TRUE,0,VLOOKUP($A44,기획현황!$F:$BS,기획현황!$BG$1,FALSE))</f>
        <v>0</v>
      </c>
      <c r="X44" s="1212"/>
      <c r="Y44" s="231"/>
      <c r="Z44" s="1204">
        <f t="shared" si="9"/>
        <v>0</v>
      </c>
      <c r="AA44" s="1205">
        <f t="shared" si="4"/>
        <v>0</v>
      </c>
      <c r="AB44" s="1220">
        <f t="shared" si="4"/>
        <v>0</v>
      </c>
      <c r="AC44" s="1214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204">
        <f t="shared" si="8"/>
        <v>0</v>
      </c>
      <c r="AE44" s="1215">
        <f t="shared" si="8"/>
        <v>0</v>
      </c>
      <c r="AF44" s="1215">
        <f t="shared" si="8"/>
        <v>0</v>
      </c>
      <c r="AG44" s="1215">
        <f t="shared" si="8"/>
        <v>0</v>
      </c>
      <c r="AH44" s="1216">
        <f t="shared" si="8"/>
        <v>0</v>
      </c>
      <c r="AI44" s="1216">
        <f t="shared" si="8"/>
        <v>0</v>
      </c>
      <c r="AJ44" s="1217">
        <f>IF(ISERROR(VLOOKUP($A44,기획현황!$F:$BS,기획현황!$AM$1,FALSE))=TRUE,0,VLOOKUP($A44,기획현황!$F:$BS,기획현황!$AM$1,FALSE))</f>
        <v>0</v>
      </c>
      <c r="AK44" s="1212">
        <f t="shared" si="0"/>
        <v>0</v>
      </c>
      <c r="AL44" s="31"/>
    </row>
    <row r="45" spans="2:38" ht="53.25" customHeight="1">
      <c r="B45" s="304" t="str">
        <f t="shared" si="6"/>
        <v/>
      </c>
      <c r="C45" s="1199">
        <f>IF(ISERROR(VLOOKUP($A45,기획현황!$F:$BS,기획현황!$AG$1,FALSE))=TRUE,0,VLOOKUP($A45,기획현황!$F:$BS,기획현황!$AG$1,FALSE))</f>
        <v>0</v>
      </c>
      <c r="D45" s="1199">
        <f>IF(ISERROR(VLOOKUP($A45,기획현황!$F:$BS,기획현황!$AK$1,FALSE))=TRUE,0,VLOOKUP($A45,기획현황!$F:$BS,기획현황!$AK$1,FALSE))</f>
        <v>0</v>
      </c>
      <c r="F45" s="1200"/>
      <c r="G45" s="1201" t="str">
        <f>IF(ISERROR(VLOOKUP($A45,기획현황!$F:$BS,기획현황!$U$1,FALSE))=TRUE,"",VLOOKUP($A45,기획현황!$F:$BS,기획현황!$U$1,FALSE))</f>
        <v/>
      </c>
      <c r="H45" s="1201" t="str">
        <f>IF(ISERROR(VLOOKUP($A45,기획현황!$F:$BS,기획현황!$X$1,FALSE))=TRUE,"",VLOOKUP($A45,기획현황!$F:$BS,기획현황!$X$1,FALSE))</f>
        <v/>
      </c>
      <c r="I45" s="1202" t="str">
        <f>IF(ISERROR(VLOOKUP($A45,기획현황!$F:$BS,기획현황!$AG$1,FALSE))=TRUE,"",VLOOKUP($A45,기획현황!$F:$BS,기획현황!$AG$1,FALSE))</f>
        <v/>
      </c>
      <c r="J45" s="1219">
        <f>SUMIF(기획현황!$F:$F,$A45,기획현황!$AF:$AF)</f>
        <v>0</v>
      </c>
      <c r="K45" s="1204">
        <f>IF(ISERROR(VLOOKUP($A45,기획현황!$F:$BS,기획현황!$AU$1,FALSE))=TRUE,0,VLOOKUP($A45,기획현황!$F:$BS,기획현황!$AU$1,FALSE))</f>
        <v>0</v>
      </c>
      <c r="L45" s="1205">
        <f>IF(ISERROR(VLOOKUP($A45,기획현황!$F:$BS,기획현황!$AV$1,FALSE))=TRUE,0,VLOOKUP($A45,기획현황!$F:$BS,기획현황!$AV$1,FALSE))</f>
        <v>0</v>
      </c>
      <c r="M45" s="1206">
        <f>IF(ISERROR(VLOOKUP($A45,기획현황!$F:$BS,기획현황!$AW$1,FALSE))=TRUE,0,VLOOKUP($A45,기획현황!$F:$BS,기획현황!$AW$1,FALSE))</f>
        <v>0</v>
      </c>
      <c r="N45" s="1214">
        <f>IF(ISERROR(VLOOKUP($A45,기획현황!$F:$BS,기획현황!$AP$1,FALSE))=TRUE,0,VLOOKUP($A45,기획현황!$F:$BS,기획현황!$AP$1,FALSE))</f>
        <v>0</v>
      </c>
      <c r="O45" s="1204">
        <f t="shared" si="7"/>
        <v>0</v>
      </c>
      <c r="P45" s="1218">
        <f t="shared" si="7"/>
        <v>0</v>
      </c>
      <c r="Q45" s="1215">
        <f t="shared" si="7"/>
        <v>0</v>
      </c>
      <c r="R45" s="1215">
        <f t="shared" si="7"/>
        <v>0</v>
      </c>
      <c r="S45" s="1216">
        <f t="shared" si="7"/>
        <v>0</v>
      </c>
      <c r="T45" s="1216">
        <f t="shared" si="7"/>
        <v>0</v>
      </c>
      <c r="U45" s="1217">
        <f>IF(ISERROR(VLOOKUP($A45,기획현황!$F:$BS,기획현황!$AM$1,FALSE))=TRUE,0,VLOOKUP($A45,기획현황!$F:$BS,기획현황!$AM$1,FALSE))</f>
        <v>0</v>
      </c>
      <c r="V45" s="1212">
        <f t="shared" si="2"/>
        <v>0</v>
      </c>
      <c r="W45" s="1213">
        <f>IF(ISERROR(VLOOKUP($A45,기획현황!$F:$BS,기획현황!$BG$1,FALSE))=TRUE,0,VLOOKUP($A45,기획현황!$F:$BS,기획현황!$BG$1,FALSE))</f>
        <v>0</v>
      </c>
      <c r="X45" s="1212"/>
      <c r="Y45" s="231"/>
      <c r="Z45" s="1204">
        <f t="shared" si="9"/>
        <v>0</v>
      </c>
      <c r="AA45" s="1205">
        <f t="shared" si="4"/>
        <v>0</v>
      </c>
      <c r="AB45" s="1220">
        <f t="shared" si="4"/>
        <v>0</v>
      </c>
      <c r="AC45" s="1214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204">
        <f t="shared" si="8"/>
        <v>0</v>
      </c>
      <c r="AE45" s="1215">
        <f t="shared" si="8"/>
        <v>0</v>
      </c>
      <c r="AF45" s="1215">
        <f t="shared" si="8"/>
        <v>0</v>
      </c>
      <c r="AG45" s="1215">
        <f t="shared" si="8"/>
        <v>0</v>
      </c>
      <c r="AH45" s="1216">
        <f t="shared" si="8"/>
        <v>0</v>
      </c>
      <c r="AI45" s="1216">
        <f t="shared" si="8"/>
        <v>0</v>
      </c>
      <c r="AJ45" s="1217">
        <f>IF(ISERROR(VLOOKUP($A45,기획현황!$F:$BS,기획현황!$AM$1,FALSE))=TRUE,0,VLOOKUP($A45,기획현황!$F:$BS,기획현황!$AM$1,FALSE))</f>
        <v>0</v>
      </c>
      <c r="AK45" s="1212">
        <f t="shared" si="0"/>
        <v>0</v>
      </c>
      <c r="AL45" s="31"/>
    </row>
    <row r="46" spans="2:38" ht="53.25" customHeight="1">
      <c r="B46" s="304" t="str">
        <f t="shared" si="6"/>
        <v/>
      </c>
      <c r="C46" s="1199">
        <f>IF(ISERROR(VLOOKUP($A46,기획현황!$F:$BS,기획현황!$AG$1,FALSE))=TRUE,0,VLOOKUP($A46,기획현황!$F:$BS,기획현황!$AG$1,FALSE))</f>
        <v>0</v>
      </c>
      <c r="D46" s="1199">
        <f>IF(ISERROR(VLOOKUP($A46,기획현황!$F:$BS,기획현황!$AK$1,FALSE))=TRUE,0,VLOOKUP($A46,기획현황!$F:$BS,기획현황!$AK$1,FALSE))</f>
        <v>0</v>
      </c>
      <c r="F46" s="1200"/>
      <c r="G46" s="1201" t="str">
        <f>IF(ISERROR(VLOOKUP($A46,기획현황!$F:$BS,기획현황!$U$1,FALSE))=TRUE,"",VLOOKUP($A46,기획현황!$F:$BS,기획현황!$U$1,FALSE))</f>
        <v/>
      </c>
      <c r="H46" s="1201" t="str">
        <f>IF(ISERROR(VLOOKUP($A46,기획현황!$F:$BS,기획현황!$X$1,FALSE))=TRUE,"",VLOOKUP($A46,기획현황!$F:$BS,기획현황!$X$1,FALSE))</f>
        <v/>
      </c>
      <c r="I46" s="1202" t="str">
        <f>IF(ISERROR(VLOOKUP($A46,기획현황!$F:$BS,기획현황!$AG$1,FALSE))=TRUE,"",VLOOKUP($A46,기획현황!$F:$BS,기획현황!$AG$1,FALSE))</f>
        <v/>
      </c>
      <c r="J46" s="1219">
        <f>SUMIF(기획현황!$F:$F,$A46,기획현황!$AF:$AF)</f>
        <v>0</v>
      </c>
      <c r="K46" s="1204">
        <f>IF(ISERROR(VLOOKUP($A46,기획현황!$F:$BS,기획현황!$AU$1,FALSE))=TRUE,0,VLOOKUP($A46,기획현황!$F:$BS,기획현황!$AU$1,FALSE))</f>
        <v>0</v>
      </c>
      <c r="L46" s="1205">
        <f>IF(ISERROR(VLOOKUP($A46,기획현황!$F:$BS,기획현황!$AV$1,FALSE))=TRUE,0,VLOOKUP($A46,기획현황!$F:$BS,기획현황!$AV$1,FALSE))</f>
        <v>0</v>
      </c>
      <c r="M46" s="1206">
        <f>IF(ISERROR(VLOOKUP($A46,기획현황!$F:$BS,기획현황!$AW$1,FALSE))=TRUE,0,VLOOKUP($A46,기획현황!$F:$BS,기획현황!$AW$1,FALSE))</f>
        <v>0</v>
      </c>
      <c r="N46" s="1214">
        <f>IF(ISERROR(VLOOKUP($A46,기획현황!$F:$BS,기획현황!$AP$1,FALSE))=TRUE,0,VLOOKUP($A46,기획현황!$F:$BS,기획현황!$AP$1,FALSE))</f>
        <v>0</v>
      </c>
      <c r="O46" s="1204">
        <f t="shared" si="7"/>
        <v>0</v>
      </c>
      <c r="P46" s="1218">
        <f t="shared" si="7"/>
        <v>0</v>
      </c>
      <c r="Q46" s="1215">
        <f t="shared" si="7"/>
        <v>0</v>
      </c>
      <c r="R46" s="1215">
        <f t="shared" si="7"/>
        <v>0</v>
      </c>
      <c r="S46" s="1216">
        <f t="shared" si="7"/>
        <v>0</v>
      </c>
      <c r="T46" s="1216">
        <f t="shared" si="7"/>
        <v>0</v>
      </c>
      <c r="U46" s="1217">
        <f>IF(ISERROR(VLOOKUP($A46,기획현황!$F:$BS,기획현황!$AM$1,FALSE))=TRUE,0,VLOOKUP($A46,기획현황!$F:$BS,기획현황!$AM$1,FALSE))</f>
        <v>0</v>
      </c>
      <c r="V46" s="1212">
        <f t="shared" si="2"/>
        <v>0</v>
      </c>
      <c r="W46" s="1213">
        <f>IF(ISERROR(VLOOKUP($A46,기획현황!$F:$BS,기획현황!$BG$1,FALSE))=TRUE,0,VLOOKUP($A46,기획현황!$F:$BS,기획현황!$BG$1,FALSE))</f>
        <v>0</v>
      </c>
      <c r="X46" s="1212"/>
      <c r="Y46" s="231"/>
      <c r="Z46" s="1204">
        <f t="shared" si="9"/>
        <v>0</v>
      </c>
      <c r="AA46" s="1205">
        <f t="shared" si="4"/>
        <v>0</v>
      </c>
      <c r="AB46" s="1220">
        <f t="shared" si="4"/>
        <v>0</v>
      </c>
      <c r="AC46" s="1214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204">
        <f t="shared" si="8"/>
        <v>0</v>
      </c>
      <c r="AE46" s="1215">
        <f t="shared" si="8"/>
        <v>0</v>
      </c>
      <c r="AF46" s="1215">
        <f t="shared" si="8"/>
        <v>0</v>
      </c>
      <c r="AG46" s="1215">
        <f t="shared" si="8"/>
        <v>0</v>
      </c>
      <c r="AH46" s="1216">
        <f t="shared" si="8"/>
        <v>0</v>
      </c>
      <c r="AI46" s="1216">
        <f t="shared" si="8"/>
        <v>0</v>
      </c>
      <c r="AJ46" s="1217">
        <f>IF(ISERROR(VLOOKUP($A46,기획현황!$F:$BS,기획현황!$AM$1,FALSE))=TRUE,0,VLOOKUP($A46,기획현황!$F:$BS,기획현황!$AM$1,FALSE))</f>
        <v>0</v>
      </c>
      <c r="AK46" s="1212">
        <f t="shared" si="0"/>
        <v>0</v>
      </c>
      <c r="AL46" s="31"/>
    </row>
    <row r="47" spans="2:38" ht="53.25" customHeight="1">
      <c r="B47" s="304" t="str">
        <f t="shared" si="6"/>
        <v/>
      </c>
      <c r="C47" s="1199">
        <f>IF(ISERROR(VLOOKUP($A47,기획현황!$F:$BS,기획현황!$AG$1,FALSE))=TRUE,0,VLOOKUP($A47,기획현황!$F:$BS,기획현황!$AG$1,FALSE))</f>
        <v>0</v>
      </c>
      <c r="D47" s="1199">
        <f>IF(ISERROR(VLOOKUP($A47,기획현황!$F:$BS,기획현황!$AK$1,FALSE))=TRUE,0,VLOOKUP($A47,기획현황!$F:$BS,기획현황!$AK$1,FALSE))</f>
        <v>0</v>
      </c>
      <c r="F47" s="1200"/>
      <c r="G47" s="1201" t="str">
        <f>IF(ISERROR(VLOOKUP($A47,기획현황!$F:$BS,기획현황!$U$1,FALSE))=TRUE,"",VLOOKUP($A47,기획현황!$F:$BS,기획현황!$U$1,FALSE))</f>
        <v/>
      </c>
      <c r="H47" s="1201" t="str">
        <f>IF(ISERROR(VLOOKUP($A47,기획현황!$F:$BS,기획현황!$X$1,FALSE))=TRUE,"",VLOOKUP($A47,기획현황!$F:$BS,기획현황!$X$1,FALSE))</f>
        <v/>
      </c>
      <c r="I47" s="1202" t="str">
        <f>IF(ISERROR(VLOOKUP($A47,기획현황!$F:$BS,기획현황!$AG$1,FALSE))=TRUE,"",VLOOKUP($A47,기획현황!$F:$BS,기획현황!$AG$1,FALSE))</f>
        <v/>
      </c>
      <c r="J47" s="1219">
        <f>SUMIF(기획현황!$F:$F,$A47,기획현황!$AF:$AF)</f>
        <v>0</v>
      </c>
      <c r="K47" s="1204">
        <f>IF(ISERROR(VLOOKUP($A47,기획현황!$F:$BS,기획현황!$AU$1,FALSE))=TRUE,0,VLOOKUP($A47,기획현황!$F:$BS,기획현황!$AU$1,FALSE))</f>
        <v>0</v>
      </c>
      <c r="L47" s="1205">
        <f>IF(ISERROR(VLOOKUP($A47,기획현황!$F:$BS,기획현황!$AV$1,FALSE))=TRUE,0,VLOOKUP($A47,기획현황!$F:$BS,기획현황!$AV$1,FALSE))</f>
        <v>0</v>
      </c>
      <c r="M47" s="1206">
        <f>IF(ISERROR(VLOOKUP($A47,기획현황!$F:$BS,기획현황!$AW$1,FALSE))=TRUE,0,VLOOKUP($A47,기획현황!$F:$BS,기획현황!$AW$1,FALSE))</f>
        <v>0</v>
      </c>
      <c r="N47" s="1214">
        <f>IF(ISERROR(VLOOKUP($A47,기획현황!$F:$BS,기획현황!$AP$1,FALSE))=TRUE,0,VLOOKUP($A47,기획현황!$F:$BS,기획현황!$AP$1,FALSE))</f>
        <v>0</v>
      </c>
      <c r="O47" s="1204">
        <f t="shared" si="7"/>
        <v>0</v>
      </c>
      <c r="P47" s="1218">
        <f t="shared" si="7"/>
        <v>0</v>
      </c>
      <c r="Q47" s="1215">
        <f t="shared" si="7"/>
        <v>0</v>
      </c>
      <c r="R47" s="1215">
        <f t="shared" si="7"/>
        <v>0</v>
      </c>
      <c r="S47" s="1216">
        <f t="shared" si="7"/>
        <v>0</v>
      </c>
      <c r="T47" s="1216">
        <f t="shared" si="7"/>
        <v>0</v>
      </c>
      <c r="U47" s="1217">
        <f>IF(ISERROR(VLOOKUP($A47,기획현황!$F:$BS,기획현황!$AM$1,FALSE))=TRUE,0,VLOOKUP($A47,기획현황!$F:$BS,기획현황!$AM$1,FALSE))</f>
        <v>0</v>
      </c>
      <c r="V47" s="1212">
        <f t="shared" si="2"/>
        <v>0</v>
      </c>
      <c r="W47" s="1213">
        <f>IF(ISERROR(VLOOKUP($A47,기획현황!$F:$BS,기획현황!$BG$1,FALSE))=TRUE,0,VLOOKUP($A47,기획현황!$F:$BS,기획현황!$BG$1,FALSE))</f>
        <v>0</v>
      </c>
      <c r="X47" s="1212"/>
      <c r="Y47" s="231"/>
      <c r="Z47" s="1204">
        <f t="shared" si="9"/>
        <v>0</v>
      </c>
      <c r="AA47" s="1205">
        <f t="shared" si="4"/>
        <v>0</v>
      </c>
      <c r="AB47" s="1220">
        <f t="shared" si="4"/>
        <v>0</v>
      </c>
      <c r="AC47" s="1214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204">
        <f t="shared" si="8"/>
        <v>0</v>
      </c>
      <c r="AE47" s="1215">
        <f t="shared" si="8"/>
        <v>0</v>
      </c>
      <c r="AF47" s="1215">
        <f t="shared" si="8"/>
        <v>0</v>
      </c>
      <c r="AG47" s="1215">
        <f t="shared" si="8"/>
        <v>0</v>
      </c>
      <c r="AH47" s="1216">
        <f t="shared" si="8"/>
        <v>0</v>
      </c>
      <c r="AI47" s="1216">
        <f t="shared" si="8"/>
        <v>0</v>
      </c>
      <c r="AJ47" s="1217">
        <f>IF(ISERROR(VLOOKUP($A47,기획현황!$F:$BS,기획현황!$AM$1,FALSE))=TRUE,0,VLOOKUP($A47,기획현황!$F:$BS,기획현황!$AM$1,FALSE))</f>
        <v>0</v>
      </c>
      <c r="AK47" s="1212">
        <f t="shared" si="0"/>
        <v>0</v>
      </c>
      <c r="AL47" s="31"/>
    </row>
    <row r="48" spans="2:38" ht="53.25" customHeight="1">
      <c r="B48" s="304" t="str">
        <f t="shared" si="6"/>
        <v/>
      </c>
      <c r="C48" s="1199">
        <f>IF(ISERROR(VLOOKUP($A48,기획현황!$F:$BS,기획현황!$AG$1,FALSE))=TRUE,0,VLOOKUP($A48,기획현황!$F:$BS,기획현황!$AG$1,FALSE))</f>
        <v>0</v>
      </c>
      <c r="D48" s="1199">
        <f>IF(ISERROR(VLOOKUP($A48,기획현황!$F:$BS,기획현황!$AK$1,FALSE))=TRUE,0,VLOOKUP($A48,기획현황!$F:$BS,기획현황!$AK$1,FALSE))</f>
        <v>0</v>
      </c>
      <c r="F48" s="1200"/>
      <c r="G48" s="1201" t="str">
        <f>IF(ISERROR(VLOOKUP($A48,기획현황!$F:$BS,기획현황!$U$1,FALSE))=TRUE,"",VLOOKUP($A48,기획현황!$F:$BS,기획현황!$U$1,FALSE))</f>
        <v/>
      </c>
      <c r="H48" s="1201" t="str">
        <f>IF(ISERROR(VLOOKUP($A48,기획현황!$F:$BS,기획현황!$X$1,FALSE))=TRUE,"",VLOOKUP($A48,기획현황!$F:$BS,기획현황!$X$1,FALSE))</f>
        <v/>
      </c>
      <c r="I48" s="1202" t="str">
        <f>IF(ISERROR(VLOOKUP($A48,기획현황!$F:$BS,기획현황!$AG$1,FALSE))=TRUE,"",VLOOKUP($A48,기획현황!$F:$BS,기획현황!$AG$1,FALSE))</f>
        <v/>
      </c>
      <c r="J48" s="1219">
        <f>SUMIF(기획현황!$F:$F,$A48,기획현황!$AF:$AF)</f>
        <v>0</v>
      </c>
      <c r="K48" s="1204">
        <f>IF(ISERROR(VLOOKUP($A48,기획현황!$F:$BS,기획현황!$AU$1,FALSE))=TRUE,0,VLOOKUP($A48,기획현황!$F:$BS,기획현황!$AU$1,FALSE))</f>
        <v>0</v>
      </c>
      <c r="L48" s="1205">
        <f>IF(ISERROR(VLOOKUP($A48,기획현황!$F:$BS,기획현황!$AV$1,FALSE))=TRUE,0,VLOOKUP($A48,기획현황!$F:$BS,기획현황!$AV$1,FALSE))</f>
        <v>0</v>
      </c>
      <c r="M48" s="1206">
        <f>IF(ISERROR(VLOOKUP($A48,기획현황!$F:$BS,기획현황!$AW$1,FALSE))=TRUE,0,VLOOKUP($A48,기획현황!$F:$BS,기획현황!$AW$1,FALSE))</f>
        <v>0</v>
      </c>
      <c r="N48" s="1214">
        <f>IF(ISERROR(VLOOKUP($A48,기획현황!$F:$BS,기획현황!$AP$1,FALSE))=TRUE,0,VLOOKUP($A48,기획현황!$F:$BS,기획현황!$AP$1,FALSE))</f>
        <v>0</v>
      </c>
      <c r="O48" s="1204">
        <f t="shared" si="7"/>
        <v>0</v>
      </c>
      <c r="P48" s="1218">
        <f t="shared" si="7"/>
        <v>0</v>
      </c>
      <c r="Q48" s="1215">
        <f t="shared" si="7"/>
        <v>0</v>
      </c>
      <c r="R48" s="1215">
        <f t="shared" si="7"/>
        <v>0</v>
      </c>
      <c r="S48" s="1216">
        <f t="shared" si="7"/>
        <v>0</v>
      </c>
      <c r="T48" s="1216">
        <f t="shared" si="7"/>
        <v>0</v>
      </c>
      <c r="U48" s="1217">
        <f>IF(ISERROR(VLOOKUP($A48,기획현황!$F:$BS,기획현황!$AM$1,FALSE))=TRUE,0,VLOOKUP($A48,기획현황!$F:$BS,기획현황!$AM$1,FALSE))</f>
        <v>0</v>
      </c>
      <c r="V48" s="1212">
        <f t="shared" si="2"/>
        <v>0</v>
      </c>
      <c r="W48" s="1213">
        <f>IF(ISERROR(VLOOKUP($A48,기획현황!$F:$BS,기획현황!$BG$1,FALSE))=TRUE,0,VLOOKUP($A48,기획현황!$F:$BS,기획현황!$BG$1,FALSE))</f>
        <v>0</v>
      </c>
      <c r="X48" s="1212"/>
      <c r="Y48" s="231"/>
      <c r="Z48" s="1204">
        <f t="shared" si="9"/>
        <v>0</v>
      </c>
      <c r="AA48" s="1205">
        <f t="shared" si="4"/>
        <v>0</v>
      </c>
      <c r="AB48" s="1220">
        <f t="shared" si="4"/>
        <v>0</v>
      </c>
      <c r="AC48" s="1214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204">
        <f t="shared" si="8"/>
        <v>0</v>
      </c>
      <c r="AE48" s="1215">
        <f t="shared" si="8"/>
        <v>0</v>
      </c>
      <c r="AF48" s="1215">
        <f t="shared" si="8"/>
        <v>0</v>
      </c>
      <c r="AG48" s="1215">
        <f t="shared" si="8"/>
        <v>0</v>
      </c>
      <c r="AH48" s="1216">
        <f t="shared" si="8"/>
        <v>0</v>
      </c>
      <c r="AI48" s="1216">
        <f t="shared" si="8"/>
        <v>0</v>
      </c>
      <c r="AJ48" s="1217">
        <f>IF(ISERROR(VLOOKUP($A48,기획현황!$F:$BS,기획현황!$AM$1,FALSE))=TRUE,0,VLOOKUP($A48,기획현황!$F:$BS,기획현황!$AM$1,FALSE))</f>
        <v>0</v>
      </c>
      <c r="AK48" s="1212">
        <f t="shared" si="0"/>
        <v>0</v>
      </c>
      <c r="AL48" s="31"/>
    </row>
    <row r="49" spans="2:38" ht="53.25" customHeight="1">
      <c r="B49" s="304" t="str">
        <f t="shared" si="6"/>
        <v/>
      </c>
      <c r="C49" s="1199">
        <f>IF(ISERROR(VLOOKUP($A49,기획현황!$F:$BS,기획현황!$AG$1,FALSE))=TRUE,0,VLOOKUP($A49,기획현황!$F:$BS,기획현황!$AG$1,FALSE))</f>
        <v>0</v>
      </c>
      <c r="D49" s="1199">
        <f>IF(ISERROR(VLOOKUP($A49,기획현황!$F:$BS,기획현황!$AK$1,FALSE))=TRUE,0,VLOOKUP($A49,기획현황!$F:$BS,기획현황!$AK$1,FALSE))</f>
        <v>0</v>
      </c>
      <c r="F49" s="1200"/>
      <c r="G49" s="1201" t="str">
        <f>IF(ISERROR(VLOOKUP($A49,기획현황!$F:$BS,기획현황!$U$1,FALSE))=TRUE,"",VLOOKUP($A49,기획현황!$F:$BS,기획현황!$U$1,FALSE))</f>
        <v/>
      </c>
      <c r="H49" s="1201" t="str">
        <f>IF(ISERROR(VLOOKUP($A49,기획현황!$F:$BS,기획현황!$X$1,FALSE))=TRUE,"",VLOOKUP($A49,기획현황!$F:$BS,기획현황!$X$1,FALSE))</f>
        <v/>
      </c>
      <c r="I49" s="1202" t="str">
        <f>IF(ISERROR(VLOOKUP($A49,기획현황!$F:$BS,기획현황!$AG$1,FALSE))=TRUE,"",VLOOKUP($A49,기획현황!$F:$BS,기획현황!$AG$1,FALSE))</f>
        <v/>
      </c>
      <c r="J49" s="1219">
        <f>SUMIF(기획현황!$F:$F,$A49,기획현황!$AF:$AF)</f>
        <v>0</v>
      </c>
      <c r="K49" s="1204">
        <f>IF(ISERROR(VLOOKUP($A49,기획현황!$F:$BS,기획현황!$AU$1,FALSE))=TRUE,0,VLOOKUP($A49,기획현황!$F:$BS,기획현황!$AU$1,FALSE))</f>
        <v>0</v>
      </c>
      <c r="L49" s="1205">
        <f>IF(ISERROR(VLOOKUP($A49,기획현황!$F:$BS,기획현황!$AV$1,FALSE))=TRUE,0,VLOOKUP($A49,기획현황!$F:$BS,기획현황!$AV$1,FALSE))</f>
        <v>0</v>
      </c>
      <c r="M49" s="1206">
        <f>IF(ISERROR(VLOOKUP($A49,기획현황!$F:$BS,기획현황!$AW$1,FALSE))=TRUE,0,VLOOKUP($A49,기획현황!$F:$BS,기획현황!$AW$1,FALSE))</f>
        <v>0</v>
      </c>
      <c r="N49" s="1214">
        <f>IF(ISERROR(VLOOKUP($A49,기획현황!$F:$BS,기획현황!$AP$1,FALSE))=TRUE,0,VLOOKUP($A49,기획현황!$F:$BS,기획현황!$AP$1,FALSE))</f>
        <v>0</v>
      </c>
      <c r="O49" s="1204">
        <f t="shared" si="7"/>
        <v>0</v>
      </c>
      <c r="P49" s="1218">
        <f t="shared" si="7"/>
        <v>0</v>
      </c>
      <c r="Q49" s="1215">
        <f t="shared" si="7"/>
        <v>0</v>
      </c>
      <c r="R49" s="1215">
        <f t="shared" si="7"/>
        <v>0</v>
      </c>
      <c r="S49" s="1216">
        <f t="shared" si="7"/>
        <v>0</v>
      </c>
      <c r="T49" s="1216">
        <f t="shared" si="7"/>
        <v>0</v>
      </c>
      <c r="U49" s="1217">
        <f>IF(ISERROR(VLOOKUP($A49,기획현황!$F:$BS,기획현황!$AM$1,FALSE))=TRUE,0,VLOOKUP($A49,기획현황!$F:$BS,기획현황!$AM$1,FALSE))</f>
        <v>0</v>
      </c>
      <c r="V49" s="1212">
        <f t="shared" si="2"/>
        <v>0</v>
      </c>
      <c r="W49" s="1213">
        <f>IF(ISERROR(VLOOKUP($A49,기획현황!$F:$BS,기획현황!$BG$1,FALSE))=TRUE,0,VLOOKUP($A49,기획현황!$F:$BS,기획현황!$BG$1,FALSE))</f>
        <v>0</v>
      </c>
      <c r="X49" s="1212"/>
      <c r="Y49" s="231"/>
      <c r="Z49" s="1204">
        <f t="shared" si="9"/>
        <v>0</v>
      </c>
      <c r="AA49" s="1205">
        <f t="shared" si="4"/>
        <v>0</v>
      </c>
      <c r="AB49" s="1220">
        <f t="shared" si="4"/>
        <v>0</v>
      </c>
      <c r="AC49" s="1214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204">
        <f t="shared" si="8"/>
        <v>0</v>
      </c>
      <c r="AE49" s="1215">
        <f t="shared" si="8"/>
        <v>0</v>
      </c>
      <c r="AF49" s="1215">
        <f t="shared" si="8"/>
        <v>0</v>
      </c>
      <c r="AG49" s="1215">
        <f t="shared" si="8"/>
        <v>0</v>
      </c>
      <c r="AH49" s="1216">
        <f t="shared" si="8"/>
        <v>0</v>
      </c>
      <c r="AI49" s="1216">
        <f t="shared" si="8"/>
        <v>0</v>
      </c>
      <c r="AJ49" s="1217">
        <f>IF(ISERROR(VLOOKUP($A49,기획현황!$F:$BS,기획현황!$AM$1,FALSE))=TRUE,0,VLOOKUP($A49,기획현황!$F:$BS,기획현황!$AM$1,FALSE))</f>
        <v>0</v>
      </c>
      <c r="AK49" s="1212">
        <f t="shared" si="0"/>
        <v>0</v>
      </c>
      <c r="AL49" s="31"/>
    </row>
    <row r="50" spans="2:38" ht="53.25" customHeight="1">
      <c r="B50" s="304" t="str">
        <f t="shared" si="6"/>
        <v/>
      </c>
      <c r="C50" s="1199">
        <f>IF(ISERROR(VLOOKUP($A50,기획현황!$F:$BS,기획현황!$AG$1,FALSE))=TRUE,0,VLOOKUP($A50,기획현황!$F:$BS,기획현황!$AG$1,FALSE))</f>
        <v>0</v>
      </c>
      <c r="D50" s="1199">
        <f>IF(ISERROR(VLOOKUP($A50,기획현황!$F:$BS,기획현황!$AK$1,FALSE))=TRUE,0,VLOOKUP($A50,기획현황!$F:$BS,기획현황!$AK$1,FALSE))</f>
        <v>0</v>
      </c>
      <c r="F50" s="1200"/>
      <c r="G50" s="1201" t="str">
        <f>IF(ISERROR(VLOOKUP($A50,기획현황!$F:$BS,기획현황!$U$1,FALSE))=TRUE,"",VLOOKUP($A50,기획현황!$F:$BS,기획현황!$U$1,FALSE))</f>
        <v/>
      </c>
      <c r="H50" s="1201" t="str">
        <f>IF(ISERROR(VLOOKUP($A50,기획현황!$F:$BS,기획현황!$X$1,FALSE))=TRUE,"",VLOOKUP($A50,기획현황!$F:$BS,기획현황!$X$1,FALSE))</f>
        <v/>
      </c>
      <c r="I50" s="1202" t="str">
        <f>IF(ISERROR(VLOOKUP($A50,기획현황!$F:$BS,기획현황!$AG$1,FALSE))=TRUE,"",VLOOKUP($A50,기획현황!$F:$BS,기획현황!$AG$1,FALSE))</f>
        <v/>
      </c>
      <c r="J50" s="1219">
        <f>SUMIF(기획현황!$F:$F,$A50,기획현황!$AF:$AF)</f>
        <v>0</v>
      </c>
      <c r="K50" s="1204">
        <f>IF(ISERROR(VLOOKUP($A50,기획현황!$F:$BS,기획현황!$AU$1,FALSE))=TRUE,0,VLOOKUP($A50,기획현황!$F:$BS,기획현황!$AU$1,FALSE))</f>
        <v>0</v>
      </c>
      <c r="L50" s="1205">
        <f>IF(ISERROR(VLOOKUP($A50,기획현황!$F:$BS,기획현황!$AV$1,FALSE))=TRUE,0,VLOOKUP($A50,기획현황!$F:$BS,기획현황!$AV$1,FALSE))</f>
        <v>0</v>
      </c>
      <c r="M50" s="1206">
        <f>IF(ISERROR(VLOOKUP($A50,기획현황!$F:$BS,기획현황!$AW$1,FALSE))=TRUE,0,VLOOKUP($A50,기획현황!$F:$BS,기획현황!$AW$1,FALSE))</f>
        <v>0</v>
      </c>
      <c r="N50" s="1214">
        <f>IF(ISERROR(VLOOKUP($A50,기획현황!$F:$BS,기획현황!$AP$1,FALSE))=TRUE,0,VLOOKUP($A50,기획현황!$F:$BS,기획현황!$AP$1,FALSE))</f>
        <v>0</v>
      </c>
      <c r="O50" s="1204">
        <f t="shared" si="7"/>
        <v>0</v>
      </c>
      <c r="P50" s="1218">
        <f t="shared" si="7"/>
        <v>0</v>
      </c>
      <c r="Q50" s="1215">
        <f t="shared" si="7"/>
        <v>0</v>
      </c>
      <c r="R50" s="1215">
        <f t="shared" si="7"/>
        <v>0</v>
      </c>
      <c r="S50" s="1216">
        <f t="shared" si="7"/>
        <v>0</v>
      </c>
      <c r="T50" s="1216">
        <f t="shared" si="7"/>
        <v>0</v>
      </c>
      <c r="U50" s="1217">
        <f>IF(ISERROR(VLOOKUP($A50,기획현황!$F:$BS,기획현황!$AM$1,FALSE))=TRUE,0,VLOOKUP($A50,기획현황!$F:$BS,기획현황!$AM$1,FALSE))</f>
        <v>0</v>
      </c>
      <c r="V50" s="1212">
        <f t="shared" si="2"/>
        <v>0</v>
      </c>
      <c r="W50" s="1213">
        <f>IF(ISERROR(VLOOKUP($A50,기획현황!$F:$BS,기획현황!$BG$1,FALSE))=TRUE,0,VLOOKUP($A50,기획현황!$F:$BS,기획현황!$BG$1,FALSE))</f>
        <v>0</v>
      </c>
      <c r="X50" s="1212"/>
      <c r="Y50" s="231"/>
      <c r="Z50" s="1204">
        <f t="shared" si="9"/>
        <v>0</v>
      </c>
      <c r="AA50" s="1205">
        <f t="shared" si="4"/>
        <v>0</v>
      </c>
      <c r="AB50" s="1220">
        <f t="shared" si="4"/>
        <v>0</v>
      </c>
      <c r="AC50" s="1214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204">
        <f t="shared" si="8"/>
        <v>0</v>
      </c>
      <c r="AE50" s="1215">
        <f t="shared" si="8"/>
        <v>0</v>
      </c>
      <c r="AF50" s="1215">
        <f t="shared" si="8"/>
        <v>0</v>
      </c>
      <c r="AG50" s="1215">
        <f t="shared" si="8"/>
        <v>0</v>
      </c>
      <c r="AH50" s="1216">
        <f t="shared" si="8"/>
        <v>0</v>
      </c>
      <c r="AI50" s="1216">
        <f t="shared" si="8"/>
        <v>0</v>
      </c>
      <c r="AJ50" s="1217">
        <f>IF(ISERROR(VLOOKUP($A50,기획현황!$F:$BS,기획현황!$AM$1,FALSE))=TRUE,0,VLOOKUP($A50,기획현황!$F:$BS,기획현황!$AM$1,FALSE))</f>
        <v>0</v>
      </c>
      <c r="AK50" s="1212">
        <f t="shared" si="0"/>
        <v>0</v>
      </c>
      <c r="AL50" s="31"/>
    </row>
    <row r="51" spans="2:38" ht="53.25" customHeight="1">
      <c r="B51" s="304" t="str">
        <f t="shared" si="6"/>
        <v/>
      </c>
      <c r="C51" s="1199">
        <f>IF(ISERROR(VLOOKUP($A51,기획현황!$F:$BS,기획현황!$AG$1,FALSE))=TRUE,0,VLOOKUP($A51,기획현황!$F:$BS,기획현황!$AG$1,FALSE))</f>
        <v>0</v>
      </c>
      <c r="D51" s="1199">
        <f>IF(ISERROR(VLOOKUP($A51,기획현황!$F:$BS,기획현황!$AK$1,FALSE))=TRUE,0,VLOOKUP($A51,기획현황!$F:$BS,기획현황!$AK$1,FALSE))</f>
        <v>0</v>
      </c>
      <c r="F51" s="1200"/>
      <c r="G51" s="1201" t="str">
        <f>IF(ISERROR(VLOOKUP($A51,기획현황!$F:$BS,기획현황!$U$1,FALSE))=TRUE,"",VLOOKUP($A51,기획현황!$F:$BS,기획현황!$U$1,FALSE))</f>
        <v/>
      </c>
      <c r="H51" s="1201" t="str">
        <f>IF(ISERROR(VLOOKUP($A51,기획현황!$F:$BS,기획현황!$X$1,FALSE))=TRUE,"",VLOOKUP($A51,기획현황!$F:$BS,기획현황!$X$1,FALSE))</f>
        <v/>
      </c>
      <c r="I51" s="1202" t="str">
        <f>IF(ISERROR(VLOOKUP($A51,기획현황!$F:$BS,기획현황!$AG$1,FALSE))=TRUE,"",VLOOKUP($A51,기획현황!$F:$BS,기획현황!$AG$1,FALSE))</f>
        <v/>
      </c>
      <c r="J51" s="1219">
        <f>SUMIF(기획현황!$F:$F,$A51,기획현황!$AF:$AF)</f>
        <v>0</v>
      </c>
      <c r="K51" s="1204">
        <f>IF(ISERROR(VLOOKUP($A51,기획현황!$F:$BS,기획현황!$AU$1,FALSE))=TRUE,0,VLOOKUP($A51,기획현황!$F:$BS,기획현황!$AU$1,FALSE))</f>
        <v>0</v>
      </c>
      <c r="L51" s="1205">
        <f>IF(ISERROR(VLOOKUP($A51,기획현황!$F:$BS,기획현황!$AV$1,FALSE))=TRUE,0,VLOOKUP($A51,기획현황!$F:$BS,기획현황!$AV$1,FALSE))</f>
        <v>0</v>
      </c>
      <c r="M51" s="1206">
        <f>IF(ISERROR(VLOOKUP($A51,기획현황!$F:$BS,기획현황!$AW$1,FALSE))=TRUE,0,VLOOKUP($A51,기획현황!$F:$BS,기획현황!$AW$1,FALSE))</f>
        <v>0</v>
      </c>
      <c r="N51" s="1214">
        <f>IF(ISERROR(VLOOKUP($A51,기획현황!$F:$BS,기획현황!$AP$1,FALSE))=TRUE,0,VLOOKUP($A51,기획현황!$F:$BS,기획현황!$AP$1,FALSE))</f>
        <v>0</v>
      </c>
      <c r="O51" s="1204">
        <f t="shared" si="7"/>
        <v>0</v>
      </c>
      <c r="P51" s="1218">
        <f t="shared" si="7"/>
        <v>0</v>
      </c>
      <c r="Q51" s="1215">
        <f t="shared" si="7"/>
        <v>0</v>
      </c>
      <c r="R51" s="1215">
        <f t="shared" si="7"/>
        <v>0</v>
      </c>
      <c r="S51" s="1216">
        <f t="shared" si="7"/>
        <v>0</v>
      </c>
      <c r="T51" s="1216">
        <f t="shared" si="7"/>
        <v>0</v>
      </c>
      <c r="U51" s="1217">
        <f>IF(ISERROR(VLOOKUP($A51,기획현황!$F:$BS,기획현황!$AM$1,FALSE))=TRUE,0,VLOOKUP($A51,기획현황!$F:$BS,기획현황!$AM$1,FALSE))</f>
        <v>0</v>
      </c>
      <c r="V51" s="1212">
        <f t="shared" si="2"/>
        <v>0</v>
      </c>
      <c r="W51" s="1213">
        <f>IF(ISERROR(VLOOKUP($A51,기획현황!$F:$BS,기획현황!$BG$1,FALSE))=TRUE,0,VLOOKUP($A51,기획현황!$F:$BS,기획현황!$BG$1,FALSE))</f>
        <v>0</v>
      </c>
      <c r="X51" s="1212"/>
      <c r="Y51" s="231"/>
      <c r="Z51" s="1204">
        <f t="shared" si="9"/>
        <v>0</v>
      </c>
      <c r="AA51" s="1205">
        <f t="shared" si="4"/>
        <v>0</v>
      </c>
      <c r="AB51" s="1220">
        <f t="shared" si="4"/>
        <v>0</v>
      </c>
      <c r="AC51" s="1214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204">
        <f t="shared" si="8"/>
        <v>0</v>
      </c>
      <c r="AE51" s="1215">
        <f t="shared" si="8"/>
        <v>0</v>
      </c>
      <c r="AF51" s="1215">
        <f t="shared" si="8"/>
        <v>0</v>
      </c>
      <c r="AG51" s="1215">
        <f t="shared" si="8"/>
        <v>0</v>
      </c>
      <c r="AH51" s="1216">
        <f t="shared" si="8"/>
        <v>0</v>
      </c>
      <c r="AI51" s="1216">
        <f t="shared" si="8"/>
        <v>0</v>
      </c>
      <c r="AJ51" s="1217">
        <f>IF(ISERROR(VLOOKUP($A51,기획현황!$F:$BS,기획현황!$AM$1,FALSE))=TRUE,0,VLOOKUP($A51,기획현황!$F:$BS,기획현황!$AM$1,FALSE))</f>
        <v>0</v>
      </c>
      <c r="AK51" s="1212">
        <f t="shared" si="0"/>
        <v>0</v>
      </c>
      <c r="AL51" s="31"/>
    </row>
    <row r="52" spans="2:38" ht="53.25" customHeight="1">
      <c r="B52" s="304" t="str">
        <f t="shared" si="6"/>
        <v/>
      </c>
      <c r="C52" s="1199">
        <f>IF(ISERROR(VLOOKUP($A52,기획현황!$F:$BS,기획현황!$AG$1,FALSE))=TRUE,0,VLOOKUP($A52,기획현황!$F:$BS,기획현황!$AG$1,FALSE))</f>
        <v>0</v>
      </c>
      <c r="D52" s="1199">
        <f>IF(ISERROR(VLOOKUP($A52,기획현황!$F:$BS,기획현황!$AK$1,FALSE))=TRUE,0,VLOOKUP($A52,기획현황!$F:$BS,기획현황!$AK$1,FALSE))</f>
        <v>0</v>
      </c>
      <c r="F52" s="1200"/>
      <c r="G52" s="1201" t="str">
        <f>IF(ISERROR(VLOOKUP($A52,기획현황!$F:$BS,기획현황!$U$1,FALSE))=TRUE,"",VLOOKUP($A52,기획현황!$F:$BS,기획현황!$U$1,FALSE))</f>
        <v/>
      </c>
      <c r="H52" s="1201" t="str">
        <f>IF(ISERROR(VLOOKUP($A52,기획현황!$F:$BS,기획현황!$X$1,FALSE))=TRUE,"",VLOOKUP($A52,기획현황!$F:$BS,기획현황!$X$1,FALSE))</f>
        <v/>
      </c>
      <c r="I52" s="1202" t="str">
        <f>IF(ISERROR(VLOOKUP($A52,기획현황!$F:$BS,기획현황!$AG$1,FALSE))=TRUE,"",VLOOKUP($A52,기획현황!$F:$BS,기획현황!$AG$1,FALSE))</f>
        <v/>
      </c>
      <c r="J52" s="1219">
        <f>SUMIF(기획현황!$F:$F,$A52,기획현황!$AF:$AF)</f>
        <v>0</v>
      </c>
      <c r="K52" s="1204">
        <f>IF(ISERROR(VLOOKUP($A52,기획현황!$F:$BS,기획현황!$AU$1,FALSE))=TRUE,0,VLOOKUP($A52,기획현황!$F:$BS,기획현황!$AU$1,FALSE))</f>
        <v>0</v>
      </c>
      <c r="L52" s="1205">
        <f>IF(ISERROR(VLOOKUP($A52,기획현황!$F:$BS,기획현황!$AV$1,FALSE))=TRUE,0,VLOOKUP($A52,기획현황!$F:$BS,기획현황!$AV$1,FALSE))</f>
        <v>0</v>
      </c>
      <c r="M52" s="1206">
        <f>IF(ISERROR(VLOOKUP($A52,기획현황!$F:$BS,기획현황!$AW$1,FALSE))=TRUE,0,VLOOKUP($A52,기획현황!$F:$BS,기획현황!$AW$1,FALSE))</f>
        <v>0</v>
      </c>
      <c r="N52" s="1214">
        <f>IF(ISERROR(VLOOKUP($A52,기획현황!$F:$BS,기획현황!$AP$1,FALSE))=TRUE,0,VLOOKUP($A52,기획현황!$F:$BS,기획현황!$AP$1,FALSE))</f>
        <v>0</v>
      </c>
      <c r="O52" s="1204">
        <f t="shared" si="7"/>
        <v>0</v>
      </c>
      <c r="P52" s="1218">
        <f t="shared" si="7"/>
        <v>0</v>
      </c>
      <c r="Q52" s="1215">
        <f t="shared" si="7"/>
        <v>0</v>
      </c>
      <c r="R52" s="1215">
        <f t="shared" si="7"/>
        <v>0</v>
      </c>
      <c r="S52" s="1216">
        <f t="shared" si="7"/>
        <v>0</v>
      </c>
      <c r="T52" s="1216">
        <f t="shared" si="7"/>
        <v>0</v>
      </c>
      <c r="U52" s="1217">
        <f>IF(ISERROR(VLOOKUP($A52,기획현황!$F:$BS,기획현황!$AM$1,FALSE))=TRUE,0,VLOOKUP($A52,기획현황!$F:$BS,기획현황!$AM$1,FALSE))</f>
        <v>0</v>
      </c>
      <c r="V52" s="1212">
        <f t="shared" si="2"/>
        <v>0</v>
      </c>
      <c r="W52" s="1213">
        <f>IF(ISERROR(VLOOKUP($A52,기획현황!$F:$BS,기획현황!$BG$1,FALSE))=TRUE,0,VLOOKUP($A52,기획현황!$F:$BS,기획현황!$BG$1,FALSE))</f>
        <v>0</v>
      </c>
      <c r="X52" s="1212"/>
      <c r="Y52" s="231"/>
      <c r="Z52" s="1204">
        <f t="shared" si="9"/>
        <v>0</v>
      </c>
      <c r="AA52" s="1205">
        <f t="shared" si="4"/>
        <v>0</v>
      </c>
      <c r="AB52" s="1220">
        <f t="shared" si="4"/>
        <v>0</v>
      </c>
      <c r="AC52" s="1214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204">
        <f t="shared" si="8"/>
        <v>0</v>
      </c>
      <c r="AE52" s="1215">
        <f t="shared" si="8"/>
        <v>0</v>
      </c>
      <c r="AF52" s="1215">
        <f t="shared" si="8"/>
        <v>0</v>
      </c>
      <c r="AG52" s="1215">
        <f t="shared" si="8"/>
        <v>0</v>
      </c>
      <c r="AH52" s="1216">
        <f t="shared" si="8"/>
        <v>0</v>
      </c>
      <c r="AI52" s="1216">
        <f t="shared" si="8"/>
        <v>0</v>
      </c>
      <c r="AJ52" s="1217">
        <f>IF(ISERROR(VLOOKUP($A52,기획현황!$F:$BS,기획현황!$AM$1,FALSE))=TRUE,0,VLOOKUP($A52,기획현황!$F:$BS,기획현황!$AM$1,FALSE))</f>
        <v>0</v>
      </c>
      <c r="AK52" s="1212">
        <f t="shared" si="0"/>
        <v>0</v>
      </c>
      <c r="AL52" s="31"/>
    </row>
    <row r="53" spans="2:38" ht="53.25" customHeight="1">
      <c r="B53" s="304" t="str">
        <f t="shared" si="6"/>
        <v/>
      </c>
      <c r="C53" s="1199">
        <f>IF(ISERROR(VLOOKUP($A53,기획현황!$F:$BS,기획현황!$AG$1,FALSE))=TRUE,0,VLOOKUP($A53,기획현황!$F:$BS,기획현황!$AG$1,FALSE))</f>
        <v>0</v>
      </c>
      <c r="D53" s="1199">
        <f>IF(ISERROR(VLOOKUP($A53,기획현황!$F:$BS,기획현황!$AK$1,FALSE))=TRUE,0,VLOOKUP($A53,기획현황!$F:$BS,기획현황!$AK$1,FALSE))</f>
        <v>0</v>
      </c>
      <c r="F53" s="1200"/>
      <c r="G53" s="1201" t="str">
        <f>IF(ISERROR(VLOOKUP($A53,기획현황!$F:$BS,기획현황!$U$1,FALSE))=TRUE,"",VLOOKUP($A53,기획현황!$F:$BS,기획현황!$U$1,FALSE))</f>
        <v/>
      </c>
      <c r="H53" s="1201" t="str">
        <f>IF(ISERROR(VLOOKUP($A53,기획현황!$F:$BS,기획현황!$X$1,FALSE))=TRUE,"",VLOOKUP($A53,기획현황!$F:$BS,기획현황!$X$1,FALSE))</f>
        <v/>
      </c>
      <c r="I53" s="1202" t="str">
        <f>IF(ISERROR(VLOOKUP($A53,기획현황!$F:$BS,기획현황!$AG$1,FALSE))=TRUE,"",VLOOKUP($A53,기획현황!$F:$BS,기획현황!$AG$1,FALSE))</f>
        <v/>
      </c>
      <c r="J53" s="1219">
        <f>SUMIF(기획현황!$F:$F,$A53,기획현황!$AF:$AF)</f>
        <v>0</v>
      </c>
      <c r="K53" s="1204">
        <f>IF(ISERROR(VLOOKUP($A53,기획현황!$F:$BS,기획현황!$AU$1,FALSE))=TRUE,0,VLOOKUP($A53,기획현황!$F:$BS,기획현황!$AU$1,FALSE))</f>
        <v>0</v>
      </c>
      <c r="L53" s="1205">
        <f>IF(ISERROR(VLOOKUP($A53,기획현황!$F:$BS,기획현황!$AV$1,FALSE))=TRUE,0,VLOOKUP($A53,기획현황!$F:$BS,기획현황!$AV$1,FALSE))</f>
        <v>0</v>
      </c>
      <c r="M53" s="1206">
        <f>IF(ISERROR(VLOOKUP($A53,기획현황!$F:$BS,기획현황!$AW$1,FALSE))=TRUE,0,VLOOKUP($A53,기획현황!$F:$BS,기획현황!$AW$1,FALSE))</f>
        <v>0</v>
      </c>
      <c r="N53" s="1214">
        <f>IF(ISERROR(VLOOKUP($A53,기획현황!$F:$BS,기획현황!$AP$1,FALSE))=TRUE,0,VLOOKUP($A53,기획현황!$F:$BS,기획현황!$AP$1,FALSE))</f>
        <v>0</v>
      </c>
      <c r="O53" s="1204">
        <f t="shared" si="7"/>
        <v>0</v>
      </c>
      <c r="P53" s="1218">
        <f t="shared" si="7"/>
        <v>0</v>
      </c>
      <c r="Q53" s="1215">
        <f t="shared" si="7"/>
        <v>0</v>
      </c>
      <c r="R53" s="1215">
        <f t="shared" si="7"/>
        <v>0</v>
      </c>
      <c r="S53" s="1216">
        <f t="shared" si="7"/>
        <v>0</v>
      </c>
      <c r="T53" s="1216">
        <f t="shared" si="7"/>
        <v>0</v>
      </c>
      <c r="U53" s="1217">
        <f>IF(ISERROR(VLOOKUP($A53,기획현황!$F:$BS,기획현황!$AM$1,FALSE))=TRUE,0,VLOOKUP($A53,기획현황!$F:$BS,기획현황!$AM$1,FALSE))</f>
        <v>0</v>
      </c>
      <c r="V53" s="1212">
        <f t="shared" si="2"/>
        <v>0</v>
      </c>
      <c r="W53" s="1213">
        <f>IF(ISERROR(VLOOKUP($A53,기획현황!$F:$BS,기획현황!$BG$1,FALSE))=TRUE,0,VLOOKUP($A53,기획현황!$F:$BS,기획현황!$BG$1,FALSE))</f>
        <v>0</v>
      </c>
      <c r="X53" s="1212"/>
      <c r="Y53" s="231"/>
      <c r="Z53" s="1204">
        <f t="shared" si="9"/>
        <v>0</v>
      </c>
      <c r="AA53" s="1205">
        <f t="shared" si="4"/>
        <v>0</v>
      </c>
      <c r="AB53" s="1220">
        <f t="shared" si="4"/>
        <v>0</v>
      </c>
      <c r="AC53" s="1214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204">
        <f t="shared" si="8"/>
        <v>0</v>
      </c>
      <c r="AE53" s="1215">
        <f t="shared" si="8"/>
        <v>0</v>
      </c>
      <c r="AF53" s="1215">
        <f t="shared" si="8"/>
        <v>0</v>
      </c>
      <c r="AG53" s="1215">
        <f t="shared" si="8"/>
        <v>0</v>
      </c>
      <c r="AH53" s="1216">
        <f t="shared" si="8"/>
        <v>0</v>
      </c>
      <c r="AI53" s="1216">
        <f t="shared" si="8"/>
        <v>0</v>
      </c>
      <c r="AJ53" s="1217">
        <f>IF(ISERROR(VLOOKUP($A53,기획현황!$F:$BS,기획현황!$AM$1,FALSE))=TRUE,0,VLOOKUP($A53,기획현황!$F:$BS,기획현황!$AM$1,FALSE))</f>
        <v>0</v>
      </c>
      <c r="AK53" s="1212">
        <f t="shared" si="0"/>
        <v>0</v>
      </c>
      <c r="AL53" s="31"/>
    </row>
    <row r="54" spans="2:38" ht="53.25" customHeight="1">
      <c r="B54" s="304" t="str">
        <f t="shared" si="6"/>
        <v/>
      </c>
      <c r="C54" s="1199">
        <f>IF(ISERROR(VLOOKUP($A54,기획현황!$F:$BS,기획현황!$AG$1,FALSE))=TRUE,0,VLOOKUP($A54,기획현황!$F:$BS,기획현황!$AG$1,FALSE))</f>
        <v>0</v>
      </c>
      <c r="D54" s="1199">
        <f>IF(ISERROR(VLOOKUP($A54,기획현황!$F:$BS,기획현황!$AK$1,FALSE))=TRUE,0,VLOOKUP($A54,기획현황!$F:$BS,기획현황!$AK$1,FALSE))</f>
        <v>0</v>
      </c>
      <c r="F54" s="1200"/>
      <c r="G54" s="1201" t="str">
        <f>IF(ISERROR(VLOOKUP($A54,기획현황!$F:$BS,기획현황!$U$1,FALSE))=TRUE,"",VLOOKUP($A54,기획현황!$F:$BS,기획현황!$U$1,FALSE))</f>
        <v/>
      </c>
      <c r="H54" s="1201" t="str">
        <f>IF(ISERROR(VLOOKUP($A54,기획현황!$F:$BS,기획현황!$X$1,FALSE))=TRUE,"",VLOOKUP($A54,기획현황!$F:$BS,기획현황!$X$1,FALSE))</f>
        <v/>
      </c>
      <c r="I54" s="1202" t="str">
        <f>IF(ISERROR(VLOOKUP($A54,기획현황!$F:$BS,기획현황!$AG$1,FALSE))=TRUE,"",VLOOKUP($A54,기획현황!$F:$BS,기획현황!$AG$1,FALSE))</f>
        <v/>
      </c>
      <c r="J54" s="1219">
        <f>SUMIF(기획현황!$F:$F,$A54,기획현황!$AF:$AF)</f>
        <v>0</v>
      </c>
      <c r="K54" s="1204">
        <f>IF(ISERROR(VLOOKUP($A54,기획현황!$F:$BS,기획현황!$AU$1,FALSE))=TRUE,0,VLOOKUP($A54,기획현황!$F:$BS,기획현황!$AU$1,FALSE))</f>
        <v>0</v>
      </c>
      <c r="L54" s="1205">
        <f>IF(ISERROR(VLOOKUP($A54,기획현황!$F:$BS,기획현황!$AV$1,FALSE))=TRUE,0,VLOOKUP($A54,기획현황!$F:$BS,기획현황!$AV$1,FALSE))</f>
        <v>0</v>
      </c>
      <c r="M54" s="1206">
        <f>IF(ISERROR(VLOOKUP($A54,기획현황!$F:$BS,기획현황!$AW$1,FALSE))=TRUE,0,VLOOKUP($A54,기획현황!$F:$BS,기획현황!$AW$1,FALSE))</f>
        <v>0</v>
      </c>
      <c r="N54" s="1214">
        <f>IF(ISERROR(VLOOKUP($A54,기획현황!$F:$BS,기획현황!$AP$1,FALSE))=TRUE,0,VLOOKUP($A54,기획현황!$F:$BS,기획현황!$AP$1,FALSE))</f>
        <v>0</v>
      </c>
      <c r="O54" s="1204">
        <f t="shared" si="7"/>
        <v>0</v>
      </c>
      <c r="P54" s="1218">
        <f t="shared" si="7"/>
        <v>0</v>
      </c>
      <c r="Q54" s="1215">
        <f t="shared" si="7"/>
        <v>0</v>
      </c>
      <c r="R54" s="1215">
        <f t="shared" si="7"/>
        <v>0</v>
      </c>
      <c r="S54" s="1216">
        <f t="shared" si="7"/>
        <v>0</v>
      </c>
      <c r="T54" s="1216">
        <f t="shared" si="7"/>
        <v>0</v>
      </c>
      <c r="U54" s="1217">
        <f>IF(ISERROR(VLOOKUP($A54,기획현황!$F:$BS,기획현황!$AM$1,FALSE))=TRUE,0,VLOOKUP($A54,기획현황!$F:$BS,기획현황!$AM$1,FALSE))</f>
        <v>0</v>
      </c>
      <c r="V54" s="1212">
        <f t="shared" si="2"/>
        <v>0</v>
      </c>
      <c r="W54" s="1213">
        <f>IF(ISERROR(VLOOKUP($A54,기획현황!$F:$BS,기획현황!$BG$1,FALSE))=TRUE,0,VLOOKUP($A54,기획현황!$F:$BS,기획현황!$BG$1,FALSE))</f>
        <v>0</v>
      </c>
      <c r="X54" s="1212"/>
      <c r="Y54" s="231"/>
      <c r="Z54" s="1204">
        <f t="shared" si="9"/>
        <v>0</v>
      </c>
      <c r="AA54" s="1205">
        <f t="shared" si="4"/>
        <v>0</v>
      </c>
      <c r="AB54" s="1220">
        <f t="shared" si="4"/>
        <v>0</v>
      </c>
      <c r="AC54" s="1214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204">
        <f t="shared" si="8"/>
        <v>0</v>
      </c>
      <c r="AE54" s="1215">
        <f t="shared" si="8"/>
        <v>0</v>
      </c>
      <c r="AF54" s="1215">
        <f t="shared" si="8"/>
        <v>0</v>
      </c>
      <c r="AG54" s="1215">
        <f t="shared" si="8"/>
        <v>0</v>
      </c>
      <c r="AH54" s="1216">
        <f t="shared" si="8"/>
        <v>0</v>
      </c>
      <c r="AI54" s="1216">
        <f t="shared" si="8"/>
        <v>0</v>
      </c>
      <c r="AJ54" s="1217">
        <f>IF(ISERROR(VLOOKUP($A54,기획현황!$F:$BS,기획현황!$AM$1,FALSE))=TRUE,0,VLOOKUP($A54,기획현황!$F:$BS,기획현황!$AM$1,FALSE))</f>
        <v>0</v>
      </c>
      <c r="AK54" s="1212">
        <f t="shared" si="0"/>
        <v>0</v>
      </c>
      <c r="AL54" s="31"/>
    </row>
    <row r="55" spans="2:38" ht="53.25" customHeight="1">
      <c r="B55" s="304" t="str">
        <f t="shared" si="6"/>
        <v/>
      </c>
      <c r="C55" s="1199">
        <f>IF(ISERROR(VLOOKUP($A55,기획현황!$F:$BS,기획현황!$AG$1,FALSE))=TRUE,0,VLOOKUP($A55,기획현황!$F:$BS,기획현황!$AG$1,FALSE))</f>
        <v>0</v>
      </c>
      <c r="D55" s="1199">
        <f>IF(ISERROR(VLOOKUP($A55,기획현황!$F:$BS,기획현황!$AK$1,FALSE))=TRUE,0,VLOOKUP($A55,기획현황!$F:$BS,기획현황!$AK$1,FALSE))</f>
        <v>0</v>
      </c>
      <c r="F55" s="1200"/>
      <c r="G55" s="1201" t="str">
        <f>IF(ISERROR(VLOOKUP($A55,기획현황!$F:$BS,기획현황!$U$1,FALSE))=TRUE,"",VLOOKUP($A55,기획현황!$F:$BS,기획현황!$U$1,FALSE))</f>
        <v/>
      </c>
      <c r="H55" s="1201" t="str">
        <f>IF(ISERROR(VLOOKUP($A55,기획현황!$F:$BS,기획현황!$X$1,FALSE))=TRUE,"",VLOOKUP($A55,기획현황!$F:$BS,기획현황!$X$1,FALSE))</f>
        <v/>
      </c>
      <c r="I55" s="1202" t="str">
        <f>IF(ISERROR(VLOOKUP($A55,기획현황!$F:$BS,기획현황!$AG$1,FALSE))=TRUE,"",VLOOKUP($A55,기획현황!$F:$BS,기획현황!$AG$1,FALSE))</f>
        <v/>
      </c>
      <c r="J55" s="1219">
        <f>SUMIF(기획현황!$F:$F,$A55,기획현황!$AF:$AF)</f>
        <v>0</v>
      </c>
      <c r="K55" s="1204">
        <f>IF(ISERROR(VLOOKUP($A55,기획현황!$F:$BS,기획현황!$AU$1,FALSE))=TRUE,0,VLOOKUP($A55,기획현황!$F:$BS,기획현황!$AU$1,FALSE))</f>
        <v>0</v>
      </c>
      <c r="L55" s="1205">
        <f>IF(ISERROR(VLOOKUP($A55,기획현황!$F:$BS,기획현황!$AV$1,FALSE))=TRUE,0,VLOOKUP($A55,기획현황!$F:$BS,기획현황!$AV$1,FALSE))</f>
        <v>0</v>
      </c>
      <c r="M55" s="1206">
        <f>IF(ISERROR(VLOOKUP($A55,기획현황!$F:$BS,기획현황!$AW$1,FALSE))=TRUE,0,VLOOKUP($A55,기획현황!$F:$BS,기획현황!$AW$1,FALSE))</f>
        <v>0</v>
      </c>
      <c r="N55" s="1214">
        <f>IF(ISERROR(VLOOKUP($A55,기획현황!$F:$BS,기획현황!$AP$1,FALSE))=TRUE,0,VLOOKUP($A55,기획현황!$F:$BS,기획현황!$AP$1,FALSE))</f>
        <v>0</v>
      </c>
      <c r="O55" s="1204">
        <f t="shared" si="7"/>
        <v>0</v>
      </c>
      <c r="P55" s="1218">
        <f t="shared" si="7"/>
        <v>0</v>
      </c>
      <c r="Q55" s="1215">
        <f t="shared" si="7"/>
        <v>0</v>
      </c>
      <c r="R55" s="1215">
        <f t="shared" si="7"/>
        <v>0</v>
      </c>
      <c r="S55" s="1216">
        <f t="shared" si="7"/>
        <v>0</v>
      </c>
      <c r="T55" s="1216">
        <f t="shared" si="7"/>
        <v>0</v>
      </c>
      <c r="U55" s="1217">
        <f>IF(ISERROR(VLOOKUP($A55,기획현황!$F:$BS,기획현황!$AM$1,FALSE))=TRUE,0,VLOOKUP($A55,기획현황!$F:$BS,기획현황!$AM$1,FALSE))</f>
        <v>0</v>
      </c>
      <c r="V55" s="1212">
        <f t="shared" si="2"/>
        <v>0</v>
      </c>
      <c r="W55" s="1213">
        <f>IF(ISERROR(VLOOKUP($A55,기획현황!$F:$BS,기획현황!$BG$1,FALSE))=TRUE,0,VLOOKUP($A55,기획현황!$F:$BS,기획현황!$BG$1,FALSE))</f>
        <v>0</v>
      </c>
      <c r="X55" s="1212"/>
      <c r="Y55" s="231"/>
      <c r="Z55" s="1204">
        <f t="shared" si="9"/>
        <v>0</v>
      </c>
      <c r="AA55" s="1205">
        <f t="shared" si="4"/>
        <v>0</v>
      </c>
      <c r="AB55" s="1220">
        <f t="shared" si="4"/>
        <v>0</v>
      </c>
      <c r="AC55" s="1214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204">
        <f t="shared" si="8"/>
        <v>0</v>
      </c>
      <c r="AE55" s="1215">
        <f t="shared" si="8"/>
        <v>0</v>
      </c>
      <c r="AF55" s="1215">
        <f t="shared" si="8"/>
        <v>0</v>
      </c>
      <c r="AG55" s="1215">
        <f t="shared" si="8"/>
        <v>0</v>
      </c>
      <c r="AH55" s="1216">
        <f t="shared" si="8"/>
        <v>0</v>
      </c>
      <c r="AI55" s="1216">
        <f t="shared" si="8"/>
        <v>0</v>
      </c>
      <c r="AJ55" s="1217">
        <f>IF(ISERROR(VLOOKUP($A55,기획현황!$F:$BS,기획현황!$AM$1,FALSE))=TRUE,0,VLOOKUP($A55,기획현황!$F:$BS,기획현황!$AM$1,FALSE))</f>
        <v>0</v>
      </c>
      <c r="AK55" s="1212">
        <f t="shared" si="0"/>
        <v>0</v>
      </c>
      <c r="AL55" s="31"/>
    </row>
    <row r="56" spans="2:38" ht="53.25" customHeight="1">
      <c r="B56" s="304" t="str">
        <f t="shared" si="6"/>
        <v/>
      </c>
      <c r="C56" s="1199">
        <f>IF(ISERROR(VLOOKUP($A56,기획현황!$F:$BS,기획현황!$AG$1,FALSE))=TRUE,0,VLOOKUP($A56,기획현황!$F:$BS,기획현황!$AG$1,FALSE))</f>
        <v>0</v>
      </c>
      <c r="D56" s="1199">
        <f>IF(ISERROR(VLOOKUP($A56,기획현황!$F:$BS,기획현황!$AK$1,FALSE))=TRUE,0,VLOOKUP($A56,기획현황!$F:$BS,기획현황!$AK$1,FALSE))</f>
        <v>0</v>
      </c>
      <c r="F56" s="1200"/>
      <c r="G56" s="1201" t="str">
        <f>IF(ISERROR(VLOOKUP($A56,기획현황!$F:$BS,기획현황!$U$1,FALSE))=TRUE,"",VLOOKUP($A56,기획현황!$F:$BS,기획현황!$U$1,FALSE))</f>
        <v/>
      </c>
      <c r="H56" s="1201" t="str">
        <f>IF(ISERROR(VLOOKUP($A56,기획현황!$F:$BS,기획현황!$X$1,FALSE))=TRUE,"",VLOOKUP($A56,기획현황!$F:$BS,기획현황!$X$1,FALSE))</f>
        <v/>
      </c>
      <c r="I56" s="1202" t="str">
        <f>IF(ISERROR(VLOOKUP($A56,기획현황!$F:$BS,기획현황!$AG$1,FALSE))=TRUE,"",VLOOKUP($A56,기획현황!$F:$BS,기획현황!$AG$1,FALSE))</f>
        <v/>
      </c>
      <c r="J56" s="1219">
        <f>SUMIF(기획현황!$F:$F,$A56,기획현황!$AF:$AF)</f>
        <v>0</v>
      </c>
      <c r="K56" s="1204">
        <f>IF(ISERROR(VLOOKUP($A56,기획현황!$F:$BS,기획현황!$AU$1,FALSE))=TRUE,0,VLOOKUP($A56,기획현황!$F:$BS,기획현황!$AU$1,FALSE))</f>
        <v>0</v>
      </c>
      <c r="L56" s="1205">
        <f>IF(ISERROR(VLOOKUP($A56,기획현황!$F:$BS,기획현황!$AV$1,FALSE))=TRUE,0,VLOOKUP($A56,기획현황!$F:$BS,기획현황!$AV$1,FALSE))</f>
        <v>0</v>
      </c>
      <c r="M56" s="1206">
        <f>IF(ISERROR(VLOOKUP($A56,기획현황!$F:$BS,기획현황!$AW$1,FALSE))=TRUE,0,VLOOKUP($A56,기획현황!$F:$BS,기획현황!$AW$1,FALSE))</f>
        <v>0</v>
      </c>
      <c r="N56" s="1214">
        <f>IF(ISERROR(VLOOKUP($A56,기획현황!$F:$BS,기획현황!$AP$1,FALSE))=TRUE,0,VLOOKUP($A56,기획현황!$F:$BS,기획현황!$AP$1,FALSE))</f>
        <v>0</v>
      </c>
      <c r="O56" s="1204">
        <f t="shared" si="7"/>
        <v>0</v>
      </c>
      <c r="P56" s="1218">
        <f t="shared" si="7"/>
        <v>0</v>
      </c>
      <c r="Q56" s="1215">
        <f t="shared" si="7"/>
        <v>0</v>
      </c>
      <c r="R56" s="1215">
        <f t="shared" si="7"/>
        <v>0</v>
      </c>
      <c r="S56" s="1216">
        <f t="shared" si="7"/>
        <v>0</v>
      </c>
      <c r="T56" s="1216">
        <f t="shared" si="7"/>
        <v>0</v>
      </c>
      <c r="U56" s="1217">
        <f>IF(ISERROR(VLOOKUP($A56,기획현황!$F:$BS,기획현황!$AM$1,FALSE))=TRUE,0,VLOOKUP($A56,기획현황!$F:$BS,기획현황!$AM$1,FALSE))</f>
        <v>0</v>
      </c>
      <c r="V56" s="1212">
        <f t="shared" si="2"/>
        <v>0</v>
      </c>
      <c r="W56" s="1213">
        <f>IF(ISERROR(VLOOKUP($A56,기획현황!$F:$BS,기획현황!$BG$1,FALSE))=TRUE,0,VLOOKUP($A56,기획현황!$F:$BS,기획현황!$BG$1,FALSE))</f>
        <v>0</v>
      </c>
      <c r="X56" s="1212"/>
      <c r="Y56" s="231"/>
      <c r="Z56" s="1204">
        <f t="shared" si="9"/>
        <v>0</v>
      </c>
      <c r="AA56" s="1205">
        <f t="shared" si="4"/>
        <v>0</v>
      </c>
      <c r="AB56" s="1220">
        <f t="shared" si="4"/>
        <v>0</v>
      </c>
      <c r="AC56" s="1214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204">
        <f t="shared" si="8"/>
        <v>0</v>
      </c>
      <c r="AE56" s="1215">
        <f t="shared" si="8"/>
        <v>0</v>
      </c>
      <c r="AF56" s="1215">
        <f t="shared" si="8"/>
        <v>0</v>
      </c>
      <c r="AG56" s="1215">
        <f t="shared" si="8"/>
        <v>0</v>
      </c>
      <c r="AH56" s="1216">
        <f t="shared" si="8"/>
        <v>0</v>
      </c>
      <c r="AI56" s="1216">
        <f t="shared" si="8"/>
        <v>0</v>
      </c>
      <c r="AJ56" s="1217">
        <f>IF(ISERROR(VLOOKUP($A56,기획현황!$F:$BS,기획현황!$AM$1,FALSE))=TRUE,0,VLOOKUP($A56,기획현황!$F:$BS,기획현황!$AM$1,FALSE))</f>
        <v>0</v>
      </c>
      <c r="AK56" s="1212">
        <f t="shared" si="0"/>
        <v>0</v>
      </c>
      <c r="AL56" s="31"/>
    </row>
    <row r="57" spans="2:38" ht="53.25" customHeight="1">
      <c r="B57" s="304" t="str">
        <f t="shared" si="6"/>
        <v/>
      </c>
      <c r="C57" s="1199">
        <f>IF(ISERROR(VLOOKUP($A57,기획현황!$F:$BS,기획현황!$AG$1,FALSE))=TRUE,0,VLOOKUP($A57,기획현황!$F:$BS,기획현황!$AG$1,FALSE))</f>
        <v>0</v>
      </c>
      <c r="D57" s="1199">
        <f>IF(ISERROR(VLOOKUP($A57,기획현황!$F:$BS,기획현황!$AK$1,FALSE))=TRUE,0,VLOOKUP($A57,기획현황!$F:$BS,기획현황!$AK$1,FALSE))</f>
        <v>0</v>
      </c>
      <c r="F57" s="1200"/>
      <c r="G57" s="1201" t="str">
        <f>IF(ISERROR(VLOOKUP($A57,기획현황!$F:$BS,기획현황!$U$1,FALSE))=TRUE,"",VLOOKUP($A57,기획현황!$F:$BS,기획현황!$U$1,FALSE))</f>
        <v/>
      </c>
      <c r="H57" s="1201" t="str">
        <f>IF(ISERROR(VLOOKUP($A57,기획현황!$F:$BS,기획현황!$X$1,FALSE))=TRUE,"",VLOOKUP($A57,기획현황!$F:$BS,기획현황!$X$1,FALSE))</f>
        <v/>
      </c>
      <c r="I57" s="1202" t="str">
        <f>IF(ISERROR(VLOOKUP($A57,기획현황!$F:$BS,기획현황!$AG$1,FALSE))=TRUE,"",VLOOKUP($A57,기획현황!$F:$BS,기획현황!$AG$1,FALSE))</f>
        <v/>
      </c>
      <c r="J57" s="1219">
        <f>SUMIF(기획현황!$F:$F,$A57,기획현황!$AF:$AF)</f>
        <v>0</v>
      </c>
      <c r="K57" s="1204">
        <f>IF(ISERROR(VLOOKUP($A57,기획현황!$F:$BS,기획현황!$AU$1,FALSE))=TRUE,0,VLOOKUP($A57,기획현황!$F:$BS,기획현황!$AU$1,FALSE))</f>
        <v>0</v>
      </c>
      <c r="L57" s="1205">
        <f>IF(ISERROR(VLOOKUP($A57,기획현황!$F:$BS,기획현황!$AV$1,FALSE))=TRUE,0,VLOOKUP($A57,기획현황!$F:$BS,기획현황!$AV$1,FALSE))</f>
        <v>0</v>
      </c>
      <c r="M57" s="1206">
        <f>IF(ISERROR(VLOOKUP($A57,기획현황!$F:$BS,기획현황!$AW$1,FALSE))=TRUE,0,VLOOKUP($A57,기획현황!$F:$BS,기획현황!$AW$1,FALSE))</f>
        <v>0</v>
      </c>
      <c r="N57" s="1214">
        <f>IF(ISERROR(VLOOKUP($A57,기획현황!$F:$BS,기획현황!$AP$1,FALSE))=TRUE,0,VLOOKUP($A57,기획현황!$F:$BS,기획현황!$AP$1,FALSE))</f>
        <v>0</v>
      </c>
      <c r="O57" s="1204">
        <f t="shared" si="7"/>
        <v>0</v>
      </c>
      <c r="P57" s="1218">
        <f t="shared" si="7"/>
        <v>0</v>
      </c>
      <c r="Q57" s="1215">
        <f t="shared" si="7"/>
        <v>0</v>
      </c>
      <c r="R57" s="1215">
        <f t="shared" si="7"/>
        <v>0</v>
      </c>
      <c r="S57" s="1216">
        <f t="shared" si="7"/>
        <v>0</v>
      </c>
      <c r="T57" s="1216">
        <f t="shared" si="7"/>
        <v>0</v>
      </c>
      <c r="U57" s="1217">
        <f>IF(ISERROR(VLOOKUP($A57,기획현황!$F:$BS,기획현황!$AM$1,FALSE))=TRUE,0,VLOOKUP($A57,기획현황!$F:$BS,기획현황!$AM$1,FALSE))</f>
        <v>0</v>
      </c>
      <c r="V57" s="1212">
        <f t="shared" si="2"/>
        <v>0</v>
      </c>
      <c r="W57" s="1213">
        <f>IF(ISERROR(VLOOKUP($A57,기획현황!$F:$BS,기획현황!$BG$1,FALSE))=TRUE,0,VLOOKUP($A57,기획현황!$F:$BS,기획현황!$BG$1,FALSE))</f>
        <v>0</v>
      </c>
      <c r="X57" s="1212"/>
      <c r="Y57" s="231"/>
      <c r="Z57" s="1204">
        <f t="shared" si="9"/>
        <v>0</v>
      </c>
      <c r="AA57" s="1205">
        <f t="shared" si="4"/>
        <v>0</v>
      </c>
      <c r="AB57" s="1220">
        <f t="shared" si="4"/>
        <v>0</v>
      </c>
      <c r="AC57" s="1214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204">
        <f t="shared" si="8"/>
        <v>0</v>
      </c>
      <c r="AE57" s="1215">
        <f t="shared" si="8"/>
        <v>0</v>
      </c>
      <c r="AF57" s="1215">
        <f t="shared" si="8"/>
        <v>0</v>
      </c>
      <c r="AG57" s="1215">
        <f t="shared" si="8"/>
        <v>0</v>
      </c>
      <c r="AH57" s="1216">
        <f t="shared" si="8"/>
        <v>0</v>
      </c>
      <c r="AI57" s="1216">
        <f t="shared" si="8"/>
        <v>0</v>
      </c>
      <c r="AJ57" s="1217">
        <f>IF(ISERROR(VLOOKUP($A57,기획현황!$F:$BS,기획현황!$AM$1,FALSE))=TRUE,0,VLOOKUP($A57,기획현황!$F:$BS,기획현황!$AM$1,FALSE))</f>
        <v>0</v>
      </c>
      <c r="AK57" s="1212">
        <f t="shared" si="0"/>
        <v>0</v>
      </c>
      <c r="AL57" s="31"/>
    </row>
    <row r="58" spans="2:38" ht="53.25" customHeight="1">
      <c r="B58" s="304" t="str">
        <f t="shared" si="6"/>
        <v/>
      </c>
      <c r="C58" s="1199">
        <f>IF(ISERROR(VLOOKUP($A58,기획현황!$F:$BS,기획현황!$AG$1,FALSE))=TRUE,0,VLOOKUP($A58,기획현황!$F:$BS,기획현황!$AG$1,FALSE))</f>
        <v>0</v>
      </c>
      <c r="D58" s="1199">
        <f>IF(ISERROR(VLOOKUP($A58,기획현황!$F:$BS,기획현황!$AK$1,FALSE))=TRUE,0,VLOOKUP($A58,기획현황!$F:$BS,기획현황!$AK$1,FALSE))</f>
        <v>0</v>
      </c>
      <c r="F58" s="1200"/>
      <c r="G58" s="1201" t="str">
        <f>IF(ISERROR(VLOOKUP($A58,기획현황!$F:$BS,기획현황!$U$1,FALSE))=TRUE,"",VLOOKUP($A58,기획현황!$F:$BS,기획현황!$U$1,FALSE))</f>
        <v/>
      </c>
      <c r="H58" s="1201" t="str">
        <f>IF(ISERROR(VLOOKUP($A58,기획현황!$F:$BS,기획현황!$X$1,FALSE))=TRUE,"",VLOOKUP($A58,기획현황!$F:$BS,기획현황!$X$1,FALSE))</f>
        <v/>
      </c>
      <c r="I58" s="1202" t="str">
        <f>IF(ISERROR(VLOOKUP($A58,기획현황!$F:$BS,기획현황!$AG$1,FALSE))=TRUE,"",VLOOKUP($A58,기획현황!$F:$BS,기획현황!$AG$1,FALSE))</f>
        <v/>
      </c>
      <c r="J58" s="1219">
        <f>SUMIF(기획현황!$F:$F,$A58,기획현황!$AF:$AF)</f>
        <v>0</v>
      </c>
      <c r="K58" s="1204">
        <f>IF(ISERROR(VLOOKUP($A58,기획현황!$F:$BS,기획현황!$AU$1,FALSE))=TRUE,0,VLOOKUP($A58,기획현황!$F:$BS,기획현황!$AU$1,FALSE))</f>
        <v>0</v>
      </c>
      <c r="L58" s="1205">
        <f>IF(ISERROR(VLOOKUP($A58,기획현황!$F:$BS,기획현황!$AV$1,FALSE))=TRUE,0,VLOOKUP($A58,기획현황!$F:$BS,기획현황!$AV$1,FALSE))</f>
        <v>0</v>
      </c>
      <c r="M58" s="1206">
        <f>IF(ISERROR(VLOOKUP($A58,기획현황!$F:$BS,기획현황!$AW$1,FALSE))=TRUE,0,VLOOKUP($A58,기획현황!$F:$BS,기획현황!$AW$1,FALSE))</f>
        <v>0</v>
      </c>
      <c r="N58" s="1214">
        <f>IF(ISERROR(VLOOKUP($A58,기획현황!$F:$BS,기획현황!$AP$1,FALSE))=TRUE,0,VLOOKUP($A58,기획현황!$F:$BS,기획현황!$AP$1,FALSE))</f>
        <v>0</v>
      </c>
      <c r="O58" s="1204">
        <f t="shared" si="7"/>
        <v>0</v>
      </c>
      <c r="P58" s="1218">
        <f t="shared" si="7"/>
        <v>0</v>
      </c>
      <c r="Q58" s="1215">
        <f t="shared" si="7"/>
        <v>0</v>
      </c>
      <c r="R58" s="1215">
        <f t="shared" si="7"/>
        <v>0</v>
      </c>
      <c r="S58" s="1216">
        <f t="shared" si="7"/>
        <v>0</v>
      </c>
      <c r="T58" s="1216">
        <f t="shared" si="7"/>
        <v>0</v>
      </c>
      <c r="U58" s="1217">
        <f>IF(ISERROR(VLOOKUP($A58,기획현황!$F:$BS,기획현황!$AM$1,FALSE))=TRUE,0,VLOOKUP($A58,기획현황!$F:$BS,기획현황!$AM$1,FALSE))</f>
        <v>0</v>
      </c>
      <c r="V58" s="1212">
        <f t="shared" si="2"/>
        <v>0</v>
      </c>
      <c r="W58" s="1213">
        <f>IF(ISERROR(VLOOKUP($A58,기획현황!$F:$BS,기획현황!$BG$1,FALSE))=TRUE,0,VLOOKUP($A58,기획현황!$F:$BS,기획현황!$BG$1,FALSE))</f>
        <v>0</v>
      </c>
      <c r="X58" s="1212"/>
      <c r="Y58" s="231"/>
      <c r="Z58" s="1204">
        <f t="shared" si="9"/>
        <v>0</v>
      </c>
      <c r="AA58" s="1205">
        <f t="shared" si="4"/>
        <v>0</v>
      </c>
      <c r="AB58" s="1220">
        <f t="shared" si="4"/>
        <v>0</v>
      </c>
      <c r="AC58" s="1214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204">
        <f t="shared" si="8"/>
        <v>0</v>
      </c>
      <c r="AE58" s="1215">
        <f t="shared" si="8"/>
        <v>0</v>
      </c>
      <c r="AF58" s="1215">
        <f t="shared" si="8"/>
        <v>0</v>
      </c>
      <c r="AG58" s="1215">
        <f t="shared" si="8"/>
        <v>0</v>
      </c>
      <c r="AH58" s="1216">
        <f t="shared" si="8"/>
        <v>0</v>
      </c>
      <c r="AI58" s="1216">
        <f t="shared" si="8"/>
        <v>0</v>
      </c>
      <c r="AJ58" s="1217">
        <f>IF(ISERROR(VLOOKUP($A58,기획현황!$F:$BS,기획현황!$AM$1,FALSE))=TRUE,0,VLOOKUP($A58,기획현황!$F:$BS,기획현황!$AM$1,FALSE))</f>
        <v>0</v>
      </c>
      <c r="AK58" s="1212">
        <f t="shared" si="0"/>
        <v>0</v>
      </c>
      <c r="AL58" s="31"/>
    </row>
    <row r="59" spans="2:38" ht="53.25" customHeight="1">
      <c r="B59" s="304" t="str">
        <f t="shared" si="6"/>
        <v/>
      </c>
      <c r="C59" s="1199">
        <f>IF(ISERROR(VLOOKUP($A59,기획현황!$F:$BS,기획현황!$AG$1,FALSE))=TRUE,0,VLOOKUP($A59,기획현황!$F:$BS,기획현황!$AG$1,FALSE))</f>
        <v>0</v>
      </c>
      <c r="D59" s="1199">
        <f>IF(ISERROR(VLOOKUP($A59,기획현황!$F:$BS,기획현황!$AK$1,FALSE))=TRUE,0,VLOOKUP($A59,기획현황!$F:$BS,기획현황!$AK$1,FALSE))</f>
        <v>0</v>
      </c>
      <c r="F59" s="1200"/>
      <c r="G59" s="1201" t="str">
        <f>IF(ISERROR(VLOOKUP($A59,기획현황!$F:$BS,기획현황!$U$1,FALSE))=TRUE,"",VLOOKUP($A59,기획현황!$F:$BS,기획현황!$U$1,FALSE))</f>
        <v/>
      </c>
      <c r="H59" s="1201" t="str">
        <f>IF(ISERROR(VLOOKUP($A59,기획현황!$F:$BS,기획현황!$X$1,FALSE))=TRUE,"",VLOOKUP($A59,기획현황!$F:$BS,기획현황!$X$1,FALSE))</f>
        <v/>
      </c>
      <c r="I59" s="1202" t="str">
        <f>IF(ISERROR(VLOOKUP($A59,기획현황!$F:$BS,기획현황!$AG$1,FALSE))=TRUE,"",VLOOKUP($A59,기획현황!$F:$BS,기획현황!$AG$1,FALSE))</f>
        <v/>
      </c>
      <c r="J59" s="1219">
        <f>SUMIF(기획현황!$F:$F,$A59,기획현황!$AF:$AF)</f>
        <v>0</v>
      </c>
      <c r="K59" s="1204">
        <f>IF(ISERROR(VLOOKUP($A59,기획현황!$F:$BS,기획현황!$AU$1,FALSE))=TRUE,0,VLOOKUP($A59,기획현황!$F:$BS,기획현황!$AU$1,FALSE))</f>
        <v>0</v>
      </c>
      <c r="L59" s="1205">
        <f>IF(ISERROR(VLOOKUP($A59,기획현황!$F:$BS,기획현황!$AV$1,FALSE))=TRUE,0,VLOOKUP($A59,기획현황!$F:$BS,기획현황!$AV$1,FALSE))</f>
        <v>0</v>
      </c>
      <c r="M59" s="1206">
        <f>IF(ISERROR(VLOOKUP($A59,기획현황!$F:$BS,기획현황!$AW$1,FALSE))=TRUE,0,VLOOKUP($A59,기획현황!$F:$BS,기획현황!$AW$1,FALSE))</f>
        <v>0</v>
      </c>
      <c r="N59" s="1214">
        <f>IF(ISERROR(VLOOKUP($A59,기획현황!$F:$BS,기획현황!$AP$1,FALSE))=TRUE,0,VLOOKUP($A59,기획현황!$F:$BS,기획현황!$AP$1,FALSE))</f>
        <v>0</v>
      </c>
      <c r="O59" s="1204">
        <f t="shared" si="7"/>
        <v>0</v>
      </c>
      <c r="P59" s="1218">
        <f t="shared" si="7"/>
        <v>0</v>
      </c>
      <c r="Q59" s="1215">
        <f t="shared" si="7"/>
        <v>0</v>
      </c>
      <c r="R59" s="1215">
        <f t="shared" si="7"/>
        <v>0</v>
      </c>
      <c r="S59" s="1216">
        <f t="shared" si="7"/>
        <v>0</v>
      </c>
      <c r="T59" s="1216">
        <f t="shared" si="7"/>
        <v>0</v>
      </c>
      <c r="U59" s="1217">
        <f>IF(ISERROR(VLOOKUP($A59,기획현황!$F:$BS,기획현황!$AM$1,FALSE))=TRUE,0,VLOOKUP($A59,기획현황!$F:$BS,기획현황!$AM$1,FALSE))</f>
        <v>0</v>
      </c>
      <c r="V59" s="1212">
        <f t="shared" si="2"/>
        <v>0</v>
      </c>
      <c r="W59" s="1213">
        <f>IF(ISERROR(VLOOKUP($A59,기획현황!$F:$BS,기획현황!$BG$1,FALSE))=TRUE,0,VLOOKUP($A59,기획현황!$F:$BS,기획현황!$BG$1,FALSE))</f>
        <v>0</v>
      </c>
      <c r="X59" s="1212"/>
      <c r="Y59" s="231"/>
      <c r="Z59" s="1204">
        <f t="shared" si="9"/>
        <v>0</v>
      </c>
      <c r="AA59" s="1205">
        <f t="shared" si="4"/>
        <v>0</v>
      </c>
      <c r="AB59" s="1220">
        <f t="shared" si="4"/>
        <v>0</v>
      </c>
      <c r="AC59" s="1214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204">
        <f t="shared" si="8"/>
        <v>0</v>
      </c>
      <c r="AE59" s="1215">
        <f t="shared" si="8"/>
        <v>0</v>
      </c>
      <c r="AF59" s="1215">
        <f t="shared" si="8"/>
        <v>0</v>
      </c>
      <c r="AG59" s="1215">
        <f t="shared" si="8"/>
        <v>0</v>
      </c>
      <c r="AH59" s="1216">
        <f t="shared" si="8"/>
        <v>0</v>
      </c>
      <c r="AI59" s="1216">
        <f t="shared" si="8"/>
        <v>0</v>
      </c>
      <c r="AJ59" s="1217">
        <f>IF(ISERROR(VLOOKUP($A59,기획현황!$F:$BS,기획현황!$AM$1,FALSE))=TRUE,0,VLOOKUP($A59,기획현황!$F:$BS,기획현황!$AM$1,FALSE))</f>
        <v>0</v>
      </c>
      <c r="AK59" s="1212">
        <f t="shared" si="0"/>
        <v>0</v>
      </c>
      <c r="AL59" s="31"/>
    </row>
    <row r="60" spans="2:38" ht="53.25" customHeight="1">
      <c r="B60" s="304" t="str">
        <f t="shared" si="6"/>
        <v/>
      </c>
      <c r="C60" s="1199">
        <f>IF(ISERROR(VLOOKUP($A60,기획현황!$F:$BS,기획현황!$AG$1,FALSE))=TRUE,0,VLOOKUP($A60,기획현황!$F:$BS,기획현황!$AG$1,FALSE))</f>
        <v>0</v>
      </c>
      <c r="D60" s="1199">
        <f>IF(ISERROR(VLOOKUP($A60,기획현황!$F:$BS,기획현황!$AK$1,FALSE))=TRUE,0,VLOOKUP($A60,기획현황!$F:$BS,기획현황!$AK$1,FALSE))</f>
        <v>0</v>
      </c>
      <c r="F60" s="1200"/>
      <c r="G60" s="1201" t="str">
        <f>IF(ISERROR(VLOOKUP($A60,기획현황!$F:$BS,기획현황!$U$1,FALSE))=TRUE,"",VLOOKUP($A60,기획현황!$F:$BS,기획현황!$U$1,FALSE))</f>
        <v/>
      </c>
      <c r="H60" s="1201" t="str">
        <f>IF(ISERROR(VLOOKUP($A60,기획현황!$F:$BS,기획현황!$X$1,FALSE))=TRUE,"",VLOOKUP($A60,기획현황!$F:$BS,기획현황!$X$1,FALSE))</f>
        <v/>
      </c>
      <c r="I60" s="1202" t="str">
        <f>IF(ISERROR(VLOOKUP($A60,기획현황!$F:$BS,기획현황!$AG$1,FALSE))=TRUE,"",VLOOKUP($A60,기획현황!$F:$BS,기획현황!$AG$1,FALSE))</f>
        <v/>
      </c>
      <c r="J60" s="1219">
        <f>SUMIF(기획현황!$F:$F,$A60,기획현황!$AF:$AF)</f>
        <v>0</v>
      </c>
      <c r="K60" s="1204">
        <f>IF(ISERROR(VLOOKUP($A60,기획현황!$F:$BS,기획현황!$AU$1,FALSE))=TRUE,0,VLOOKUP($A60,기획현황!$F:$BS,기획현황!$AU$1,FALSE))</f>
        <v>0</v>
      </c>
      <c r="L60" s="1205">
        <f>IF(ISERROR(VLOOKUP($A60,기획현황!$F:$BS,기획현황!$AV$1,FALSE))=TRUE,0,VLOOKUP($A60,기획현황!$F:$BS,기획현황!$AV$1,FALSE))</f>
        <v>0</v>
      </c>
      <c r="M60" s="1206">
        <f>IF(ISERROR(VLOOKUP($A60,기획현황!$F:$BS,기획현황!$AW$1,FALSE))=TRUE,0,VLOOKUP($A60,기획현황!$F:$BS,기획현황!$AW$1,FALSE))</f>
        <v>0</v>
      </c>
      <c r="N60" s="1214">
        <f>IF(ISERROR(VLOOKUP($A60,기획현황!$F:$BS,기획현황!$AP$1,FALSE))=TRUE,0,VLOOKUP($A60,기획현황!$F:$BS,기획현황!$AP$1,FALSE))</f>
        <v>0</v>
      </c>
      <c r="O60" s="1204">
        <f t="shared" si="7"/>
        <v>0</v>
      </c>
      <c r="P60" s="1218">
        <f t="shared" si="7"/>
        <v>0</v>
      </c>
      <c r="Q60" s="1215">
        <f t="shared" si="7"/>
        <v>0</v>
      </c>
      <c r="R60" s="1215">
        <f t="shared" si="7"/>
        <v>0</v>
      </c>
      <c r="S60" s="1216">
        <f t="shared" si="7"/>
        <v>0</v>
      </c>
      <c r="T60" s="1216">
        <f t="shared" si="7"/>
        <v>0</v>
      </c>
      <c r="U60" s="1217">
        <f>IF(ISERROR(VLOOKUP($A60,기획현황!$F:$BS,기획현황!$AM$1,FALSE))=TRUE,0,VLOOKUP($A60,기획현황!$F:$BS,기획현황!$AM$1,FALSE))</f>
        <v>0</v>
      </c>
      <c r="V60" s="1212">
        <f t="shared" si="2"/>
        <v>0</v>
      </c>
      <c r="W60" s="1213">
        <f>IF(ISERROR(VLOOKUP($A60,기획현황!$F:$BS,기획현황!$BG$1,FALSE))=TRUE,0,VLOOKUP($A60,기획현황!$F:$BS,기획현황!$BG$1,FALSE))</f>
        <v>0</v>
      </c>
      <c r="X60" s="1212"/>
      <c r="Y60" s="231"/>
      <c r="Z60" s="1204">
        <f t="shared" si="9"/>
        <v>0</v>
      </c>
      <c r="AA60" s="1205">
        <f t="shared" si="4"/>
        <v>0</v>
      </c>
      <c r="AB60" s="1220">
        <f t="shared" si="4"/>
        <v>0</v>
      </c>
      <c r="AC60" s="1214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204">
        <f t="shared" si="8"/>
        <v>0</v>
      </c>
      <c r="AE60" s="1215">
        <f t="shared" si="8"/>
        <v>0</v>
      </c>
      <c r="AF60" s="1215">
        <f t="shared" si="8"/>
        <v>0</v>
      </c>
      <c r="AG60" s="1215">
        <f t="shared" si="8"/>
        <v>0</v>
      </c>
      <c r="AH60" s="1216">
        <f t="shared" si="8"/>
        <v>0</v>
      </c>
      <c r="AI60" s="1216">
        <f t="shared" si="8"/>
        <v>0</v>
      </c>
      <c r="AJ60" s="1217">
        <f>IF(ISERROR(VLOOKUP($A60,기획현황!$F:$BS,기획현황!$AM$1,FALSE))=TRUE,0,VLOOKUP($A60,기획현황!$F:$BS,기획현황!$AM$1,FALSE))</f>
        <v>0</v>
      </c>
      <c r="AK60" s="1212">
        <f t="shared" si="0"/>
        <v>0</v>
      </c>
      <c r="AL60" s="31"/>
    </row>
    <row r="61" spans="2:38" ht="53.25" customHeight="1">
      <c r="B61" s="304" t="str">
        <f t="shared" si="6"/>
        <v/>
      </c>
      <c r="C61" s="1199">
        <f>IF(ISERROR(VLOOKUP($A61,기획현황!$F:$BS,기획현황!$AG$1,FALSE))=TRUE,0,VLOOKUP($A61,기획현황!$F:$BS,기획현황!$AG$1,FALSE))</f>
        <v>0</v>
      </c>
      <c r="D61" s="1199">
        <f>IF(ISERROR(VLOOKUP($A61,기획현황!$F:$BS,기획현황!$AK$1,FALSE))=TRUE,0,VLOOKUP($A61,기획현황!$F:$BS,기획현황!$AK$1,FALSE))</f>
        <v>0</v>
      </c>
      <c r="F61" s="1200"/>
      <c r="G61" s="1201" t="str">
        <f>IF(ISERROR(VLOOKUP($A61,기획현황!$F:$BS,기획현황!$U$1,FALSE))=TRUE,"",VLOOKUP($A61,기획현황!$F:$BS,기획현황!$U$1,FALSE))</f>
        <v/>
      </c>
      <c r="H61" s="1201" t="str">
        <f>IF(ISERROR(VLOOKUP($A61,기획현황!$F:$BS,기획현황!$X$1,FALSE))=TRUE,"",VLOOKUP($A61,기획현황!$F:$BS,기획현황!$X$1,FALSE))</f>
        <v/>
      </c>
      <c r="I61" s="1202" t="str">
        <f>IF(ISERROR(VLOOKUP($A61,기획현황!$F:$BS,기획현황!$AG$1,FALSE))=TRUE,"",VLOOKUP($A61,기획현황!$F:$BS,기획현황!$AG$1,FALSE))</f>
        <v/>
      </c>
      <c r="J61" s="1219">
        <f>SUMIF(기획현황!$F:$F,$A61,기획현황!$AF:$AF)</f>
        <v>0</v>
      </c>
      <c r="K61" s="1204">
        <f>IF(ISERROR(VLOOKUP($A61,기획현황!$F:$BS,기획현황!$AU$1,FALSE))=TRUE,0,VLOOKUP($A61,기획현황!$F:$BS,기획현황!$AU$1,FALSE))</f>
        <v>0</v>
      </c>
      <c r="L61" s="1205">
        <f>IF(ISERROR(VLOOKUP($A61,기획현황!$F:$BS,기획현황!$AV$1,FALSE))=TRUE,0,VLOOKUP($A61,기획현황!$F:$BS,기획현황!$AV$1,FALSE))</f>
        <v>0</v>
      </c>
      <c r="M61" s="1206">
        <f>IF(ISERROR(VLOOKUP($A61,기획현황!$F:$BS,기획현황!$AW$1,FALSE))=TRUE,0,VLOOKUP($A61,기획현황!$F:$BS,기획현황!$AW$1,FALSE))</f>
        <v>0</v>
      </c>
      <c r="N61" s="1214">
        <f>IF(ISERROR(VLOOKUP($A61,기획현황!$F:$BS,기획현황!$AP$1,FALSE))=TRUE,0,VLOOKUP($A61,기획현황!$F:$BS,기획현황!$AP$1,FALSE))</f>
        <v>0</v>
      </c>
      <c r="O61" s="1204">
        <f t="shared" si="7"/>
        <v>0</v>
      </c>
      <c r="P61" s="1218">
        <f t="shared" si="7"/>
        <v>0</v>
      </c>
      <c r="Q61" s="1215">
        <f t="shared" si="7"/>
        <v>0</v>
      </c>
      <c r="R61" s="1215">
        <f t="shared" si="7"/>
        <v>0</v>
      </c>
      <c r="S61" s="1216">
        <f t="shared" si="7"/>
        <v>0</v>
      </c>
      <c r="T61" s="1216">
        <f t="shared" si="7"/>
        <v>0</v>
      </c>
      <c r="U61" s="1217">
        <f>IF(ISERROR(VLOOKUP($A61,기획현황!$F:$BS,기획현황!$AM$1,FALSE))=TRUE,0,VLOOKUP($A61,기획현황!$F:$BS,기획현황!$AM$1,FALSE))</f>
        <v>0</v>
      </c>
      <c r="V61" s="1212">
        <f t="shared" si="2"/>
        <v>0</v>
      </c>
      <c r="W61" s="1213">
        <f>IF(ISERROR(VLOOKUP($A61,기획현황!$F:$BS,기획현황!$BG$1,FALSE))=TRUE,0,VLOOKUP($A61,기획현황!$F:$BS,기획현황!$BG$1,FALSE))</f>
        <v>0</v>
      </c>
      <c r="X61" s="1212"/>
      <c r="Y61" s="231"/>
      <c r="Z61" s="1204">
        <f t="shared" si="9"/>
        <v>0</v>
      </c>
      <c r="AA61" s="1205">
        <f t="shared" si="4"/>
        <v>0</v>
      </c>
      <c r="AB61" s="1220">
        <f t="shared" si="4"/>
        <v>0</v>
      </c>
      <c r="AC61" s="1214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204">
        <f t="shared" si="8"/>
        <v>0</v>
      </c>
      <c r="AE61" s="1215">
        <f t="shared" si="8"/>
        <v>0</v>
      </c>
      <c r="AF61" s="1215">
        <f t="shared" si="8"/>
        <v>0</v>
      </c>
      <c r="AG61" s="1215">
        <f t="shared" si="8"/>
        <v>0</v>
      </c>
      <c r="AH61" s="1216">
        <f t="shared" si="8"/>
        <v>0</v>
      </c>
      <c r="AI61" s="1216">
        <f t="shared" si="8"/>
        <v>0</v>
      </c>
      <c r="AJ61" s="1217">
        <f>IF(ISERROR(VLOOKUP($A61,기획현황!$F:$BS,기획현황!$AM$1,FALSE))=TRUE,0,VLOOKUP($A61,기획현황!$F:$BS,기획현황!$AM$1,FALSE))</f>
        <v>0</v>
      </c>
      <c r="AK61" s="1212">
        <f t="shared" si="0"/>
        <v>0</v>
      </c>
      <c r="AL61" s="31"/>
    </row>
    <row r="62" spans="2:38" ht="53.25" customHeight="1">
      <c r="B62" s="304" t="str">
        <f t="shared" si="6"/>
        <v/>
      </c>
      <c r="C62" s="1199">
        <f>IF(ISERROR(VLOOKUP($A62,기획현황!$F:$BS,기획현황!$AG$1,FALSE))=TRUE,0,VLOOKUP($A62,기획현황!$F:$BS,기획현황!$AG$1,FALSE))</f>
        <v>0</v>
      </c>
      <c r="D62" s="1199">
        <f>IF(ISERROR(VLOOKUP($A62,기획현황!$F:$BS,기획현황!$AK$1,FALSE))=TRUE,0,VLOOKUP($A62,기획현황!$F:$BS,기획현황!$AK$1,FALSE))</f>
        <v>0</v>
      </c>
      <c r="F62" s="1200"/>
      <c r="G62" s="1201" t="str">
        <f>IF(ISERROR(VLOOKUP($A62,기획현황!$F:$BS,기획현황!$U$1,FALSE))=TRUE,"",VLOOKUP($A62,기획현황!$F:$BS,기획현황!$U$1,FALSE))</f>
        <v/>
      </c>
      <c r="H62" s="1201" t="str">
        <f>IF(ISERROR(VLOOKUP($A62,기획현황!$F:$BS,기획현황!$X$1,FALSE))=TRUE,"",VLOOKUP($A62,기획현황!$F:$BS,기획현황!$X$1,FALSE))</f>
        <v/>
      </c>
      <c r="I62" s="1202" t="str">
        <f>IF(ISERROR(VLOOKUP($A62,기획현황!$F:$BS,기획현황!$AG$1,FALSE))=TRUE,"",VLOOKUP($A62,기획현황!$F:$BS,기획현황!$AG$1,FALSE))</f>
        <v/>
      </c>
      <c r="J62" s="1219">
        <f>SUMIF(기획현황!$F:$F,$A62,기획현황!$AF:$AF)</f>
        <v>0</v>
      </c>
      <c r="K62" s="1204">
        <f>IF(ISERROR(VLOOKUP($A62,기획현황!$F:$BS,기획현황!$AU$1,FALSE))=TRUE,0,VLOOKUP($A62,기획현황!$F:$BS,기획현황!$AU$1,FALSE))</f>
        <v>0</v>
      </c>
      <c r="L62" s="1205">
        <f>IF(ISERROR(VLOOKUP($A62,기획현황!$F:$BS,기획현황!$AV$1,FALSE))=TRUE,0,VLOOKUP($A62,기획현황!$F:$BS,기획현황!$AV$1,FALSE))</f>
        <v>0</v>
      </c>
      <c r="M62" s="1206">
        <f>IF(ISERROR(VLOOKUP($A62,기획현황!$F:$BS,기획현황!$AW$1,FALSE))=TRUE,0,VLOOKUP($A62,기획현황!$F:$BS,기획현황!$AW$1,FALSE))</f>
        <v>0</v>
      </c>
      <c r="N62" s="1214">
        <f>IF(ISERROR(VLOOKUP($A62,기획현황!$F:$BS,기획현황!$AP$1,FALSE))=TRUE,0,VLOOKUP($A62,기획현황!$F:$BS,기획현황!$AP$1,FALSE))</f>
        <v>0</v>
      </c>
      <c r="O62" s="1204">
        <f t="shared" si="7"/>
        <v>0</v>
      </c>
      <c r="P62" s="1218">
        <f t="shared" si="7"/>
        <v>0</v>
      </c>
      <c r="Q62" s="1215">
        <f t="shared" si="7"/>
        <v>0</v>
      </c>
      <c r="R62" s="1215">
        <f t="shared" si="7"/>
        <v>0</v>
      </c>
      <c r="S62" s="1216">
        <f t="shared" si="7"/>
        <v>0</v>
      </c>
      <c r="T62" s="1216">
        <f t="shared" si="7"/>
        <v>0</v>
      </c>
      <c r="U62" s="1217">
        <f>IF(ISERROR(VLOOKUP($A62,기획현황!$F:$BS,기획현황!$AM$1,FALSE))=TRUE,0,VLOOKUP($A62,기획현황!$F:$BS,기획현황!$AM$1,FALSE))</f>
        <v>0</v>
      </c>
      <c r="V62" s="1212">
        <f t="shared" si="2"/>
        <v>0</v>
      </c>
      <c r="W62" s="1213">
        <f>IF(ISERROR(VLOOKUP($A62,기획현황!$F:$BS,기획현황!$BG$1,FALSE))=TRUE,0,VLOOKUP($A62,기획현황!$F:$BS,기획현황!$BG$1,FALSE))</f>
        <v>0</v>
      </c>
      <c r="X62" s="1212"/>
      <c r="Y62" s="231"/>
      <c r="Z62" s="1204">
        <f t="shared" si="9"/>
        <v>0</v>
      </c>
      <c r="AA62" s="1205">
        <f t="shared" si="4"/>
        <v>0</v>
      </c>
      <c r="AB62" s="1220">
        <f t="shared" si="4"/>
        <v>0</v>
      </c>
      <c r="AC62" s="1214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204">
        <f t="shared" si="8"/>
        <v>0</v>
      </c>
      <c r="AE62" s="1215">
        <f t="shared" si="8"/>
        <v>0</v>
      </c>
      <c r="AF62" s="1215">
        <f t="shared" si="8"/>
        <v>0</v>
      </c>
      <c r="AG62" s="1215">
        <f t="shared" si="8"/>
        <v>0</v>
      </c>
      <c r="AH62" s="1216">
        <f t="shared" si="8"/>
        <v>0</v>
      </c>
      <c r="AI62" s="1216">
        <f t="shared" si="8"/>
        <v>0</v>
      </c>
      <c r="AJ62" s="1217">
        <f>IF(ISERROR(VLOOKUP($A62,기획현황!$F:$BS,기획현황!$AM$1,FALSE))=TRUE,0,VLOOKUP($A62,기획현황!$F:$BS,기획현황!$AM$1,FALSE))</f>
        <v>0</v>
      </c>
      <c r="AK62" s="1212">
        <f t="shared" si="0"/>
        <v>0</v>
      </c>
      <c r="AL62" s="31"/>
    </row>
    <row r="63" spans="2:38" ht="53.25" customHeight="1">
      <c r="B63" s="304" t="str">
        <f t="shared" si="6"/>
        <v/>
      </c>
      <c r="C63" s="1199">
        <f>IF(ISERROR(VLOOKUP($A63,기획현황!$F:$BS,기획현황!$AG$1,FALSE))=TRUE,0,VLOOKUP($A63,기획현황!$F:$BS,기획현황!$AG$1,FALSE))</f>
        <v>0</v>
      </c>
      <c r="D63" s="1199">
        <f>IF(ISERROR(VLOOKUP($A63,기획현황!$F:$BS,기획현황!$AK$1,FALSE))=TRUE,0,VLOOKUP($A63,기획현황!$F:$BS,기획현황!$AK$1,FALSE))</f>
        <v>0</v>
      </c>
      <c r="F63" s="1200"/>
      <c r="G63" s="1201" t="str">
        <f>IF(ISERROR(VLOOKUP($A63,기획현황!$F:$BS,기획현황!$U$1,FALSE))=TRUE,"",VLOOKUP($A63,기획현황!$F:$BS,기획현황!$U$1,FALSE))</f>
        <v/>
      </c>
      <c r="H63" s="1201" t="str">
        <f>IF(ISERROR(VLOOKUP($A63,기획현황!$F:$BS,기획현황!$X$1,FALSE))=TRUE,"",VLOOKUP($A63,기획현황!$F:$BS,기획현황!$X$1,FALSE))</f>
        <v/>
      </c>
      <c r="I63" s="1202" t="str">
        <f>IF(ISERROR(VLOOKUP($A63,기획현황!$F:$BS,기획현황!$AG$1,FALSE))=TRUE,"",VLOOKUP($A63,기획현황!$F:$BS,기획현황!$AG$1,FALSE))</f>
        <v/>
      </c>
      <c r="J63" s="1219">
        <f>SUMIF(기획현황!$F:$F,$A63,기획현황!$AF:$AF)</f>
        <v>0</v>
      </c>
      <c r="K63" s="1204">
        <f>IF(ISERROR(VLOOKUP($A63,기획현황!$F:$BS,기획현황!$AU$1,FALSE))=TRUE,0,VLOOKUP($A63,기획현황!$F:$BS,기획현황!$AU$1,FALSE))</f>
        <v>0</v>
      </c>
      <c r="L63" s="1205">
        <f>IF(ISERROR(VLOOKUP($A63,기획현황!$F:$BS,기획현황!$AV$1,FALSE))=TRUE,0,VLOOKUP($A63,기획현황!$F:$BS,기획현황!$AV$1,FALSE))</f>
        <v>0</v>
      </c>
      <c r="M63" s="1206">
        <f>IF(ISERROR(VLOOKUP($A63,기획현황!$F:$BS,기획현황!$AW$1,FALSE))=TRUE,0,VLOOKUP($A63,기획현황!$F:$BS,기획현황!$AW$1,FALSE))</f>
        <v>0</v>
      </c>
      <c r="N63" s="1214">
        <f>IF(ISERROR(VLOOKUP($A63,기획현황!$F:$BS,기획현황!$AP$1,FALSE))=TRUE,0,VLOOKUP($A63,기획현황!$F:$BS,기획현황!$AP$1,FALSE))</f>
        <v>0</v>
      </c>
      <c r="O63" s="1204">
        <f t="shared" si="7"/>
        <v>0</v>
      </c>
      <c r="P63" s="1218">
        <f t="shared" si="7"/>
        <v>0</v>
      </c>
      <c r="Q63" s="1215">
        <f t="shared" si="7"/>
        <v>0</v>
      </c>
      <c r="R63" s="1215">
        <f t="shared" si="7"/>
        <v>0</v>
      </c>
      <c r="S63" s="1216">
        <f t="shared" si="7"/>
        <v>0</v>
      </c>
      <c r="T63" s="1216">
        <f t="shared" si="7"/>
        <v>0</v>
      </c>
      <c r="U63" s="1217">
        <f>IF(ISERROR(VLOOKUP($A63,기획현황!$F:$BS,기획현황!$AM$1,FALSE))=TRUE,0,VLOOKUP($A63,기획현황!$F:$BS,기획현황!$AM$1,FALSE))</f>
        <v>0</v>
      </c>
      <c r="V63" s="1212">
        <f t="shared" si="2"/>
        <v>0</v>
      </c>
      <c r="W63" s="1213">
        <f>IF(ISERROR(VLOOKUP($A63,기획현황!$F:$BS,기획현황!$BG$1,FALSE))=TRUE,0,VLOOKUP($A63,기획현황!$F:$BS,기획현황!$BG$1,FALSE))</f>
        <v>0</v>
      </c>
      <c r="X63" s="1212"/>
      <c r="Y63" s="231"/>
      <c r="Z63" s="1204">
        <f t="shared" si="9"/>
        <v>0</v>
      </c>
      <c r="AA63" s="1205">
        <f t="shared" si="4"/>
        <v>0</v>
      </c>
      <c r="AB63" s="1220">
        <f t="shared" si="4"/>
        <v>0</v>
      </c>
      <c r="AC63" s="1214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204">
        <f t="shared" si="8"/>
        <v>0</v>
      </c>
      <c r="AE63" s="1215">
        <f t="shared" si="8"/>
        <v>0</v>
      </c>
      <c r="AF63" s="1215">
        <f t="shared" si="8"/>
        <v>0</v>
      </c>
      <c r="AG63" s="1215">
        <f t="shared" si="8"/>
        <v>0</v>
      </c>
      <c r="AH63" s="1216">
        <f t="shared" si="8"/>
        <v>0</v>
      </c>
      <c r="AI63" s="1216">
        <f t="shared" si="8"/>
        <v>0</v>
      </c>
      <c r="AJ63" s="1217">
        <f>IF(ISERROR(VLOOKUP($A63,기획현황!$F:$BS,기획현황!$AM$1,FALSE))=TRUE,0,VLOOKUP($A63,기획현황!$F:$BS,기획현황!$AM$1,FALSE))</f>
        <v>0</v>
      </c>
      <c r="AK63" s="1212">
        <f t="shared" si="0"/>
        <v>0</v>
      </c>
      <c r="AL63" s="31"/>
    </row>
    <row r="64" spans="2:38" ht="53.25" customHeight="1">
      <c r="B64" s="304" t="str">
        <f t="shared" si="6"/>
        <v/>
      </c>
      <c r="C64" s="1199">
        <f>IF(ISERROR(VLOOKUP($A64,기획현황!$F:$BS,기획현황!$AG$1,FALSE))=TRUE,0,VLOOKUP($A64,기획현황!$F:$BS,기획현황!$AG$1,FALSE))</f>
        <v>0</v>
      </c>
      <c r="D64" s="1199">
        <f>IF(ISERROR(VLOOKUP($A64,기획현황!$F:$BS,기획현황!$AK$1,FALSE))=TRUE,0,VLOOKUP($A64,기획현황!$F:$BS,기획현황!$AK$1,FALSE))</f>
        <v>0</v>
      </c>
      <c r="F64" s="1200"/>
      <c r="G64" s="1201" t="str">
        <f>IF(ISERROR(VLOOKUP($A64,기획현황!$F:$BS,기획현황!$U$1,FALSE))=TRUE,"",VLOOKUP($A64,기획현황!$F:$BS,기획현황!$U$1,FALSE))</f>
        <v/>
      </c>
      <c r="H64" s="1201" t="str">
        <f>IF(ISERROR(VLOOKUP($A64,기획현황!$F:$BS,기획현황!$X$1,FALSE))=TRUE,"",VLOOKUP($A64,기획현황!$F:$BS,기획현황!$X$1,FALSE))</f>
        <v/>
      </c>
      <c r="I64" s="1202" t="str">
        <f>IF(ISERROR(VLOOKUP($A64,기획현황!$F:$BS,기획현황!$AG$1,FALSE))=TRUE,"",VLOOKUP($A64,기획현황!$F:$BS,기획현황!$AG$1,FALSE))</f>
        <v/>
      </c>
      <c r="J64" s="1219">
        <f>SUMIF(기획현황!$F:$F,$A64,기획현황!$AF:$AF)</f>
        <v>0</v>
      </c>
      <c r="K64" s="1204">
        <f>IF(ISERROR(VLOOKUP($A64,기획현황!$F:$BS,기획현황!$AU$1,FALSE))=TRUE,0,VLOOKUP($A64,기획현황!$F:$BS,기획현황!$AU$1,FALSE))</f>
        <v>0</v>
      </c>
      <c r="L64" s="1205">
        <f>IF(ISERROR(VLOOKUP($A64,기획현황!$F:$BS,기획현황!$AV$1,FALSE))=TRUE,0,VLOOKUP($A64,기획현황!$F:$BS,기획현황!$AV$1,FALSE))</f>
        <v>0</v>
      </c>
      <c r="M64" s="1206">
        <f>IF(ISERROR(VLOOKUP($A64,기획현황!$F:$BS,기획현황!$AW$1,FALSE))=TRUE,0,VLOOKUP($A64,기획현황!$F:$BS,기획현황!$AW$1,FALSE))</f>
        <v>0</v>
      </c>
      <c r="N64" s="1214">
        <f>IF(ISERROR(VLOOKUP($A64,기획현황!$F:$BS,기획현황!$AP$1,FALSE))=TRUE,0,VLOOKUP($A64,기획현황!$F:$BS,기획현황!$AP$1,FALSE))</f>
        <v>0</v>
      </c>
      <c r="O64" s="1204">
        <f t="shared" si="7"/>
        <v>0</v>
      </c>
      <c r="P64" s="1218">
        <f t="shared" si="7"/>
        <v>0</v>
      </c>
      <c r="Q64" s="1215">
        <f t="shared" si="7"/>
        <v>0</v>
      </c>
      <c r="R64" s="1215">
        <f t="shared" ref="O64:T106" si="10">($N64*1.1)*R$4</f>
        <v>0</v>
      </c>
      <c r="S64" s="1216">
        <f t="shared" si="10"/>
        <v>0</v>
      </c>
      <c r="T64" s="1216">
        <f t="shared" si="10"/>
        <v>0</v>
      </c>
      <c r="U64" s="1217">
        <f>IF(ISERROR(VLOOKUP($A64,기획현황!$F:$BS,기획현황!$AM$1,FALSE))=TRUE,0,VLOOKUP($A64,기획현황!$F:$BS,기획현황!$AM$1,FALSE))</f>
        <v>0</v>
      </c>
      <c r="V64" s="1212">
        <f t="shared" si="2"/>
        <v>0</v>
      </c>
      <c r="W64" s="1213">
        <f>IF(ISERROR(VLOOKUP($A64,기획현황!$F:$BS,기획현황!$BG$1,FALSE))=TRUE,0,VLOOKUP($A64,기획현황!$F:$BS,기획현황!$BG$1,FALSE))</f>
        <v>0</v>
      </c>
      <c r="X64" s="1212"/>
      <c r="Y64" s="231"/>
      <c r="Z64" s="1204">
        <f t="shared" si="9"/>
        <v>0</v>
      </c>
      <c r="AA64" s="1205">
        <f t="shared" si="4"/>
        <v>0</v>
      </c>
      <c r="AB64" s="1220">
        <f t="shared" si="4"/>
        <v>0</v>
      </c>
      <c r="AC64" s="1214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204">
        <f t="shared" ref="AD64:AI106" si="11">($N64*1.1)*AD$4</f>
        <v>0</v>
      </c>
      <c r="AE64" s="1215">
        <f t="shared" si="11"/>
        <v>0</v>
      </c>
      <c r="AF64" s="1215">
        <f t="shared" si="11"/>
        <v>0</v>
      </c>
      <c r="AG64" s="1215">
        <f t="shared" si="11"/>
        <v>0</v>
      </c>
      <c r="AH64" s="1216">
        <f t="shared" si="11"/>
        <v>0</v>
      </c>
      <c r="AI64" s="1216">
        <f t="shared" si="11"/>
        <v>0</v>
      </c>
      <c r="AJ64" s="1217">
        <f>IF(ISERROR(VLOOKUP($A64,기획현황!$F:$BS,기획현황!$AM$1,FALSE))=TRUE,0,VLOOKUP($A64,기획현황!$F:$BS,기획현황!$AM$1,FALSE))</f>
        <v>0</v>
      </c>
      <c r="AK64" s="1212">
        <f t="shared" si="0"/>
        <v>0</v>
      </c>
      <c r="AL64" s="31"/>
    </row>
    <row r="65" spans="2:38" ht="53.25" customHeight="1">
      <c r="B65" s="304" t="str">
        <f t="shared" si="6"/>
        <v/>
      </c>
      <c r="C65" s="1199">
        <f>IF(ISERROR(VLOOKUP($A65,기획현황!$F:$BS,기획현황!$AG$1,FALSE))=TRUE,0,VLOOKUP($A65,기획현황!$F:$BS,기획현황!$AG$1,FALSE))</f>
        <v>0</v>
      </c>
      <c r="D65" s="1199">
        <f>IF(ISERROR(VLOOKUP($A65,기획현황!$F:$BS,기획현황!$AK$1,FALSE))=TRUE,0,VLOOKUP($A65,기획현황!$F:$BS,기획현황!$AK$1,FALSE))</f>
        <v>0</v>
      </c>
      <c r="F65" s="1200"/>
      <c r="G65" s="1201" t="str">
        <f>IF(ISERROR(VLOOKUP($A65,기획현황!$F:$BS,기획현황!$U$1,FALSE))=TRUE,"",VLOOKUP($A65,기획현황!$F:$BS,기획현황!$U$1,FALSE))</f>
        <v/>
      </c>
      <c r="H65" s="1201" t="str">
        <f>IF(ISERROR(VLOOKUP($A65,기획현황!$F:$BS,기획현황!$X$1,FALSE))=TRUE,"",VLOOKUP($A65,기획현황!$F:$BS,기획현황!$X$1,FALSE))</f>
        <v/>
      </c>
      <c r="I65" s="1202" t="str">
        <f>IF(ISERROR(VLOOKUP($A65,기획현황!$F:$BS,기획현황!$AG$1,FALSE))=TRUE,"",VLOOKUP($A65,기획현황!$F:$BS,기획현황!$AG$1,FALSE))</f>
        <v/>
      </c>
      <c r="J65" s="1219">
        <f>SUMIF(기획현황!$F:$F,$A65,기획현황!$AF:$AF)</f>
        <v>0</v>
      </c>
      <c r="K65" s="1204">
        <f>IF(ISERROR(VLOOKUP($A65,기획현황!$F:$BS,기획현황!$AU$1,FALSE))=TRUE,0,VLOOKUP($A65,기획현황!$F:$BS,기획현황!$AU$1,FALSE))</f>
        <v>0</v>
      </c>
      <c r="L65" s="1205">
        <f>IF(ISERROR(VLOOKUP($A65,기획현황!$F:$BS,기획현황!$AV$1,FALSE))=TRUE,0,VLOOKUP($A65,기획현황!$F:$BS,기획현황!$AV$1,FALSE))</f>
        <v>0</v>
      </c>
      <c r="M65" s="1206">
        <f>IF(ISERROR(VLOOKUP($A65,기획현황!$F:$BS,기획현황!$AW$1,FALSE))=TRUE,0,VLOOKUP($A65,기획현황!$F:$BS,기획현황!$AW$1,FALSE))</f>
        <v>0</v>
      </c>
      <c r="N65" s="1214">
        <f>IF(ISERROR(VLOOKUP($A65,기획현황!$F:$BS,기획현황!$AP$1,FALSE))=TRUE,0,VLOOKUP($A65,기획현황!$F:$BS,기획현황!$AP$1,FALSE))</f>
        <v>0</v>
      </c>
      <c r="O65" s="1204">
        <f t="shared" si="10"/>
        <v>0</v>
      </c>
      <c r="P65" s="1218">
        <f t="shared" si="10"/>
        <v>0</v>
      </c>
      <c r="Q65" s="1215">
        <f t="shared" si="10"/>
        <v>0</v>
      </c>
      <c r="R65" s="1215">
        <f t="shared" si="10"/>
        <v>0</v>
      </c>
      <c r="S65" s="1216">
        <f t="shared" si="10"/>
        <v>0</v>
      </c>
      <c r="T65" s="1216">
        <f t="shared" si="10"/>
        <v>0</v>
      </c>
      <c r="U65" s="1217">
        <f>IF(ISERROR(VLOOKUP($A65,기획현황!$F:$BS,기획현황!$AM$1,FALSE))=TRUE,0,VLOOKUP($A65,기획현황!$F:$BS,기획현황!$AM$1,FALSE))</f>
        <v>0</v>
      </c>
      <c r="V65" s="1212">
        <f t="shared" si="2"/>
        <v>0</v>
      </c>
      <c r="W65" s="1213">
        <f>IF(ISERROR(VLOOKUP($A65,기획현황!$F:$BS,기획현황!$BG$1,FALSE))=TRUE,0,VLOOKUP($A65,기획현황!$F:$BS,기획현황!$BG$1,FALSE))</f>
        <v>0</v>
      </c>
      <c r="X65" s="1212"/>
      <c r="Y65" s="231"/>
      <c r="Z65" s="1204">
        <f t="shared" si="9"/>
        <v>0</v>
      </c>
      <c r="AA65" s="1205">
        <f t="shared" si="4"/>
        <v>0</v>
      </c>
      <c r="AB65" s="1220">
        <f t="shared" si="4"/>
        <v>0</v>
      </c>
      <c r="AC65" s="1214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204">
        <f t="shared" si="11"/>
        <v>0</v>
      </c>
      <c r="AE65" s="1215">
        <f t="shared" si="11"/>
        <v>0</v>
      </c>
      <c r="AF65" s="1215">
        <f t="shared" si="11"/>
        <v>0</v>
      </c>
      <c r="AG65" s="1215">
        <f t="shared" si="11"/>
        <v>0</v>
      </c>
      <c r="AH65" s="1216">
        <f t="shared" si="11"/>
        <v>0</v>
      </c>
      <c r="AI65" s="1216">
        <f t="shared" si="11"/>
        <v>0</v>
      </c>
      <c r="AJ65" s="1217">
        <f>IF(ISERROR(VLOOKUP($A65,기획현황!$F:$BS,기획현황!$AM$1,FALSE))=TRUE,0,VLOOKUP($A65,기획현황!$F:$BS,기획현황!$AM$1,FALSE))</f>
        <v>0</v>
      </c>
      <c r="AK65" s="1212">
        <f t="shared" si="0"/>
        <v>0</v>
      </c>
      <c r="AL65" s="31"/>
    </row>
    <row r="66" spans="2:38" ht="53.25" customHeight="1">
      <c r="B66" s="304" t="str">
        <f t="shared" si="6"/>
        <v/>
      </c>
      <c r="C66" s="1199">
        <f>IF(ISERROR(VLOOKUP($A66,기획현황!$F:$BS,기획현황!$AG$1,FALSE))=TRUE,0,VLOOKUP($A66,기획현황!$F:$BS,기획현황!$AG$1,FALSE))</f>
        <v>0</v>
      </c>
      <c r="D66" s="1199">
        <f>IF(ISERROR(VLOOKUP($A66,기획현황!$F:$BS,기획현황!$AK$1,FALSE))=TRUE,0,VLOOKUP($A66,기획현황!$F:$BS,기획현황!$AK$1,FALSE))</f>
        <v>0</v>
      </c>
      <c r="F66" s="1200"/>
      <c r="G66" s="1201" t="str">
        <f>IF(ISERROR(VLOOKUP($A66,기획현황!$F:$BS,기획현황!$U$1,FALSE))=TRUE,"",VLOOKUP($A66,기획현황!$F:$BS,기획현황!$U$1,FALSE))</f>
        <v/>
      </c>
      <c r="H66" s="1201" t="str">
        <f>IF(ISERROR(VLOOKUP($A66,기획현황!$F:$BS,기획현황!$X$1,FALSE))=TRUE,"",VLOOKUP($A66,기획현황!$F:$BS,기획현황!$X$1,FALSE))</f>
        <v/>
      </c>
      <c r="I66" s="1202" t="str">
        <f>IF(ISERROR(VLOOKUP($A66,기획현황!$F:$BS,기획현황!$AG$1,FALSE))=TRUE,"",VLOOKUP($A66,기획현황!$F:$BS,기획현황!$AG$1,FALSE))</f>
        <v/>
      </c>
      <c r="J66" s="1219">
        <f>SUMIF(기획현황!$F:$F,$A66,기획현황!$AF:$AF)</f>
        <v>0</v>
      </c>
      <c r="K66" s="1204">
        <f>IF(ISERROR(VLOOKUP($A66,기획현황!$F:$BS,기획현황!$AU$1,FALSE))=TRUE,0,VLOOKUP($A66,기획현황!$F:$BS,기획현황!$AU$1,FALSE))</f>
        <v>0</v>
      </c>
      <c r="L66" s="1205">
        <f>IF(ISERROR(VLOOKUP($A66,기획현황!$F:$BS,기획현황!$AV$1,FALSE))=TRUE,0,VLOOKUP($A66,기획현황!$F:$BS,기획현황!$AV$1,FALSE))</f>
        <v>0</v>
      </c>
      <c r="M66" s="1206">
        <f>IF(ISERROR(VLOOKUP($A66,기획현황!$F:$BS,기획현황!$AW$1,FALSE))=TRUE,0,VLOOKUP($A66,기획현황!$F:$BS,기획현황!$AW$1,FALSE))</f>
        <v>0</v>
      </c>
      <c r="N66" s="1214">
        <f>IF(ISERROR(VLOOKUP($A66,기획현황!$F:$BS,기획현황!$AP$1,FALSE))=TRUE,0,VLOOKUP($A66,기획현황!$F:$BS,기획현황!$AP$1,FALSE))</f>
        <v>0</v>
      </c>
      <c r="O66" s="1204">
        <f t="shared" si="10"/>
        <v>0</v>
      </c>
      <c r="P66" s="1218">
        <f t="shared" si="10"/>
        <v>0</v>
      </c>
      <c r="Q66" s="1215">
        <f t="shared" si="10"/>
        <v>0</v>
      </c>
      <c r="R66" s="1215">
        <f t="shared" si="10"/>
        <v>0</v>
      </c>
      <c r="S66" s="1216">
        <f t="shared" si="10"/>
        <v>0</v>
      </c>
      <c r="T66" s="1216">
        <f t="shared" si="10"/>
        <v>0</v>
      </c>
      <c r="U66" s="1217">
        <f>IF(ISERROR(VLOOKUP($A66,기획현황!$F:$BS,기획현황!$AM$1,FALSE))=TRUE,0,VLOOKUP($A66,기획현황!$F:$BS,기획현황!$AM$1,FALSE))</f>
        <v>0</v>
      </c>
      <c r="V66" s="1212">
        <f t="shared" si="2"/>
        <v>0</v>
      </c>
      <c r="W66" s="1213">
        <f>IF(ISERROR(VLOOKUP($A66,기획현황!$F:$BS,기획현황!$BG$1,FALSE))=TRUE,0,VLOOKUP($A66,기획현황!$F:$BS,기획현황!$BG$1,FALSE))</f>
        <v>0</v>
      </c>
      <c r="X66" s="1212"/>
      <c r="Y66" s="231"/>
      <c r="Z66" s="1204">
        <f t="shared" si="9"/>
        <v>0</v>
      </c>
      <c r="AA66" s="1205">
        <f t="shared" si="4"/>
        <v>0</v>
      </c>
      <c r="AB66" s="1220">
        <f t="shared" si="4"/>
        <v>0</v>
      </c>
      <c r="AC66" s="1214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204">
        <f t="shared" si="11"/>
        <v>0</v>
      </c>
      <c r="AE66" s="1215">
        <f t="shared" si="11"/>
        <v>0</v>
      </c>
      <c r="AF66" s="1215">
        <f t="shared" si="11"/>
        <v>0</v>
      </c>
      <c r="AG66" s="1215">
        <f t="shared" si="11"/>
        <v>0</v>
      </c>
      <c r="AH66" s="1216">
        <f t="shared" si="11"/>
        <v>0</v>
      </c>
      <c r="AI66" s="1216">
        <f t="shared" si="11"/>
        <v>0</v>
      </c>
      <c r="AJ66" s="1217">
        <f>IF(ISERROR(VLOOKUP($A66,기획현황!$F:$BS,기획현황!$AM$1,FALSE))=TRUE,0,VLOOKUP($A66,기획현황!$F:$BS,기획현황!$AM$1,FALSE))</f>
        <v>0</v>
      </c>
      <c r="AK66" s="1212">
        <f t="shared" si="0"/>
        <v>0</v>
      </c>
      <c r="AL66" s="31"/>
    </row>
    <row r="67" spans="2:38" ht="53.25" customHeight="1">
      <c r="B67" s="304" t="str">
        <f t="shared" si="6"/>
        <v/>
      </c>
      <c r="C67" s="1199">
        <f>IF(ISERROR(VLOOKUP($A67,기획현황!$F:$BS,기획현황!$AG$1,FALSE))=TRUE,0,VLOOKUP($A67,기획현황!$F:$BS,기획현황!$AG$1,FALSE))</f>
        <v>0</v>
      </c>
      <c r="D67" s="1199">
        <f>IF(ISERROR(VLOOKUP($A67,기획현황!$F:$BS,기획현황!$AK$1,FALSE))=TRUE,0,VLOOKUP($A67,기획현황!$F:$BS,기획현황!$AK$1,FALSE))</f>
        <v>0</v>
      </c>
      <c r="F67" s="1200"/>
      <c r="G67" s="1201" t="str">
        <f>IF(ISERROR(VLOOKUP($A67,기획현황!$F:$BS,기획현황!$U$1,FALSE))=TRUE,"",VLOOKUP($A67,기획현황!$F:$BS,기획현황!$U$1,FALSE))</f>
        <v/>
      </c>
      <c r="H67" s="1201" t="str">
        <f>IF(ISERROR(VLOOKUP($A67,기획현황!$F:$BS,기획현황!$X$1,FALSE))=TRUE,"",VLOOKUP($A67,기획현황!$F:$BS,기획현황!$X$1,FALSE))</f>
        <v/>
      </c>
      <c r="I67" s="1202" t="str">
        <f>IF(ISERROR(VLOOKUP($A67,기획현황!$F:$BS,기획현황!$AG$1,FALSE))=TRUE,"",VLOOKUP($A67,기획현황!$F:$BS,기획현황!$AG$1,FALSE))</f>
        <v/>
      </c>
      <c r="J67" s="1219">
        <f>SUMIF(기획현황!$F:$F,$A67,기획현황!$AF:$AF)</f>
        <v>0</v>
      </c>
      <c r="K67" s="1204">
        <f>IF(ISERROR(VLOOKUP($A67,기획현황!$F:$BS,기획현황!$AU$1,FALSE))=TRUE,0,VLOOKUP($A67,기획현황!$F:$BS,기획현황!$AU$1,FALSE))</f>
        <v>0</v>
      </c>
      <c r="L67" s="1205">
        <f>IF(ISERROR(VLOOKUP($A67,기획현황!$F:$BS,기획현황!$AV$1,FALSE))=TRUE,0,VLOOKUP($A67,기획현황!$F:$BS,기획현황!$AV$1,FALSE))</f>
        <v>0</v>
      </c>
      <c r="M67" s="1206">
        <f>IF(ISERROR(VLOOKUP($A67,기획현황!$F:$BS,기획현황!$AW$1,FALSE))=TRUE,0,VLOOKUP($A67,기획현황!$F:$BS,기획현황!$AW$1,FALSE))</f>
        <v>0</v>
      </c>
      <c r="N67" s="1214">
        <f>IF(ISERROR(VLOOKUP($A67,기획현황!$F:$BS,기획현황!$AP$1,FALSE))=TRUE,0,VLOOKUP($A67,기획현황!$F:$BS,기획현황!$AP$1,FALSE))</f>
        <v>0</v>
      </c>
      <c r="O67" s="1204">
        <f t="shared" si="10"/>
        <v>0</v>
      </c>
      <c r="P67" s="1218">
        <f t="shared" si="10"/>
        <v>0</v>
      </c>
      <c r="Q67" s="1215">
        <f t="shared" si="10"/>
        <v>0</v>
      </c>
      <c r="R67" s="1215">
        <f t="shared" si="10"/>
        <v>0</v>
      </c>
      <c r="S67" s="1216">
        <f t="shared" si="10"/>
        <v>0</v>
      </c>
      <c r="T67" s="1216">
        <f t="shared" si="10"/>
        <v>0</v>
      </c>
      <c r="U67" s="1217">
        <f>IF(ISERROR(VLOOKUP($A67,기획현황!$F:$BS,기획현황!$AM$1,FALSE))=TRUE,0,VLOOKUP($A67,기획현황!$F:$BS,기획현황!$AM$1,FALSE))</f>
        <v>0</v>
      </c>
      <c r="V67" s="1212">
        <f t="shared" si="2"/>
        <v>0</v>
      </c>
      <c r="W67" s="1213">
        <f>IF(ISERROR(VLOOKUP($A67,기획현황!$F:$BS,기획현황!$BG$1,FALSE))=TRUE,0,VLOOKUP($A67,기획현황!$F:$BS,기획현황!$BG$1,FALSE))</f>
        <v>0</v>
      </c>
      <c r="X67" s="1212"/>
      <c r="Y67" s="231"/>
      <c r="Z67" s="1204">
        <f t="shared" si="9"/>
        <v>0</v>
      </c>
      <c r="AA67" s="1205">
        <f t="shared" si="4"/>
        <v>0</v>
      </c>
      <c r="AB67" s="1220">
        <f t="shared" si="4"/>
        <v>0</v>
      </c>
      <c r="AC67" s="1214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204">
        <f t="shared" si="11"/>
        <v>0</v>
      </c>
      <c r="AE67" s="1215">
        <f t="shared" si="11"/>
        <v>0</v>
      </c>
      <c r="AF67" s="1215">
        <f t="shared" si="11"/>
        <v>0</v>
      </c>
      <c r="AG67" s="1215">
        <f t="shared" si="11"/>
        <v>0</v>
      </c>
      <c r="AH67" s="1216">
        <f t="shared" si="11"/>
        <v>0</v>
      </c>
      <c r="AI67" s="1216">
        <f t="shared" si="11"/>
        <v>0</v>
      </c>
      <c r="AJ67" s="1217">
        <f>IF(ISERROR(VLOOKUP($A67,기획현황!$F:$BS,기획현황!$AM$1,FALSE))=TRUE,0,VLOOKUP($A67,기획현황!$F:$BS,기획현황!$AM$1,FALSE))</f>
        <v>0</v>
      </c>
      <c r="AK67" s="1212">
        <f t="shared" si="0"/>
        <v>0</v>
      </c>
      <c r="AL67" s="31"/>
    </row>
    <row r="68" spans="2:38" ht="53.25" customHeight="1">
      <c r="B68" s="304" t="str">
        <f t="shared" si="6"/>
        <v/>
      </c>
      <c r="C68" s="1199">
        <f>IF(ISERROR(VLOOKUP($A68,기획현황!$F:$BS,기획현황!$AG$1,FALSE))=TRUE,0,VLOOKUP($A68,기획현황!$F:$BS,기획현황!$AG$1,FALSE))</f>
        <v>0</v>
      </c>
      <c r="D68" s="1199">
        <f>IF(ISERROR(VLOOKUP($A68,기획현황!$F:$BS,기획현황!$AK$1,FALSE))=TRUE,0,VLOOKUP($A68,기획현황!$F:$BS,기획현황!$AK$1,FALSE))</f>
        <v>0</v>
      </c>
      <c r="F68" s="1200"/>
      <c r="G68" s="1201" t="str">
        <f>IF(ISERROR(VLOOKUP($A68,기획현황!$F:$BS,기획현황!$U$1,FALSE))=TRUE,"",VLOOKUP($A68,기획현황!$F:$BS,기획현황!$U$1,FALSE))</f>
        <v/>
      </c>
      <c r="H68" s="1201" t="str">
        <f>IF(ISERROR(VLOOKUP($A68,기획현황!$F:$BS,기획현황!$X$1,FALSE))=TRUE,"",VLOOKUP($A68,기획현황!$F:$BS,기획현황!$X$1,FALSE))</f>
        <v/>
      </c>
      <c r="I68" s="1202" t="str">
        <f>IF(ISERROR(VLOOKUP($A68,기획현황!$F:$BS,기획현황!$AG$1,FALSE))=TRUE,"",VLOOKUP($A68,기획현황!$F:$BS,기획현황!$AG$1,FALSE))</f>
        <v/>
      </c>
      <c r="J68" s="1219">
        <f>SUMIF(기획현황!$F:$F,$A68,기획현황!$AF:$AF)</f>
        <v>0</v>
      </c>
      <c r="K68" s="1204">
        <f>IF(ISERROR(VLOOKUP($A68,기획현황!$F:$BS,기획현황!$AU$1,FALSE))=TRUE,0,VLOOKUP($A68,기획현황!$F:$BS,기획현황!$AU$1,FALSE))</f>
        <v>0</v>
      </c>
      <c r="L68" s="1205">
        <f>IF(ISERROR(VLOOKUP($A68,기획현황!$F:$BS,기획현황!$AV$1,FALSE))=TRUE,0,VLOOKUP($A68,기획현황!$F:$BS,기획현황!$AV$1,FALSE))</f>
        <v>0</v>
      </c>
      <c r="M68" s="1206">
        <f>IF(ISERROR(VLOOKUP($A68,기획현황!$F:$BS,기획현황!$AW$1,FALSE))=TRUE,0,VLOOKUP($A68,기획현황!$F:$BS,기획현황!$AW$1,FALSE))</f>
        <v>0</v>
      </c>
      <c r="N68" s="1214">
        <f>IF(ISERROR(VLOOKUP($A68,기획현황!$F:$BS,기획현황!$AP$1,FALSE))=TRUE,0,VLOOKUP($A68,기획현황!$F:$BS,기획현황!$AP$1,FALSE))</f>
        <v>0</v>
      </c>
      <c r="O68" s="1204">
        <f t="shared" si="10"/>
        <v>0</v>
      </c>
      <c r="P68" s="1218">
        <f t="shared" si="10"/>
        <v>0</v>
      </c>
      <c r="Q68" s="1215">
        <f t="shared" si="10"/>
        <v>0</v>
      </c>
      <c r="R68" s="1215">
        <f t="shared" si="10"/>
        <v>0</v>
      </c>
      <c r="S68" s="1216">
        <f t="shared" si="10"/>
        <v>0</v>
      </c>
      <c r="T68" s="1216">
        <f t="shared" si="10"/>
        <v>0</v>
      </c>
      <c r="U68" s="1217">
        <f>IF(ISERROR(VLOOKUP($A68,기획현황!$F:$BS,기획현황!$AM$1,FALSE))=TRUE,0,VLOOKUP($A68,기획현황!$F:$BS,기획현황!$AM$1,FALSE))</f>
        <v>0</v>
      </c>
      <c r="V68" s="1212">
        <f t="shared" si="2"/>
        <v>0</v>
      </c>
      <c r="W68" s="1213">
        <f>IF(ISERROR(VLOOKUP($A68,기획현황!$F:$BS,기획현황!$BG$1,FALSE))=TRUE,0,VLOOKUP($A68,기획현황!$F:$BS,기획현황!$BG$1,FALSE))</f>
        <v>0</v>
      </c>
      <c r="X68" s="1212"/>
      <c r="Y68" s="231"/>
      <c r="Z68" s="1204">
        <f t="shared" si="9"/>
        <v>0</v>
      </c>
      <c r="AA68" s="1205">
        <f t="shared" si="4"/>
        <v>0</v>
      </c>
      <c r="AB68" s="1220">
        <f t="shared" si="4"/>
        <v>0</v>
      </c>
      <c r="AC68" s="1214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204">
        <f t="shared" si="11"/>
        <v>0</v>
      </c>
      <c r="AE68" s="1215">
        <f t="shared" si="11"/>
        <v>0</v>
      </c>
      <c r="AF68" s="1215">
        <f t="shared" si="11"/>
        <v>0</v>
      </c>
      <c r="AG68" s="1215">
        <f t="shared" si="11"/>
        <v>0</v>
      </c>
      <c r="AH68" s="1216">
        <f t="shared" si="11"/>
        <v>0</v>
      </c>
      <c r="AI68" s="1216">
        <f t="shared" si="11"/>
        <v>0</v>
      </c>
      <c r="AJ68" s="1217">
        <f>IF(ISERROR(VLOOKUP($A68,기획현황!$F:$BS,기획현황!$AM$1,FALSE))=TRUE,0,VLOOKUP($A68,기획현황!$F:$BS,기획현황!$AM$1,FALSE))</f>
        <v>0</v>
      </c>
      <c r="AK68" s="1212">
        <f t="shared" si="0"/>
        <v>0</v>
      </c>
      <c r="AL68" s="31"/>
    </row>
    <row r="69" spans="2:38" ht="53.25" customHeight="1">
      <c r="B69" s="304" t="str">
        <f t="shared" si="6"/>
        <v/>
      </c>
      <c r="C69" s="1199">
        <f>IF(ISERROR(VLOOKUP($A69,기획현황!$F:$BS,기획현황!$AG$1,FALSE))=TRUE,0,VLOOKUP($A69,기획현황!$F:$BS,기획현황!$AG$1,FALSE))</f>
        <v>0</v>
      </c>
      <c r="D69" s="1199">
        <f>IF(ISERROR(VLOOKUP($A69,기획현황!$F:$BS,기획현황!$AK$1,FALSE))=TRUE,0,VLOOKUP($A69,기획현황!$F:$BS,기획현황!$AK$1,FALSE))</f>
        <v>0</v>
      </c>
      <c r="F69" s="1200"/>
      <c r="G69" s="1201" t="str">
        <f>IF(ISERROR(VLOOKUP($A69,기획현황!$F:$BS,기획현황!$U$1,FALSE))=TRUE,"",VLOOKUP($A69,기획현황!$F:$BS,기획현황!$U$1,FALSE))</f>
        <v/>
      </c>
      <c r="H69" s="1201" t="str">
        <f>IF(ISERROR(VLOOKUP($A69,기획현황!$F:$BS,기획현황!$X$1,FALSE))=TRUE,"",VLOOKUP($A69,기획현황!$F:$BS,기획현황!$X$1,FALSE))</f>
        <v/>
      </c>
      <c r="I69" s="1202" t="str">
        <f>IF(ISERROR(VLOOKUP($A69,기획현황!$F:$BS,기획현황!$AG$1,FALSE))=TRUE,"",VLOOKUP($A69,기획현황!$F:$BS,기획현황!$AG$1,FALSE))</f>
        <v/>
      </c>
      <c r="J69" s="1219">
        <f>SUMIF(기획현황!$F:$F,$A69,기획현황!$AF:$AF)</f>
        <v>0</v>
      </c>
      <c r="K69" s="1204">
        <f>IF(ISERROR(VLOOKUP($A69,기획현황!$F:$BS,기획현황!$AU$1,FALSE))=TRUE,0,VLOOKUP($A69,기획현황!$F:$BS,기획현황!$AU$1,FALSE))</f>
        <v>0</v>
      </c>
      <c r="L69" s="1205">
        <f>IF(ISERROR(VLOOKUP($A69,기획현황!$F:$BS,기획현황!$AV$1,FALSE))=TRUE,0,VLOOKUP($A69,기획현황!$F:$BS,기획현황!$AV$1,FALSE))</f>
        <v>0</v>
      </c>
      <c r="M69" s="1206">
        <f>IF(ISERROR(VLOOKUP($A69,기획현황!$F:$BS,기획현황!$AW$1,FALSE))=TRUE,0,VLOOKUP($A69,기획현황!$F:$BS,기획현황!$AW$1,FALSE))</f>
        <v>0</v>
      </c>
      <c r="N69" s="1214">
        <f>IF(ISERROR(VLOOKUP($A69,기획현황!$F:$BS,기획현황!$AP$1,FALSE))=TRUE,0,VLOOKUP($A69,기획현황!$F:$BS,기획현황!$AP$1,FALSE))</f>
        <v>0</v>
      </c>
      <c r="O69" s="1204">
        <f t="shared" si="10"/>
        <v>0</v>
      </c>
      <c r="P69" s="1218">
        <f t="shared" si="10"/>
        <v>0</v>
      </c>
      <c r="Q69" s="1215">
        <f t="shared" si="10"/>
        <v>0</v>
      </c>
      <c r="R69" s="1215">
        <f t="shared" si="10"/>
        <v>0</v>
      </c>
      <c r="S69" s="1216">
        <f t="shared" si="10"/>
        <v>0</v>
      </c>
      <c r="T69" s="1216">
        <f t="shared" si="10"/>
        <v>0</v>
      </c>
      <c r="U69" s="1217">
        <f>IF(ISERROR(VLOOKUP($A69,기획현황!$F:$BS,기획현황!$AM$1,FALSE))=TRUE,0,VLOOKUP($A69,기획현황!$F:$BS,기획현황!$AM$1,FALSE))</f>
        <v>0</v>
      </c>
      <c r="V69" s="1212">
        <f t="shared" si="2"/>
        <v>0</v>
      </c>
      <c r="W69" s="1213">
        <f>IF(ISERROR(VLOOKUP($A69,기획현황!$F:$BS,기획현황!$BG$1,FALSE))=TRUE,0,VLOOKUP($A69,기획현황!$F:$BS,기획현황!$BG$1,FALSE))</f>
        <v>0</v>
      </c>
      <c r="X69" s="1212"/>
      <c r="Y69" s="231"/>
      <c r="Z69" s="1204">
        <f t="shared" si="9"/>
        <v>0</v>
      </c>
      <c r="AA69" s="1205">
        <f t="shared" si="4"/>
        <v>0</v>
      </c>
      <c r="AB69" s="1220">
        <f t="shared" si="4"/>
        <v>0</v>
      </c>
      <c r="AC69" s="1214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204">
        <f t="shared" si="11"/>
        <v>0</v>
      </c>
      <c r="AE69" s="1215">
        <f t="shared" si="11"/>
        <v>0</v>
      </c>
      <c r="AF69" s="1215">
        <f t="shared" si="11"/>
        <v>0</v>
      </c>
      <c r="AG69" s="1215">
        <f t="shared" si="11"/>
        <v>0</v>
      </c>
      <c r="AH69" s="1216">
        <f t="shared" si="11"/>
        <v>0</v>
      </c>
      <c r="AI69" s="1216">
        <f t="shared" si="11"/>
        <v>0</v>
      </c>
      <c r="AJ69" s="1217">
        <f>IF(ISERROR(VLOOKUP($A69,기획현황!$F:$BS,기획현황!$AM$1,FALSE))=TRUE,0,VLOOKUP($A69,기획현황!$F:$BS,기획현황!$AM$1,FALSE))</f>
        <v>0</v>
      </c>
      <c r="AK69" s="1212">
        <f t="shared" ref="AK69:AK132" si="12">IF(ISERROR($AJ69/($AC69*1.1))=TRUE,0,$AJ69/($AC69*1.1))</f>
        <v>0</v>
      </c>
      <c r="AL69" s="31"/>
    </row>
    <row r="70" spans="2:38" ht="53.25" customHeight="1">
      <c r="B70" s="304" t="str">
        <f t="shared" si="6"/>
        <v/>
      </c>
      <c r="C70" s="1199">
        <f>IF(ISERROR(VLOOKUP($A70,기획현황!$F:$BS,기획현황!$AG$1,FALSE))=TRUE,0,VLOOKUP($A70,기획현황!$F:$BS,기획현황!$AG$1,FALSE))</f>
        <v>0</v>
      </c>
      <c r="D70" s="1199">
        <f>IF(ISERROR(VLOOKUP($A70,기획현황!$F:$BS,기획현황!$AK$1,FALSE))=TRUE,0,VLOOKUP($A70,기획현황!$F:$BS,기획현황!$AK$1,FALSE))</f>
        <v>0</v>
      </c>
      <c r="F70" s="1221"/>
      <c r="G70" s="1201" t="str">
        <f>IF(ISERROR(VLOOKUP($A70,기획현황!$F:$BS,기획현황!$U$1,FALSE))=TRUE,"",VLOOKUP($A70,기획현황!$F:$BS,기획현황!$U$1,FALSE))</f>
        <v/>
      </c>
      <c r="H70" s="1201" t="str">
        <f>IF(ISERROR(VLOOKUP($A70,기획현황!$F:$BS,기획현황!$X$1,FALSE))=TRUE,"",VLOOKUP($A70,기획현황!$F:$BS,기획현황!$X$1,FALSE))</f>
        <v/>
      </c>
      <c r="I70" s="1202" t="str">
        <f>IF(ISERROR(VLOOKUP($A70,기획현황!$F:$BS,기획현황!$AG$1,FALSE))=TRUE,"",VLOOKUP($A70,기획현황!$F:$BS,기획현황!$AG$1,FALSE))</f>
        <v/>
      </c>
      <c r="J70" s="1219">
        <f>SUMIF(기획현황!$F:$F,$A70,기획현황!$AF:$AF)</f>
        <v>0</v>
      </c>
      <c r="K70" s="1204">
        <f>IF(ISERROR(VLOOKUP($A70,기획현황!$F:$BS,기획현황!$AU$1,FALSE))=TRUE,0,VLOOKUP($A70,기획현황!$F:$BS,기획현황!$AU$1,FALSE))</f>
        <v>0</v>
      </c>
      <c r="L70" s="1205">
        <f>IF(ISERROR(VLOOKUP($A70,기획현황!$F:$BS,기획현황!$AV$1,FALSE))=TRUE,0,VLOOKUP($A70,기획현황!$F:$BS,기획현황!$AV$1,FALSE))</f>
        <v>0</v>
      </c>
      <c r="M70" s="1206">
        <f>IF(ISERROR(VLOOKUP($A70,기획현황!$F:$BS,기획현황!$AW$1,FALSE))=TRUE,0,VLOOKUP($A70,기획현황!$F:$BS,기획현황!$AW$1,FALSE))</f>
        <v>0</v>
      </c>
      <c r="N70" s="1214">
        <f>IF(ISERROR(VLOOKUP($A70,기획현황!$F:$BS,기획현황!$AP$1,FALSE))=TRUE,0,VLOOKUP($A70,기획현황!$F:$BS,기획현황!$AP$1,FALSE))</f>
        <v>0</v>
      </c>
      <c r="O70" s="1204">
        <f t="shared" si="10"/>
        <v>0</v>
      </c>
      <c r="P70" s="1218">
        <f t="shared" si="10"/>
        <v>0</v>
      </c>
      <c r="Q70" s="1215">
        <f t="shared" si="10"/>
        <v>0</v>
      </c>
      <c r="R70" s="1215">
        <f t="shared" si="10"/>
        <v>0</v>
      </c>
      <c r="S70" s="1216">
        <f t="shared" si="10"/>
        <v>0</v>
      </c>
      <c r="T70" s="1216">
        <f t="shared" si="10"/>
        <v>0</v>
      </c>
      <c r="U70" s="1217">
        <f>IF(ISERROR(VLOOKUP($A70,기획현황!$F:$BS,기획현황!$AM$1,FALSE))=TRUE,0,VLOOKUP($A70,기획현황!$F:$BS,기획현황!$AM$1,FALSE))</f>
        <v>0</v>
      </c>
      <c r="V70" s="1212">
        <f t="shared" ref="V70:V133" si="13">IF(ISERROR($U70/($N70*1.1))=TRUE,0,$U70/($N70*1.1))</f>
        <v>0</v>
      </c>
      <c r="W70" s="1213">
        <f>IF(ISERROR(VLOOKUP($A70,기획현황!$F:$BS,기획현황!$BG$1,FALSE))=TRUE,0,VLOOKUP($A70,기획현황!$F:$BS,기획현황!$BG$1,FALSE))</f>
        <v>0</v>
      </c>
      <c r="X70" s="1212"/>
      <c r="Y70" s="231"/>
      <c r="Z70" s="1204">
        <f t="shared" si="9"/>
        <v>0</v>
      </c>
      <c r="AA70" s="1205">
        <f>L70</f>
        <v>0</v>
      </c>
      <c r="AB70" s="1220">
        <f>M70</f>
        <v>0</v>
      </c>
      <c r="AC70" s="1214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204">
        <f t="shared" si="11"/>
        <v>0</v>
      </c>
      <c r="AE70" s="1215">
        <f t="shared" si="11"/>
        <v>0</v>
      </c>
      <c r="AF70" s="1215">
        <f t="shared" si="11"/>
        <v>0</v>
      </c>
      <c r="AG70" s="1215">
        <f t="shared" si="11"/>
        <v>0</v>
      </c>
      <c r="AH70" s="1216">
        <f t="shared" si="11"/>
        <v>0</v>
      </c>
      <c r="AI70" s="1216">
        <f t="shared" si="11"/>
        <v>0</v>
      </c>
      <c r="AJ70" s="1217">
        <f>IF(ISERROR(VLOOKUP($A70,기획현황!$F:$BS,기획현황!$AM$1,FALSE))=TRUE,0,VLOOKUP($A70,기획현황!$F:$BS,기획현황!$AM$1,FALSE))</f>
        <v>0</v>
      </c>
      <c r="AK70" s="1212">
        <f t="shared" si="12"/>
        <v>0</v>
      </c>
      <c r="AL70" s="31"/>
    </row>
    <row r="71" spans="2:38" ht="53.25" customHeight="1">
      <c r="B71" s="304" t="str">
        <f t="shared" ref="B71:B134" si="14">MID(G71,4,2)</f>
        <v/>
      </c>
      <c r="C71" s="1199">
        <f>IF(ISERROR(VLOOKUP($A71,기획현황!$F:$BS,기획현황!$AG$1,FALSE))=TRUE,0,VLOOKUP($A71,기획현황!$F:$BS,기획현황!$AG$1,FALSE))</f>
        <v>0</v>
      </c>
      <c r="D71" s="1199">
        <f>IF(ISERROR(VLOOKUP($A71,기획현황!$F:$BS,기획현황!$AK$1,FALSE))=TRUE,0,VLOOKUP($A71,기획현황!$F:$BS,기획현황!$AK$1,FALSE))</f>
        <v>0</v>
      </c>
      <c r="F71" s="1221"/>
      <c r="G71" s="1201" t="str">
        <f>IF(ISERROR(VLOOKUP($A71,기획현황!$F:$BS,기획현황!$U$1,FALSE))=TRUE,"",VLOOKUP($A71,기획현황!$F:$BS,기획현황!$U$1,FALSE))</f>
        <v/>
      </c>
      <c r="H71" s="1201" t="str">
        <f>IF(ISERROR(VLOOKUP($A71,기획현황!$F:$BS,기획현황!$X$1,FALSE))=TRUE,"",VLOOKUP($A71,기획현황!$F:$BS,기획현황!$X$1,FALSE))</f>
        <v/>
      </c>
      <c r="I71" s="1202" t="str">
        <f>IF(ISERROR(VLOOKUP($A71,기획현황!$F:$BS,기획현황!$AG$1,FALSE))=TRUE,"",VLOOKUP($A71,기획현황!$F:$BS,기획현황!$AG$1,FALSE))</f>
        <v/>
      </c>
      <c r="J71" s="1219">
        <f>SUMIF(기획현황!$F:$F,$A71,기획현황!$AF:$AF)</f>
        <v>0</v>
      </c>
      <c r="K71" s="1204">
        <f>IF(ISERROR(VLOOKUP($A71,기획현황!$F:$BS,기획현황!$AU$1,FALSE))=TRUE,0,VLOOKUP($A71,기획현황!$F:$BS,기획현황!$AU$1,FALSE))</f>
        <v>0</v>
      </c>
      <c r="L71" s="1205">
        <f>IF(ISERROR(VLOOKUP($A71,기획현황!$F:$BS,기획현황!$AV$1,FALSE))=TRUE,0,VLOOKUP($A71,기획현황!$F:$BS,기획현황!$AV$1,FALSE))</f>
        <v>0</v>
      </c>
      <c r="M71" s="1206">
        <f>IF(ISERROR(VLOOKUP($A71,기획현황!$F:$BS,기획현황!$AW$1,FALSE))=TRUE,0,VLOOKUP($A71,기획현황!$F:$BS,기획현황!$AW$1,FALSE))</f>
        <v>0</v>
      </c>
      <c r="N71" s="1214">
        <f>IF(ISERROR(VLOOKUP($A71,기획현황!$F:$BS,기획현황!$AP$1,FALSE))=TRUE,0,VLOOKUP($A71,기획현황!$F:$BS,기획현황!$AP$1,FALSE))</f>
        <v>0</v>
      </c>
      <c r="O71" s="1204">
        <f t="shared" si="10"/>
        <v>0</v>
      </c>
      <c r="P71" s="1218">
        <f t="shared" si="10"/>
        <v>0</v>
      </c>
      <c r="Q71" s="1215">
        <f t="shared" si="10"/>
        <v>0</v>
      </c>
      <c r="R71" s="1215">
        <f t="shared" si="10"/>
        <v>0</v>
      </c>
      <c r="S71" s="1216">
        <f t="shared" si="10"/>
        <v>0</v>
      </c>
      <c r="T71" s="1216">
        <f t="shared" si="10"/>
        <v>0</v>
      </c>
      <c r="U71" s="1217">
        <f>IF(ISERROR(VLOOKUP($A71,기획현황!$F:$BS,기획현황!$AM$1,FALSE))=TRUE,0,VLOOKUP($A71,기획현황!$F:$BS,기획현황!$AM$1,FALSE))</f>
        <v>0</v>
      </c>
      <c r="V71" s="1212">
        <f t="shared" si="13"/>
        <v>0</v>
      </c>
      <c r="W71" s="1213">
        <f>IF(ISERROR(VLOOKUP($A71,기획현황!$F:$BS,기획현황!$BG$1,FALSE))=TRUE,0,VLOOKUP($A71,기획현황!$F:$BS,기획현황!$BG$1,FALSE))</f>
        <v>0</v>
      </c>
      <c r="X71" s="1212"/>
      <c r="Y71" s="231"/>
      <c r="Z71" s="1204">
        <f t="shared" ref="Z71:AB134" si="15">K71</f>
        <v>0</v>
      </c>
      <c r="AA71" s="1205">
        <f t="shared" si="15"/>
        <v>0</v>
      </c>
      <c r="AB71" s="1220">
        <f t="shared" si="15"/>
        <v>0</v>
      </c>
      <c r="AC71" s="1214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204">
        <f t="shared" si="11"/>
        <v>0</v>
      </c>
      <c r="AE71" s="1215">
        <f t="shared" si="11"/>
        <v>0</v>
      </c>
      <c r="AF71" s="1215">
        <f t="shared" si="11"/>
        <v>0</v>
      </c>
      <c r="AG71" s="1215">
        <f t="shared" si="11"/>
        <v>0</v>
      </c>
      <c r="AH71" s="1216">
        <f t="shared" si="11"/>
        <v>0</v>
      </c>
      <c r="AI71" s="1216">
        <f t="shared" si="11"/>
        <v>0</v>
      </c>
      <c r="AJ71" s="1217">
        <f>IF(ISERROR(VLOOKUP($A71,기획현황!$F:$BS,기획현황!$AM$1,FALSE))=TRUE,0,VLOOKUP($A71,기획현황!$F:$BS,기획현황!$AM$1,FALSE))</f>
        <v>0</v>
      </c>
      <c r="AK71" s="1212">
        <f t="shared" si="12"/>
        <v>0</v>
      </c>
      <c r="AL71" s="31"/>
    </row>
    <row r="72" spans="2:38" ht="53.25" customHeight="1">
      <c r="B72" s="304" t="str">
        <f t="shared" si="14"/>
        <v/>
      </c>
      <c r="C72" s="1199">
        <f>IF(ISERROR(VLOOKUP($A72,기획현황!$F:$BS,기획현황!$AG$1,FALSE))=TRUE,0,VLOOKUP($A72,기획현황!$F:$BS,기획현황!$AG$1,FALSE))</f>
        <v>0</v>
      </c>
      <c r="D72" s="1199">
        <f>IF(ISERROR(VLOOKUP($A72,기획현황!$F:$BS,기획현황!$AK$1,FALSE))=TRUE,0,VLOOKUP($A72,기획현황!$F:$BS,기획현황!$AK$1,FALSE))</f>
        <v>0</v>
      </c>
      <c r="F72" s="1221"/>
      <c r="G72" s="1201" t="str">
        <f>IF(ISERROR(VLOOKUP($A72,기획현황!$F:$BS,기획현황!$U$1,FALSE))=TRUE,"",VLOOKUP($A72,기획현황!$F:$BS,기획현황!$U$1,FALSE))</f>
        <v/>
      </c>
      <c r="H72" s="1201" t="str">
        <f>IF(ISERROR(VLOOKUP($A72,기획현황!$F:$BS,기획현황!$X$1,FALSE))=TRUE,"",VLOOKUP($A72,기획현황!$F:$BS,기획현황!$X$1,FALSE))</f>
        <v/>
      </c>
      <c r="I72" s="1202" t="str">
        <f>IF(ISERROR(VLOOKUP($A72,기획현황!$F:$BS,기획현황!$AG$1,FALSE))=TRUE,"",VLOOKUP($A72,기획현황!$F:$BS,기획현황!$AG$1,FALSE))</f>
        <v/>
      </c>
      <c r="J72" s="1219">
        <f>SUMIF(기획현황!$F:$F,$A72,기획현황!$AF:$AF)</f>
        <v>0</v>
      </c>
      <c r="K72" s="1204">
        <f>IF(ISERROR(VLOOKUP($A72,기획현황!$F:$BS,기획현황!$AU$1,FALSE))=TRUE,0,VLOOKUP($A72,기획현황!$F:$BS,기획현황!$AU$1,FALSE))</f>
        <v>0</v>
      </c>
      <c r="L72" s="1205">
        <f>IF(ISERROR(VLOOKUP($A72,기획현황!$F:$BS,기획현황!$AV$1,FALSE))=TRUE,0,VLOOKUP($A72,기획현황!$F:$BS,기획현황!$AV$1,FALSE))</f>
        <v>0</v>
      </c>
      <c r="M72" s="1206">
        <f>IF(ISERROR(VLOOKUP($A72,기획현황!$F:$BS,기획현황!$AW$1,FALSE))=TRUE,0,VLOOKUP($A72,기획현황!$F:$BS,기획현황!$AW$1,FALSE))</f>
        <v>0</v>
      </c>
      <c r="N72" s="1214">
        <f>IF(ISERROR(VLOOKUP($A72,기획현황!$F:$BS,기획현황!$AP$1,FALSE))=TRUE,0,VLOOKUP($A72,기획현황!$F:$BS,기획현황!$AP$1,FALSE))</f>
        <v>0</v>
      </c>
      <c r="O72" s="1204">
        <f t="shared" si="10"/>
        <v>0</v>
      </c>
      <c r="P72" s="1218">
        <f t="shared" si="10"/>
        <v>0</v>
      </c>
      <c r="Q72" s="1215">
        <f t="shared" si="10"/>
        <v>0</v>
      </c>
      <c r="R72" s="1215">
        <f t="shared" si="10"/>
        <v>0</v>
      </c>
      <c r="S72" s="1216">
        <f t="shared" si="10"/>
        <v>0</v>
      </c>
      <c r="T72" s="1216">
        <f t="shared" si="10"/>
        <v>0</v>
      </c>
      <c r="U72" s="1217">
        <f>IF(ISERROR(VLOOKUP($A72,기획현황!$F:$BS,기획현황!$AM$1,FALSE))=TRUE,0,VLOOKUP($A72,기획현황!$F:$BS,기획현황!$AM$1,FALSE))</f>
        <v>0</v>
      </c>
      <c r="V72" s="1212">
        <f t="shared" si="13"/>
        <v>0</v>
      </c>
      <c r="W72" s="1213">
        <f>IF(ISERROR(VLOOKUP($A72,기획현황!$F:$BS,기획현황!$BG$1,FALSE))=TRUE,0,VLOOKUP($A72,기획현황!$F:$BS,기획현황!$BG$1,FALSE))</f>
        <v>0</v>
      </c>
      <c r="X72" s="1212"/>
      <c r="Y72" s="231"/>
      <c r="Z72" s="1204">
        <f t="shared" si="15"/>
        <v>0</v>
      </c>
      <c r="AA72" s="1205">
        <f t="shared" si="15"/>
        <v>0</v>
      </c>
      <c r="AB72" s="1220">
        <f t="shared" si="15"/>
        <v>0</v>
      </c>
      <c r="AC72" s="1214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204">
        <f t="shared" si="11"/>
        <v>0</v>
      </c>
      <c r="AE72" s="1215">
        <f t="shared" si="11"/>
        <v>0</v>
      </c>
      <c r="AF72" s="1215">
        <f t="shared" si="11"/>
        <v>0</v>
      </c>
      <c r="AG72" s="1215">
        <f t="shared" si="11"/>
        <v>0</v>
      </c>
      <c r="AH72" s="1216">
        <f t="shared" si="11"/>
        <v>0</v>
      </c>
      <c r="AI72" s="1216">
        <f t="shared" si="11"/>
        <v>0</v>
      </c>
      <c r="AJ72" s="1217">
        <f>IF(ISERROR(VLOOKUP($A72,기획현황!$F:$BS,기획현황!$AM$1,FALSE))=TRUE,0,VLOOKUP($A72,기획현황!$F:$BS,기획현황!$AM$1,FALSE))</f>
        <v>0</v>
      </c>
      <c r="AK72" s="1212">
        <f t="shared" si="12"/>
        <v>0</v>
      </c>
      <c r="AL72" s="31"/>
    </row>
    <row r="73" spans="2:38" ht="53.25" customHeight="1">
      <c r="B73" s="304" t="str">
        <f t="shared" si="14"/>
        <v/>
      </c>
      <c r="C73" s="1199">
        <f>IF(ISERROR(VLOOKUP($A73,기획현황!$F:$BS,기획현황!$AG$1,FALSE))=TRUE,0,VLOOKUP($A73,기획현황!$F:$BS,기획현황!$AG$1,FALSE))</f>
        <v>0</v>
      </c>
      <c r="D73" s="1199">
        <f>IF(ISERROR(VLOOKUP($A73,기획현황!$F:$BS,기획현황!$AK$1,FALSE))=TRUE,0,VLOOKUP($A73,기획현황!$F:$BS,기획현황!$AK$1,FALSE))</f>
        <v>0</v>
      </c>
      <c r="F73" s="1221"/>
      <c r="G73" s="1201" t="str">
        <f>IF(ISERROR(VLOOKUP($A73,기획현황!$F:$BS,기획현황!$U$1,FALSE))=TRUE,"",VLOOKUP($A73,기획현황!$F:$BS,기획현황!$U$1,FALSE))</f>
        <v/>
      </c>
      <c r="H73" s="1201" t="str">
        <f>IF(ISERROR(VLOOKUP($A73,기획현황!$F:$BS,기획현황!$X$1,FALSE))=TRUE,"",VLOOKUP($A73,기획현황!$F:$BS,기획현황!$X$1,FALSE))</f>
        <v/>
      </c>
      <c r="I73" s="1202" t="str">
        <f>IF(ISERROR(VLOOKUP($A73,기획현황!$F:$BS,기획현황!$AG$1,FALSE))=TRUE,"",VLOOKUP($A73,기획현황!$F:$BS,기획현황!$AG$1,FALSE))</f>
        <v/>
      </c>
      <c r="J73" s="1219">
        <f>SUMIF(기획현황!$F:$F,$A73,기획현황!$AF:$AF)</f>
        <v>0</v>
      </c>
      <c r="K73" s="1204">
        <f>IF(ISERROR(VLOOKUP($A73,기획현황!$F:$BS,기획현황!$AU$1,FALSE))=TRUE,0,VLOOKUP($A73,기획현황!$F:$BS,기획현황!$AU$1,FALSE))</f>
        <v>0</v>
      </c>
      <c r="L73" s="1205">
        <f>IF(ISERROR(VLOOKUP($A73,기획현황!$F:$BS,기획현황!$AV$1,FALSE))=TRUE,0,VLOOKUP($A73,기획현황!$F:$BS,기획현황!$AV$1,FALSE))</f>
        <v>0</v>
      </c>
      <c r="M73" s="1206">
        <f>IF(ISERROR(VLOOKUP($A73,기획현황!$F:$BS,기획현황!$AW$1,FALSE))=TRUE,0,VLOOKUP($A73,기획현황!$F:$BS,기획현황!$AW$1,FALSE))</f>
        <v>0</v>
      </c>
      <c r="N73" s="1214">
        <f>IF(ISERROR(VLOOKUP($A73,기획현황!$F:$BS,기획현황!$AP$1,FALSE))=TRUE,0,VLOOKUP($A73,기획현황!$F:$BS,기획현황!$AP$1,FALSE))</f>
        <v>0</v>
      </c>
      <c r="O73" s="1204">
        <f t="shared" si="10"/>
        <v>0</v>
      </c>
      <c r="P73" s="1218">
        <f t="shared" si="10"/>
        <v>0</v>
      </c>
      <c r="Q73" s="1215">
        <f t="shared" si="10"/>
        <v>0</v>
      </c>
      <c r="R73" s="1215">
        <f t="shared" si="10"/>
        <v>0</v>
      </c>
      <c r="S73" s="1216">
        <f t="shared" si="10"/>
        <v>0</v>
      </c>
      <c r="T73" s="1216">
        <f t="shared" si="10"/>
        <v>0</v>
      </c>
      <c r="U73" s="1217">
        <f>IF(ISERROR(VLOOKUP($A73,기획현황!$F:$BS,기획현황!$AM$1,FALSE))=TRUE,0,VLOOKUP($A73,기획현황!$F:$BS,기획현황!$AM$1,FALSE))</f>
        <v>0</v>
      </c>
      <c r="V73" s="1212">
        <f t="shared" si="13"/>
        <v>0</v>
      </c>
      <c r="W73" s="1213">
        <f>IF(ISERROR(VLOOKUP($A73,기획현황!$F:$BS,기획현황!$BG$1,FALSE))=TRUE,0,VLOOKUP($A73,기획현황!$F:$BS,기획현황!$BG$1,FALSE))</f>
        <v>0</v>
      </c>
      <c r="X73" s="1212"/>
      <c r="Y73" s="231"/>
      <c r="Z73" s="1204">
        <f t="shared" si="15"/>
        <v>0</v>
      </c>
      <c r="AA73" s="1205">
        <f t="shared" si="15"/>
        <v>0</v>
      </c>
      <c r="AB73" s="1220">
        <f t="shared" si="15"/>
        <v>0</v>
      </c>
      <c r="AC73" s="1214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204">
        <f t="shared" si="11"/>
        <v>0</v>
      </c>
      <c r="AE73" s="1215">
        <f t="shared" si="11"/>
        <v>0</v>
      </c>
      <c r="AF73" s="1215">
        <f t="shared" si="11"/>
        <v>0</v>
      </c>
      <c r="AG73" s="1215">
        <f t="shared" si="11"/>
        <v>0</v>
      </c>
      <c r="AH73" s="1216">
        <f t="shared" si="11"/>
        <v>0</v>
      </c>
      <c r="AI73" s="1216">
        <f t="shared" si="11"/>
        <v>0</v>
      </c>
      <c r="AJ73" s="1217">
        <f>IF(ISERROR(VLOOKUP($A73,기획현황!$F:$BS,기획현황!$AM$1,FALSE))=TRUE,0,VLOOKUP($A73,기획현황!$F:$BS,기획현황!$AM$1,FALSE))</f>
        <v>0</v>
      </c>
      <c r="AK73" s="1212">
        <f t="shared" si="12"/>
        <v>0</v>
      </c>
      <c r="AL73" s="31"/>
    </row>
    <row r="74" spans="2:38" ht="53.25" customHeight="1">
      <c r="B74" s="304" t="str">
        <f t="shared" si="14"/>
        <v/>
      </c>
      <c r="C74" s="1199">
        <f>IF(ISERROR(VLOOKUP($A74,기획현황!$F:$BS,기획현황!$AG$1,FALSE))=TRUE,0,VLOOKUP($A74,기획현황!$F:$BS,기획현황!$AG$1,FALSE))</f>
        <v>0</v>
      </c>
      <c r="D74" s="1199">
        <f>IF(ISERROR(VLOOKUP($A74,기획현황!$F:$BS,기획현황!$AK$1,FALSE))=TRUE,0,VLOOKUP($A74,기획현황!$F:$BS,기획현황!$AK$1,FALSE))</f>
        <v>0</v>
      </c>
      <c r="F74" s="1221"/>
      <c r="G74" s="1201" t="str">
        <f>IF(ISERROR(VLOOKUP($A74,기획현황!$F:$BS,기획현황!$U$1,FALSE))=TRUE,"",VLOOKUP($A74,기획현황!$F:$BS,기획현황!$U$1,FALSE))</f>
        <v/>
      </c>
      <c r="H74" s="1201" t="str">
        <f>IF(ISERROR(VLOOKUP($A74,기획현황!$F:$BS,기획현황!$X$1,FALSE))=TRUE,"",VLOOKUP($A74,기획현황!$F:$BS,기획현황!$X$1,FALSE))</f>
        <v/>
      </c>
      <c r="I74" s="1202" t="str">
        <f>IF(ISERROR(VLOOKUP($A74,기획현황!$F:$BS,기획현황!$AG$1,FALSE))=TRUE,"",VLOOKUP($A74,기획현황!$F:$BS,기획현황!$AG$1,FALSE))</f>
        <v/>
      </c>
      <c r="J74" s="1219">
        <f>SUMIF(기획현황!$F:$F,$A74,기획현황!$AF:$AF)</f>
        <v>0</v>
      </c>
      <c r="K74" s="1204">
        <f>IF(ISERROR(VLOOKUP($A74,기획현황!$F:$BS,기획현황!$AU$1,FALSE))=TRUE,0,VLOOKUP($A74,기획현황!$F:$BS,기획현황!$AU$1,FALSE))</f>
        <v>0</v>
      </c>
      <c r="L74" s="1205">
        <f>IF(ISERROR(VLOOKUP($A74,기획현황!$F:$BS,기획현황!$AV$1,FALSE))=TRUE,0,VLOOKUP($A74,기획현황!$F:$BS,기획현황!$AV$1,FALSE))</f>
        <v>0</v>
      </c>
      <c r="M74" s="1206">
        <f>IF(ISERROR(VLOOKUP($A74,기획현황!$F:$BS,기획현황!$AW$1,FALSE))=TRUE,0,VLOOKUP($A74,기획현황!$F:$BS,기획현황!$AW$1,FALSE))</f>
        <v>0</v>
      </c>
      <c r="N74" s="1214">
        <f>IF(ISERROR(VLOOKUP($A74,기획현황!$F:$BS,기획현황!$AP$1,FALSE))=TRUE,0,VLOOKUP($A74,기획현황!$F:$BS,기획현황!$AP$1,FALSE))</f>
        <v>0</v>
      </c>
      <c r="O74" s="1204">
        <f t="shared" si="10"/>
        <v>0</v>
      </c>
      <c r="P74" s="1218">
        <f t="shared" si="10"/>
        <v>0</v>
      </c>
      <c r="Q74" s="1215">
        <f t="shared" si="10"/>
        <v>0</v>
      </c>
      <c r="R74" s="1215">
        <f t="shared" si="10"/>
        <v>0</v>
      </c>
      <c r="S74" s="1216">
        <f t="shared" si="10"/>
        <v>0</v>
      </c>
      <c r="T74" s="1216">
        <f t="shared" si="10"/>
        <v>0</v>
      </c>
      <c r="U74" s="1217">
        <f>IF(ISERROR(VLOOKUP($A74,기획현황!$F:$BS,기획현황!$AM$1,FALSE))=TRUE,0,VLOOKUP($A74,기획현황!$F:$BS,기획현황!$AM$1,FALSE))</f>
        <v>0</v>
      </c>
      <c r="V74" s="1212">
        <f t="shared" si="13"/>
        <v>0</v>
      </c>
      <c r="W74" s="1213">
        <f>IF(ISERROR(VLOOKUP($A74,기획현황!$F:$BS,기획현황!$BG$1,FALSE))=TRUE,0,VLOOKUP($A74,기획현황!$F:$BS,기획현황!$BG$1,FALSE))</f>
        <v>0</v>
      </c>
      <c r="X74" s="1212"/>
      <c r="Y74" s="231"/>
      <c r="Z74" s="1204">
        <f t="shared" si="15"/>
        <v>0</v>
      </c>
      <c r="AA74" s="1205">
        <f t="shared" si="15"/>
        <v>0</v>
      </c>
      <c r="AB74" s="1220">
        <f t="shared" si="15"/>
        <v>0</v>
      </c>
      <c r="AC74" s="1214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204">
        <f t="shared" si="11"/>
        <v>0</v>
      </c>
      <c r="AE74" s="1215">
        <f t="shared" si="11"/>
        <v>0</v>
      </c>
      <c r="AF74" s="1215">
        <f t="shared" si="11"/>
        <v>0</v>
      </c>
      <c r="AG74" s="1215">
        <f t="shared" si="11"/>
        <v>0</v>
      </c>
      <c r="AH74" s="1216">
        <f t="shared" si="11"/>
        <v>0</v>
      </c>
      <c r="AI74" s="1216">
        <f t="shared" si="11"/>
        <v>0</v>
      </c>
      <c r="AJ74" s="1217">
        <f>IF(ISERROR(VLOOKUP($A74,기획현황!$F:$BS,기획현황!$AM$1,FALSE))=TRUE,0,VLOOKUP($A74,기획현황!$F:$BS,기획현황!$AM$1,FALSE))</f>
        <v>0</v>
      </c>
      <c r="AK74" s="1212">
        <f t="shared" si="12"/>
        <v>0</v>
      </c>
      <c r="AL74" s="31"/>
    </row>
    <row r="75" spans="2:38" ht="53.25" customHeight="1">
      <c r="B75" s="304" t="str">
        <f t="shared" si="14"/>
        <v/>
      </c>
      <c r="C75" s="1199">
        <f>IF(ISERROR(VLOOKUP($A75,기획현황!$F:$BS,기획현황!$AG$1,FALSE))=TRUE,0,VLOOKUP($A75,기획현황!$F:$BS,기획현황!$AG$1,FALSE))</f>
        <v>0</v>
      </c>
      <c r="D75" s="1199">
        <f>IF(ISERROR(VLOOKUP($A75,기획현황!$F:$BS,기획현황!$AK$1,FALSE))=TRUE,0,VLOOKUP($A75,기획현황!$F:$BS,기획현황!$AK$1,FALSE))</f>
        <v>0</v>
      </c>
      <c r="F75" s="1221"/>
      <c r="G75" s="1201" t="str">
        <f>IF(ISERROR(VLOOKUP($A75,기획현황!$F:$BS,기획현황!$U$1,FALSE))=TRUE,"",VLOOKUP($A75,기획현황!$F:$BS,기획현황!$U$1,FALSE))</f>
        <v/>
      </c>
      <c r="H75" s="1201" t="str">
        <f>IF(ISERROR(VLOOKUP($A75,기획현황!$F:$BS,기획현황!$X$1,FALSE))=TRUE,"",VLOOKUP($A75,기획현황!$F:$BS,기획현황!$X$1,FALSE))</f>
        <v/>
      </c>
      <c r="I75" s="1202" t="str">
        <f>IF(ISERROR(VLOOKUP($A75,기획현황!$F:$BS,기획현황!$AG$1,FALSE))=TRUE,"",VLOOKUP($A75,기획현황!$F:$BS,기획현황!$AG$1,FALSE))</f>
        <v/>
      </c>
      <c r="J75" s="1219">
        <f>SUMIF(기획현황!$F:$F,$A75,기획현황!$AF:$AF)</f>
        <v>0</v>
      </c>
      <c r="K75" s="1204">
        <f>IF(ISERROR(VLOOKUP($A75,기획현황!$F:$BS,기획현황!$AU$1,FALSE))=TRUE,0,VLOOKUP($A75,기획현황!$F:$BS,기획현황!$AU$1,FALSE))</f>
        <v>0</v>
      </c>
      <c r="L75" s="1205">
        <f>IF(ISERROR(VLOOKUP($A75,기획현황!$F:$BS,기획현황!$AV$1,FALSE))=TRUE,0,VLOOKUP($A75,기획현황!$F:$BS,기획현황!$AV$1,FALSE))</f>
        <v>0</v>
      </c>
      <c r="M75" s="1206">
        <f>IF(ISERROR(VLOOKUP($A75,기획현황!$F:$BS,기획현황!$AW$1,FALSE))=TRUE,0,VLOOKUP($A75,기획현황!$F:$BS,기획현황!$AW$1,FALSE))</f>
        <v>0</v>
      </c>
      <c r="N75" s="1214">
        <f>IF(ISERROR(VLOOKUP($A75,기획현황!$F:$BS,기획현황!$AP$1,FALSE))=TRUE,0,VLOOKUP($A75,기획현황!$F:$BS,기획현황!$AP$1,FALSE))</f>
        <v>0</v>
      </c>
      <c r="O75" s="1204">
        <f t="shared" si="10"/>
        <v>0</v>
      </c>
      <c r="P75" s="1218">
        <f t="shared" si="10"/>
        <v>0</v>
      </c>
      <c r="Q75" s="1215">
        <f t="shared" si="10"/>
        <v>0</v>
      </c>
      <c r="R75" s="1215">
        <f t="shared" si="10"/>
        <v>0</v>
      </c>
      <c r="S75" s="1216">
        <f t="shared" si="10"/>
        <v>0</v>
      </c>
      <c r="T75" s="1216">
        <f t="shared" si="10"/>
        <v>0</v>
      </c>
      <c r="U75" s="1217">
        <f>IF(ISERROR(VLOOKUP($A75,기획현황!$F:$BS,기획현황!$AM$1,FALSE))=TRUE,0,VLOOKUP($A75,기획현황!$F:$BS,기획현황!$AM$1,FALSE))</f>
        <v>0</v>
      </c>
      <c r="V75" s="1212">
        <f t="shared" si="13"/>
        <v>0</v>
      </c>
      <c r="W75" s="1213">
        <f>IF(ISERROR(VLOOKUP($A75,기획현황!$F:$BS,기획현황!$BG$1,FALSE))=TRUE,0,VLOOKUP($A75,기획현황!$F:$BS,기획현황!$BG$1,FALSE))</f>
        <v>0</v>
      </c>
      <c r="X75" s="1212"/>
      <c r="Y75" s="231"/>
      <c r="Z75" s="1204">
        <f t="shared" si="15"/>
        <v>0</v>
      </c>
      <c r="AA75" s="1205">
        <f t="shared" si="15"/>
        <v>0</v>
      </c>
      <c r="AB75" s="1220">
        <f t="shared" si="15"/>
        <v>0</v>
      </c>
      <c r="AC75" s="1214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204">
        <f t="shared" si="11"/>
        <v>0</v>
      </c>
      <c r="AE75" s="1215">
        <f t="shared" si="11"/>
        <v>0</v>
      </c>
      <c r="AF75" s="1215">
        <f t="shared" si="11"/>
        <v>0</v>
      </c>
      <c r="AG75" s="1215">
        <f t="shared" si="11"/>
        <v>0</v>
      </c>
      <c r="AH75" s="1216">
        <f t="shared" si="11"/>
        <v>0</v>
      </c>
      <c r="AI75" s="1216">
        <f t="shared" si="11"/>
        <v>0</v>
      </c>
      <c r="AJ75" s="1217">
        <f>IF(ISERROR(VLOOKUP($A75,기획현황!$F:$BS,기획현황!$AM$1,FALSE))=TRUE,0,VLOOKUP($A75,기획현황!$F:$BS,기획현황!$AM$1,FALSE))</f>
        <v>0</v>
      </c>
      <c r="AK75" s="1212">
        <f t="shared" si="12"/>
        <v>0</v>
      </c>
      <c r="AL75" s="31"/>
    </row>
    <row r="76" spans="2:38" ht="53.25" customHeight="1">
      <c r="B76" s="304" t="str">
        <f t="shared" si="14"/>
        <v/>
      </c>
      <c r="C76" s="1199">
        <f>IF(ISERROR(VLOOKUP($A76,기획현황!$F:$BS,기획현황!$AG$1,FALSE))=TRUE,0,VLOOKUP($A76,기획현황!$F:$BS,기획현황!$AG$1,FALSE))</f>
        <v>0</v>
      </c>
      <c r="D76" s="1199">
        <f>IF(ISERROR(VLOOKUP($A76,기획현황!$F:$BS,기획현황!$AK$1,FALSE))=TRUE,0,VLOOKUP($A76,기획현황!$F:$BS,기획현황!$AK$1,FALSE))</f>
        <v>0</v>
      </c>
      <c r="F76" s="1221"/>
      <c r="G76" s="1201" t="str">
        <f>IF(ISERROR(VLOOKUP($A76,기획현황!$F:$BS,기획현황!$U$1,FALSE))=TRUE,"",VLOOKUP($A76,기획현황!$F:$BS,기획현황!$U$1,FALSE))</f>
        <v/>
      </c>
      <c r="H76" s="1201" t="str">
        <f>IF(ISERROR(VLOOKUP($A76,기획현황!$F:$BS,기획현황!$X$1,FALSE))=TRUE,"",VLOOKUP($A76,기획현황!$F:$BS,기획현황!$X$1,FALSE))</f>
        <v/>
      </c>
      <c r="I76" s="1202" t="str">
        <f>IF(ISERROR(VLOOKUP($A76,기획현황!$F:$BS,기획현황!$AG$1,FALSE))=TRUE,"",VLOOKUP($A76,기획현황!$F:$BS,기획현황!$AG$1,FALSE))</f>
        <v/>
      </c>
      <c r="J76" s="1219">
        <f>SUMIF(기획현황!$F:$F,$A76,기획현황!$AF:$AF)</f>
        <v>0</v>
      </c>
      <c r="K76" s="1204">
        <f>IF(ISERROR(VLOOKUP($A76,기획현황!$F:$BS,기획현황!$AU$1,FALSE))=TRUE,0,VLOOKUP($A76,기획현황!$F:$BS,기획현황!$AU$1,FALSE))</f>
        <v>0</v>
      </c>
      <c r="L76" s="1205">
        <f>IF(ISERROR(VLOOKUP($A76,기획현황!$F:$BS,기획현황!$AV$1,FALSE))=TRUE,0,VLOOKUP($A76,기획현황!$F:$BS,기획현황!$AV$1,FALSE))</f>
        <v>0</v>
      </c>
      <c r="M76" s="1206">
        <f>IF(ISERROR(VLOOKUP($A76,기획현황!$F:$BS,기획현황!$AW$1,FALSE))=TRUE,0,VLOOKUP($A76,기획현황!$F:$BS,기획현황!$AW$1,FALSE))</f>
        <v>0</v>
      </c>
      <c r="N76" s="1214">
        <f>IF(ISERROR(VLOOKUP($A76,기획현황!$F:$BS,기획현황!$AP$1,FALSE))=TRUE,0,VLOOKUP($A76,기획현황!$F:$BS,기획현황!$AP$1,FALSE))</f>
        <v>0</v>
      </c>
      <c r="O76" s="1204">
        <f t="shared" si="10"/>
        <v>0</v>
      </c>
      <c r="P76" s="1218">
        <f t="shared" si="10"/>
        <v>0</v>
      </c>
      <c r="Q76" s="1215">
        <f t="shared" si="10"/>
        <v>0</v>
      </c>
      <c r="R76" s="1215">
        <f t="shared" si="10"/>
        <v>0</v>
      </c>
      <c r="S76" s="1216">
        <f t="shared" si="10"/>
        <v>0</v>
      </c>
      <c r="T76" s="1216">
        <f t="shared" si="10"/>
        <v>0</v>
      </c>
      <c r="U76" s="1217">
        <f>IF(ISERROR(VLOOKUP($A76,기획현황!$F:$BS,기획현황!$AM$1,FALSE))=TRUE,0,VLOOKUP($A76,기획현황!$F:$BS,기획현황!$AM$1,FALSE))</f>
        <v>0</v>
      </c>
      <c r="V76" s="1212">
        <f t="shared" si="13"/>
        <v>0</v>
      </c>
      <c r="W76" s="1213">
        <f>IF(ISERROR(VLOOKUP($A76,기획현황!$F:$BS,기획현황!$BG$1,FALSE))=TRUE,0,VLOOKUP($A76,기획현황!$F:$BS,기획현황!$BG$1,FALSE))</f>
        <v>0</v>
      </c>
      <c r="X76" s="1212"/>
      <c r="Y76" s="231"/>
      <c r="Z76" s="1204">
        <f t="shared" si="15"/>
        <v>0</v>
      </c>
      <c r="AA76" s="1205">
        <f t="shared" si="15"/>
        <v>0</v>
      </c>
      <c r="AB76" s="1220">
        <f t="shared" si="15"/>
        <v>0</v>
      </c>
      <c r="AC76" s="1214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204">
        <f t="shared" si="11"/>
        <v>0</v>
      </c>
      <c r="AE76" s="1215">
        <f t="shared" si="11"/>
        <v>0</v>
      </c>
      <c r="AF76" s="1215">
        <f t="shared" si="11"/>
        <v>0</v>
      </c>
      <c r="AG76" s="1215">
        <f t="shared" si="11"/>
        <v>0</v>
      </c>
      <c r="AH76" s="1216">
        <f t="shared" si="11"/>
        <v>0</v>
      </c>
      <c r="AI76" s="1216">
        <f t="shared" si="11"/>
        <v>0</v>
      </c>
      <c r="AJ76" s="1217">
        <f>IF(ISERROR(VLOOKUP($A76,기획현황!$F:$BS,기획현황!$AM$1,FALSE))=TRUE,0,VLOOKUP($A76,기획현황!$F:$BS,기획현황!$AM$1,FALSE))</f>
        <v>0</v>
      </c>
      <c r="AK76" s="1212">
        <f t="shared" si="12"/>
        <v>0</v>
      </c>
      <c r="AL76" s="31"/>
    </row>
    <row r="77" spans="2:38" ht="53.25" customHeight="1">
      <c r="B77" s="304" t="str">
        <f t="shared" si="14"/>
        <v/>
      </c>
      <c r="C77" s="1199">
        <f>IF(ISERROR(VLOOKUP($A77,기획현황!$F:$BS,기획현황!$AG$1,FALSE))=TRUE,0,VLOOKUP($A77,기획현황!$F:$BS,기획현황!$AG$1,FALSE))</f>
        <v>0</v>
      </c>
      <c r="D77" s="1199">
        <f>IF(ISERROR(VLOOKUP($A77,기획현황!$F:$BS,기획현황!$AK$1,FALSE))=TRUE,0,VLOOKUP($A77,기획현황!$F:$BS,기획현황!$AK$1,FALSE))</f>
        <v>0</v>
      </c>
      <c r="F77" s="1221"/>
      <c r="G77" s="1201" t="str">
        <f>IF(ISERROR(VLOOKUP($A77,기획현황!$F:$BS,기획현황!$U$1,FALSE))=TRUE,"",VLOOKUP($A77,기획현황!$F:$BS,기획현황!$U$1,FALSE))</f>
        <v/>
      </c>
      <c r="H77" s="1201" t="str">
        <f>IF(ISERROR(VLOOKUP($A77,기획현황!$F:$BS,기획현황!$X$1,FALSE))=TRUE,"",VLOOKUP($A77,기획현황!$F:$BS,기획현황!$X$1,FALSE))</f>
        <v/>
      </c>
      <c r="I77" s="1202" t="str">
        <f>IF(ISERROR(VLOOKUP($A77,기획현황!$F:$BS,기획현황!$AG$1,FALSE))=TRUE,"",VLOOKUP($A77,기획현황!$F:$BS,기획현황!$AG$1,FALSE))</f>
        <v/>
      </c>
      <c r="J77" s="1219">
        <f>SUMIF(기획현황!$F:$F,$A77,기획현황!$AF:$AF)</f>
        <v>0</v>
      </c>
      <c r="K77" s="1204">
        <f>IF(ISERROR(VLOOKUP($A77,기획현황!$F:$BS,기획현황!$AU$1,FALSE))=TRUE,0,VLOOKUP($A77,기획현황!$F:$BS,기획현황!$AU$1,FALSE))</f>
        <v>0</v>
      </c>
      <c r="L77" s="1205">
        <f>IF(ISERROR(VLOOKUP($A77,기획현황!$F:$BS,기획현황!$AV$1,FALSE))=TRUE,0,VLOOKUP($A77,기획현황!$F:$BS,기획현황!$AV$1,FALSE))</f>
        <v>0</v>
      </c>
      <c r="M77" s="1206">
        <f>IF(ISERROR(VLOOKUP($A77,기획현황!$F:$BS,기획현황!$AW$1,FALSE))=TRUE,0,VLOOKUP($A77,기획현황!$F:$BS,기획현황!$AW$1,FALSE))</f>
        <v>0</v>
      </c>
      <c r="N77" s="1214">
        <f>IF(ISERROR(VLOOKUP($A77,기획현황!$F:$BS,기획현황!$AP$1,FALSE))=TRUE,0,VLOOKUP($A77,기획현황!$F:$BS,기획현황!$AP$1,FALSE))</f>
        <v>0</v>
      </c>
      <c r="O77" s="1204">
        <f t="shared" si="10"/>
        <v>0</v>
      </c>
      <c r="P77" s="1218">
        <f t="shared" si="10"/>
        <v>0</v>
      </c>
      <c r="Q77" s="1215">
        <f t="shared" si="10"/>
        <v>0</v>
      </c>
      <c r="R77" s="1215">
        <f t="shared" si="10"/>
        <v>0</v>
      </c>
      <c r="S77" s="1216">
        <f t="shared" si="10"/>
        <v>0</v>
      </c>
      <c r="T77" s="1216">
        <f t="shared" si="10"/>
        <v>0</v>
      </c>
      <c r="U77" s="1217">
        <f>IF(ISERROR(VLOOKUP($A77,기획현황!$F:$BS,기획현황!$AM$1,FALSE))=TRUE,0,VLOOKUP($A77,기획현황!$F:$BS,기획현황!$AM$1,FALSE))</f>
        <v>0</v>
      </c>
      <c r="V77" s="1212">
        <f t="shared" si="13"/>
        <v>0</v>
      </c>
      <c r="W77" s="1213">
        <f>IF(ISERROR(VLOOKUP($A77,기획현황!$F:$BS,기획현황!$BG$1,FALSE))=TRUE,0,VLOOKUP($A77,기획현황!$F:$BS,기획현황!$BG$1,FALSE))</f>
        <v>0</v>
      </c>
      <c r="X77" s="1212"/>
      <c r="Y77" s="231"/>
      <c r="Z77" s="1204">
        <f t="shared" si="15"/>
        <v>0</v>
      </c>
      <c r="AA77" s="1205">
        <f t="shared" si="15"/>
        <v>0</v>
      </c>
      <c r="AB77" s="1220">
        <f t="shared" si="15"/>
        <v>0</v>
      </c>
      <c r="AC77" s="1214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204">
        <f t="shared" si="11"/>
        <v>0</v>
      </c>
      <c r="AE77" s="1215">
        <f t="shared" si="11"/>
        <v>0</v>
      </c>
      <c r="AF77" s="1215">
        <f t="shared" si="11"/>
        <v>0</v>
      </c>
      <c r="AG77" s="1215">
        <f t="shared" si="11"/>
        <v>0</v>
      </c>
      <c r="AH77" s="1216">
        <f t="shared" si="11"/>
        <v>0</v>
      </c>
      <c r="AI77" s="1216">
        <f t="shared" si="11"/>
        <v>0</v>
      </c>
      <c r="AJ77" s="1217">
        <f>IF(ISERROR(VLOOKUP($A77,기획현황!$F:$BS,기획현황!$AM$1,FALSE))=TRUE,0,VLOOKUP($A77,기획현황!$F:$BS,기획현황!$AM$1,FALSE))</f>
        <v>0</v>
      </c>
      <c r="AK77" s="1212">
        <f t="shared" si="12"/>
        <v>0</v>
      </c>
      <c r="AL77" s="31"/>
    </row>
    <row r="78" spans="2:38" ht="53.25" customHeight="1">
      <c r="B78" s="304" t="str">
        <f t="shared" si="14"/>
        <v/>
      </c>
      <c r="C78" s="1199">
        <f>IF(ISERROR(VLOOKUP($A78,기획현황!$F:$BS,기획현황!$AG$1,FALSE))=TRUE,0,VLOOKUP($A78,기획현황!$F:$BS,기획현황!$AG$1,FALSE))</f>
        <v>0</v>
      </c>
      <c r="D78" s="1199">
        <f>IF(ISERROR(VLOOKUP($A78,기획현황!$F:$BS,기획현황!$AK$1,FALSE))=TRUE,0,VLOOKUP($A78,기획현황!$F:$BS,기획현황!$AK$1,FALSE))</f>
        <v>0</v>
      </c>
      <c r="F78" s="1221"/>
      <c r="G78" s="1201" t="str">
        <f>IF(ISERROR(VLOOKUP($A78,기획현황!$F:$BS,기획현황!$U$1,FALSE))=TRUE,"",VLOOKUP($A78,기획현황!$F:$BS,기획현황!$U$1,FALSE))</f>
        <v/>
      </c>
      <c r="H78" s="1201" t="str">
        <f>IF(ISERROR(VLOOKUP($A78,기획현황!$F:$BS,기획현황!$X$1,FALSE))=TRUE,"",VLOOKUP($A78,기획현황!$F:$BS,기획현황!$X$1,FALSE))</f>
        <v/>
      </c>
      <c r="I78" s="1202" t="str">
        <f>IF(ISERROR(VLOOKUP($A78,기획현황!$F:$BS,기획현황!$AG$1,FALSE))=TRUE,"",VLOOKUP($A78,기획현황!$F:$BS,기획현황!$AG$1,FALSE))</f>
        <v/>
      </c>
      <c r="J78" s="1219">
        <f>SUMIF(기획현황!$F:$F,$A78,기획현황!$AF:$AF)</f>
        <v>0</v>
      </c>
      <c r="K78" s="1204">
        <f>IF(ISERROR(VLOOKUP($A78,기획현황!$F:$BS,기획현황!$AU$1,FALSE))=TRUE,0,VLOOKUP($A78,기획현황!$F:$BS,기획현황!$AU$1,FALSE))</f>
        <v>0</v>
      </c>
      <c r="L78" s="1205">
        <f>IF(ISERROR(VLOOKUP($A78,기획현황!$F:$BS,기획현황!$AV$1,FALSE))=TRUE,0,VLOOKUP($A78,기획현황!$F:$BS,기획현황!$AV$1,FALSE))</f>
        <v>0</v>
      </c>
      <c r="M78" s="1206">
        <f>IF(ISERROR(VLOOKUP($A78,기획현황!$F:$BS,기획현황!$AW$1,FALSE))=TRUE,0,VLOOKUP($A78,기획현황!$F:$BS,기획현황!$AW$1,FALSE))</f>
        <v>0</v>
      </c>
      <c r="N78" s="1214">
        <f>IF(ISERROR(VLOOKUP($A78,기획현황!$F:$BS,기획현황!$AP$1,FALSE))=TRUE,0,VLOOKUP($A78,기획현황!$F:$BS,기획현황!$AP$1,FALSE))</f>
        <v>0</v>
      </c>
      <c r="O78" s="1204">
        <f t="shared" si="10"/>
        <v>0</v>
      </c>
      <c r="P78" s="1218">
        <f t="shared" si="10"/>
        <v>0</v>
      </c>
      <c r="Q78" s="1215">
        <f t="shared" si="10"/>
        <v>0</v>
      </c>
      <c r="R78" s="1215">
        <f t="shared" si="10"/>
        <v>0</v>
      </c>
      <c r="S78" s="1216">
        <f t="shared" si="10"/>
        <v>0</v>
      </c>
      <c r="T78" s="1216">
        <f t="shared" si="10"/>
        <v>0</v>
      </c>
      <c r="U78" s="1217">
        <f>IF(ISERROR(VLOOKUP($A78,기획현황!$F:$BS,기획현황!$AM$1,FALSE))=TRUE,0,VLOOKUP($A78,기획현황!$F:$BS,기획현황!$AM$1,FALSE))</f>
        <v>0</v>
      </c>
      <c r="V78" s="1212">
        <f t="shared" si="13"/>
        <v>0</v>
      </c>
      <c r="W78" s="1213">
        <f>IF(ISERROR(VLOOKUP($A78,기획현황!$F:$BS,기획현황!$BG$1,FALSE))=TRUE,0,VLOOKUP($A78,기획현황!$F:$BS,기획현황!$BG$1,FALSE))</f>
        <v>0</v>
      </c>
      <c r="X78" s="1212"/>
      <c r="Y78" s="231"/>
      <c r="Z78" s="1204">
        <f t="shared" si="15"/>
        <v>0</v>
      </c>
      <c r="AA78" s="1205">
        <f t="shared" si="15"/>
        <v>0</v>
      </c>
      <c r="AB78" s="1220">
        <f t="shared" si="15"/>
        <v>0</v>
      </c>
      <c r="AC78" s="1214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204">
        <f t="shared" si="11"/>
        <v>0</v>
      </c>
      <c r="AE78" s="1215">
        <f t="shared" si="11"/>
        <v>0</v>
      </c>
      <c r="AF78" s="1215">
        <f t="shared" si="11"/>
        <v>0</v>
      </c>
      <c r="AG78" s="1215">
        <f t="shared" si="11"/>
        <v>0</v>
      </c>
      <c r="AH78" s="1216">
        <f t="shared" si="11"/>
        <v>0</v>
      </c>
      <c r="AI78" s="1216">
        <f t="shared" si="11"/>
        <v>0</v>
      </c>
      <c r="AJ78" s="1217">
        <f>IF(ISERROR(VLOOKUP($A78,기획현황!$F:$BS,기획현황!$AM$1,FALSE))=TRUE,0,VLOOKUP($A78,기획현황!$F:$BS,기획현황!$AM$1,FALSE))</f>
        <v>0</v>
      </c>
      <c r="AK78" s="1212">
        <f t="shared" si="12"/>
        <v>0</v>
      </c>
      <c r="AL78" s="31"/>
    </row>
    <row r="79" spans="2:38" ht="53.25" customHeight="1">
      <c r="B79" s="304" t="str">
        <f t="shared" si="14"/>
        <v/>
      </c>
      <c r="C79" s="1199">
        <f>IF(ISERROR(VLOOKUP($A79,기획현황!$F:$BS,기획현황!$AG$1,FALSE))=TRUE,0,VLOOKUP($A79,기획현황!$F:$BS,기획현황!$AG$1,FALSE))</f>
        <v>0</v>
      </c>
      <c r="D79" s="1199">
        <f>IF(ISERROR(VLOOKUP($A79,기획현황!$F:$BS,기획현황!$AK$1,FALSE))=TRUE,0,VLOOKUP($A79,기획현황!$F:$BS,기획현황!$AK$1,FALSE))</f>
        <v>0</v>
      </c>
      <c r="F79" s="1221"/>
      <c r="G79" s="1201" t="str">
        <f>IF(ISERROR(VLOOKUP($A79,기획현황!$F:$BS,기획현황!$U$1,FALSE))=TRUE,"",VLOOKUP($A79,기획현황!$F:$BS,기획현황!$U$1,FALSE))</f>
        <v/>
      </c>
      <c r="H79" s="1201" t="str">
        <f>IF(ISERROR(VLOOKUP($A79,기획현황!$F:$BS,기획현황!$X$1,FALSE))=TRUE,"",VLOOKUP($A79,기획현황!$F:$BS,기획현황!$X$1,FALSE))</f>
        <v/>
      </c>
      <c r="I79" s="1202" t="str">
        <f>IF(ISERROR(VLOOKUP($A79,기획현황!$F:$BS,기획현황!$AG$1,FALSE))=TRUE,"",VLOOKUP($A79,기획현황!$F:$BS,기획현황!$AG$1,FALSE))</f>
        <v/>
      </c>
      <c r="J79" s="1219">
        <f>SUMIF(기획현황!$F:$F,$A79,기획현황!$AF:$AF)</f>
        <v>0</v>
      </c>
      <c r="K79" s="1204">
        <f>IF(ISERROR(VLOOKUP($A79,기획현황!$F:$BS,기획현황!$AU$1,FALSE))=TRUE,0,VLOOKUP($A79,기획현황!$F:$BS,기획현황!$AU$1,FALSE))</f>
        <v>0</v>
      </c>
      <c r="L79" s="1205">
        <f>IF(ISERROR(VLOOKUP($A79,기획현황!$F:$BS,기획현황!$AV$1,FALSE))=TRUE,0,VLOOKUP($A79,기획현황!$F:$BS,기획현황!$AV$1,FALSE))</f>
        <v>0</v>
      </c>
      <c r="M79" s="1206">
        <f>IF(ISERROR(VLOOKUP($A79,기획현황!$F:$BS,기획현황!$AW$1,FALSE))=TRUE,0,VLOOKUP($A79,기획현황!$F:$BS,기획현황!$AW$1,FALSE))</f>
        <v>0</v>
      </c>
      <c r="N79" s="1214">
        <f>IF(ISERROR(VLOOKUP($A79,기획현황!$F:$BS,기획현황!$AP$1,FALSE))=TRUE,0,VLOOKUP($A79,기획현황!$F:$BS,기획현황!$AP$1,FALSE))</f>
        <v>0</v>
      </c>
      <c r="O79" s="1204">
        <f t="shared" si="10"/>
        <v>0</v>
      </c>
      <c r="P79" s="1218">
        <f t="shared" si="10"/>
        <v>0</v>
      </c>
      <c r="Q79" s="1215">
        <f t="shared" si="10"/>
        <v>0</v>
      </c>
      <c r="R79" s="1215">
        <f t="shared" si="10"/>
        <v>0</v>
      </c>
      <c r="S79" s="1216">
        <f t="shared" si="10"/>
        <v>0</v>
      </c>
      <c r="T79" s="1216">
        <f t="shared" si="10"/>
        <v>0</v>
      </c>
      <c r="U79" s="1217">
        <f>IF(ISERROR(VLOOKUP($A79,기획현황!$F:$BS,기획현황!$AM$1,FALSE))=TRUE,0,VLOOKUP($A79,기획현황!$F:$BS,기획현황!$AM$1,FALSE))</f>
        <v>0</v>
      </c>
      <c r="V79" s="1212">
        <f t="shared" si="13"/>
        <v>0</v>
      </c>
      <c r="W79" s="1213">
        <f>IF(ISERROR(VLOOKUP($A79,기획현황!$F:$BS,기획현황!$BG$1,FALSE))=TRUE,0,VLOOKUP($A79,기획현황!$F:$BS,기획현황!$BG$1,FALSE))</f>
        <v>0</v>
      </c>
      <c r="X79" s="1212"/>
      <c r="Y79" s="231"/>
      <c r="Z79" s="1204">
        <f t="shared" si="15"/>
        <v>0</v>
      </c>
      <c r="AA79" s="1205">
        <f t="shared" si="15"/>
        <v>0</v>
      </c>
      <c r="AB79" s="1220">
        <f t="shared" si="15"/>
        <v>0</v>
      </c>
      <c r="AC79" s="1214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204">
        <f t="shared" si="11"/>
        <v>0</v>
      </c>
      <c r="AE79" s="1215">
        <f t="shared" si="11"/>
        <v>0</v>
      </c>
      <c r="AF79" s="1215">
        <f t="shared" si="11"/>
        <v>0</v>
      </c>
      <c r="AG79" s="1215">
        <f t="shared" si="11"/>
        <v>0</v>
      </c>
      <c r="AH79" s="1216">
        <f t="shared" si="11"/>
        <v>0</v>
      </c>
      <c r="AI79" s="1216">
        <f t="shared" si="11"/>
        <v>0</v>
      </c>
      <c r="AJ79" s="1217">
        <f>IF(ISERROR(VLOOKUP($A79,기획현황!$F:$BS,기획현황!$AM$1,FALSE))=TRUE,0,VLOOKUP($A79,기획현황!$F:$BS,기획현황!$AM$1,FALSE))</f>
        <v>0</v>
      </c>
      <c r="AK79" s="1212">
        <f t="shared" si="12"/>
        <v>0</v>
      </c>
      <c r="AL79" s="31"/>
    </row>
    <row r="80" spans="2:38" ht="53.25" customHeight="1">
      <c r="B80" s="304" t="str">
        <f t="shared" si="14"/>
        <v/>
      </c>
      <c r="C80" s="1199">
        <f>IF(ISERROR(VLOOKUP($A80,기획현황!$F:$BS,기획현황!$AG$1,FALSE))=TRUE,0,VLOOKUP($A80,기획현황!$F:$BS,기획현황!$AG$1,FALSE))</f>
        <v>0</v>
      </c>
      <c r="D80" s="1199">
        <f>IF(ISERROR(VLOOKUP($A80,기획현황!$F:$BS,기획현황!$AK$1,FALSE))=TRUE,0,VLOOKUP($A80,기획현황!$F:$BS,기획현황!$AK$1,FALSE))</f>
        <v>0</v>
      </c>
      <c r="F80" s="1221"/>
      <c r="G80" s="1201" t="str">
        <f>IF(ISERROR(VLOOKUP($A80,기획현황!$F:$BS,기획현황!$U$1,FALSE))=TRUE,"",VLOOKUP($A80,기획현황!$F:$BS,기획현황!$U$1,FALSE))</f>
        <v/>
      </c>
      <c r="H80" s="1201" t="str">
        <f>IF(ISERROR(VLOOKUP($A80,기획현황!$F:$BS,기획현황!$X$1,FALSE))=TRUE,"",VLOOKUP($A80,기획현황!$F:$BS,기획현황!$X$1,FALSE))</f>
        <v/>
      </c>
      <c r="I80" s="1202" t="str">
        <f>IF(ISERROR(VLOOKUP($A80,기획현황!$F:$BS,기획현황!$AG$1,FALSE))=TRUE,"",VLOOKUP($A80,기획현황!$F:$BS,기획현황!$AG$1,FALSE))</f>
        <v/>
      </c>
      <c r="J80" s="1219">
        <f>SUMIF(기획현황!$F:$F,$A80,기획현황!$AF:$AF)</f>
        <v>0</v>
      </c>
      <c r="K80" s="1204">
        <f>IF(ISERROR(VLOOKUP($A80,기획현황!$F:$BS,기획현황!$AU$1,FALSE))=TRUE,0,VLOOKUP($A80,기획현황!$F:$BS,기획현황!$AU$1,FALSE))</f>
        <v>0</v>
      </c>
      <c r="L80" s="1205">
        <f>IF(ISERROR(VLOOKUP($A80,기획현황!$F:$BS,기획현황!$AV$1,FALSE))=TRUE,0,VLOOKUP($A80,기획현황!$F:$BS,기획현황!$AV$1,FALSE))</f>
        <v>0</v>
      </c>
      <c r="M80" s="1206">
        <f>IF(ISERROR(VLOOKUP($A80,기획현황!$F:$BS,기획현황!$AW$1,FALSE))=TRUE,0,VLOOKUP($A80,기획현황!$F:$BS,기획현황!$AW$1,FALSE))</f>
        <v>0</v>
      </c>
      <c r="N80" s="1214">
        <f>IF(ISERROR(VLOOKUP($A80,기획현황!$F:$BS,기획현황!$AP$1,FALSE))=TRUE,0,VLOOKUP($A80,기획현황!$F:$BS,기획현황!$AP$1,FALSE))</f>
        <v>0</v>
      </c>
      <c r="O80" s="1204">
        <f t="shared" si="10"/>
        <v>0</v>
      </c>
      <c r="P80" s="1218">
        <f t="shared" si="10"/>
        <v>0</v>
      </c>
      <c r="Q80" s="1215">
        <f t="shared" si="10"/>
        <v>0</v>
      </c>
      <c r="R80" s="1215">
        <f t="shared" si="10"/>
        <v>0</v>
      </c>
      <c r="S80" s="1216">
        <f t="shared" si="10"/>
        <v>0</v>
      </c>
      <c r="T80" s="1216">
        <f t="shared" si="10"/>
        <v>0</v>
      </c>
      <c r="U80" s="1217">
        <f>IF(ISERROR(VLOOKUP($A80,기획현황!$F:$BS,기획현황!$AM$1,FALSE))=TRUE,0,VLOOKUP($A80,기획현황!$F:$BS,기획현황!$AM$1,FALSE))</f>
        <v>0</v>
      </c>
      <c r="V80" s="1212">
        <f t="shared" si="13"/>
        <v>0</v>
      </c>
      <c r="W80" s="1213">
        <f>IF(ISERROR(VLOOKUP($A80,기획현황!$F:$BS,기획현황!$BG$1,FALSE))=TRUE,0,VLOOKUP($A80,기획현황!$F:$BS,기획현황!$BG$1,FALSE))</f>
        <v>0</v>
      </c>
      <c r="X80" s="1212"/>
      <c r="Y80" s="231"/>
      <c r="Z80" s="1204">
        <f t="shared" si="15"/>
        <v>0</v>
      </c>
      <c r="AA80" s="1205">
        <f t="shared" si="15"/>
        <v>0</v>
      </c>
      <c r="AB80" s="1220">
        <f t="shared" si="15"/>
        <v>0</v>
      </c>
      <c r="AC80" s="1214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204">
        <f t="shared" si="11"/>
        <v>0</v>
      </c>
      <c r="AE80" s="1215">
        <f t="shared" si="11"/>
        <v>0</v>
      </c>
      <c r="AF80" s="1215">
        <f t="shared" si="11"/>
        <v>0</v>
      </c>
      <c r="AG80" s="1215">
        <f t="shared" si="11"/>
        <v>0</v>
      </c>
      <c r="AH80" s="1216">
        <f t="shared" si="11"/>
        <v>0</v>
      </c>
      <c r="AI80" s="1216">
        <f t="shared" si="11"/>
        <v>0</v>
      </c>
      <c r="AJ80" s="1217">
        <f>IF(ISERROR(VLOOKUP($A80,기획현황!$F:$BS,기획현황!$AM$1,FALSE))=TRUE,0,VLOOKUP($A80,기획현황!$F:$BS,기획현황!$AM$1,FALSE))</f>
        <v>0</v>
      </c>
      <c r="AK80" s="1212">
        <f t="shared" si="12"/>
        <v>0</v>
      </c>
      <c r="AL80" s="31"/>
    </row>
    <row r="81" spans="2:38" ht="53.25" customHeight="1">
      <c r="B81" s="304" t="str">
        <f t="shared" si="14"/>
        <v/>
      </c>
      <c r="C81" s="1199">
        <f>IF(ISERROR(VLOOKUP($A81,기획현황!$F:$BS,기획현황!$AG$1,FALSE))=TRUE,0,VLOOKUP($A81,기획현황!$F:$BS,기획현황!$AG$1,FALSE))</f>
        <v>0</v>
      </c>
      <c r="D81" s="1199">
        <f>IF(ISERROR(VLOOKUP($A81,기획현황!$F:$BS,기획현황!$AK$1,FALSE))=TRUE,0,VLOOKUP($A81,기획현황!$F:$BS,기획현황!$AK$1,FALSE))</f>
        <v>0</v>
      </c>
      <c r="F81" s="1221"/>
      <c r="G81" s="1201" t="str">
        <f>IF(ISERROR(VLOOKUP($A81,기획현황!$F:$BS,기획현황!$U$1,FALSE))=TRUE,"",VLOOKUP($A81,기획현황!$F:$BS,기획현황!$U$1,FALSE))</f>
        <v/>
      </c>
      <c r="H81" s="1201" t="str">
        <f>IF(ISERROR(VLOOKUP($A81,기획현황!$F:$BS,기획현황!$X$1,FALSE))=TRUE,"",VLOOKUP($A81,기획현황!$F:$BS,기획현황!$X$1,FALSE))</f>
        <v/>
      </c>
      <c r="I81" s="1202" t="str">
        <f>IF(ISERROR(VLOOKUP($A81,기획현황!$F:$BS,기획현황!$AG$1,FALSE))=TRUE,"",VLOOKUP($A81,기획현황!$F:$BS,기획현황!$AG$1,FALSE))</f>
        <v/>
      </c>
      <c r="J81" s="1219">
        <f>SUMIF(기획현황!$F:$F,$A81,기획현황!$AF:$AF)</f>
        <v>0</v>
      </c>
      <c r="K81" s="1204">
        <f>IF(ISERROR(VLOOKUP($A81,기획현황!$F:$BS,기획현황!$AU$1,FALSE))=TRUE,0,VLOOKUP($A81,기획현황!$F:$BS,기획현황!$AU$1,FALSE))</f>
        <v>0</v>
      </c>
      <c r="L81" s="1205">
        <f>IF(ISERROR(VLOOKUP($A81,기획현황!$F:$BS,기획현황!$AV$1,FALSE))=TRUE,0,VLOOKUP($A81,기획현황!$F:$BS,기획현황!$AV$1,FALSE))</f>
        <v>0</v>
      </c>
      <c r="M81" s="1206">
        <f>IF(ISERROR(VLOOKUP($A81,기획현황!$F:$BS,기획현황!$AW$1,FALSE))=TRUE,0,VLOOKUP($A81,기획현황!$F:$BS,기획현황!$AW$1,FALSE))</f>
        <v>0</v>
      </c>
      <c r="N81" s="1214">
        <f>IF(ISERROR(VLOOKUP($A81,기획현황!$F:$BS,기획현황!$AP$1,FALSE))=TRUE,0,VLOOKUP($A81,기획현황!$F:$BS,기획현황!$AP$1,FALSE))</f>
        <v>0</v>
      </c>
      <c r="O81" s="1204">
        <f t="shared" si="10"/>
        <v>0</v>
      </c>
      <c r="P81" s="1218">
        <f t="shared" si="10"/>
        <v>0</v>
      </c>
      <c r="Q81" s="1215">
        <f t="shared" si="10"/>
        <v>0</v>
      </c>
      <c r="R81" s="1215">
        <f t="shared" si="10"/>
        <v>0</v>
      </c>
      <c r="S81" s="1216">
        <f t="shared" si="10"/>
        <v>0</v>
      </c>
      <c r="T81" s="1216">
        <f t="shared" si="10"/>
        <v>0</v>
      </c>
      <c r="U81" s="1217">
        <f>IF(ISERROR(VLOOKUP($A81,기획현황!$F:$BS,기획현황!$AM$1,FALSE))=TRUE,0,VLOOKUP($A81,기획현황!$F:$BS,기획현황!$AM$1,FALSE))</f>
        <v>0</v>
      </c>
      <c r="V81" s="1212">
        <f t="shared" si="13"/>
        <v>0</v>
      </c>
      <c r="W81" s="1213">
        <f>IF(ISERROR(VLOOKUP($A81,기획현황!$F:$BS,기획현황!$BG$1,FALSE))=TRUE,0,VLOOKUP($A81,기획현황!$F:$BS,기획현황!$BG$1,FALSE))</f>
        <v>0</v>
      </c>
      <c r="X81" s="1212"/>
      <c r="Y81" s="231"/>
      <c r="Z81" s="1204">
        <f t="shared" si="15"/>
        <v>0</v>
      </c>
      <c r="AA81" s="1205">
        <f t="shared" si="15"/>
        <v>0</v>
      </c>
      <c r="AB81" s="1220">
        <f t="shared" si="15"/>
        <v>0</v>
      </c>
      <c r="AC81" s="1214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204">
        <f t="shared" si="11"/>
        <v>0</v>
      </c>
      <c r="AE81" s="1215">
        <f t="shared" si="11"/>
        <v>0</v>
      </c>
      <c r="AF81" s="1215">
        <f t="shared" si="11"/>
        <v>0</v>
      </c>
      <c r="AG81" s="1215">
        <f t="shared" si="11"/>
        <v>0</v>
      </c>
      <c r="AH81" s="1216">
        <f t="shared" si="11"/>
        <v>0</v>
      </c>
      <c r="AI81" s="1216">
        <f t="shared" si="11"/>
        <v>0</v>
      </c>
      <c r="AJ81" s="1217">
        <f>IF(ISERROR(VLOOKUP($A81,기획현황!$F:$BS,기획현황!$AM$1,FALSE))=TRUE,0,VLOOKUP($A81,기획현황!$F:$BS,기획현황!$AM$1,FALSE))</f>
        <v>0</v>
      </c>
      <c r="AK81" s="1212">
        <f t="shared" si="12"/>
        <v>0</v>
      </c>
      <c r="AL81" s="31"/>
    </row>
    <row r="82" spans="2:38" ht="53.25" customHeight="1">
      <c r="B82" s="304" t="str">
        <f t="shared" si="14"/>
        <v/>
      </c>
      <c r="C82" s="1199">
        <f>IF(ISERROR(VLOOKUP($A82,기획현황!$F:$BS,기획현황!$AG$1,FALSE))=TRUE,0,VLOOKUP($A82,기획현황!$F:$BS,기획현황!$AG$1,FALSE))</f>
        <v>0</v>
      </c>
      <c r="D82" s="1199">
        <f>IF(ISERROR(VLOOKUP($A82,기획현황!$F:$BS,기획현황!$AK$1,FALSE))=TRUE,0,VLOOKUP($A82,기획현황!$F:$BS,기획현황!$AK$1,FALSE))</f>
        <v>0</v>
      </c>
      <c r="F82" s="1221"/>
      <c r="G82" s="1201" t="str">
        <f>IF(ISERROR(VLOOKUP($A82,기획현황!$F:$BS,기획현황!$U$1,FALSE))=TRUE,"",VLOOKUP($A82,기획현황!$F:$BS,기획현황!$U$1,FALSE))</f>
        <v/>
      </c>
      <c r="H82" s="1201" t="str">
        <f>IF(ISERROR(VLOOKUP($A82,기획현황!$F:$BS,기획현황!$X$1,FALSE))=TRUE,"",VLOOKUP($A82,기획현황!$F:$BS,기획현황!$X$1,FALSE))</f>
        <v/>
      </c>
      <c r="I82" s="1202" t="str">
        <f>IF(ISERROR(VLOOKUP($A82,기획현황!$F:$BS,기획현황!$AG$1,FALSE))=TRUE,"",VLOOKUP($A82,기획현황!$F:$BS,기획현황!$AG$1,FALSE))</f>
        <v/>
      </c>
      <c r="J82" s="1219">
        <f>SUMIF(기획현황!$F:$F,$A82,기획현황!$AF:$AF)</f>
        <v>0</v>
      </c>
      <c r="K82" s="1204">
        <f>IF(ISERROR(VLOOKUP($A82,기획현황!$F:$BS,기획현황!$AU$1,FALSE))=TRUE,0,VLOOKUP($A82,기획현황!$F:$BS,기획현황!$AU$1,FALSE))</f>
        <v>0</v>
      </c>
      <c r="L82" s="1205">
        <f>IF(ISERROR(VLOOKUP($A82,기획현황!$F:$BS,기획현황!$AV$1,FALSE))=TRUE,0,VLOOKUP($A82,기획현황!$F:$BS,기획현황!$AV$1,FALSE))</f>
        <v>0</v>
      </c>
      <c r="M82" s="1206">
        <f>IF(ISERROR(VLOOKUP($A82,기획현황!$F:$BS,기획현황!$AW$1,FALSE))=TRUE,0,VLOOKUP($A82,기획현황!$F:$BS,기획현황!$AW$1,FALSE))</f>
        <v>0</v>
      </c>
      <c r="N82" s="1214">
        <f>IF(ISERROR(VLOOKUP($A82,기획현황!$F:$BS,기획현황!$AP$1,FALSE))=TRUE,0,VLOOKUP($A82,기획현황!$F:$BS,기획현황!$AP$1,FALSE))</f>
        <v>0</v>
      </c>
      <c r="O82" s="1204">
        <f t="shared" si="10"/>
        <v>0</v>
      </c>
      <c r="P82" s="1218">
        <f t="shared" si="10"/>
        <v>0</v>
      </c>
      <c r="Q82" s="1215">
        <f t="shared" si="10"/>
        <v>0</v>
      </c>
      <c r="R82" s="1215">
        <f t="shared" si="10"/>
        <v>0</v>
      </c>
      <c r="S82" s="1216">
        <f t="shared" si="10"/>
        <v>0</v>
      </c>
      <c r="T82" s="1216">
        <f t="shared" si="10"/>
        <v>0</v>
      </c>
      <c r="U82" s="1217">
        <f>IF(ISERROR(VLOOKUP($A82,기획현황!$F:$BS,기획현황!$AM$1,FALSE))=TRUE,0,VLOOKUP($A82,기획현황!$F:$BS,기획현황!$AM$1,FALSE))</f>
        <v>0</v>
      </c>
      <c r="V82" s="1212">
        <f t="shared" si="13"/>
        <v>0</v>
      </c>
      <c r="W82" s="1213">
        <f>IF(ISERROR(VLOOKUP($A82,기획현황!$F:$BS,기획현황!$BG$1,FALSE))=TRUE,0,VLOOKUP($A82,기획현황!$F:$BS,기획현황!$BG$1,FALSE))</f>
        <v>0</v>
      </c>
      <c r="X82" s="1212"/>
      <c r="Y82" s="231"/>
      <c r="Z82" s="1204">
        <f t="shared" si="15"/>
        <v>0</v>
      </c>
      <c r="AA82" s="1205">
        <f t="shared" si="15"/>
        <v>0</v>
      </c>
      <c r="AB82" s="1220">
        <f t="shared" si="15"/>
        <v>0</v>
      </c>
      <c r="AC82" s="1214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204">
        <f t="shared" si="11"/>
        <v>0</v>
      </c>
      <c r="AE82" s="1215">
        <f t="shared" si="11"/>
        <v>0</v>
      </c>
      <c r="AF82" s="1215">
        <f t="shared" si="11"/>
        <v>0</v>
      </c>
      <c r="AG82" s="1215">
        <f t="shared" si="11"/>
        <v>0</v>
      </c>
      <c r="AH82" s="1216">
        <f t="shared" si="11"/>
        <v>0</v>
      </c>
      <c r="AI82" s="1216">
        <f t="shared" si="11"/>
        <v>0</v>
      </c>
      <c r="AJ82" s="1217">
        <f>IF(ISERROR(VLOOKUP($A82,기획현황!$F:$BS,기획현황!$AM$1,FALSE))=TRUE,0,VLOOKUP($A82,기획현황!$F:$BS,기획현황!$AM$1,FALSE))</f>
        <v>0</v>
      </c>
      <c r="AK82" s="1212">
        <f t="shared" si="12"/>
        <v>0</v>
      </c>
      <c r="AL82" s="31"/>
    </row>
    <row r="83" spans="2:38" ht="53.25" customHeight="1">
      <c r="B83" s="304" t="str">
        <f t="shared" si="14"/>
        <v/>
      </c>
      <c r="C83" s="1199">
        <f>IF(ISERROR(VLOOKUP($A83,기획현황!$F:$BS,기획현황!$AG$1,FALSE))=TRUE,0,VLOOKUP($A83,기획현황!$F:$BS,기획현황!$AG$1,FALSE))</f>
        <v>0</v>
      </c>
      <c r="D83" s="1199">
        <f>IF(ISERROR(VLOOKUP($A83,기획현황!$F:$BS,기획현황!$AK$1,FALSE))=TRUE,0,VLOOKUP($A83,기획현황!$F:$BS,기획현황!$AK$1,FALSE))</f>
        <v>0</v>
      </c>
      <c r="F83" s="1221"/>
      <c r="G83" s="1201" t="str">
        <f>IF(ISERROR(VLOOKUP($A83,기획현황!$F:$BS,기획현황!$U$1,FALSE))=TRUE,"",VLOOKUP($A83,기획현황!$F:$BS,기획현황!$U$1,FALSE))</f>
        <v/>
      </c>
      <c r="H83" s="1201" t="str">
        <f>IF(ISERROR(VLOOKUP($A83,기획현황!$F:$BS,기획현황!$X$1,FALSE))=TRUE,"",VLOOKUP($A83,기획현황!$F:$BS,기획현황!$X$1,FALSE))</f>
        <v/>
      </c>
      <c r="I83" s="1202" t="str">
        <f>IF(ISERROR(VLOOKUP($A83,기획현황!$F:$BS,기획현황!$AG$1,FALSE))=TRUE,"",VLOOKUP($A83,기획현황!$F:$BS,기획현황!$AG$1,FALSE))</f>
        <v/>
      </c>
      <c r="J83" s="1219">
        <f>SUMIF(기획현황!$F:$F,$A83,기획현황!$AF:$AF)</f>
        <v>0</v>
      </c>
      <c r="K83" s="1204">
        <f>IF(ISERROR(VLOOKUP($A83,기획현황!$F:$BS,기획현황!$AU$1,FALSE))=TRUE,0,VLOOKUP($A83,기획현황!$F:$BS,기획현황!$AU$1,FALSE))</f>
        <v>0</v>
      </c>
      <c r="L83" s="1205">
        <f>IF(ISERROR(VLOOKUP($A83,기획현황!$F:$BS,기획현황!$AV$1,FALSE))=TRUE,0,VLOOKUP($A83,기획현황!$F:$BS,기획현황!$AV$1,FALSE))</f>
        <v>0</v>
      </c>
      <c r="M83" s="1206">
        <f>IF(ISERROR(VLOOKUP($A83,기획현황!$F:$BS,기획현황!$AW$1,FALSE))=TRUE,0,VLOOKUP($A83,기획현황!$F:$BS,기획현황!$AW$1,FALSE))</f>
        <v>0</v>
      </c>
      <c r="N83" s="1214">
        <f>IF(ISERROR(VLOOKUP($A83,기획현황!$F:$BS,기획현황!$AP$1,FALSE))=TRUE,0,VLOOKUP($A83,기획현황!$F:$BS,기획현황!$AP$1,FALSE))</f>
        <v>0</v>
      </c>
      <c r="O83" s="1204">
        <f t="shared" si="10"/>
        <v>0</v>
      </c>
      <c r="P83" s="1218">
        <f t="shared" si="10"/>
        <v>0</v>
      </c>
      <c r="Q83" s="1215">
        <f t="shared" si="10"/>
        <v>0</v>
      </c>
      <c r="R83" s="1215">
        <f t="shared" si="10"/>
        <v>0</v>
      </c>
      <c r="S83" s="1216">
        <f t="shared" si="10"/>
        <v>0</v>
      </c>
      <c r="T83" s="1216">
        <f t="shared" si="10"/>
        <v>0</v>
      </c>
      <c r="U83" s="1217">
        <f>IF(ISERROR(VLOOKUP($A83,기획현황!$F:$BS,기획현황!$AM$1,FALSE))=TRUE,0,VLOOKUP($A83,기획현황!$F:$BS,기획현황!$AM$1,FALSE))</f>
        <v>0</v>
      </c>
      <c r="V83" s="1212">
        <f t="shared" si="13"/>
        <v>0</v>
      </c>
      <c r="W83" s="1213">
        <f>IF(ISERROR(VLOOKUP($A83,기획현황!$F:$BS,기획현황!$BG$1,FALSE))=TRUE,0,VLOOKUP($A83,기획현황!$F:$BS,기획현황!$BG$1,FALSE))</f>
        <v>0</v>
      </c>
      <c r="X83" s="1212"/>
      <c r="Y83" s="231"/>
      <c r="Z83" s="1204">
        <f t="shared" si="15"/>
        <v>0</v>
      </c>
      <c r="AA83" s="1205">
        <f t="shared" si="15"/>
        <v>0</v>
      </c>
      <c r="AB83" s="1220">
        <f t="shared" si="15"/>
        <v>0</v>
      </c>
      <c r="AC83" s="1214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204">
        <f t="shared" si="11"/>
        <v>0</v>
      </c>
      <c r="AE83" s="1215">
        <f t="shared" si="11"/>
        <v>0</v>
      </c>
      <c r="AF83" s="1215">
        <f t="shared" si="11"/>
        <v>0</v>
      </c>
      <c r="AG83" s="1215">
        <f t="shared" si="11"/>
        <v>0</v>
      </c>
      <c r="AH83" s="1216">
        <f t="shared" si="11"/>
        <v>0</v>
      </c>
      <c r="AI83" s="1216">
        <f t="shared" si="11"/>
        <v>0</v>
      </c>
      <c r="AJ83" s="1217">
        <f>IF(ISERROR(VLOOKUP($A83,기획현황!$F:$BS,기획현황!$AM$1,FALSE))=TRUE,0,VLOOKUP($A83,기획현황!$F:$BS,기획현황!$AM$1,FALSE))</f>
        <v>0</v>
      </c>
      <c r="AK83" s="1212">
        <f t="shared" si="12"/>
        <v>0</v>
      </c>
      <c r="AL83" s="31"/>
    </row>
    <row r="84" spans="2:38" ht="53.25" customHeight="1">
      <c r="B84" s="304" t="str">
        <f t="shared" si="14"/>
        <v/>
      </c>
      <c r="C84" s="1199">
        <f>IF(ISERROR(VLOOKUP($A84,기획현황!$F:$BS,기획현황!$AG$1,FALSE))=TRUE,0,VLOOKUP($A84,기획현황!$F:$BS,기획현황!$AG$1,FALSE))</f>
        <v>0</v>
      </c>
      <c r="D84" s="1199">
        <f>IF(ISERROR(VLOOKUP($A84,기획현황!$F:$BS,기획현황!$AK$1,FALSE))=TRUE,0,VLOOKUP($A84,기획현황!$F:$BS,기획현황!$AK$1,FALSE))</f>
        <v>0</v>
      </c>
      <c r="F84" s="1221"/>
      <c r="G84" s="1201" t="str">
        <f>IF(ISERROR(VLOOKUP($A84,기획현황!$F:$BS,기획현황!$U$1,FALSE))=TRUE,"",VLOOKUP($A84,기획현황!$F:$BS,기획현황!$U$1,FALSE))</f>
        <v/>
      </c>
      <c r="H84" s="1201" t="str">
        <f>IF(ISERROR(VLOOKUP($A84,기획현황!$F:$BS,기획현황!$X$1,FALSE))=TRUE,"",VLOOKUP($A84,기획현황!$F:$BS,기획현황!$X$1,FALSE))</f>
        <v/>
      </c>
      <c r="I84" s="1202" t="str">
        <f>IF(ISERROR(VLOOKUP($A84,기획현황!$F:$BS,기획현황!$AG$1,FALSE))=TRUE,"",VLOOKUP($A84,기획현황!$F:$BS,기획현황!$AG$1,FALSE))</f>
        <v/>
      </c>
      <c r="J84" s="1219">
        <f>SUMIF(기획현황!$F:$F,$A84,기획현황!$AF:$AF)</f>
        <v>0</v>
      </c>
      <c r="K84" s="1204">
        <f>IF(ISERROR(VLOOKUP($A84,기획현황!$F:$BS,기획현황!$AU$1,FALSE))=TRUE,0,VLOOKUP($A84,기획현황!$F:$BS,기획현황!$AU$1,FALSE))</f>
        <v>0</v>
      </c>
      <c r="L84" s="1205">
        <f>IF(ISERROR(VLOOKUP($A84,기획현황!$F:$BS,기획현황!$AV$1,FALSE))=TRUE,0,VLOOKUP($A84,기획현황!$F:$BS,기획현황!$AV$1,FALSE))</f>
        <v>0</v>
      </c>
      <c r="M84" s="1206">
        <f>IF(ISERROR(VLOOKUP($A84,기획현황!$F:$BS,기획현황!$AW$1,FALSE))=TRUE,0,VLOOKUP($A84,기획현황!$F:$BS,기획현황!$AW$1,FALSE))</f>
        <v>0</v>
      </c>
      <c r="N84" s="1214">
        <f>IF(ISERROR(VLOOKUP($A84,기획현황!$F:$BS,기획현황!$AP$1,FALSE))=TRUE,0,VLOOKUP($A84,기획현황!$F:$BS,기획현황!$AP$1,FALSE))</f>
        <v>0</v>
      </c>
      <c r="O84" s="1204">
        <f t="shared" si="10"/>
        <v>0</v>
      </c>
      <c r="P84" s="1218">
        <f t="shared" si="10"/>
        <v>0</v>
      </c>
      <c r="Q84" s="1215">
        <f t="shared" si="10"/>
        <v>0</v>
      </c>
      <c r="R84" s="1215">
        <f t="shared" si="10"/>
        <v>0</v>
      </c>
      <c r="S84" s="1216">
        <f t="shared" si="10"/>
        <v>0</v>
      </c>
      <c r="T84" s="1216">
        <f t="shared" si="10"/>
        <v>0</v>
      </c>
      <c r="U84" s="1217">
        <f>IF(ISERROR(VLOOKUP($A84,기획현황!$F:$BS,기획현황!$AM$1,FALSE))=TRUE,0,VLOOKUP($A84,기획현황!$F:$BS,기획현황!$AM$1,FALSE))</f>
        <v>0</v>
      </c>
      <c r="V84" s="1212">
        <f t="shared" si="13"/>
        <v>0</v>
      </c>
      <c r="W84" s="1213">
        <f>IF(ISERROR(VLOOKUP($A84,기획현황!$F:$BS,기획현황!$BG$1,FALSE))=TRUE,0,VLOOKUP($A84,기획현황!$F:$BS,기획현황!$BG$1,FALSE))</f>
        <v>0</v>
      </c>
      <c r="X84" s="1212"/>
      <c r="Y84" s="231"/>
      <c r="Z84" s="1204">
        <f t="shared" si="15"/>
        <v>0</v>
      </c>
      <c r="AA84" s="1205">
        <f t="shared" si="15"/>
        <v>0</v>
      </c>
      <c r="AB84" s="1220">
        <f t="shared" si="15"/>
        <v>0</v>
      </c>
      <c r="AC84" s="1214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204">
        <f t="shared" si="11"/>
        <v>0</v>
      </c>
      <c r="AE84" s="1215">
        <f t="shared" si="11"/>
        <v>0</v>
      </c>
      <c r="AF84" s="1215">
        <f t="shared" si="11"/>
        <v>0</v>
      </c>
      <c r="AG84" s="1215">
        <f t="shared" si="11"/>
        <v>0</v>
      </c>
      <c r="AH84" s="1216">
        <f t="shared" si="11"/>
        <v>0</v>
      </c>
      <c r="AI84" s="1216">
        <f t="shared" si="11"/>
        <v>0</v>
      </c>
      <c r="AJ84" s="1217">
        <f>IF(ISERROR(VLOOKUP($A84,기획현황!$F:$BS,기획현황!$AM$1,FALSE))=TRUE,0,VLOOKUP($A84,기획현황!$F:$BS,기획현황!$AM$1,FALSE))</f>
        <v>0</v>
      </c>
      <c r="AK84" s="1212">
        <f t="shared" si="12"/>
        <v>0</v>
      </c>
      <c r="AL84" s="31"/>
    </row>
    <row r="85" spans="2:38" ht="53.25" customHeight="1">
      <c r="B85" s="304" t="str">
        <f t="shared" si="14"/>
        <v/>
      </c>
      <c r="C85" s="1199">
        <f>IF(ISERROR(VLOOKUP($A85,기획현황!$F:$BS,기획현황!$AG$1,FALSE))=TRUE,0,VLOOKUP($A85,기획현황!$F:$BS,기획현황!$AG$1,FALSE))</f>
        <v>0</v>
      </c>
      <c r="D85" s="1199">
        <f>IF(ISERROR(VLOOKUP($A85,기획현황!$F:$BS,기획현황!$AK$1,FALSE))=TRUE,0,VLOOKUP($A85,기획현황!$F:$BS,기획현황!$AK$1,FALSE))</f>
        <v>0</v>
      </c>
      <c r="F85" s="1222"/>
      <c r="G85" s="1201" t="str">
        <f>IF(ISERROR(VLOOKUP($A85,기획현황!$F:$BS,기획현황!$U$1,FALSE))=TRUE,"",VLOOKUP($A85,기획현황!$F:$BS,기획현황!$U$1,FALSE))</f>
        <v/>
      </c>
      <c r="H85" s="1201" t="str">
        <f>IF(ISERROR(VLOOKUP($A85,기획현황!$F:$BS,기획현황!$X$1,FALSE))=TRUE,"",VLOOKUP($A85,기획현황!$F:$BS,기획현황!$X$1,FALSE))</f>
        <v/>
      </c>
      <c r="I85" s="1202" t="str">
        <f>IF(ISERROR(VLOOKUP($A85,기획현황!$F:$BS,기획현황!$AG$1,FALSE))=TRUE,"",VLOOKUP($A85,기획현황!$F:$BS,기획현황!$AG$1,FALSE))</f>
        <v/>
      </c>
      <c r="J85" s="1219">
        <f>SUMIF(기획현황!$F:$F,$A85,기획현황!$AF:$AF)</f>
        <v>0</v>
      </c>
      <c r="K85" s="1204">
        <f>IF(ISERROR(VLOOKUP($A85,기획현황!$F:$BS,기획현황!$AU$1,FALSE))=TRUE,0,VLOOKUP($A85,기획현황!$F:$BS,기획현황!$AU$1,FALSE))</f>
        <v>0</v>
      </c>
      <c r="L85" s="1205">
        <f>IF(ISERROR(VLOOKUP($A85,기획현황!$F:$BS,기획현황!$AV$1,FALSE))=TRUE,0,VLOOKUP($A85,기획현황!$F:$BS,기획현황!$AV$1,FALSE))</f>
        <v>0</v>
      </c>
      <c r="M85" s="1206">
        <f>IF(ISERROR(VLOOKUP($A85,기획현황!$F:$BS,기획현황!$AW$1,FALSE))=TRUE,0,VLOOKUP($A85,기획현황!$F:$BS,기획현황!$AW$1,FALSE))</f>
        <v>0</v>
      </c>
      <c r="N85" s="1214">
        <f>IF(ISERROR(VLOOKUP($A85,기획현황!$F:$BS,기획현황!$AP$1,FALSE))=TRUE,0,VLOOKUP($A85,기획현황!$F:$BS,기획현황!$AP$1,FALSE))</f>
        <v>0</v>
      </c>
      <c r="O85" s="1204">
        <f t="shared" si="10"/>
        <v>0</v>
      </c>
      <c r="P85" s="1218">
        <f t="shared" si="10"/>
        <v>0</v>
      </c>
      <c r="Q85" s="1215">
        <f t="shared" si="10"/>
        <v>0</v>
      </c>
      <c r="R85" s="1215">
        <f t="shared" si="10"/>
        <v>0</v>
      </c>
      <c r="S85" s="1216">
        <f t="shared" si="10"/>
        <v>0</v>
      </c>
      <c r="T85" s="1216">
        <f t="shared" si="10"/>
        <v>0</v>
      </c>
      <c r="U85" s="1217">
        <f>IF(ISERROR(VLOOKUP($A85,기획현황!$F:$BS,기획현황!$AM$1,FALSE))=TRUE,0,VLOOKUP($A85,기획현황!$F:$BS,기획현황!$AM$1,FALSE))</f>
        <v>0</v>
      </c>
      <c r="V85" s="1212">
        <f t="shared" si="13"/>
        <v>0</v>
      </c>
      <c r="W85" s="1213">
        <f>IF(ISERROR(VLOOKUP($A85,기획현황!$F:$BS,기획현황!$BG$1,FALSE))=TRUE,0,VLOOKUP($A85,기획현황!$F:$BS,기획현황!$BG$1,FALSE))</f>
        <v>0</v>
      </c>
      <c r="X85" s="1212"/>
      <c r="Y85" s="231"/>
      <c r="Z85" s="1204">
        <f t="shared" si="15"/>
        <v>0</v>
      </c>
      <c r="AA85" s="1205">
        <f t="shared" si="15"/>
        <v>0</v>
      </c>
      <c r="AB85" s="1220">
        <f t="shared" si="15"/>
        <v>0</v>
      </c>
      <c r="AC85" s="1214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204">
        <f t="shared" si="11"/>
        <v>0</v>
      </c>
      <c r="AE85" s="1215">
        <f t="shared" si="11"/>
        <v>0</v>
      </c>
      <c r="AF85" s="1215">
        <f t="shared" si="11"/>
        <v>0</v>
      </c>
      <c r="AG85" s="1215">
        <f t="shared" si="11"/>
        <v>0</v>
      </c>
      <c r="AH85" s="1216">
        <f t="shared" si="11"/>
        <v>0</v>
      </c>
      <c r="AI85" s="1216">
        <f t="shared" si="11"/>
        <v>0</v>
      </c>
      <c r="AJ85" s="1217">
        <f>IF(ISERROR(VLOOKUP($A85,기획현황!$F:$BS,기획현황!$AM$1,FALSE))=TRUE,0,VLOOKUP($A85,기획현황!$F:$BS,기획현황!$AM$1,FALSE))</f>
        <v>0</v>
      </c>
      <c r="AK85" s="1212">
        <f t="shared" si="12"/>
        <v>0</v>
      </c>
      <c r="AL85" s="31"/>
    </row>
    <row r="86" spans="2:38" ht="53.25" customHeight="1">
      <c r="B86" s="304" t="str">
        <f t="shared" si="14"/>
        <v/>
      </c>
      <c r="C86" s="1199">
        <f>IF(ISERROR(VLOOKUP($A86,기획현황!$F:$BS,기획현황!$AG$1,FALSE))=TRUE,0,VLOOKUP($A86,기획현황!$F:$BS,기획현황!$AG$1,FALSE))</f>
        <v>0</v>
      </c>
      <c r="D86" s="1199">
        <f>IF(ISERROR(VLOOKUP($A86,기획현황!$F:$BS,기획현황!$AK$1,FALSE))=TRUE,0,VLOOKUP($A86,기획현황!$F:$BS,기획현황!$AK$1,FALSE))</f>
        <v>0</v>
      </c>
      <c r="F86" s="1222"/>
      <c r="G86" s="1201" t="str">
        <f>IF(ISERROR(VLOOKUP($A86,기획현황!$F:$BS,기획현황!$U$1,FALSE))=TRUE,"",VLOOKUP($A86,기획현황!$F:$BS,기획현황!$U$1,FALSE))</f>
        <v/>
      </c>
      <c r="H86" s="1201" t="str">
        <f>IF(ISERROR(VLOOKUP($A86,기획현황!$F:$BS,기획현황!$X$1,FALSE))=TRUE,"",VLOOKUP($A86,기획현황!$F:$BS,기획현황!$X$1,FALSE))</f>
        <v/>
      </c>
      <c r="I86" s="1202" t="str">
        <f>IF(ISERROR(VLOOKUP($A86,기획현황!$F:$BS,기획현황!$AG$1,FALSE))=TRUE,"",VLOOKUP($A86,기획현황!$F:$BS,기획현황!$AG$1,FALSE))</f>
        <v/>
      </c>
      <c r="J86" s="1219">
        <f>SUMIF(기획현황!$F:$F,$A86,기획현황!$AF:$AF)</f>
        <v>0</v>
      </c>
      <c r="K86" s="1204">
        <f>IF(ISERROR(VLOOKUP($A86,기획현황!$F:$BS,기획현황!$AU$1,FALSE))=TRUE,0,VLOOKUP($A86,기획현황!$F:$BS,기획현황!$AU$1,FALSE))</f>
        <v>0</v>
      </c>
      <c r="L86" s="1205">
        <f>IF(ISERROR(VLOOKUP($A86,기획현황!$F:$BS,기획현황!$AV$1,FALSE))=TRUE,0,VLOOKUP($A86,기획현황!$F:$BS,기획현황!$AV$1,FALSE))</f>
        <v>0</v>
      </c>
      <c r="M86" s="1206">
        <f>IF(ISERROR(VLOOKUP($A86,기획현황!$F:$BS,기획현황!$AW$1,FALSE))=TRUE,0,VLOOKUP($A86,기획현황!$F:$BS,기획현황!$AW$1,FALSE))</f>
        <v>0</v>
      </c>
      <c r="N86" s="1214">
        <f>IF(ISERROR(VLOOKUP($A86,기획현황!$F:$BS,기획현황!$AP$1,FALSE))=TRUE,0,VLOOKUP($A86,기획현황!$F:$BS,기획현황!$AP$1,FALSE))</f>
        <v>0</v>
      </c>
      <c r="O86" s="1204">
        <f t="shared" si="10"/>
        <v>0</v>
      </c>
      <c r="P86" s="1218">
        <f t="shared" si="10"/>
        <v>0</v>
      </c>
      <c r="Q86" s="1215">
        <f t="shared" si="10"/>
        <v>0</v>
      </c>
      <c r="R86" s="1215">
        <f t="shared" si="10"/>
        <v>0</v>
      </c>
      <c r="S86" s="1216">
        <f t="shared" si="10"/>
        <v>0</v>
      </c>
      <c r="T86" s="1216">
        <f t="shared" si="10"/>
        <v>0</v>
      </c>
      <c r="U86" s="1217">
        <f>IF(ISERROR(VLOOKUP($A86,기획현황!$F:$BS,기획현황!$AM$1,FALSE))=TRUE,0,VLOOKUP($A86,기획현황!$F:$BS,기획현황!$AM$1,FALSE))</f>
        <v>0</v>
      </c>
      <c r="V86" s="1212">
        <f t="shared" si="13"/>
        <v>0</v>
      </c>
      <c r="W86" s="1213">
        <f>IF(ISERROR(VLOOKUP($A86,기획현황!$F:$BS,기획현황!$BG$1,FALSE))=TRUE,0,VLOOKUP($A86,기획현황!$F:$BS,기획현황!$BG$1,FALSE))</f>
        <v>0</v>
      </c>
      <c r="X86" s="1212"/>
      <c r="Y86" s="231"/>
      <c r="Z86" s="1204">
        <f t="shared" si="15"/>
        <v>0</v>
      </c>
      <c r="AA86" s="1205">
        <f t="shared" si="15"/>
        <v>0</v>
      </c>
      <c r="AB86" s="1220">
        <f t="shared" si="15"/>
        <v>0</v>
      </c>
      <c r="AC86" s="1214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204">
        <f t="shared" si="11"/>
        <v>0</v>
      </c>
      <c r="AE86" s="1215">
        <f t="shared" si="11"/>
        <v>0</v>
      </c>
      <c r="AF86" s="1215">
        <f t="shared" si="11"/>
        <v>0</v>
      </c>
      <c r="AG86" s="1215">
        <f t="shared" si="11"/>
        <v>0</v>
      </c>
      <c r="AH86" s="1216">
        <f t="shared" si="11"/>
        <v>0</v>
      </c>
      <c r="AI86" s="1216">
        <f t="shared" si="11"/>
        <v>0</v>
      </c>
      <c r="AJ86" s="1217">
        <f>IF(ISERROR(VLOOKUP($A86,기획현황!$F:$BS,기획현황!$AM$1,FALSE))=TRUE,0,VLOOKUP($A86,기획현황!$F:$BS,기획현황!$AM$1,FALSE))</f>
        <v>0</v>
      </c>
      <c r="AK86" s="1212">
        <f t="shared" si="12"/>
        <v>0</v>
      </c>
      <c r="AL86" s="31"/>
    </row>
    <row r="87" spans="2:38" ht="53.25" customHeight="1">
      <c r="B87" s="304" t="str">
        <f t="shared" si="14"/>
        <v/>
      </c>
      <c r="C87" s="1199">
        <f>IF(ISERROR(VLOOKUP($A87,기획현황!$F:$BS,기획현황!$AG$1,FALSE))=TRUE,0,VLOOKUP($A87,기획현황!$F:$BS,기획현황!$AG$1,FALSE))</f>
        <v>0</v>
      </c>
      <c r="D87" s="1199">
        <f>IF(ISERROR(VLOOKUP($A87,기획현황!$F:$BS,기획현황!$AK$1,FALSE))=TRUE,0,VLOOKUP($A87,기획현황!$F:$BS,기획현황!$AK$1,FALSE))</f>
        <v>0</v>
      </c>
      <c r="F87" s="1222"/>
      <c r="G87" s="1201" t="str">
        <f>IF(ISERROR(VLOOKUP($A87,기획현황!$F:$BS,기획현황!$U$1,FALSE))=TRUE,"",VLOOKUP($A87,기획현황!$F:$BS,기획현황!$U$1,FALSE))</f>
        <v/>
      </c>
      <c r="H87" s="1201" t="str">
        <f>IF(ISERROR(VLOOKUP($A87,기획현황!$F:$BS,기획현황!$X$1,FALSE))=TRUE,"",VLOOKUP($A87,기획현황!$F:$BS,기획현황!$X$1,FALSE))</f>
        <v/>
      </c>
      <c r="I87" s="1202" t="str">
        <f>IF(ISERROR(VLOOKUP($A87,기획현황!$F:$BS,기획현황!$AG$1,FALSE))=TRUE,"",VLOOKUP($A87,기획현황!$F:$BS,기획현황!$AG$1,FALSE))</f>
        <v/>
      </c>
      <c r="J87" s="1219">
        <f>SUMIF(기획현황!$F:$F,$A87,기획현황!$AF:$AF)</f>
        <v>0</v>
      </c>
      <c r="K87" s="1204">
        <f>IF(ISERROR(VLOOKUP($A87,기획현황!$F:$BS,기획현황!$AU$1,FALSE))=TRUE,0,VLOOKUP($A87,기획현황!$F:$BS,기획현황!$AU$1,FALSE))</f>
        <v>0</v>
      </c>
      <c r="L87" s="1205">
        <f>IF(ISERROR(VLOOKUP($A87,기획현황!$F:$BS,기획현황!$AV$1,FALSE))=TRUE,0,VLOOKUP($A87,기획현황!$F:$BS,기획현황!$AV$1,FALSE))</f>
        <v>0</v>
      </c>
      <c r="M87" s="1206">
        <f>IF(ISERROR(VLOOKUP($A87,기획현황!$F:$BS,기획현황!$AW$1,FALSE))=TRUE,0,VLOOKUP($A87,기획현황!$F:$BS,기획현황!$AW$1,FALSE))</f>
        <v>0</v>
      </c>
      <c r="N87" s="1214">
        <f>IF(ISERROR(VLOOKUP($A87,기획현황!$F:$BS,기획현황!$AP$1,FALSE))=TRUE,0,VLOOKUP($A87,기획현황!$F:$BS,기획현황!$AP$1,FALSE))</f>
        <v>0</v>
      </c>
      <c r="O87" s="1204">
        <f t="shared" si="10"/>
        <v>0</v>
      </c>
      <c r="P87" s="1218">
        <f t="shared" si="10"/>
        <v>0</v>
      </c>
      <c r="Q87" s="1215">
        <f t="shared" si="10"/>
        <v>0</v>
      </c>
      <c r="R87" s="1215">
        <f t="shared" si="10"/>
        <v>0</v>
      </c>
      <c r="S87" s="1216">
        <f t="shared" si="10"/>
        <v>0</v>
      </c>
      <c r="T87" s="1216">
        <f t="shared" si="10"/>
        <v>0</v>
      </c>
      <c r="U87" s="1217">
        <f>IF(ISERROR(VLOOKUP($A87,기획현황!$F:$BS,기획현황!$AM$1,FALSE))=TRUE,0,VLOOKUP($A87,기획현황!$F:$BS,기획현황!$AM$1,FALSE))</f>
        <v>0</v>
      </c>
      <c r="V87" s="1212">
        <f t="shared" si="13"/>
        <v>0</v>
      </c>
      <c r="W87" s="1213">
        <f>IF(ISERROR(VLOOKUP($A87,기획현황!$F:$BS,기획현황!$BG$1,FALSE))=TRUE,0,VLOOKUP($A87,기획현황!$F:$BS,기획현황!$BG$1,FALSE))</f>
        <v>0</v>
      </c>
      <c r="X87" s="1212"/>
      <c r="Y87" s="231"/>
      <c r="Z87" s="1204">
        <f t="shared" si="15"/>
        <v>0</v>
      </c>
      <c r="AA87" s="1205">
        <f t="shared" si="15"/>
        <v>0</v>
      </c>
      <c r="AB87" s="1220">
        <f t="shared" si="15"/>
        <v>0</v>
      </c>
      <c r="AC87" s="1214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204">
        <f t="shared" si="11"/>
        <v>0</v>
      </c>
      <c r="AE87" s="1215">
        <f t="shared" si="11"/>
        <v>0</v>
      </c>
      <c r="AF87" s="1215">
        <f t="shared" si="11"/>
        <v>0</v>
      </c>
      <c r="AG87" s="1215">
        <f t="shared" si="11"/>
        <v>0</v>
      </c>
      <c r="AH87" s="1216">
        <f t="shared" si="11"/>
        <v>0</v>
      </c>
      <c r="AI87" s="1216">
        <f t="shared" si="11"/>
        <v>0</v>
      </c>
      <c r="AJ87" s="1217">
        <f>IF(ISERROR(VLOOKUP($A87,기획현황!$F:$BS,기획현황!$AM$1,FALSE))=TRUE,0,VLOOKUP($A87,기획현황!$F:$BS,기획현황!$AM$1,FALSE))</f>
        <v>0</v>
      </c>
      <c r="AK87" s="1212">
        <f t="shared" si="12"/>
        <v>0</v>
      </c>
      <c r="AL87" s="31"/>
    </row>
    <row r="88" spans="2:38" ht="53.25" customHeight="1">
      <c r="B88" s="304" t="str">
        <f t="shared" si="14"/>
        <v/>
      </c>
      <c r="C88" s="1199">
        <f>IF(ISERROR(VLOOKUP($A88,기획현황!$F:$BS,기획현황!$AG$1,FALSE))=TRUE,0,VLOOKUP($A88,기획현황!$F:$BS,기획현황!$AG$1,FALSE))</f>
        <v>0</v>
      </c>
      <c r="D88" s="1199">
        <f>IF(ISERROR(VLOOKUP($A88,기획현황!$F:$BS,기획현황!$AK$1,FALSE))=TRUE,0,VLOOKUP($A88,기획현황!$F:$BS,기획현황!$AK$1,FALSE))</f>
        <v>0</v>
      </c>
      <c r="F88" s="1222"/>
      <c r="G88" s="1201" t="str">
        <f>IF(ISERROR(VLOOKUP($A88,기획현황!$F:$BS,기획현황!$U$1,FALSE))=TRUE,"",VLOOKUP($A88,기획현황!$F:$BS,기획현황!$U$1,FALSE))</f>
        <v/>
      </c>
      <c r="H88" s="1201" t="str">
        <f>IF(ISERROR(VLOOKUP($A88,기획현황!$F:$BS,기획현황!$X$1,FALSE))=TRUE,"",VLOOKUP($A88,기획현황!$F:$BS,기획현황!$X$1,FALSE))</f>
        <v/>
      </c>
      <c r="I88" s="1202" t="str">
        <f>IF(ISERROR(VLOOKUP($A88,기획현황!$F:$BS,기획현황!$AG$1,FALSE))=TRUE,"",VLOOKUP($A88,기획현황!$F:$BS,기획현황!$AG$1,FALSE))</f>
        <v/>
      </c>
      <c r="J88" s="1219">
        <f>SUMIF(기획현황!$F:$F,$A88,기획현황!$AF:$AF)</f>
        <v>0</v>
      </c>
      <c r="K88" s="1204">
        <f>IF(ISERROR(VLOOKUP($A88,기획현황!$F:$BS,기획현황!$AU$1,FALSE))=TRUE,0,VLOOKUP($A88,기획현황!$F:$BS,기획현황!$AU$1,FALSE))</f>
        <v>0</v>
      </c>
      <c r="L88" s="1205">
        <f>IF(ISERROR(VLOOKUP($A88,기획현황!$F:$BS,기획현황!$AV$1,FALSE))=TRUE,0,VLOOKUP($A88,기획현황!$F:$BS,기획현황!$AV$1,FALSE))</f>
        <v>0</v>
      </c>
      <c r="M88" s="1206">
        <f>IF(ISERROR(VLOOKUP($A88,기획현황!$F:$BS,기획현황!$AW$1,FALSE))=TRUE,0,VLOOKUP($A88,기획현황!$F:$BS,기획현황!$AW$1,FALSE))</f>
        <v>0</v>
      </c>
      <c r="N88" s="1214">
        <f>IF(ISERROR(VLOOKUP($A88,기획현황!$F:$BS,기획현황!$AP$1,FALSE))=TRUE,0,VLOOKUP($A88,기획현황!$F:$BS,기획현황!$AP$1,FALSE))</f>
        <v>0</v>
      </c>
      <c r="O88" s="1204">
        <f t="shared" si="10"/>
        <v>0</v>
      </c>
      <c r="P88" s="1218">
        <f t="shared" si="10"/>
        <v>0</v>
      </c>
      <c r="Q88" s="1215">
        <f t="shared" si="10"/>
        <v>0</v>
      </c>
      <c r="R88" s="1215">
        <f t="shared" si="10"/>
        <v>0</v>
      </c>
      <c r="S88" s="1216">
        <f t="shared" si="10"/>
        <v>0</v>
      </c>
      <c r="T88" s="1216">
        <f t="shared" si="10"/>
        <v>0</v>
      </c>
      <c r="U88" s="1217">
        <f>IF(ISERROR(VLOOKUP($A88,기획현황!$F:$BS,기획현황!$AM$1,FALSE))=TRUE,0,VLOOKUP($A88,기획현황!$F:$BS,기획현황!$AM$1,FALSE))</f>
        <v>0</v>
      </c>
      <c r="V88" s="1212">
        <f t="shared" si="13"/>
        <v>0</v>
      </c>
      <c r="W88" s="1213">
        <f>IF(ISERROR(VLOOKUP($A88,기획현황!$F:$BS,기획현황!$BG$1,FALSE))=TRUE,0,VLOOKUP($A88,기획현황!$F:$BS,기획현황!$BG$1,FALSE))</f>
        <v>0</v>
      </c>
      <c r="X88" s="1212"/>
      <c r="Y88" s="231"/>
      <c r="Z88" s="1204">
        <f t="shared" si="15"/>
        <v>0</v>
      </c>
      <c r="AA88" s="1205">
        <f t="shared" si="15"/>
        <v>0</v>
      </c>
      <c r="AB88" s="1220">
        <f t="shared" si="15"/>
        <v>0</v>
      </c>
      <c r="AC88" s="1214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204">
        <f t="shared" si="11"/>
        <v>0</v>
      </c>
      <c r="AE88" s="1215">
        <f t="shared" si="11"/>
        <v>0</v>
      </c>
      <c r="AF88" s="1215">
        <f t="shared" si="11"/>
        <v>0</v>
      </c>
      <c r="AG88" s="1215">
        <f t="shared" si="11"/>
        <v>0</v>
      </c>
      <c r="AH88" s="1216">
        <f t="shared" si="11"/>
        <v>0</v>
      </c>
      <c r="AI88" s="1216">
        <f t="shared" si="11"/>
        <v>0</v>
      </c>
      <c r="AJ88" s="1217">
        <f>IF(ISERROR(VLOOKUP($A88,기획현황!$F:$BS,기획현황!$AM$1,FALSE))=TRUE,0,VLOOKUP($A88,기획현황!$F:$BS,기획현황!$AM$1,FALSE))</f>
        <v>0</v>
      </c>
      <c r="AK88" s="1212">
        <f t="shared" si="12"/>
        <v>0</v>
      </c>
      <c r="AL88" s="31"/>
    </row>
    <row r="89" spans="2:38" ht="53.25" customHeight="1">
      <c r="B89" s="304" t="str">
        <f t="shared" si="14"/>
        <v/>
      </c>
      <c r="C89" s="1199">
        <f>IF(ISERROR(VLOOKUP($A89,기획현황!$F:$BS,기획현황!$AG$1,FALSE))=TRUE,0,VLOOKUP($A89,기획현황!$F:$BS,기획현황!$AG$1,FALSE))</f>
        <v>0</v>
      </c>
      <c r="D89" s="1199">
        <f>IF(ISERROR(VLOOKUP($A89,기획현황!$F:$BS,기획현황!$AK$1,FALSE))=TRUE,0,VLOOKUP($A89,기획현황!$F:$BS,기획현황!$AK$1,FALSE))</f>
        <v>0</v>
      </c>
      <c r="F89" s="1222"/>
      <c r="G89" s="1201" t="str">
        <f>IF(ISERROR(VLOOKUP($A89,기획현황!$F:$BS,기획현황!$U$1,FALSE))=TRUE,"",VLOOKUP($A89,기획현황!$F:$BS,기획현황!$U$1,FALSE))</f>
        <v/>
      </c>
      <c r="H89" s="1201" t="str">
        <f>IF(ISERROR(VLOOKUP($A89,기획현황!$F:$BS,기획현황!$X$1,FALSE))=TRUE,"",VLOOKUP($A89,기획현황!$F:$BS,기획현황!$X$1,FALSE))</f>
        <v/>
      </c>
      <c r="I89" s="1202" t="str">
        <f>IF(ISERROR(VLOOKUP($A89,기획현황!$F:$BS,기획현황!$AG$1,FALSE))=TRUE,"",VLOOKUP($A89,기획현황!$F:$BS,기획현황!$AG$1,FALSE))</f>
        <v/>
      </c>
      <c r="J89" s="1219">
        <f>SUMIF(기획현황!$F:$F,$A89,기획현황!$AF:$AF)</f>
        <v>0</v>
      </c>
      <c r="K89" s="1204">
        <f>IF(ISERROR(VLOOKUP($A89,기획현황!$F:$BS,기획현황!$AU$1,FALSE))=TRUE,0,VLOOKUP($A89,기획현황!$F:$BS,기획현황!$AU$1,FALSE))</f>
        <v>0</v>
      </c>
      <c r="L89" s="1205">
        <f>IF(ISERROR(VLOOKUP($A89,기획현황!$F:$BS,기획현황!$AV$1,FALSE))=TRUE,0,VLOOKUP($A89,기획현황!$F:$BS,기획현황!$AV$1,FALSE))</f>
        <v>0</v>
      </c>
      <c r="M89" s="1206">
        <f>IF(ISERROR(VLOOKUP($A89,기획현황!$F:$BS,기획현황!$AW$1,FALSE))=TRUE,0,VLOOKUP($A89,기획현황!$F:$BS,기획현황!$AW$1,FALSE))</f>
        <v>0</v>
      </c>
      <c r="N89" s="1214">
        <f>IF(ISERROR(VLOOKUP($A89,기획현황!$F:$BS,기획현황!$AP$1,FALSE))=TRUE,0,VLOOKUP($A89,기획현황!$F:$BS,기획현황!$AP$1,FALSE))</f>
        <v>0</v>
      </c>
      <c r="O89" s="1204">
        <f t="shared" si="10"/>
        <v>0</v>
      </c>
      <c r="P89" s="1218">
        <f t="shared" si="10"/>
        <v>0</v>
      </c>
      <c r="Q89" s="1215">
        <f t="shared" si="10"/>
        <v>0</v>
      </c>
      <c r="R89" s="1215">
        <f t="shared" si="10"/>
        <v>0</v>
      </c>
      <c r="S89" s="1216">
        <f t="shared" si="10"/>
        <v>0</v>
      </c>
      <c r="T89" s="1216">
        <f t="shared" si="10"/>
        <v>0</v>
      </c>
      <c r="U89" s="1217">
        <f>IF(ISERROR(VLOOKUP($A89,기획현황!$F:$BS,기획현황!$AM$1,FALSE))=TRUE,0,VLOOKUP($A89,기획현황!$F:$BS,기획현황!$AM$1,FALSE))</f>
        <v>0</v>
      </c>
      <c r="V89" s="1212">
        <f t="shared" si="13"/>
        <v>0</v>
      </c>
      <c r="W89" s="1213">
        <f>IF(ISERROR(VLOOKUP($A89,기획현황!$F:$BS,기획현황!$BG$1,FALSE))=TRUE,0,VLOOKUP($A89,기획현황!$F:$BS,기획현황!$BG$1,FALSE))</f>
        <v>0</v>
      </c>
      <c r="X89" s="1212"/>
      <c r="Y89" s="231"/>
      <c r="Z89" s="1204">
        <f t="shared" si="15"/>
        <v>0</v>
      </c>
      <c r="AA89" s="1205">
        <f t="shared" si="15"/>
        <v>0</v>
      </c>
      <c r="AB89" s="1220">
        <f t="shared" si="15"/>
        <v>0</v>
      </c>
      <c r="AC89" s="1214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204">
        <f t="shared" si="11"/>
        <v>0</v>
      </c>
      <c r="AE89" s="1215">
        <f t="shared" si="11"/>
        <v>0</v>
      </c>
      <c r="AF89" s="1215">
        <f t="shared" si="11"/>
        <v>0</v>
      </c>
      <c r="AG89" s="1215">
        <f t="shared" si="11"/>
        <v>0</v>
      </c>
      <c r="AH89" s="1216">
        <f t="shared" si="11"/>
        <v>0</v>
      </c>
      <c r="AI89" s="1216">
        <f t="shared" si="11"/>
        <v>0</v>
      </c>
      <c r="AJ89" s="1217">
        <f>IF(ISERROR(VLOOKUP($A89,기획현황!$F:$BS,기획현황!$AM$1,FALSE))=TRUE,0,VLOOKUP($A89,기획현황!$F:$BS,기획현황!$AM$1,FALSE))</f>
        <v>0</v>
      </c>
      <c r="AK89" s="1212">
        <f t="shared" si="12"/>
        <v>0</v>
      </c>
      <c r="AL89" s="31"/>
    </row>
    <row r="90" spans="2:38" ht="53.25" customHeight="1">
      <c r="B90" s="304" t="str">
        <f t="shared" si="14"/>
        <v/>
      </c>
      <c r="C90" s="1199">
        <f>IF(ISERROR(VLOOKUP($A90,기획현황!$F:$BS,기획현황!$AG$1,FALSE))=TRUE,0,VLOOKUP($A90,기획현황!$F:$BS,기획현황!$AG$1,FALSE))</f>
        <v>0</v>
      </c>
      <c r="D90" s="1199">
        <f>IF(ISERROR(VLOOKUP($A90,기획현황!$F:$BS,기획현황!$AK$1,FALSE))=TRUE,0,VLOOKUP($A90,기획현황!$F:$BS,기획현황!$AK$1,FALSE))</f>
        <v>0</v>
      </c>
      <c r="F90" s="1222"/>
      <c r="G90" s="1201" t="str">
        <f>IF(ISERROR(VLOOKUP($A90,기획현황!$F:$BS,기획현황!$U$1,FALSE))=TRUE,"",VLOOKUP($A90,기획현황!$F:$BS,기획현황!$U$1,FALSE))</f>
        <v/>
      </c>
      <c r="H90" s="1201" t="str">
        <f>IF(ISERROR(VLOOKUP($A90,기획현황!$F:$BS,기획현황!$X$1,FALSE))=TRUE,"",VLOOKUP($A90,기획현황!$F:$BS,기획현황!$X$1,FALSE))</f>
        <v/>
      </c>
      <c r="I90" s="1202" t="str">
        <f>IF(ISERROR(VLOOKUP($A90,기획현황!$F:$BS,기획현황!$AG$1,FALSE))=TRUE,"",VLOOKUP($A90,기획현황!$F:$BS,기획현황!$AG$1,FALSE))</f>
        <v/>
      </c>
      <c r="J90" s="1219">
        <f>SUMIF(기획현황!$F:$F,$A90,기획현황!$AF:$AF)</f>
        <v>0</v>
      </c>
      <c r="K90" s="1204">
        <f>IF(ISERROR(VLOOKUP($A90,기획현황!$F:$BS,기획현황!$AU$1,FALSE))=TRUE,0,VLOOKUP($A90,기획현황!$F:$BS,기획현황!$AU$1,FALSE))</f>
        <v>0</v>
      </c>
      <c r="L90" s="1205">
        <f>IF(ISERROR(VLOOKUP($A90,기획현황!$F:$BS,기획현황!$AV$1,FALSE))=TRUE,0,VLOOKUP($A90,기획현황!$F:$BS,기획현황!$AV$1,FALSE))</f>
        <v>0</v>
      </c>
      <c r="M90" s="1206">
        <f>IF(ISERROR(VLOOKUP($A90,기획현황!$F:$BS,기획현황!$AW$1,FALSE))=TRUE,0,VLOOKUP($A90,기획현황!$F:$BS,기획현황!$AW$1,FALSE))</f>
        <v>0</v>
      </c>
      <c r="N90" s="1214">
        <f>IF(ISERROR(VLOOKUP($A90,기획현황!$F:$BS,기획현황!$AP$1,FALSE))=TRUE,0,VLOOKUP($A90,기획현황!$F:$BS,기획현황!$AP$1,FALSE))</f>
        <v>0</v>
      </c>
      <c r="O90" s="1204">
        <f t="shared" si="10"/>
        <v>0</v>
      </c>
      <c r="P90" s="1218">
        <f t="shared" si="10"/>
        <v>0</v>
      </c>
      <c r="Q90" s="1215">
        <f t="shared" si="10"/>
        <v>0</v>
      </c>
      <c r="R90" s="1215">
        <f t="shared" si="10"/>
        <v>0</v>
      </c>
      <c r="S90" s="1216">
        <f t="shared" si="10"/>
        <v>0</v>
      </c>
      <c r="T90" s="1216">
        <f t="shared" si="10"/>
        <v>0</v>
      </c>
      <c r="U90" s="1217">
        <f>IF(ISERROR(VLOOKUP($A90,기획현황!$F:$BS,기획현황!$AM$1,FALSE))=TRUE,0,VLOOKUP($A90,기획현황!$F:$BS,기획현황!$AM$1,FALSE))</f>
        <v>0</v>
      </c>
      <c r="V90" s="1212">
        <f t="shared" si="13"/>
        <v>0</v>
      </c>
      <c r="W90" s="1213">
        <f>IF(ISERROR(VLOOKUP($A90,기획현황!$F:$BS,기획현황!$BG$1,FALSE))=TRUE,0,VLOOKUP($A90,기획현황!$F:$BS,기획현황!$BG$1,FALSE))</f>
        <v>0</v>
      </c>
      <c r="X90" s="1212"/>
      <c r="Y90" s="231"/>
      <c r="Z90" s="1204">
        <f t="shared" si="15"/>
        <v>0</v>
      </c>
      <c r="AA90" s="1205">
        <f t="shared" si="15"/>
        <v>0</v>
      </c>
      <c r="AB90" s="1220">
        <f t="shared" si="15"/>
        <v>0</v>
      </c>
      <c r="AC90" s="1214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204">
        <f t="shared" si="11"/>
        <v>0</v>
      </c>
      <c r="AE90" s="1215">
        <f t="shared" si="11"/>
        <v>0</v>
      </c>
      <c r="AF90" s="1215">
        <f t="shared" si="11"/>
        <v>0</v>
      </c>
      <c r="AG90" s="1215">
        <f t="shared" si="11"/>
        <v>0</v>
      </c>
      <c r="AH90" s="1216">
        <f t="shared" si="11"/>
        <v>0</v>
      </c>
      <c r="AI90" s="1216">
        <f t="shared" si="11"/>
        <v>0</v>
      </c>
      <c r="AJ90" s="1217">
        <f>IF(ISERROR(VLOOKUP($A90,기획현황!$F:$BS,기획현황!$AM$1,FALSE))=TRUE,0,VLOOKUP($A90,기획현황!$F:$BS,기획현황!$AM$1,FALSE))</f>
        <v>0</v>
      </c>
      <c r="AK90" s="1212">
        <f t="shared" si="12"/>
        <v>0</v>
      </c>
      <c r="AL90" s="31"/>
    </row>
    <row r="91" spans="2:38" ht="53.25" customHeight="1">
      <c r="B91" s="304" t="str">
        <f t="shared" si="14"/>
        <v/>
      </c>
      <c r="C91" s="1199">
        <f>IF(ISERROR(VLOOKUP($A91,기획현황!$F:$BS,기획현황!$AG$1,FALSE))=TRUE,0,VLOOKUP($A91,기획현황!$F:$BS,기획현황!$AG$1,FALSE))</f>
        <v>0</v>
      </c>
      <c r="D91" s="1199">
        <f>IF(ISERROR(VLOOKUP($A91,기획현황!$F:$BS,기획현황!$AK$1,FALSE))=TRUE,0,VLOOKUP($A91,기획현황!$F:$BS,기획현황!$AK$1,FALSE))</f>
        <v>0</v>
      </c>
      <c r="F91" s="1222"/>
      <c r="G91" s="1201" t="str">
        <f>IF(ISERROR(VLOOKUP($A91,기획현황!$F:$BS,기획현황!$U$1,FALSE))=TRUE,"",VLOOKUP($A91,기획현황!$F:$BS,기획현황!$U$1,FALSE))</f>
        <v/>
      </c>
      <c r="H91" s="1201" t="str">
        <f>IF(ISERROR(VLOOKUP($A91,기획현황!$F:$BS,기획현황!$X$1,FALSE))=TRUE,"",VLOOKUP($A91,기획현황!$F:$BS,기획현황!$X$1,FALSE))</f>
        <v/>
      </c>
      <c r="I91" s="1202" t="str">
        <f>IF(ISERROR(VLOOKUP($A91,기획현황!$F:$BS,기획현황!$AG$1,FALSE))=TRUE,"",VLOOKUP($A91,기획현황!$F:$BS,기획현황!$AG$1,FALSE))</f>
        <v/>
      </c>
      <c r="J91" s="1219">
        <f>SUMIF(기획현황!$F:$F,$A91,기획현황!$AF:$AF)</f>
        <v>0</v>
      </c>
      <c r="K91" s="1204">
        <f>IF(ISERROR(VLOOKUP($A91,기획현황!$F:$BS,기획현황!$AU$1,FALSE))=TRUE,0,VLOOKUP($A91,기획현황!$F:$BS,기획현황!$AU$1,FALSE))</f>
        <v>0</v>
      </c>
      <c r="L91" s="1205">
        <f>IF(ISERROR(VLOOKUP($A91,기획현황!$F:$BS,기획현황!$AV$1,FALSE))=TRUE,0,VLOOKUP($A91,기획현황!$F:$BS,기획현황!$AV$1,FALSE))</f>
        <v>0</v>
      </c>
      <c r="M91" s="1206">
        <f>IF(ISERROR(VLOOKUP($A91,기획현황!$F:$BS,기획현황!$AW$1,FALSE))=TRUE,0,VLOOKUP($A91,기획현황!$F:$BS,기획현황!$AW$1,FALSE))</f>
        <v>0</v>
      </c>
      <c r="N91" s="1214">
        <f>IF(ISERROR(VLOOKUP($A91,기획현황!$F:$BS,기획현황!$AP$1,FALSE))=TRUE,0,VLOOKUP($A91,기획현황!$F:$BS,기획현황!$AP$1,FALSE))</f>
        <v>0</v>
      </c>
      <c r="O91" s="1204">
        <f t="shared" si="10"/>
        <v>0</v>
      </c>
      <c r="P91" s="1218">
        <f t="shared" si="10"/>
        <v>0</v>
      </c>
      <c r="Q91" s="1215">
        <f t="shared" si="10"/>
        <v>0</v>
      </c>
      <c r="R91" s="1215">
        <f t="shared" si="10"/>
        <v>0</v>
      </c>
      <c r="S91" s="1216">
        <f t="shared" si="10"/>
        <v>0</v>
      </c>
      <c r="T91" s="1216">
        <f t="shared" si="10"/>
        <v>0</v>
      </c>
      <c r="U91" s="1217">
        <f>IF(ISERROR(VLOOKUP($A91,기획현황!$F:$BS,기획현황!$AM$1,FALSE))=TRUE,0,VLOOKUP($A91,기획현황!$F:$BS,기획현황!$AM$1,FALSE))</f>
        <v>0</v>
      </c>
      <c r="V91" s="1212">
        <f t="shared" si="13"/>
        <v>0</v>
      </c>
      <c r="W91" s="1213">
        <f>IF(ISERROR(VLOOKUP($A91,기획현황!$F:$BS,기획현황!$BG$1,FALSE))=TRUE,0,VLOOKUP($A91,기획현황!$F:$BS,기획현황!$BG$1,FALSE))</f>
        <v>0</v>
      </c>
      <c r="X91" s="1212"/>
      <c r="Y91" s="231"/>
      <c r="Z91" s="1204">
        <f t="shared" si="15"/>
        <v>0</v>
      </c>
      <c r="AA91" s="1205">
        <f t="shared" si="15"/>
        <v>0</v>
      </c>
      <c r="AB91" s="1220">
        <f t="shared" si="15"/>
        <v>0</v>
      </c>
      <c r="AC91" s="1214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204">
        <f t="shared" si="11"/>
        <v>0</v>
      </c>
      <c r="AE91" s="1215">
        <f t="shared" si="11"/>
        <v>0</v>
      </c>
      <c r="AF91" s="1215">
        <f t="shared" si="11"/>
        <v>0</v>
      </c>
      <c r="AG91" s="1215">
        <f t="shared" si="11"/>
        <v>0</v>
      </c>
      <c r="AH91" s="1216">
        <f t="shared" si="11"/>
        <v>0</v>
      </c>
      <c r="AI91" s="1216">
        <f t="shared" si="11"/>
        <v>0</v>
      </c>
      <c r="AJ91" s="1217">
        <f>IF(ISERROR(VLOOKUP($A91,기획현황!$F:$BS,기획현황!$AM$1,FALSE))=TRUE,0,VLOOKUP($A91,기획현황!$F:$BS,기획현황!$AM$1,FALSE))</f>
        <v>0</v>
      </c>
      <c r="AK91" s="1212">
        <f t="shared" si="12"/>
        <v>0</v>
      </c>
      <c r="AL91" s="31"/>
    </row>
    <row r="92" spans="2:38" ht="53.25" customHeight="1">
      <c r="B92" s="304" t="str">
        <f t="shared" si="14"/>
        <v/>
      </c>
      <c r="C92" s="1199">
        <f>IF(ISERROR(VLOOKUP($A92,기획현황!$F:$BS,기획현황!$AG$1,FALSE))=TRUE,0,VLOOKUP($A92,기획현황!$F:$BS,기획현황!$AG$1,FALSE))</f>
        <v>0</v>
      </c>
      <c r="D92" s="1199">
        <f>IF(ISERROR(VLOOKUP($A92,기획현황!$F:$BS,기획현황!$AK$1,FALSE))=TRUE,0,VLOOKUP($A92,기획현황!$F:$BS,기획현황!$AK$1,FALSE))</f>
        <v>0</v>
      </c>
      <c r="F92" s="1222"/>
      <c r="G92" s="1201" t="str">
        <f>IF(ISERROR(VLOOKUP($A92,기획현황!$F:$BS,기획현황!$U$1,FALSE))=TRUE,"",VLOOKUP($A92,기획현황!$F:$BS,기획현황!$U$1,FALSE))</f>
        <v/>
      </c>
      <c r="H92" s="1201" t="str">
        <f>IF(ISERROR(VLOOKUP($A92,기획현황!$F:$BS,기획현황!$X$1,FALSE))=TRUE,"",VLOOKUP($A92,기획현황!$F:$BS,기획현황!$X$1,FALSE))</f>
        <v/>
      </c>
      <c r="I92" s="1202" t="str">
        <f>IF(ISERROR(VLOOKUP($A92,기획현황!$F:$BS,기획현황!$AG$1,FALSE))=TRUE,"",VLOOKUP($A92,기획현황!$F:$BS,기획현황!$AG$1,FALSE))</f>
        <v/>
      </c>
      <c r="J92" s="1219">
        <f>SUMIF(기획현황!$F:$F,$A92,기획현황!$AF:$AF)</f>
        <v>0</v>
      </c>
      <c r="K92" s="1204">
        <f>IF(ISERROR(VLOOKUP($A92,기획현황!$F:$BS,기획현황!$AU$1,FALSE))=TRUE,0,VLOOKUP($A92,기획현황!$F:$BS,기획현황!$AU$1,FALSE))</f>
        <v>0</v>
      </c>
      <c r="L92" s="1205">
        <f>IF(ISERROR(VLOOKUP($A92,기획현황!$F:$BS,기획현황!$AV$1,FALSE))=TRUE,0,VLOOKUP($A92,기획현황!$F:$BS,기획현황!$AV$1,FALSE))</f>
        <v>0</v>
      </c>
      <c r="M92" s="1206">
        <f>IF(ISERROR(VLOOKUP($A92,기획현황!$F:$BS,기획현황!$AW$1,FALSE))=TRUE,0,VLOOKUP($A92,기획현황!$F:$BS,기획현황!$AW$1,FALSE))</f>
        <v>0</v>
      </c>
      <c r="N92" s="1214">
        <f>IF(ISERROR(VLOOKUP($A92,기획현황!$F:$BS,기획현황!$AP$1,FALSE))=TRUE,0,VLOOKUP($A92,기획현황!$F:$BS,기획현황!$AP$1,FALSE))</f>
        <v>0</v>
      </c>
      <c r="O92" s="1204">
        <f t="shared" si="10"/>
        <v>0</v>
      </c>
      <c r="P92" s="1218">
        <f t="shared" si="10"/>
        <v>0</v>
      </c>
      <c r="Q92" s="1215">
        <f t="shared" si="10"/>
        <v>0</v>
      </c>
      <c r="R92" s="1215">
        <f t="shared" si="10"/>
        <v>0</v>
      </c>
      <c r="S92" s="1216">
        <f t="shared" si="10"/>
        <v>0</v>
      </c>
      <c r="T92" s="1216">
        <f t="shared" si="10"/>
        <v>0</v>
      </c>
      <c r="U92" s="1217">
        <f>IF(ISERROR(VLOOKUP($A92,기획현황!$F:$BS,기획현황!$AM$1,FALSE))=TRUE,0,VLOOKUP($A92,기획현황!$F:$BS,기획현황!$AM$1,FALSE))</f>
        <v>0</v>
      </c>
      <c r="V92" s="1212">
        <f t="shared" si="13"/>
        <v>0</v>
      </c>
      <c r="W92" s="1213">
        <f>IF(ISERROR(VLOOKUP($A92,기획현황!$F:$BS,기획현황!$BG$1,FALSE))=TRUE,0,VLOOKUP($A92,기획현황!$F:$BS,기획현황!$BG$1,FALSE))</f>
        <v>0</v>
      </c>
      <c r="X92" s="1212"/>
      <c r="Y92" s="231"/>
      <c r="Z92" s="1204">
        <f t="shared" si="15"/>
        <v>0</v>
      </c>
      <c r="AA92" s="1205">
        <f t="shared" si="15"/>
        <v>0</v>
      </c>
      <c r="AB92" s="1220">
        <f t="shared" si="15"/>
        <v>0</v>
      </c>
      <c r="AC92" s="1214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204">
        <f t="shared" si="11"/>
        <v>0</v>
      </c>
      <c r="AE92" s="1215">
        <f t="shared" si="11"/>
        <v>0</v>
      </c>
      <c r="AF92" s="1215">
        <f t="shared" si="11"/>
        <v>0</v>
      </c>
      <c r="AG92" s="1215">
        <f t="shared" si="11"/>
        <v>0</v>
      </c>
      <c r="AH92" s="1216">
        <f t="shared" si="11"/>
        <v>0</v>
      </c>
      <c r="AI92" s="1216">
        <f t="shared" si="11"/>
        <v>0</v>
      </c>
      <c r="AJ92" s="1217">
        <f>IF(ISERROR(VLOOKUP($A92,기획현황!$F:$BS,기획현황!$AM$1,FALSE))=TRUE,0,VLOOKUP($A92,기획현황!$F:$BS,기획현황!$AM$1,FALSE))</f>
        <v>0</v>
      </c>
      <c r="AK92" s="1212">
        <f t="shared" si="12"/>
        <v>0</v>
      </c>
      <c r="AL92" s="31"/>
    </row>
    <row r="93" spans="2:38" ht="53.25" customHeight="1">
      <c r="B93" s="304" t="str">
        <f t="shared" si="14"/>
        <v/>
      </c>
      <c r="C93" s="1199">
        <f>IF(ISERROR(VLOOKUP($A93,기획현황!$F:$BS,기획현황!$AG$1,FALSE))=TRUE,0,VLOOKUP($A93,기획현황!$F:$BS,기획현황!$AG$1,FALSE))</f>
        <v>0</v>
      </c>
      <c r="D93" s="1199">
        <f>IF(ISERROR(VLOOKUP($A93,기획현황!$F:$BS,기획현황!$AK$1,FALSE))=TRUE,0,VLOOKUP($A93,기획현황!$F:$BS,기획현황!$AK$1,FALSE))</f>
        <v>0</v>
      </c>
      <c r="F93" s="1222"/>
      <c r="G93" s="1201" t="str">
        <f>IF(ISERROR(VLOOKUP($A93,기획현황!$F:$BS,기획현황!$U$1,FALSE))=TRUE,"",VLOOKUP($A93,기획현황!$F:$BS,기획현황!$U$1,FALSE))</f>
        <v/>
      </c>
      <c r="H93" s="1201" t="str">
        <f>IF(ISERROR(VLOOKUP($A93,기획현황!$F:$BS,기획현황!$X$1,FALSE))=TRUE,"",VLOOKUP($A93,기획현황!$F:$BS,기획현황!$X$1,FALSE))</f>
        <v/>
      </c>
      <c r="I93" s="1202" t="str">
        <f>IF(ISERROR(VLOOKUP($A93,기획현황!$F:$BS,기획현황!$AG$1,FALSE))=TRUE,"",VLOOKUP($A93,기획현황!$F:$BS,기획현황!$AG$1,FALSE))</f>
        <v/>
      </c>
      <c r="J93" s="1219">
        <f>SUMIF(기획현황!$F:$F,$A93,기획현황!$AF:$AF)</f>
        <v>0</v>
      </c>
      <c r="K93" s="1204">
        <f>IF(ISERROR(VLOOKUP($A93,기획현황!$F:$BS,기획현황!$AU$1,FALSE))=TRUE,0,VLOOKUP($A93,기획현황!$F:$BS,기획현황!$AU$1,FALSE))</f>
        <v>0</v>
      </c>
      <c r="L93" s="1205">
        <f>IF(ISERROR(VLOOKUP($A93,기획현황!$F:$BS,기획현황!$AV$1,FALSE))=TRUE,0,VLOOKUP($A93,기획현황!$F:$BS,기획현황!$AV$1,FALSE))</f>
        <v>0</v>
      </c>
      <c r="M93" s="1206">
        <f>IF(ISERROR(VLOOKUP($A93,기획현황!$F:$BS,기획현황!$AW$1,FALSE))=TRUE,0,VLOOKUP($A93,기획현황!$F:$BS,기획현황!$AW$1,FALSE))</f>
        <v>0</v>
      </c>
      <c r="N93" s="1214">
        <f>IF(ISERROR(VLOOKUP($A93,기획현황!$F:$BS,기획현황!$AP$1,FALSE))=TRUE,0,VLOOKUP($A93,기획현황!$F:$BS,기획현황!$AP$1,FALSE))</f>
        <v>0</v>
      </c>
      <c r="O93" s="1204">
        <f t="shared" si="10"/>
        <v>0</v>
      </c>
      <c r="P93" s="1218">
        <f t="shared" si="10"/>
        <v>0</v>
      </c>
      <c r="Q93" s="1215">
        <f t="shared" si="10"/>
        <v>0</v>
      </c>
      <c r="R93" s="1215">
        <f t="shared" si="10"/>
        <v>0</v>
      </c>
      <c r="S93" s="1216">
        <f t="shared" si="10"/>
        <v>0</v>
      </c>
      <c r="T93" s="1216">
        <f t="shared" si="10"/>
        <v>0</v>
      </c>
      <c r="U93" s="1217">
        <f>IF(ISERROR(VLOOKUP($A93,기획현황!$F:$BS,기획현황!$AM$1,FALSE))=TRUE,0,VLOOKUP($A93,기획현황!$F:$BS,기획현황!$AM$1,FALSE))</f>
        <v>0</v>
      </c>
      <c r="V93" s="1212">
        <f t="shared" si="13"/>
        <v>0</v>
      </c>
      <c r="W93" s="1213">
        <f>IF(ISERROR(VLOOKUP($A93,기획현황!$F:$BS,기획현황!$BG$1,FALSE))=TRUE,0,VLOOKUP($A93,기획현황!$F:$BS,기획현황!$BG$1,FALSE))</f>
        <v>0</v>
      </c>
      <c r="X93" s="1212"/>
      <c r="Y93" s="231"/>
      <c r="Z93" s="1204">
        <f t="shared" si="15"/>
        <v>0</v>
      </c>
      <c r="AA93" s="1205">
        <f t="shared" si="15"/>
        <v>0</v>
      </c>
      <c r="AB93" s="1220">
        <f t="shared" si="15"/>
        <v>0</v>
      </c>
      <c r="AC93" s="1214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204">
        <f t="shared" si="11"/>
        <v>0</v>
      </c>
      <c r="AE93" s="1215">
        <f t="shared" si="11"/>
        <v>0</v>
      </c>
      <c r="AF93" s="1215">
        <f t="shared" si="11"/>
        <v>0</v>
      </c>
      <c r="AG93" s="1215">
        <f t="shared" si="11"/>
        <v>0</v>
      </c>
      <c r="AH93" s="1216">
        <f t="shared" si="11"/>
        <v>0</v>
      </c>
      <c r="AI93" s="1216">
        <f t="shared" si="11"/>
        <v>0</v>
      </c>
      <c r="AJ93" s="1217">
        <f>IF(ISERROR(VLOOKUP($A93,기획현황!$F:$BS,기획현황!$AM$1,FALSE))=TRUE,0,VLOOKUP($A93,기획현황!$F:$BS,기획현황!$AM$1,FALSE))</f>
        <v>0</v>
      </c>
      <c r="AK93" s="1212">
        <f t="shared" si="12"/>
        <v>0</v>
      </c>
      <c r="AL93" s="31"/>
    </row>
    <row r="94" spans="2:38" ht="53.25" customHeight="1">
      <c r="B94" s="304" t="str">
        <f t="shared" si="14"/>
        <v/>
      </c>
      <c r="C94" s="1199">
        <f>IF(ISERROR(VLOOKUP($A94,기획현황!$F:$BS,기획현황!$AG$1,FALSE))=TRUE,0,VLOOKUP($A94,기획현황!$F:$BS,기획현황!$AG$1,FALSE))</f>
        <v>0</v>
      </c>
      <c r="D94" s="1199">
        <f>IF(ISERROR(VLOOKUP($A94,기획현황!$F:$BS,기획현황!$AK$1,FALSE))=TRUE,0,VLOOKUP($A94,기획현황!$F:$BS,기획현황!$AK$1,FALSE))</f>
        <v>0</v>
      </c>
      <c r="F94" s="1222"/>
      <c r="G94" s="1201" t="str">
        <f>IF(ISERROR(VLOOKUP($A94,기획현황!$F:$BS,기획현황!$U$1,FALSE))=TRUE,"",VLOOKUP($A94,기획현황!$F:$BS,기획현황!$U$1,FALSE))</f>
        <v/>
      </c>
      <c r="H94" s="1201" t="str">
        <f>IF(ISERROR(VLOOKUP($A94,기획현황!$F:$BS,기획현황!$X$1,FALSE))=TRUE,"",VLOOKUP($A94,기획현황!$F:$BS,기획현황!$X$1,FALSE))</f>
        <v/>
      </c>
      <c r="I94" s="1202" t="str">
        <f>IF(ISERROR(VLOOKUP($A94,기획현황!$F:$BS,기획현황!$AG$1,FALSE))=TRUE,"",VLOOKUP($A94,기획현황!$F:$BS,기획현황!$AG$1,FALSE))</f>
        <v/>
      </c>
      <c r="J94" s="1219">
        <f>SUMIF(기획현황!$F:$F,$A94,기획현황!$AF:$AF)</f>
        <v>0</v>
      </c>
      <c r="K94" s="1204">
        <f>IF(ISERROR(VLOOKUP($A94,기획현황!$F:$BS,기획현황!$AU$1,FALSE))=TRUE,0,VLOOKUP($A94,기획현황!$F:$BS,기획현황!$AU$1,FALSE))</f>
        <v>0</v>
      </c>
      <c r="L94" s="1205">
        <f>IF(ISERROR(VLOOKUP($A94,기획현황!$F:$BS,기획현황!$AV$1,FALSE))=TRUE,0,VLOOKUP($A94,기획현황!$F:$BS,기획현황!$AV$1,FALSE))</f>
        <v>0</v>
      </c>
      <c r="M94" s="1206">
        <f>IF(ISERROR(VLOOKUP($A94,기획현황!$F:$BS,기획현황!$AW$1,FALSE))=TRUE,0,VLOOKUP($A94,기획현황!$F:$BS,기획현황!$AW$1,FALSE))</f>
        <v>0</v>
      </c>
      <c r="N94" s="1214">
        <f>IF(ISERROR(VLOOKUP($A94,기획현황!$F:$BS,기획현황!$AP$1,FALSE))=TRUE,0,VLOOKUP($A94,기획현황!$F:$BS,기획현황!$AP$1,FALSE))</f>
        <v>0</v>
      </c>
      <c r="O94" s="1204">
        <f t="shared" si="10"/>
        <v>0</v>
      </c>
      <c r="P94" s="1218">
        <f t="shared" si="10"/>
        <v>0</v>
      </c>
      <c r="Q94" s="1215">
        <f t="shared" si="10"/>
        <v>0</v>
      </c>
      <c r="R94" s="1215">
        <f t="shared" si="10"/>
        <v>0</v>
      </c>
      <c r="S94" s="1216">
        <f t="shared" si="10"/>
        <v>0</v>
      </c>
      <c r="T94" s="1216">
        <f t="shared" si="10"/>
        <v>0</v>
      </c>
      <c r="U94" s="1217">
        <f>IF(ISERROR(VLOOKUP($A94,기획현황!$F:$BS,기획현황!$AM$1,FALSE))=TRUE,0,VLOOKUP($A94,기획현황!$F:$BS,기획현황!$AM$1,FALSE))</f>
        <v>0</v>
      </c>
      <c r="V94" s="1212">
        <f t="shared" si="13"/>
        <v>0</v>
      </c>
      <c r="W94" s="1213">
        <f>IF(ISERROR(VLOOKUP($A94,기획현황!$F:$BS,기획현황!$BG$1,FALSE))=TRUE,0,VLOOKUP($A94,기획현황!$F:$BS,기획현황!$BG$1,FALSE))</f>
        <v>0</v>
      </c>
      <c r="X94" s="1212"/>
      <c r="Y94" s="231"/>
      <c r="Z94" s="1204">
        <f t="shared" si="15"/>
        <v>0</v>
      </c>
      <c r="AA94" s="1205">
        <f t="shared" si="15"/>
        <v>0</v>
      </c>
      <c r="AB94" s="1220">
        <f t="shared" si="15"/>
        <v>0</v>
      </c>
      <c r="AC94" s="1214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204">
        <f t="shared" si="11"/>
        <v>0</v>
      </c>
      <c r="AE94" s="1215">
        <f t="shared" si="11"/>
        <v>0</v>
      </c>
      <c r="AF94" s="1215">
        <f t="shared" si="11"/>
        <v>0</v>
      </c>
      <c r="AG94" s="1215">
        <f t="shared" si="11"/>
        <v>0</v>
      </c>
      <c r="AH94" s="1216">
        <f t="shared" si="11"/>
        <v>0</v>
      </c>
      <c r="AI94" s="1216">
        <f t="shared" si="11"/>
        <v>0</v>
      </c>
      <c r="AJ94" s="1217">
        <f>IF(ISERROR(VLOOKUP($A94,기획현황!$F:$BS,기획현황!$AM$1,FALSE))=TRUE,0,VLOOKUP($A94,기획현황!$F:$BS,기획현황!$AM$1,FALSE))</f>
        <v>0</v>
      </c>
      <c r="AK94" s="1212">
        <f t="shared" si="12"/>
        <v>0</v>
      </c>
      <c r="AL94" s="31"/>
    </row>
    <row r="95" spans="2:38" ht="53.25" customHeight="1">
      <c r="B95" s="304" t="str">
        <f t="shared" si="14"/>
        <v/>
      </c>
      <c r="C95" s="1199">
        <f>IF(ISERROR(VLOOKUP($A95,기획현황!$F:$BS,기획현황!$AG$1,FALSE))=TRUE,0,VLOOKUP($A95,기획현황!$F:$BS,기획현황!$AG$1,FALSE))</f>
        <v>0</v>
      </c>
      <c r="D95" s="1199">
        <f>IF(ISERROR(VLOOKUP($A95,기획현황!$F:$BS,기획현황!$AK$1,FALSE))=TRUE,0,VLOOKUP($A95,기획현황!$F:$BS,기획현황!$AK$1,FALSE))</f>
        <v>0</v>
      </c>
      <c r="F95" s="1222"/>
      <c r="G95" s="1201" t="str">
        <f>IF(ISERROR(VLOOKUP($A95,기획현황!$F:$BS,기획현황!$U$1,FALSE))=TRUE,"",VLOOKUP($A95,기획현황!$F:$BS,기획현황!$U$1,FALSE))</f>
        <v/>
      </c>
      <c r="H95" s="1201" t="str">
        <f>IF(ISERROR(VLOOKUP($A95,기획현황!$F:$BS,기획현황!$X$1,FALSE))=TRUE,"",VLOOKUP($A95,기획현황!$F:$BS,기획현황!$X$1,FALSE))</f>
        <v/>
      </c>
      <c r="I95" s="1202" t="str">
        <f>IF(ISERROR(VLOOKUP($A95,기획현황!$F:$BS,기획현황!$AG$1,FALSE))=TRUE,"",VLOOKUP($A95,기획현황!$F:$BS,기획현황!$AG$1,FALSE))</f>
        <v/>
      </c>
      <c r="J95" s="1219">
        <f>SUMIF(기획현황!$F:$F,$A95,기획현황!$AF:$AF)</f>
        <v>0</v>
      </c>
      <c r="K95" s="1204">
        <f>IF(ISERROR(VLOOKUP($A95,기획현황!$F:$BS,기획현황!$AU$1,FALSE))=TRUE,0,VLOOKUP($A95,기획현황!$F:$BS,기획현황!$AU$1,FALSE))</f>
        <v>0</v>
      </c>
      <c r="L95" s="1205">
        <f>IF(ISERROR(VLOOKUP($A95,기획현황!$F:$BS,기획현황!$AV$1,FALSE))=TRUE,0,VLOOKUP($A95,기획현황!$F:$BS,기획현황!$AV$1,FALSE))</f>
        <v>0</v>
      </c>
      <c r="M95" s="1206">
        <f>IF(ISERROR(VLOOKUP($A95,기획현황!$F:$BS,기획현황!$AW$1,FALSE))=TRUE,0,VLOOKUP($A95,기획현황!$F:$BS,기획현황!$AW$1,FALSE))</f>
        <v>0</v>
      </c>
      <c r="N95" s="1214">
        <f>IF(ISERROR(VLOOKUP($A95,기획현황!$F:$BS,기획현황!$AP$1,FALSE))=TRUE,0,VLOOKUP($A95,기획현황!$F:$BS,기획현황!$AP$1,FALSE))</f>
        <v>0</v>
      </c>
      <c r="O95" s="1204">
        <f t="shared" si="10"/>
        <v>0</v>
      </c>
      <c r="P95" s="1218">
        <f t="shared" si="10"/>
        <v>0</v>
      </c>
      <c r="Q95" s="1215">
        <f t="shared" si="10"/>
        <v>0</v>
      </c>
      <c r="R95" s="1215">
        <f t="shared" si="10"/>
        <v>0</v>
      </c>
      <c r="S95" s="1216">
        <f t="shared" si="10"/>
        <v>0</v>
      </c>
      <c r="T95" s="1216">
        <f t="shared" si="10"/>
        <v>0</v>
      </c>
      <c r="U95" s="1217">
        <f>IF(ISERROR(VLOOKUP($A95,기획현황!$F:$BS,기획현황!$AM$1,FALSE))=TRUE,0,VLOOKUP($A95,기획현황!$F:$BS,기획현황!$AM$1,FALSE))</f>
        <v>0</v>
      </c>
      <c r="V95" s="1212">
        <f t="shared" si="13"/>
        <v>0</v>
      </c>
      <c r="W95" s="1213">
        <f>IF(ISERROR(VLOOKUP($A95,기획현황!$F:$BS,기획현황!$BG$1,FALSE))=TRUE,0,VLOOKUP($A95,기획현황!$F:$BS,기획현황!$BG$1,FALSE))</f>
        <v>0</v>
      </c>
      <c r="X95" s="1212"/>
      <c r="Y95" s="231"/>
      <c r="Z95" s="1204">
        <f t="shared" si="15"/>
        <v>0</v>
      </c>
      <c r="AA95" s="1205">
        <f t="shared" si="15"/>
        <v>0</v>
      </c>
      <c r="AB95" s="1220">
        <f t="shared" si="15"/>
        <v>0</v>
      </c>
      <c r="AC95" s="1214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204">
        <f t="shared" si="11"/>
        <v>0</v>
      </c>
      <c r="AE95" s="1215">
        <f t="shared" si="11"/>
        <v>0</v>
      </c>
      <c r="AF95" s="1215">
        <f t="shared" si="11"/>
        <v>0</v>
      </c>
      <c r="AG95" s="1215">
        <f t="shared" si="11"/>
        <v>0</v>
      </c>
      <c r="AH95" s="1216">
        <f t="shared" si="11"/>
        <v>0</v>
      </c>
      <c r="AI95" s="1216">
        <f t="shared" si="11"/>
        <v>0</v>
      </c>
      <c r="AJ95" s="1217">
        <f>IF(ISERROR(VLOOKUP($A95,기획현황!$F:$BS,기획현황!$AM$1,FALSE))=TRUE,0,VLOOKUP($A95,기획현황!$F:$BS,기획현황!$AM$1,FALSE))</f>
        <v>0</v>
      </c>
      <c r="AK95" s="1212">
        <f t="shared" si="12"/>
        <v>0</v>
      </c>
      <c r="AL95" s="31"/>
    </row>
    <row r="96" spans="2:38" ht="53.25" customHeight="1">
      <c r="B96" s="304" t="str">
        <f t="shared" si="14"/>
        <v/>
      </c>
      <c r="C96" s="1199">
        <f>IF(ISERROR(VLOOKUP($A96,기획현황!$F:$BS,기획현황!$AG$1,FALSE))=TRUE,0,VLOOKUP($A96,기획현황!$F:$BS,기획현황!$AG$1,FALSE))</f>
        <v>0</v>
      </c>
      <c r="D96" s="1199">
        <f>IF(ISERROR(VLOOKUP($A96,기획현황!$F:$BS,기획현황!$AK$1,FALSE))=TRUE,0,VLOOKUP($A96,기획현황!$F:$BS,기획현황!$AK$1,FALSE))</f>
        <v>0</v>
      </c>
      <c r="F96" s="1222"/>
      <c r="G96" s="1201" t="str">
        <f>IF(ISERROR(VLOOKUP($A96,기획현황!$F:$BS,기획현황!$U$1,FALSE))=TRUE,"",VLOOKUP($A96,기획현황!$F:$BS,기획현황!$U$1,FALSE))</f>
        <v/>
      </c>
      <c r="H96" s="1201" t="str">
        <f>IF(ISERROR(VLOOKUP($A96,기획현황!$F:$BS,기획현황!$X$1,FALSE))=TRUE,"",VLOOKUP($A96,기획현황!$F:$BS,기획현황!$X$1,FALSE))</f>
        <v/>
      </c>
      <c r="I96" s="1202" t="str">
        <f>IF(ISERROR(VLOOKUP($A96,기획현황!$F:$BS,기획현황!$AG$1,FALSE))=TRUE,"",VLOOKUP($A96,기획현황!$F:$BS,기획현황!$AG$1,FALSE))</f>
        <v/>
      </c>
      <c r="J96" s="1219">
        <f>SUMIF(기획현황!$F:$F,$A96,기획현황!$AF:$AF)</f>
        <v>0</v>
      </c>
      <c r="K96" s="1204">
        <f>IF(ISERROR(VLOOKUP($A96,기획현황!$F:$BS,기획현황!$AU$1,FALSE))=TRUE,0,VLOOKUP($A96,기획현황!$F:$BS,기획현황!$AU$1,FALSE))</f>
        <v>0</v>
      </c>
      <c r="L96" s="1205">
        <f>IF(ISERROR(VLOOKUP($A96,기획현황!$F:$BS,기획현황!$AV$1,FALSE))=TRUE,0,VLOOKUP($A96,기획현황!$F:$BS,기획현황!$AV$1,FALSE))</f>
        <v>0</v>
      </c>
      <c r="M96" s="1206">
        <f>IF(ISERROR(VLOOKUP($A96,기획현황!$F:$BS,기획현황!$AW$1,FALSE))=TRUE,0,VLOOKUP($A96,기획현황!$F:$BS,기획현황!$AW$1,FALSE))</f>
        <v>0</v>
      </c>
      <c r="N96" s="1214">
        <f>IF(ISERROR(VLOOKUP($A96,기획현황!$F:$BS,기획현황!$AP$1,FALSE))=TRUE,0,VLOOKUP($A96,기획현황!$F:$BS,기획현황!$AP$1,FALSE))</f>
        <v>0</v>
      </c>
      <c r="O96" s="1204">
        <f t="shared" si="10"/>
        <v>0</v>
      </c>
      <c r="P96" s="1218">
        <f t="shared" si="10"/>
        <v>0</v>
      </c>
      <c r="Q96" s="1215">
        <f t="shared" si="10"/>
        <v>0</v>
      </c>
      <c r="R96" s="1215">
        <f t="shared" si="10"/>
        <v>0</v>
      </c>
      <c r="S96" s="1216">
        <f t="shared" si="10"/>
        <v>0</v>
      </c>
      <c r="T96" s="1216">
        <f t="shared" si="10"/>
        <v>0</v>
      </c>
      <c r="U96" s="1217">
        <f>IF(ISERROR(VLOOKUP($A96,기획현황!$F:$BS,기획현황!$AM$1,FALSE))=TRUE,0,VLOOKUP($A96,기획현황!$F:$BS,기획현황!$AM$1,FALSE))</f>
        <v>0</v>
      </c>
      <c r="V96" s="1212">
        <f t="shared" si="13"/>
        <v>0</v>
      </c>
      <c r="W96" s="1213">
        <f>IF(ISERROR(VLOOKUP($A96,기획현황!$F:$BS,기획현황!$BG$1,FALSE))=TRUE,0,VLOOKUP($A96,기획현황!$F:$BS,기획현황!$BG$1,FALSE))</f>
        <v>0</v>
      </c>
      <c r="X96" s="1212"/>
      <c r="Y96" s="231"/>
      <c r="Z96" s="1204">
        <f t="shared" si="15"/>
        <v>0</v>
      </c>
      <c r="AA96" s="1205">
        <f t="shared" si="15"/>
        <v>0</v>
      </c>
      <c r="AB96" s="1220">
        <f t="shared" si="15"/>
        <v>0</v>
      </c>
      <c r="AC96" s="1214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204">
        <f t="shared" si="11"/>
        <v>0</v>
      </c>
      <c r="AE96" s="1215">
        <f t="shared" si="11"/>
        <v>0</v>
      </c>
      <c r="AF96" s="1215">
        <f t="shared" si="11"/>
        <v>0</v>
      </c>
      <c r="AG96" s="1215">
        <f t="shared" si="11"/>
        <v>0</v>
      </c>
      <c r="AH96" s="1216">
        <f t="shared" si="11"/>
        <v>0</v>
      </c>
      <c r="AI96" s="1216">
        <f t="shared" si="11"/>
        <v>0</v>
      </c>
      <c r="AJ96" s="1217">
        <f>IF(ISERROR(VLOOKUP($A96,기획현황!$F:$BS,기획현황!$AM$1,FALSE))=TRUE,0,VLOOKUP($A96,기획현황!$F:$BS,기획현황!$AM$1,FALSE))</f>
        <v>0</v>
      </c>
      <c r="AK96" s="1212">
        <f t="shared" si="12"/>
        <v>0</v>
      </c>
      <c r="AL96" s="31"/>
    </row>
    <row r="97" spans="2:38" ht="53.25" customHeight="1">
      <c r="B97" s="304" t="str">
        <f t="shared" si="14"/>
        <v/>
      </c>
      <c r="C97" s="1199">
        <f>IF(ISERROR(VLOOKUP($A97,기획현황!$F:$BS,기획현황!$AG$1,FALSE))=TRUE,0,VLOOKUP($A97,기획현황!$F:$BS,기획현황!$AG$1,FALSE))</f>
        <v>0</v>
      </c>
      <c r="D97" s="1199">
        <f>IF(ISERROR(VLOOKUP($A97,기획현황!$F:$BS,기획현황!$AK$1,FALSE))=TRUE,0,VLOOKUP($A97,기획현황!$F:$BS,기획현황!$AK$1,FALSE))</f>
        <v>0</v>
      </c>
      <c r="F97" s="1222"/>
      <c r="G97" s="1201" t="str">
        <f>IF(ISERROR(VLOOKUP($A97,기획현황!$F:$BS,기획현황!$U$1,FALSE))=TRUE,"",VLOOKUP($A97,기획현황!$F:$BS,기획현황!$U$1,FALSE))</f>
        <v/>
      </c>
      <c r="H97" s="1201" t="str">
        <f>IF(ISERROR(VLOOKUP($A97,기획현황!$F:$BS,기획현황!$X$1,FALSE))=TRUE,"",VLOOKUP($A97,기획현황!$F:$BS,기획현황!$X$1,FALSE))</f>
        <v/>
      </c>
      <c r="I97" s="1202" t="str">
        <f>IF(ISERROR(VLOOKUP($A97,기획현황!$F:$BS,기획현황!$AG$1,FALSE))=TRUE,"",VLOOKUP($A97,기획현황!$F:$BS,기획현황!$AG$1,FALSE))</f>
        <v/>
      </c>
      <c r="J97" s="1219">
        <f>SUMIF(기획현황!$F:$F,$A97,기획현황!$AF:$AF)</f>
        <v>0</v>
      </c>
      <c r="K97" s="1204">
        <f>IF(ISERROR(VLOOKUP($A97,기획현황!$F:$BS,기획현황!$AU$1,FALSE))=TRUE,0,VLOOKUP($A97,기획현황!$F:$BS,기획현황!$AU$1,FALSE))</f>
        <v>0</v>
      </c>
      <c r="L97" s="1205">
        <f>IF(ISERROR(VLOOKUP($A97,기획현황!$F:$BS,기획현황!$AV$1,FALSE))=TRUE,0,VLOOKUP($A97,기획현황!$F:$BS,기획현황!$AV$1,FALSE))</f>
        <v>0</v>
      </c>
      <c r="M97" s="1206">
        <f>IF(ISERROR(VLOOKUP($A97,기획현황!$F:$BS,기획현황!$AW$1,FALSE))=TRUE,0,VLOOKUP($A97,기획현황!$F:$BS,기획현황!$AW$1,FALSE))</f>
        <v>0</v>
      </c>
      <c r="N97" s="1214">
        <f>IF(ISERROR(VLOOKUP($A97,기획현황!$F:$BS,기획현황!$AP$1,FALSE))=TRUE,0,VLOOKUP($A97,기획현황!$F:$BS,기획현황!$AP$1,FALSE))</f>
        <v>0</v>
      </c>
      <c r="O97" s="1204">
        <f t="shared" si="10"/>
        <v>0</v>
      </c>
      <c r="P97" s="1218">
        <f t="shared" si="10"/>
        <v>0</v>
      </c>
      <c r="Q97" s="1215">
        <f t="shared" si="10"/>
        <v>0</v>
      </c>
      <c r="R97" s="1215">
        <f t="shared" si="10"/>
        <v>0</v>
      </c>
      <c r="S97" s="1216">
        <f t="shared" si="10"/>
        <v>0</v>
      </c>
      <c r="T97" s="1216">
        <f t="shared" si="10"/>
        <v>0</v>
      </c>
      <c r="U97" s="1217">
        <f>IF(ISERROR(VLOOKUP($A97,기획현황!$F:$BS,기획현황!$AM$1,FALSE))=TRUE,0,VLOOKUP($A97,기획현황!$F:$BS,기획현황!$AM$1,FALSE))</f>
        <v>0</v>
      </c>
      <c r="V97" s="1212">
        <f t="shared" si="13"/>
        <v>0</v>
      </c>
      <c r="W97" s="1213">
        <f>IF(ISERROR(VLOOKUP($A97,기획현황!$F:$BS,기획현황!$BG$1,FALSE))=TRUE,0,VLOOKUP($A97,기획현황!$F:$BS,기획현황!$BG$1,FALSE))</f>
        <v>0</v>
      </c>
      <c r="X97" s="1212"/>
      <c r="Y97" s="231"/>
      <c r="Z97" s="1204">
        <f t="shared" si="15"/>
        <v>0</v>
      </c>
      <c r="AA97" s="1205">
        <f t="shared" si="15"/>
        <v>0</v>
      </c>
      <c r="AB97" s="1220">
        <f t="shared" si="15"/>
        <v>0</v>
      </c>
      <c r="AC97" s="1214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204">
        <f t="shared" si="11"/>
        <v>0</v>
      </c>
      <c r="AE97" s="1215">
        <f t="shared" si="11"/>
        <v>0</v>
      </c>
      <c r="AF97" s="1215">
        <f t="shared" si="11"/>
        <v>0</v>
      </c>
      <c r="AG97" s="1215">
        <f t="shared" si="11"/>
        <v>0</v>
      </c>
      <c r="AH97" s="1216">
        <f t="shared" si="11"/>
        <v>0</v>
      </c>
      <c r="AI97" s="1216">
        <f t="shared" si="11"/>
        <v>0</v>
      </c>
      <c r="AJ97" s="1217">
        <f>IF(ISERROR(VLOOKUP($A97,기획현황!$F:$BS,기획현황!$AM$1,FALSE))=TRUE,0,VLOOKUP($A97,기획현황!$F:$BS,기획현황!$AM$1,FALSE))</f>
        <v>0</v>
      </c>
      <c r="AK97" s="1212">
        <f t="shared" si="12"/>
        <v>0</v>
      </c>
      <c r="AL97" s="31"/>
    </row>
    <row r="98" spans="2:38" ht="53.25" customHeight="1">
      <c r="B98" s="304" t="str">
        <f t="shared" si="14"/>
        <v/>
      </c>
      <c r="C98" s="1199">
        <f>IF(ISERROR(VLOOKUP($A98,기획현황!$F:$BS,기획현황!$AG$1,FALSE))=TRUE,0,VLOOKUP($A98,기획현황!$F:$BS,기획현황!$AG$1,FALSE))</f>
        <v>0</v>
      </c>
      <c r="D98" s="1199">
        <f>IF(ISERROR(VLOOKUP($A98,기획현황!$F:$BS,기획현황!$AK$1,FALSE))=TRUE,0,VLOOKUP($A98,기획현황!$F:$BS,기획현황!$AK$1,FALSE))</f>
        <v>0</v>
      </c>
      <c r="F98" s="1222"/>
      <c r="G98" s="1201" t="str">
        <f>IF(ISERROR(VLOOKUP($A98,기획현황!$F:$BS,기획현황!$U$1,FALSE))=TRUE,"",VLOOKUP($A98,기획현황!$F:$BS,기획현황!$U$1,FALSE))</f>
        <v/>
      </c>
      <c r="H98" s="1201" t="str">
        <f>IF(ISERROR(VLOOKUP($A98,기획현황!$F:$BS,기획현황!$X$1,FALSE))=TRUE,"",VLOOKUP($A98,기획현황!$F:$BS,기획현황!$X$1,FALSE))</f>
        <v/>
      </c>
      <c r="I98" s="1202" t="str">
        <f>IF(ISERROR(VLOOKUP($A98,기획현황!$F:$BS,기획현황!$AG$1,FALSE))=TRUE,"",VLOOKUP($A98,기획현황!$F:$BS,기획현황!$AG$1,FALSE))</f>
        <v/>
      </c>
      <c r="J98" s="1219">
        <f>SUMIF(기획현황!$F:$F,$A98,기획현황!$AF:$AF)</f>
        <v>0</v>
      </c>
      <c r="K98" s="1204">
        <f>IF(ISERROR(VLOOKUP($A98,기획현황!$F:$BS,기획현황!$AU$1,FALSE))=TRUE,0,VLOOKUP($A98,기획현황!$F:$BS,기획현황!$AU$1,FALSE))</f>
        <v>0</v>
      </c>
      <c r="L98" s="1205">
        <f>IF(ISERROR(VLOOKUP($A98,기획현황!$F:$BS,기획현황!$AV$1,FALSE))=TRUE,0,VLOOKUP($A98,기획현황!$F:$BS,기획현황!$AV$1,FALSE))</f>
        <v>0</v>
      </c>
      <c r="M98" s="1206">
        <f>IF(ISERROR(VLOOKUP($A98,기획현황!$F:$BS,기획현황!$AW$1,FALSE))=TRUE,0,VLOOKUP($A98,기획현황!$F:$BS,기획현황!$AW$1,FALSE))</f>
        <v>0</v>
      </c>
      <c r="N98" s="1214">
        <f>IF(ISERROR(VLOOKUP($A98,기획현황!$F:$BS,기획현황!$AP$1,FALSE))=TRUE,0,VLOOKUP($A98,기획현황!$F:$BS,기획현황!$AP$1,FALSE))</f>
        <v>0</v>
      </c>
      <c r="O98" s="1204">
        <f t="shared" si="10"/>
        <v>0</v>
      </c>
      <c r="P98" s="1218">
        <f t="shared" si="10"/>
        <v>0</v>
      </c>
      <c r="Q98" s="1215">
        <f t="shared" si="10"/>
        <v>0</v>
      </c>
      <c r="R98" s="1215">
        <f t="shared" si="10"/>
        <v>0</v>
      </c>
      <c r="S98" s="1216">
        <f t="shared" si="10"/>
        <v>0</v>
      </c>
      <c r="T98" s="1216">
        <f t="shared" si="10"/>
        <v>0</v>
      </c>
      <c r="U98" s="1217">
        <f>IF(ISERROR(VLOOKUP($A98,기획현황!$F:$BS,기획현황!$AM$1,FALSE))=TRUE,0,VLOOKUP($A98,기획현황!$F:$BS,기획현황!$AM$1,FALSE))</f>
        <v>0</v>
      </c>
      <c r="V98" s="1212">
        <f t="shared" si="13"/>
        <v>0</v>
      </c>
      <c r="W98" s="1213">
        <f>IF(ISERROR(VLOOKUP($A98,기획현황!$F:$BS,기획현황!$BG$1,FALSE))=TRUE,0,VLOOKUP($A98,기획현황!$F:$BS,기획현황!$BG$1,FALSE))</f>
        <v>0</v>
      </c>
      <c r="X98" s="1212"/>
      <c r="Y98" s="231"/>
      <c r="Z98" s="1204">
        <f t="shared" si="15"/>
        <v>0</v>
      </c>
      <c r="AA98" s="1205">
        <f t="shared" si="15"/>
        <v>0</v>
      </c>
      <c r="AB98" s="1220">
        <f t="shared" si="15"/>
        <v>0</v>
      </c>
      <c r="AC98" s="1214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204">
        <f t="shared" si="11"/>
        <v>0</v>
      </c>
      <c r="AE98" s="1215">
        <f t="shared" si="11"/>
        <v>0</v>
      </c>
      <c r="AF98" s="1215">
        <f t="shared" si="11"/>
        <v>0</v>
      </c>
      <c r="AG98" s="1215">
        <f t="shared" si="11"/>
        <v>0</v>
      </c>
      <c r="AH98" s="1216">
        <f t="shared" si="11"/>
        <v>0</v>
      </c>
      <c r="AI98" s="1216">
        <f t="shared" si="11"/>
        <v>0</v>
      </c>
      <c r="AJ98" s="1217">
        <f>IF(ISERROR(VLOOKUP($A98,기획현황!$F:$BS,기획현황!$AM$1,FALSE))=TRUE,0,VLOOKUP($A98,기획현황!$F:$BS,기획현황!$AM$1,FALSE))</f>
        <v>0</v>
      </c>
      <c r="AK98" s="1212">
        <f t="shared" si="12"/>
        <v>0</v>
      </c>
      <c r="AL98" s="31"/>
    </row>
    <row r="99" spans="2:38" ht="53.25" customHeight="1">
      <c r="B99" s="304" t="str">
        <f t="shared" si="14"/>
        <v/>
      </c>
      <c r="C99" s="1199">
        <f>IF(ISERROR(VLOOKUP($A99,기획현황!$F:$BS,기획현황!$AG$1,FALSE))=TRUE,0,VLOOKUP($A99,기획현황!$F:$BS,기획현황!$AG$1,FALSE))</f>
        <v>0</v>
      </c>
      <c r="D99" s="1199">
        <f>IF(ISERROR(VLOOKUP($A99,기획현황!$F:$BS,기획현황!$AK$1,FALSE))=TRUE,0,VLOOKUP($A99,기획현황!$F:$BS,기획현황!$AK$1,FALSE))</f>
        <v>0</v>
      </c>
      <c r="F99" s="1222"/>
      <c r="G99" s="1201" t="str">
        <f>IF(ISERROR(VLOOKUP($A99,기획현황!$F:$BS,기획현황!$U$1,FALSE))=TRUE,"",VLOOKUP($A99,기획현황!$F:$BS,기획현황!$U$1,FALSE))</f>
        <v/>
      </c>
      <c r="H99" s="1201" t="str">
        <f>IF(ISERROR(VLOOKUP($A99,기획현황!$F:$BS,기획현황!$X$1,FALSE))=TRUE,"",VLOOKUP($A99,기획현황!$F:$BS,기획현황!$X$1,FALSE))</f>
        <v/>
      </c>
      <c r="I99" s="1202" t="str">
        <f>IF(ISERROR(VLOOKUP($A99,기획현황!$F:$BS,기획현황!$AG$1,FALSE))=TRUE,"",VLOOKUP($A99,기획현황!$F:$BS,기획현황!$AG$1,FALSE))</f>
        <v/>
      </c>
      <c r="J99" s="1219">
        <f>SUMIF(기획현황!$F:$F,$A99,기획현황!$AF:$AF)</f>
        <v>0</v>
      </c>
      <c r="K99" s="1204">
        <f>IF(ISERROR(VLOOKUP($A99,기획현황!$F:$BS,기획현황!$AU$1,FALSE))=TRUE,0,VLOOKUP($A99,기획현황!$F:$BS,기획현황!$AU$1,FALSE))</f>
        <v>0</v>
      </c>
      <c r="L99" s="1205">
        <f>IF(ISERROR(VLOOKUP($A99,기획현황!$F:$BS,기획현황!$AV$1,FALSE))=TRUE,0,VLOOKUP($A99,기획현황!$F:$BS,기획현황!$AV$1,FALSE))</f>
        <v>0</v>
      </c>
      <c r="M99" s="1206">
        <f>IF(ISERROR(VLOOKUP($A99,기획현황!$F:$BS,기획현황!$AW$1,FALSE))=TRUE,0,VLOOKUP($A99,기획현황!$F:$BS,기획현황!$AW$1,FALSE))</f>
        <v>0</v>
      </c>
      <c r="N99" s="1214">
        <f>IF(ISERROR(VLOOKUP($A99,기획현황!$F:$BS,기획현황!$AP$1,FALSE))=TRUE,0,VLOOKUP($A99,기획현황!$F:$BS,기획현황!$AP$1,FALSE))</f>
        <v>0</v>
      </c>
      <c r="O99" s="1204">
        <f t="shared" si="10"/>
        <v>0</v>
      </c>
      <c r="P99" s="1218">
        <f t="shared" si="10"/>
        <v>0</v>
      </c>
      <c r="Q99" s="1215">
        <f t="shared" si="10"/>
        <v>0</v>
      </c>
      <c r="R99" s="1215">
        <f t="shared" si="10"/>
        <v>0</v>
      </c>
      <c r="S99" s="1216">
        <f t="shared" si="10"/>
        <v>0</v>
      </c>
      <c r="T99" s="1216">
        <f t="shared" si="10"/>
        <v>0</v>
      </c>
      <c r="U99" s="1217">
        <f>IF(ISERROR(VLOOKUP($A99,기획현황!$F:$BS,기획현황!$AM$1,FALSE))=TRUE,0,VLOOKUP($A99,기획현황!$F:$BS,기획현황!$AM$1,FALSE))</f>
        <v>0</v>
      </c>
      <c r="V99" s="1212">
        <f t="shared" si="13"/>
        <v>0</v>
      </c>
      <c r="W99" s="1213">
        <f>IF(ISERROR(VLOOKUP($A99,기획현황!$F:$BS,기획현황!$BG$1,FALSE))=TRUE,0,VLOOKUP($A99,기획현황!$F:$BS,기획현황!$BG$1,FALSE))</f>
        <v>0</v>
      </c>
      <c r="X99" s="1212"/>
      <c r="Y99" s="231"/>
      <c r="Z99" s="1204">
        <f t="shared" si="15"/>
        <v>0</v>
      </c>
      <c r="AA99" s="1205">
        <f t="shared" si="15"/>
        <v>0</v>
      </c>
      <c r="AB99" s="1220">
        <f t="shared" si="15"/>
        <v>0</v>
      </c>
      <c r="AC99" s="1214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204">
        <f t="shared" si="11"/>
        <v>0</v>
      </c>
      <c r="AE99" s="1215">
        <f t="shared" si="11"/>
        <v>0</v>
      </c>
      <c r="AF99" s="1215">
        <f t="shared" si="11"/>
        <v>0</v>
      </c>
      <c r="AG99" s="1215">
        <f t="shared" si="11"/>
        <v>0</v>
      </c>
      <c r="AH99" s="1216">
        <f t="shared" si="11"/>
        <v>0</v>
      </c>
      <c r="AI99" s="1216">
        <f t="shared" si="11"/>
        <v>0</v>
      </c>
      <c r="AJ99" s="1217">
        <f>IF(ISERROR(VLOOKUP($A99,기획현황!$F:$BS,기획현황!$AM$1,FALSE))=TRUE,0,VLOOKUP($A99,기획현황!$F:$BS,기획현황!$AM$1,FALSE))</f>
        <v>0</v>
      </c>
      <c r="AK99" s="1212">
        <f t="shared" si="12"/>
        <v>0</v>
      </c>
      <c r="AL99" s="31"/>
    </row>
    <row r="100" spans="2:38" ht="53.25" customHeight="1">
      <c r="B100" s="304" t="str">
        <f t="shared" si="14"/>
        <v/>
      </c>
      <c r="C100" s="1199">
        <f>IF(ISERROR(VLOOKUP($A100,기획현황!$F:$BS,기획현황!$AG$1,FALSE))=TRUE,0,VLOOKUP($A100,기획현황!$F:$BS,기획현황!$AG$1,FALSE))</f>
        <v>0</v>
      </c>
      <c r="D100" s="1199">
        <f>IF(ISERROR(VLOOKUP($A100,기획현황!$F:$BS,기획현황!$AK$1,FALSE))=TRUE,0,VLOOKUP($A100,기획현황!$F:$BS,기획현황!$AK$1,FALSE))</f>
        <v>0</v>
      </c>
      <c r="F100" s="1222"/>
      <c r="G100" s="1201" t="str">
        <f>IF(ISERROR(VLOOKUP($A100,기획현황!$F:$BS,기획현황!$U$1,FALSE))=TRUE,"",VLOOKUP($A100,기획현황!$F:$BS,기획현황!$U$1,FALSE))</f>
        <v/>
      </c>
      <c r="H100" s="1201" t="str">
        <f>IF(ISERROR(VLOOKUP($A100,기획현황!$F:$BS,기획현황!$X$1,FALSE))=TRUE,"",VLOOKUP($A100,기획현황!$F:$BS,기획현황!$X$1,FALSE))</f>
        <v/>
      </c>
      <c r="I100" s="1202" t="str">
        <f>IF(ISERROR(VLOOKUP($A100,기획현황!$F:$BS,기획현황!$AG$1,FALSE))=TRUE,"",VLOOKUP($A100,기획현황!$F:$BS,기획현황!$AG$1,FALSE))</f>
        <v/>
      </c>
      <c r="J100" s="1219">
        <f>SUMIF(기획현황!$F:$F,$A100,기획현황!$AF:$AF)</f>
        <v>0</v>
      </c>
      <c r="K100" s="1204">
        <f>IF(ISERROR(VLOOKUP($A100,기획현황!$F:$BS,기획현황!$AU$1,FALSE))=TRUE,0,VLOOKUP($A100,기획현황!$F:$BS,기획현황!$AU$1,FALSE))</f>
        <v>0</v>
      </c>
      <c r="L100" s="1205">
        <f>IF(ISERROR(VLOOKUP($A100,기획현황!$F:$BS,기획현황!$AV$1,FALSE))=TRUE,0,VLOOKUP($A100,기획현황!$F:$BS,기획현황!$AV$1,FALSE))</f>
        <v>0</v>
      </c>
      <c r="M100" s="1206">
        <f>IF(ISERROR(VLOOKUP($A100,기획현황!$F:$BS,기획현황!$AW$1,FALSE))=TRUE,0,VLOOKUP($A100,기획현황!$F:$BS,기획현황!$AW$1,FALSE))</f>
        <v>0</v>
      </c>
      <c r="N100" s="1214">
        <f>IF(ISERROR(VLOOKUP($A100,기획현황!$F:$BS,기획현황!$AP$1,FALSE))=TRUE,0,VLOOKUP($A100,기획현황!$F:$BS,기획현황!$AP$1,FALSE))</f>
        <v>0</v>
      </c>
      <c r="O100" s="1204">
        <f t="shared" si="10"/>
        <v>0</v>
      </c>
      <c r="P100" s="1218">
        <f t="shared" si="10"/>
        <v>0</v>
      </c>
      <c r="Q100" s="1215">
        <f t="shared" si="10"/>
        <v>0</v>
      </c>
      <c r="R100" s="1215">
        <f t="shared" si="10"/>
        <v>0</v>
      </c>
      <c r="S100" s="1216">
        <f t="shared" si="10"/>
        <v>0</v>
      </c>
      <c r="T100" s="1216">
        <f t="shared" si="10"/>
        <v>0</v>
      </c>
      <c r="U100" s="1217">
        <f>IF(ISERROR(VLOOKUP($A100,기획현황!$F:$BS,기획현황!$AM$1,FALSE))=TRUE,0,VLOOKUP($A100,기획현황!$F:$BS,기획현황!$AM$1,FALSE))</f>
        <v>0</v>
      </c>
      <c r="V100" s="1212">
        <f t="shared" si="13"/>
        <v>0</v>
      </c>
      <c r="W100" s="1213">
        <f>IF(ISERROR(VLOOKUP($A100,기획현황!$F:$BS,기획현황!$BG$1,FALSE))=TRUE,0,VLOOKUP($A100,기획현황!$F:$BS,기획현황!$BG$1,FALSE))</f>
        <v>0</v>
      </c>
      <c r="X100" s="1212"/>
      <c r="Y100" s="231"/>
      <c r="Z100" s="1204">
        <f t="shared" si="15"/>
        <v>0</v>
      </c>
      <c r="AA100" s="1205">
        <f t="shared" si="15"/>
        <v>0</v>
      </c>
      <c r="AB100" s="1220">
        <f t="shared" si="15"/>
        <v>0</v>
      </c>
      <c r="AC100" s="1214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204">
        <f t="shared" si="11"/>
        <v>0</v>
      </c>
      <c r="AE100" s="1215">
        <f t="shared" si="11"/>
        <v>0</v>
      </c>
      <c r="AF100" s="1215">
        <f t="shared" si="11"/>
        <v>0</v>
      </c>
      <c r="AG100" s="1215">
        <f t="shared" si="11"/>
        <v>0</v>
      </c>
      <c r="AH100" s="1216">
        <f t="shared" si="11"/>
        <v>0</v>
      </c>
      <c r="AI100" s="1216">
        <f t="shared" si="11"/>
        <v>0</v>
      </c>
      <c r="AJ100" s="1217">
        <f>IF(ISERROR(VLOOKUP($A100,기획현황!$F:$BS,기획현황!$AM$1,FALSE))=TRUE,0,VLOOKUP($A100,기획현황!$F:$BS,기획현황!$AM$1,FALSE))</f>
        <v>0</v>
      </c>
      <c r="AK100" s="1212">
        <f t="shared" si="12"/>
        <v>0</v>
      </c>
      <c r="AL100" s="31"/>
    </row>
    <row r="101" spans="2:38" ht="53.25" customHeight="1">
      <c r="B101" s="304" t="str">
        <f t="shared" si="14"/>
        <v/>
      </c>
      <c r="C101" s="1199">
        <f>IF(ISERROR(VLOOKUP($A101,기획현황!$F:$BS,기획현황!$AG$1,FALSE))=TRUE,0,VLOOKUP($A101,기획현황!$F:$BS,기획현황!$AG$1,FALSE))</f>
        <v>0</v>
      </c>
      <c r="D101" s="1199">
        <f>IF(ISERROR(VLOOKUP($A101,기획현황!$F:$BS,기획현황!$AK$1,FALSE))=TRUE,0,VLOOKUP($A101,기획현황!$F:$BS,기획현황!$AK$1,FALSE))</f>
        <v>0</v>
      </c>
      <c r="F101" s="1222"/>
      <c r="G101" s="1201" t="str">
        <f>IF(ISERROR(VLOOKUP($A101,기획현황!$F:$BS,기획현황!$U$1,FALSE))=TRUE,"",VLOOKUP($A101,기획현황!$F:$BS,기획현황!$U$1,FALSE))</f>
        <v/>
      </c>
      <c r="H101" s="1201" t="str">
        <f>IF(ISERROR(VLOOKUP($A101,기획현황!$F:$BS,기획현황!$X$1,FALSE))=TRUE,"",VLOOKUP($A101,기획현황!$F:$BS,기획현황!$X$1,FALSE))</f>
        <v/>
      </c>
      <c r="I101" s="1202" t="str">
        <f>IF(ISERROR(VLOOKUP($A101,기획현황!$F:$BS,기획현황!$AG$1,FALSE))=TRUE,"",VLOOKUP($A101,기획현황!$F:$BS,기획현황!$AG$1,FALSE))</f>
        <v/>
      </c>
      <c r="J101" s="1219">
        <f>SUMIF(기획현황!$F:$F,$A101,기획현황!$AF:$AF)</f>
        <v>0</v>
      </c>
      <c r="K101" s="1204">
        <f>IF(ISERROR(VLOOKUP($A101,기획현황!$F:$BS,기획현황!$AU$1,FALSE))=TRUE,0,VLOOKUP($A101,기획현황!$F:$BS,기획현황!$AU$1,FALSE))</f>
        <v>0</v>
      </c>
      <c r="L101" s="1205">
        <f>IF(ISERROR(VLOOKUP($A101,기획현황!$F:$BS,기획현황!$AV$1,FALSE))=TRUE,0,VLOOKUP($A101,기획현황!$F:$BS,기획현황!$AV$1,FALSE))</f>
        <v>0</v>
      </c>
      <c r="M101" s="1206">
        <f>IF(ISERROR(VLOOKUP($A101,기획현황!$F:$BS,기획현황!$AW$1,FALSE))=TRUE,0,VLOOKUP($A101,기획현황!$F:$BS,기획현황!$AW$1,FALSE))</f>
        <v>0</v>
      </c>
      <c r="N101" s="1214">
        <f>IF(ISERROR(VLOOKUP($A101,기획현황!$F:$BS,기획현황!$AP$1,FALSE))=TRUE,0,VLOOKUP($A101,기획현황!$F:$BS,기획현황!$AP$1,FALSE))</f>
        <v>0</v>
      </c>
      <c r="O101" s="1204">
        <f t="shared" si="10"/>
        <v>0</v>
      </c>
      <c r="P101" s="1218">
        <f t="shared" si="10"/>
        <v>0</v>
      </c>
      <c r="Q101" s="1215">
        <f t="shared" si="10"/>
        <v>0</v>
      </c>
      <c r="R101" s="1215">
        <f t="shared" si="10"/>
        <v>0</v>
      </c>
      <c r="S101" s="1216">
        <f t="shared" si="10"/>
        <v>0</v>
      </c>
      <c r="T101" s="1216">
        <f t="shared" si="10"/>
        <v>0</v>
      </c>
      <c r="U101" s="1217">
        <f>IF(ISERROR(VLOOKUP($A101,기획현황!$F:$BS,기획현황!$AM$1,FALSE))=TRUE,0,VLOOKUP($A101,기획현황!$F:$BS,기획현황!$AM$1,FALSE))</f>
        <v>0</v>
      </c>
      <c r="V101" s="1212">
        <f t="shared" si="13"/>
        <v>0</v>
      </c>
      <c r="W101" s="1213">
        <f>IF(ISERROR(VLOOKUP($A101,기획현황!$F:$BS,기획현황!$BG$1,FALSE))=TRUE,0,VLOOKUP($A101,기획현황!$F:$BS,기획현황!$BG$1,FALSE))</f>
        <v>0</v>
      </c>
      <c r="X101" s="1212"/>
      <c r="Y101" s="231"/>
      <c r="Z101" s="1204">
        <f t="shared" si="15"/>
        <v>0</v>
      </c>
      <c r="AA101" s="1205">
        <f t="shared" si="15"/>
        <v>0</v>
      </c>
      <c r="AB101" s="1220">
        <f t="shared" si="15"/>
        <v>0</v>
      </c>
      <c r="AC101" s="1214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204">
        <f t="shared" si="11"/>
        <v>0</v>
      </c>
      <c r="AE101" s="1215">
        <f t="shared" si="11"/>
        <v>0</v>
      </c>
      <c r="AF101" s="1215">
        <f t="shared" si="11"/>
        <v>0</v>
      </c>
      <c r="AG101" s="1215">
        <f t="shared" si="11"/>
        <v>0</v>
      </c>
      <c r="AH101" s="1216">
        <f t="shared" si="11"/>
        <v>0</v>
      </c>
      <c r="AI101" s="1216">
        <f t="shared" si="11"/>
        <v>0</v>
      </c>
      <c r="AJ101" s="1217">
        <f>IF(ISERROR(VLOOKUP($A101,기획현황!$F:$BS,기획현황!$AM$1,FALSE))=TRUE,0,VLOOKUP($A101,기획현황!$F:$BS,기획현황!$AM$1,FALSE))</f>
        <v>0</v>
      </c>
      <c r="AK101" s="1212">
        <f t="shared" si="12"/>
        <v>0</v>
      </c>
      <c r="AL101" s="31"/>
    </row>
    <row r="102" spans="2:38" ht="53.25" customHeight="1">
      <c r="B102" s="304" t="str">
        <f t="shared" si="14"/>
        <v/>
      </c>
      <c r="C102" s="1199">
        <f>IF(ISERROR(VLOOKUP($A102,기획현황!$F:$BS,기획현황!$AG$1,FALSE))=TRUE,0,VLOOKUP($A102,기획현황!$F:$BS,기획현황!$AG$1,FALSE))</f>
        <v>0</v>
      </c>
      <c r="D102" s="1199">
        <f>IF(ISERROR(VLOOKUP($A102,기획현황!$F:$BS,기획현황!$AK$1,FALSE))=TRUE,0,VLOOKUP($A102,기획현황!$F:$BS,기획현황!$AK$1,FALSE))</f>
        <v>0</v>
      </c>
      <c r="F102" s="1222"/>
      <c r="G102" s="1201" t="str">
        <f>IF(ISERROR(VLOOKUP($A102,기획현황!$F:$BS,기획현황!$U$1,FALSE))=TRUE,"",VLOOKUP($A102,기획현황!$F:$BS,기획현황!$U$1,FALSE))</f>
        <v/>
      </c>
      <c r="H102" s="1201" t="str">
        <f>IF(ISERROR(VLOOKUP($A102,기획현황!$F:$BS,기획현황!$X$1,FALSE))=TRUE,"",VLOOKUP($A102,기획현황!$F:$BS,기획현황!$X$1,FALSE))</f>
        <v/>
      </c>
      <c r="I102" s="1202" t="str">
        <f>IF(ISERROR(VLOOKUP($A102,기획현황!$F:$BS,기획현황!$AG$1,FALSE))=TRUE,"",VLOOKUP($A102,기획현황!$F:$BS,기획현황!$AG$1,FALSE))</f>
        <v/>
      </c>
      <c r="J102" s="1219">
        <f>SUMIF(기획현황!$F:$F,$A102,기획현황!$AF:$AF)</f>
        <v>0</v>
      </c>
      <c r="K102" s="1204">
        <f>IF(ISERROR(VLOOKUP($A102,기획현황!$F:$BS,기획현황!$AU$1,FALSE))=TRUE,0,VLOOKUP($A102,기획현황!$F:$BS,기획현황!$AU$1,FALSE))</f>
        <v>0</v>
      </c>
      <c r="L102" s="1205">
        <f>IF(ISERROR(VLOOKUP($A102,기획현황!$F:$BS,기획현황!$AV$1,FALSE))=TRUE,0,VLOOKUP($A102,기획현황!$F:$BS,기획현황!$AV$1,FALSE))</f>
        <v>0</v>
      </c>
      <c r="M102" s="1206">
        <f>IF(ISERROR(VLOOKUP($A102,기획현황!$F:$BS,기획현황!$AW$1,FALSE))=TRUE,0,VLOOKUP($A102,기획현황!$F:$BS,기획현황!$AW$1,FALSE))</f>
        <v>0</v>
      </c>
      <c r="N102" s="1214">
        <f>IF(ISERROR(VLOOKUP($A102,기획현황!$F:$BS,기획현황!$AP$1,FALSE))=TRUE,0,VLOOKUP($A102,기획현황!$F:$BS,기획현황!$AP$1,FALSE))</f>
        <v>0</v>
      </c>
      <c r="O102" s="1204">
        <f t="shared" si="10"/>
        <v>0</v>
      </c>
      <c r="P102" s="1218">
        <f t="shared" si="10"/>
        <v>0</v>
      </c>
      <c r="Q102" s="1215">
        <f t="shared" si="10"/>
        <v>0</v>
      </c>
      <c r="R102" s="1215">
        <f t="shared" si="10"/>
        <v>0</v>
      </c>
      <c r="S102" s="1216">
        <f t="shared" si="10"/>
        <v>0</v>
      </c>
      <c r="T102" s="1216">
        <f t="shared" si="10"/>
        <v>0</v>
      </c>
      <c r="U102" s="1217">
        <f>IF(ISERROR(VLOOKUP($A102,기획현황!$F:$BS,기획현황!$AM$1,FALSE))=TRUE,0,VLOOKUP($A102,기획현황!$F:$BS,기획현황!$AM$1,FALSE))</f>
        <v>0</v>
      </c>
      <c r="V102" s="1212">
        <f t="shared" si="13"/>
        <v>0</v>
      </c>
      <c r="W102" s="1213">
        <f>IF(ISERROR(VLOOKUP($A102,기획현황!$F:$BS,기획현황!$BG$1,FALSE))=TRUE,0,VLOOKUP($A102,기획현황!$F:$BS,기획현황!$BG$1,FALSE))</f>
        <v>0</v>
      </c>
      <c r="X102" s="1212"/>
      <c r="Y102" s="231"/>
      <c r="Z102" s="1204">
        <f t="shared" si="15"/>
        <v>0</v>
      </c>
      <c r="AA102" s="1205">
        <f t="shared" si="15"/>
        <v>0</v>
      </c>
      <c r="AB102" s="1220">
        <f t="shared" si="15"/>
        <v>0</v>
      </c>
      <c r="AC102" s="1214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204">
        <f t="shared" si="11"/>
        <v>0</v>
      </c>
      <c r="AE102" s="1215">
        <f t="shared" si="11"/>
        <v>0</v>
      </c>
      <c r="AF102" s="1215">
        <f t="shared" si="11"/>
        <v>0</v>
      </c>
      <c r="AG102" s="1215">
        <f t="shared" si="11"/>
        <v>0</v>
      </c>
      <c r="AH102" s="1216">
        <f t="shared" si="11"/>
        <v>0</v>
      </c>
      <c r="AI102" s="1216">
        <f t="shared" si="11"/>
        <v>0</v>
      </c>
      <c r="AJ102" s="1217">
        <f>IF(ISERROR(VLOOKUP($A102,기획현황!$F:$BS,기획현황!$AM$1,FALSE))=TRUE,0,VLOOKUP($A102,기획현황!$F:$BS,기획현황!$AM$1,FALSE))</f>
        <v>0</v>
      </c>
      <c r="AK102" s="1212">
        <f t="shared" si="12"/>
        <v>0</v>
      </c>
      <c r="AL102" s="31"/>
    </row>
    <row r="103" spans="2:38" ht="53.25" customHeight="1">
      <c r="B103" s="304" t="str">
        <f t="shared" si="14"/>
        <v/>
      </c>
      <c r="C103" s="1199">
        <f>IF(ISERROR(VLOOKUP($A103,기획현황!$F:$BS,기획현황!$AG$1,FALSE))=TRUE,0,VLOOKUP($A103,기획현황!$F:$BS,기획현황!$AG$1,FALSE))</f>
        <v>0</v>
      </c>
      <c r="D103" s="1199">
        <f>IF(ISERROR(VLOOKUP($A103,기획현황!$F:$BS,기획현황!$AK$1,FALSE))=TRUE,0,VLOOKUP($A103,기획현황!$F:$BS,기획현황!$AK$1,FALSE))</f>
        <v>0</v>
      </c>
      <c r="F103" s="1222"/>
      <c r="G103" s="1201" t="str">
        <f>IF(ISERROR(VLOOKUP($A103,기획현황!$F:$BS,기획현황!$U$1,FALSE))=TRUE,"",VLOOKUP($A103,기획현황!$F:$BS,기획현황!$U$1,FALSE))</f>
        <v/>
      </c>
      <c r="H103" s="1201" t="str">
        <f>IF(ISERROR(VLOOKUP($A103,기획현황!$F:$BS,기획현황!$X$1,FALSE))=TRUE,"",VLOOKUP($A103,기획현황!$F:$BS,기획현황!$X$1,FALSE))</f>
        <v/>
      </c>
      <c r="I103" s="1202" t="str">
        <f>IF(ISERROR(VLOOKUP($A103,기획현황!$F:$BS,기획현황!$AG$1,FALSE))=TRUE,"",VLOOKUP($A103,기획현황!$F:$BS,기획현황!$AG$1,FALSE))</f>
        <v/>
      </c>
      <c r="J103" s="1219">
        <f>SUMIF(기획현황!$F:$F,$A103,기획현황!$AF:$AF)</f>
        <v>0</v>
      </c>
      <c r="K103" s="1204">
        <f>IF(ISERROR(VLOOKUP($A103,기획현황!$F:$BS,기획현황!$AU$1,FALSE))=TRUE,0,VLOOKUP($A103,기획현황!$F:$BS,기획현황!$AU$1,FALSE))</f>
        <v>0</v>
      </c>
      <c r="L103" s="1205">
        <f>IF(ISERROR(VLOOKUP($A103,기획현황!$F:$BS,기획현황!$AV$1,FALSE))=TRUE,0,VLOOKUP($A103,기획현황!$F:$BS,기획현황!$AV$1,FALSE))</f>
        <v>0</v>
      </c>
      <c r="M103" s="1206">
        <f>IF(ISERROR(VLOOKUP($A103,기획현황!$F:$BS,기획현황!$AW$1,FALSE))=TRUE,0,VLOOKUP($A103,기획현황!$F:$BS,기획현황!$AW$1,FALSE))</f>
        <v>0</v>
      </c>
      <c r="N103" s="1214">
        <f>IF(ISERROR(VLOOKUP($A103,기획현황!$F:$BS,기획현황!$AP$1,FALSE))=TRUE,0,VLOOKUP($A103,기획현황!$F:$BS,기획현황!$AP$1,FALSE))</f>
        <v>0</v>
      </c>
      <c r="O103" s="1204">
        <f t="shared" si="10"/>
        <v>0</v>
      </c>
      <c r="P103" s="1218">
        <f t="shared" si="10"/>
        <v>0</v>
      </c>
      <c r="Q103" s="1215">
        <f t="shared" si="10"/>
        <v>0</v>
      </c>
      <c r="R103" s="1215">
        <f t="shared" si="10"/>
        <v>0</v>
      </c>
      <c r="S103" s="1216">
        <f t="shared" si="10"/>
        <v>0</v>
      </c>
      <c r="T103" s="1216">
        <f t="shared" si="10"/>
        <v>0</v>
      </c>
      <c r="U103" s="1217">
        <f>IF(ISERROR(VLOOKUP($A103,기획현황!$F:$BS,기획현황!$AM$1,FALSE))=TRUE,0,VLOOKUP($A103,기획현황!$F:$BS,기획현황!$AM$1,FALSE))</f>
        <v>0</v>
      </c>
      <c r="V103" s="1212">
        <f t="shared" si="13"/>
        <v>0</v>
      </c>
      <c r="W103" s="1213">
        <f>IF(ISERROR(VLOOKUP($A103,기획현황!$F:$BS,기획현황!$BG$1,FALSE))=TRUE,0,VLOOKUP($A103,기획현황!$F:$BS,기획현황!$BG$1,FALSE))</f>
        <v>0</v>
      </c>
      <c r="X103" s="1212"/>
      <c r="Y103" s="231"/>
      <c r="Z103" s="1204">
        <f t="shared" si="15"/>
        <v>0</v>
      </c>
      <c r="AA103" s="1205">
        <f t="shared" si="15"/>
        <v>0</v>
      </c>
      <c r="AB103" s="1220">
        <f t="shared" si="15"/>
        <v>0</v>
      </c>
      <c r="AC103" s="1214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204">
        <f t="shared" si="11"/>
        <v>0</v>
      </c>
      <c r="AE103" s="1215">
        <f t="shared" si="11"/>
        <v>0</v>
      </c>
      <c r="AF103" s="1215">
        <f t="shared" si="11"/>
        <v>0</v>
      </c>
      <c r="AG103" s="1215">
        <f t="shared" si="11"/>
        <v>0</v>
      </c>
      <c r="AH103" s="1216">
        <f t="shared" si="11"/>
        <v>0</v>
      </c>
      <c r="AI103" s="1216">
        <f t="shared" si="11"/>
        <v>0</v>
      </c>
      <c r="AJ103" s="1217">
        <f>IF(ISERROR(VLOOKUP($A103,기획현황!$F:$BS,기획현황!$AM$1,FALSE))=TRUE,0,VLOOKUP($A103,기획현황!$F:$BS,기획현황!$AM$1,FALSE))</f>
        <v>0</v>
      </c>
      <c r="AK103" s="1212">
        <f t="shared" si="12"/>
        <v>0</v>
      </c>
      <c r="AL103" s="31"/>
    </row>
    <row r="104" spans="2:38" ht="53.25" customHeight="1">
      <c r="B104" s="304" t="str">
        <f t="shared" si="14"/>
        <v/>
      </c>
      <c r="C104" s="1199">
        <f>IF(ISERROR(VLOOKUP($A104,기획현황!$F:$BS,기획현황!$AG$1,FALSE))=TRUE,0,VLOOKUP($A104,기획현황!$F:$BS,기획현황!$AG$1,FALSE))</f>
        <v>0</v>
      </c>
      <c r="D104" s="1199">
        <f>IF(ISERROR(VLOOKUP($A104,기획현황!$F:$BS,기획현황!$AK$1,FALSE))=TRUE,0,VLOOKUP($A104,기획현황!$F:$BS,기획현황!$AK$1,FALSE))</f>
        <v>0</v>
      </c>
      <c r="F104" s="1222"/>
      <c r="G104" s="1201" t="str">
        <f>IF(ISERROR(VLOOKUP($A104,기획현황!$F:$BS,기획현황!$U$1,FALSE))=TRUE,"",VLOOKUP($A104,기획현황!$F:$BS,기획현황!$U$1,FALSE))</f>
        <v/>
      </c>
      <c r="H104" s="1201" t="str">
        <f>IF(ISERROR(VLOOKUP($A104,기획현황!$F:$BS,기획현황!$X$1,FALSE))=TRUE,"",VLOOKUP($A104,기획현황!$F:$BS,기획현황!$X$1,FALSE))</f>
        <v/>
      </c>
      <c r="I104" s="1202" t="str">
        <f>IF(ISERROR(VLOOKUP($A104,기획현황!$F:$BS,기획현황!$AG$1,FALSE))=TRUE,"",VLOOKUP($A104,기획현황!$F:$BS,기획현황!$AG$1,FALSE))</f>
        <v/>
      </c>
      <c r="J104" s="1219">
        <f>SUMIF(기획현황!$F:$F,$A104,기획현황!$AF:$AF)</f>
        <v>0</v>
      </c>
      <c r="K104" s="1204">
        <f>IF(ISERROR(VLOOKUP($A104,기획현황!$F:$BS,기획현황!$AU$1,FALSE))=TRUE,0,VLOOKUP($A104,기획현황!$F:$BS,기획현황!$AU$1,FALSE))</f>
        <v>0</v>
      </c>
      <c r="L104" s="1205">
        <f>IF(ISERROR(VLOOKUP($A104,기획현황!$F:$BS,기획현황!$AV$1,FALSE))=TRUE,0,VLOOKUP($A104,기획현황!$F:$BS,기획현황!$AV$1,FALSE))</f>
        <v>0</v>
      </c>
      <c r="M104" s="1206">
        <f>IF(ISERROR(VLOOKUP($A104,기획현황!$F:$BS,기획현황!$AW$1,FALSE))=TRUE,0,VLOOKUP($A104,기획현황!$F:$BS,기획현황!$AW$1,FALSE))</f>
        <v>0</v>
      </c>
      <c r="N104" s="1214">
        <f>IF(ISERROR(VLOOKUP($A104,기획현황!$F:$BS,기획현황!$AP$1,FALSE))=TRUE,0,VLOOKUP($A104,기획현황!$F:$BS,기획현황!$AP$1,FALSE))</f>
        <v>0</v>
      </c>
      <c r="O104" s="1204">
        <f t="shared" si="10"/>
        <v>0</v>
      </c>
      <c r="P104" s="1218">
        <f t="shared" si="10"/>
        <v>0</v>
      </c>
      <c r="Q104" s="1215">
        <f t="shared" si="10"/>
        <v>0</v>
      </c>
      <c r="R104" s="1215">
        <f t="shared" si="10"/>
        <v>0</v>
      </c>
      <c r="S104" s="1216">
        <f t="shared" si="10"/>
        <v>0</v>
      </c>
      <c r="T104" s="1216">
        <f t="shared" si="10"/>
        <v>0</v>
      </c>
      <c r="U104" s="1217">
        <f>IF(ISERROR(VLOOKUP($A104,기획현황!$F:$BS,기획현황!$AM$1,FALSE))=TRUE,0,VLOOKUP($A104,기획현황!$F:$BS,기획현황!$AM$1,FALSE))</f>
        <v>0</v>
      </c>
      <c r="V104" s="1212">
        <f t="shared" si="13"/>
        <v>0</v>
      </c>
      <c r="W104" s="1213">
        <f>IF(ISERROR(VLOOKUP($A104,기획현황!$F:$BS,기획현황!$BG$1,FALSE))=TRUE,0,VLOOKUP($A104,기획현황!$F:$BS,기획현황!$BG$1,FALSE))</f>
        <v>0</v>
      </c>
      <c r="X104" s="1212"/>
      <c r="Y104" s="231"/>
      <c r="Z104" s="1204">
        <f t="shared" si="15"/>
        <v>0</v>
      </c>
      <c r="AA104" s="1205">
        <f t="shared" si="15"/>
        <v>0</v>
      </c>
      <c r="AB104" s="1220">
        <f t="shared" si="15"/>
        <v>0</v>
      </c>
      <c r="AC104" s="1214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204">
        <f t="shared" si="11"/>
        <v>0</v>
      </c>
      <c r="AE104" s="1215">
        <f t="shared" si="11"/>
        <v>0</v>
      </c>
      <c r="AF104" s="1215">
        <f t="shared" si="11"/>
        <v>0</v>
      </c>
      <c r="AG104" s="1215">
        <f t="shared" si="11"/>
        <v>0</v>
      </c>
      <c r="AH104" s="1216">
        <f t="shared" si="11"/>
        <v>0</v>
      </c>
      <c r="AI104" s="1216">
        <f t="shared" si="11"/>
        <v>0</v>
      </c>
      <c r="AJ104" s="1217">
        <f>IF(ISERROR(VLOOKUP($A104,기획현황!$F:$BS,기획현황!$AM$1,FALSE))=TRUE,0,VLOOKUP($A104,기획현황!$F:$BS,기획현황!$AM$1,FALSE))</f>
        <v>0</v>
      </c>
      <c r="AK104" s="1212">
        <f t="shared" si="12"/>
        <v>0</v>
      </c>
      <c r="AL104" s="31"/>
    </row>
    <row r="105" spans="2:38" ht="53.25" customHeight="1">
      <c r="B105" s="304" t="str">
        <f t="shared" si="14"/>
        <v/>
      </c>
      <c r="C105" s="1199">
        <f>IF(ISERROR(VLOOKUP($A105,기획현황!$F:$BS,기획현황!$AG$1,FALSE))=TRUE,0,VLOOKUP($A105,기획현황!$F:$BS,기획현황!$AG$1,FALSE))</f>
        <v>0</v>
      </c>
      <c r="D105" s="1199">
        <f>IF(ISERROR(VLOOKUP($A105,기획현황!$F:$BS,기획현황!$AK$1,FALSE))=TRUE,0,VLOOKUP($A105,기획현황!$F:$BS,기획현황!$AK$1,FALSE))</f>
        <v>0</v>
      </c>
      <c r="F105" s="1222"/>
      <c r="G105" s="1201" t="str">
        <f>IF(ISERROR(VLOOKUP($A105,기획현황!$F:$BS,기획현황!$U$1,FALSE))=TRUE,"",VLOOKUP($A105,기획현황!$F:$BS,기획현황!$U$1,FALSE))</f>
        <v/>
      </c>
      <c r="H105" s="1201" t="str">
        <f>IF(ISERROR(VLOOKUP($A105,기획현황!$F:$BS,기획현황!$X$1,FALSE))=TRUE,"",VLOOKUP($A105,기획현황!$F:$BS,기획현황!$X$1,FALSE))</f>
        <v/>
      </c>
      <c r="I105" s="1202" t="str">
        <f>IF(ISERROR(VLOOKUP($A105,기획현황!$F:$BS,기획현황!$AG$1,FALSE))=TRUE,"",VLOOKUP($A105,기획현황!$F:$BS,기획현황!$AG$1,FALSE))</f>
        <v/>
      </c>
      <c r="J105" s="1219">
        <f>SUMIF(기획현황!$F:$F,$A105,기획현황!$AF:$AF)</f>
        <v>0</v>
      </c>
      <c r="K105" s="1204">
        <f>IF(ISERROR(VLOOKUP($A105,기획현황!$F:$BS,기획현황!$AU$1,FALSE))=TRUE,0,VLOOKUP($A105,기획현황!$F:$BS,기획현황!$AU$1,FALSE))</f>
        <v>0</v>
      </c>
      <c r="L105" s="1205">
        <f>IF(ISERROR(VLOOKUP($A105,기획현황!$F:$BS,기획현황!$AV$1,FALSE))=TRUE,0,VLOOKUP($A105,기획현황!$F:$BS,기획현황!$AV$1,FALSE))</f>
        <v>0</v>
      </c>
      <c r="M105" s="1206">
        <f>IF(ISERROR(VLOOKUP($A105,기획현황!$F:$BS,기획현황!$AW$1,FALSE))=TRUE,0,VLOOKUP($A105,기획현황!$F:$BS,기획현황!$AW$1,FALSE))</f>
        <v>0</v>
      </c>
      <c r="N105" s="1214">
        <f>IF(ISERROR(VLOOKUP($A105,기획현황!$F:$BS,기획현황!$AP$1,FALSE))=TRUE,0,VLOOKUP($A105,기획현황!$F:$BS,기획현황!$AP$1,FALSE))</f>
        <v>0</v>
      </c>
      <c r="O105" s="1204">
        <f t="shared" si="10"/>
        <v>0</v>
      </c>
      <c r="P105" s="1218">
        <f t="shared" si="10"/>
        <v>0</v>
      </c>
      <c r="Q105" s="1215">
        <f t="shared" si="10"/>
        <v>0</v>
      </c>
      <c r="R105" s="1215">
        <f t="shared" si="10"/>
        <v>0</v>
      </c>
      <c r="S105" s="1216">
        <f t="shared" si="10"/>
        <v>0</v>
      </c>
      <c r="T105" s="1216">
        <f t="shared" si="10"/>
        <v>0</v>
      </c>
      <c r="U105" s="1217">
        <f>IF(ISERROR(VLOOKUP($A105,기획현황!$F:$BS,기획현황!$AM$1,FALSE))=TRUE,0,VLOOKUP($A105,기획현황!$F:$BS,기획현황!$AM$1,FALSE))</f>
        <v>0</v>
      </c>
      <c r="V105" s="1212">
        <f t="shared" si="13"/>
        <v>0</v>
      </c>
      <c r="W105" s="1213">
        <f>IF(ISERROR(VLOOKUP($A105,기획현황!$F:$BS,기획현황!$BG$1,FALSE))=TRUE,0,VLOOKUP($A105,기획현황!$F:$BS,기획현황!$BG$1,FALSE))</f>
        <v>0</v>
      </c>
      <c r="X105" s="1212"/>
      <c r="Y105" s="231"/>
      <c r="Z105" s="1204">
        <f t="shared" si="15"/>
        <v>0</v>
      </c>
      <c r="AA105" s="1205">
        <f t="shared" si="15"/>
        <v>0</v>
      </c>
      <c r="AB105" s="1220">
        <f t="shared" si="15"/>
        <v>0</v>
      </c>
      <c r="AC105" s="1214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204">
        <f t="shared" si="11"/>
        <v>0</v>
      </c>
      <c r="AE105" s="1215">
        <f t="shared" si="11"/>
        <v>0</v>
      </c>
      <c r="AF105" s="1215">
        <f t="shared" si="11"/>
        <v>0</v>
      </c>
      <c r="AG105" s="1215">
        <f t="shared" si="11"/>
        <v>0</v>
      </c>
      <c r="AH105" s="1216">
        <f t="shared" si="11"/>
        <v>0</v>
      </c>
      <c r="AI105" s="1216">
        <f t="shared" si="11"/>
        <v>0</v>
      </c>
      <c r="AJ105" s="1217">
        <f>IF(ISERROR(VLOOKUP($A105,기획현황!$F:$BS,기획현황!$AM$1,FALSE))=TRUE,0,VLOOKUP($A105,기획현황!$F:$BS,기획현황!$AM$1,FALSE))</f>
        <v>0</v>
      </c>
      <c r="AK105" s="1212">
        <f t="shared" si="12"/>
        <v>0</v>
      </c>
      <c r="AL105" s="31"/>
    </row>
    <row r="106" spans="2:38" ht="53.25" customHeight="1">
      <c r="B106" s="304" t="str">
        <f t="shared" si="14"/>
        <v/>
      </c>
      <c r="C106" s="1199">
        <f>IF(ISERROR(VLOOKUP($A106,기획현황!$F:$BS,기획현황!$AG$1,FALSE))=TRUE,0,VLOOKUP($A106,기획현황!$F:$BS,기획현황!$AG$1,FALSE))</f>
        <v>0</v>
      </c>
      <c r="D106" s="1199">
        <f>IF(ISERROR(VLOOKUP($A106,기획현황!$F:$BS,기획현황!$AK$1,FALSE))=TRUE,0,VLOOKUP($A106,기획현황!$F:$BS,기획현황!$AK$1,FALSE))</f>
        <v>0</v>
      </c>
      <c r="F106" s="1222"/>
      <c r="G106" s="1201" t="str">
        <f>IF(ISERROR(VLOOKUP($A106,기획현황!$F:$BS,기획현황!$U$1,FALSE))=TRUE,"",VLOOKUP($A106,기획현황!$F:$BS,기획현황!$U$1,FALSE))</f>
        <v/>
      </c>
      <c r="H106" s="1201" t="str">
        <f>IF(ISERROR(VLOOKUP($A106,기획현황!$F:$BS,기획현황!$X$1,FALSE))=TRUE,"",VLOOKUP($A106,기획현황!$F:$BS,기획현황!$X$1,FALSE))</f>
        <v/>
      </c>
      <c r="I106" s="1202" t="str">
        <f>IF(ISERROR(VLOOKUP($A106,기획현황!$F:$BS,기획현황!$AG$1,FALSE))=TRUE,"",VLOOKUP($A106,기획현황!$F:$BS,기획현황!$AG$1,FALSE))</f>
        <v/>
      </c>
      <c r="J106" s="1219">
        <f>SUMIF(기획현황!$F:$F,$A106,기획현황!$AF:$AF)</f>
        <v>0</v>
      </c>
      <c r="K106" s="1204">
        <f>IF(ISERROR(VLOOKUP($A106,기획현황!$F:$BS,기획현황!$AU$1,FALSE))=TRUE,0,VLOOKUP($A106,기획현황!$F:$BS,기획현황!$AU$1,FALSE))</f>
        <v>0</v>
      </c>
      <c r="L106" s="1205">
        <f>IF(ISERROR(VLOOKUP($A106,기획현황!$F:$BS,기획현황!$AV$1,FALSE))=TRUE,0,VLOOKUP($A106,기획현황!$F:$BS,기획현황!$AV$1,FALSE))</f>
        <v>0</v>
      </c>
      <c r="M106" s="1206">
        <f>IF(ISERROR(VLOOKUP($A106,기획현황!$F:$BS,기획현황!$AW$1,FALSE))=TRUE,0,VLOOKUP($A106,기획현황!$F:$BS,기획현황!$AW$1,FALSE))</f>
        <v>0</v>
      </c>
      <c r="N106" s="1214">
        <f>IF(ISERROR(VLOOKUP($A106,기획현황!$F:$BS,기획현황!$AP$1,FALSE))=TRUE,0,VLOOKUP($A106,기획현황!$F:$BS,기획현황!$AP$1,FALSE))</f>
        <v>0</v>
      </c>
      <c r="O106" s="1204">
        <f t="shared" si="10"/>
        <v>0</v>
      </c>
      <c r="P106" s="1218">
        <f t="shared" si="10"/>
        <v>0</v>
      </c>
      <c r="Q106" s="1215">
        <f t="shared" si="10"/>
        <v>0</v>
      </c>
      <c r="R106" s="1215">
        <f t="shared" si="10"/>
        <v>0</v>
      </c>
      <c r="S106" s="1216">
        <f t="shared" si="10"/>
        <v>0</v>
      </c>
      <c r="T106" s="1216">
        <f t="shared" si="10"/>
        <v>0</v>
      </c>
      <c r="U106" s="1217">
        <f>IF(ISERROR(VLOOKUP($A106,기획현황!$F:$BS,기획현황!$AM$1,FALSE))=TRUE,0,VLOOKUP($A106,기획현황!$F:$BS,기획현황!$AM$1,FALSE))</f>
        <v>0</v>
      </c>
      <c r="V106" s="1212">
        <f t="shared" si="13"/>
        <v>0</v>
      </c>
      <c r="W106" s="1213">
        <f>IF(ISERROR(VLOOKUP($A106,기획현황!$F:$BS,기획현황!$BG$1,FALSE))=TRUE,0,VLOOKUP($A106,기획현황!$F:$BS,기획현황!$BG$1,FALSE))</f>
        <v>0</v>
      </c>
      <c r="X106" s="1212"/>
      <c r="Y106" s="231"/>
      <c r="Z106" s="1204">
        <f t="shared" si="15"/>
        <v>0</v>
      </c>
      <c r="AA106" s="1205">
        <f t="shared" si="15"/>
        <v>0</v>
      </c>
      <c r="AB106" s="1220">
        <f t="shared" si="15"/>
        <v>0</v>
      </c>
      <c r="AC106" s="1214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204">
        <f t="shared" si="11"/>
        <v>0</v>
      </c>
      <c r="AE106" s="1215">
        <f t="shared" si="11"/>
        <v>0</v>
      </c>
      <c r="AF106" s="1215">
        <f t="shared" si="11"/>
        <v>0</v>
      </c>
      <c r="AG106" s="1215">
        <f t="shared" ref="AD106:AI148" si="16">($N106*1.1)*AG$4</f>
        <v>0</v>
      </c>
      <c r="AH106" s="1216">
        <f t="shared" si="16"/>
        <v>0</v>
      </c>
      <c r="AI106" s="1216">
        <f t="shared" si="16"/>
        <v>0</v>
      </c>
      <c r="AJ106" s="1217">
        <f>IF(ISERROR(VLOOKUP($A106,기획현황!$F:$BS,기획현황!$AM$1,FALSE))=TRUE,0,VLOOKUP($A106,기획현황!$F:$BS,기획현황!$AM$1,FALSE))</f>
        <v>0</v>
      </c>
      <c r="AK106" s="1212">
        <f t="shared" si="12"/>
        <v>0</v>
      </c>
      <c r="AL106" s="31"/>
    </row>
    <row r="107" spans="2:38" ht="53.25" customHeight="1">
      <c r="B107" s="304" t="str">
        <f t="shared" si="14"/>
        <v/>
      </c>
      <c r="C107" s="1199">
        <f>IF(ISERROR(VLOOKUP($A107,기획현황!$F:$BS,기획현황!$AG$1,FALSE))=TRUE,0,VLOOKUP($A107,기획현황!$F:$BS,기획현황!$AG$1,FALSE))</f>
        <v>0</v>
      </c>
      <c r="D107" s="1199">
        <f>IF(ISERROR(VLOOKUP($A107,기획현황!$F:$BS,기획현황!$AK$1,FALSE))=TRUE,0,VLOOKUP($A107,기획현황!$F:$BS,기획현황!$AK$1,FALSE))</f>
        <v>0</v>
      </c>
      <c r="F107" s="1222"/>
      <c r="G107" s="1201" t="str">
        <f>IF(ISERROR(VLOOKUP($A107,기획현황!$F:$BS,기획현황!$U$1,FALSE))=TRUE,"",VLOOKUP($A107,기획현황!$F:$BS,기획현황!$U$1,FALSE))</f>
        <v/>
      </c>
      <c r="H107" s="1201" t="str">
        <f>IF(ISERROR(VLOOKUP($A107,기획현황!$F:$BS,기획현황!$X$1,FALSE))=TRUE,"",VLOOKUP($A107,기획현황!$F:$BS,기획현황!$X$1,FALSE))</f>
        <v/>
      </c>
      <c r="I107" s="1202" t="str">
        <f>IF(ISERROR(VLOOKUP($A107,기획현황!$F:$BS,기획현황!$AG$1,FALSE))=TRUE,"",VLOOKUP($A107,기획현황!$F:$BS,기획현황!$AG$1,FALSE))</f>
        <v/>
      </c>
      <c r="J107" s="1219">
        <f>SUMIF(기획현황!$F:$F,$A107,기획현황!$AF:$AF)</f>
        <v>0</v>
      </c>
      <c r="K107" s="1204">
        <f>IF(ISERROR(VLOOKUP($A107,기획현황!$F:$BS,기획현황!$AU$1,FALSE))=TRUE,0,VLOOKUP($A107,기획현황!$F:$BS,기획현황!$AU$1,FALSE))</f>
        <v>0</v>
      </c>
      <c r="L107" s="1205">
        <f>IF(ISERROR(VLOOKUP($A107,기획현황!$F:$BS,기획현황!$AV$1,FALSE))=TRUE,0,VLOOKUP($A107,기획현황!$F:$BS,기획현황!$AV$1,FALSE))</f>
        <v>0</v>
      </c>
      <c r="M107" s="1206">
        <f>IF(ISERROR(VLOOKUP($A107,기획현황!$F:$BS,기획현황!$AW$1,FALSE))=TRUE,0,VLOOKUP($A107,기획현황!$F:$BS,기획현황!$AW$1,FALSE))</f>
        <v>0</v>
      </c>
      <c r="N107" s="1214">
        <f>IF(ISERROR(VLOOKUP($A107,기획현황!$F:$BS,기획현황!$AP$1,FALSE))=TRUE,0,VLOOKUP($A107,기획현황!$F:$BS,기획현황!$AP$1,FALSE))</f>
        <v>0</v>
      </c>
      <c r="O107" s="1204">
        <f t="shared" ref="O107:T149" si="17">($N107*1.1)*O$4</f>
        <v>0</v>
      </c>
      <c r="P107" s="1218">
        <f t="shared" si="17"/>
        <v>0</v>
      </c>
      <c r="Q107" s="1215">
        <f t="shared" si="17"/>
        <v>0</v>
      </c>
      <c r="R107" s="1215">
        <f t="shared" si="17"/>
        <v>0</v>
      </c>
      <c r="S107" s="1216">
        <f t="shared" si="17"/>
        <v>0</v>
      </c>
      <c r="T107" s="1216">
        <f t="shared" si="17"/>
        <v>0</v>
      </c>
      <c r="U107" s="1217">
        <f>IF(ISERROR(VLOOKUP($A107,기획현황!$F:$BS,기획현황!$AM$1,FALSE))=TRUE,0,VLOOKUP($A107,기획현황!$F:$BS,기획현황!$AM$1,FALSE))</f>
        <v>0</v>
      </c>
      <c r="V107" s="1212">
        <f t="shared" si="13"/>
        <v>0</v>
      </c>
      <c r="W107" s="1213">
        <f>IF(ISERROR(VLOOKUP($A107,기획현황!$F:$BS,기획현황!$BG$1,FALSE))=TRUE,0,VLOOKUP($A107,기획현황!$F:$BS,기획현황!$BG$1,FALSE))</f>
        <v>0</v>
      </c>
      <c r="X107" s="1212"/>
      <c r="Y107" s="231"/>
      <c r="Z107" s="1204">
        <f t="shared" si="15"/>
        <v>0</v>
      </c>
      <c r="AA107" s="1205">
        <f t="shared" si="15"/>
        <v>0</v>
      </c>
      <c r="AB107" s="1220">
        <f t="shared" si="15"/>
        <v>0</v>
      </c>
      <c r="AC107" s="1214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204">
        <f t="shared" si="16"/>
        <v>0</v>
      </c>
      <c r="AE107" s="1215">
        <f t="shared" si="16"/>
        <v>0</v>
      </c>
      <c r="AF107" s="1215">
        <f t="shared" si="16"/>
        <v>0</v>
      </c>
      <c r="AG107" s="1215">
        <f t="shared" si="16"/>
        <v>0</v>
      </c>
      <c r="AH107" s="1216">
        <f t="shared" si="16"/>
        <v>0</v>
      </c>
      <c r="AI107" s="1216">
        <f t="shared" si="16"/>
        <v>0</v>
      </c>
      <c r="AJ107" s="1217">
        <f>IF(ISERROR(VLOOKUP($A107,기획현황!$F:$BS,기획현황!$AM$1,FALSE))=TRUE,0,VLOOKUP($A107,기획현황!$F:$BS,기획현황!$AM$1,FALSE))</f>
        <v>0</v>
      </c>
      <c r="AK107" s="1212">
        <f t="shared" si="12"/>
        <v>0</v>
      </c>
      <c r="AL107" s="31"/>
    </row>
    <row r="108" spans="2:38" ht="53.25" customHeight="1">
      <c r="B108" s="304" t="str">
        <f t="shared" si="14"/>
        <v/>
      </c>
      <c r="C108" s="1199">
        <f>IF(ISERROR(VLOOKUP($A108,기획현황!$F:$BS,기획현황!$AG$1,FALSE))=TRUE,0,VLOOKUP($A108,기획현황!$F:$BS,기획현황!$AG$1,FALSE))</f>
        <v>0</v>
      </c>
      <c r="D108" s="1199">
        <f>IF(ISERROR(VLOOKUP($A108,기획현황!$F:$BS,기획현황!$AK$1,FALSE))=TRUE,0,VLOOKUP($A108,기획현황!$F:$BS,기획현황!$AK$1,FALSE))</f>
        <v>0</v>
      </c>
      <c r="F108" s="1222"/>
      <c r="G108" s="1201" t="str">
        <f>IF(ISERROR(VLOOKUP($A108,기획현황!$F:$BS,기획현황!$U$1,FALSE))=TRUE,"",VLOOKUP($A108,기획현황!$F:$BS,기획현황!$U$1,FALSE))</f>
        <v/>
      </c>
      <c r="H108" s="1201" t="str">
        <f>IF(ISERROR(VLOOKUP($A108,기획현황!$F:$BS,기획현황!$X$1,FALSE))=TRUE,"",VLOOKUP($A108,기획현황!$F:$BS,기획현황!$X$1,FALSE))</f>
        <v/>
      </c>
      <c r="I108" s="1202" t="str">
        <f>IF(ISERROR(VLOOKUP($A108,기획현황!$F:$BS,기획현황!$AG$1,FALSE))=TRUE,"",VLOOKUP($A108,기획현황!$F:$BS,기획현황!$AG$1,FALSE))</f>
        <v/>
      </c>
      <c r="J108" s="1219">
        <f>SUMIF(기획현황!$F:$F,$A108,기획현황!$AF:$AF)</f>
        <v>0</v>
      </c>
      <c r="K108" s="1204">
        <f>IF(ISERROR(VLOOKUP($A108,기획현황!$F:$BS,기획현황!$AU$1,FALSE))=TRUE,0,VLOOKUP($A108,기획현황!$F:$BS,기획현황!$AU$1,FALSE))</f>
        <v>0</v>
      </c>
      <c r="L108" s="1205">
        <f>IF(ISERROR(VLOOKUP($A108,기획현황!$F:$BS,기획현황!$AV$1,FALSE))=TRUE,0,VLOOKUP($A108,기획현황!$F:$BS,기획현황!$AV$1,FALSE))</f>
        <v>0</v>
      </c>
      <c r="M108" s="1206">
        <f>IF(ISERROR(VLOOKUP($A108,기획현황!$F:$BS,기획현황!$AW$1,FALSE))=TRUE,0,VLOOKUP($A108,기획현황!$F:$BS,기획현황!$AW$1,FALSE))</f>
        <v>0</v>
      </c>
      <c r="N108" s="1214">
        <f>IF(ISERROR(VLOOKUP($A108,기획현황!$F:$BS,기획현황!$AP$1,FALSE))=TRUE,0,VLOOKUP($A108,기획현황!$F:$BS,기획현황!$AP$1,FALSE))</f>
        <v>0</v>
      </c>
      <c r="O108" s="1204">
        <f t="shared" si="17"/>
        <v>0</v>
      </c>
      <c r="P108" s="1218">
        <f t="shared" si="17"/>
        <v>0</v>
      </c>
      <c r="Q108" s="1215">
        <f t="shared" si="17"/>
        <v>0</v>
      </c>
      <c r="R108" s="1215">
        <f t="shared" si="17"/>
        <v>0</v>
      </c>
      <c r="S108" s="1216">
        <f t="shared" si="17"/>
        <v>0</v>
      </c>
      <c r="T108" s="1216">
        <f t="shared" si="17"/>
        <v>0</v>
      </c>
      <c r="U108" s="1217">
        <f>IF(ISERROR(VLOOKUP($A108,기획현황!$F:$BS,기획현황!$AM$1,FALSE))=TRUE,0,VLOOKUP($A108,기획현황!$F:$BS,기획현황!$AM$1,FALSE))</f>
        <v>0</v>
      </c>
      <c r="V108" s="1212">
        <f t="shared" si="13"/>
        <v>0</v>
      </c>
      <c r="W108" s="1213">
        <f>IF(ISERROR(VLOOKUP($A108,기획현황!$F:$BS,기획현황!$BG$1,FALSE))=TRUE,0,VLOOKUP($A108,기획현황!$F:$BS,기획현황!$BG$1,FALSE))</f>
        <v>0</v>
      </c>
      <c r="X108" s="1212"/>
      <c r="Y108" s="231"/>
      <c r="Z108" s="1204">
        <f t="shared" si="15"/>
        <v>0</v>
      </c>
      <c r="AA108" s="1205">
        <f t="shared" si="15"/>
        <v>0</v>
      </c>
      <c r="AB108" s="1220">
        <f t="shared" si="15"/>
        <v>0</v>
      </c>
      <c r="AC108" s="1214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204">
        <f t="shared" si="16"/>
        <v>0</v>
      </c>
      <c r="AE108" s="1215">
        <f t="shared" si="16"/>
        <v>0</v>
      </c>
      <c r="AF108" s="1215">
        <f t="shared" si="16"/>
        <v>0</v>
      </c>
      <c r="AG108" s="1215">
        <f t="shared" si="16"/>
        <v>0</v>
      </c>
      <c r="AH108" s="1216">
        <f t="shared" si="16"/>
        <v>0</v>
      </c>
      <c r="AI108" s="1216">
        <f t="shared" si="16"/>
        <v>0</v>
      </c>
      <c r="AJ108" s="1217">
        <f>IF(ISERROR(VLOOKUP($A108,기획현황!$F:$BS,기획현황!$AM$1,FALSE))=TRUE,0,VLOOKUP($A108,기획현황!$F:$BS,기획현황!$AM$1,FALSE))</f>
        <v>0</v>
      </c>
      <c r="AK108" s="1212">
        <f t="shared" si="12"/>
        <v>0</v>
      </c>
      <c r="AL108" s="31"/>
    </row>
    <row r="109" spans="2:38" ht="53.25" customHeight="1">
      <c r="B109" s="304" t="str">
        <f t="shared" si="14"/>
        <v/>
      </c>
      <c r="C109" s="1199">
        <f>IF(ISERROR(VLOOKUP($A109,기획현황!$F:$BS,기획현황!$AG$1,FALSE))=TRUE,0,VLOOKUP($A109,기획현황!$F:$BS,기획현황!$AG$1,FALSE))</f>
        <v>0</v>
      </c>
      <c r="D109" s="1199">
        <f>IF(ISERROR(VLOOKUP($A109,기획현황!$F:$BS,기획현황!$AK$1,FALSE))=TRUE,0,VLOOKUP($A109,기획현황!$F:$BS,기획현황!$AK$1,FALSE))</f>
        <v>0</v>
      </c>
      <c r="F109" s="1222"/>
      <c r="G109" s="1201" t="str">
        <f>IF(ISERROR(VLOOKUP($A109,기획현황!$F:$BS,기획현황!$U$1,FALSE))=TRUE,"",VLOOKUP($A109,기획현황!$F:$BS,기획현황!$U$1,FALSE))</f>
        <v/>
      </c>
      <c r="H109" s="1201" t="str">
        <f>IF(ISERROR(VLOOKUP($A109,기획현황!$F:$BS,기획현황!$X$1,FALSE))=TRUE,"",VLOOKUP($A109,기획현황!$F:$BS,기획현황!$X$1,FALSE))</f>
        <v/>
      </c>
      <c r="I109" s="1202" t="str">
        <f>IF(ISERROR(VLOOKUP($A109,기획현황!$F:$BS,기획현황!$AG$1,FALSE))=TRUE,"",VLOOKUP($A109,기획현황!$F:$BS,기획현황!$AG$1,FALSE))</f>
        <v/>
      </c>
      <c r="J109" s="1219">
        <f>SUMIF(기획현황!$F:$F,$A109,기획현황!$AF:$AF)</f>
        <v>0</v>
      </c>
      <c r="K109" s="1204">
        <f>IF(ISERROR(VLOOKUP($A109,기획현황!$F:$BS,기획현황!$AU$1,FALSE))=TRUE,0,VLOOKUP($A109,기획현황!$F:$BS,기획현황!$AU$1,FALSE))</f>
        <v>0</v>
      </c>
      <c r="L109" s="1205">
        <f>IF(ISERROR(VLOOKUP($A109,기획현황!$F:$BS,기획현황!$AV$1,FALSE))=TRUE,0,VLOOKUP($A109,기획현황!$F:$BS,기획현황!$AV$1,FALSE))</f>
        <v>0</v>
      </c>
      <c r="M109" s="1206">
        <f>IF(ISERROR(VLOOKUP($A109,기획현황!$F:$BS,기획현황!$AW$1,FALSE))=TRUE,0,VLOOKUP($A109,기획현황!$F:$BS,기획현황!$AW$1,FALSE))</f>
        <v>0</v>
      </c>
      <c r="N109" s="1214">
        <f>IF(ISERROR(VLOOKUP($A109,기획현황!$F:$BS,기획현황!$AP$1,FALSE))=TRUE,0,VLOOKUP($A109,기획현황!$F:$BS,기획현황!$AP$1,FALSE))</f>
        <v>0</v>
      </c>
      <c r="O109" s="1204">
        <f t="shared" si="17"/>
        <v>0</v>
      </c>
      <c r="P109" s="1218">
        <f t="shared" si="17"/>
        <v>0</v>
      </c>
      <c r="Q109" s="1215">
        <f t="shared" si="17"/>
        <v>0</v>
      </c>
      <c r="R109" s="1215">
        <f t="shared" si="17"/>
        <v>0</v>
      </c>
      <c r="S109" s="1216">
        <f t="shared" si="17"/>
        <v>0</v>
      </c>
      <c r="T109" s="1216">
        <f t="shared" si="17"/>
        <v>0</v>
      </c>
      <c r="U109" s="1217">
        <f>IF(ISERROR(VLOOKUP($A109,기획현황!$F:$BS,기획현황!$AM$1,FALSE))=TRUE,0,VLOOKUP($A109,기획현황!$F:$BS,기획현황!$AM$1,FALSE))</f>
        <v>0</v>
      </c>
      <c r="V109" s="1212">
        <f t="shared" si="13"/>
        <v>0</v>
      </c>
      <c r="W109" s="1213">
        <f>IF(ISERROR(VLOOKUP($A109,기획현황!$F:$BS,기획현황!$BG$1,FALSE))=TRUE,0,VLOOKUP($A109,기획현황!$F:$BS,기획현황!$BG$1,FALSE))</f>
        <v>0</v>
      </c>
      <c r="X109" s="1212"/>
      <c r="Y109" s="231"/>
      <c r="Z109" s="1204">
        <f t="shared" si="15"/>
        <v>0</v>
      </c>
      <c r="AA109" s="1205">
        <f t="shared" si="15"/>
        <v>0</v>
      </c>
      <c r="AB109" s="1220">
        <f t="shared" si="15"/>
        <v>0</v>
      </c>
      <c r="AC109" s="1214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204">
        <f t="shared" si="16"/>
        <v>0</v>
      </c>
      <c r="AE109" s="1215">
        <f t="shared" si="16"/>
        <v>0</v>
      </c>
      <c r="AF109" s="1215">
        <f t="shared" si="16"/>
        <v>0</v>
      </c>
      <c r="AG109" s="1215">
        <f t="shared" si="16"/>
        <v>0</v>
      </c>
      <c r="AH109" s="1216">
        <f t="shared" si="16"/>
        <v>0</v>
      </c>
      <c r="AI109" s="1216">
        <f t="shared" si="16"/>
        <v>0</v>
      </c>
      <c r="AJ109" s="1217">
        <f>IF(ISERROR(VLOOKUP($A109,기획현황!$F:$BS,기획현황!$AM$1,FALSE))=TRUE,0,VLOOKUP($A109,기획현황!$F:$BS,기획현황!$AM$1,FALSE))</f>
        <v>0</v>
      </c>
      <c r="AK109" s="1212">
        <f t="shared" si="12"/>
        <v>0</v>
      </c>
      <c r="AL109" s="31"/>
    </row>
    <row r="110" spans="2:38" ht="53.25" customHeight="1">
      <c r="B110" s="304" t="str">
        <f t="shared" si="14"/>
        <v/>
      </c>
      <c r="C110" s="1199">
        <f>IF(ISERROR(VLOOKUP($A110,기획현황!$F:$BS,기획현황!$AG$1,FALSE))=TRUE,0,VLOOKUP($A110,기획현황!$F:$BS,기획현황!$AG$1,FALSE))</f>
        <v>0</v>
      </c>
      <c r="D110" s="1199">
        <f>IF(ISERROR(VLOOKUP($A110,기획현황!$F:$BS,기획현황!$AK$1,FALSE))=TRUE,0,VLOOKUP($A110,기획현황!$F:$BS,기획현황!$AK$1,FALSE))</f>
        <v>0</v>
      </c>
      <c r="F110" s="1222"/>
      <c r="G110" s="1201" t="str">
        <f>IF(ISERROR(VLOOKUP($A110,기획현황!$F:$BS,기획현황!$U$1,FALSE))=TRUE,"",VLOOKUP($A110,기획현황!$F:$BS,기획현황!$U$1,FALSE))</f>
        <v/>
      </c>
      <c r="H110" s="1201" t="str">
        <f>IF(ISERROR(VLOOKUP($A110,기획현황!$F:$BS,기획현황!$X$1,FALSE))=TRUE,"",VLOOKUP($A110,기획현황!$F:$BS,기획현황!$X$1,FALSE))</f>
        <v/>
      </c>
      <c r="I110" s="1202" t="str">
        <f>IF(ISERROR(VLOOKUP($A110,기획현황!$F:$BS,기획현황!$AG$1,FALSE))=TRUE,"",VLOOKUP($A110,기획현황!$F:$BS,기획현황!$AG$1,FALSE))</f>
        <v/>
      </c>
      <c r="J110" s="1219">
        <f>SUMIF(기획현황!$F:$F,$A110,기획현황!$AF:$AF)</f>
        <v>0</v>
      </c>
      <c r="K110" s="1204">
        <f>IF(ISERROR(VLOOKUP($A110,기획현황!$F:$BS,기획현황!$AU$1,FALSE))=TRUE,0,VLOOKUP($A110,기획현황!$F:$BS,기획현황!$AU$1,FALSE))</f>
        <v>0</v>
      </c>
      <c r="L110" s="1205">
        <f>IF(ISERROR(VLOOKUP($A110,기획현황!$F:$BS,기획현황!$AV$1,FALSE))=TRUE,0,VLOOKUP($A110,기획현황!$F:$BS,기획현황!$AV$1,FALSE))</f>
        <v>0</v>
      </c>
      <c r="M110" s="1206">
        <f>IF(ISERROR(VLOOKUP($A110,기획현황!$F:$BS,기획현황!$AW$1,FALSE))=TRUE,0,VLOOKUP($A110,기획현황!$F:$BS,기획현황!$AW$1,FALSE))</f>
        <v>0</v>
      </c>
      <c r="N110" s="1214">
        <f>IF(ISERROR(VLOOKUP($A110,기획현황!$F:$BS,기획현황!$AP$1,FALSE))=TRUE,0,VLOOKUP($A110,기획현황!$F:$BS,기획현황!$AP$1,FALSE))</f>
        <v>0</v>
      </c>
      <c r="O110" s="1204">
        <f t="shared" si="17"/>
        <v>0</v>
      </c>
      <c r="P110" s="1218">
        <f t="shared" si="17"/>
        <v>0</v>
      </c>
      <c r="Q110" s="1215">
        <f t="shared" si="17"/>
        <v>0</v>
      </c>
      <c r="R110" s="1215">
        <f t="shared" si="17"/>
        <v>0</v>
      </c>
      <c r="S110" s="1216">
        <f t="shared" si="17"/>
        <v>0</v>
      </c>
      <c r="T110" s="1216">
        <f t="shared" si="17"/>
        <v>0</v>
      </c>
      <c r="U110" s="1217">
        <f>IF(ISERROR(VLOOKUP($A110,기획현황!$F:$BS,기획현황!$AM$1,FALSE))=TRUE,0,VLOOKUP($A110,기획현황!$F:$BS,기획현황!$AM$1,FALSE))</f>
        <v>0</v>
      </c>
      <c r="V110" s="1212">
        <f t="shared" si="13"/>
        <v>0</v>
      </c>
      <c r="W110" s="1213">
        <f>IF(ISERROR(VLOOKUP($A110,기획현황!$F:$BS,기획현황!$BG$1,FALSE))=TRUE,0,VLOOKUP($A110,기획현황!$F:$BS,기획현황!$BG$1,FALSE))</f>
        <v>0</v>
      </c>
      <c r="X110" s="1212"/>
      <c r="Y110" s="231"/>
      <c r="Z110" s="1204">
        <f t="shared" si="15"/>
        <v>0</v>
      </c>
      <c r="AA110" s="1205">
        <f t="shared" si="15"/>
        <v>0</v>
      </c>
      <c r="AB110" s="1220">
        <f t="shared" si="15"/>
        <v>0</v>
      </c>
      <c r="AC110" s="1214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204">
        <f t="shared" si="16"/>
        <v>0</v>
      </c>
      <c r="AE110" s="1215">
        <f t="shared" si="16"/>
        <v>0</v>
      </c>
      <c r="AF110" s="1215">
        <f t="shared" si="16"/>
        <v>0</v>
      </c>
      <c r="AG110" s="1215">
        <f t="shared" si="16"/>
        <v>0</v>
      </c>
      <c r="AH110" s="1216">
        <f t="shared" si="16"/>
        <v>0</v>
      </c>
      <c r="AI110" s="1216">
        <f t="shared" si="16"/>
        <v>0</v>
      </c>
      <c r="AJ110" s="1217">
        <f>IF(ISERROR(VLOOKUP($A110,기획현황!$F:$BS,기획현황!$AM$1,FALSE))=TRUE,0,VLOOKUP($A110,기획현황!$F:$BS,기획현황!$AM$1,FALSE))</f>
        <v>0</v>
      </c>
      <c r="AK110" s="1212">
        <f t="shared" si="12"/>
        <v>0</v>
      </c>
      <c r="AL110" s="31"/>
    </row>
    <row r="111" spans="2:38" ht="53.25" customHeight="1">
      <c r="B111" s="304" t="str">
        <f t="shared" si="14"/>
        <v/>
      </c>
      <c r="C111" s="1199">
        <f>IF(ISERROR(VLOOKUP($A111,기획현황!$F:$BS,기획현황!$AG$1,FALSE))=TRUE,0,VLOOKUP($A111,기획현황!$F:$BS,기획현황!$AG$1,FALSE))</f>
        <v>0</v>
      </c>
      <c r="D111" s="1199">
        <f>IF(ISERROR(VLOOKUP($A111,기획현황!$F:$BS,기획현황!$AK$1,FALSE))=TRUE,0,VLOOKUP($A111,기획현황!$F:$BS,기획현황!$AK$1,FALSE))</f>
        <v>0</v>
      </c>
      <c r="F111" s="1222"/>
      <c r="G111" s="1201" t="str">
        <f>IF(ISERROR(VLOOKUP($A111,기획현황!$F:$BS,기획현황!$U$1,FALSE))=TRUE,"",VLOOKUP($A111,기획현황!$F:$BS,기획현황!$U$1,FALSE))</f>
        <v/>
      </c>
      <c r="H111" s="1201" t="str">
        <f>IF(ISERROR(VLOOKUP($A111,기획현황!$F:$BS,기획현황!$X$1,FALSE))=TRUE,"",VLOOKUP($A111,기획현황!$F:$BS,기획현황!$X$1,FALSE))</f>
        <v/>
      </c>
      <c r="I111" s="1202" t="str">
        <f>IF(ISERROR(VLOOKUP($A111,기획현황!$F:$BS,기획현황!$AG$1,FALSE))=TRUE,"",VLOOKUP($A111,기획현황!$F:$BS,기획현황!$AG$1,FALSE))</f>
        <v/>
      </c>
      <c r="J111" s="1219">
        <f>SUMIF(기획현황!$F:$F,$A111,기획현황!$AF:$AF)</f>
        <v>0</v>
      </c>
      <c r="K111" s="1204">
        <f>IF(ISERROR(VLOOKUP($A111,기획현황!$F:$BS,기획현황!$AU$1,FALSE))=TRUE,0,VLOOKUP($A111,기획현황!$F:$BS,기획현황!$AU$1,FALSE))</f>
        <v>0</v>
      </c>
      <c r="L111" s="1205">
        <f>IF(ISERROR(VLOOKUP($A111,기획현황!$F:$BS,기획현황!$AV$1,FALSE))=TRUE,0,VLOOKUP($A111,기획현황!$F:$BS,기획현황!$AV$1,FALSE))</f>
        <v>0</v>
      </c>
      <c r="M111" s="1206">
        <f>IF(ISERROR(VLOOKUP($A111,기획현황!$F:$BS,기획현황!$AW$1,FALSE))=TRUE,0,VLOOKUP($A111,기획현황!$F:$BS,기획현황!$AW$1,FALSE))</f>
        <v>0</v>
      </c>
      <c r="N111" s="1214">
        <f>IF(ISERROR(VLOOKUP($A111,기획현황!$F:$BS,기획현황!$AP$1,FALSE))=TRUE,0,VLOOKUP($A111,기획현황!$F:$BS,기획현황!$AP$1,FALSE))</f>
        <v>0</v>
      </c>
      <c r="O111" s="1204">
        <f t="shared" si="17"/>
        <v>0</v>
      </c>
      <c r="P111" s="1218">
        <f t="shared" si="17"/>
        <v>0</v>
      </c>
      <c r="Q111" s="1215">
        <f t="shared" si="17"/>
        <v>0</v>
      </c>
      <c r="R111" s="1215">
        <f t="shared" si="17"/>
        <v>0</v>
      </c>
      <c r="S111" s="1216">
        <f t="shared" si="17"/>
        <v>0</v>
      </c>
      <c r="T111" s="1216">
        <f t="shared" si="17"/>
        <v>0</v>
      </c>
      <c r="U111" s="1217">
        <f>IF(ISERROR(VLOOKUP($A111,기획현황!$F:$BS,기획현황!$AM$1,FALSE))=TRUE,0,VLOOKUP($A111,기획현황!$F:$BS,기획현황!$AM$1,FALSE))</f>
        <v>0</v>
      </c>
      <c r="V111" s="1212">
        <f t="shared" si="13"/>
        <v>0</v>
      </c>
      <c r="W111" s="1213">
        <f>IF(ISERROR(VLOOKUP($A111,기획현황!$F:$BS,기획현황!$BG$1,FALSE))=TRUE,0,VLOOKUP($A111,기획현황!$F:$BS,기획현황!$BG$1,FALSE))</f>
        <v>0</v>
      </c>
      <c r="X111" s="1212"/>
      <c r="Y111" s="231"/>
      <c r="Z111" s="1204">
        <f t="shared" si="15"/>
        <v>0</v>
      </c>
      <c r="AA111" s="1205">
        <f t="shared" si="15"/>
        <v>0</v>
      </c>
      <c r="AB111" s="1220">
        <f t="shared" si="15"/>
        <v>0</v>
      </c>
      <c r="AC111" s="1214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204">
        <f t="shared" si="16"/>
        <v>0</v>
      </c>
      <c r="AE111" s="1215">
        <f t="shared" si="16"/>
        <v>0</v>
      </c>
      <c r="AF111" s="1215">
        <f t="shared" si="16"/>
        <v>0</v>
      </c>
      <c r="AG111" s="1215">
        <f t="shared" si="16"/>
        <v>0</v>
      </c>
      <c r="AH111" s="1216">
        <f t="shared" si="16"/>
        <v>0</v>
      </c>
      <c r="AI111" s="1216">
        <f t="shared" si="16"/>
        <v>0</v>
      </c>
      <c r="AJ111" s="1217">
        <f>IF(ISERROR(VLOOKUP($A111,기획현황!$F:$BS,기획현황!$AM$1,FALSE))=TRUE,0,VLOOKUP($A111,기획현황!$F:$BS,기획현황!$AM$1,FALSE))</f>
        <v>0</v>
      </c>
      <c r="AK111" s="1212">
        <f t="shared" si="12"/>
        <v>0</v>
      </c>
      <c r="AL111" s="31"/>
    </row>
    <row r="112" spans="2:38" ht="53.25" customHeight="1">
      <c r="B112" s="304" t="str">
        <f t="shared" si="14"/>
        <v/>
      </c>
      <c r="C112" s="1199">
        <f>IF(ISERROR(VLOOKUP($A112,기획현황!$F:$BS,기획현황!$AG$1,FALSE))=TRUE,0,VLOOKUP($A112,기획현황!$F:$BS,기획현황!$AG$1,FALSE))</f>
        <v>0</v>
      </c>
      <c r="D112" s="1199">
        <f>IF(ISERROR(VLOOKUP($A112,기획현황!$F:$BS,기획현황!$AK$1,FALSE))=TRUE,0,VLOOKUP($A112,기획현황!$F:$BS,기획현황!$AK$1,FALSE))</f>
        <v>0</v>
      </c>
      <c r="F112" s="1222"/>
      <c r="G112" s="1201" t="str">
        <f>IF(ISERROR(VLOOKUP($A112,기획현황!$F:$BS,기획현황!$U$1,FALSE))=TRUE,"",VLOOKUP($A112,기획현황!$F:$BS,기획현황!$U$1,FALSE))</f>
        <v/>
      </c>
      <c r="H112" s="1201" t="str">
        <f>IF(ISERROR(VLOOKUP($A112,기획현황!$F:$BS,기획현황!$X$1,FALSE))=TRUE,"",VLOOKUP($A112,기획현황!$F:$BS,기획현황!$X$1,FALSE))</f>
        <v/>
      </c>
      <c r="I112" s="1202" t="str">
        <f>IF(ISERROR(VLOOKUP($A112,기획현황!$F:$BS,기획현황!$AG$1,FALSE))=TRUE,"",VLOOKUP($A112,기획현황!$F:$BS,기획현황!$AG$1,FALSE))</f>
        <v/>
      </c>
      <c r="J112" s="1219">
        <f>SUMIF(기획현황!$F:$F,$A112,기획현황!$AF:$AF)</f>
        <v>0</v>
      </c>
      <c r="K112" s="1204">
        <f>IF(ISERROR(VLOOKUP($A112,기획현황!$F:$BS,기획현황!$AU$1,FALSE))=TRUE,0,VLOOKUP($A112,기획현황!$F:$BS,기획현황!$AU$1,FALSE))</f>
        <v>0</v>
      </c>
      <c r="L112" s="1205">
        <f>IF(ISERROR(VLOOKUP($A112,기획현황!$F:$BS,기획현황!$AV$1,FALSE))=TRUE,0,VLOOKUP($A112,기획현황!$F:$BS,기획현황!$AV$1,FALSE))</f>
        <v>0</v>
      </c>
      <c r="M112" s="1206">
        <f>IF(ISERROR(VLOOKUP($A112,기획현황!$F:$BS,기획현황!$AW$1,FALSE))=TRUE,0,VLOOKUP($A112,기획현황!$F:$BS,기획현황!$AW$1,FALSE))</f>
        <v>0</v>
      </c>
      <c r="N112" s="1214">
        <f>IF(ISERROR(VLOOKUP($A112,기획현황!$F:$BS,기획현황!$AP$1,FALSE))=TRUE,0,VLOOKUP($A112,기획현황!$F:$BS,기획현황!$AP$1,FALSE))</f>
        <v>0</v>
      </c>
      <c r="O112" s="1204">
        <f t="shared" si="17"/>
        <v>0</v>
      </c>
      <c r="P112" s="1218">
        <f t="shared" si="17"/>
        <v>0</v>
      </c>
      <c r="Q112" s="1215">
        <f t="shared" si="17"/>
        <v>0</v>
      </c>
      <c r="R112" s="1215">
        <f t="shared" si="17"/>
        <v>0</v>
      </c>
      <c r="S112" s="1216">
        <f t="shared" si="17"/>
        <v>0</v>
      </c>
      <c r="T112" s="1216">
        <f t="shared" si="17"/>
        <v>0</v>
      </c>
      <c r="U112" s="1217">
        <f>IF(ISERROR(VLOOKUP($A112,기획현황!$F:$BS,기획현황!$AM$1,FALSE))=TRUE,0,VLOOKUP($A112,기획현황!$F:$BS,기획현황!$AM$1,FALSE))</f>
        <v>0</v>
      </c>
      <c r="V112" s="1212">
        <f t="shared" si="13"/>
        <v>0</v>
      </c>
      <c r="W112" s="1213">
        <f>IF(ISERROR(VLOOKUP($A112,기획현황!$F:$BS,기획현황!$BG$1,FALSE))=TRUE,0,VLOOKUP($A112,기획현황!$F:$BS,기획현황!$BG$1,FALSE))</f>
        <v>0</v>
      </c>
      <c r="X112" s="1212"/>
      <c r="Y112" s="231"/>
      <c r="Z112" s="1204">
        <f t="shared" si="15"/>
        <v>0</v>
      </c>
      <c r="AA112" s="1205">
        <f t="shared" si="15"/>
        <v>0</v>
      </c>
      <c r="AB112" s="1220">
        <f t="shared" si="15"/>
        <v>0</v>
      </c>
      <c r="AC112" s="1214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204">
        <f t="shared" si="16"/>
        <v>0</v>
      </c>
      <c r="AE112" s="1215">
        <f t="shared" si="16"/>
        <v>0</v>
      </c>
      <c r="AF112" s="1215">
        <f t="shared" si="16"/>
        <v>0</v>
      </c>
      <c r="AG112" s="1215">
        <f t="shared" si="16"/>
        <v>0</v>
      </c>
      <c r="AH112" s="1216">
        <f t="shared" si="16"/>
        <v>0</v>
      </c>
      <c r="AI112" s="1216">
        <f t="shared" si="16"/>
        <v>0</v>
      </c>
      <c r="AJ112" s="1217">
        <f>IF(ISERROR(VLOOKUP($A112,기획현황!$F:$BS,기획현황!$AM$1,FALSE))=TRUE,0,VLOOKUP($A112,기획현황!$F:$BS,기획현황!$AM$1,FALSE))</f>
        <v>0</v>
      </c>
      <c r="AK112" s="1212">
        <f t="shared" si="12"/>
        <v>0</v>
      </c>
      <c r="AL112" s="31"/>
    </row>
    <row r="113" spans="2:38" ht="53.25" customHeight="1">
      <c r="B113" s="304" t="str">
        <f t="shared" si="14"/>
        <v/>
      </c>
      <c r="C113" s="1199">
        <f>IF(ISERROR(VLOOKUP($A113,기획현황!$F:$BS,기획현황!$AG$1,FALSE))=TRUE,0,VLOOKUP($A113,기획현황!$F:$BS,기획현황!$AG$1,FALSE))</f>
        <v>0</v>
      </c>
      <c r="D113" s="1199">
        <f>IF(ISERROR(VLOOKUP($A113,기획현황!$F:$BS,기획현황!$AK$1,FALSE))=TRUE,0,VLOOKUP($A113,기획현황!$F:$BS,기획현황!$AK$1,FALSE))</f>
        <v>0</v>
      </c>
      <c r="F113" s="1222"/>
      <c r="G113" s="1201" t="str">
        <f>IF(ISERROR(VLOOKUP($A113,기획현황!$F:$BS,기획현황!$U$1,FALSE))=TRUE,"",VLOOKUP($A113,기획현황!$F:$BS,기획현황!$U$1,FALSE))</f>
        <v/>
      </c>
      <c r="H113" s="1201" t="str">
        <f>IF(ISERROR(VLOOKUP($A113,기획현황!$F:$BS,기획현황!$X$1,FALSE))=TRUE,"",VLOOKUP($A113,기획현황!$F:$BS,기획현황!$X$1,FALSE))</f>
        <v/>
      </c>
      <c r="I113" s="1202" t="str">
        <f>IF(ISERROR(VLOOKUP($A113,기획현황!$F:$BS,기획현황!$AG$1,FALSE))=TRUE,"",VLOOKUP($A113,기획현황!$F:$BS,기획현황!$AG$1,FALSE))</f>
        <v/>
      </c>
      <c r="J113" s="1219">
        <f>SUMIF(기획현황!$F:$F,$A113,기획현황!$AF:$AF)</f>
        <v>0</v>
      </c>
      <c r="K113" s="1204">
        <f>IF(ISERROR(VLOOKUP($A113,기획현황!$F:$BS,기획현황!$AU$1,FALSE))=TRUE,0,VLOOKUP($A113,기획현황!$F:$BS,기획현황!$AU$1,FALSE))</f>
        <v>0</v>
      </c>
      <c r="L113" s="1205">
        <f>IF(ISERROR(VLOOKUP($A113,기획현황!$F:$BS,기획현황!$AV$1,FALSE))=TRUE,0,VLOOKUP($A113,기획현황!$F:$BS,기획현황!$AV$1,FALSE))</f>
        <v>0</v>
      </c>
      <c r="M113" s="1206">
        <f>IF(ISERROR(VLOOKUP($A113,기획현황!$F:$BS,기획현황!$AW$1,FALSE))=TRUE,0,VLOOKUP($A113,기획현황!$F:$BS,기획현황!$AW$1,FALSE))</f>
        <v>0</v>
      </c>
      <c r="N113" s="1214">
        <f>IF(ISERROR(VLOOKUP($A113,기획현황!$F:$BS,기획현황!$AP$1,FALSE))=TRUE,0,VLOOKUP($A113,기획현황!$F:$BS,기획현황!$AP$1,FALSE))</f>
        <v>0</v>
      </c>
      <c r="O113" s="1204">
        <f t="shared" si="17"/>
        <v>0</v>
      </c>
      <c r="P113" s="1218">
        <f t="shared" si="17"/>
        <v>0</v>
      </c>
      <c r="Q113" s="1215">
        <f t="shared" si="17"/>
        <v>0</v>
      </c>
      <c r="R113" s="1215">
        <f t="shared" si="17"/>
        <v>0</v>
      </c>
      <c r="S113" s="1216">
        <f t="shared" si="17"/>
        <v>0</v>
      </c>
      <c r="T113" s="1216">
        <f t="shared" si="17"/>
        <v>0</v>
      </c>
      <c r="U113" s="1217">
        <f>IF(ISERROR(VLOOKUP($A113,기획현황!$F:$BS,기획현황!$AM$1,FALSE))=TRUE,0,VLOOKUP($A113,기획현황!$F:$BS,기획현황!$AM$1,FALSE))</f>
        <v>0</v>
      </c>
      <c r="V113" s="1212">
        <f t="shared" si="13"/>
        <v>0</v>
      </c>
      <c r="W113" s="1213">
        <f>IF(ISERROR(VLOOKUP($A113,기획현황!$F:$BS,기획현황!$BG$1,FALSE))=TRUE,0,VLOOKUP($A113,기획현황!$F:$BS,기획현황!$BG$1,FALSE))</f>
        <v>0</v>
      </c>
      <c r="X113" s="1212"/>
      <c r="Y113" s="231"/>
      <c r="Z113" s="1204">
        <f t="shared" si="15"/>
        <v>0</v>
      </c>
      <c r="AA113" s="1205">
        <f t="shared" si="15"/>
        <v>0</v>
      </c>
      <c r="AB113" s="1220">
        <f t="shared" si="15"/>
        <v>0</v>
      </c>
      <c r="AC113" s="1214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204">
        <f t="shared" si="16"/>
        <v>0</v>
      </c>
      <c r="AE113" s="1215">
        <f t="shared" si="16"/>
        <v>0</v>
      </c>
      <c r="AF113" s="1215">
        <f t="shared" si="16"/>
        <v>0</v>
      </c>
      <c r="AG113" s="1215">
        <f t="shared" si="16"/>
        <v>0</v>
      </c>
      <c r="AH113" s="1216">
        <f t="shared" si="16"/>
        <v>0</v>
      </c>
      <c r="AI113" s="1216">
        <f t="shared" si="16"/>
        <v>0</v>
      </c>
      <c r="AJ113" s="1217">
        <f>IF(ISERROR(VLOOKUP($A113,기획현황!$F:$BS,기획현황!$AM$1,FALSE))=TRUE,0,VLOOKUP($A113,기획현황!$F:$BS,기획현황!$AM$1,FALSE))</f>
        <v>0</v>
      </c>
      <c r="AK113" s="1212">
        <f t="shared" si="12"/>
        <v>0</v>
      </c>
      <c r="AL113" s="31"/>
    </row>
    <row r="114" spans="2:38" ht="53.25" customHeight="1">
      <c r="B114" s="304" t="str">
        <f t="shared" si="14"/>
        <v/>
      </c>
      <c r="C114" s="1199">
        <f>IF(ISERROR(VLOOKUP($A114,기획현황!$F:$BS,기획현황!$AG$1,FALSE))=TRUE,0,VLOOKUP($A114,기획현황!$F:$BS,기획현황!$AG$1,FALSE))</f>
        <v>0</v>
      </c>
      <c r="D114" s="1199">
        <f>IF(ISERROR(VLOOKUP($A114,기획현황!$F:$BS,기획현황!$AK$1,FALSE))=TRUE,0,VLOOKUP($A114,기획현황!$F:$BS,기획현황!$AK$1,FALSE))</f>
        <v>0</v>
      </c>
      <c r="F114" s="1222"/>
      <c r="G114" s="1201" t="str">
        <f>IF(ISERROR(VLOOKUP($A114,기획현황!$F:$BS,기획현황!$U$1,FALSE))=TRUE,"",VLOOKUP($A114,기획현황!$F:$BS,기획현황!$U$1,FALSE))</f>
        <v/>
      </c>
      <c r="H114" s="1201" t="str">
        <f>IF(ISERROR(VLOOKUP($A114,기획현황!$F:$BS,기획현황!$X$1,FALSE))=TRUE,"",VLOOKUP($A114,기획현황!$F:$BS,기획현황!$X$1,FALSE))</f>
        <v/>
      </c>
      <c r="I114" s="1202" t="str">
        <f>IF(ISERROR(VLOOKUP($A114,기획현황!$F:$BS,기획현황!$AG$1,FALSE))=TRUE,"",VLOOKUP($A114,기획현황!$F:$BS,기획현황!$AG$1,FALSE))</f>
        <v/>
      </c>
      <c r="J114" s="1219">
        <f>SUMIF(기획현황!$F:$F,$A114,기획현황!$AF:$AF)</f>
        <v>0</v>
      </c>
      <c r="K114" s="1204">
        <f>IF(ISERROR(VLOOKUP($A114,기획현황!$F:$BS,기획현황!$AU$1,FALSE))=TRUE,0,VLOOKUP($A114,기획현황!$F:$BS,기획현황!$AU$1,FALSE))</f>
        <v>0</v>
      </c>
      <c r="L114" s="1205">
        <f>IF(ISERROR(VLOOKUP($A114,기획현황!$F:$BS,기획현황!$AV$1,FALSE))=TRUE,0,VLOOKUP($A114,기획현황!$F:$BS,기획현황!$AV$1,FALSE))</f>
        <v>0</v>
      </c>
      <c r="M114" s="1206">
        <f>IF(ISERROR(VLOOKUP($A114,기획현황!$F:$BS,기획현황!$AW$1,FALSE))=TRUE,0,VLOOKUP($A114,기획현황!$F:$BS,기획현황!$AW$1,FALSE))</f>
        <v>0</v>
      </c>
      <c r="N114" s="1214">
        <f>IF(ISERROR(VLOOKUP($A114,기획현황!$F:$BS,기획현황!$AP$1,FALSE))=TRUE,0,VLOOKUP($A114,기획현황!$F:$BS,기획현황!$AP$1,FALSE))</f>
        <v>0</v>
      </c>
      <c r="O114" s="1204">
        <f t="shared" si="17"/>
        <v>0</v>
      </c>
      <c r="P114" s="1218">
        <f t="shared" si="17"/>
        <v>0</v>
      </c>
      <c r="Q114" s="1215">
        <f t="shared" si="17"/>
        <v>0</v>
      </c>
      <c r="R114" s="1215">
        <f t="shared" si="17"/>
        <v>0</v>
      </c>
      <c r="S114" s="1216">
        <f t="shared" si="17"/>
        <v>0</v>
      </c>
      <c r="T114" s="1216">
        <f t="shared" si="17"/>
        <v>0</v>
      </c>
      <c r="U114" s="1217">
        <f>IF(ISERROR(VLOOKUP($A114,기획현황!$F:$BS,기획현황!$AM$1,FALSE))=TRUE,0,VLOOKUP($A114,기획현황!$F:$BS,기획현황!$AM$1,FALSE))</f>
        <v>0</v>
      </c>
      <c r="V114" s="1212">
        <f t="shared" si="13"/>
        <v>0</v>
      </c>
      <c r="W114" s="1213">
        <f>IF(ISERROR(VLOOKUP($A114,기획현황!$F:$BS,기획현황!$BG$1,FALSE))=TRUE,0,VLOOKUP($A114,기획현황!$F:$BS,기획현황!$BG$1,FALSE))</f>
        <v>0</v>
      </c>
      <c r="X114" s="1212"/>
      <c r="Y114" s="231"/>
      <c r="Z114" s="1204">
        <f t="shared" si="15"/>
        <v>0</v>
      </c>
      <c r="AA114" s="1205">
        <f t="shared" si="15"/>
        <v>0</v>
      </c>
      <c r="AB114" s="1220">
        <f t="shared" si="15"/>
        <v>0</v>
      </c>
      <c r="AC114" s="1214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204">
        <f t="shared" si="16"/>
        <v>0</v>
      </c>
      <c r="AE114" s="1215">
        <f t="shared" si="16"/>
        <v>0</v>
      </c>
      <c r="AF114" s="1215">
        <f t="shared" si="16"/>
        <v>0</v>
      </c>
      <c r="AG114" s="1215">
        <f t="shared" si="16"/>
        <v>0</v>
      </c>
      <c r="AH114" s="1216">
        <f t="shared" si="16"/>
        <v>0</v>
      </c>
      <c r="AI114" s="1216">
        <f t="shared" si="16"/>
        <v>0</v>
      </c>
      <c r="AJ114" s="1217">
        <f>IF(ISERROR(VLOOKUP($A114,기획현황!$F:$BS,기획현황!$AM$1,FALSE))=TRUE,0,VLOOKUP($A114,기획현황!$F:$BS,기획현황!$AM$1,FALSE))</f>
        <v>0</v>
      </c>
      <c r="AK114" s="1212">
        <f t="shared" si="12"/>
        <v>0</v>
      </c>
      <c r="AL114" s="31"/>
    </row>
    <row r="115" spans="2:38" ht="53.25" customHeight="1">
      <c r="B115" s="304" t="str">
        <f t="shared" si="14"/>
        <v/>
      </c>
      <c r="C115" s="1199">
        <f>IF(ISERROR(VLOOKUP($A115,기획현황!$F:$BS,기획현황!$AG$1,FALSE))=TRUE,0,VLOOKUP($A115,기획현황!$F:$BS,기획현황!$AG$1,FALSE))</f>
        <v>0</v>
      </c>
      <c r="D115" s="1199">
        <f>IF(ISERROR(VLOOKUP($A115,기획현황!$F:$BS,기획현황!$AK$1,FALSE))=TRUE,0,VLOOKUP($A115,기획현황!$F:$BS,기획현황!$AK$1,FALSE))</f>
        <v>0</v>
      </c>
      <c r="F115" s="1222"/>
      <c r="G115" s="1201" t="str">
        <f>IF(ISERROR(VLOOKUP($A115,기획현황!$F:$BS,기획현황!$U$1,FALSE))=TRUE,"",VLOOKUP($A115,기획현황!$F:$BS,기획현황!$U$1,FALSE))</f>
        <v/>
      </c>
      <c r="H115" s="1201" t="str">
        <f>IF(ISERROR(VLOOKUP($A115,기획현황!$F:$BS,기획현황!$X$1,FALSE))=TRUE,"",VLOOKUP($A115,기획현황!$F:$BS,기획현황!$X$1,FALSE))</f>
        <v/>
      </c>
      <c r="I115" s="1202" t="str">
        <f>IF(ISERROR(VLOOKUP($A115,기획현황!$F:$BS,기획현황!$AG$1,FALSE))=TRUE,"",VLOOKUP($A115,기획현황!$F:$BS,기획현황!$AG$1,FALSE))</f>
        <v/>
      </c>
      <c r="J115" s="1219">
        <f>SUMIF(기획현황!$F:$F,$A115,기획현황!$AF:$AF)</f>
        <v>0</v>
      </c>
      <c r="K115" s="1204">
        <f>IF(ISERROR(VLOOKUP($A115,기획현황!$F:$BS,기획현황!$AU$1,FALSE))=TRUE,0,VLOOKUP($A115,기획현황!$F:$BS,기획현황!$AU$1,FALSE))</f>
        <v>0</v>
      </c>
      <c r="L115" s="1205">
        <f>IF(ISERROR(VLOOKUP($A115,기획현황!$F:$BS,기획현황!$AV$1,FALSE))=TRUE,0,VLOOKUP($A115,기획현황!$F:$BS,기획현황!$AV$1,FALSE))</f>
        <v>0</v>
      </c>
      <c r="M115" s="1206">
        <f>IF(ISERROR(VLOOKUP($A115,기획현황!$F:$BS,기획현황!$AW$1,FALSE))=TRUE,0,VLOOKUP($A115,기획현황!$F:$BS,기획현황!$AW$1,FALSE))</f>
        <v>0</v>
      </c>
      <c r="N115" s="1214">
        <f>IF(ISERROR(VLOOKUP($A115,기획현황!$F:$BS,기획현황!$AP$1,FALSE))=TRUE,0,VLOOKUP($A115,기획현황!$F:$BS,기획현황!$AP$1,FALSE))</f>
        <v>0</v>
      </c>
      <c r="O115" s="1204">
        <f t="shared" si="17"/>
        <v>0</v>
      </c>
      <c r="P115" s="1218">
        <f t="shared" si="17"/>
        <v>0</v>
      </c>
      <c r="Q115" s="1215">
        <f t="shared" si="17"/>
        <v>0</v>
      </c>
      <c r="R115" s="1215">
        <f t="shared" si="17"/>
        <v>0</v>
      </c>
      <c r="S115" s="1216">
        <f t="shared" si="17"/>
        <v>0</v>
      </c>
      <c r="T115" s="1216">
        <f t="shared" si="17"/>
        <v>0</v>
      </c>
      <c r="U115" s="1217">
        <f>IF(ISERROR(VLOOKUP($A115,기획현황!$F:$BS,기획현황!$AM$1,FALSE))=TRUE,0,VLOOKUP($A115,기획현황!$F:$BS,기획현황!$AM$1,FALSE))</f>
        <v>0</v>
      </c>
      <c r="V115" s="1212">
        <f t="shared" si="13"/>
        <v>0</v>
      </c>
      <c r="W115" s="1213">
        <f>IF(ISERROR(VLOOKUP($A115,기획현황!$F:$BS,기획현황!$BG$1,FALSE))=TRUE,0,VLOOKUP($A115,기획현황!$F:$BS,기획현황!$BG$1,FALSE))</f>
        <v>0</v>
      </c>
      <c r="X115" s="1212"/>
      <c r="Y115" s="231"/>
      <c r="Z115" s="1204">
        <f t="shared" si="15"/>
        <v>0</v>
      </c>
      <c r="AA115" s="1205">
        <f t="shared" si="15"/>
        <v>0</v>
      </c>
      <c r="AB115" s="1220">
        <f t="shared" si="15"/>
        <v>0</v>
      </c>
      <c r="AC115" s="1214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204">
        <f t="shared" si="16"/>
        <v>0</v>
      </c>
      <c r="AE115" s="1215">
        <f t="shared" si="16"/>
        <v>0</v>
      </c>
      <c r="AF115" s="1215">
        <f t="shared" si="16"/>
        <v>0</v>
      </c>
      <c r="AG115" s="1215">
        <f t="shared" si="16"/>
        <v>0</v>
      </c>
      <c r="AH115" s="1216">
        <f t="shared" si="16"/>
        <v>0</v>
      </c>
      <c r="AI115" s="1216">
        <f t="shared" si="16"/>
        <v>0</v>
      </c>
      <c r="AJ115" s="1217">
        <f>IF(ISERROR(VLOOKUP($A115,기획현황!$F:$BS,기획현황!$AM$1,FALSE))=TRUE,0,VLOOKUP($A115,기획현황!$F:$BS,기획현황!$AM$1,FALSE))</f>
        <v>0</v>
      </c>
      <c r="AK115" s="1212">
        <f t="shared" si="12"/>
        <v>0</v>
      </c>
      <c r="AL115" s="31"/>
    </row>
    <row r="116" spans="2:38" ht="53.25" customHeight="1">
      <c r="B116" s="304" t="str">
        <f t="shared" si="14"/>
        <v/>
      </c>
      <c r="C116" s="1199">
        <f>IF(ISERROR(VLOOKUP($A116,기획현황!$F:$BS,기획현황!$AG$1,FALSE))=TRUE,0,VLOOKUP($A116,기획현황!$F:$BS,기획현황!$AG$1,FALSE))</f>
        <v>0</v>
      </c>
      <c r="D116" s="1199">
        <f>IF(ISERROR(VLOOKUP($A116,기획현황!$F:$BS,기획현황!$AK$1,FALSE))=TRUE,0,VLOOKUP($A116,기획현황!$F:$BS,기획현황!$AK$1,FALSE))</f>
        <v>0</v>
      </c>
      <c r="F116" s="1222"/>
      <c r="G116" s="1201" t="str">
        <f>IF(ISERROR(VLOOKUP($A116,기획현황!$F:$BS,기획현황!$U$1,FALSE))=TRUE,"",VLOOKUP($A116,기획현황!$F:$BS,기획현황!$U$1,FALSE))</f>
        <v/>
      </c>
      <c r="H116" s="1201" t="str">
        <f>IF(ISERROR(VLOOKUP($A116,기획현황!$F:$BS,기획현황!$X$1,FALSE))=TRUE,"",VLOOKUP($A116,기획현황!$F:$BS,기획현황!$X$1,FALSE))</f>
        <v/>
      </c>
      <c r="I116" s="1202" t="str">
        <f>IF(ISERROR(VLOOKUP($A116,기획현황!$F:$BS,기획현황!$AG$1,FALSE))=TRUE,"",VLOOKUP($A116,기획현황!$F:$BS,기획현황!$AG$1,FALSE))</f>
        <v/>
      </c>
      <c r="J116" s="1219">
        <f>SUMIF(기획현황!$F:$F,$A116,기획현황!$AF:$AF)</f>
        <v>0</v>
      </c>
      <c r="K116" s="1204">
        <f>IF(ISERROR(VLOOKUP($A116,기획현황!$F:$BS,기획현황!$AU$1,FALSE))=TRUE,0,VLOOKUP($A116,기획현황!$F:$BS,기획현황!$AU$1,FALSE))</f>
        <v>0</v>
      </c>
      <c r="L116" s="1205">
        <f>IF(ISERROR(VLOOKUP($A116,기획현황!$F:$BS,기획현황!$AV$1,FALSE))=TRUE,0,VLOOKUP($A116,기획현황!$F:$BS,기획현황!$AV$1,FALSE))</f>
        <v>0</v>
      </c>
      <c r="M116" s="1206">
        <f>IF(ISERROR(VLOOKUP($A116,기획현황!$F:$BS,기획현황!$AW$1,FALSE))=TRUE,0,VLOOKUP($A116,기획현황!$F:$BS,기획현황!$AW$1,FALSE))</f>
        <v>0</v>
      </c>
      <c r="N116" s="1214">
        <f>IF(ISERROR(VLOOKUP($A116,기획현황!$F:$BS,기획현황!$AP$1,FALSE))=TRUE,0,VLOOKUP($A116,기획현황!$F:$BS,기획현황!$AP$1,FALSE))</f>
        <v>0</v>
      </c>
      <c r="O116" s="1204">
        <f t="shared" si="17"/>
        <v>0</v>
      </c>
      <c r="P116" s="1218">
        <f t="shared" si="17"/>
        <v>0</v>
      </c>
      <c r="Q116" s="1215">
        <f t="shared" si="17"/>
        <v>0</v>
      </c>
      <c r="R116" s="1215">
        <f t="shared" si="17"/>
        <v>0</v>
      </c>
      <c r="S116" s="1216">
        <f t="shared" si="17"/>
        <v>0</v>
      </c>
      <c r="T116" s="1216">
        <f t="shared" si="17"/>
        <v>0</v>
      </c>
      <c r="U116" s="1217">
        <f>IF(ISERROR(VLOOKUP($A116,기획현황!$F:$BS,기획현황!$AM$1,FALSE))=TRUE,0,VLOOKUP($A116,기획현황!$F:$BS,기획현황!$AM$1,FALSE))</f>
        <v>0</v>
      </c>
      <c r="V116" s="1212">
        <f t="shared" si="13"/>
        <v>0</v>
      </c>
      <c r="W116" s="1213">
        <f>IF(ISERROR(VLOOKUP($A116,기획현황!$F:$BS,기획현황!$BG$1,FALSE))=TRUE,0,VLOOKUP($A116,기획현황!$F:$BS,기획현황!$BG$1,FALSE))</f>
        <v>0</v>
      </c>
      <c r="X116" s="1212"/>
      <c r="Y116" s="231"/>
      <c r="Z116" s="1204">
        <f t="shared" si="15"/>
        <v>0</v>
      </c>
      <c r="AA116" s="1205">
        <f t="shared" si="15"/>
        <v>0</v>
      </c>
      <c r="AB116" s="1220">
        <f t="shared" si="15"/>
        <v>0</v>
      </c>
      <c r="AC116" s="1214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204">
        <f t="shared" si="16"/>
        <v>0</v>
      </c>
      <c r="AE116" s="1215">
        <f t="shared" si="16"/>
        <v>0</v>
      </c>
      <c r="AF116" s="1215">
        <f t="shared" si="16"/>
        <v>0</v>
      </c>
      <c r="AG116" s="1215">
        <f t="shared" si="16"/>
        <v>0</v>
      </c>
      <c r="AH116" s="1216">
        <f t="shared" si="16"/>
        <v>0</v>
      </c>
      <c r="AI116" s="1216">
        <f t="shared" si="16"/>
        <v>0</v>
      </c>
      <c r="AJ116" s="1217">
        <f>IF(ISERROR(VLOOKUP($A116,기획현황!$F:$BS,기획현황!$AM$1,FALSE))=TRUE,0,VLOOKUP($A116,기획현황!$F:$BS,기획현황!$AM$1,FALSE))</f>
        <v>0</v>
      </c>
      <c r="AK116" s="1212">
        <f t="shared" si="12"/>
        <v>0</v>
      </c>
      <c r="AL116" s="31"/>
    </row>
    <row r="117" spans="2:38" ht="53.25" customHeight="1">
      <c r="B117" s="304" t="str">
        <f t="shared" si="14"/>
        <v/>
      </c>
      <c r="C117" s="1199">
        <f>IF(ISERROR(VLOOKUP($A117,기획현황!$F:$BS,기획현황!$AG$1,FALSE))=TRUE,0,VLOOKUP($A117,기획현황!$F:$BS,기획현황!$AG$1,FALSE))</f>
        <v>0</v>
      </c>
      <c r="D117" s="1199">
        <f>IF(ISERROR(VLOOKUP($A117,기획현황!$F:$BS,기획현황!$AK$1,FALSE))=TRUE,0,VLOOKUP($A117,기획현황!$F:$BS,기획현황!$AK$1,FALSE))</f>
        <v>0</v>
      </c>
      <c r="F117" s="1222"/>
      <c r="G117" s="1201" t="str">
        <f>IF(ISERROR(VLOOKUP($A117,기획현황!$F:$BS,기획현황!$U$1,FALSE))=TRUE,"",VLOOKUP($A117,기획현황!$F:$BS,기획현황!$U$1,FALSE))</f>
        <v/>
      </c>
      <c r="H117" s="1201" t="str">
        <f>IF(ISERROR(VLOOKUP($A117,기획현황!$F:$BS,기획현황!$X$1,FALSE))=TRUE,"",VLOOKUP($A117,기획현황!$F:$BS,기획현황!$X$1,FALSE))</f>
        <v/>
      </c>
      <c r="I117" s="1202" t="str">
        <f>IF(ISERROR(VLOOKUP($A117,기획현황!$F:$BS,기획현황!$AG$1,FALSE))=TRUE,"",VLOOKUP($A117,기획현황!$F:$BS,기획현황!$AG$1,FALSE))</f>
        <v/>
      </c>
      <c r="J117" s="1219">
        <f>SUMIF(기획현황!$F:$F,$A117,기획현황!$AF:$AF)</f>
        <v>0</v>
      </c>
      <c r="K117" s="1204">
        <f>IF(ISERROR(VLOOKUP($A117,기획현황!$F:$BS,기획현황!$AU$1,FALSE))=TRUE,0,VLOOKUP($A117,기획현황!$F:$BS,기획현황!$AU$1,FALSE))</f>
        <v>0</v>
      </c>
      <c r="L117" s="1205">
        <f>IF(ISERROR(VLOOKUP($A117,기획현황!$F:$BS,기획현황!$AV$1,FALSE))=TRUE,0,VLOOKUP($A117,기획현황!$F:$BS,기획현황!$AV$1,FALSE))</f>
        <v>0</v>
      </c>
      <c r="M117" s="1206">
        <f>IF(ISERROR(VLOOKUP($A117,기획현황!$F:$BS,기획현황!$AW$1,FALSE))=TRUE,0,VLOOKUP($A117,기획현황!$F:$BS,기획현황!$AW$1,FALSE))</f>
        <v>0</v>
      </c>
      <c r="N117" s="1214">
        <f>IF(ISERROR(VLOOKUP($A117,기획현황!$F:$BS,기획현황!$AP$1,FALSE))=TRUE,0,VLOOKUP($A117,기획현황!$F:$BS,기획현황!$AP$1,FALSE))</f>
        <v>0</v>
      </c>
      <c r="O117" s="1204">
        <f t="shared" si="17"/>
        <v>0</v>
      </c>
      <c r="P117" s="1218">
        <f t="shared" si="17"/>
        <v>0</v>
      </c>
      <c r="Q117" s="1215">
        <f t="shared" si="17"/>
        <v>0</v>
      </c>
      <c r="R117" s="1215">
        <f t="shared" si="17"/>
        <v>0</v>
      </c>
      <c r="S117" s="1216">
        <f t="shared" si="17"/>
        <v>0</v>
      </c>
      <c r="T117" s="1216">
        <f t="shared" si="17"/>
        <v>0</v>
      </c>
      <c r="U117" s="1217">
        <f>IF(ISERROR(VLOOKUP($A117,기획현황!$F:$BS,기획현황!$AM$1,FALSE))=TRUE,0,VLOOKUP($A117,기획현황!$F:$BS,기획현황!$AM$1,FALSE))</f>
        <v>0</v>
      </c>
      <c r="V117" s="1212">
        <f t="shared" si="13"/>
        <v>0</v>
      </c>
      <c r="W117" s="1213">
        <f>IF(ISERROR(VLOOKUP($A117,기획현황!$F:$BS,기획현황!$BG$1,FALSE))=TRUE,0,VLOOKUP($A117,기획현황!$F:$BS,기획현황!$BG$1,FALSE))</f>
        <v>0</v>
      </c>
      <c r="X117" s="1212"/>
      <c r="Y117" s="231"/>
      <c r="Z117" s="1204">
        <f t="shared" si="15"/>
        <v>0</v>
      </c>
      <c r="AA117" s="1205">
        <f t="shared" si="15"/>
        <v>0</v>
      </c>
      <c r="AB117" s="1220">
        <f t="shared" si="15"/>
        <v>0</v>
      </c>
      <c r="AC117" s="1214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204">
        <f t="shared" si="16"/>
        <v>0</v>
      </c>
      <c r="AE117" s="1215">
        <f t="shared" si="16"/>
        <v>0</v>
      </c>
      <c r="AF117" s="1215">
        <f t="shared" si="16"/>
        <v>0</v>
      </c>
      <c r="AG117" s="1215">
        <f t="shared" si="16"/>
        <v>0</v>
      </c>
      <c r="AH117" s="1216">
        <f t="shared" si="16"/>
        <v>0</v>
      </c>
      <c r="AI117" s="1216">
        <f t="shared" si="16"/>
        <v>0</v>
      </c>
      <c r="AJ117" s="1217">
        <f>IF(ISERROR(VLOOKUP($A117,기획현황!$F:$BS,기획현황!$AM$1,FALSE))=TRUE,0,VLOOKUP($A117,기획현황!$F:$BS,기획현황!$AM$1,FALSE))</f>
        <v>0</v>
      </c>
      <c r="AK117" s="1212">
        <f t="shared" si="12"/>
        <v>0</v>
      </c>
      <c r="AL117" s="31"/>
    </row>
    <row r="118" spans="2:38" ht="53.25" customHeight="1">
      <c r="B118" s="304" t="str">
        <f t="shared" si="14"/>
        <v/>
      </c>
      <c r="C118" s="1199">
        <f>IF(ISERROR(VLOOKUP($A118,기획현황!$F:$BS,기획현황!$AG$1,FALSE))=TRUE,0,VLOOKUP($A118,기획현황!$F:$BS,기획현황!$AG$1,FALSE))</f>
        <v>0</v>
      </c>
      <c r="D118" s="1199">
        <f>IF(ISERROR(VLOOKUP($A118,기획현황!$F:$BS,기획현황!$AK$1,FALSE))=TRUE,0,VLOOKUP($A118,기획현황!$F:$BS,기획현황!$AK$1,FALSE))</f>
        <v>0</v>
      </c>
      <c r="F118" s="1222"/>
      <c r="G118" s="1201" t="str">
        <f>IF(ISERROR(VLOOKUP($A118,기획현황!$F:$BS,기획현황!$U$1,FALSE))=TRUE,"",VLOOKUP($A118,기획현황!$F:$BS,기획현황!$U$1,FALSE))</f>
        <v/>
      </c>
      <c r="H118" s="1201" t="str">
        <f>IF(ISERROR(VLOOKUP($A118,기획현황!$F:$BS,기획현황!$X$1,FALSE))=TRUE,"",VLOOKUP($A118,기획현황!$F:$BS,기획현황!$X$1,FALSE))</f>
        <v/>
      </c>
      <c r="I118" s="1202" t="str">
        <f>IF(ISERROR(VLOOKUP($A118,기획현황!$F:$BS,기획현황!$AG$1,FALSE))=TRUE,"",VLOOKUP($A118,기획현황!$F:$BS,기획현황!$AG$1,FALSE))</f>
        <v/>
      </c>
      <c r="J118" s="1219">
        <f>SUMIF(기획현황!$F:$F,$A118,기획현황!$AF:$AF)</f>
        <v>0</v>
      </c>
      <c r="K118" s="1204">
        <f>IF(ISERROR(VLOOKUP($A118,기획현황!$F:$BS,기획현황!$AU$1,FALSE))=TRUE,0,VLOOKUP($A118,기획현황!$F:$BS,기획현황!$AU$1,FALSE))</f>
        <v>0</v>
      </c>
      <c r="L118" s="1205">
        <f>IF(ISERROR(VLOOKUP($A118,기획현황!$F:$BS,기획현황!$AV$1,FALSE))=TRUE,0,VLOOKUP($A118,기획현황!$F:$BS,기획현황!$AV$1,FALSE))</f>
        <v>0</v>
      </c>
      <c r="M118" s="1206">
        <f>IF(ISERROR(VLOOKUP($A118,기획현황!$F:$BS,기획현황!$AW$1,FALSE))=TRUE,0,VLOOKUP($A118,기획현황!$F:$BS,기획현황!$AW$1,FALSE))</f>
        <v>0</v>
      </c>
      <c r="N118" s="1214">
        <f>IF(ISERROR(VLOOKUP($A118,기획현황!$F:$BS,기획현황!$AP$1,FALSE))=TRUE,0,VLOOKUP($A118,기획현황!$F:$BS,기획현황!$AP$1,FALSE))</f>
        <v>0</v>
      </c>
      <c r="O118" s="1204">
        <f t="shared" si="17"/>
        <v>0</v>
      </c>
      <c r="P118" s="1218">
        <f t="shared" si="17"/>
        <v>0</v>
      </c>
      <c r="Q118" s="1215">
        <f t="shared" si="17"/>
        <v>0</v>
      </c>
      <c r="R118" s="1215">
        <f t="shared" si="17"/>
        <v>0</v>
      </c>
      <c r="S118" s="1216">
        <f t="shared" si="17"/>
        <v>0</v>
      </c>
      <c r="T118" s="1216">
        <f t="shared" si="17"/>
        <v>0</v>
      </c>
      <c r="U118" s="1217">
        <f>IF(ISERROR(VLOOKUP($A118,기획현황!$F:$BS,기획현황!$AM$1,FALSE))=TRUE,0,VLOOKUP($A118,기획현황!$F:$BS,기획현황!$AM$1,FALSE))</f>
        <v>0</v>
      </c>
      <c r="V118" s="1212">
        <f t="shared" si="13"/>
        <v>0</v>
      </c>
      <c r="W118" s="1213">
        <f>IF(ISERROR(VLOOKUP($A118,기획현황!$F:$BS,기획현황!$BG$1,FALSE))=TRUE,0,VLOOKUP($A118,기획현황!$F:$BS,기획현황!$BG$1,FALSE))</f>
        <v>0</v>
      </c>
      <c r="X118" s="1212"/>
      <c r="Y118" s="231"/>
      <c r="Z118" s="1204">
        <f t="shared" si="15"/>
        <v>0</v>
      </c>
      <c r="AA118" s="1205">
        <f t="shared" si="15"/>
        <v>0</v>
      </c>
      <c r="AB118" s="1220">
        <f t="shared" si="15"/>
        <v>0</v>
      </c>
      <c r="AC118" s="1214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204">
        <f t="shared" si="16"/>
        <v>0</v>
      </c>
      <c r="AE118" s="1215">
        <f t="shared" si="16"/>
        <v>0</v>
      </c>
      <c r="AF118" s="1215">
        <f t="shared" si="16"/>
        <v>0</v>
      </c>
      <c r="AG118" s="1215">
        <f t="shared" si="16"/>
        <v>0</v>
      </c>
      <c r="AH118" s="1216">
        <f t="shared" si="16"/>
        <v>0</v>
      </c>
      <c r="AI118" s="1216">
        <f t="shared" si="16"/>
        <v>0</v>
      </c>
      <c r="AJ118" s="1217">
        <f>IF(ISERROR(VLOOKUP($A118,기획현황!$F:$BS,기획현황!$AM$1,FALSE))=TRUE,0,VLOOKUP($A118,기획현황!$F:$BS,기획현황!$AM$1,FALSE))</f>
        <v>0</v>
      </c>
      <c r="AK118" s="1212">
        <f t="shared" si="12"/>
        <v>0</v>
      </c>
      <c r="AL118" s="31"/>
    </row>
    <row r="119" spans="2:38" ht="53.25" customHeight="1">
      <c r="B119" s="304" t="str">
        <f t="shared" si="14"/>
        <v/>
      </c>
      <c r="C119" s="1199">
        <f>IF(ISERROR(VLOOKUP($A119,기획현황!$F:$BS,기획현황!$AG$1,FALSE))=TRUE,0,VLOOKUP($A119,기획현황!$F:$BS,기획현황!$AG$1,FALSE))</f>
        <v>0</v>
      </c>
      <c r="D119" s="1199">
        <f>IF(ISERROR(VLOOKUP($A119,기획현황!$F:$BS,기획현황!$AK$1,FALSE))=TRUE,0,VLOOKUP($A119,기획현황!$F:$BS,기획현황!$AK$1,FALSE))</f>
        <v>0</v>
      </c>
      <c r="F119" s="1222"/>
      <c r="G119" s="1201" t="str">
        <f>IF(ISERROR(VLOOKUP($A119,기획현황!$F:$BS,기획현황!$U$1,FALSE))=TRUE,"",VLOOKUP($A119,기획현황!$F:$BS,기획현황!$U$1,FALSE))</f>
        <v/>
      </c>
      <c r="H119" s="1201" t="str">
        <f>IF(ISERROR(VLOOKUP($A119,기획현황!$F:$BS,기획현황!$X$1,FALSE))=TRUE,"",VLOOKUP($A119,기획현황!$F:$BS,기획현황!$X$1,FALSE))</f>
        <v/>
      </c>
      <c r="I119" s="1202" t="str">
        <f>IF(ISERROR(VLOOKUP($A119,기획현황!$F:$BS,기획현황!$AG$1,FALSE))=TRUE,"",VLOOKUP($A119,기획현황!$F:$BS,기획현황!$AG$1,FALSE))</f>
        <v/>
      </c>
      <c r="J119" s="1219">
        <f>SUMIF(기획현황!$F:$F,$A119,기획현황!$AF:$AF)</f>
        <v>0</v>
      </c>
      <c r="K119" s="1204">
        <f>IF(ISERROR(VLOOKUP($A119,기획현황!$F:$BS,기획현황!$AU$1,FALSE))=TRUE,0,VLOOKUP($A119,기획현황!$F:$BS,기획현황!$AU$1,FALSE))</f>
        <v>0</v>
      </c>
      <c r="L119" s="1205">
        <f>IF(ISERROR(VLOOKUP($A119,기획현황!$F:$BS,기획현황!$AV$1,FALSE))=TRUE,0,VLOOKUP($A119,기획현황!$F:$BS,기획현황!$AV$1,FALSE))</f>
        <v>0</v>
      </c>
      <c r="M119" s="1206">
        <f>IF(ISERROR(VLOOKUP($A119,기획현황!$F:$BS,기획현황!$AW$1,FALSE))=TRUE,0,VLOOKUP($A119,기획현황!$F:$BS,기획현황!$AW$1,FALSE))</f>
        <v>0</v>
      </c>
      <c r="N119" s="1214">
        <f>IF(ISERROR(VLOOKUP($A119,기획현황!$F:$BS,기획현황!$AP$1,FALSE))=TRUE,0,VLOOKUP($A119,기획현황!$F:$BS,기획현황!$AP$1,FALSE))</f>
        <v>0</v>
      </c>
      <c r="O119" s="1204">
        <f t="shared" si="17"/>
        <v>0</v>
      </c>
      <c r="P119" s="1218">
        <f t="shared" si="17"/>
        <v>0</v>
      </c>
      <c r="Q119" s="1215">
        <f t="shared" si="17"/>
        <v>0</v>
      </c>
      <c r="R119" s="1215">
        <f t="shared" si="17"/>
        <v>0</v>
      </c>
      <c r="S119" s="1216">
        <f t="shared" si="17"/>
        <v>0</v>
      </c>
      <c r="T119" s="1216">
        <f t="shared" si="17"/>
        <v>0</v>
      </c>
      <c r="U119" s="1217">
        <f>IF(ISERROR(VLOOKUP($A119,기획현황!$F:$BS,기획현황!$AM$1,FALSE))=TRUE,0,VLOOKUP($A119,기획현황!$F:$BS,기획현황!$AM$1,FALSE))</f>
        <v>0</v>
      </c>
      <c r="V119" s="1212">
        <f t="shared" si="13"/>
        <v>0</v>
      </c>
      <c r="W119" s="1213">
        <f>IF(ISERROR(VLOOKUP($A119,기획현황!$F:$BS,기획현황!$BG$1,FALSE))=TRUE,0,VLOOKUP($A119,기획현황!$F:$BS,기획현황!$BG$1,FALSE))</f>
        <v>0</v>
      </c>
      <c r="X119" s="1212"/>
      <c r="Y119" s="231"/>
      <c r="Z119" s="1204">
        <f t="shared" si="15"/>
        <v>0</v>
      </c>
      <c r="AA119" s="1205">
        <f t="shared" si="15"/>
        <v>0</v>
      </c>
      <c r="AB119" s="1220">
        <f t="shared" si="15"/>
        <v>0</v>
      </c>
      <c r="AC119" s="1214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204">
        <f t="shared" si="16"/>
        <v>0</v>
      </c>
      <c r="AE119" s="1215">
        <f t="shared" si="16"/>
        <v>0</v>
      </c>
      <c r="AF119" s="1215">
        <f t="shared" si="16"/>
        <v>0</v>
      </c>
      <c r="AG119" s="1215">
        <f t="shared" si="16"/>
        <v>0</v>
      </c>
      <c r="AH119" s="1216">
        <f t="shared" si="16"/>
        <v>0</v>
      </c>
      <c r="AI119" s="1216">
        <f t="shared" si="16"/>
        <v>0</v>
      </c>
      <c r="AJ119" s="1217">
        <f>IF(ISERROR(VLOOKUP($A119,기획현황!$F:$BS,기획현황!$AM$1,FALSE))=TRUE,0,VLOOKUP($A119,기획현황!$F:$BS,기획현황!$AM$1,FALSE))</f>
        <v>0</v>
      </c>
      <c r="AK119" s="1212">
        <f t="shared" si="12"/>
        <v>0</v>
      </c>
      <c r="AL119" s="31"/>
    </row>
    <row r="120" spans="2:38" ht="53.25" customHeight="1">
      <c r="B120" s="304" t="str">
        <f t="shared" si="14"/>
        <v/>
      </c>
      <c r="C120" s="1199">
        <f>IF(ISERROR(VLOOKUP($A120,기획현황!$F:$BS,기획현황!$AG$1,FALSE))=TRUE,0,VLOOKUP($A120,기획현황!$F:$BS,기획현황!$AG$1,FALSE))</f>
        <v>0</v>
      </c>
      <c r="D120" s="1199">
        <f>IF(ISERROR(VLOOKUP($A120,기획현황!$F:$BS,기획현황!$AK$1,FALSE))=TRUE,0,VLOOKUP($A120,기획현황!$F:$BS,기획현황!$AK$1,FALSE))</f>
        <v>0</v>
      </c>
      <c r="F120" s="1222"/>
      <c r="G120" s="1201" t="str">
        <f>IF(ISERROR(VLOOKUP($A120,기획현황!$F:$BS,기획현황!$U$1,FALSE))=TRUE,"",VLOOKUP($A120,기획현황!$F:$BS,기획현황!$U$1,FALSE))</f>
        <v/>
      </c>
      <c r="H120" s="1201" t="str">
        <f>IF(ISERROR(VLOOKUP($A120,기획현황!$F:$BS,기획현황!$X$1,FALSE))=TRUE,"",VLOOKUP($A120,기획현황!$F:$BS,기획현황!$X$1,FALSE))</f>
        <v/>
      </c>
      <c r="I120" s="1202" t="str">
        <f>IF(ISERROR(VLOOKUP($A120,기획현황!$F:$BS,기획현황!$AG$1,FALSE))=TRUE,"",VLOOKUP($A120,기획현황!$F:$BS,기획현황!$AG$1,FALSE))</f>
        <v/>
      </c>
      <c r="J120" s="1219">
        <f>SUMIF(기획현황!$F:$F,$A120,기획현황!$AF:$AF)</f>
        <v>0</v>
      </c>
      <c r="K120" s="1204">
        <f>IF(ISERROR(VLOOKUP($A120,기획현황!$F:$BS,기획현황!$AU$1,FALSE))=TRUE,0,VLOOKUP($A120,기획현황!$F:$BS,기획현황!$AU$1,FALSE))</f>
        <v>0</v>
      </c>
      <c r="L120" s="1205">
        <f>IF(ISERROR(VLOOKUP($A120,기획현황!$F:$BS,기획현황!$AV$1,FALSE))=TRUE,0,VLOOKUP($A120,기획현황!$F:$BS,기획현황!$AV$1,FALSE))</f>
        <v>0</v>
      </c>
      <c r="M120" s="1206">
        <f>IF(ISERROR(VLOOKUP($A120,기획현황!$F:$BS,기획현황!$AW$1,FALSE))=TRUE,0,VLOOKUP($A120,기획현황!$F:$BS,기획현황!$AW$1,FALSE))</f>
        <v>0</v>
      </c>
      <c r="N120" s="1214">
        <f>IF(ISERROR(VLOOKUP($A120,기획현황!$F:$BS,기획현황!$AP$1,FALSE))=TRUE,0,VLOOKUP($A120,기획현황!$F:$BS,기획현황!$AP$1,FALSE))</f>
        <v>0</v>
      </c>
      <c r="O120" s="1204">
        <f t="shared" si="17"/>
        <v>0</v>
      </c>
      <c r="P120" s="1218">
        <f t="shared" si="17"/>
        <v>0</v>
      </c>
      <c r="Q120" s="1215">
        <f t="shared" si="17"/>
        <v>0</v>
      </c>
      <c r="R120" s="1215">
        <f t="shared" si="17"/>
        <v>0</v>
      </c>
      <c r="S120" s="1216">
        <f t="shared" si="17"/>
        <v>0</v>
      </c>
      <c r="T120" s="1216">
        <f t="shared" si="17"/>
        <v>0</v>
      </c>
      <c r="U120" s="1217">
        <f>IF(ISERROR(VLOOKUP($A120,기획현황!$F:$BS,기획현황!$AM$1,FALSE))=TRUE,0,VLOOKUP($A120,기획현황!$F:$BS,기획현황!$AM$1,FALSE))</f>
        <v>0</v>
      </c>
      <c r="V120" s="1212">
        <f t="shared" si="13"/>
        <v>0</v>
      </c>
      <c r="W120" s="1213">
        <f>IF(ISERROR(VLOOKUP($A120,기획현황!$F:$BS,기획현황!$BG$1,FALSE))=TRUE,0,VLOOKUP($A120,기획현황!$F:$BS,기획현황!$BG$1,FALSE))</f>
        <v>0</v>
      </c>
      <c r="X120" s="1212"/>
      <c r="Y120" s="231"/>
      <c r="Z120" s="1204">
        <f t="shared" si="15"/>
        <v>0</v>
      </c>
      <c r="AA120" s="1205">
        <f t="shared" si="15"/>
        <v>0</v>
      </c>
      <c r="AB120" s="1220">
        <f t="shared" si="15"/>
        <v>0</v>
      </c>
      <c r="AC120" s="1214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204">
        <f t="shared" si="16"/>
        <v>0</v>
      </c>
      <c r="AE120" s="1215">
        <f t="shared" si="16"/>
        <v>0</v>
      </c>
      <c r="AF120" s="1215">
        <f t="shared" si="16"/>
        <v>0</v>
      </c>
      <c r="AG120" s="1215">
        <f t="shared" si="16"/>
        <v>0</v>
      </c>
      <c r="AH120" s="1216">
        <f t="shared" si="16"/>
        <v>0</v>
      </c>
      <c r="AI120" s="1216">
        <f t="shared" si="16"/>
        <v>0</v>
      </c>
      <c r="AJ120" s="1217">
        <f>IF(ISERROR(VLOOKUP($A120,기획현황!$F:$BS,기획현황!$AM$1,FALSE))=TRUE,0,VLOOKUP($A120,기획현황!$F:$BS,기획현황!$AM$1,FALSE))</f>
        <v>0</v>
      </c>
      <c r="AK120" s="1212">
        <f t="shared" si="12"/>
        <v>0</v>
      </c>
      <c r="AL120" s="31"/>
    </row>
    <row r="121" spans="2:38" ht="53.25" customHeight="1">
      <c r="B121" s="304" t="str">
        <f t="shared" si="14"/>
        <v/>
      </c>
      <c r="C121" s="1199">
        <f>IF(ISERROR(VLOOKUP($A121,기획현황!$F:$BS,기획현황!$AG$1,FALSE))=TRUE,0,VLOOKUP($A121,기획현황!$F:$BS,기획현황!$AG$1,FALSE))</f>
        <v>0</v>
      </c>
      <c r="D121" s="1199">
        <f>IF(ISERROR(VLOOKUP($A121,기획현황!$F:$BS,기획현황!$AK$1,FALSE))=TRUE,0,VLOOKUP($A121,기획현황!$F:$BS,기획현황!$AK$1,FALSE))</f>
        <v>0</v>
      </c>
      <c r="F121" s="1222"/>
      <c r="G121" s="1201" t="str">
        <f>IF(ISERROR(VLOOKUP($A121,기획현황!$F:$BS,기획현황!$U$1,FALSE))=TRUE,"",VLOOKUP($A121,기획현황!$F:$BS,기획현황!$U$1,FALSE))</f>
        <v/>
      </c>
      <c r="H121" s="1201" t="str">
        <f>IF(ISERROR(VLOOKUP($A121,기획현황!$F:$BS,기획현황!$X$1,FALSE))=TRUE,"",VLOOKUP($A121,기획현황!$F:$BS,기획현황!$X$1,FALSE))</f>
        <v/>
      </c>
      <c r="I121" s="1202" t="str">
        <f>IF(ISERROR(VLOOKUP($A121,기획현황!$F:$BS,기획현황!$AG$1,FALSE))=TRUE,"",VLOOKUP($A121,기획현황!$F:$BS,기획현황!$AG$1,FALSE))</f>
        <v/>
      </c>
      <c r="J121" s="1219">
        <f>SUMIF(기획현황!$F:$F,$A121,기획현황!$AF:$AF)</f>
        <v>0</v>
      </c>
      <c r="K121" s="1204">
        <f>IF(ISERROR(VLOOKUP($A121,기획현황!$F:$BS,기획현황!$AU$1,FALSE))=TRUE,0,VLOOKUP($A121,기획현황!$F:$BS,기획현황!$AU$1,FALSE))</f>
        <v>0</v>
      </c>
      <c r="L121" s="1205">
        <f>IF(ISERROR(VLOOKUP($A121,기획현황!$F:$BS,기획현황!$AV$1,FALSE))=TRUE,0,VLOOKUP($A121,기획현황!$F:$BS,기획현황!$AV$1,FALSE))</f>
        <v>0</v>
      </c>
      <c r="M121" s="1206">
        <f>IF(ISERROR(VLOOKUP($A121,기획현황!$F:$BS,기획현황!$AW$1,FALSE))=TRUE,0,VLOOKUP($A121,기획현황!$F:$BS,기획현황!$AW$1,FALSE))</f>
        <v>0</v>
      </c>
      <c r="N121" s="1214">
        <f>IF(ISERROR(VLOOKUP($A121,기획현황!$F:$BS,기획현황!$AP$1,FALSE))=TRUE,0,VLOOKUP($A121,기획현황!$F:$BS,기획현황!$AP$1,FALSE))</f>
        <v>0</v>
      </c>
      <c r="O121" s="1204">
        <f t="shared" si="17"/>
        <v>0</v>
      </c>
      <c r="P121" s="1218">
        <f t="shared" si="17"/>
        <v>0</v>
      </c>
      <c r="Q121" s="1215">
        <f t="shared" si="17"/>
        <v>0</v>
      </c>
      <c r="R121" s="1215">
        <f t="shared" si="17"/>
        <v>0</v>
      </c>
      <c r="S121" s="1216">
        <f t="shared" si="17"/>
        <v>0</v>
      </c>
      <c r="T121" s="1216">
        <f t="shared" si="17"/>
        <v>0</v>
      </c>
      <c r="U121" s="1217">
        <f>IF(ISERROR(VLOOKUP($A121,기획현황!$F:$BS,기획현황!$AM$1,FALSE))=TRUE,0,VLOOKUP($A121,기획현황!$F:$BS,기획현황!$AM$1,FALSE))</f>
        <v>0</v>
      </c>
      <c r="V121" s="1212">
        <f t="shared" si="13"/>
        <v>0</v>
      </c>
      <c r="W121" s="1213">
        <f>IF(ISERROR(VLOOKUP($A121,기획현황!$F:$BS,기획현황!$BG$1,FALSE))=TRUE,0,VLOOKUP($A121,기획현황!$F:$BS,기획현황!$BG$1,FALSE))</f>
        <v>0</v>
      </c>
      <c r="X121" s="1212"/>
      <c r="Y121" s="231"/>
      <c r="Z121" s="1204">
        <f t="shared" si="15"/>
        <v>0</v>
      </c>
      <c r="AA121" s="1205">
        <f t="shared" si="15"/>
        <v>0</v>
      </c>
      <c r="AB121" s="1220">
        <f t="shared" si="15"/>
        <v>0</v>
      </c>
      <c r="AC121" s="1214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204">
        <f t="shared" si="16"/>
        <v>0</v>
      </c>
      <c r="AE121" s="1215">
        <f t="shared" si="16"/>
        <v>0</v>
      </c>
      <c r="AF121" s="1215">
        <f t="shared" si="16"/>
        <v>0</v>
      </c>
      <c r="AG121" s="1215">
        <f t="shared" si="16"/>
        <v>0</v>
      </c>
      <c r="AH121" s="1216">
        <f t="shared" si="16"/>
        <v>0</v>
      </c>
      <c r="AI121" s="1216">
        <f t="shared" si="16"/>
        <v>0</v>
      </c>
      <c r="AJ121" s="1217">
        <f>IF(ISERROR(VLOOKUP($A121,기획현황!$F:$BS,기획현황!$AM$1,FALSE))=TRUE,0,VLOOKUP($A121,기획현황!$F:$BS,기획현황!$AM$1,FALSE))</f>
        <v>0</v>
      </c>
      <c r="AK121" s="1212">
        <f t="shared" si="12"/>
        <v>0</v>
      </c>
      <c r="AL121" s="31"/>
    </row>
    <row r="122" spans="2:38" ht="53.25" customHeight="1">
      <c r="B122" s="304" t="str">
        <f t="shared" si="14"/>
        <v/>
      </c>
      <c r="C122" s="1199">
        <f>IF(ISERROR(VLOOKUP($A122,기획현황!$F:$BS,기획현황!$AG$1,FALSE))=TRUE,0,VLOOKUP($A122,기획현황!$F:$BS,기획현황!$AG$1,FALSE))</f>
        <v>0</v>
      </c>
      <c r="D122" s="1199">
        <f>IF(ISERROR(VLOOKUP($A122,기획현황!$F:$BS,기획현황!$AK$1,FALSE))=TRUE,0,VLOOKUP($A122,기획현황!$F:$BS,기획현황!$AK$1,FALSE))</f>
        <v>0</v>
      </c>
      <c r="F122" s="1222"/>
      <c r="G122" s="1201" t="str">
        <f>IF(ISERROR(VLOOKUP($A122,기획현황!$F:$BS,기획현황!$U$1,FALSE))=TRUE,"",VLOOKUP($A122,기획현황!$F:$BS,기획현황!$U$1,FALSE))</f>
        <v/>
      </c>
      <c r="H122" s="1201" t="str">
        <f>IF(ISERROR(VLOOKUP($A122,기획현황!$F:$BS,기획현황!$X$1,FALSE))=TRUE,"",VLOOKUP($A122,기획현황!$F:$BS,기획현황!$X$1,FALSE))</f>
        <v/>
      </c>
      <c r="I122" s="1202" t="str">
        <f>IF(ISERROR(VLOOKUP($A122,기획현황!$F:$BS,기획현황!$AG$1,FALSE))=TRUE,"",VLOOKUP($A122,기획현황!$F:$BS,기획현황!$AG$1,FALSE))</f>
        <v/>
      </c>
      <c r="J122" s="1219">
        <f>SUMIF(기획현황!$F:$F,$A122,기획현황!$AF:$AF)</f>
        <v>0</v>
      </c>
      <c r="K122" s="1204">
        <f>IF(ISERROR(VLOOKUP($A122,기획현황!$F:$BS,기획현황!$AU$1,FALSE))=TRUE,0,VLOOKUP($A122,기획현황!$F:$BS,기획현황!$AU$1,FALSE))</f>
        <v>0</v>
      </c>
      <c r="L122" s="1205">
        <f>IF(ISERROR(VLOOKUP($A122,기획현황!$F:$BS,기획현황!$AV$1,FALSE))=TRUE,0,VLOOKUP($A122,기획현황!$F:$BS,기획현황!$AV$1,FALSE))</f>
        <v>0</v>
      </c>
      <c r="M122" s="1206">
        <f>IF(ISERROR(VLOOKUP($A122,기획현황!$F:$BS,기획현황!$AW$1,FALSE))=TRUE,0,VLOOKUP($A122,기획현황!$F:$BS,기획현황!$AW$1,FALSE))</f>
        <v>0</v>
      </c>
      <c r="N122" s="1214">
        <f>IF(ISERROR(VLOOKUP($A122,기획현황!$F:$BS,기획현황!$AP$1,FALSE))=TRUE,0,VLOOKUP($A122,기획현황!$F:$BS,기획현황!$AP$1,FALSE))</f>
        <v>0</v>
      </c>
      <c r="O122" s="1204">
        <f t="shared" si="17"/>
        <v>0</v>
      </c>
      <c r="P122" s="1218">
        <f t="shared" si="17"/>
        <v>0</v>
      </c>
      <c r="Q122" s="1215">
        <f t="shared" si="17"/>
        <v>0</v>
      </c>
      <c r="R122" s="1215">
        <f t="shared" si="17"/>
        <v>0</v>
      </c>
      <c r="S122" s="1216">
        <f t="shared" si="17"/>
        <v>0</v>
      </c>
      <c r="T122" s="1216">
        <f t="shared" si="17"/>
        <v>0</v>
      </c>
      <c r="U122" s="1217">
        <f>IF(ISERROR(VLOOKUP($A122,기획현황!$F:$BS,기획현황!$AM$1,FALSE))=TRUE,0,VLOOKUP($A122,기획현황!$F:$BS,기획현황!$AM$1,FALSE))</f>
        <v>0</v>
      </c>
      <c r="V122" s="1212">
        <f t="shared" si="13"/>
        <v>0</v>
      </c>
      <c r="W122" s="1213">
        <f>IF(ISERROR(VLOOKUP($A122,기획현황!$F:$BS,기획현황!$BG$1,FALSE))=TRUE,0,VLOOKUP($A122,기획현황!$F:$BS,기획현황!$BG$1,FALSE))</f>
        <v>0</v>
      </c>
      <c r="X122" s="1212"/>
      <c r="Y122" s="231"/>
      <c r="Z122" s="1204">
        <f t="shared" si="15"/>
        <v>0</v>
      </c>
      <c r="AA122" s="1205">
        <f t="shared" si="15"/>
        <v>0</v>
      </c>
      <c r="AB122" s="1220">
        <f t="shared" si="15"/>
        <v>0</v>
      </c>
      <c r="AC122" s="1214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204">
        <f t="shared" si="16"/>
        <v>0</v>
      </c>
      <c r="AE122" s="1215">
        <f t="shared" si="16"/>
        <v>0</v>
      </c>
      <c r="AF122" s="1215">
        <f t="shared" si="16"/>
        <v>0</v>
      </c>
      <c r="AG122" s="1215">
        <f t="shared" si="16"/>
        <v>0</v>
      </c>
      <c r="AH122" s="1216">
        <f t="shared" si="16"/>
        <v>0</v>
      </c>
      <c r="AI122" s="1216">
        <f t="shared" si="16"/>
        <v>0</v>
      </c>
      <c r="AJ122" s="1217">
        <f>IF(ISERROR(VLOOKUP($A122,기획현황!$F:$BS,기획현황!$AM$1,FALSE))=TRUE,0,VLOOKUP($A122,기획현황!$F:$BS,기획현황!$AM$1,FALSE))</f>
        <v>0</v>
      </c>
      <c r="AK122" s="1212">
        <f t="shared" si="12"/>
        <v>0</v>
      </c>
      <c r="AL122" s="31"/>
    </row>
    <row r="123" spans="2:38" ht="53.25" customHeight="1">
      <c r="B123" s="304" t="str">
        <f t="shared" si="14"/>
        <v/>
      </c>
      <c r="C123" s="1199">
        <f>IF(ISERROR(VLOOKUP($A123,기획현황!$F:$BS,기획현황!$AG$1,FALSE))=TRUE,0,VLOOKUP($A123,기획현황!$F:$BS,기획현황!$AG$1,FALSE))</f>
        <v>0</v>
      </c>
      <c r="D123" s="1199">
        <f>IF(ISERROR(VLOOKUP($A123,기획현황!$F:$BS,기획현황!$AK$1,FALSE))=TRUE,0,VLOOKUP($A123,기획현황!$F:$BS,기획현황!$AK$1,FALSE))</f>
        <v>0</v>
      </c>
      <c r="F123" s="1222"/>
      <c r="G123" s="1201" t="str">
        <f>IF(ISERROR(VLOOKUP($A123,기획현황!$F:$BS,기획현황!$U$1,FALSE))=TRUE,"",VLOOKUP($A123,기획현황!$F:$BS,기획현황!$U$1,FALSE))</f>
        <v/>
      </c>
      <c r="H123" s="1201" t="str">
        <f>IF(ISERROR(VLOOKUP($A123,기획현황!$F:$BS,기획현황!$X$1,FALSE))=TRUE,"",VLOOKUP($A123,기획현황!$F:$BS,기획현황!$X$1,FALSE))</f>
        <v/>
      </c>
      <c r="I123" s="1202" t="str">
        <f>IF(ISERROR(VLOOKUP($A123,기획현황!$F:$BS,기획현황!$AG$1,FALSE))=TRUE,"",VLOOKUP($A123,기획현황!$F:$BS,기획현황!$AG$1,FALSE))</f>
        <v/>
      </c>
      <c r="J123" s="1219">
        <f>SUMIF(기획현황!$F:$F,$A123,기획현황!$AF:$AF)</f>
        <v>0</v>
      </c>
      <c r="K123" s="1204">
        <f>IF(ISERROR(VLOOKUP($A123,기획현황!$F:$BS,기획현황!$AU$1,FALSE))=TRUE,0,VLOOKUP($A123,기획현황!$F:$BS,기획현황!$AU$1,FALSE))</f>
        <v>0</v>
      </c>
      <c r="L123" s="1205">
        <f>IF(ISERROR(VLOOKUP($A123,기획현황!$F:$BS,기획현황!$AV$1,FALSE))=TRUE,0,VLOOKUP($A123,기획현황!$F:$BS,기획현황!$AV$1,FALSE))</f>
        <v>0</v>
      </c>
      <c r="M123" s="1206">
        <f>IF(ISERROR(VLOOKUP($A123,기획현황!$F:$BS,기획현황!$AW$1,FALSE))=TRUE,0,VLOOKUP($A123,기획현황!$F:$BS,기획현황!$AW$1,FALSE))</f>
        <v>0</v>
      </c>
      <c r="N123" s="1214">
        <f>IF(ISERROR(VLOOKUP($A123,기획현황!$F:$BS,기획현황!$AP$1,FALSE))=TRUE,0,VLOOKUP($A123,기획현황!$F:$BS,기획현황!$AP$1,FALSE))</f>
        <v>0</v>
      </c>
      <c r="O123" s="1204">
        <f t="shared" si="17"/>
        <v>0</v>
      </c>
      <c r="P123" s="1218">
        <f t="shared" si="17"/>
        <v>0</v>
      </c>
      <c r="Q123" s="1215">
        <f t="shared" si="17"/>
        <v>0</v>
      </c>
      <c r="R123" s="1215">
        <f t="shared" si="17"/>
        <v>0</v>
      </c>
      <c r="S123" s="1216">
        <f t="shared" si="17"/>
        <v>0</v>
      </c>
      <c r="T123" s="1216">
        <f t="shared" si="17"/>
        <v>0</v>
      </c>
      <c r="U123" s="1217">
        <f>IF(ISERROR(VLOOKUP($A123,기획현황!$F:$BS,기획현황!$AM$1,FALSE))=TRUE,0,VLOOKUP($A123,기획현황!$F:$BS,기획현황!$AM$1,FALSE))</f>
        <v>0</v>
      </c>
      <c r="V123" s="1212">
        <f t="shared" si="13"/>
        <v>0</v>
      </c>
      <c r="W123" s="1213">
        <f>IF(ISERROR(VLOOKUP($A123,기획현황!$F:$BS,기획현황!$BG$1,FALSE))=TRUE,0,VLOOKUP($A123,기획현황!$F:$BS,기획현황!$BG$1,FALSE))</f>
        <v>0</v>
      </c>
      <c r="X123" s="1212"/>
      <c r="Y123" s="231"/>
      <c r="Z123" s="1204">
        <f t="shared" si="15"/>
        <v>0</v>
      </c>
      <c r="AA123" s="1205">
        <f t="shared" si="15"/>
        <v>0</v>
      </c>
      <c r="AB123" s="1220">
        <f t="shared" si="15"/>
        <v>0</v>
      </c>
      <c r="AC123" s="1214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204">
        <f t="shared" si="16"/>
        <v>0</v>
      </c>
      <c r="AE123" s="1215">
        <f t="shared" si="16"/>
        <v>0</v>
      </c>
      <c r="AF123" s="1215">
        <f t="shared" si="16"/>
        <v>0</v>
      </c>
      <c r="AG123" s="1215">
        <f t="shared" si="16"/>
        <v>0</v>
      </c>
      <c r="AH123" s="1216">
        <f t="shared" si="16"/>
        <v>0</v>
      </c>
      <c r="AI123" s="1216">
        <f t="shared" si="16"/>
        <v>0</v>
      </c>
      <c r="AJ123" s="1217">
        <f>IF(ISERROR(VLOOKUP($A123,기획현황!$F:$BS,기획현황!$AM$1,FALSE))=TRUE,0,VLOOKUP($A123,기획현황!$F:$BS,기획현황!$AM$1,FALSE))</f>
        <v>0</v>
      </c>
      <c r="AK123" s="1212">
        <f t="shared" si="12"/>
        <v>0</v>
      </c>
      <c r="AL123" s="31"/>
    </row>
    <row r="124" spans="2:38" ht="53.25" customHeight="1">
      <c r="B124" s="304" t="str">
        <f t="shared" si="14"/>
        <v/>
      </c>
      <c r="C124" s="1199">
        <f>IF(ISERROR(VLOOKUP($A124,기획현황!$F:$BS,기획현황!$AG$1,FALSE))=TRUE,0,VLOOKUP($A124,기획현황!$F:$BS,기획현황!$AG$1,FALSE))</f>
        <v>0</v>
      </c>
      <c r="D124" s="1199">
        <f>IF(ISERROR(VLOOKUP($A124,기획현황!$F:$BS,기획현황!$AK$1,FALSE))=TRUE,0,VLOOKUP($A124,기획현황!$F:$BS,기획현황!$AK$1,FALSE))</f>
        <v>0</v>
      </c>
      <c r="F124" s="1222"/>
      <c r="G124" s="1201" t="str">
        <f>IF(ISERROR(VLOOKUP($A124,기획현황!$F:$BS,기획현황!$U$1,FALSE))=TRUE,"",VLOOKUP($A124,기획현황!$F:$BS,기획현황!$U$1,FALSE))</f>
        <v/>
      </c>
      <c r="H124" s="1201" t="str">
        <f>IF(ISERROR(VLOOKUP($A124,기획현황!$F:$BS,기획현황!$X$1,FALSE))=TRUE,"",VLOOKUP($A124,기획현황!$F:$BS,기획현황!$X$1,FALSE))</f>
        <v/>
      </c>
      <c r="I124" s="1202" t="str">
        <f>IF(ISERROR(VLOOKUP($A124,기획현황!$F:$BS,기획현황!$AG$1,FALSE))=TRUE,"",VLOOKUP($A124,기획현황!$F:$BS,기획현황!$AG$1,FALSE))</f>
        <v/>
      </c>
      <c r="J124" s="1219">
        <f>SUMIF(기획현황!$F:$F,$A124,기획현황!$AF:$AF)</f>
        <v>0</v>
      </c>
      <c r="K124" s="1204">
        <f>IF(ISERROR(VLOOKUP($A124,기획현황!$F:$BS,기획현황!$AU$1,FALSE))=TRUE,0,VLOOKUP($A124,기획현황!$F:$BS,기획현황!$AU$1,FALSE))</f>
        <v>0</v>
      </c>
      <c r="L124" s="1205">
        <f>IF(ISERROR(VLOOKUP($A124,기획현황!$F:$BS,기획현황!$AV$1,FALSE))=TRUE,0,VLOOKUP($A124,기획현황!$F:$BS,기획현황!$AV$1,FALSE))</f>
        <v>0</v>
      </c>
      <c r="M124" s="1206">
        <f>IF(ISERROR(VLOOKUP($A124,기획현황!$F:$BS,기획현황!$AW$1,FALSE))=TRUE,0,VLOOKUP($A124,기획현황!$F:$BS,기획현황!$AW$1,FALSE))</f>
        <v>0</v>
      </c>
      <c r="N124" s="1214">
        <f>IF(ISERROR(VLOOKUP($A124,기획현황!$F:$BS,기획현황!$AP$1,FALSE))=TRUE,0,VLOOKUP($A124,기획현황!$F:$BS,기획현황!$AP$1,FALSE))</f>
        <v>0</v>
      </c>
      <c r="O124" s="1204">
        <f t="shared" si="17"/>
        <v>0</v>
      </c>
      <c r="P124" s="1218">
        <f t="shared" si="17"/>
        <v>0</v>
      </c>
      <c r="Q124" s="1215">
        <f t="shared" si="17"/>
        <v>0</v>
      </c>
      <c r="R124" s="1215">
        <f t="shared" si="17"/>
        <v>0</v>
      </c>
      <c r="S124" s="1216">
        <f t="shared" si="17"/>
        <v>0</v>
      </c>
      <c r="T124" s="1216">
        <f t="shared" si="17"/>
        <v>0</v>
      </c>
      <c r="U124" s="1217">
        <f>IF(ISERROR(VLOOKUP($A124,기획현황!$F:$BS,기획현황!$AM$1,FALSE))=TRUE,0,VLOOKUP($A124,기획현황!$F:$BS,기획현황!$AM$1,FALSE))</f>
        <v>0</v>
      </c>
      <c r="V124" s="1212">
        <f t="shared" si="13"/>
        <v>0</v>
      </c>
      <c r="W124" s="1213">
        <f>IF(ISERROR(VLOOKUP($A124,기획현황!$F:$BS,기획현황!$BG$1,FALSE))=TRUE,0,VLOOKUP($A124,기획현황!$F:$BS,기획현황!$BG$1,FALSE))</f>
        <v>0</v>
      </c>
      <c r="X124" s="1212"/>
      <c r="Y124" s="231"/>
      <c r="Z124" s="1204">
        <f t="shared" si="15"/>
        <v>0</v>
      </c>
      <c r="AA124" s="1205">
        <f t="shared" si="15"/>
        <v>0</v>
      </c>
      <c r="AB124" s="1220">
        <f t="shared" si="15"/>
        <v>0</v>
      </c>
      <c r="AC124" s="1214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204">
        <f t="shared" si="16"/>
        <v>0</v>
      </c>
      <c r="AE124" s="1215">
        <f t="shared" si="16"/>
        <v>0</v>
      </c>
      <c r="AF124" s="1215">
        <f t="shared" si="16"/>
        <v>0</v>
      </c>
      <c r="AG124" s="1215">
        <f t="shared" si="16"/>
        <v>0</v>
      </c>
      <c r="AH124" s="1216">
        <f t="shared" si="16"/>
        <v>0</v>
      </c>
      <c r="AI124" s="1216">
        <f t="shared" si="16"/>
        <v>0</v>
      </c>
      <c r="AJ124" s="1217">
        <f>IF(ISERROR(VLOOKUP($A124,기획현황!$F:$BS,기획현황!$AM$1,FALSE))=TRUE,0,VLOOKUP($A124,기획현황!$F:$BS,기획현황!$AM$1,FALSE))</f>
        <v>0</v>
      </c>
      <c r="AK124" s="1212">
        <f t="shared" si="12"/>
        <v>0</v>
      </c>
      <c r="AL124" s="31"/>
    </row>
    <row r="125" spans="2:38" ht="53.25" customHeight="1">
      <c r="B125" s="304" t="str">
        <f t="shared" si="14"/>
        <v/>
      </c>
      <c r="C125" s="1199">
        <f>IF(ISERROR(VLOOKUP($A125,기획현황!$F:$BS,기획현황!$AG$1,FALSE))=TRUE,0,VLOOKUP($A125,기획현황!$F:$BS,기획현황!$AG$1,FALSE))</f>
        <v>0</v>
      </c>
      <c r="D125" s="1199">
        <f>IF(ISERROR(VLOOKUP($A125,기획현황!$F:$BS,기획현황!$AK$1,FALSE))=TRUE,0,VLOOKUP($A125,기획현황!$F:$BS,기획현황!$AK$1,FALSE))</f>
        <v>0</v>
      </c>
      <c r="F125" s="1222"/>
      <c r="G125" s="1201" t="str">
        <f>IF(ISERROR(VLOOKUP($A125,기획현황!$F:$BS,기획현황!$U$1,FALSE))=TRUE,"",VLOOKUP($A125,기획현황!$F:$BS,기획현황!$U$1,FALSE))</f>
        <v/>
      </c>
      <c r="H125" s="1201" t="str">
        <f>IF(ISERROR(VLOOKUP($A125,기획현황!$F:$BS,기획현황!$X$1,FALSE))=TRUE,"",VLOOKUP($A125,기획현황!$F:$BS,기획현황!$X$1,FALSE))</f>
        <v/>
      </c>
      <c r="I125" s="1202" t="str">
        <f>IF(ISERROR(VLOOKUP($A125,기획현황!$F:$BS,기획현황!$AG$1,FALSE))=TRUE,"",VLOOKUP($A125,기획현황!$F:$BS,기획현황!$AG$1,FALSE))</f>
        <v/>
      </c>
      <c r="J125" s="1219">
        <f>SUMIF(기획현황!$F:$F,$A125,기획현황!$AF:$AF)</f>
        <v>0</v>
      </c>
      <c r="K125" s="1204">
        <f>IF(ISERROR(VLOOKUP($A125,기획현황!$F:$BS,기획현황!$AU$1,FALSE))=TRUE,0,VLOOKUP($A125,기획현황!$F:$BS,기획현황!$AU$1,FALSE))</f>
        <v>0</v>
      </c>
      <c r="L125" s="1205">
        <f>IF(ISERROR(VLOOKUP($A125,기획현황!$F:$BS,기획현황!$AV$1,FALSE))=TRUE,0,VLOOKUP($A125,기획현황!$F:$BS,기획현황!$AV$1,FALSE))</f>
        <v>0</v>
      </c>
      <c r="M125" s="1206">
        <f>IF(ISERROR(VLOOKUP($A125,기획현황!$F:$BS,기획현황!$AW$1,FALSE))=TRUE,0,VLOOKUP($A125,기획현황!$F:$BS,기획현황!$AW$1,FALSE))</f>
        <v>0</v>
      </c>
      <c r="N125" s="1214">
        <f>IF(ISERROR(VLOOKUP($A125,기획현황!$F:$BS,기획현황!$AP$1,FALSE))=TRUE,0,VLOOKUP($A125,기획현황!$F:$BS,기획현황!$AP$1,FALSE))</f>
        <v>0</v>
      </c>
      <c r="O125" s="1204">
        <f t="shared" si="17"/>
        <v>0</v>
      </c>
      <c r="P125" s="1218">
        <f t="shared" si="17"/>
        <v>0</v>
      </c>
      <c r="Q125" s="1215">
        <f t="shared" si="17"/>
        <v>0</v>
      </c>
      <c r="R125" s="1215">
        <f t="shared" si="17"/>
        <v>0</v>
      </c>
      <c r="S125" s="1216">
        <f t="shared" si="17"/>
        <v>0</v>
      </c>
      <c r="T125" s="1216">
        <f t="shared" si="17"/>
        <v>0</v>
      </c>
      <c r="U125" s="1217">
        <f>IF(ISERROR(VLOOKUP($A125,기획현황!$F:$BS,기획현황!$AM$1,FALSE))=TRUE,0,VLOOKUP($A125,기획현황!$F:$BS,기획현황!$AM$1,FALSE))</f>
        <v>0</v>
      </c>
      <c r="V125" s="1212">
        <f t="shared" si="13"/>
        <v>0</v>
      </c>
      <c r="W125" s="1213">
        <f>IF(ISERROR(VLOOKUP($A125,기획현황!$F:$BS,기획현황!$BG$1,FALSE))=TRUE,0,VLOOKUP($A125,기획현황!$F:$BS,기획현황!$BG$1,FALSE))</f>
        <v>0</v>
      </c>
      <c r="X125" s="1212"/>
      <c r="Y125" s="231"/>
      <c r="Z125" s="1204">
        <f t="shared" si="15"/>
        <v>0</v>
      </c>
      <c r="AA125" s="1205">
        <f t="shared" si="15"/>
        <v>0</v>
      </c>
      <c r="AB125" s="1220">
        <f t="shared" si="15"/>
        <v>0</v>
      </c>
      <c r="AC125" s="1214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204">
        <f t="shared" si="16"/>
        <v>0</v>
      </c>
      <c r="AE125" s="1215">
        <f t="shared" si="16"/>
        <v>0</v>
      </c>
      <c r="AF125" s="1215">
        <f t="shared" si="16"/>
        <v>0</v>
      </c>
      <c r="AG125" s="1215">
        <f t="shared" si="16"/>
        <v>0</v>
      </c>
      <c r="AH125" s="1216">
        <f t="shared" si="16"/>
        <v>0</v>
      </c>
      <c r="AI125" s="1216">
        <f t="shared" si="16"/>
        <v>0</v>
      </c>
      <c r="AJ125" s="1217">
        <f>IF(ISERROR(VLOOKUP($A125,기획현황!$F:$BS,기획현황!$AM$1,FALSE))=TRUE,0,VLOOKUP($A125,기획현황!$F:$BS,기획현황!$AM$1,FALSE))</f>
        <v>0</v>
      </c>
      <c r="AK125" s="1212">
        <f t="shared" si="12"/>
        <v>0</v>
      </c>
      <c r="AL125" s="31"/>
    </row>
    <row r="126" spans="2:38" ht="53.25" customHeight="1">
      <c r="B126" s="304" t="str">
        <f t="shared" si="14"/>
        <v/>
      </c>
      <c r="C126" s="1199">
        <f>IF(ISERROR(VLOOKUP($A126,기획현황!$F:$BS,기획현황!$AG$1,FALSE))=TRUE,0,VLOOKUP($A126,기획현황!$F:$BS,기획현황!$AG$1,FALSE))</f>
        <v>0</v>
      </c>
      <c r="D126" s="1199">
        <f>IF(ISERROR(VLOOKUP($A126,기획현황!$F:$BS,기획현황!$AK$1,FALSE))=TRUE,0,VLOOKUP($A126,기획현황!$F:$BS,기획현황!$AK$1,FALSE))</f>
        <v>0</v>
      </c>
      <c r="F126" s="1222"/>
      <c r="G126" s="1201" t="str">
        <f>IF(ISERROR(VLOOKUP($A126,기획현황!$F:$BS,기획현황!$U$1,FALSE))=TRUE,"",VLOOKUP($A126,기획현황!$F:$BS,기획현황!$U$1,FALSE))</f>
        <v/>
      </c>
      <c r="H126" s="1201" t="str">
        <f>IF(ISERROR(VLOOKUP($A126,기획현황!$F:$BS,기획현황!$X$1,FALSE))=TRUE,"",VLOOKUP($A126,기획현황!$F:$BS,기획현황!$X$1,FALSE))</f>
        <v/>
      </c>
      <c r="I126" s="1202" t="str">
        <f>IF(ISERROR(VLOOKUP($A126,기획현황!$F:$BS,기획현황!$AG$1,FALSE))=TRUE,"",VLOOKUP($A126,기획현황!$F:$BS,기획현황!$AG$1,FALSE))</f>
        <v/>
      </c>
      <c r="J126" s="1219">
        <f>SUMIF(기획현황!$F:$F,$A126,기획현황!$AF:$AF)</f>
        <v>0</v>
      </c>
      <c r="K126" s="1204">
        <f>IF(ISERROR(VLOOKUP($A126,기획현황!$F:$BS,기획현황!$AU$1,FALSE))=TRUE,0,VLOOKUP($A126,기획현황!$F:$BS,기획현황!$AU$1,FALSE))</f>
        <v>0</v>
      </c>
      <c r="L126" s="1205">
        <f>IF(ISERROR(VLOOKUP($A126,기획현황!$F:$BS,기획현황!$AV$1,FALSE))=TRUE,0,VLOOKUP($A126,기획현황!$F:$BS,기획현황!$AV$1,FALSE))</f>
        <v>0</v>
      </c>
      <c r="M126" s="1206">
        <f>IF(ISERROR(VLOOKUP($A126,기획현황!$F:$BS,기획현황!$AW$1,FALSE))=TRUE,0,VLOOKUP($A126,기획현황!$F:$BS,기획현황!$AW$1,FALSE))</f>
        <v>0</v>
      </c>
      <c r="N126" s="1214">
        <f>IF(ISERROR(VLOOKUP($A126,기획현황!$F:$BS,기획현황!$AP$1,FALSE))=TRUE,0,VLOOKUP($A126,기획현황!$F:$BS,기획현황!$AP$1,FALSE))</f>
        <v>0</v>
      </c>
      <c r="O126" s="1204">
        <f t="shared" si="17"/>
        <v>0</v>
      </c>
      <c r="P126" s="1218">
        <f t="shared" si="17"/>
        <v>0</v>
      </c>
      <c r="Q126" s="1215">
        <f t="shared" si="17"/>
        <v>0</v>
      </c>
      <c r="R126" s="1215">
        <f t="shared" si="17"/>
        <v>0</v>
      </c>
      <c r="S126" s="1216">
        <f t="shared" si="17"/>
        <v>0</v>
      </c>
      <c r="T126" s="1216">
        <f t="shared" si="17"/>
        <v>0</v>
      </c>
      <c r="U126" s="1217">
        <f>IF(ISERROR(VLOOKUP($A126,기획현황!$F:$BS,기획현황!$AM$1,FALSE))=TRUE,0,VLOOKUP($A126,기획현황!$F:$BS,기획현황!$AM$1,FALSE))</f>
        <v>0</v>
      </c>
      <c r="V126" s="1212">
        <f t="shared" si="13"/>
        <v>0</v>
      </c>
      <c r="W126" s="1213">
        <f>IF(ISERROR(VLOOKUP($A126,기획현황!$F:$BS,기획현황!$BG$1,FALSE))=TRUE,0,VLOOKUP($A126,기획현황!$F:$BS,기획현황!$BG$1,FALSE))</f>
        <v>0</v>
      </c>
      <c r="X126" s="1212"/>
      <c r="Y126" s="231"/>
      <c r="Z126" s="1204">
        <f t="shared" si="15"/>
        <v>0</v>
      </c>
      <c r="AA126" s="1205">
        <f t="shared" si="15"/>
        <v>0</v>
      </c>
      <c r="AB126" s="1220">
        <f t="shared" si="15"/>
        <v>0</v>
      </c>
      <c r="AC126" s="1214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204">
        <f t="shared" si="16"/>
        <v>0</v>
      </c>
      <c r="AE126" s="1215">
        <f t="shared" si="16"/>
        <v>0</v>
      </c>
      <c r="AF126" s="1215">
        <f t="shared" si="16"/>
        <v>0</v>
      </c>
      <c r="AG126" s="1215">
        <f t="shared" si="16"/>
        <v>0</v>
      </c>
      <c r="AH126" s="1216">
        <f t="shared" si="16"/>
        <v>0</v>
      </c>
      <c r="AI126" s="1216">
        <f t="shared" si="16"/>
        <v>0</v>
      </c>
      <c r="AJ126" s="1217">
        <f>IF(ISERROR(VLOOKUP($A126,기획현황!$F:$BS,기획현황!$AM$1,FALSE))=TRUE,0,VLOOKUP($A126,기획현황!$F:$BS,기획현황!$AM$1,FALSE))</f>
        <v>0</v>
      </c>
      <c r="AK126" s="1212">
        <f t="shared" si="12"/>
        <v>0</v>
      </c>
      <c r="AL126" s="31"/>
    </row>
    <row r="127" spans="2:38" ht="53.25" customHeight="1">
      <c r="B127" s="304" t="str">
        <f t="shared" si="14"/>
        <v/>
      </c>
      <c r="C127" s="1199">
        <f>IF(ISERROR(VLOOKUP($A127,기획현황!$F:$BS,기획현황!$AG$1,FALSE))=TRUE,0,VLOOKUP($A127,기획현황!$F:$BS,기획현황!$AG$1,FALSE))</f>
        <v>0</v>
      </c>
      <c r="D127" s="1199">
        <f>IF(ISERROR(VLOOKUP($A127,기획현황!$F:$BS,기획현황!$AK$1,FALSE))=TRUE,0,VLOOKUP($A127,기획현황!$F:$BS,기획현황!$AK$1,FALSE))</f>
        <v>0</v>
      </c>
      <c r="F127" s="1222"/>
      <c r="G127" s="1201" t="str">
        <f>IF(ISERROR(VLOOKUP($A127,기획현황!$F:$BS,기획현황!$U$1,FALSE))=TRUE,"",VLOOKUP($A127,기획현황!$F:$BS,기획현황!$U$1,FALSE))</f>
        <v/>
      </c>
      <c r="H127" s="1201" t="str">
        <f>IF(ISERROR(VLOOKUP($A127,기획현황!$F:$BS,기획현황!$X$1,FALSE))=TRUE,"",VLOOKUP($A127,기획현황!$F:$BS,기획현황!$X$1,FALSE))</f>
        <v/>
      </c>
      <c r="I127" s="1202" t="str">
        <f>IF(ISERROR(VLOOKUP($A127,기획현황!$F:$BS,기획현황!$AG$1,FALSE))=TRUE,"",VLOOKUP($A127,기획현황!$F:$BS,기획현황!$AG$1,FALSE))</f>
        <v/>
      </c>
      <c r="J127" s="1219">
        <f>SUMIF(기획현황!$F:$F,$A127,기획현황!$AF:$AF)</f>
        <v>0</v>
      </c>
      <c r="K127" s="1204">
        <f>IF(ISERROR(VLOOKUP($A127,기획현황!$F:$BS,기획현황!$AU$1,FALSE))=TRUE,0,VLOOKUP($A127,기획현황!$F:$BS,기획현황!$AU$1,FALSE))</f>
        <v>0</v>
      </c>
      <c r="L127" s="1205">
        <f>IF(ISERROR(VLOOKUP($A127,기획현황!$F:$BS,기획현황!$AV$1,FALSE))=TRUE,0,VLOOKUP($A127,기획현황!$F:$BS,기획현황!$AV$1,FALSE))</f>
        <v>0</v>
      </c>
      <c r="M127" s="1206">
        <f>IF(ISERROR(VLOOKUP($A127,기획현황!$F:$BS,기획현황!$AW$1,FALSE))=TRUE,0,VLOOKUP($A127,기획현황!$F:$BS,기획현황!$AW$1,FALSE))</f>
        <v>0</v>
      </c>
      <c r="N127" s="1214">
        <f>IF(ISERROR(VLOOKUP($A127,기획현황!$F:$BS,기획현황!$AP$1,FALSE))=TRUE,0,VLOOKUP($A127,기획현황!$F:$BS,기획현황!$AP$1,FALSE))</f>
        <v>0</v>
      </c>
      <c r="O127" s="1204">
        <f t="shared" si="17"/>
        <v>0</v>
      </c>
      <c r="P127" s="1218">
        <f t="shared" si="17"/>
        <v>0</v>
      </c>
      <c r="Q127" s="1215">
        <f t="shared" si="17"/>
        <v>0</v>
      </c>
      <c r="R127" s="1215">
        <f t="shared" si="17"/>
        <v>0</v>
      </c>
      <c r="S127" s="1216">
        <f t="shared" si="17"/>
        <v>0</v>
      </c>
      <c r="T127" s="1216">
        <f t="shared" si="17"/>
        <v>0</v>
      </c>
      <c r="U127" s="1217">
        <f>IF(ISERROR(VLOOKUP($A127,기획현황!$F:$BS,기획현황!$AM$1,FALSE))=TRUE,0,VLOOKUP($A127,기획현황!$F:$BS,기획현황!$AM$1,FALSE))</f>
        <v>0</v>
      </c>
      <c r="V127" s="1212">
        <f t="shared" si="13"/>
        <v>0</v>
      </c>
      <c r="W127" s="1213">
        <f>IF(ISERROR(VLOOKUP($A127,기획현황!$F:$BS,기획현황!$BG$1,FALSE))=TRUE,0,VLOOKUP($A127,기획현황!$F:$BS,기획현황!$BG$1,FALSE))</f>
        <v>0</v>
      </c>
      <c r="X127" s="1212"/>
      <c r="Y127" s="231"/>
      <c r="Z127" s="1204">
        <f t="shared" si="15"/>
        <v>0</v>
      </c>
      <c r="AA127" s="1205">
        <f t="shared" si="15"/>
        <v>0</v>
      </c>
      <c r="AB127" s="1220">
        <f t="shared" si="15"/>
        <v>0</v>
      </c>
      <c r="AC127" s="1214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204">
        <f t="shared" si="16"/>
        <v>0</v>
      </c>
      <c r="AE127" s="1215">
        <f t="shared" si="16"/>
        <v>0</v>
      </c>
      <c r="AF127" s="1215">
        <f t="shared" si="16"/>
        <v>0</v>
      </c>
      <c r="AG127" s="1215">
        <f t="shared" si="16"/>
        <v>0</v>
      </c>
      <c r="AH127" s="1216">
        <f t="shared" si="16"/>
        <v>0</v>
      </c>
      <c r="AI127" s="1216">
        <f t="shared" si="16"/>
        <v>0</v>
      </c>
      <c r="AJ127" s="1217">
        <f>IF(ISERROR(VLOOKUP($A127,기획현황!$F:$BS,기획현황!$AM$1,FALSE))=TRUE,0,VLOOKUP($A127,기획현황!$F:$BS,기획현황!$AM$1,FALSE))</f>
        <v>0</v>
      </c>
      <c r="AK127" s="1212">
        <f t="shared" si="12"/>
        <v>0</v>
      </c>
      <c r="AL127" s="31"/>
    </row>
    <row r="128" spans="2:38" ht="53.25" customHeight="1">
      <c r="B128" s="304" t="str">
        <f t="shared" si="14"/>
        <v/>
      </c>
      <c r="C128" s="1199">
        <f>IF(ISERROR(VLOOKUP($A128,기획현황!$F:$BS,기획현황!$AG$1,FALSE))=TRUE,0,VLOOKUP($A128,기획현황!$F:$BS,기획현황!$AG$1,FALSE))</f>
        <v>0</v>
      </c>
      <c r="D128" s="1199">
        <f>IF(ISERROR(VLOOKUP($A128,기획현황!$F:$BS,기획현황!$AK$1,FALSE))=TRUE,0,VLOOKUP($A128,기획현황!$F:$BS,기획현황!$AK$1,FALSE))</f>
        <v>0</v>
      </c>
      <c r="F128" s="1222"/>
      <c r="G128" s="1201" t="str">
        <f>IF(ISERROR(VLOOKUP($A128,기획현황!$F:$BS,기획현황!$U$1,FALSE))=TRUE,"",VLOOKUP($A128,기획현황!$F:$BS,기획현황!$U$1,FALSE))</f>
        <v/>
      </c>
      <c r="H128" s="1201" t="str">
        <f>IF(ISERROR(VLOOKUP($A128,기획현황!$F:$BS,기획현황!$X$1,FALSE))=TRUE,"",VLOOKUP($A128,기획현황!$F:$BS,기획현황!$X$1,FALSE))</f>
        <v/>
      </c>
      <c r="I128" s="1202" t="str">
        <f>IF(ISERROR(VLOOKUP($A128,기획현황!$F:$BS,기획현황!$AG$1,FALSE))=TRUE,"",VLOOKUP($A128,기획현황!$F:$BS,기획현황!$AG$1,FALSE))</f>
        <v/>
      </c>
      <c r="J128" s="1219">
        <f>SUMIF(기획현황!$F:$F,$A128,기획현황!$AF:$AF)</f>
        <v>0</v>
      </c>
      <c r="K128" s="1204">
        <f>IF(ISERROR(VLOOKUP($A128,기획현황!$F:$BS,기획현황!$AU$1,FALSE))=TRUE,0,VLOOKUP($A128,기획현황!$F:$BS,기획현황!$AU$1,FALSE))</f>
        <v>0</v>
      </c>
      <c r="L128" s="1205">
        <f>IF(ISERROR(VLOOKUP($A128,기획현황!$F:$BS,기획현황!$AV$1,FALSE))=TRUE,0,VLOOKUP($A128,기획현황!$F:$BS,기획현황!$AV$1,FALSE))</f>
        <v>0</v>
      </c>
      <c r="M128" s="1206">
        <f>IF(ISERROR(VLOOKUP($A128,기획현황!$F:$BS,기획현황!$AW$1,FALSE))=TRUE,0,VLOOKUP($A128,기획현황!$F:$BS,기획현황!$AW$1,FALSE))</f>
        <v>0</v>
      </c>
      <c r="N128" s="1214">
        <f>IF(ISERROR(VLOOKUP($A128,기획현황!$F:$BS,기획현황!$AP$1,FALSE))=TRUE,0,VLOOKUP($A128,기획현황!$F:$BS,기획현황!$AP$1,FALSE))</f>
        <v>0</v>
      </c>
      <c r="O128" s="1204">
        <f t="shared" si="17"/>
        <v>0</v>
      </c>
      <c r="P128" s="1218">
        <f t="shared" si="17"/>
        <v>0</v>
      </c>
      <c r="Q128" s="1215">
        <f t="shared" si="17"/>
        <v>0</v>
      </c>
      <c r="R128" s="1215">
        <f t="shared" si="17"/>
        <v>0</v>
      </c>
      <c r="S128" s="1216">
        <f t="shared" si="17"/>
        <v>0</v>
      </c>
      <c r="T128" s="1216">
        <f t="shared" si="17"/>
        <v>0</v>
      </c>
      <c r="U128" s="1217">
        <f>IF(ISERROR(VLOOKUP($A128,기획현황!$F:$BS,기획현황!$AM$1,FALSE))=TRUE,0,VLOOKUP($A128,기획현황!$F:$BS,기획현황!$AM$1,FALSE))</f>
        <v>0</v>
      </c>
      <c r="V128" s="1212">
        <f t="shared" si="13"/>
        <v>0</v>
      </c>
      <c r="W128" s="1213">
        <f>IF(ISERROR(VLOOKUP($A128,기획현황!$F:$BS,기획현황!$BG$1,FALSE))=TRUE,0,VLOOKUP($A128,기획현황!$F:$BS,기획현황!$BG$1,FALSE))</f>
        <v>0</v>
      </c>
      <c r="X128" s="1212"/>
      <c r="Y128" s="231"/>
      <c r="Z128" s="1204">
        <f t="shared" si="15"/>
        <v>0</v>
      </c>
      <c r="AA128" s="1205">
        <f t="shared" si="15"/>
        <v>0</v>
      </c>
      <c r="AB128" s="1220">
        <f t="shared" si="15"/>
        <v>0</v>
      </c>
      <c r="AC128" s="1214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204">
        <f t="shared" si="16"/>
        <v>0</v>
      </c>
      <c r="AE128" s="1215">
        <f t="shared" si="16"/>
        <v>0</v>
      </c>
      <c r="AF128" s="1215">
        <f t="shared" si="16"/>
        <v>0</v>
      </c>
      <c r="AG128" s="1215">
        <f t="shared" si="16"/>
        <v>0</v>
      </c>
      <c r="AH128" s="1216">
        <f t="shared" si="16"/>
        <v>0</v>
      </c>
      <c r="AI128" s="1216">
        <f t="shared" si="16"/>
        <v>0</v>
      </c>
      <c r="AJ128" s="1217">
        <f>IF(ISERROR(VLOOKUP($A128,기획현황!$F:$BS,기획현황!$AM$1,FALSE))=TRUE,0,VLOOKUP($A128,기획현황!$F:$BS,기획현황!$AM$1,FALSE))</f>
        <v>0</v>
      </c>
      <c r="AK128" s="1212">
        <f t="shared" si="12"/>
        <v>0</v>
      </c>
      <c r="AL128" s="31"/>
    </row>
    <row r="129" spans="2:38" ht="53.25" customHeight="1">
      <c r="B129" s="304" t="str">
        <f t="shared" si="14"/>
        <v/>
      </c>
      <c r="C129" s="1199">
        <f>IF(ISERROR(VLOOKUP($A129,기획현황!$F:$BS,기획현황!$AG$1,FALSE))=TRUE,0,VLOOKUP($A129,기획현황!$F:$BS,기획현황!$AG$1,FALSE))</f>
        <v>0</v>
      </c>
      <c r="D129" s="1199">
        <f>IF(ISERROR(VLOOKUP($A129,기획현황!$F:$BS,기획현황!$AK$1,FALSE))=TRUE,0,VLOOKUP($A129,기획현황!$F:$BS,기획현황!$AK$1,FALSE))</f>
        <v>0</v>
      </c>
      <c r="F129" s="1222"/>
      <c r="G129" s="1201" t="str">
        <f>IF(ISERROR(VLOOKUP($A129,기획현황!$F:$BS,기획현황!$U$1,FALSE))=TRUE,"",VLOOKUP($A129,기획현황!$F:$BS,기획현황!$U$1,FALSE))</f>
        <v/>
      </c>
      <c r="H129" s="1201" t="str">
        <f>IF(ISERROR(VLOOKUP($A129,기획현황!$F:$BS,기획현황!$X$1,FALSE))=TRUE,"",VLOOKUP($A129,기획현황!$F:$BS,기획현황!$X$1,FALSE))</f>
        <v/>
      </c>
      <c r="I129" s="1202" t="str">
        <f>IF(ISERROR(VLOOKUP($A129,기획현황!$F:$BS,기획현황!$AG$1,FALSE))=TRUE,"",VLOOKUP($A129,기획현황!$F:$BS,기획현황!$AG$1,FALSE))</f>
        <v/>
      </c>
      <c r="J129" s="1219">
        <f>SUMIF(기획현황!$F:$F,$A129,기획현황!$AF:$AF)</f>
        <v>0</v>
      </c>
      <c r="K129" s="1204">
        <f>IF(ISERROR(VLOOKUP($A129,기획현황!$F:$BS,기획현황!$AU$1,FALSE))=TRUE,0,VLOOKUP($A129,기획현황!$F:$BS,기획현황!$AU$1,FALSE))</f>
        <v>0</v>
      </c>
      <c r="L129" s="1205">
        <f>IF(ISERROR(VLOOKUP($A129,기획현황!$F:$BS,기획현황!$AV$1,FALSE))=TRUE,0,VLOOKUP($A129,기획현황!$F:$BS,기획현황!$AV$1,FALSE))</f>
        <v>0</v>
      </c>
      <c r="M129" s="1206">
        <f>IF(ISERROR(VLOOKUP($A129,기획현황!$F:$BS,기획현황!$AW$1,FALSE))=TRUE,0,VLOOKUP($A129,기획현황!$F:$BS,기획현황!$AW$1,FALSE))</f>
        <v>0</v>
      </c>
      <c r="N129" s="1214">
        <f>IF(ISERROR(VLOOKUP($A129,기획현황!$F:$BS,기획현황!$AP$1,FALSE))=TRUE,0,VLOOKUP($A129,기획현황!$F:$BS,기획현황!$AP$1,FALSE))</f>
        <v>0</v>
      </c>
      <c r="O129" s="1204">
        <f t="shared" si="17"/>
        <v>0</v>
      </c>
      <c r="P129" s="1218">
        <f t="shared" si="17"/>
        <v>0</v>
      </c>
      <c r="Q129" s="1215">
        <f t="shared" si="17"/>
        <v>0</v>
      </c>
      <c r="R129" s="1215">
        <f t="shared" si="17"/>
        <v>0</v>
      </c>
      <c r="S129" s="1216">
        <f t="shared" si="17"/>
        <v>0</v>
      </c>
      <c r="T129" s="1216">
        <f t="shared" si="17"/>
        <v>0</v>
      </c>
      <c r="U129" s="1217">
        <f>IF(ISERROR(VLOOKUP($A129,기획현황!$F:$BS,기획현황!$AM$1,FALSE))=TRUE,0,VLOOKUP($A129,기획현황!$F:$BS,기획현황!$AM$1,FALSE))</f>
        <v>0</v>
      </c>
      <c r="V129" s="1212">
        <f t="shared" si="13"/>
        <v>0</v>
      </c>
      <c r="W129" s="1213">
        <f>IF(ISERROR(VLOOKUP($A129,기획현황!$F:$BS,기획현황!$BG$1,FALSE))=TRUE,0,VLOOKUP($A129,기획현황!$F:$BS,기획현황!$BG$1,FALSE))</f>
        <v>0</v>
      </c>
      <c r="X129" s="1212"/>
      <c r="Y129" s="231"/>
      <c r="Z129" s="1204">
        <f t="shared" si="15"/>
        <v>0</v>
      </c>
      <c r="AA129" s="1205">
        <f t="shared" si="15"/>
        <v>0</v>
      </c>
      <c r="AB129" s="1220">
        <f t="shared" si="15"/>
        <v>0</v>
      </c>
      <c r="AC129" s="1214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204">
        <f t="shared" si="16"/>
        <v>0</v>
      </c>
      <c r="AE129" s="1215">
        <f t="shared" si="16"/>
        <v>0</v>
      </c>
      <c r="AF129" s="1215">
        <f t="shared" si="16"/>
        <v>0</v>
      </c>
      <c r="AG129" s="1215">
        <f t="shared" si="16"/>
        <v>0</v>
      </c>
      <c r="AH129" s="1216">
        <f t="shared" si="16"/>
        <v>0</v>
      </c>
      <c r="AI129" s="1216">
        <f t="shared" si="16"/>
        <v>0</v>
      </c>
      <c r="AJ129" s="1217">
        <f>IF(ISERROR(VLOOKUP($A129,기획현황!$F:$BS,기획현황!$AM$1,FALSE))=TRUE,0,VLOOKUP($A129,기획현황!$F:$BS,기획현황!$AM$1,FALSE))</f>
        <v>0</v>
      </c>
      <c r="AK129" s="1212">
        <f t="shared" si="12"/>
        <v>0</v>
      </c>
      <c r="AL129" s="31"/>
    </row>
    <row r="130" spans="2:38" ht="53.25" customHeight="1">
      <c r="B130" s="304" t="str">
        <f t="shared" si="14"/>
        <v/>
      </c>
      <c r="C130" s="1199">
        <f>IF(ISERROR(VLOOKUP($A130,기획현황!$F:$BS,기획현황!$AG$1,FALSE))=TRUE,0,VLOOKUP($A130,기획현황!$F:$BS,기획현황!$AG$1,FALSE))</f>
        <v>0</v>
      </c>
      <c r="D130" s="1199">
        <f>IF(ISERROR(VLOOKUP($A130,기획현황!$F:$BS,기획현황!$AK$1,FALSE))=TRUE,0,VLOOKUP($A130,기획현황!$F:$BS,기획현황!$AK$1,FALSE))</f>
        <v>0</v>
      </c>
      <c r="F130" s="1222"/>
      <c r="G130" s="1201" t="str">
        <f>IF(ISERROR(VLOOKUP($A130,기획현황!$F:$BS,기획현황!$U$1,FALSE))=TRUE,"",VLOOKUP($A130,기획현황!$F:$BS,기획현황!$U$1,FALSE))</f>
        <v/>
      </c>
      <c r="H130" s="1201" t="str">
        <f>IF(ISERROR(VLOOKUP($A130,기획현황!$F:$BS,기획현황!$X$1,FALSE))=TRUE,"",VLOOKUP($A130,기획현황!$F:$BS,기획현황!$X$1,FALSE))</f>
        <v/>
      </c>
      <c r="I130" s="1202" t="str">
        <f>IF(ISERROR(VLOOKUP($A130,기획현황!$F:$BS,기획현황!$AG$1,FALSE))=TRUE,"",VLOOKUP($A130,기획현황!$F:$BS,기획현황!$AG$1,FALSE))</f>
        <v/>
      </c>
      <c r="J130" s="1219">
        <f>SUMIF(기획현황!$F:$F,$A130,기획현황!$AF:$AF)</f>
        <v>0</v>
      </c>
      <c r="K130" s="1204">
        <f>IF(ISERROR(VLOOKUP($A130,기획현황!$F:$BS,기획현황!$AU$1,FALSE))=TRUE,0,VLOOKUP($A130,기획현황!$F:$BS,기획현황!$AU$1,FALSE))</f>
        <v>0</v>
      </c>
      <c r="L130" s="1205">
        <f>IF(ISERROR(VLOOKUP($A130,기획현황!$F:$BS,기획현황!$AV$1,FALSE))=TRUE,0,VLOOKUP($A130,기획현황!$F:$BS,기획현황!$AV$1,FALSE))</f>
        <v>0</v>
      </c>
      <c r="M130" s="1206">
        <f>IF(ISERROR(VLOOKUP($A130,기획현황!$F:$BS,기획현황!$AW$1,FALSE))=TRUE,0,VLOOKUP($A130,기획현황!$F:$BS,기획현황!$AW$1,FALSE))</f>
        <v>0</v>
      </c>
      <c r="N130" s="1214">
        <f>IF(ISERROR(VLOOKUP($A130,기획현황!$F:$BS,기획현황!$AP$1,FALSE))=TRUE,0,VLOOKUP($A130,기획현황!$F:$BS,기획현황!$AP$1,FALSE))</f>
        <v>0</v>
      </c>
      <c r="O130" s="1204">
        <f t="shared" si="17"/>
        <v>0</v>
      </c>
      <c r="P130" s="1218">
        <f t="shared" si="17"/>
        <v>0</v>
      </c>
      <c r="Q130" s="1215">
        <f t="shared" si="17"/>
        <v>0</v>
      </c>
      <c r="R130" s="1215">
        <f t="shared" si="17"/>
        <v>0</v>
      </c>
      <c r="S130" s="1216">
        <f t="shared" si="17"/>
        <v>0</v>
      </c>
      <c r="T130" s="1216">
        <f t="shared" si="17"/>
        <v>0</v>
      </c>
      <c r="U130" s="1217">
        <f>IF(ISERROR(VLOOKUP($A130,기획현황!$F:$BS,기획현황!$AM$1,FALSE))=TRUE,0,VLOOKUP($A130,기획현황!$F:$BS,기획현황!$AM$1,FALSE))</f>
        <v>0</v>
      </c>
      <c r="V130" s="1212">
        <f t="shared" si="13"/>
        <v>0</v>
      </c>
      <c r="W130" s="1213">
        <f>IF(ISERROR(VLOOKUP($A130,기획현황!$F:$BS,기획현황!$BG$1,FALSE))=TRUE,0,VLOOKUP($A130,기획현황!$F:$BS,기획현황!$BG$1,FALSE))</f>
        <v>0</v>
      </c>
      <c r="X130" s="1212"/>
      <c r="Y130" s="231"/>
      <c r="Z130" s="1204">
        <f t="shared" si="15"/>
        <v>0</v>
      </c>
      <c r="AA130" s="1205">
        <f t="shared" si="15"/>
        <v>0</v>
      </c>
      <c r="AB130" s="1220">
        <f t="shared" si="15"/>
        <v>0</v>
      </c>
      <c r="AC130" s="1214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204">
        <f t="shared" si="16"/>
        <v>0</v>
      </c>
      <c r="AE130" s="1215">
        <f t="shared" si="16"/>
        <v>0</v>
      </c>
      <c r="AF130" s="1215">
        <f t="shared" si="16"/>
        <v>0</v>
      </c>
      <c r="AG130" s="1215">
        <f t="shared" si="16"/>
        <v>0</v>
      </c>
      <c r="AH130" s="1216">
        <f t="shared" si="16"/>
        <v>0</v>
      </c>
      <c r="AI130" s="1216">
        <f t="shared" si="16"/>
        <v>0</v>
      </c>
      <c r="AJ130" s="1217">
        <f>IF(ISERROR(VLOOKUP($A130,기획현황!$F:$BS,기획현황!$AM$1,FALSE))=TRUE,0,VLOOKUP($A130,기획현황!$F:$BS,기획현황!$AM$1,FALSE))</f>
        <v>0</v>
      </c>
      <c r="AK130" s="1212">
        <f t="shared" si="12"/>
        <v>0</v>
      </c>
      <c r="AL130" s="31"/>
    </row>
    <row r="131" spans="2:38" ht="53.25" customHeight="1">
      <c r="B131" s="304" t="str">
        <f t="shared" si="14"/>
        <v/>
      </c>
      <c r="C131" s="1199">
        <f>IF(ISERROR(VLOOKUP($A131,기획현황!$F:$BS,기획현황!$AG$1,FALSE))=TRUE,0,VLOOKUP($A131,기획현황!$F:$BS,기획현황!$AG$1,FALSE))</f>
        <v>0</v>
      </c>
      <c r="D131" s="1199">
        <f>IF(ISERROR(VLOOKUP($A131,기획현황!$F:$BS,기획현황!$AK$1,FALSE))=TRUE,0,VLOOKUP($A131,기획현황!$F:$BS,기획현황!$AK$1,FALSE))</f>
        <v>0</v>
      </c>
      <c r="F131" s="1222"/>
      <c r="G131" s="1201" t="str">
        <f>IF(ISERROR(VLOOKUP($A131,기획현황!$F:$BS,기획현황!$U$1,FALSE))=TRUE,"",VLOOKUP($A131,기획현황!$F:$BS,기획현황!$U$1,FALSE))</f>
        <v/>
      </c>
      <c r="H131" s="1201" t="str">
        <f>IF(ISERROR(VLOOKUP($A131,기획현황!$F:$BS,기획현황!$X$1,FALSE))=TRUE,"",VLOOKUP($A131,기획현황!$F:$BS,기획현황!$X$1,FALSE))</f>
        <v/>
      </c>
      <c r="I131" s="1202" t="str">
        <f>IF(ISERROR(VLOOKUP($A131,기획현황!$F:$BS,기획현황!$AG$1,FALSE))=TRUE,"",VLOOKUP($A131,기획현황!$F:$BS,기획현황!$AG$1,FALSE))</f>
        <v/>
      </c>
      <c r="J131" s="1219">
        <f>SUMIF(기획현황!$F:$F,$A131,기획현황!$AF:$AF)</f>
        <v>0</v>
      </c>
      <c r="K131" s="1204">
        <f>IF(ISERROR(VLOOKUP($A131,기획현황!$F:$BS,기획현황!$AU$1,FALSE))=TRUE,0,VLOOKUP($A131,기획현황!$F:$BS,기획현황!$AU$1,FALSE))</f>
        <v>0</v>
      </c>
      <c r="L131" s="1205">
        <f>IF(ISERROR(VLOOKUP($A131,기획현황!$F:$BS,기획현황!$AV$1,FALSE))=TRUE,0,VLOOKUP($A131,기획현황!$F:$BS,기획현황!$AV$1,FALSE))</f>
        <v>0</v>
      </c>
      <c r="M131" s="1206">
        <f>IF(ISERROR(VLOOKUP($A131,기획현황!$F:$BS,기획현황!$AW$1,FALSE))=TRUE,0,VLOOKUP($A131,기획현황!$F:$BS,기획현황!$AW$1,FALSE))</f>
        <v>0</v>
      </c>
      <c r="N131" s="1214">
        <f>IF(ISERROR(VLOOKUP($A131,기획현황!$F:$BS,기획현황!$AP$1,FALSE))=TRUE,0,VLOOKUP($A131,기획현황!$F:$BS,기획현황!$AP$1,FALSE))</f>
        <v>0</v>
      </c>
      <c r="O131" s="1204">
        <f t="shared" si="17"/>
        <v>0</v>
      </c>
      <c r="P131" s="1218">
        <f t="shared" si="17"/>
        <v>0</v>
      </c>
      <c r="Q131" s="1215">
        <f t="shared" si="17"/>
        <v>0</v>
      </c>
      <c r="R131" s="1215">
        <f t="shared" si="17"/>
        <v>0</v>
      </c>
      <c r="S131" s="1216">
        <f t="shared" si="17"/>
        <v>0</v>
      </c>
      <c r="T131" s="1216">
        <f t="shared" si="17"/>
        <v>0</v>
      </c>
      <c r="U131" s="1217">
        <f>IF(ISERROR(VLOOKUP($A131,기획현황!$F:$BS,기획현황!$AM$1,FALSE))=TRUE,0,VLOOKUP($A131,기획현황!$F:$BS,기획현황!$AM$1,FALSE))</f>
        <v>0</v>
      </c>
      <c r="V131" s="1212">
        <f t="shared" si="13"/>
        <v>0</v>
      </c>
      <c r="W131" s="1213">
        <f>IF(ISERROR(VLOOKUP($A131,기획현황!$F:$BS,기획현황!$BG$1,FALSE))=TRUE,0,VLOOKUP($A131,기획현황!$F:$BS,기획현황!$BG$1,FALSE))</f>
        <v>0</v>
      </c>
      <c r="X131" s="1212"/>
      <c r="Y131" s="231"/>
      <c r="Z131" s="1204">
        <f t="shared" si="15"/>
        <v>0</v>
      </c>
      <c r="AA131" s="1205">
        <f t="shared" si="15"/>
        <v>0</v>
      </c>
      <c r="AB131" s="1220">
        <f t="shared" si="15"/>
        <v>0</v>
      </c>
      <c r="AC131" s="1214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204">
        <f t="shared" si="16"/>
        <v>0</v>
      </c>
      <c r="AE131" s="1215">
        <f t="shared" si="16"/>
        <v>0</v>
      </c>
      <c r="AF131" s="1215">
        <f t="shared" si="16"/>
        <v>0</v>
      </c>
      <c r="AG131" s="1215">
        <f t="shared" si="16"/>
        <v>0</v>
      </c>
      <c r="AH131" s="1216">
        <f t="shared" si="16"/>
        <v>0</v>
      </c>
      <c r="AI131" s="1216">
        <f t="shared" si="16"/>
        <v>0</v>
      </c>
      <c r="AJ131" s="1217">
        <f>IF(ISERROR(VLOOKUP($A131,기획현황!$F:$BS,기획현황!$AM$1,FALSE))=TRUE,0,VLOOKUP($A131,기획현황!$F:$BS,기획현황!$AM$1,FALSE))</f>
        <v>0</v>
      </c>
      <c r="AK131" s="1212">
        <f t="shared" si="12"/>
        <v>0</v>
      </c>
      <c r="AL131" s="31"/>
    </row>
    <row r="132" spans="2:38" ht="53.25" customHeight="1">
      <c r="B132" s="304" t="str">
        <f t="shared" si="14"/>
        <v/>
      </c>
      <c r="C132" s="1199">
        <f>IF(ISERROR(VLOOKUP($A132,기획현황!$F:$BS,기획현황!$AG$1,FALSE))=TRUE,0,VLOOKUP($A132,기획현황!$F:$BS,기획현황!$AG$1,FALSE))</f>
        <v>0</v>
      </c>
      <c r="D132" s="1199">
        <f>IF(ISERROR(VLOOKUP($A132,기획현황!$F:$BS,기획현황!$AK$1,FALSE))=TRUE,0,VLOOKUP($A132,기획현황!$F:$BS,기획현황!$AK$1,FALSE))</f>
        <v>0</v>
      </c>
      <c r="F132" s="1222"/>
      <c r="G132" s="1201" t="str">
        <f>IF(ISERROR(VLOOKUP($A132,기획현황!$F:$BS,기획현황!$U$1,FALSE))=TRUE,"",VLOOKUP($A132,기획현황!$F:$BS,기획현황!$U$1,FALSE))</f>
        <v/>
      </c>
      <c r="H132" s="1201" t="str">
        <f>IF(ISERROR(VLOOKUP($A132,기획현황!$F:$BS,기획현황!$X$1,FALSE))=TRUE,"",VLOOKUP($A132,기획현황!$F:$BS,기획현황!$X$1,FALSE))</f>
        <v/>
      </c>
      <c r="I132" s="1202" t="str">
        <f>IF(ISERROR(VLOOKUP($A132,기획현황!$F:$BS,기획현황!$AG$1,FALSE))=TRUE,"",VLOOKUP($A132,기획현황!$F:$BS,기획현황!$AG$1,FALSE))</f>
        <v/>
      </c>
      <c r="J132" s="1219">
        <f>SUMIF(기획현황!$F:$F,$A132,기획현황!$AF:$AF)</f>
        <v>0</v>
      </c>
      <c r="K132" s="1204">
        <f>IF(ISERROR(VLOOKUP($A132,기획현황!$F:$BS,기획현황!$AU$1,FALSE))=TRUE,0,VLOOKUP($A132,기획현황!$F:$BS,기획현황!$AU$1,FALSE))</f>
        <v>0</v>
      </c>
      <c r="L132" s="1205">
        <f>IF(ISERROR(VLOOKUP($A132,기획현황!$F:$BS,기획현황!$AV$1,FALSE))=TRUE,0,VLOOKUP($A132,기획현황!$F:$BS,기획현황!$AV$1,FALSE))</f>
        <v>0</v>
      </c>
      <c r="M132" s="1206">
        <f>IF(ISERROR(VLOOKUP($A132,기획현황!$F:$BS,기획현황!$AW$1,FALSE))=TRUE,0,VLOOKUP($A132,기획현황!$F:$BS,기획현황!$AW$1,FALSE))</f>
        <v>0</v>
      </c>
      <c r="N132" s="1214">
        <f>IF(ISERROR(VLOOKUP($A132,기획현황!$F:$BS,기획현황!$AP$1,FALSE))=TRUE,0,VLOOKUP($A132,기획현황!$F:$BS,기획현황!$AP$1,FALSE))</f>
        <v>0</v>
      </c>
      <c r="O132" s="1204">
        <f t="shared" si="17"/>
        <v>0</v>
      </c>
      <c r="P132" s="1218">
        <f t="shared" si="17"/>
        <v>0</v>
      </c>
      <c r="Q132" s="1215">
        <f t="shared" si="17"/>
        <v>0</v>
      </c>
      <c r="R132" s="1215">
        <f t="shared" si="17"/>
        <v>0</v>
      </c>
      <c r="S132" s="1216">
        <f t="shared" si="17"/>
        <v>0</v>
      </c>
      <c r="T132" s="1216">
        <f t="shared" si="17"/>
        <v>0</v>
      </c>
      <c r="U132" s="1217">
        <f>IF(ISERROR(VLOOKUP($A132,기획현황!$F:$BS,기획현황!$AM$1,FALSE))=TRUE,0,VLOOKUP($A132,기획현황!$F:$BS,기획현황!$AM$1,FALSE))</f>
        <v>0</v>
      </c>
      <c r="V132" s="1212">
        <f t="shared" si="13"/>
        <v>0</v>
      </c>
      <c r="W132" s="1213">
        <f>IF(ISERROR(VLOOKUP($A132,기획현황!$F:$BS,기획현황!$BG$1,FALSE))=TRUE,0,VLOOKUP($A132,기획현황!$F:$BS,기획현황!$BG$1,FALSE))</f>
        <v>0</v>
      </c>
      <c r="X132" s="1212"/>
      <c r="Y132" s="231"/>
      <c r="Z132" s="1204">
        <f t="shared" si="15"/>
        <v>0</v>
      </c>
      <c r="AA132" s="1205">
        <f t="shared" si="15"/>
        <v>0</v>
      </c>
      <c r="AB132" s="1220">
        <f t="shared" si="15"/>
        <v>0</v>
      </c>
      <c r="AC132" s="1214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204">
        <f t="shared" si="16"/>
        <v>0</v>
      </c>
      <c r="AE132" s="1215">
        <f t="shared" si="16"/>
        <v>0</v>
      </c>
      <c r="AF132" s="1215">
        <f t="shared" si="16"/>
        <v>0</v>
      </c>
      <c r="AG132" s="1215">
        <f t="shared" si="16"/>
        <v>0</v>
      </c>
      <c r="AH132" s="1216">
        <f t="shared" si="16"/>
        <v>0</v>
      </c>
      <c r="AI132" s="1216">
        <f t="shared" si="16"/>
        <v>0</v>
      </c>
      <c r="AJ132" s="1217">
        <f>IF(ISERROR(VLOOKUP($A132,기획현황!$F:$BS,기획현황!$AM$1,FALSE))=TRUE,0,VLOOKUP($A132,기획현황!$F:$BS,기획현황!$AM$1,FALSE))</f>
        <v>0</v>
      </c>
      <c r="AK132" s="1212">
        <f t="shared" si="12"/>
        <v>0</v>
      </c>
      <c r="AL132" s="31"/>
    </row>
    <row r="133" spans="2:38" ht="53.25" customHeight="1">
      <c r="B133" s="304" t="str">
        <f t="shared" si="14"/>
        <v/>
      </c>
      <c r="C133" s="1199">
        <f>IF(ISERROR(VLOOKUP($A133,기획현황!$F:$BS,기획현황!$AG$1,FALSE))=TRUE,0,VLOOKUP($A133,기획현황!$F:$BS,기획현황!$AG$1,FALSE))</f>
        <v>0</v>
      </c>
      <c r="D133" s="1199">
        <f>IF(ISERROR(VLOOKUP($A133,기획현황!$F:$BS,기획현황!$AK$1,FALSE))=TRUE,0,VLOOKUP($A133,기획현황!$F:$BS,기획현황!$AK$1,FALSE))</f>
        <v>0</v>
      </c>
      <c r="F133" s="1222"/>
      <c r="G133" s="1201" t="str">
        <f>IF(ISERROR(VLOOKUP($A133,기획현황!$F:$BS,기획현황!$U$1,FALSE))=TRUE,"",VLOOKUP($A133,기획현황!$F:$BS,기획현황!$U$1,FALSE))</f>
        <v/>
      </c>
      <c r="H133" s="1201" t="str">
        <f>IF(ISERROR(VLOOKUP($A133,기획현황!$F:$BS,기획현황!$X$1,FALSE))=TRUE,"",VLOOKUP($A133,기획현황!$F:$BS,기획현황!$X$1,FALSE))</f>
        <v/>
      </c>
      <c r="I133" s="1202" t="str">
        <f>IF(ISERROR(VLOOKUP($A133,기획현황!$F:$BS,기획현황!$AG$1,FALSE))=TRUE,"",VLOOKUP($A133,기획현황!$F:$BS,기획현황!$AG$1,FALSE))</f>
        <v/>
      </c>
      <c r="J133" s="1219">
        <f>SUMIF(기획현황!$F:$F,$A133,기획현황!$AF:$AF)</f>
        <v>0</v>
      </c>
      <c r="K133" s="1204">
        <f>IF(ISERROR(VLOOKUP($A133,기획현황!$F:$BS,기획현황!$AU$1,FALSE))=TRUE,0,VLOOKUP($A133,기획현황!$F:$BS,기획현황!$AU$1,FALSE))</f>
        <v>0</v>
      </c>
      <c r="L133" s="1205">
        <f>IF(ISERROR(VLOOKUP($A133,기획현황!$F:$BS,기획현황!$AV$1,FALSE))=TRUE,0,VLOOKUP($A133,기획현황!$F:$BS,기획현황!$AV$1,FALSE))</f>
        <v>0</v>
      </c>
      <c r="M133" s="1206">
        <f>IF(ISERROR(VLOOKUP($A133,기획현황!$F:$BS,기획현황!$AW$1,FALSE))=TRUE,0,VLOOKUP($A133,기획현황!$F:$BS,기획현황!$AW$1,FALSE))</f>
        <v>0</v>
      </c>
      <c r="N133" s="1214">
        <f>IF(ISERROR(VLOOKUP($A133,기획현황!$F:$BS,기획현황!$AP$1,FALSE))=TRUE,0,VLOOKUP($A133,기획현황!$F:$BS,기획현황!$AP$1,FALSE))</f>
        <v>0</v>
      </c>
      <c r="O133" s="1204">
        <f t="shared" si="17"/>
        <v>0</v>
      </c>
      <c r="P133" s="1218">
        <f t="shared" si="17"/>
        <v>0</v>
      </c>
      <c r="Q133" s="1215">
        <f t="shared" si="17"/>
        <v>0</v>
      </c>
      <c r="R133" s="1215">
        <f t="shared" si="17"/>
        <v>0</v>
      </c>
      <c r="S133" s="1216">
        <f t="shared" si="17"/>
        <v>0</v>
      </c>
      <c r="T133" s="1216">
        <f t="shared" si="17"/>
        <v>0</v>
      </c>
      <c r="U133" s="1217">
        <f>IF(ISERROR(VLOOKUP($A133,기획현황!$F:$BS,기획현황!$AM$1,FALSE))=TRUE,0,VLOOKUP($A133,기획현황!$F:$BS,기획현황!$AM$1,FALSE))</f>
        <v>0</v>
      </c>
      <c r="V133" s="1212">
        <f t="shared" si="13"/>
        <v>0</v>
      </c>
      <c r="W133" s="1213">
        <f>IF(ISERROR(VLOOKUP($A133,기획현황!$F:$BS,기획현황!$BG$1,FALSE))=TRUE,0,VLOOKUP($A133,기획현황!$F:$BS,기획현황!$BG$1,FALSE))</f>
        <v>0</v>
      </c>
      <c r="X133" s="1212"/>
      <c r="Y133" s="231"/>
      <c r="Z133" s="1204">
        <f t="shared" si="15"/>
        <v>0</v>
      </c>
      <c r="AA133" s="1205">
        <f t="shared" si="15"/>
        <v>0</v>
      </c>
      <c r="AB133" s="1220">
        <f t="shared" si="15"/>
        <v>0</v>
      </c>
      <c r="AC133" s="1214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204">
        <f t="shared" si="16"/>
        <v>0</v>
      </c>
      <c r="AE133" s="1215">
        <f t="shared" si="16"/>
        <v>0</v>
      </c>
      <c r="AF133" s="1215">
        <f t="shared" si="16"/>
        <v>0</v>
      </c>
      <c r="AG133" s="1215">
        <f t="shared" si="16"/>
        <v>0</v>
      </c>
      <c r="AH133" s="1216">
        <f t="shared" si="16"/>
        <v>0</v>
      </c>
      <c r="AI133" s="1216">
        <f t="shared" si="16"/>
        <v>0</v>
      </c>
      <c r="AJ133" s="1217">
        <f>IF(ISERROR(VLOOKUP($A133,기획현황!$F:$BS,기획현황!$AM$1,FALSE))=TRUE,0,VLOOKUP($A133,기획현황!$F:$BS,기획현황!$AM$1,FALSE))</f>
        <v>0</v>
      </c>
      <c r="AK133" s="1212">
        <f t="shared" ref="AK133:AK196" si="18">IF(ISERROR($AJ133/($AC133*1.1))=TRUE,0,$AJ133/($AC133*1.1))</f>
        <v>0</v>
      </c>
      <c r="AL133" s="31"/>
    </row>
    <row r="134" spans="2:38" ht="53.25" customHeight="1">
      <c r="B134" s="304" t="str">
        <f t="shared" si="14"/>
        <v/>
      </c>
      <c r="C134" s="1199">
        <f>IF(ISERROR(VLOOKUP($A134,기획현황!$F:$BS,기획현황!$AG$1,FALSE))=TRUE,0,VLOOKUP($A134,기획현황!$F:$BS,기획현황!$AG$1,FALSE))</f>
        <v>0</v>
      </c>
      <c r="D134" s="1199">
        <f>IF(ISERROR(VLOOKUP($A134,기획현황!$F:$BS,기획현황!$AK$1,FALSE))=TRUE,0,VLOOKUP($A134,기획현황!$F:$BS,기획현황!$AK$1,FALSE))</f>
        <v>0</v>
      </c>
      <c r="F134" s="1222"/>
      <c r="G134" s="1201" t="str">
        <f>IF(ISERROR(VLOOKUP($A134,기획현황!$F:$BS,기획현황!$U$1,FALSE))=TRUE,"",VLOOKUP($A134,기획현황!$F:$BS,기획현황!$U$1,FALSE))</f>
        <v/>
      </c>
      <c r="H134" s="1201" t="str">
        <f>IF(ISERROR(VLOOKUP($A134,기획현황!$F:$BS,기획현황!$X$1,FALSE))=TRUE,"",VLOOKUP($A134,기획현황!$F:$BS,기획현황!$X$1,FALSE))</f>
        <v/>
      </c>
      <c r="I134" s="1202" t="str">
        <f>IF(ISERROR(VLOOKUP($A134,기획현황!$F:$BS,기획현황!$AG$1,FALSE))=TRUE,"",VLOOKUP($A134,기획현황!$F:$BS,기획현황!$AG$1,FALSE))</f>
        <v/>
      </c>
      <c r="J134" s="1219">
        <f>SUMIF(기획현황!$F:$F,$A134,기획현황!$AF:$AF)</f>
        <v>0</v>
      </c>
      <c r="K134" s="1204">
        <f>IF(ISERROR(VLOOKUP($A134,기획현황!$F:$BS,기획현황!$AU$1,FALSE))=TRUE,0,VLOOKUP($A134,기획현황!$F:$BS,기획현황!$AU$1,FALSE))</f>
        <v>0</v>
      </c>
      <c r="L134" s="1205">
        <f>IF(ISERROR(VLOOKUP($A134,기획현황!$F:$BS,기획현황!$AV$1,FALSE))=TRUE,0,VLOOKUP($A134,기획현황!$F:$BS,기획현황!$AV$1,FALSE))</f>
        <v>0</v>
      </c>
      <c r="M134" s="1206">
        <f>IF(ISERROR(VLOOKUP($A134,기획현황!$F:$BS,기획현황!$AW$1,FALSE))=TRUE,0,VLOOKUP($A134,기획현황!$F:$BS,기획현황!$AW$1,FALSE))</f>
        <v>0</v>
      </c>
      <c r="N134" s="1214">
        <f>IF(ISERROR(VLOOKUP($A134,기획현황!$F:$BS,기획현황!$AP$1,FALSE))=TRUE,0,VLOOKUP($A134,기획현황!$F:$BS,기획현황!$AP$1,FALSE))</f>
        <v>0</v>
      </c>
      <c r="O134" s="1204">
        <f t="shared" si="17"/>
        <v>0</v>
      </c>
      <c r="P134" s="1218">
        <f t="shared" si="17"/>
        <v>0</v>
      </c>
      <c r="Q134" s="1215">
        <f t="shared" si="17"/>
        <v>0</v>
      </c>
      <c r="R134" s="1215">
        <f t="shared" si="17"/>
        <v>0</v>
      </c>
      <c r="S134" s="1216">
        <f t="shared" si="17"/>
        <v>0</v>
      </c>
      <c r="T134" s="1216">
        <f t="shared" si="17"/>
        <v>0</v>
      </c>
      <c r="U134" s="1217">
        <f>IF(ISERROR(VLOOKUP($A134,기획현황!$F:$BS,기획현황!$AM$1,FALSE))=TRUE,0,VLOOKUP($A134,기획현황!$F:$BS,기획현황!$AM$1,FALSE))</f>
        <v>0</v>
      </c>
      <c r="V134" s="1212">
        <f t="shared" ref="V134:V197" si="19">IF(ISERROR($U134/($N134*1.1))=TRUE,0,$U134/($N134*1.1))</f>
        <v>0</v>
      </c>
      <c r="W134" s="1213">
        <f>IF(ISERROR(VLOOKUP($A134,기획현황!$F:$BS,기획현황!$BG$1,FALSE))=TRUE,0,VLOOKUP($A134,기획현황!$F:$BS,기획현황!$BG$1,FALSE))</f>
        <v>0</v>
      </c>
      <c r="X134" s="1212"/>
      <c r="Y134" s="231"/>
      <c r="Z134" s="1204">
        <f t="shared" si="15"/>
        <v>0</v>
      </c>
      <c r="AA134" s="1205">
        <f t="shared" si="15"/>
        <v>0</v>
      </c>
      <c r="AB134" s="1220">
        <f t="shared" si="15"/>
        <v>0</v>
      </c>
      <c r="AC134" s="1214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204">
        <f t="shared" si="16"/>
        <v>0</v>
      </c>
      <c r="AE134" s="1215">
        <f t="shared" si="16"/>
        <v>0</v>
      </c>
      <c r="AF134" s="1215">
        <f t="shared" si="16"/>
        <v>0</v>
      </c>
      <c r="AG134" s="1215">
        <f t="shared" si="16"/>
        <v>0</v>
      </c>
      <c r="AH134" s="1216">
        <f t="shared" si="16"/>
        <v>0</v>
      </c>
      <c r="AI134" s="1216">
        <f t="shared" si="16"/>
        <v>0</v>
      </c>
      <c r="AJ134" s="1217">
        <f>IF(ISERROR(VLOOKUP($A134,기획현황!$F:$BS,기획현황!$AM$1,FALSE))=TRUE,0,VLOOKUP($A134,기획현황!$F:$BS,기획현황!$AM$1,FALSE))</f>
        <v>0</v>
      </c>
      <c r="AK134" s="1212">
        <f t="shared" si="18"/>
        <v>0</v>
      </c>
      <c r="AL134" s="31"/>
    </row>
    <row r="135" spans="2:38" ht="53.25" customHeight="1">
      <c r="B135" s="304" t="str">
        <f t="shared" ref="B135:B198" si="20">MID(G135,4,2)</f>
        <v/>
      </c>
      <c r="C135" s="1199">
        <f>IF(ISERROR(VLOOKUP($A135,기획현황!$F:$BS,기획현황!$AG$1,FALSE))=TRUE,0,VLOOKUP($A135,기획현황!$F:$BS,기획현황!$AG$1,FALSE))</f>
        <v>0</v>
      </c>
      <c r="D135" s="1199">
        <f>IF(ISERROR(VLOOKUP($A135,기획현황!$F:$BS,기획현황!$AK$1,FALSE))=TRUE,0,VLOOKUP($A135,기획현황!$F:$BS,기획현황!$AK$1,FALSE))</f>
        <v>0</v>
      </c>
      <c r="F135" s="1222"/>
      <c r="G135" s="1201" t="str">
        <f>IF(ISERROR(VLOOKUP($A135,기획현황!$F:$BS,기획현황!$U$1,FALSE))=TRUE,"",VLOOKUP($A135,기획현황!$F:$BS,기획현황!$U$1,FALSE))</f>
        <v/>
      </c>
      <c r="H135" s="1201" t="str">
        <f>IF(ISERROR(VLOOKUP($A135,기획현황!$F:$BS,기획현황!$X$1,FALSE))=TRUE,"",VLOOKUP($A135,기획현황!$F:$BS,기획현황!$X$1,FALSE))</f>
        <v/>
      </c>
      <c r="I135" s="1202" t="str">
        <f>IF(ISERROR(VLOOKUP($A135,기획현황!$F:$BS,기획현황!$AG$1,FALSE))=TRUE,"",VLOOKUP($A135,기획현황!$F:$BS,기획현황!$AG$1,FALSE))</f>
        <v/>
      </c>
      <c r="J135" s="1219">
        <f>SUMIF(기획현황!$F:$F,$A135,기획현황!$AF:$AF)</f>
        <v>0</v>
      </c>
      <c r="K135" s="1204">
        <f>IF(ISERROR(VLOOKUP($A135,기획현황!$F:$BS,기획현황!$AU$1,FALSE))=TRUE,0,VLOOKUP($A135,기획현황!$F:$BS,기획현황!$AU$1,FALSE))</f>
        <v>0</v>
      </c>
      <c r="L135" s="1205">
        <f>IF(ISERROR(VLOOKUP($A135,기획현황!$F:$BS,기획현황!$AV$1,FALSE))=TRUE,0,VLOOKUP($A135,기획현황!$F:$BS,기획현황!$AV$1,FALSE))</f>
        <v>0</v>
      </c>
      <c r="M135" s="1206">
        <f>IF(ISERROR(VLOOKUP($A135,기획현황!$F:$BS,기획현황!$AW$1,FALSE))=TRUE,0,VLOOKUP($A135,기획현황!$F:$BS,기획현황!$AW$1,FALSE))</f>
        <v>0</v>
      </c>
      <c r="N135" s="1214">
        <f>IF(ISERROR(VLOOKUP($A135,기획현황!$F:$BS,기획현황!$AP$1,FALSE))=TRUE,0,VLOOKUP($A135,기획현황!$F:$BS,기획현황!$AP$1,FALSE))</f>
        <v>0</v>
      </c>
      <c r="O135" s="1204">
        <f t="shared" si="17"/>
        <v>0</v>
      </c>
      <c r="P135" s="1218">
        <f t="shared" si="17"/>
        <v>0</v>
      </c>
      <c r="Q135" s="1215">
        <f t="shared" si="17"/>
        <v>0</v>
      </c>
      <c r="R135" s="1215">
        <f t="shared" si="17"/>
        <v>0</v>
      </c>
      <c r="S135" s="1216">
        <f t="shared" si="17"/>
        <v>0</v>
      </c>
      <c r="T135" s="1216">
        <f t="shared" si="17"/>
        <v>0</v>
      </c>
      <c r="U135" s="1217">
        <f>IF(ISERROR(VLOOKUP($A135,기획현황!$F:$BS,기획현황!$AM$1,FALSE))=TRUE,0,VLOOKUP($A135,기획현황!$F:$BS,기획현황!$AM$1,FALSE))</f>
        <v>0</v>
      </c>
      <c r="V135" s="1212">
        <f t="shared" si="19"/>
        <v>0</v>
      </c>
      <c r="W135" s="1213">
        <f>IF(ISERROR(VLOOKUP($A135,기획현황!$F:$BS,기획현황!$BG$1,FALSE))=TRUE,0,VLOOKUP($A135,기획현황!$F:$BS,기획현황!$BG$1,FALSE))</f>
        <v>0</v>
      </c>
      <c r="X135" s="1212"/>
      <c r="Y135" s="231"/>
      <c r="Z135" s="1204">
        <f t="shared" ref="Z135:AB198" si="21">K135</f>
        <v>0</v>
      </c>
      <c r="AA135" s="1205">
        <f t="shared" si="21"/>
        <v>0</v>
      </c>
      <c r="AB135" s="1220">
        <f t="shared" si="21"/>
        <v>0</v>
      </c>
      <c r="AC135" s="1214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204">
        <f t="shared" si="16"/>
        <v>0</v>
      </c>
      <c r="AE135" s="1215">
        <f t="shared" si="16"/>
        <v>0</v>
      </c>
      <c r="AF135" s="1215">
        <f t="shared" si="16"/>
        <v>0</v>
      </c>
      <c r="AG135" s="1215">
        <f t="shared" si="16"/>
        <v>0</v>
      </c>
      <c r="AH135" s="1216">
        <f t="shared" si="16"/>
        <v>0</v>
      </c>
      <c r="AI135" s="1216">
        <f t="shared" si="16"/>
        <v>0</v>
      </c>
      <c r="AJ135" s="1217">
        <f>IF(ISERROR(VLOOKUP($A135,기획현황!$F:$BS,기획현황!$AM$1,FALSE))=TRUE,0,VLOOKUP($A135,기획현황!$F:$BS,기획현황!$AM$1,FALSE))</f>
        <v>0</v>
      </c>
      <c r="AK135" s="1212">
        <f t="shared" si="18"/>
        <v>0</v>
      </c>
      <c r="AL135" s="31"/>
    </row>
    <row r="136" spans="2:38" ht="53.25" customHeight="1">
      <c r="B136" s="304" t="str">
        <f t="shared" si="20"/>
        <v/>
      </c>
      <c r="C136" s="1199">
        <f>IF(ISERROR(VLOOKUP($A136,기획현황!$F:$BS,기획현황!$AG$1,FALSE))=TRUE,0,VLOOKUP($A136,기획현황!$F:$BS,기획현황!$AG$1,FALSE))</f>
        <v>0</v>
      </c>
      <c r="D136" s="1199">
        <f>IF(ISERROR(VLOOKUP($A136,기획현황!$F:$BS,기획현황!$AK$1,FALSE))=TRUE,0,VLOOKUP($A136,기획현황!$F:$BS,기획현황!$AK$1,FALSE))</f>
        <v>0</v>
      </c>
      <c r="F136" s="1222"/>
      <c r="G136" s="1201" t="str">
        <f>IF(ISERROR(VLOOKUP($A136,기획현황!$F:$BS,기획현황!$U$1,FALSE))=TRUE,"",VLOOKUP($A136,기획현황!$F:$BS,기획현황!$U$1,FALSE))</f>
        <v/>
      </c>
      <c r="H136" s="1201" t="str">
        <f>IF(ISERROR(VLOOKUP($A136,기획현황!$F:$BS,기획현황!$X$1,FALSE))=TRUE,"",VLOOKUP($A136,기획현황!$F:$BS,기획현황!$X$1,FALSE))</f>
        <v/>
      </c>
      <c r="I136" s="1202" t="str">
        <f>IF(ISERROR(VLOOKUP($A136,기획현황!$F:$BS,기획현황!$AG$1,FALSE))=TRUE,"",VLOOKUP($A136,기획현황!$F:$BS,기획현황!$AG$1,FALSE))</f>
        <v/>
      </c>
      <c r="J136" s="1219">
        <f>SUMIF(기획현황!$F:$F,$A136,기획현황!$AF:$AF)</f>
        <v>0</v>
      </c>
      <c r="K136" s="1204">
        <f>IF(ISERROR(VLOOKUP($A136,기획현황!$F:$BS,기획현황!$AU$1,FALSE))=TRUE,0,VLOOKUP($A136,기획현황!$F:$BS,기획현황!$AU$1,FALSE))</f>
        <v>0</v>
      </c>
      <c r="L136" s="1205">
        <f>IF(ISERROR(VLOOKUP($A136,기획현황!$F:$BS,기획현황!$AV$1,FALSE))=TRUE,0,VLOOKUP($A136,기획현황!$F:$BS,기획현황!$AV$1,FALSE))</f>
        <v>0</v>
      </c>
      <c r="M136" s="1206">
        <f>IF(ISERROR(VLOOKUP($A136,기획현황!$F:$BS,기획현황!$AW$1,FALSE))=TRUE,0,VLOOKUP($A136,기획현황!$F:$BS,기획현황!$AW$1,FALSE))</f>
        <v>0</v>
      </c>
      <c r="N136" s="1214">
        <f>IF(ISERROR(VLOOKUP($A136,기획현황!$F:$BS,기획현황!$AP$1,FALSE))=TRUE,0,VLOOKUP($A136,기획현황!$F:$BS,기획현황!$AP$1,FALSE))</f>
        <v>0</v>
      </c>
      <c r="O136" s="1204">
        <f t="shared" si="17"/>
        <v>0</v>
      </c>
      <c r="P136" s="1218">
        <f t="shared" si="17"/>
        <v>0</v>
      </c>
      <c r="Q136" s="1215">
        <f t="shared" si="17"/>
        <v>0</v>
      </c>
      <c r="R136" s="1215">
        <f t="shared" si="17"/>
        <v>0</v>
      </c>
      <c r="S136" s="1216">
        <f t="shared" si="17"/>
        <v>0</v>
      </c>
      <c r="T136" s="1216">
        <f t="shared" si="17"/>
        <v>0</v>
      </c>
      <c r="U136" s="1217">
        <f>IF(ISERROR(VLOOKUP($A136,기획현황!$F:$BS,기획현황!$AM$1,FALSE))=TRUE,0,VLOOKUP($A136,기획현황!$F:$BS,기획현황!$AM$1,FALSE))</f>
        <v>0</v>
      </c>
      <c r="V136" s="1212">
        <f t="shared" si="19"/>
        <v>0</v>
      </c>
      <c r="W136" s="1213">
        <f>IF(ISERROR(VLOOKUP($A136,기획현황!$F:$BS,기획현황!$BG$1,FALSE))=TRUE,0,VLOOKUP($A136,기획현황!$F:$BS,기획현황!$BG$1,FALSE))</f>
        <v>0</v>
      </c>
      <c r="X136" s="1212"/>
      <c r="Y136" s="231"/>
      <c r="Z136" s="1204">
        <f t="shared" si="21"/>
        <v>0</v>
      </c>
      <c r="AA136" s="1205">
        <f t="shared" si="21"/>
        <v>0</v>
      </c>
      <c r="AB136" s="1220">
        <f t="shared" si="21"/>
        <v>0</v>
      </c>
      <c r="AC136" s="1214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204">
        <f t="shared" si="16"/>
        <v>0</v>
      </c>
      <c r="AE136" s="1215">
        <f t="shared" si="16"/>
        <v>0</v>
      </c>
      <c r="AF136" s="1215">
        <f t="shared" si="16"/>
        <v>0</v>
      </c>
      <c r="AG136" s="1215">
        <f t="shared" si="16"/>
        <v>0</v>
      </c>
      <c r="AH136" s="1216">
        <f t="shared" si="16"/>
        <v>0</v>
      </c>
      <c r="AI136" s="1216">
        <f t="shared" si="16"/>
        <v>0</v>
      </c>
      <c r="AJ136" s="1217">
        <f>IF(ISERROR(VLOOKUP($A136,기획현황!$F:$BS,기획현황!$AM$1,FALSE))=TRUE,0,VLOOKUP($A136,기획현황!$F:$BS,기획현황!$AM$1,FALSE))</f>
        <v>0</v>
      </c>
      <c r="AK136" s="1212">
        <f t="shared" si="18"/>
        <v>0</v>
      </c>
      <c r="AL136" s="31"/>
    </row>
    <row r="137" spans="2:38" ht="53.25" customHeight="1">
      <c r="B137" s="304" t="str">
        <f t="shared" si="20"/>
        <v/>
      </c>
      <c r="C137" s="1199">
        <f>IF(ISERROR(VLOOKUP($A137,기획현황!$F:$BS,기획현황!$AG$1,FALSE))=TRUE,0,VLOOKUP($A137,기획현황!$F:$BS,기획현황!$AG$1,FALSE))</f>
        <v>0</v>
      </c>
      <c r="D137" s="1199">
        <f>IF(ISERROR(VLOOKUP($A137,기획현황!$F:$BS,기획현황!$AK$1,FALSE))=TRUE,0,VLOOKUP($A137,기획현황!$F:$BS,기획현황!$AK$1,FALSE))</f>
        <v>0</v>
      </c>
      <c r="F137" s="1222"/>
      <c r="G137" s="1201" t="str">
        <f>IF(ISERROR(VLOOKUP($A137,기획현황!$F:$BS,기획현황!$U$1,FALSE))=TRUE,"",VLOOKUP($A137,기획현황!$F:$BS,기획현황!$U$1,FALSE))</f>
        <v/>
      </c>
      <c r="H137" s="1201" t="str">
        <f>IF(ISERROR(VLOOKUP($A137,기획현황!$F:$BS,기획현황!$X$1,FALSE))=TRUE,"",VLOOKUP($A137,기획현황!$F:$BS,기획현황!$X$1,FALSE))</f>
        <v/>
      </c>
      <c r="I137" s="1202" t="str">
        <f>IF(ISERROR(VLOOKUP($A137,기획현황!$F:$BS,기획현황!$AG$1,FALSE))=TRUE,"",VLOOKUP($A137,기획현황!$F:$BS,기획현황!$AG$1,FALSE))</f>
        <v/>
      </c>
      <c r="J137" s="1219">
        <f>SUMIF(기획현황!$F:$F,$A137,기획현황!$AF:$AF)</f>
        <v>0</v>
      </c>
      <c r="K137" s="1204">
        <f>IF(ISERROR(VLOOKUP($A137,기획현황!$F:$BS,기획현황!$AU$1,FALSE))=TRUE,0,VLOOKUP($A137,기획현황!$F:$BS,기획현황!$AU$1,FALSE))</f>
        <v>0</v>
      </c>
      <c r="L137" s="1205">
        <f>IF(ISERROR(VLOOKUP($A137,기획현황!$F:$BS,기획현황!$AV$1,FALSE))=TRUE,0,VLOOKUP($A137,기획현황!$F:$BS,기획현황!$AV$1,FALSE))</f>
        <v>0</v>
      </c>
      <c r="M137" s="1206">
        <f>IF(ISERROR(VLOOKUP($A137,기획현황!$F:$BS,기획현황!$AW$1,FALSE))=TRUE,0,VLOOKUP($A137,기획현황!$F:$BS,기획현황!$AW$1,FALSE))</f>
        <v>0</v>
      </c>
      <c r="N137" s="1214">
        <f>IF(ISERROR(VLOOKUP($A137,기획현황!$F:$BS,기획현황!$AP$1,FALSE))=TRUE,0,VLOOKUP($A137,기획현황!$F:$BS,기획현황!$AP$1,FALSE))</f>
        <v>0</v>
      </c>
      <c r="O137" s="1204">
        <f t="shared" si="17"/>
        <v>0</v>
      </c>
      <c r="P137" s="1218">
        <f t="shared" si="17"/>
        <v>0</v>
      </c>
      <c r="Q137" s="1215">
        <f t="shared" si="17"/>
        <v>0</v>
      </c>
      <c r="R137" s="1215">
        <f t="shared" si="17"/>
        <v>0</v>
      </c>
      <c r="S137" s="1216">
        <f t="shared" si="17"/>
        <v>0</v>
      </c>
      <c r="T137" s="1216">
        <f t="shared" si="17"/>
        <v>0</v>
      </c>
      <c r="U137" s="1217">
        <f>IF(ISERROR(VLOOKUP($A137,기획현황!$F:$BS,기획현황!$AM$1,FALSE))=TRUE,0,VLOOKUP($A137,기획현황!$F:$BS,기획현황!$AM$1,FALSE))</f>
        <v>0</v>
      </c>
      <c r="V137" s="1212">
        <f t="shared" si="19"/>
        <v>0</v>
      </c>
      <c r="W137" s="1213">
        <f>IF(ISERROR(VLOOKUP($A137,기획현황!$F:$BS,기획현황!$BG$1,FALSE))=TRUE,0,VLOOKUP($A137,기획현황!$F:$BS,기획현황!$BG$1,FALSE))</f>
        <v>0</v>
      </c>
      <c r="X137" s="1212"/>
      <c r="Y137" s="231"/>
      <c r="Z137" s="1204">
        <f t="shared" si="21"/>
        <v>0</v>
      </c>
      <c r="AA137" s="1205">
        <f t="shared" si="21"/>
        <v>0</v>
      </c>
      <c r="AB137" s="1220">
        <f t="shared" si="21"/>
        <v>0</v>
      </c>
      <c r="AC137" s="1214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204">
        <f t="shared" si="16"/>
        <v>0</v>
      </c>
      <c r="AE137" s="1215">
        <f t="shared" si="16"/>
        <v>0</v>
      </c>
      <c r="AF137" s="1215">
        <f t="shared" si="16"/>
        <v>0</v>
      </c>
      <c r="AG137" s="1215">
        <f t="shared" si="16"/>
        <v>0</v>
      </c>
      <c r="AH137" s="1216">
        <f t="shared" si="16"/>
        <v>0</v>
      </c>
      <c r="AI137" s="1216">
        <f t="shared" si="16"/>
        <v>0</v>
      </c>
      <c r="AJ137" s="1217">
        <f>IF(ISERROR(VLOOKUP($A137,기획현황!$F:$BS,기획현황!$AM$1,FALSE))=TRUE,0,VLOOKUP($A137,기획현황!$F:$BS,기획현황!$AM$1,FALSE))</f>
        <v>0</v>
      </c>
      <c r="AK137" s="1212">
        <f t="shared" si="18"/>
        <v>0</v>
      </c>
      <c r="AL137" s="31"/>
    </row>
    <row r="138" spans="2:38" ht="53.25" customHeight="1">
      <c r="B138" s="304" t="str">
        <f t="shared" si="20"/>
        <v/>
      </c>
      <c r="C138" s="1199">
        <f>IF(ISERROR(VLOOKUP($A138,기획현황!$F:$BS,기획현황!$AG$1,FALSE))=TRUE,0,VLOOKUP($A138,기획현황!$F:$BS,기획현황!$AG$1,FALSE))</f>
        <v>0</v>
      </c>
      <c r="D138" s="1199">
        <f>IF(ISERROR(VLOOKUP($A138,기획현황!$F:$BS,기획현황!$AK$1,FALSE))=TRUE,0,VLOOKUP($A138,기획현황!$F:$BS,기획현황!$AK$1,FALSE))</f>
        <v>0</v>
      </c>
      <c r="F138" s="1222"/>
      <c r="G138" s="1201" t="str">
        <f>IF(ISERROR(VLOOKUP($A138,기획현황!$F:$BS,기획현황!$U$1,FALSE))=TRUE,"",VLOOKUP($A138,기획현황!$F:$BS,기획현황!$U$1,FALSE))</f>
        <v/>
      </c>
      <c r="H138" s="1201" t="str">
        <f>IF(ISERROR(VLOOKUP($A138,기획현황!$F:$BS,기획현황!$X$1,FALSE))=TRUE,"",VLOOKUP($A138,기획현황!$F:$BS,기획현황!$X$1,FALSE))</f>
        <v/>
      </c>
      <c r="I138" s="1202" t="str">
        <f>IF(ISERROR(VLOOKUP($A138,기획현황!$F:$BS,기획현황!$AG$1,FALSE))=TRUE,"",VLOOKUP($A138,기획현황!$F:$BS,기획현황!$AG$1,FALSE))</f>
        <v/>
      </c>
      <c r="J138" s="1219">
        <f>SUMIF(기획현황!$F:$F,$A138,기획현황!$AF:$AF)</f>
        <v>0</v>
      </c>
      <c r="K138" s="1204">
        <f>IF(ISERROR(VLOOKUP($A138,기획현황!$F:$BS,기획현황!$AU$1,FALSE))=TRUE,0,VLOOKUP($A138,기획현황!$F:$BS,기획현황!$AU$1,FALSE))</f>
        <v>0</v>
      </c>
      <c r="L138" s="1205">
        <f>IF(ISERROR(VLOOKUP($A138,기획현황!$F:$BS,기획현황!$AV$1,FALSE))=TRUE,0,VLOOKUP($A138,기획현황!$F:$BS,기획현황!$AV$1,FALSE))</f>
        <v>0</v>
      </c>
      <c r="M138" s="1206">
        <f>IF(ISERROR(VLOOKUP($A138,기획현황!$F:$BS,기획현황!$AW$1,FALSE))=TRUE,0,VLOOKUP($A138,기획현황!$F:$BS,기획현황!$AW$1,FALSE))</f>
        <v>0</v>
      </c>
      <c r="N138" s="1214">
        <f>IF(ISERROR(VLOOKUP($A138,기획현황!$F:$BS,기획현황!$AP$1,FALSE))=TRUE,0,VLOOKUP($A138,기획현황!$F:$BS,기획현황!$AP$1,FALSE))</f>
        <v>0</v>
      </c>
      <c r="O138" s="1204">
        <f t="shared" si="17"/>
        <v>0</v>
      </c>
      <c r="P138" s="1218">
        <f t="shared" si="17"/>
        <v>0</v>
      </c>
      <c r="Q138" s="1215">
        <f t="shared" si="17"/>
        <v>0</v>
      </c>
      <c r="R138" s="1215">
        <f t="shared" si="17"/>
        <v>0</v>
      </c>
      <c r="S138" s="1216">
        <f t="shared" si="17"/>
        <v>0</v>
      </c>
      <c r="T138" s="1216">
        <f t="shared" si="17"/>
        <v>0</v>
      </c>
      <c r="U138" s="1217">
        <f>IF(ISERROR(VLOOKUP($A138,기획현황!$F:$BS,기획현황!$AM$1,FALSE))=TRUE,0,VLOOKUP($A138,기획현황!$F:$BS,기획현황!$AM$1,FALSE))</f>
        <v>0</v>
      </c>
      <c r="V138" s="1212">
        <f t="shared" si="19"/>
        <v>0</v>
      </c>
      <c r="W138" s="1213">
        <f>IF(ISERROR(VLOOKUP($A138,기획현황!$F:$BS,기획현황!$BG$1,FALSE))=TRUE,0,VLOOKUP($A138,기획현황!$F:$BS,기획현황!$BG$1,FALSE))</f>
        <v>0</v>
      </c>
      <c r="X138" s="1212"/>
      <c r="Y138" s="231"/>
      <c r="Z138" s="1204">
        <f t="shared" si="21"/>
        <v>0</v>
      </c>
      <c r="AA138" s="1205">
        <f t="shared" si="21"/>
        <v>0</v>
      </c>
      <c r="AB138" s="1220">
        <f t="shared" si="21"/>
        <v>0</v>
      </c>
      <c r="AC138" s="1214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204">
        <f t="shared" si="16"/>
        <v>0</v>
      </c>
      <c r="AE138" s="1215">
        <f t="shared" si="16"/>
        <v>0</v>
      </c>
      <c r="AF138" s="1215">
        <f t="shared" si="16"/>
        <v>0</v>
      </c>
      <c r="AG138" s="1215">
        <f t="shared" si="16"/>
        <v>0</v>
      </c>
      <c r="AH138" s="1216">
        <f t="shared" si="16"/>
        <v>0</v>
      </c>
      <c r="AI138" s="1216">
        <f t="shared" si="16"/>
        <v>0</v>
      </c>
      <c r="AJ138" s="1217">
        <f>IF(ISERROR(VLOOKUP($A138,기획현황!$F:$BS,기획현황!$AM$1,FALSE))=TRUE,0,VLOOKUP($A138,기획현황!$F:$BS,기획현황!$AM$1,FALSE))</f>
        <v>0</v>
      </c>
      <c r="AK138" s="1212">
        <f t="shared" si="18"/>
        <v>0</v>
      </c>
      <c r="AL138" s="31"/>
    </row>
    <row r="139" spans="2:38" ht="53.25" customHeight="1">
      <c r="B139" s="304" t="str">
        <f t="shared" si="20"/>
        <v/>
      </c>
      <c r="C139" s="1199">
        <f>IF(ISERROR(VLOOKUP($A139,기획현황!$F:$BS,기획현황!$AG$1,FALSE))=TRUE,0,VLOOKUP($A139,기획현황!$F:$BS,기획현황!$AG$1,FALSE))</f>
        <v>0</v>
      </c>
      <c r="D139" s="1199">
        <f>IF(ISERROR(VLOOKUP($A139,기획현황!$F:$BS,기획현황!$AK$1,FALSE))=TRUE,0,VLOOKUP($A139,기획현황!$F:$BS,기획현황!$AK$1,FALSE))</f>
        <v>0</v>
      </c>
      <c r="F139" s="1222"/>
      <c r="G139" s="1201" t="str">
        <f>IF(ISERROR(VLOOKUP($A139,기획현황!$F:$BS,기획현황!$U$1,FALSE))=TRUE,"",VLOOKUP($A139,기획현황!$F:$BS,기획현황!$U$1,FALSE))</f>
        <v/>
      </c>
      <c r="H139" s="1201" t="str">
        <f>IF(ISERROR(VLOOKUP($A139,기획현황!$F:$BS,기획현황!$X$1,FALSE))=TRUE,"",VLOOKUP($A139,기획현황!$F:$BS,기획현황!$X$1,FALSE))</f>
        <v/>
      </c>
      <c r="I139" s="1202" t="str">
        <f>IF(ISERROR(VLOOKUP($A139,기획현황!$F:$BS,기획현황!$AG$1,FALSE))=TRUE,"",VLOOKUP($A139,기획현황!$F:$BS,기획현황!$AG$1,FALSE))</f>
        <v/>
      </c>
      <c r="J139" s="1219">
        <f>SUMIF(기획현황!$F:$F,$A139,기획현황!$AF:$AF)</f>
        <v>0</v>
      </c>
      <c r="K139" s="1204">
        <f>IF(ISERROR(VLOOKUP($A139,기획현황!$F:$BS,기획현황!$AU$1,FALSE))=TRUE,0,VLOOKUP($A139,기획현황!$F:$BS,기획현황!$AU$1,FALSE))</f>
        <v>0</v>
      </c>
      <c r="L139" s="1205">
        <f>IF(ISERROR(VLOOKUP($A139,기획현황!$F:$BS,기획현황!$AV$1,FALSE))=TRUE,0,VLOOKUP($A139,기획현황!$F:$BS,기획현황!$AV$1,FALSE))</f>
        <v>0</v>
      </c>
      <c r="M139" s="1206">
        <f>IF(ISERROR(VLOOKUP($A139,기획현황!$F:$BS,기획현황!$AW$1,FALSE))=TRUE,0,VLOOKUP($A139,기획현황!$F:$BS,기획현황!$AW$1,FALSE))</f>
        <v>0</v>
      </c>
      <c r="N139" s="1214">
        <f>IF(ISERROR(VLOOKUP($A139,기획현황!$F:$BS,기획현황!$AP$1,FALSE))=TRUE,0,VLOOKUP($A139,기획현황!$F:$BS,기획현황!$AP$1,FALSE))</f>
        <v>0</v>
      </c>
      <c r="O139" s="1204">
        <f t="shared" si="17"/>
        <v>0</v>
      </c>
      <c r="P139" s="1218">
        <f t="shared" si="17"/>
        <v>0</v>
      </c>
      <c r="Q139" s="1215">
        <f t="shared" si="17"/>
        <v>0</v>
      </c>
      <c r="R139" s="1215">
        <f t="shared" si="17"/>
        <v>0</v>
      </c>
      <c r="S139" s="1216">
        <f t="shared" si="17"/>
        <v>0</v>
      </c>
      <c r="T139" s="1216">
        <f t="shared" si="17"/>
        <v>0</v>
      </c>
      <c r="U139" s="1217">
        <f>IF(ISERROR(VLOOKUP($A139,기획현황!$F:$BS,기획현황!$AM$1,FALSE))=TRUE,0,VLOOKUP($A139,기획현황!$F:$BS,기획현황!$AM$1,FALSE))</f>
        <v>0</v>
      </c>
      <c r="V139" s="1212">
        <f t="shared" si="19"/>
        <v>0</v>
      </c>
      <c r="W139" s="1213">
        <f>IF(ISERROR(VLOOKUP($A139,기획현황!$F:$BS,기획현황!$BG$1,FALSE))=TRUE,0,VLOOKUP($A139,기획현황!$F:$BS,기획현황!$BG$1,FALSE))</f>
        <v>0</v>
      </c>
      <c r="X139" s="1212"/>
      <c r="Y139" s="231"/>
      <c r="Z139" s="1204">
        <f t="shared" si="21"/>
        <v>0</v>
      </c>
      <c r="AA139" s="1205">
        <f t="shared" si="21"/>
        <v>0</v>
      </c>
      <c r="AB139" s="1220">
        <f t="shared" si="21"/>
        <v>0</v>
      </c>
      <c r="AC139" s="1214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204">
        <f t="shared" si="16"/>
        <v>0</v>
      </c>
      <c r="AE139" s="1215">
        <f t="shared" si="16"/>
        <v>0</v>
      </c>
      <c r="AF139" s="1215">
        <f t="shared" si="16"/>
        <v>0</v>
      </c>
      <c r="AG139" s="1215">
        <f t="shared" si="16"/>
        <v>0</v>
      </c>
      <c r="AH139" s="1216">
        <f t="shared" si="16"/>
        <v>0</v>
      </c>
      <c r="AI139" s="1216">
        <f t="shared" si="16"/>
        <v>0</v>
      </c>
      <c r="AJ139" s="1217">
        <f>IF(ISERROR(VLOOKUP($A139,기획현황!$F:$BS,기획현황!$AM$1,FALSE))=TRUE,0,VLOOKUP($A139,기획현황!$F:$BS,기획현황!$AM$1,FALSE))</f>
        <v>0</v>
      </c>
      <c r="AK139" s="1212">
        <f t="shared" si="18"/>
        <v>0</v>
      </c>
      <c r="AL139" s="31"/>
    </row>
    <row r="140" spans="2:38" ht="53.25" customHeight="1">
      <c r="B140" s="304" t="str">
        <f t="shared" si="20"/>
        <v/>
      </c>
      <c r="C140" s="1199">
        <f>IF(ISERROR(VLOOKUP($A140,기획현황!$F:$BS,기획현황!$AG$1,FALSE))=TRUE,0,VLOOKUP($A140,기획현황!$F:$BS,기획현황!$AG$1,FALSE))</f>
        <v>0</v>
      </c>
      <c r="D140" s="1199">
        <f>IF(ISERROR(VLOOKUP($A140,기획현황!$F:$BS,기획현황!$AK$1,FALSE))=TRUE,0,VLOOKUP($A140,기획현황!$F:$BS,기획현황!$AK$1,FALSE))</f>
        <v>0</v>
      </c>
      <c r="F140" s="1222"/>
      <c r="G140" s="1201" t="str">
        <f>IF(ISERROR(VLOOKUP($A140,기획현황!$F:$BS,기획현황!$U$1,FALSE))=TRUE,"",VLOOKUP($A140,기획현황!$F:$BS,기획현황!$U$1,FALSE))</f>
        <v/>
      </c>
      <c r="H140" s="1201" t="str">
        <f>IF(ISERROR(VLOOKUP($A140,기획현황!$F:$BS,기획현황!$X$1,FALSE))=TRUE,"",VLOOKUP($A140,기획현황!$F:$BS,기획현황!$X$1,FALSE))</f>
        <v/>
      </c>
      <c r="I140" s="1202" t="str">
        <f>IF(ISERROR(VLOOKUP($A140,기획현황!$F:$BS,기획현황!$AG$1,FALSE))=TRUE,"",VLOOKUP($A140,기획현황!$F:$BS,기획현황!$AG$1,FALSE))</f>
        <v/>
      </c>
      <c r="J140" s="1219">
        <f>SUMIF(기획현황!$F:$F,$A140,기획현황!$AF:$AF)</f>
        <v>0</v>
      </c>
      <c r="K140" s="1204">
        <f>IF(ISERROR(VLOOKUP($A140,기획현황!$F:$BS,기획현황!$AU$1,FALSE))=TRUE,0,VLOOKUP($A140,기획현황!$F:$BS,기획현황!$AU$1,FALSE))</f>
        <v>0</v>
      </c>
      <c r="L140" s="1205">
        <f>IF(ISERROR(VLOOKUP($A140,기획현황!$F:$BS,기획현황!$AV$1,FALSE))=TRUE,0,VLOOKUP($A140,기획현황!$F:$BS,기획현황!$AV$1,FALSE))</f>
        <v>0</v>
      </c>
      <c r="M140" s="1206">
        <f>IF(ISERROR(VLOOKUP($A140,기획현황!$F:$BS,기획현황!$AW$1,FALSE))=TRUE,0,VLOOKUP($A140,기획현황!$F:$BS,기획현황!$AW$1,FALSE))</f>
        <v>0</v>
      </c>
      <c r="N140" s="1214">
        <f>IF(ISERROR(VLOOKUP($A140,기획현황!$F:$BS,기획현황!$AP$1,FALSE))=TRUE,0,VLOOKUP($A140,기획현황!$F:$BS,기획현황!$AP$1,FALSE))</f>
        <v>0</v>
      </c>
      <c r="O140" s="1204">
        <f t="shared" si="17"/>
        <v>0</v>
      </c>
      <c r="P140" s="1218">
        <f t="shared" si="17"/>
        <v>0</v>
      </c>
      <c r="Q140" s="1215">
        <f t="shared" si="17"/>
        <v>0</v>
      </c>
      <c r="R140" s="1215">
        <f t="shared" si="17"/>
        <v>0</v>
      </c>
      <c r="S140" s="1216">
        <f t="shared" si="17"/>
        <v>0</v>
      </c>
      <c r="T140" s="1216">
        <f t="shared" si="17"/>
        <v>0</v>
      </c>
      <c r="U140" s="1217">
        <f>IF(ISERROR(VLOOKUP($A140,기획현황!$F:$BS,기획현황!$AM$1,FALSE))=TRUE,0,VLOOKUP($A140,기획현황!$F:$BS,기획현황!$AM$1,FALSE))</f>
        <v>0</v>
      </c>
      <c r="V140" s="1212">
        <f t="shared" si="19"/>
        <v>0</v>
      </c>
      <c r="W140" s="1213">
        <f>IF(ISERROR(VLOOKUP($A140,기획현황!$F:$BS,기획현황!$BG$1,FALSE))=TRUE,0,VLOOKUP($A140,기획현황!$F:$BS,기획현황!$BG$1,FALSE))</f>
        <v>0</v>
      </c>
      <c r="X140" s="1212"/>
      <c r="Y140" s="231"/>
      <c r="Z140" s="1204">
        <f t="shared" si="21"/>
        <v>0</v>
      </c>
      <c r="AA140" s="1205">
        <f t="shared" si="21"/>
        <v>0</v>
      </c>
      <c r="AB140" s="1220">
        <f t="shared" si="21"/>
        <v>0</v>
      </c>
      <c r="AC140" s="1214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204">
        <f t="shared" si="16"/>
        <v>0</v>
      </c>
      <c r="AE140" s="1215">
        <f t="shared" si="16"/>
        <v>0</v>
      </c>
      <c r="AF140" s="1215">
        <f t="shared" si="16"/>
        <v>0</v>
      </c>
      <c r="AG140" s="1215">
        <f t="shared" si="16"/>
        <v>0</v>
      </c>
      <c r="AH140" s="1216">
        <f t="shared" si="16"/>
        <v>0</v>
      </c>
      <c r="AI140" s="1216">
        <f t="shared" si="16"/>
        <v>0</v>
      </c>
      <c r="AJ140" s="1217">
        <f>IF(ISERROR(VLOOKUP($A140,기획현황!$F:$BS,기획현황!$AM$1,FALSE))=TRUE,0,VLOOKUP($A140,기획현황!$F:$BS,기획현황!$AM$1,FALSE))</f>
        <v>0</v>
      </c>
      <c r="AK140" s="1212">
        <f t="shared" si="18"/>
        <v>0</v>
      </c>
      <c r="AL140" s="31"/>
    </row>
    <row r="141" spans="2:38" ht="53.25" customHeight="1">
      <c r="B141" s="304" t="str">
        <f t="shared" si="20"/>
        <v/>
      </c>
      <c r="C141" s="1199">
        <f>IF(ISERROR(VLOOKUP($A141,기획현황!$F:$BS,기획현황!$AG$1,FALSE))=TRUE,0,VLOOKUP($A141,기획현황!$F:$BS,기획현황!$AG$1,FALSE))</f>
        <v>0</v>
      </c>
      <c r="D141" s="1199">
        <f>IF(ISERROR(VLOOKUP($A141,기획현황!$F:$BS,기획현황!$AK$1,FALSE))=TRUE,0,VLOOKUP($A141,기획현황!$F:$BS,기획현황!$AK$1,FALSE))</f>
        <v>0</v>
      </c>
      <c r="F141" s="1222"/>
      <c r="G141" s="1201" t="str">
        <f>IF(ISERROR(VLOOKUP($A141,기획현황!$F:$BS,기획현황!$U$1,FALSE))=TRUE,"",VLOOKUP($A141,기획현황!$F:$BS,기획현황!$U$1,FALSE))</f>
        <v/>
      </c>
      <c r="H141" s="1201" t="str">
        <f>IF(ISERROR(VLOOKUP($A141,기획현황!$F:$BS,기획현황!$X$1,FALSE))=TRUE,"",VLOOKUP($A141,기획현황!$F:$BS,기획현황!$X$1,FALSE))</f>
        <v/>
      </c>
      <c r="I141" s="1202" t="str">
        <f>IF(ISERROR(VLOOKUP($A141,기획현황!$F:$BS,기획현황!$AG$1,FALSE))=TRUE,"",VLOOKUP($A141,기획현황!$F:$BS,기획현황!$AG$1,FALSE))</f>
        <v/>
      </c>
      <c r="J141" s="1219">
        <f>SUMIF(기획현황!$F:$F,$A141,기획현황!$AF:$AF)</f>
        <v>0</v>
      </c>
      <c r="K141" s="1204">
        <f>IF(ISERROR(VLOOKUP($A141,기획현황!$F:$BS,기획현황!$AU$1,FALSE))=TRUE,0,VLOOKUP($A141,기획현황!$F:$BS,기획현황!$AU$1,FALSE))</f>
        <v>0</v>
      </c>
      <c r="L141" s="1205">
        <f>IF(ISERROR(VLOOKUP($A141,기획현황!$F:$BS,기획현황!$AV$1,FALSE))=TRUE,0,VLOOKUP($A141,기획현황!$F:$BS,기획현황!$AV$1,FALSE))</f>
        <v>0</v>
      </c>
      <c r="M141" s="1206">
        <f>IF(ISERROR(VLOOKUP($A141,기획현황!$F:$BS,기획현황!$AW$1,FALSE))=TRUE,0,VLOOKUP($A141,기획현황!$F:$BS,기획현황!$AW$1,FALSE))</f>
        <v>0</v>
      </c>
      <c r="N141" s="1214">
        <f>IF(ISERROR(VLOOKUP($A141,기획현황!$F:$BS,기획현황!$AP$1,FALSE))=TRUE,0,VLOOKUP($A141,기획현황!$F:$BS,기획현황!$AP$1,FALSE))</f>
        <v>0</v>
      </c>
      <c r="O141" s="1204">
        <f t="shared" si="17"/>
        <v>0</v>
      </c>
      <c r="P141" s="1218">
        <f t="shared" si="17"/>
        <v>0</v>
      </c>
      <c r="Q141" s="1215">
        <f t="shared" si="17"/>
        <v>0</v>
      </c>
      <c r="R141" s="1215">
        <f t="shared" si="17"/>
        <v>0</v>
      </c>
      <c r="S141" s="1216">
        <f t="shared" si="17"/>
        <v>0</v>
      </c>
      <c r="T141" s="1216">
        <f t="shared" si="17"/>
        <v>0</v>
      </c>
      <c r="U141" s="1217">
        <f>IF(ISERROR(VLOOKUP($A141,기획현황!$F:$BS,기획현황!$AM$1,FALSE))=TRUE,0,VLOOKUP($A141,기획현황!$F:$BS,기획현황!$AM$1,FALSE))</f>
        <v>0</v>
      </c>
      <c r="V141" s="1212">
        <f t="shared" si="19"/>
        <v>0</v>
      </c>
      <c r="W141" s="1213">
        <f>IF(ISERROR(VLOOKUP($A141,기획현황!$F:$BS,기획현황!$BG$1,FALSE))=TRUE,0,VLOOKUP($A141,기획현황!$F:$BS,기획현황!$BG$1,FALSE))</f>
        <v>0</v>
      </c>
      <c r="X141" s="1212"/>
      <c r="Y141" s="231"/>
      <c r="Z141" s="1204">
        <f t="shared" si="21"/>
        <v>0</v>
      </c>
      <c r="AA141" s="1205">
        <f t="shared" si="21"/>
        <v>0</v>
      </c>
      <c r="AB141" s="1220">
        <f t="shared" si="21"/>
        <v>0</v>
      </c>
      <c r="AC141" s="1214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204">
        <f t="shared" si="16"/>
        <v>0</v>
      </c>
      <c r="AE141" s="1215">
        <f t="shared" si="16"/>
        <v>0</v>
      </c>
      <c r="AF141" s="1215">
        <f t="shared" si="16"/>
        <v>0</v>
      </c>
      <c r="AG141" s="1215">
        <f t="shared" si="16"/>
        <v>0</v>
      </c>
      <c r="AH141" s="1216">
        <f t="shared" si="16"/>
        <v>0</v>
      </c>
      <c r="AI141" s="1216">
        <f t="shared" si="16"/>
        <v>0</v>
      </c>
      <c r="AJ141" s="1217">
        <f>IF(ISERROR(VLOOKUP($A141,기획현황!$F:$BS,기획현황!$AM$1,FALSE))=TRUE,0,VLOOKUP($A141,기획현황!$F:$BS,기획현황!$AM$1,FALSE))</f>
        <v>0</v>
      </c>
      <c r="AK141" s="1212">
        <f t="shared" si="18"/>
        <v>0</v>
      </c>
      <c r="AL141" s="31"/>
    </row>
    <row r="142" spans="2:38" ht="53.25" customHeight="1">
      <c r="B142" s="304" t="str">
        <f t="shared" si="20"/>
        <v/>
      </c>
      <c r="C142" s="1199">
        <f>IF(ISERROR(VLOOKUP($A142,기획현황!$F:$BS,기획현황!$AG$1,FALSE))=TRUE,0,VLOOKUP($A142,기획현황!$F:$BS,기획현황!$AG$1,FALSE))</f>
        <v>0</v>
      </c>
      <c r="D142" s="1199">
        <f>IF(ISERROR(VLOOKUP($A142,기획현황!$F:$BS,기획현황!$AK$1,FALSE))=TRUE,0,VLOOKUP($A142,기획현황!$F:$BS,기획현황!$AK$1,FALSE))</f>
        <v>0</v>
      </c>
      <c r="F142" s="1222"/>
      <c r="G142" s="1201" t="str">
        <f>IF(ISERROR(VLOOKUP($A142,기획현황!$F:$BS,기획현황!$U$1,FALSE))=TRUE,"",VLOOKUP($A142,기획현황!$F:$BS,기획현황!$U$1,FALSE))</f>
        <v/>
      </c>
      <c r="H142" s="1201" t="str">
        <f>IF(ISERROR(VLOOKUP($A142,기획현황!$F:$BS,기획현황!$X$1,FALSE))=TRUE,"",VLOOKUP($A142,기획현황!$F:$BS,기획현황!$X$1,FALSE))</f>
        <v/>
      </c>
      <c r="I142" s="1202" t="str">
        <f>IF(ISERROR(VLOOKUP($A142,기획현황!$F:$BS,기획현황!$AG$1,FALSE))=TRUE,"",VLOOKUP($A142,기획현황!$F:$BS,기획현황!$AG$1,FALSE))</f>
        <v/>
      </c>
      <c r="J142" s="1219">
        <f>SUMIF(기획현황!$F:$F,$A142,기획현황!$AF:$AF)</f>
        <v>0</v>
      </c>
      <c r="K142" s="1204">
        <f>IF(ISERROR(VLOOKUP($A142,기획현황!$F:$BS,기획현황!$AU$1,FALSE))=TRUE,0,VLOOKUP($A142,기획현황!$F:$BS,기획현황!$AU$1,FALSE))</f>
        <v>0</v>
      </c>
      <c r="L142" s="1205">
        <f>IF(ISERROR(VLOOKUP($A142,기획현황!$F:$BS,기획현황!$AV$1,FALSE))=TRUE,0,VLOOKUP($A142,기획현황!$F:$BS,기획현황!$AV$1,FALSE))</f>
        <v>0</v>
      </c>
      <c r="M142" s="1206">
        <f>IF(ISERROR(VLOOKUP($A142,기획현황!$F:$BS,기획현황!$AW$1,FALSE))=TRUE,0,VLOOKUP($A142,기획현황!$F:$BS,기획현황!$AW$1,FALSE))</f>
        <v>0</v>
      </c>
      <c r="N142" s="1214">
        <f>IF(ISERROR(VLOOKUP($A142,기획현황!$F:$BS,기획현황!$AP$1,FALSE))=TRUE,0,VLOOKUP($A142,기획현황!$F:$BS,기획현황!$AP$1,FALSE))</f>
        <v>0</v>
      </c>
      <c r="O142" s="1204">
        <f t="shared" si="17"/>
        <v>0</v>
      </c>
      <c r="P142" s="1218">
        <f t="shared" si="17"/>
        <v>0</v>
      </c>
      <c r="Q142" s="1215">
        <f t="shared" si="17"/>
        <v>0</v>
      </c>
      <c r="R142" s="1215">
        <f t="shared" si="17"/>
        <v>0</v>
      </c>
      <c r="S142" s="1216">
        <f t="shared" si="17"/>
        <v>0</v>
      </c>
      <c r="T142" s="1216">
        <f t="shared" si="17"/>
        <v>0</v>
      </c>
      <c r="U142" s="1217">
        <f>IF(ISERROR(VLOOKUP($A142,기획현황!$F:$BS,기획현황!$AM$1,FALSE))=TRUE,0,VLOOKUP($A142,기획현황!$F:$BS,기획현황!$AM$1,FALSE))</f>
        <v>0</v>
      </c>
      <c r="V142" s="1212">
        <f t="shared" si="19"/>
        <v>0</v>
      </c>
      <c r="W142" s="1213">
        <f>IF(ISERROR(VLOOKUP($A142,기획현황!$F:$BS,기획현황!$BG$1,FALSE))=TRUE,0,VLOOKUP($A142,기획현황!$F:$BS,기획현황!$BG$1,FALSE))</f>
        <v>0</v>
      </c>
      <c r="X142" s="1212"/>
      <c r="Y142" s="231"/>
      <c r="Z142" s="1204">
        <f t="shared" si="21"/>
        <v>0</v>
      </c>
      <c r="AA142" s="1205">
        <f t="shared" si="21"/>
        <v>0</v>
      </c>
      <c r="AB142" s="1220">
        <f t="shared" si="21"/>
        <v>0</v>
      </c>
      <c r="AC142" s="1214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204">
        <f t="shared" si="16"/>
        <v>0</v>
      </c>
      <c r="AE142" s="1215">
        <f t="shared" si="16"/>
        <v>0</v>
      </c>
      <c r="AF142" s="1215">
        <f t="shared" si="16"/>
        <v>0</v>
      </c>
      <c r="AG142" s="1215">
        <f t="shared" si="16"/>
        <v>0</v>
      </c>
      <c r="AH142" s="1216">
        <f t="shared" si="16"/>
        <v>0</v>
      </c>
      <c r="AI142" s="1216">
        <f t="shared" si="16"/>
        <v>0</v>
      </c>
      <c r="AJ142" s="1217">
        <f>IF(ISERROR(VLOOKUP($A142,기획현황!$F:$BS,기획현황!$AM$1,FALSE))=TRUE,0,VLOOKUP($A142,기획현황!$F:$BS,기획현황!$AM$1,FALSE))</f>
        <v>0</v>
      </c>
      <c r="AK142" s="1212">
        <f t="shared" si="18"/>
        <v>0</v>
      </c>
      <c r="AL142" s="31"/>
    </row>
    <row r="143" spans="2:38" ht="53.25" customHeight="1">
      <c r="B143" s="304" t="str">
        <f t="shared" si="20"/>
        <v/>
      </c>
      <c r="C143" s="1199">
        <f>IF(ISERROR(VLOOKUP($A143,기획현황!$F:$BS,기획현황!$AG$1,FALSE))=TRUE,0,VLOOKUP($A143,기획현황!$F:$BS,기획현황!$AG$1,FALSE))</f>
        <v>0</v>
      </c>
      <c r="D143" s="1199">
        <f>IF(ISERROR(VLOOKUP($A143,기획현황!$F:$BS,기획현황!$AK$1,FALSE))=TRUE,0,VLOOKUP($A143,기획현황!$F:$BS,기획현황!$AK$1,FALSE))</f>
        <v>0</v>
      </c>
      <c r="F143" s="1222"/>
      <c r="G143" s="1201" t="str">
        <f>IF(ISERROR(VLOOKUP($A143,기획현황!$F:$BS,기획현황!$U$1,FALSE))=TRUE,"",VLOOKUP($A143,기획현황!$F:$BS,기획현황!$U$1,FALSE))</f>
        <v/>
      </c>
      <c r="H143" s="1201" t="str">
        <f>IF(ISERROR(VLOOKUP($A143,기획현황!$F:$BS,기획현황!$X$1,FALSE))=TRUE,"",VLOOKUP($A143,기획현황!$F:$BS,기획현황!$X$1,FALSE))</f>
        <v/>
      </c>
      <c r="I143" s="1202" t="str">
        <f>IF(ISERROR(VLOOKUP($A143,기획현황!$F:$BS,기획현황!$AG$1,FALSE))=TRUE,"",VLOOKUP($A143,기획현황!$F:$BS,기획현황!$AG$1,FALSE))</f>
        <v/>
      </c>
      <c r="J143" s="1219">
        <f>SUMIF(기획현황!$F:$F,$A143,기획현황!$AF:$AF)</f>
        <v>0</v>
      </c>
      <c r="K143" s="1204">
        <f>IF(ISERROR(VLOOKUP($A143,기획현황!$F:$BS,기획현황!$AU$1,FALSE))=TRUE,0,VLOOKUP($A143,기획현황!$F:$BS,기획현황!$AU$1,FALSE))</f>
        <v>0</v>
      </c>
      <c r="L143" s="1205">
        <f>IF(ISERROR(VLOOKUP($A143,기획현황!$F:$BS,기획현황!$AV$1,FALSE))=TRUE,0,VLOOKUP($A143,기획현황!$F:$BS,기획현황!$AV$1,FALSE))</f>
        <v>0</v>
      </c>
      <c r="M143" s="1206">
        <f>IF(ISERROR(VLOOKUP($A143,기획현황!$F:$BS,기획현황!$AW$1,FALSE))=TRUE,0,VLOOKUP($A143,기획현황!$F:$BS,기획현황!$AW$1,FALSE))</f>
        <v>0</v>
      </c>
      <c r="N143" s="1214">
        <f>IF(ISERROR(VLOOKUP($A143,기획현황!$F:$BS,기획현황!$AP$1,FALSE))=TRUE,0,VLOOKUP($A143,기획현황!$F:$BS,기획현황!$AP$1,FALSE))</f>
        <v>0</v>
      </c>
      <c r="O143" s="1204">
        <f t="shared" si="17"/>
        <v>0</v>
      </c>
      <c r="P143" s="1218">
        <f t="shared" si="17"/>
        <v>0</v>
      </c>
      <c r="Q143" s="1215">
        <f t="shared" si="17"/>
        <v>0</v>
      </c>
      <c r="R143" s="1215">
        <f t="shared" si="17"/>
        <v>0</v>
      </c>
      <c r="S143" s="1216">
        <f t="shared" si="17"/>
        <v>0</v>
      </c>
      <c r="T143" s="1216">
        <f t="shared" si="17"/>
        <v>0</v>
      </c>
      <c r="U143" s="1217">
        <f>IF(ISERROR(VLOOKUP($A143,기획현황!$F:$BS,기획현황!$AM$1,FALSE))=TRUE,0,VLOOKUP($A143,기획현황!$F:$BS,기획현황!$AM$1,FALSE))</f>
        <v>0</v>
      </c>
      <c r="V143" s="1212">
        <f t="shared" si="19"/>
        <v>0</v>
      </c>
      <c r="W143" s="1213">
        <f>IF(ISERROR(VLOOKUP($A143,기획현황!$F:$BS,기획현황!$BG$1,FALSE))=TRUE,0,VLOOKUP($A143,기획현황!$F:$BS,기획현황!$BG$1,FALSE))</f>
        <v>0</v>
      </c>
      <c r="X143" s="1212"/>
      <c r="Y143" s="231"/>
      <c r="Z143" s="1204">
        <f t="shared" si="21"/>
        <v>0</v>
      </c>
      <c r="AA143" s="1205">
        <f t="shared" si="21"/>
        <v>0</v>
      </c>
      <c r="AB143" s="1220">
        <f t="shared" si="21"/>
        <v>0</v>
      </c>
      <c r="AC143" s="1214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204">
        <f t="shared" si="16"/>
        <v>0</v>
      </c>
      <c r="AE143" s="1215">
        <f t="shared" si="16"/>
        <v>0</v>
      </c>
      <c r="AF143" s="1215">
        <f t="shared" si="16"/>
        <v>0</v>
      </c>
      <c r="AG143" s="1215">
        <f t="shared" si="16"/>
        <v>0</v>
      </c>
      <c r="AH143" s="1216">
        <f t="shared" si="16"/>
        <v>0</v>
      </c>
      <c r="AI143" s="1216">
        <f t="shared" si="16"/>
        <v>0</v>
      </c>
      <c r="AJ143" s="1217">
        <f>IF(ISERROR(VLOOKUP($A143,기획현황!$F:$BS,기획현황!$AM$1,FALSE))=TRUE,0,VLOOKUP($A143,기획현황!$F:$BS,기획현황!$AM$1,FALSE))</f>
        <v>0</v>
      </c>
      <c r="AK143" s="1212">
        <f t="shared" si="18"/>
        <v>0</v>
      </c>
      <c r="AL143" s="31"/>
    </row>
    <row r="144" spans="2:38" ht="53.25" customHeight="1">
      <c r="B144" s="304" t="str">
        <f t="shared" si="20"/>
        <v/>
      </c>
      <c r="C144" s="1199">
        <f>IF(ISERROR(VLOOKUP($A144,기획현황!$F:$BS,기획현황!$AG$1,FALSE))=TRUE,0,VLOOKUP($A144,기획현황!$F:$BS,기획현황!$AG$1,FALSE))</f>
        <v>0</v>
      </c>
      <c r="D144" s="1199">
        <f>IF(ISERROR(VLOOKUP($A144,기획현황!$F:$BS,기획현황!$AK$1,FALSE))=TRUE,0,VLOOKUP($A144,기획현황!$F:$BS,기획현황!$AK$1,FALSE))</f>
        <v>0</v>
      </c>
      <c r="F144" s="1222"/>
      <c r="G144" s="1201" t="str">
        <f>IF(ISERROR(VLOOKUP($A144,기획현황!$F:$BS,기획현황!$U$1,FALSE))=TRUE,"",VLOOKUP($A144,기획현황!$F:$BS,기획현황!$U$1,FALSE))</f>
        <v/>
      </c>
      <c r="H144" s="1201" t="str">
        <f>IF(ISERROR(VLOOKUP($A144,기획현황!$F:$BS,기획현황!$X$1,FALSE))=TRUE,"",VLOOKUP($A144,기획현황!$F:$BS,기획현황!$X$1,FALSE))</f>
        <v/>
      </c>
      <c r="I144" s="1202" t="str">
        <f>IF(ISERROR(VLOOKUP($A144,기획현황!$F:$BS,기획현황!$AG$1,FALSE))=TRUE,"",VLOOKUP($A144,기획현황!$F:$BS,기획현황!$AG$1,FALSE))</f>
        <v/>
      </c>
      <c r="J144" s="1219">
        <f>SUMIF(기획현황!$F:$F,$A144,기획현황!$AF:$AF)</f>
        <v>0</v>
      </c>
      <c r="K144" s="1204">
        <f>IF(ISERROR(VLOOKUP($A144,기획현황!$F:$BS,기획현황!$AU$1,FALSE))=TRUE,0,VLOOKUP($A144,기획현황!$F:$BS,기획현황!$AU$1,FALSE))</f>
        <v>0</v>
      </c>
      <c r="L144" s="1205">
        <f>IF(ISERROR(VLOOKUP($A144,기획현황!$F:$BS,기획현황!$AV$1,FALSE))=TRUE,0,VLOOKUP($A144,기획현황!$F:$BS,기획현황!$AV$1,FALSE))</f>
        <v>0</v>
      </c>
      <c r="M144" s="1206">
        <f>IF(ISERROR(VLOOKUP($A144,기획현황!$F:$BS,기획현황!$AW$1,FALSE))=TRUE,0,VLOOKUP($A144,기획현황!$F:$BS,기획현황!$AW$1,FALSE))</f>
        <v>0</v>
      </c>
      <c r="N144" s="1214">
        <f>IF(ISERROR(VLOOKUP($A144,기획현황!$F:$BS,기획현황!$AP$1,FALSE))=TRUE,0,VLOOKUP($A144,기획현황!$F:$BS,기획현황!$AP$1,FALSE))</f>
        <v>0</v>
      </c>
      <c r="O144" s="1204">
        <f t="shared" si="17"/>
        <v>0</v>
      </c>
      <c r="P144" s="1218">
        <f t="shared" si="17"/>
        <v>0</v>
      </c>
      <c r="Q144" s="1215">
        <f t="shared" si="17"/>
        <v>0</v>
      </c>
      <c r="R144" s="1215">
        <f t="shared" si="17"/>
        <v>0</v>
      </c>
      <c r="S144" s="1216">
        <f t="shared" si="17"/>
        <v>0</v>
      </c>
      <c r="T144" s="1216">
        <f t="shared" si="17"/>
        <v>0</v>
      </c>
      <c r="U144" s="1217">
        <f>IF(ISERROR(VLOOKUP($A144,기획현황!$F:$BS,기획현황!$AM$1,FALSE))=TRUE,0,VLOOKUP($A144,기획현황!$F:$BS,기획현황!$AM$1,FALSE))</f>
        <v>0</v>
      </c>
      <c r="V144" s="1212">
        <f t="shared" si="19"/>
        <v>0</v>
      </c>
      <c r="W144" s="1213">
        <f>IF(ISERROR(VLOOKUP($A144,기획현황!$F:$BS,기획현황!$BG$1,FALSE))=TRUE,0,VLOOKUP($A144,기획현황!$F:$BS,기획현황!$BG$1,FALSE))</f>
        <v>0</v>
      </c>
      <c r="X144" s="1212"/>
      <c r="Y144" s="231"/>
      <c r="Z144" s="1204">
        <f t="shared" si="21"/>
        <v>0</v>
      </c>
      <c r="AA144" s="1205">
        <f t="shared" si="21"/>
        <v>0</v>
      </c>
      <c r="AB144" s="1220">
        <f t="shared" si="21"/>
        <v>0</v>
      </c>
      <c r="AC144" s="1214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204">
        <f t="shared" si="16"/>
        <v>0</v>
      </c>
      <c r="AE144" s="1215">
        <f t="shared" si="16"/>
        <v>0</v>
      </c>
      <c r="AF144" s="1215">
        <f t="shared" si="16"/>
        <v>0</v>
      </c>
      <c r="AG144" s="1215">
        <f t="shared" si="16"/>
        <v>0</v>
      </c>
      <c r="AH144" s="1216">
        <f t="shared" si="16"/>
        <v>0</v>
      </c>
      <c r="AI144" s="1216">
        <f t="shared" si="16"/>
        <v>0</v>
      </c>
      <c r="AJ144" s="1217">
        <f>IF(ISERROR(VLOOKUP($A144,기획현황!$F:$BS,기획현황!$AM$1,FALSE))=TRUE,0,VLOOKUP($A144,기획현황!$F:$BS,기획현황!$AM$1,FALSE))</f>
        <v>0</v>
      </c>
      <c r="AK144" s="1212">
        <f t="shared" si="18"/>
        <v>0</v>
      </c>
      <c r="AL144" s="31"/>
    </row>
    <row r="145" spans="2:38" ht="53.25" customHeight="1">
      <c r="B145" s="304" t="str">
        <f t="shared" si="20"/>
        <v/>
      </c>
      <c r="C145" s="1199">
        <f>IF(ISERROR(VLOOKUP($A145,기획현황!$F:$BS,기획현황!$AG$1,FALSE))=TRUE,0,VLOOKUP($A145,기획현황!$F:$BS,기획현황!$AG$1,FALSE))</f>
        <v>0</v>
      </c>
      <c r="D145" s="1199">
        <f>IF(ISERROR(VLOOKUP($A145,기획현황!$F:$BS,기획현황!$AK$1,FALSE))=TRUE,0,VLOOKUP($A145,기획현황!$F:$BS,기획현황!$AK$1,FALSE))</f>
        <v>0</v>
      </c>
      <c r="F145" s="1222"/>
      <c r="G145" s="1201" t="str">
        <f>IF(ISERROR(VLOOKUP($A145,기획현황!$F:$BS,기획현황!$U$1,FALSE))=TRUE,"",VLOOKUP($A145,기획현황!$F:$BS,기획현황!$U$1,FALSE))</f>
        <v/>
      </c>
      <c r="H145" s="1201" t="str">
        <f>IF(ISERROR(VLOOKUP($A145,기획현황!$F:$BS,기획현황!$X$1,FALSE))=TRUE,"",VLOOKUP($A145,기획현황!$F:$BS,기획현황!$X$1,FALSE))</f>
        <v/>
      </c>
      <c r="I145" s="1202" t="str">
        <f>IF(ISERROR(VLOOKUP($A145,기획현황!$F:$BS,기획현황!$AG$1,FALSE))=TRUE,"",VLOOKUP($A145,기획현황!$F:$BS,기획현황!$AG$1,FALSE))</f>
        <v/>
      </c>
      <c r="J145" s="1219">
        <f>SUMIF(기획현황!$F:$F,$A145,기획현황!$AF:$AF)</f>
        <v>0</v>
      </c>
      <c r="K145" s="1204">
        <f>IF(ISERROR(VLOOKUP($A145,기획현황!$F:$BS,기획현황!$AU$1,FALSE))=TRUE,0,VLOOKUP($A145,기획현황!$F:$BS,기획현황!$AU$1,FALSE))</f>
        <v>0</v>
      </c>
      <c r="L145" s="1205">
        <f>IF(ISERROR(VLOOKUP($A145,기획현황!$F:$BS,기획현황!$AV$1,FALSE))=TRUE,0,VLOOKUP($A145,기획현황!$F:$BS,기획현황!$AV$1,FALSE))</f>
        <v>0</v>
      </c>
      <c r="M145" s="1206">
        <f>IF(ISERROR(VLOOKUP($A145,기획현황!$F:$BS,기획현황!$AW$1,FALSE))=TRUE,0,VLOOKUP($A145,기획현황!$F:$BS,기획현황!$AW$1,FALSE))</f>
        <v>0</v>
      </c>
      <c r="N145" s="1214">
        <f>IF(ISERROR(VLOOKUP($A145,기획현황!$F:$BS,기획현황!$AP$1,FALSE))=TRUE,0,VLOOKUP($A145,기획현황!$F:$BS,기획현황!$AP$1,FALSE))</f>
        <v>0</v>
      </c>
      <c r="O145" s="1204">
        <f t="shared" si="17"/>
        <v>0</v>
      </c>
      <c r="P145" s="1218">
        <f t="shared" si="17"/>
        <v>0</v>
      </c>
      <c r="Q145" s="1215">
        <f t="shared" si="17"/>
        <v>0</v>
      </c>
      <c r="R145" s="1215">
        <f t="shared" si="17"/>
        <v>0</v>
      </c>
      <c r="S145" s="1216">
        <f t="shared" si="17"/>
        <v>0</v>
      </c>
      <c r="T145" s="1216">
        <f t="shared" si="17"/>
        <v>0</v>
      </c>
      <c r="U145" s="1217">
        <f>IF(ISERROR(VLOOKUP($A145,기획현황!$F:$BS,기획현황!$AM$1,FALSE))=TRUE,0,VLOOKUP($A145,기획현황!$F:$BS,기획현황!$AM$1,FALSE))</f>
        <v>0</v>
      </c>
      <c r="V145" s="1212">
        <f t="shared" si="19"/>
        <v>0</v>
      </c>
      <c r="W145" s="1213">
        <f>IF(ISERROR(VLOOKUP($A145,기획현황!$F:$BS,기획현황!$BG$1,FALSE))=TRUE,0,VLOOKUP($A145,기획현황!$F:$BS,기획현황!$BG$1,FALSE))</f>
        <v>0</v>
      </c>
      <c r="X145" s="1212"/>
      <c r="Y145" s="231"/>
      <c r="Z145" s="1204">
        <f t="shared" si="21"/>
        <v>0</v>
      </c>
      <c r="AA145" s="1205">
        <f t="shared" si="21"/>
        <v>0</v>
      </c>
      <c r="AB145" s="1220">
        <f t="shared" si="21"/>
        <v>0</v>
      </c>
      <c r="AC145" s="1214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204">
        <f t="shared" si="16"/>
        <v>0</v>
      </c>
      <c r="AE145" s="1215">
        <f t="shared" si="16"/>
        <v>0</v>
      </c>
      <c r="AF145" s="1215">
        <f t="shared" si="16"/>
        <v>0</v>
      </c>
      <c r="AG145" s="1215">
        <f t="shared" si="16"/>
        <v>0</v>
      </c>
      <c r="AH145" s="1216">
        <f t="shared" si="16"/>
        <v>0</v>
      </c>
      <c r="AI145" s="1216">
        <f t="shared" si="16"/>
        <v>0</v>
      </c>
      <c r="AJ145" s="1217">
        <f>IF(ISERROR(VLOOKUP($A145,기획현황!$F:$BS,기획현황!$AM$1,FALSE))=TRUE,0,VLOOKUP($A145,기획현황!$F:$BS,기획현황!$AM$1,FALSE))</f>
        <v>0</v>
      </c>
      <c r="AK145" s="1212">
        <f t="shared" si="18"/>
        <v>0</v>
      </c>
      <c r="AL145" s="31"/>
    </row>
    <row r="146" spans="2:38" ht="53.25" customHeight="1">
      <c r="B146" s="304" t="str">
        <f t="shared" si="20"/>
        <v/>
      </c>
      <c r="C146" s="1199">
        <f>IF(ISERROR(VLOOKUP($A146,기획현황!$F:$BS,기획현황!$AG$1,FALSE))=TRUE,0,VLOOKUP($A146,기획현황!$F:$BS,기획현황!$AG$1,FALSE))</f>
        <v>0</v>
      </c>
      <c r="D146" s="1199">
        <f>IF(ISERROR(VLOOKUP($A146,기획현황!$F:$BS,기획현황!$AK$1,FALSE))=TRUE,0,VLOOKUP($A146,기획현황!$F:$BS,기획현황!$AK$1,FALSE))</f>
        <v>0</v>
      </c>
      <c r="F146" s="1222"/>
      <c r="G146" s="1201" t="str">
        <f>IF(ISERROR(VLOOKUP($A146,기획현황!$F:$BS,기획현황!$U$1,FALSE))=TRUE,"",VLOOKUP($A146,기획현황!$F:$BS,기획현황!$U$1,FALSE))</f>
        <v/>
      </c>
      <c r="H146" s="1201" t="str">
        <f>IF(ISERROR(VLOOKUP($A146,기획현황!$F:$BS,기획현황!$X$1,FALSE))=TRUE,"",VLOOKUP($A146,기획현황!$F:$BS,기획현황!$X$1,FALSE))</f>
        <v/>
      </c>
      <c r="I146" s="1202" t="str">
        <f>IF(ISERROR(VLOOKUP($A146,기획현황!$F:$BS,기획현황!$AG$1,FALSE))=TRUE,"",VLOOKUP($A146,기획현황!$F:$BS,기획현황!$AG$1,FALSE))</f>
        <v/>
      </c>
      <c r="J146" s="1219">
        <f>SUMIF(기획현황!$F:$F,$A146,기획현황!$AF:$AF)</f>
        <v>0</v>
      </c>
      <c r="K146" s="1204">
        <f>IF(ISERROR(VLOOKUP($A146,기획현황!$F:$BS,기획현황!$AU$1,FALSE))=TRUE,0,VLOOKUP($A146,기획현황!$F:$BS,기획현황!$AU$1,FALSE))</f>
        <v>0</v>
      </c>
      <c r="L146" s="1205">
        <f>IF(ISERROR(VLOOKUP($A146,기획현황!$F:$BS,기획현황!$AV$1,FALSE))=TRUE,0,VLOOKUP($A146,기획현황!$F:$BS,기획현황!$AV$1,FALSE))</f>
        <v>0</v>
      </c>
      <c r="M146" s="1206">
        <f>IF(ISERROR(VLOOKUP($A146,기획현황!$F:$BS,기획현황!$AW$1,FALSE))=TRUE,0,VLOOKUP($A146,기획현황!$F:$BS,기획현황!$AW$1,FALSE))</f>
        <v>0</v>
      </c>
      <c r="N146" s="1214">
        <f>IF(ISERROR(VLOOKUP($A146,기획현황!$F:$BS,기획현황!$AP$1,FALSE))=TRUE,0,VLOOKUP($A146,기획현황!$F:$BS,기획현황!$AP$1,FALSE))</f>
        <v>0</v>
      </c>
      <c r="O146" s="1204">
        <f t="shared" si="17"/>
        <v>0</v>
      </c>
      <c r="P146" s="1218">
        <f t="shared" si="17"/>
        <v>0</v>
      </c>
      <c r="Q146" s="1215">
        <f t="shared" si="17"/>
        <v>0</v>
      </c>
      <c r="R146" s="1215">
        <f t="shared" si="17"/>
        <v>0</v>
      </c>
      <c r="S146" s="1216">
        <f t="shared" si="17"/>
        <v>0</v>
      </c>
      <c r="T146" s="1216">
        <f t="shared" si="17"/>
        <v>0</v>
      </c>
      <c r="U146" s="1217">
        <f>IF(ISERROR(VLOOKUP($A146,기획현황!$F:$BS,기획현황!$AM$1,FALSE))=TRUE,0,VLOOKUP($A146,기획현황!$F:$BS,기획현황!$AM$1,FALSE))</f>
        <v>0</v>
      </c>
      <c r="V146" s="1212">
        <f t="shared" si="19"/>
        <v>0</v>
      </c>
      <c r="W146" s="1213">
        <f>IF(ISERROR(VLOOKUP($A146,기획현황!$F:$BS,기획현황!$BG$1,FALSE))=TRUE,0,VLOOKUP($A146,기획현황!$F:$BS,기획현황!$BG$1,FALSE))</f>
        <v>0</v>
      </c>
      <c r="X146" s="1212"/>
      <c r="Y146" s="231"/>
      <c r="Z146" s="1204">
        <f t="shared" si="21"/>
        <v>0</v>
      </c>
      <c r="AA146" s="1205">
        <f t="shared" si="21"/>
        <v>0</v>
      </c>
      <c r="AB146" s="1220">
        <f t="shared" si="21"/>
        <v>0</v>
      </c>
      <c r="AC146" s="1214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204">
        <f t="shared" si="16"/>
        <v>0</v>
      </c>
      <c r="AE146" s="1215">
        <f t="shared" si="16"/>
        <v>0</v>
      </c>
      <c r="AF146" s="1215">
        <f t="shared" si="16"/>
        <v>0</v>
      </c>
      <c r="AG146" s="1215">
        <f t="shared" si="16"/>
        <v>0</v>
      </c>
      <c r="AH146" s="1216">
        <f t="shared" si="16"/>
        <v>0</v>
      </c>
      <c r="AI146" s="1216">
        <f t="shared" si="16"/>
        <v>0</v>
      </c>
      <c r="AJ146" s="1217">
        <f>IF(ISERROR(VLOOKUP($A146,기획현황!$F:$BS,기획현황!$AM$1,FALSE))=TRUE,0,VLOOKUP($A146,기획현황!$F:$BS,기획현황!$AM$1,FALSE))</f>
        <v>0</v>
      </c>
      <c r="AK146" s="1212">
        <f t="shared" si="18"/>
        <v>0</v>
      </c>
      <c r="AL146" s="31"/>
    </row>
    <row r="147" spans="2:38" ht="53.25" customHeight="1">
      <c r="B147" s="304" t="str">
        <f t="shared" si="20"/>
        <v/>
      </c>
      <c r="C147" s="1199">
        <f>IF(ISERROR(VLOOKUP($A147,기획현황!$F:$BS,기획현황!$AG$1,FALSE))=TRUE,0,VLOOKUP($A147,기획현황!$F:$BS,기획현황!$AG$1,FALSE))</f>
        <v>0</v>
      </c>
      <c r="D147" s="1199">
        <f>IF(ISERROR(VLOOKUP($A147,기획현황!$F:$BS,기획현황!$AK$1,FALSE))=TRUE,0,VLOOKUP($A147,기획현황!$F:$BS,기획현황!$AK$1,FALSE))</f>
        <v>0</v>
      </c>
      <c r="F147" s="1222"/>
      <c r="G147" s="1201" t="str">
        <f>IF(ISERROR(VLOOKUP($A147,기획현황!$F:$BS,기획현황!$U$1,FALSE))=TRUE,"",VLOOKUP($A147,기획현황!$F:$BS,기획현황!$U$1,FALSE))</f>
        <v/>
      </c>
      <c r="H147" s="1201" t="str">
        <f>IF(ISERROR(VLOOKUP($A147,기획현황!$F:$BS,기획현황!$X$1,FALSE))=TRUE,"",VLOOKUP($A147,기획현황!$F:$BS,기획현황!$X$1,FALSE))</f>
        <v/>
      </c>
      <c r="I147" s="1202" t="str">
        <f>IF(ISERROR(VLOOKUP($A147,기획현황!$F:$BS,기획현황!$AG$1,FALSE))=TRUE,"",VLOOKUP($A147,기획현황!$F:$BS,기획현황!$AG$1,FALSE))</f>
        <v/>
      </c>
      <c r="J147" s="1219">
        <f>SUMIF(기획현황!$F:$F,$A147,기획현황!$AF:$AF)</f>
        <v>0</v>
      </c>
      <c r="K147" s="1204">
        <f>IF(ISERROR(VLOOKUP($A147,기획현황!$F:$BS,기획현황!$AU$1,FALSE))=TRUE,0,VLOOKUP($A147,기획현황!$F:$BS,기획현황!$AU$1,FALSE))</f>
        <v>0</v>
      </c>
      <c r="L147" s="1205">
        <f>IF(ISERROR(VLOOKUP($A147,기획현황!$F:$BS,기획현황!$AV$1,FALSE))=TRUE,0,VLOOKUP($A147,기획현황!$F:$BS,기획현황!$AV$1,FALSE))</f>
        <v>0</v>
      </c>
      <c r="M147" s="1206">
        <f>IF(ISERROR(VLOOKUP($A147,기획현황!$F:$BS,기획현황!$AW$1,FALSE))=TRUE,0,VLOOKUP($A147,기획현황!$F:$BS,기획현황!$AW$1,FALSE))</f>
        <v>0</v>
      </c>
      <c r="N147" s="1214">
        <f>IF(ISERROR(VLOOKUP($A147,기획현황!$F:$BS,기획현황!$AP$1,FALSE))=TRUE,0,VLOOKUP($A147,기획현황!$F:$BS,기획현황!$AP$1,FALSE))</f>
        <v>0</v>
      </c>
      <c r="O147" s="1204">
        <f t="shared" si="17"/>
        <v>0</v>
      </c>
      <c r="P147" s="1218">
        <f t="shared" si="17"/>
        <v>0</v>
      </c>
      <c r="Q147" s="1215">
        <f t="shared" si="17"/>
        <v>0</v>
      </c>
      <c r="R147" s="1215">
        <f t="shared" si="17"/>
        <v>0</v>
      </c>
      <c r="S147" s="1216">
        <f t="shared" si="17"/>
        <v>0</v>
      </c>
      <c r="T147" s="1216">
        <f t="shared" si="17"/>
        <v>0</v>
      </c>
      <c r="U147" s="1217">
        <f>IF(ISERROR(VLOOKUP($A147,기획현황!$F:$BS,기획현황!$AM$1,FALSE))=TRUE,0,VLOOKUP($A147,기획현황!$F:$BS,기획현황!$AM$1,FALSE))</f>
        <v>0</v>
      </c>
      <c r="V147" s="1212">
        <f t="shared" si="19"/>
        <v>0</v>
      </c>
      <c r="W147" s="1213">
        <f>IF(ISERROR(VLOOKUP($A147,기획현황!$F:$BS,기획현황!$BG$1,FALSE))=TRUE,0,VLOOKUP($A147,기획현황!$F:$BS,기획현황!$BG$1,FALSE))</f>
        <v>0</v>
      </c>
      <c r="X147" s="1212"/>
      <c r="Y147" s="231"/>
      <c r="Z147" s="1204">
        <f t="shared" si="21"/>
        <v>0</v>
      </c>
      <c r="AA147" s="1205">
        <f t="shared" si="21"/>
        <v>0</v>
      </c>
      <c r="AB147" s="1220">
        <f t="shared" si="21"/>
        <v>0</v>
      </c>
      <c r="AC147" s="1214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204">
        <f t="shared" si="16"/>
        <v>0</v>
      </c>
      <c r="AE147" s="1215">
        <f t="shared" si="16"/>
        <v>0</v>
      </c>
      <c r="AF147" s="1215">
        <f t="shared" si="16"/>
        <v>0</v>
      </c>
      <c r="AG147" s="1215">
        <f t="shared" si="16"/>
        <v>0</v>
      </c>
      <c r="AH147" s="1216">
        <f t="shared" si="16"/>
        <v>0</v>
      </c>
      <c r="AI147" s="1216">
        <f t="shared" si="16"/>
        <v>0</v>
      </c>
      <c r="AJ147" s="1217">
        <f>IF(ISERROR(VLOOKUP($A147,기획현황!$F:$BS,기획현황!$AM$1,FALSE))=TRUE,0,VLOOKUP($A147,기획현황!$F:$BS,기획현황!$AM$1,FALSE))</f>
        <v>0</v>
      </c>
      <c r="AK147" s="1212">
        <f t="shared" si="18"/>
        <v>0</v>
      </c>
      <c r="AL147" s="31"/>
    </row>
    <row r="148" spans="2:38" ht="53.25" customHeight="1">
      <c r="B148" s="304" t="str">
        <f t="shared" si="20"/>
        <v/>
      </c>
      <c r="C148" s="1199">
        <f>IF(ISERROR(VLOOKUP($A148,기획현황!$F:$BS,기획현황!$AG$1,FALSE))=TRUE,0,VLOOKUP($A148,기획현황!$F:$BS,기획현황!$AG$1,FALSE))</f>
        <v>0</v>
      </c>
      <c r="D148" s="1199">
        <f>IF(ISERROR(VLOOKUP($A148,기획현황!$F:$BS,기획현황!$AK$1,FALSE))=TRUE,0,VLOOKUP($A148,기획현황!$F:$BS,기획현황!$AK$1,FALSE))</f>
        <v>0</v>
      </c>
      <c r="F148" s="1222"/>
      <c r="G148" s="1201" t="str">
        <f>IF(ISERROR(VLOOKUP($A148,기획현황!$F:$BS,기획현황!$U$1,FALSE))=TRUE,"",VLOOKUP($A148,기획현황!$F:$BS,기획현황!$U$1,FALSE))</f>
        <v/>
      </c>
      <c r="H148" s="1201" t="str">
        <f>IF(ISERROR(VLOOKUP($A148,기획현황!$F:$BS,기획현황!$X$1,FALSE))=TRUE,"",VLOOKUP($A148,기획현황!$F:$BS,기획현황!$X$1,FALSE))</f>
        <v/>
      </c>
      <c r="I148" s="1202" t="str">
        <f>IF(ISERROR(VLOOKUP($A148,기획현황!$F:$BS,기획현황!$AG$1,FALSE))=TRUE,"",VLOOKUP($A148,기획현황!$F:$BS,기획현황!$AG$1,FALSE))</f>
        <v/>
      </c>
      <c r="J148" s="1219">
        <f>SUMIF(기획현황!$F:$F,$A148,기획현황!$AF:$AF)</f>
        <v>0</v>
      </c>
      <c r="K148" s="1204">
        <f>IF(ISERROR(VLOOKUP($A148,기획현황!$F:$BS,기획현황!$AU$1,FALSE))=TRUE,0,VLOOKUP($A148,기획현황!$F:$BS,기획현황!$AU$1,FALSE))</f>
        <v>0</v>
      </c>
      <c r="L148" s="1205">
        <f>IF(ISERROR(VLOOKUP($A148,기획현황!$F:$BS,기획현황!$AV$1,FALSE))=TRUE,0,VLOOKUP($A148,기획현황!$F:$BS,기획현황!$AV$1,FALSE))</f>
        <v>0</v>
      </c>
      <c r="M148" s="1206">
        <f>IF(ISERROR(VLOOKUP($A148,기획현황!$F:$BS,기획현황!$AW$1,FALSE))=TRUE,0,VLOOKUP($A148,기획현황!$F:$BS,기획현황!$AW$1,FALSE))</f>
        <v>0</v>
      </c>
      <c r="N148" s="1214">
        <f>IF(ISERROR(VLOOKUP($A148,기획현황!$F:$BS,기획현황!$AP$1,FALSE))=TRUE,0,VLOOKUP($A148,기획현황!$F:$BS,기획현황!$AP$1,FALSE))</f>
        <v>0</v>
      </c>
      <c r="O148" s="1204">
        <f t="shared" si="17"/>
        <v>0</v>
      </c>
      <c r="P148" s="1218">
        <f t="shared" si="17"/>
        <v>0</v>
      </c>
      <c r="Q148" s="1215">
        <f t="shared" si="17"/>
        <v>0</v>
      </c>
      <c r="R148" s="1215">
        <f t="shared" si="17"/>
        <v>0</v>
      </c>
      <c r="S148" s="1216">
        <f t="shared" si="17"/>
        <v>0</v>
      </c>
      <c r="T148" s="1216">
        <f t="shared" si="17"/>
        <v>0</v>
      </c>
      <c r="U148" s="1217">
        <f>IF(ISERROR(VLOOKUP($A148,기획현황!$F:$BS,기획현황!$AM$1,FALSE))=TRUE,0,VLOOKUP($A148,기획현황!$F:$BS,기획현황!$AM$1,FALSE))</f>
        <v>0</v>
      </c>
      <c r="V148" s="1212">
        <f t="shared" si="19"/>
        <v>0</v>
      </c>
      <c r="W148" s="1213">
        <f>IF(ISERROR(VLOOKUP($A148,기획현황!$F:$BS,기획현황!$BG$1,FALSE))=TRUE,0,VLOOKUP($A148,기획현황!$F:$BS,기획현황!$BG$1,FALSE))</f>
        <v>0</v>
      </c>
      <c r="X148" s="1212"/>
      <c r="Y148" s="231"/>
      <c r="Z148" s="1204">
        <f t="shared" si="21"/>
        <v>0</v>
      </c>
      <c r="AA148" s="1205">
        <f t="shared" si="21"/>
        <v>0</v>
      </c>
      <c r="AB148" s="1220">
        <f t="shared" si="21"/>
        <v>0</v>
      </c>
      <c r="AC148" s="1214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204">
        <f t="shared" si="16"/>
        <v>0</v>
      </c>
      <c r="AE148" s="1215">
        <f t="shared" si="16"/>
        <v>0</v>
      </c>
      <c r="AF148" s="1215">
        <f t="shared" si="16"/>
        <v>0</v>
      </c>
      <c r="AG148" s="1215">
        <f t="shared" si="16"/>
        <v>0</v>
      </c>
      <c r="AH148" s="1216">
        <f t="shared" si="16"/>
        <v>0</v>
      </c>
      <c r="AI148" s="1216">
        <f t="shared" si="16"/>
        <v>0</v>
      </c>
      <c r="AJ148" s="1217">
        <f>IF(ISERROR(VLOOKUP($A148,기획현황!$F:$BS,기획현황!$AM$1,FALSE))=TRUE,0,VLOOKUP($A148,기획현황!$F:$BS,기획현황!$AM$1,FALSE))</f>
        <v>0</v>
      </c>
      <c r="AK148" s="1212">
        <f t="shared" si="18"/>
        <v>0</v>
      </c>
      <c r="AL148" s="31"/>
    </row>
    <row r="149" spans="2:38" ht="53.25" customHeight="1">
      <c r="B149" s="304" t="str">
        <f t="shared" si="20"/>
        <v/>
      </c>
      <c r="C149" s="1199">
        <f>IF(ISERROR(VLOOKUP($A149,기획현황!$F:$BS,기획현황!$AG$1,FALSE))=TRUE,0,VLOOKUP($A149,기획현황!$F:$BS,기획현황!$AG$1,FALSE))</f>
        <v>0</v>
      </c>
      <c r="D149" s="1199">
        <f>IF(ISERROR(VLOOKUP($A149,기획현황!$F:$BS,기획현황!$AK$1,FALSE))=TRUE,0,VLOOKUP($A149,기획현황!$F:$BS,기획현황!$AK$1,FALSE))</f>
        <v>0</v>
      </c>
      <c r="F149" s="1222"/>
      <c r="G149" s="1201" t="str">
        <f>IF(ISERROR(VLOOKUP($A149,기획현황!$F:$BS,기획현황!$U$1,FALSE))=TRUE,"",VLOOKUP($A149,기획현황!$F:$BS,기획현황!$U$1,FALSE))</f>
        <v/>
      </c>
      <c r="H149" s="1201" t="str">
        <f>IF(ISERROR(VLOOKUP($A149,기획현황!$F:$BS,기획현황!$X$1,FALSE))=TRUE,"",VLOOKUP($A149,기획현황!$F:$BS,기획현황!$X$1,FALSE))</f>
        <v/>
      </c>
      <c r="I149" s="1202" t="str">
        <f>IF(ISERROR(VLOOKUP($A149,기획현황!$F:$BS,기획현황!$AG$1,FALSE))=TRUE,"",VLOOKUP($A149,기획현황!$F:$BS,기획현황!$AG$1,FALSE))</f>
        <v/>
      </c>
      <c r="J149" s="1219">
        <f>SUMIF(기획현황!$F:$F,$A149,기획현황!$AF:$AF)</f>
        <v>0</v>
      </c>
      <c r="K149" s="1204">
        <f>IF(ISERROR(VLOOKUP($A149,기획현황!$F:$BS,기획현황!$AU$1,FALSE))=TRUE,0,VLOOKUP($A149,기획현황!$F:$BS,기획현황!$AU$1,FALSE))</f>
        <v>0</v>
      </c>
      <c r="L149" s="1205">
        <f>IF(ISERROR(VLOOKUP($A149,기획현황!$F:$BS,기획현황!$AV$1,FALSE))=TRUE,0,VLOOKUP($A149,기획현황!$F:$BS,기획현황!$AV$1,FALSE))</f>
        <v>0</v>
      </c>
      <c r="M149" s="1206">
        <f>IF(ISERROR(VLOOKUP($A149,기획현황!$F:$BS,기획현황!$AW$1,FALSE))=TRUE,0,VLOOKUP($A149,기획현황!$F:$BS,기획현황!$AW$1,FALSE))</f>
        <v>0</v>
      </c>
      <c r="N149" s="1214">
        <f>IF(ISERROR(VLOOKUP($A149,기획현황!$F:$BS,기획현황!$AP$1,FALSE))=TRUE,0,VLOOKUP($A149,기획현황!$F:$BS,기획현황!$AP$1,FALSE))</f>
        <v>0</v>
      </c>
      <c r="O149" s="1204">
        <f t="shared" si="17"/>
        <v>0</v>
      </c>
      <c r="P149" s="1218">
        <f t="shared" si="17"/>
        <v>0</v>
      </c>
      <c r="Q149" s="1215">
        <f t="shared" si="17"/>
        <v>0</v>
      </c>
      <c r="R149" s="1215">
        <f t="shared" ref="O149:T191" si="22">($N149*1.1)*R$4</f>
        <v>0</v>
      </c>
      <c r="S149" s="1216">
        <f t="shared" si="22"/>
        <v>0</v>
      </c>
      <c r="T149" s="1216">
        <f t="shared" si="22"/>
        <v>0</v>
      </c>
      <c r="U149" s="1217">
        <f>IF(ISERROR(VLOOKUP($A149,기획현황!$F:$BS,기획현황!$AM$1,FALSE))=TRUE,0,VLOOKUP($A149,기획현황!$F:$BS,기획현황!$AM$1,FALSE))</f>
        <v>0</v>
      </c>
      <c r="V149" s="1212">
        <f t="shared" si="19"/>
        <v>0</v>
      </c>
      <c r="W149" s="1213">
        <f>IF(ISERROR(VLOOKUP($A149,기획현황!$F:$BS,기획현황!$BG$1,FALSE))=TRUE,0,VLOOKUP($A149,기획현황!$F:$BS,기획현황!$BG$1,FALSE))</f>
        <v>0</v>
      </c>
      <c r="X149" s="1212"/>
      <c r="Y149" s="231"/>
      <c r="Z149" s="1204">
        <f t="shared" si="21"/>
        <v>0</v>
      </c>
      <c r="AA149" s="1205">
        <f t="shared" si="21"/>
        <v>0</v>
      </c>
      <c r="AB149" s="1220">
        <f t="shared" si="21"/>
        <v>0</v>
      </c>
      <c r="AC149" s="1214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204">
        <f t="shared" ref="AD149:AI191" si="23">($N149*1.1)*AD$4</f>
        <v>0</v>
      </c>
      <c r="AE149" s="1215">
        <f t="shared" si="23"/>
        <v>0</v>
      </c>
      <c r="AF149" s="1215">
        <f t="shared" si="23"/>
        <v>0</v>
      </c>
      <c r="AG149" s="1215">
        <f t="shared" si="23"/>
        <v>0</v>
      </c>
      <c r="AH149" s="1216">
        <f t="shared" si="23"/>
        <v>0</v>
      </c>
      <c r="AI149" s="1216">
        <f t="shared" si="23"/>
        <v>0</v>
      </c>
      <c r="AJ149" s="1217">
        <f>IF(ISERROR(VLOOKUP($A149,기획현황!$F:$BS,기획현황!$AM$1,FALSE))=TRUE,0,VLOOKUP($A149,기획현황!$F:$BS,기획현황!$AM$1,FALSE))</f>
        <v>0</v>
      </c>
      <c r="AK149" s="1212">
        <f t="shared" si="18"/>
        <v>0</v>
      </c>
      <c r="AL149" s="31"/>
    </row>
    <row r="150" spans="2:38" ht="53.25" customHeight="1">
      <c r="B150" s="304" t="str">
        <f t="shared" si="20"/>
        <v/>
      </c>
      <c r="C150" s="1199">
        <f>IF(ISERROR(VLOOKUP($A150,기획현황!$F:$BS,기획현황!$AG$1,FALSE))=TRUE,0,VLOOKUP($A150,기획현황!$F:$BS,기획현황!$AG$1,FALSE))</f>
        <v>0</v>
      </c>
      <c r="D150" s="1199">
        <f>IF(ISERROR(VLOOKUP($A150,기획현황!$F:$BS,기획현황!$AK$1,FALSE))=TRUE,0,VLOOKUP($A150,기획현황!$F:$BS,기획현황!$AK$1,FALSE))</f>
        <v>0</v>
      </c>
      <c r="F150" s="1222"/>
      <c r="G150" s="1201" t="str">
        <f>IF(ISERROR(VLOOKUP($A150,기획현황!$F:$BS,기획현황!$U$1,FALSE))=TRUE,"",VLOOKUP($A150,기획현황!$F:$BS,기획현황!$U$1,FALSE))</f>
        <v/>
      </c>
      <c r="H150" s="1201" t="str">
        <f>IF(ISERROR(VLOOKUP($A150,기획현황!$F:$BS,기획현황!$X$1,FALSE))=TRUE,"",VLOOKUP($A150,기획현황!$F:$BS,기획현황!$X$1,FALSE))</f>
        <v/>
      </c>
      <c r="I150" s="1202" t="str">
        <f>IF(ISERROR(VLOOKUP($A150,기획현황!$F:$BS,기획현황!$AG$1,FALSE))=TRUE,"",VLOOKUP($A150,기획현황!$F:$BS,기획현황!$AG$1,FALSE))</f>
        <v/>
      </c>
      <c r="J150" s="1219">
        <f>SUMIF(기획현황!$F:$F,$A150,기획현황!$AF:$AF)</f>
        <v>0</v>
      </c>
      <c r="K150" s="1204">
        <f>IF(ISERROR(VLOOKUP($A150,기획현황!$F:$BS,기획현황!$AU$1,FALSE))=TRUE,0,VLOOKUP($A150,기획현황!$F:$BS,기획현황!$AU$1,FALSE))</f>
        <v>0</v>
      </c>
      <c r="L150" s="1205">
        <f>IF(ISERROR(VLOOKUP($A150,기획현황!$F:$BS,기획현황!$AV$1,FALSE))=TRUE,0,VLOOKUP($A150,기획현황!$F:$BS,기획현황!$AV$1,FALSE))</f>
        <v>0</v>
      </c>
      <c r="M150" s="1206">
        <f>IF(ISERROR(VLOOKUP($A150,기획현황!$F:$BS,기획현황!$AW$1,FALSE))=TRUE,0,VLOOKUP($A150,기획현황!$F:$BS,기획현황!$AW$1,FALSE))</f>
        <v>0</v>
      </c>
      <c r="N150" s="1214">
        <f>IF(ISERROR(VLOOKUP($A150,기획현황!$F:$BS,기획현황!$AP$1,FALSE))=TRUE,0,VLOOKUP($A150,기획현황!$F:$BS,기획현황!$AP$1,FALSE))</f>
        <v>0</v>
      </c>
      <c r="O150" s="1204">
        <f t="shared" si="22"/>
        <v>0</v>
      </c>
      <c r="P150" s="1218">
        <f t="shared" si="22"/>
        <v>0</v>
      </c>
      <c r="Q150" s="1215">
        <f t="shared" si="22"/>
        <v>0</v>
      </c>
      <c r="R150" s="1215">
        <f t="shared" si="22"/>
        <v>0</v>
      </c>
      <c r="S150" s="1216">
        <f t="shared" si="22"/>
        <v>0</v>
      </c>
      <c r="T150" s="1216">
        <f t="shared" si="22"/>
        <v>0</v>
      </c>
      <c r="U150" s="1217">
        <f>IF(ISERROR(VLOOKUP($A150,기획현황!$F:$BS,기획현황!$AM$1,FALSE))=TRUE,0,VLOOKUP($A150,기획현황!$F:$BS,기획현황!$AM$1,FALSE))</f>
        <v>0</v>
      </c>
      <c r="V150" s="1212">
        <f t="shared" si="19"/>
        <v>0</v>
      </c>
      <c r="W150" s="1213">
        <f>IF(ISERROR(VLOOKUP($A150,기획현황!$F:$BS,기획현황!$BG$1,FALSE))=TRUE,0,VLOOKUP($A150,기획현황!$F:$BS,기획현황!$BG$1,FALSE))</f>
        <v>0</v>
      </c>
      <c r="X150" s="1212"/>
      <c r="Y150" s="231"/>
      <c r="Z150" s="1204">
        <f t="shared" si="21"/>
        <v>0</v>
      </c>
      <c r="AA150" s="1205">
        <f t="shared" si="21"/>
        <v>0</v>
      </c>
      <c r="AB150" s="1220">
        <f t="shared" si="21"/>
        <v>0</v>
      </c>
      <c r="AC150" s="1214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204">
        <f t="shared" si="23"/>
        <v>0</v>
      </c>
      <c r="AE150" s="1215">
        <f t="shared" si="23"/>
        <v>0</v>
      </c>
      <c r="AF150" s="1215">
        <f t="shared" si="23"/>
        <v>0</v>
      </c>
      <c r="AG150" s="1215">
        <f t="shared" si="23"/>
        <v>0</v>
      </c>
      <c r="AH150" s="1216">
        <f t="shared" si="23"/>
        <v>0</v>
      </c>
      <c r="AI150" s="1216">
        <f t="shared" si="23"/>
        <v>0</v>
      </c>
      <c r="AJ150" s="1217">
        <f>IF(ISERROR(VLOOKUP($A150,기획현황!$F:$BS,기획현황!$AM$1,FALSE))=TRUE,0,VLOOKUP($A150,기획현황!$F:$BS,기획현황!$AM$1,FALSE))</f>
        <v>0</v>
      </c>
      <c r="AK150" s="1212">
        <f t="shared" si="18"/>
        <v>0</v>
      </c>
      <c r="AL150" s="31"/>
    </row>
    <row r="151" spans="2:38" ht="53.25" customHeight="1">
      <c r="B151" s="304" t="str">
        <f t="shared" si="20"/>
        <v/>
      </c>
      <c r="C151" s="1199">
        <f>IF(ISERROR(VLOOKUP($A151,기획현황!$F:$BS,기획현황!$AG$1,FALSE))=TRUE,0,VLOOKUP($A151,기획현황!$F:$BS,기획현황!$AG$1,FALSE))</f>
        <v>0</v>
      </c>
      <c r="D151" s="1199">
        <f>IF(ISERROR(VLOOKUP($A151,기획현황!$F:$BS,기획현황!$AK$1,FALSE))=TRUE,0,VLOOKUP($A151,기획현황!$F:$BS,기획현황!$AK$1,FALSE))</f>
        <v>0</v>
      </c>
      <c r="F151" s="1222"/>
      <c r="G151" s="1201" t="str">
        <f>IF(ISERROR(VLOOKUP($A151,기획현황!$F:$BS,기획현황!$U$1,FALSE))=TRUE,"",VLOOKUP($A151,기획현황!$F:$BS,기획현황!$U$1,FALSE))</f>
        <v/>
      </c>
      <c r="H151" s="1201" t="str">
        <f>IF(ISERROR(VLOOKUP($A151,기획현황!$F:$BS,기획현황!$X$1,FALSE))=TRUE,"",VLOOKUP($A151,기획현황!$F:$BS,기획현황!$X$1,FALSE))</f>
        <v/>
      </c>
      <c r="I151" s="1202" t="str">
        <f>IF(ISERROR(VLOOKUP($A151,기획현황!$F:$BS,기획현황!$AG$1,FALSE))=TRUE,"",VLOOKUP($A151,기획현황!$F:$BS,기획현황!$AG$1,FALSE))</f>
        <v/>
      </c>
      <c r="J151" s="1219">
        <f>SUMIF(기획현황!$F:$F,$A151,기획현황!$AF:$AF)</f>
        <v>0</v>
      </c>
      <c r="K151" s="1204">
        <f>IF(ISERROR(VLOOKUP($A151,기획현황!$F:$BS,기획현황!$AU$1,FALSE))=TRUE,0,VLOOKUP($A151,기획현황!$F:$BS,기획현황!$AU$1,FALSE))</f>
        <v>0</v>
      </c>
      <c r="L151" s="1205">
        <f>IF(ISERROR(VLOOKUP($A151,기획현황!$F:$BS,기획현황!$AV$1,FALSE))=TRUE,0,VLOOKUP($A151,기획현황!$F:$BS,기획현황!$AV$1,FALSE))</f>
        <v>0</v>
      </c>
      <c r="M151" s="1206">
        <f>IF(ISERROR(VLOOKUP($A151,기획현황!$F:$BS,기획현황!$AW$1,FALSE))=TRUE,0,VLOOKUP($A151,기획현황!$F:$BS,기획현황!$AW$1,FALSE))</f>
        <v>0</v>
      </c>
      <c r="N151" s="1214">
        <f>IF(ISERROR(VLOOKUP($A151,기획현황!$F:$BS,기획현황!$AP$1,FALSE))=TRUE,0,VLOOKUP($A151,기획현황!$F:$BS,기획현황!$AP$1,FALSE))</f>
        <v>0</v>
      </c>
      <c r="O151" s="1204">
        <f t="shared" si="22"/>
        <v>0</v>
      </c>
      <c r="P151" s="1218">
        <f t="shared" si="22"/>
        <v>0</v>
      </c>
      <c r="Q151" s="1215">
        <f t="shared" si="22"/>
        <v>0</v>
      </c>
      <c r="R151" s="1215">
        <f t="shared" si="22"/>
        <v>0</v>
      </c>
      <c r="S151" s="1216">
        <f t="shared" si="22"/>
        <v>0</v>
      </c>
      <c r="T151" s="1216">
        <f t="shared" si="22"/>
        <v>0</v>
      </c>
      <c r="U151" s="1217">
        <f>IF(ISERROR(VLOOKUP($A151,기획현황!$F:$BS,기획현황!$AM$1,FALSE))=TRUE,0,VLOOKUP($A151,기획현황!$F:$BS,기획현황!$AM$1,FALSE))</f>
        <v>0</v>
      </c>
      <c r="V151" s="1212">
        <f t="shared" si="19"/>
        <v>0</v>
      </c>
      <c r="W151" s="1213">
        <f>IF(ISERROR(VLOOKUP($A151,기획현황!$F:$BS,기획현황!$BG$1,FALSE))=TRUE,0,VLOOKUP($A151,기획현황!$F:$BS,기획현황!$BG$1,FALSE))</f>
        <v>0</v>
      </c>
      <c r="X151" s="1212"/>
      <c r="Y151" s="231"/>
      <c r="Z151" s="1204">
        <f t="shared" si="21"/>
        <v>0</v>
      </c>
      <c r="AA151" s="1205">
        <f t="shared" si="21"/>
        <v>0</v>
      </c>
      <c r="AB151" s="1220">
        <f t="shared" si="21"/>
        <v>0</v>
      </c>
      <c r="AC151" s="1214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204">
        <f t="shared" si="23"/>
        <v>0</v>
      </c>
      <c r="AE151" s="1215">
        <f t="shared" si="23"/>
        <v>0</v>
      </c>
      <c r="AF151" s="1215">
        <f t="shared" si="23"/>
        <v>0</v>
      </c>
      <c r="AG151" s="1215">
        <f t="shared" si="23"/>
        <v>0</v>
      </c>
      <c r="AH151" s="1216">
        <f t="shared" si="23"/>
        <v>0</v>
      </c>
      <c r="AI151" s="1216">
        <f t="shared" si="23"/>
        <v>0</v>
      </c>
      <c r="AJ151" s="1217">
        <f>IF(ISERROR(VLOOKUP($A151,기획현황!$F:$BS,기획현황!$AM$1,FALSE))=TRUE,0,VLOOKUP($A151,기획현황!$F:$BS,기획현황!$AM$1,FALSE))</f>
        <v>0</v>
      </c>
      <c r="AK151" s="1212">
        <f t="shared" si="18"/>
        <v>0</v>
      </c>
      <c r="AL151" s="31"/>
    </row>
    <row r="152" spans="2:38" ht="53.25" customHeight="1">
      <c r="B152" s="304" t="str">
        <f t="shared" si="20"/>
        <v/>
      </c>
      <c r="C152" s="1199">
        <f>IF(ISERROR(VLOOKUP($A152,기획현황!$F:$BS,기획현황!$AG$1,FALSE))=TRUE,0,VLOOKUP($A152,기획현황!$F:$BS,기획현황!$AG$1,FALSE))</f>
        <v>0</v>
      </c>
      <c r="D152" s="1199">
        <f>IF(ISERROR(VLOOKUP($A152,기획현황!$F:$BS,기획현황!$AK$1,FALSE))=TRUE,0,VLOOKUP($A152,기획현황!$F:$BS,기획현황!$AK$1,FALSE))</f>
        <v>0</v>
      </c>
      <c r="F152" s="1222"/>
      <c r="G152" s="1201" t="str">
        <f>IF(ISERROR(VLOOKUP($A152,기획현황!$F:$BS,기획현황!$U$1,FALSE))=TRUE,"",VLOOKUP($A152,기획현황!$F:$BS,기획현황!$U$1,FALSE))</f>
        <v/>
      </c>
      <c r="H152" s="1201" t="str">
        <f>IF(ISERROR(VLOOKUP($A152,기획현황!$F:$BS,기획현황!$X$1,FALSE))=TRUE,"",VLOOKUP($A152,기획현황!$F:$BS,기획현황!$X$1,FALSE))</f>
        <v/>
      </c>
      <c r="I152" s="1202" t="str">
        <f>IF(ISERROR(VLOOKUP($A152,기획현황!$F:$BS,기획현황!$AG$1,FALSE))=TRUE,"",VLOOKUP($A152,기획현황!$F:$BS,기획현황!$AG$1,FALSE))</f>
        <v/>
      </c>
      <c r="J152" s="1219">
        <f>SUMIF(기획현황!$F:$F,$A152,기획현황!$AF:$AF)</f>
        <v>0</v>
      </c>
      <c r="K152" s="1204">
        <f>IF(ISERROR(VLOOKUP($A152,기획현황!$F:$BS,기획현황!$AU$1,FALSE))=TRUE,0,VLOOKUP($A152,기획현황!$F:$BS,기획현황!$AU$1,FALSE))</f>
        <v>0</v>
      </c>
      <c r="L152" s="1205">
        <f>IF(ISERROR(VLOOKUP($A152,기획현황!$F:$BS,기획현황!$AV$1,FALSE))=TRUE,0,VLOOKUP($A152,기획현황!$F:$BS,기획현황!$AV$1,FALSE))</f>
        <v>0</v>
      </c>
      <c r="M152" s="1206">
        <f>IF(ISERROR(VLOOKUP($A152,기획현황!$F:$BS,기획현황!$AW$1,FALSE))=TRUE,0,VLOOKUP($A152,기획현황!$F:$BS,기획현황!$AW$1,FALSE))</f>
        <v>0</v>
      </c>
      <c r="N152" s="1214">
        <f>IF(ISERROR(VLOOKUP($A152,기획현황!$F:$BS,기획현황!$AP$1,FALSE))=TRUE,0,VLOOKUP($A152,기획현황!$F:$BS,기획현황!$AP$1,FALSE))</f>
        <v>0</v>
      </c>
      <c r="O152" s="1204">
        <f t="shared" si="22"/>
        <v>0</v>
      </c>
      <c r="P152" s="1218">
        <f t="shared" si="22"/>
        <v>0</v>
      </c>
      <c r="Q152" s="1215">
        <f t="shared" si="22"/>
        <v>0</v>
      </c>
      <c r="R152" s="1215">
        <f t="shared" si="22"/>
        <v>0</v>
      </c>
      <c r="S152" s="1216">
        <f t="shared" si="22"/>
        <v>0</v>
      </c>
      <c r="T152" s="1216">
        <f t="shared" si="22"/>
        <v>0</v>
      </c>
      <c r="U152" s="1217">
        <f>IF(ISERROR(VLOOKUP($A152,기획현황!$F:$BS,기획현황!$AM$1,FALSE))=TRUE,0,VLOOKUP($A152,기획현황!$F:$BS,기획현황!$AM$1,FALSE))</f>
        <v>0</v>
      </c>
      <c r="V152" s="1212">
        <f t="shared" si="19"/>
        <v>0</v>
      </c>
      <c r="W152" s="1213">
        <f>IF(ISERROR(VLOOKUP($A152,기획현황!$F:$BS,기획현황!$BG$1,FALSE))=TRUE,0,VLOOKUP($A152,기획현황!$F:$BS,기획현황!$BG$1,FALSE))</f>
        <v>0</v>
      </c>
      <c r="X152" s="1212"/>
      <c r="Y152" s="231"/>
      <c r="Z152" s="1204">
        <f t="shared" si="21"/>
        <v>0</v>
      </c>
      <c r="AA152" s="1205">
        <f t="shared" si="21"/>
        <v>0</v>
      </c>
      <c r="AB152" s="1220">
        <f t="shared" si="21"/>
        <v>0</v>
      </c>
      <c r="AC152" s="1214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204">
        <f t="shared" si="23"/>
        <v>0</v>
      </c>
      <c r="AE152" s="1215">
        <f t="shared" si="23"/>
        <v>0</v>
      </c>
      <c r="AF152" s="1215">
        <f t="shared" si="23"/>
        <v>0</v>
      </c>
      <c r="AG152" s="1215">
        <f t="shared" si="23"/>
        <v>0</v>
      </c>
      <c r="AH152" s="1216">
        <f t="shared" si="23"/>
        <v>0</v>
      </c>
      <c r="AI152" s="1216">
        <f t="shared" si="23"/>
        <v>0</v>
      </c>
      <c r="AJ152" s="1217">
        <f>IF(ISERROR(VLOOKUP($A152,기획현황!$F:$BS,기획현황!$AM$1,FALSE))=TRUE,0,VLOOKUP($A152,기획현황!$F:$BS,기획현황!$AM$1,FALSE))</f>
        <v>0</v>
      </c>
      <c r="AK152" s="1212">
        <f t="shared" si="18"/>
        <v>0</v>
      </c>
      <c r="AL152" s="31"/>
    </row>
    <row r="153" spans="2:38" ht="53.25" customHeight="1">
      <c r="B153" s="304" t="str">
        <f t="shared" si="20"/>
        <v/>
      </c>
      <c r="C153" s="1199">
        <f>IF(ISERROR(VLOOKUP($A153,기획현황!$F:$BS,기획현황!$AG$1,FALSE))=TRUE,0,VLOOKUP($A153,기획현황!$F:$BS,기획현황!$AG$1,FALSE))</f>
        <v>0</v>
      </c>
      <c r="D153" s="1199">
        <f>IF(ISERROR(VLOOKUP($A153,기획현황!$F:$BS,기획현황!$AK$1,FALSE))=TRUE,0,VLOOKUP($A153,기획현황!$F:$BS,기획현황!$AK$1,FALSE))</f>
        <v>0</v>
      </c>
      <c r="F153" s="1222"/>
      <c r="G153" s="1201" t="str">
        <f>IF(ISERROR(VLOOKUP($A153,기획현황!$F:$BS,기획현황!$U$1,FALSE))=TRUE,"",VLOOKUP($A153,기획현황!$F:$BS,기획현황!$U$1,FALSE))</f>
        <v/>
      </c>
      <c r="H153" s="1201" t="str">
        <f>IF(ISERROR(VLOOKUP($A153,기획현황!$F:$BS,기획현황!$X$1,FALSE))=TRUE,"",VLOOKUP($A153,기획현황!$F:$BS,기획현황!$X$1,FALSE))</f>
        <v/>
      </c>
      <c r="I153" s="1202" t="str">
        <f>IF(ISERROR(VLOOKUP($A153,기획현황!$F:$BS,기획현황!$AG$1,FALSE))=TRUE,"",VLOOKUP($A153,기획현황!$F:$BS,기획현황!$AG$1,FALSE))</f>
        <v/>
      </c>
      <c r="J153" s="1219">
        <f>SUMIF(기획현황!$F:$F,$A153,기획현황!$AF:$AF)</f>
        <v>0</v>
      </c>
      <c r="K153" s="1204">
        <f>IF(ISERROR(VLOOKUP($A153,기획현황!$F:$BS,기획현황!$AU$1,FALSE))=TRUE,0,VLOOKUP($A153,기획현황!$F:$BS,기획현황!$AU$1,FALSE))</f>
        <v>0</v>
      </c>
      <c r="L153" s="1205">
        <f>IF(ISERROR(VLOOKUP($A153,기획현황!$F:$BS,기획현황!$AV$1,FALSE))=TRUE,0,VLOOKUP($A153,기획현황!$F:$BS,기획현황!$AV$1,FALSE))</f>
        <v>0</v>
      </c>
      <c r="M153" s="1206">
        <f>IF(ISERROR(VLOOKUP($A153,기획현황!$F:$BS,기획현황!$AW$1,FALSE))=TRUE,0,VLOOKUP($A153,기획현황!$F:$BS,기획현황!$AW$1,FALSE))</f>
        <v>0</v>
      </c>
      <c r="N153" s="1214">
        <f>IF(ISERROR(VLOOKUP($A153,기획현황!$F:$BS,기획현황!$AP$1,FALSE))=TRUE,0,VLOOKUP($A153,기획현황!$F:$BS,기획현황!$AP$1,FALSE))</f>
        <v>0</v>
      </c>
      <c r="O153" s="1204">
        <f t="shared" si="22"/>
        <v>0</v>
      </c>
      <c r="P153" s="1218">
        <f t="shared" si="22"/>
        <v>0</v>
      </c>
      <c r="Q153" s="1215">
        <f t="shared" si="22"/>
        <v>0</v>
      </c>
      <c r="R153" s="1215">
        <f t="shared" si="22"/>
        <v>0</v>
      </c>
      <c r="S153" s="1216">
        <f t="shared" si="22"/>
        <v>0</v>
      </c>
      <c r="T153" s="1216">
        <f t="shared" si="22"/>
        <v>0</v>
      </c>
      <c r="U153" s="1217">
        <f>IF(ISERROR(VLOOKUP($A153,기획현황!$F:$BS,기획현황!$AM$1,FALSE))=TRUE,0,VLOOKUP($A153,기획현황!$F:$BS,기획현황!$AM$1,FALSE))</f>
        <v>0</v>
      </c>
      <c r="V153" s="1212">
        <f t="shared" si="19"/>
        <v>0</v>
      </c>
      <c r="W153" s="1213">
        <f>IF(ISERROR(VLOOKUP($A153,기획현황!$F:$BS,기획현황!$BG$1,FALSE))=TRUE,0,VLOOKUP($A153,기획현황!$F:$BS,기획현황!$BG$1,FALSE))</f>
        <v>0</v>
      </c>
      <c r="X153" s="1212"/>
      <c r="Y153" s="231"/>
      <c r="Z153" s="1204">
        <f t="shared" si="21"/>
        <v>0</v>
      </c>
      <c r="AA153" s="1205">
        <f t="shared" si="21"/>
        <v>0</v>
      </c>
      <c r="AB153" s="1220">
        <f t="shared" si="21"/>
        <v>0</v>
      </c>
      <c r="AC153" s="1214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204">
        <f t="shared" si="23"/>
        <v>0</v>
      </c>
      <c r="AE153" s="1215">
        <f t="shared" si="23"/>
        <v>0</v>
      </c>
      <c r="AF153" s="1215">
        <f t="shared" si="23"/>
        <v>0</v>
      </c>
      <c r="AG153" s="1215">
        <f t="shared" si="23"/>
        <v>0</v>
      </c>
      <c r="AH153" s="1216">
        <f t="shared" si="23"/>
        <v>0</v>
      </c>
      <c r="AI153" s="1216">
        <f t="shared" si="23"/>
        <v>0</v>
      </c>
      <c r="AJ153" s="1217">
        <f>IF(ISERROR(VLOOKUP($A153,기획현황!$F:$BS,기획현황!$AM$1,FALSE))=TRUE,0,VLOOKUP($A153,기획현황!$F:$BS,기획현황!$AM$1,FALSE))</f>
        <v>0</v>
      </c>
      <c r="AK153" s="1212">
        <f t="shared" si="18"/>
        <v>0</v>
      </c>
      <c r="AL153" s="31"/>
    </row>
    <row r="154" spans="2:38" ht="53.25" customHeight="1">
      <c r="B154" s="304" t="str">
        <f t="shared" si="20"/>
        <v/>
      </c>
      <c r="C154" s="1199">
        <f>IF(ISERROR(VLOOKUP($A154,기획현황!$F:$BS,기획현황!$AG$1,FALSE))=TRUE,0,VLOOKUP($A154,기획현황!$F:$BS,기획현황!$AG$1,FALSE))</f>
        <v>0</v>
      </c>
      <c r="D154" s="1199">
        <f>IF(ISERROR(VLOOKUP($A154,기획현황!$F:$BS,기획현황!$AK$1,FALSE))=TRUE,0,VLOOKUP($A154,기획현황!$F:$BS,기획현황!$AK$1,FALSE))</f>
        <v>0</v>
      </c>
      <c r="F154" s="1222"/>
      <c r="G154" s="1201" t="str">
        <f>IF(ISERROR(VLOOKUP($A154,기획현황!$F:$BS,기획현황!$U$1,FALSE))=TRUE,"",VLOOKUP($A154,기획현황!$F:$BS,기획현황!$U$1,FALSE))</f>
        <v/>
      </c>
      <c r="H154" s="1201" t="str">
        <f>IF(ISERROR(VLOOKUP($A154,기획현황!$F:$BS,기획현황!$X$1,FALSE))=TRUE,"",VLOOKUP($A154,기획현황!$F:$BS,기획현황!$X$1,FALSE))</f>
        <v/>
      </c>
      <c r="I154" s="1202" t="str">
        <f>IF(ISERROR(VLOOKUP($A154,기획현황!$F:$BS,기획현황!$AG$1,FALSE))=TRUE,"",VLOOKUP($A154,기획현황!$F:$BS,기획현황!$AG$1,FALSE))</f>
        <v/>
      </c>
      <c r="J154" s="1219">
        <f>SUMIF(기획현황!$F:$F,$A154,기획현황!$AF:$AF)</f>
        <v>0</v>
      </c>
      <c r="K154" s="1204">
        <f>IF(ISERROR(VLOOKUP($A154,기획현황!$F:$BS,기획현황!$AU$1,FALSE))=TRUE,0,VLOOKUP($A154,기획현황!$F:$BS,기획현황!$AU$1,FALSE))</f>
        <v>0</v>
      </c>
      <c r="L154" s="1205">
        <f>IF(ISERROR(VLOOKUP($A154,기획현황!$F:$BS,기획현황!$AV$1,FALSE))=TRUE,0,VLOOKUP($A154,기획현황!$F:$BS,기획현황!$AV$1,FALSE))</f>
        <v>0</v>
      </c>
      <c r="M154" s="1206">
        <f>IF(ISERROR(VLOOKUP($A154,기획현황!$F:$BS,기획현황!$AW$1,FALSE))=TRUE,0,VLOOKUP($A154,기획현황!$F:$BS,기획현황!$AW$1,FALSE))</f>
        <v>0</v>
      </c>
      <c r="N154" s="1214">
        <f>IF(ISERROR(VLOOKUP($A154,기획현황!$F:$BS,기획현황!$AP$1,FALSE))=TRUE,0,VLOOKUP($A154,기획현황!$F:$BS,기획현황!$AP$1,FALSE))</f>
        <v>0</v>
      </c>
      <c r="O154" s="1204">
        <f t="shared" si="22"/>
        <v>0</v>
      </c>
      <c r="P154" s="1218">
        <f t="shared" si="22"/>
        <v>0</v>
      </c>
      <c r="Q154" s="1215">
        <f t="shared" si="22"/>
        <v>0</v>
      </c>
      <c r="R154" s="1215">
        <f t="shared" si="22"/>
        <v>0</v>
      </c>
      <c r="S154" s="1216">
        <f t="shared" si="22"/>
        <v>0</v>
      </c>
      <c r="T154" s="1216">
        <f t="shared" si="22"/>
        <v>0</v>
      </c>
      <c r="U154" s="1217">
        <f>IF(ISERROR(VLOOKUP($A154,기획현황!$F:$BS,기획현황!$AM$1,FALSE))=TRUE,0,VLOOKUP($A154,기획현황!$F:$BS,기획현황!$AM$1,FALSE))</f>
        <v>0</v>
      </c>
      <c r="V154" s="1212">
        <f t="shared" si="19"/>
        <v>0</v>
      </c>
      <c r="W154" s="1213">
        <f>IF(ISERROR(VLOOKUP($A154,기획현황!$F:$BS,기획현황!$BG$1,FALSE))=TRUE,0,VLOOKUP($A154,기획현황!$F:$BS,기획현황!$BG$1,FALSE))</f>
        <v>0</v>
      </c>
      <c r="X154" s="1212"/>
      <c r="Y154" s="231"/>
      <c r="Z154" s="1204">
        <f t="shared" si="21"/>
        <v>0</v>
      </c>
      <c r="AA154" s="1205">
        <f t="shared" si="21"/>
        <v>0</v>
      </c>
      <c r="AB154" s="1220">
        <f t="shared" si="21"/>
        <v>0</v>
      </c>
      <c r="AC154" s="1214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204">
        <f t="shared" si="23"/>
        <v>0</v>
      </c>
      <c r="AE154" s="1215">
        <f t="shared" si="23"/>
        <v>0</v>
      </c>
      <c r="AF154" s="1215">
        <f t="shared" si="23"/>
        <v>0</v>
      </c>
      <c r="AG154" s="1215">
        <f t="shared" si="23"/>
        <v>0</v>
      </c>
      <c r="AH154" s="1216">
        <f t="shared" si="23"/>
        <v>0</v>
      </c>
      <c r="AI154" s="1216">
        <f t="shared" si="23"/>
        <v>0</v>
      </c>
      <c r="AJ154" s="1217">
        <f>IF(ISERROR(VLOOKUP($A154,기획현황!$F:$BS,기획현황!$AM$1,FALSE))=TRUE,0,VLOOKUP($A154,기획현황!$F:$BS,기획현황!$AM$1,FALSE))</f>
        <v>0</v>
      </c>
      <c r="AK154" s="1212">
        <f t="shared" si="18"/>
        <v>0</v>
      </c>
      <c r="AL154" s="31"/>
    </row>
    <row r="155" spans="2:38" ht="53.25" customHeight="1">
      <c r="B155" s="304" t="str">
        <f t="shared" si="20"/>
        <v/>
      </c>
      <c r="C155" s="1199">
        <f>IF(ISERROR(VLOOKUP($A155,기획현황!$F:$BS,기획현황!$AG$1,FALSE))=TRUE,0,VLOOKUP($A155,기획현황!$F:$BS,기획현황!$AG$1,FALSE))</f>
        <v>0</v>
      </c>
      <c r="D155" s="1199">
        <f>IF(ISERROR(VLOOKUP($A155,기획현황!$F:$BS,기획현황!$AK$1,FALSE))=TRUE,0,VLOOKUP($A155,기획현황!$F:$BS,기획현황!$AK$1,FALSE))</f>
        <v>0</v>
      </c>
      <c r="F155" s="1222"/>
      <c r="G155" s="1201" t="str">
        <f>IF(ISERROR(VLOOKUP($A155,기획현황!$F:$BS,기획현황!$U$1,FALSE))=TRUE,"",VLOOKUP($A155,기획현황!$F:$BS,기획현황!$U$1,FALSE))</f>
        <v/>
      </c>
      <c r="H155" s="1201" t="str">
        <f>IF(ISERROR(VLOOKUP($A155,기획현황!$F:$BS,기획현황!$X$1,FALSE))=TRUE,"",VLOOKUP($A155,기획현황!$F:$BS,기획현황!$X$1,FALSE))</f>
        <v/>
      </c>
      <c r="I155" s="1202" t="str">
        <f>IF(ISERROR(VLOOKUP($A155,기획현황!$F:$BS,기획현황!$AG$1,FALSE))=TRUE,"",VLOOKUP($A155,기획현황!$F:$BS,기획현황!$AG$1,FALSE))</f>
        <v/>
      </c>
      <c r="J155" s="1219">
        <f>SUMIF(기획현황!$F:$F,$A155,기획현황!$AF:$AF)</f>
        <v>0</v>
      </c>
      <c r="K155" s="1204">
        <f>IF(ISERROR(VLOOKUP($A155,기획현황!$F:$BS,기획현황!$AU$1,FALSE))=TRUE,0,VLOOKUP($A155,기획현황!$F:$BS,기획현황!$AU$1,FALSE))</f>
        <v>0</v>
      </c>
      <c r="L155" s="1205">
        <f>IF(ISERROR(VLOOKUP($A155,기획현황!$F:$BS,기획현황!$AV$1,FALSE))=TRUE,0,VLOOKUP($A155,기획현황!$F:$BS,기획현황!$AV$1,FALSE))</f>
        <v>0</v>
      </c>
      <c r="M155" s="1206">
        <f>IF(ISERROR(VLOOKUP($A155,기획현황!$F:$BS,기획현황!$AW$1,FALSE))=TRUE,0,VLOOKUP($A155,기획현황!$F:$BS,기획현황!$AW$1,FALSE))</f>
        <v>0</v>
      </c>
      <c r="N155" s="1214">
        <f>IF(ISERROR(VLOOKUP($A155,기획현황!$F:$BS,기획현황!$AP$1,FALSE))=TRUE,0,VLOOKUP($A155,기획현황!$F:$BS,기획현황!$AP$1,FALSE))</f>
        <v>0</v>
      </c>
      <c r="O155" s="1204">
        <f t="shared" si="22"/>
        <v>0</v>
      </c>
      <c r="P155" s="1218">
        <f t="shared" si="22"/>
        <v>0</v>
      </c>
      <c r="Q155" s="1215">
        <f t="shared" si="22"/>
        <v>0</v>
      </c>
      <c r="R155" s="1215">
        <f t="shared" si="22"/>
        <v>0</v>
      </c>
      <c r="S155" s="1216">
        <f t="shared" si="22"/>
        <v>0</v>
      </c>
      <c r="T155" s="1216">
        <f t="shared" si="22"/>
        <v>0</v>
      </c>
      <c r="U155" s="1217">
        <f>IF(ISERROR(VLOOKUP($A155,기획현황!$F:$BS,기획현황!$AM$1,FALSE))=TRUE,0,VLOOKUP($A155,기획현황!$F:$BS,기획현황!$AM$1,FALSE))</f>
        <v>0</v>
      </c>
      <c r="V155" s="1212">
        <f t="shared" si="19"/>
        <v>0</v>
      </c>
      <c r="W155" s="1213">
        <f>IF(ISERROR(VLOOKUP($A155,기획현황!$F:$BS,기획현황!$BG$1,FALSE))=TRUE,0,VLOOKUP($A155,기획현황!$F:$BS,기획현황!$BG$1,FALSE))</f>
        <v>0</v>
      </c>
      <c r="X155" s="1212"/>
      <c r="Y155" s="231"/>
      <c r="Z155" s="1204">
        <f t="shared" si="21"/>
        <v>0</v>
      </c>
      <c r="AA155" s="1205">
        <f t="shared" si="21"/>
        <v>0</v>
      </c>
      <c r="AB155" s="1220">
        <f t="shared" si="21"/>
        <v>0</v>
      </c>
      <c r="AC155" s="1214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204">
        <f t="shared" si="23"/>
        <v>0</v>
      </c>
      <c r="AE155" s="1215">
        <f t="shared" si="23"/>
        <v>0</v>
      </c>
      <c r="AF155" s="1215">
        <f t="shared" si="23"/>
        <v>0</v>
      </c>
      <c r="AG155" s="1215">
        <f t="shared" si="23"/>
        <v>0</v>
      </c>
      <c r="AH155" s="1216">
        <f t="shared" si="23"/>
        <v>0</v>
      </c>
      <c r="AI155" s="1216">
        <f t="shared" si="23"/>
        <v>0</v>
      </c>
      <c r="AJ155" s="1217">
        <f>IF(ISERROR(VLOOKUP($A155,기획현황!$F:$BS,기획현황!$AM$1,FALSE))=TRUE,0,VLOOKUP($A155,기획현황!$F:$BS,기획현황!$AM$1,FALSE))</f>
        <v>0</v>
      </c>
      <c r="AK155" s="1212">
        <f t="shared" si="18"/>
        <v>0</v>
      </c>
      <c r="AL155" s="31"/>
    </row>
    <row r="156" spans="2:38" ht="53.25" customHeight="1">
      <c r="B156" s="304" t="str">
        <f t="shared" si="20"/>
        <v/>
      </c>
      <c r="C156" s="1199">
        <f>IF(ISERROR(VLOOKUP($A156,기획현황!$F:$BS,기획현황!$AG$1,FALSE))=TRUE,0,VLOOKUP($A156,기획현황!$F:$BS,기획현황!$AG$1,FALSE))</f>
        <v>0</v>
      </c>
      <c r="D156" s="1199">
        <f>IF(ISERROR(VLOOKUP($A156,기획현황!$F:$BS,기획현황!$AK$1,FALSE))=TRUE,0,VLOOKUP($A156,기획현황!$F:$BS,기획현황!$AK$1,FALSE))</f>
        <v>0</v>
      </c>
      <c r="F156" s="1222"/>
      <c r="G156" s="1201" t="str">
        <f>IF(ISERROR(VLOOKUP($A156,기획현황!$F:$BS,기획현황!$U$1,FALSE))=TRUE,"",VLOOKUP($A156,기획현황!$F:$BS,기획현황!$U$1,FALSE))</f>
        <v/>
      </c>
      <c r="H156" s="1201" t="str">
        <f>IF(ISERROR(VLOOKUP($A156,기획현황!$F:$BS,기획현황!$X$1,FALSE))=TRUE,"",VLOOKUP($A156,기획현황!$F:$BS,기획현황!$X$1,FALSE))</f>
        <v/>
      </c>
      <c r="I156" s="1202" t="str">
        <f>IF(ISERROR(VLOOKUP($A156,기획현황!$F:$BS,기획현황!$AG$1,FALSE))=TRUE,"",VLOOKUP($A156,기획현황!$F:$BS,기획현황!$AG$1,FALSE))</f>
        <v/>
      </c>
      <c r="J156" s="1219">
        <f>SUMIF(기획현황!$F:$F,$A156,기획현황!$AF:$AF)</f>
        <v>0</v>
      </c>
      <c r="K156" s="1204">
        <f>IF(ISERROR(VLOOKUP($A156,기획현황!$F:$BS,기획현황!$AU$1,FALSE))=TRUE,0,VLOOKUP($A156,기획현황!$F:$BS,기획현황!$AU$1,FALSE))</f>
        <v>0</v>
      </c>
      <c r="L156" s="1205">
        <f>IF(ISERROR(VLOOKUP($A156,기획현황!$F:$BS,기획현황!$AV$1,FALSE))=TRUE,0,VLOOKUP($A156,기획현황!$F:$BS,기획현황!$AV$1,FALSE))</f>
        <v>0</v>
      </c>
      <c r="M156" s="1206">
        <f>IF(ISERROR(VLOOKUP($A156,기획현황!$F:$BS,기획현황!$AW$1,FALSE))=TRUE,0,VLOOKUP($A156,기획현황!$F:$BS,기획현황!$AW$1,FALSE))</f>
        <v>0</v>
      </c>
      <c r="N156" s="1214">
        <f>IF(ISERROR(VLOOKUP($A156,기획현황!$F:$BS,기획현황!$AP$1,FALSE))=TRUE,0,VLOOKUP($A156,기획현황!$F:$BS,기획현황!$AP$1,FALSE))</f>
        <v>0</v>
      </c>
      <c r="O156" s="1204">
        <f t="shared" si="22"/>
        <v>0</v>
      </c>
      <c r="P156" s="1218">
        <f t="shared" si="22"/>
        <v>0</v>
      </c>
      <c r="Q156" s="1215">
        <f t="shared" si="22"/>
        <v>0</v>
      </c>
      <c r="R156" s="1215">
        <f t="shared" si="22"/>
        <v>0</v>
      </c>
      <c r="S156" s="1216">
        <f t="shared" si="22"/>
        <v>0</v>
      </c>
      <c r="T156" s="1216">
        <f t="shared" si="22"/>
        <v>0</v>
      </c>
      <c r="U156" s="1217">
        <f>IF(ISERROR(VLOOKUP($A156,기획현황!$F:$BS,기획현황!$AM$1,FALSE))=TRUE,0,VLOOKUP($A156,기획현황!$F:$BS,기획현황!$AM$1,FALSE))</f>
        <v>0</v>
      </c>
      <c r="V156" s="1212">
        <f t="shared" si="19"/>
        <v>0</v>
      </c>
      <c r="W156" s="1213">
        <f>IF(ISERROR(VLOOKUP($A156,기획현황!$F:$BS,기획현황!$BG$1,FALSE))=TRUE,0,VLOOKUP($A156,기획현황!$F:$BS,기획현황!$BG$1,FALSE))</f>
        <v>0</v>
      </c>
      <c r="X156" s="1212"/>
      <c r="Y156" s="231"/>
      <c r="Z156" s="1204">
        <f t="shared" si="21"/>
        <v>0</v>
      </c>
      <c r="AA156" s="1205">
        <f t="shared" si="21"/>
        <v>0</v>
      </c>
      <c r="AB156" s="1220">
        <f t="shared" si="21"/>
        <v>0</v>
      </c>
      <c r="AC156" s="1214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204">
        <f t="shared" si="23"/>
        <v>0</v>
      </c>
      <c r="AE156" s="1215">
        <f t="shared" si="23"/>
        <v>0</v>
      </c>
      <c r="AF156" s="1215">
        <f t="shared" si="23"/>
        <v>0</v>
      </c>
      <c r="AG156" s="1215">
        <f t="shared" si="23"/>
        <v>0</v>
      </c>
      <c r="AH156" s="1216">
        <f t="shared" si="23"/>
        <v>0</v>
      </c>
      <c r="AI156" s="1216">
        <f t="shared" si="23"/>
        <v>0</v>
      </c>
      <c r="AJ156" s="1217">
        <f>IF(ISERROR(VLOOKUP($A156,기획현황!$F:$BS,기획현황!$AM$1,FALSE))=TRUE,0,VLOOKUP($A156,기획현황!$F:$BS,기획현황!$AM$1,FALSE))</f>
        <v>0</v>
      </c>
      <c r="AK156" s="1212">
        <f t="shared" si="18"/>
        <v>0</v>
      </c>
      <c r="AL156" s="31"/>
    </row>
    <row r="157" spans="2:38" ht="53.25" customHeight="1">
      <c r="B157" s="304" t="str">
        <f t="shared" si="20"/>
        <v/>
      </c>
      <c r="C157" s="1199">
        <f>IF(ISERROR(VLOOKUP($A157,기획현황!$F:$BS,기획현황!$AG$1,FALSE))=TRUE,0,VLOOKUP($A157,기획현황!$F:$BS,기획현황!$AG$1,FALSE))</f>
        <v>0</v>
      </c>
      <c r="D157" s="1199">
        <f>IF(ISERROR(VLOOKUP($A157,기획현황!$F:$BS,기획현황!$AK$1,FALSE))=TRUE,0,VLOOKUP($A157,기획현황!$F:$BS,기획현황!$AK$1,FALSE))</f>
        <v>0</v>
      </c>
      <c r="F157" s="1222"/>
      <c r="G157" s="1201" t="str">
        <f>IF(ISERROR(VLOOKUP($A157,기획현황!$F:$BS,기획현황!$U$1,FALSE))=TRUE,"",VLOOKUP($A157,기획현황!$F:$BS,기획현황!$U$1,FALSE))</f>
        <v/>
      </c>
      <c r="H157" s="1201" t="str">
        <f>IF(ISERROR(VLOOKUP($A157,기획현황!$F:$BS,기획현황!$X$1,FALSE))=TRUE,"",VLOOKUP($A157,기획현황!$F:$BS,기획현황!$X$1,FALSE))</f>
        <v/>
      </c>
      <c r="I157" s="1202" t="str">
        <f>IF(ISERROR(VLOOKUP($A157,기획현황!$F:$BS,기획현황!$AG$1,FALSE))=TRUE,"",VLOOKUP($A157,기획현황!$F:$BS,기획현황!$AG$1,FALSE))</f>
        <v/>
      </c>
      <c r="J157" s="1219">
        <f>SUMIF(기획현황!$F:$F,$A157,기획현황!$AF:$AF)</f>
        <v>0</v>
      </c>
      <c r="K157" s="1204">
        <f>IF(ISERROR(VLOOKUP($A157,기획현황!$F:$BS,기획현황!$AU$1,FALSE))=TRUE,0,VLOOKUP($A157,기획현황!$F:$BS,기획현황!$AU$1,FALSE))</f>
        <v>0</v>
      </c>
      <c r="L157" s="1205">
        <f>IF(ISERROR(VLOOKUP($A157,기획현황!$F:$BS,기획현황!$AV$1,FALSE))=TRUE,0,VLOOKUP($A157,기획현황!$F:$BS,기획현황!$AV$1,FALSE))</f>
        <v>0</v>
      </c>
      <c r="M157" s="1206">
        <f>IF(ISERROR(VLOOKUP($A157,기획현황!$F:$BS,기획현황!$AW$1,FALSE))=TRUE,0,VLOOKUP($A157,기획현황!$F:$BS,기획현황!$AW$1,FALSE))</f>
        <v>0</v>
      </c>
      <c r="N157" s="1214">
        <f>IF(ISERROR(VLOOKUP($A157,기획현황!$F:$BS,기획현황!$AP$1,FALSE))=TRUE,0,VLOOKUP($A157,기획현황!$F:$BS,기획현황!$AP$1,FALSE))</f>
        <v>0</v>
      </c>
      <c r="O157" s="1204">
        <f t="shared" si="22"/>
        <v>0</v>
      </c>
      <c r="P157" s="1218">
        <f t="shared" si="22"/>
        <v>0</v>
      </c>
      <c r="Q157" s="1215">
        <f t="shared" si="22"/>
        <v>0</v>
      </c>
      <c r="R157" s="1215">
        <f t="shared" si="22"/>
        <v>0</v>
      </c>
      <c r="S157" s="1216">
        <f t="shared" si="22"/>
        <v>0</v>
      </c>
      <c r="T157" s="1216">
        <f t="shared" si="22"/>
        <v>0</v>
      </c>
      <c r="U157" s="1217">
        <f>IF(ISERROR(VLOOKUP($A157,기획현황!$F:$BS,기획현황!$AM$1,FALSE))=TRUE,0,VLOOKUP($A157,기획현황!$F:$BS,기획현황!$AM$1,FALSE))</f>
        <v>0</v>
      </c>
      <c r="V157" s="1212">
        <f t="shared" si="19"/>
        <v>0</v>
      </c>
      <c r="W157" s="1213">
        <f>IF(ISERROR(VLOOKUP($A157,기획현황!$F:$BS,기획현황!$BG$1,FALSE))=TRUE,0,VLOOKUP($A157,기획현황!$F:$BS,기획현황!$BG$1,FALSE))</f>
        <v>0</v>
      </c>
      <c r="X157" s="1212"/>
      <c r="Y157" s="231"/>
      <c r="Z157" s="1204">
        <f t="shared" si="21"/>
        <v>0</v>
      </c>
      <c r="AA157" s="1205">
        <f t="shared" si="21"/>
        <v>0</v>
      </c>
      <c r="AB157" s="1220">
        <f t="shared" si="21"/>
        <v>0</v>
      </c>
      <c r="AC157" s="1214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204">
        <f t="shared" si="23"/>
        <v>0</v>
      </c>
      <c r="AE157" s="1215">
        <f t="shared" si="23"/>
        <v>0</v>
      </c>
      <c r="AF157" s="1215">
        <f t="shared" si="23"/>
        <v>0</v>
      </c>
      <c r="AG157" s="1215">
        <f t="shared" si="23"/>
        <v>0</v>
      </c>
      <c r="AH157" s="1216">
        <f t="shared" si="23"/>
        <v>0</v>
      </c>
      <c r="AI157" s="1216">
        <f t="shared" si="23"/>
        <v>0</v>
      </c>
      <c r="AJ157" s="1217">
        <f>IF(ISERROR(VLOOKUP($A157,기획현황!$F:$BS,기획현황!$AM$1,FALSE))=TRUE,0,VLOOKUP($A157,기획현황!$F:$BS,기획현황!$AM$1,FALSE))</f>
        <v>0</v>
      </c>
      <c r="AK157" s="1212">
        <f t="shared" si="18"/>
        <v>0</v>
      </c>
      <c r="AL157" s="31"/>
    </row>
    <row r="158" spans="2:38" ht="53.25" customHeight="1">
      <c r="B158" s="304" t="str">
        <f t="shared" si="20"/>
        <v/>
      </c>
      <c r="C158" s="1199">
        <f>IF(ISERROR(VLOOKUP($A158,기획현황!$F:$BS,기획현황!$AG$1,FALSE))=TRUE,0,VLOOKUP($A158,기획현황!$F:$BS,기획현황!$AG$1,FALSE))</f>
        <v>0</v>
      </c>
      <c r="D158" s="1199">
        <f>IF(ISERROR(VLOOKUP($A158,기획현황!$F:$BS,기획현황!$AK$1,FALSE))=TRUE,0,VLOOKUP($A158,기획현황!$F:$BS,기획현황!$AK$1,FALSE))</f>
        <v>0</v>
      </c>
      <c r="F158" s="1222"/>
      <c r="G158" s="1201" t="str">
        <f>IF(ISERROR(VLOOKUP($A158,기획현황!$F:$BS,기획현황!$U$1,FALSE))=TRUE,"",VLOOKUP($A158,기획현황!$F:$BS,기획현황!$U$1,FALSE))</f>
        <v/>
      </c>
      <c r="H158" s="1201" t="str">
        <f>IF(ISERROR(VLOOKUP($A158,기획현황!$F:$BS,기획현황!$X$1,FALSE))=TRUE,"",VLOOKUP($A158,기획현황!$F:$BS,기획현황!$X$1,FALSE))</f>
        <v/>
      </c>
      <c r="I158" s="1202" t="str">
        <f>IF(ISERROR(VLOOKUP($A158,기획현황!$F:$BS,기획현황!$AG$1,FALSE))=TRUE,"",VLOOKUP($A158,기획현황!$F:$BS,기획현황!$AG$1,FALSE))</f>
        <v/>
      </c>
      <c r="J158" s="1219">
        <f>SUMIF(기획현황!$F:$F,$A158,기획현황!$AF:$AF)</f>
        <v>0</v>
      </c>
      <c r="K158" s="1204">
        <f>IF(ISERROR(VLOOKUP($A158,기획현황!$F:$BS,기획현황!$AU$1,FALSE))=TRUE,0,VLOOKUP($A158,기획현황!$F:$BS,기획현황!$AU$1,FALSE))</f>
        <v>0</v>
      </c>
      <c r="L158" s="1205">
        <f>IF(ISERROR(VLOOKUP($A158,기획현황!$F:$BS,기획현황!$AV$1,FALSE))=TRUE,0,VLOOKUP($A158,기획현황!$F:$BS,기획현황!$AV$1,FALSE))</f>
        <v>0</v>
      </c>
      <c r="M158" s="1206">
        <f>IF(ISERROR(VLOOKUP($A158,기획현황!$F:$BS,기획현황!$AW$1,FALSE))=TRUE,0,VLOOKUP($A158,기획현황!$F:$BS,기획현황!$AW$1,FALSE))</f>
        <v>0</v>
      </c>
      <c r="N158" s="1214">
        <f>IF(ISERROR(VLOOKUP($A158,기획현황!$F:$BS,기획현황!$AP$1,FALSE))=TRUE,0,VLOOKUP($A158,기획현황!$F:$BS,기획현황!$AP$1,FALSE))</f>
        <v>0</v>
      </c>
      <c r="O158" s="1204">
        <f t="shared" si="22"/>
        <v>0</v>
      </c>
      <c r="P158" s="1218">
        <f t="shared" si="22"/>
        <v>0</v>
      </c>
      <c r="Q158" s="1215">
        <f t="shared" si="22"/>
        <v>0</v>
      </c>
      <c r="R158" s="1215">
        <f t="shared" si="22"/>
        <v>0</v>
      </c>
      <c r="S158" s="1216">
        <f t="shared" si="22"/>
        <v>0</v>
      </c>
      <c r="T158" s="1216">
        <f t="shared" si="22"/>
        <v>0</v>
      </c>
      <c r="U158" s="1217">
        <f>IF(ISERROR(VLOOKUP($A158,기획현황!$F:$BS,기획현황!$AM$1,FALSE))=TRUE,0,VLOOKUP($A158,기획현황!$F:$BS,기획현황!$AM$1,FALSE))</f>
        <v>0</v>
      </c>
      <c r="V158" s="1212">
        <f t="shared" si="19"/>
        <v>0</v>
      </c>
      <c r="W158" s="1213">
        <f>IF(ISERROR(VLOOKUP($A158,기획현황!$F:$BS,기획현황!$BG$1,FALSE))=TRUE,0,VLOOKUP($A158,기획현황!$F:$BS,기획현황!$BG$1,FALSE))</f>
        <v>0</v>
      </c>
      <c r="X158" s="1212"/>
      <c r="Y158" s="231"/>
      <c r="Z158" s="1204">
        <f t="shared" si="21"/>
        <v>0</v>
      </c>
      <c r="AA158" s="1205">
        <f t="shared" si="21"/>
        <v>0</v>
      </c>
      <c r="AB158" s="1220">
        <f t="shared" si="21"/>
        <v>0</v>
      </c>
      <c r="AC158" s="1214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204">
        <f t="shared" si="23"/>
        <v>0</v>
      </c>
      <c r="AE158" s="1215">
        <f t="shared" si="23"/>
        <v>0</v>
      </c>
      <c r="AF158" s="1215">
        <f t="shared" si="23"/>
        <v>0</v>
      </c>
      <c r="AG158" s="1215">
        <f t="shared" si="23"/>
        <v>0</v>
      </c>
      <c r="AH158" s="1216">
        <f t="shared" si="23"/>
        <v>0</v>
      </c>
      <c r="AI158" s="1216">
        <f t="shared" si="23"/>
        <v>0</v>
      </c>
      <c r="AJ158" s="1217">
        <f>IF(ISERROR(VLOOKUP($A158,기획현황!$F:$BS,기획현황!$AM$1,FALSE))=TRUE,0,VLOOKUP($A158,기획현황!$F:$BS,기획현황!$AM$1,FALSE))</f>
        <v>0</v>
      </c>
      <c r="AK158" s="1212">
        <f t="shared" si="18"/>
        <v>0</v>
      </c>
      <c r="AL158" s="31"/>
    </row>
    <row r="159" spans="2:38" ht="53.25" customHeight="1">
      <c r="B159" s="304" t="str">
        <f t="shared" si="20"/>
        <v/>
      </c>
      <c r="C159" s="1199">
        <f>IF(ISERROR(VLOOKUP($A159,기획현황!$F:$BS,기획현황!$AG$1,FALSE))=TRUE,0,VLOOKUP($A159,기획현황!$F:$BS,기획현황!$AG$1,FALSE))</f>
        <v>0</v>
      </c>
      <c r="D159" s="1199">
        <f>IF(ISERROR(VLOOKUP($A159,기획현황!$F:$BS,기획현황!$AK$1,FALSE))=TRUE,0,VLOOKUP($A159,기획현황!$F:$BS,기획현황!$AK$1,FALSE))</f>
        <v>0</v>
      </c>
      <c r="F159" s="1222"/>
      <c r="G159" s="1201" t="str">
        <f>IF(ISERROR(VLOOKUP($A159,기획현황!$F:$BS,기획현황!$U$1,FALSE))=TRUE,"",VLOOKUP($A159,기획현황!$F:$BS,기획현황!$U$1,FALSE))</f>
        <v/>
      </c>
      <c r="H159" s="1201" t="str">
        <f>IF(ISERROR(VLOOKUP($A159,기획현황!$F:$BS,기획현황!$X$1,FALSE))=TRUE,"",VLOOKUP($A159,기획현황!$F:$BS,기획현황!$X$1,FALSE))</f>
        <v/>
      </c>
      <c r="I159" s="1202" t="str">
        <f>IF(ISERROR(VLOOKUP($A159,기획현황!$F:$BS,기획현황!$AG$1,FALSE))=TRUE,"",VLOOKUP($A159,기획현황!$F:$BS,기획현황!$AG$1,FALSE))</f>
        <v/>
      </c>
      <c r="J159" s="1219">
        <f>SUMIF(기획현황!$F:$F,$A159,기획현황!$AF:$AF)</f>
        <v>0</v>
      </c>
      <c r="K159" s="1204">
        <f>IF(ISERROR(VLOOKUP($A159,기획현황!$F:$BS,기획현황!$AU$1,FALSE))=TRUE,0,VLOOKUP($A159,기획현황!$F:$BS,기획현황!$AU$1,FALSE))</f>
        <v>0</v>
      </c>
      <c r="L159" s="1205">
        <f>IF(ISERROR(VLOOKUP($A159,기획현황!$F:$BS,기획현황!$AV$1,FALSE))=TRUE,0,VLOOKUP($A159,기획현황!$F:$BS,기획현황!$AV$1,FALSE))</f>
        <v>0</v>
      </c>
      <c r="M159" s="1206">
        <f>IF(ISERROR(VLOOKUP($A159,기획현황!$F:$BS,기획현황!$AW$1,FALSE))=TRUE,0,VLOOKUP($A159,기획현황!$F:$BS,기획현황!$AW$1,FALSE))</f>
        <v>0</v>
      </c>
      <c r="N159" s="1214">
        <f>IF(ISERROR(VLOOKUP($A159,기획현황!$F:$BS,기획현황!$AP$1,FALSE))=TRUE,0,VLOOKUP($A159,기획현황!$F:$BS,기획현황!$AP$1,FALSE))</f>
        <v>0</v>
      </c>
      <c r="O159" s="1204">
        <f t="shared" si="22"/>
        <v>0</v>
      </c>
      <c r="P159" s="1218">
        <f t="shared" si="22"/>
        <v>0</v>
      </c>
      <c r="Q159" s="1215">
        <f t="shared" si="22"/>
        <v>0</v>
      </c>
      <c r="R159" s="1215">
        <f t="shared" si="22"/>
        <v>0</v>
      </c>
      <c r="S159" s="1216">
        <f t="shared" si="22"/>
        <v>0</v>
      </c>
      <c r="T159" s="1216">
        <f t="shared" si="22"/>
        <v>0</v>
      </c>
      <c r="U159" s="1217">
        <f>IF(ISERROR(VLOOKUP($A159,기획현황!$F:$BS,기획현황!$AM$1,FALSE))=TRUE,0,VLOOKUP($A159,기획현황!$F:$BS,기획현황!$AM$1,FALSE))</f>
        <v>0</v>
      </c>
      <c r="V159" s="1212">
        <f t="shared" si="19"/>
        <v>0</v>
      </c>
      <c r="W159" s="1213">
        <f>IF(ISERROR(VLOOKUP($A159,기획현황!$F:$BS,기획현황!$BG$1,FALSE))=TRUE,0,VLOOKUP($A159,기획현황!$F:$BS,기획현황!$BG$1,FALSE))</f>
        <v>0</v>
      </c>
      <c r="X159" s="1212"/>
      <c r="Y159" s="231"/>
      <c r="Z159" s="1204">
        <f t="shared" si="21"/>
        <v>0</v>
      </c>
      <c r="AA159" s="1205">
        <f t="shared" si="21"/>
        <v>0</v>
      </c>
      <c r="AB159" s="1220">
        <f t="shared" si="21"/>
        <v>0</v>
      </c>
      <c r="AC159" s="1214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204">
        <f t="shared" si="23"/>
        <v>0</v>
      </c>
      <c r="AE159" s="1215">
        <f t="shared" si="23"/>
        <v>0</v>
      </c>
      <c r="AF159" s="1215">
        <f t="shared" si="23"/>
        <v>0</v>
      </c>
      <c r="AG159" s="1215">
        <f t="shared" si="23"/>
        <v>0</v>
      </c>
      <c r="AH159" s="1216">
        <f t="shared" si="23"/>
        <v>0</v>
      </c>
      <c r="AI159" s="1216">
        <f t="shared" si="23"/>
        <v>0</v>
      </c>
      <c r="AJ159" s="1217">
        <f>IF(ISERROR(VLOOKUP($A159,기획현황!$F:$BS,기획현황!$AM$1,FALSE))=TRUE,0,VLOOKUP($A159,기획현황!$F:$BS,기획현황!$AM$1,FALSE))</f>
        <v>0</v>
      </c>
      <c r="AK159" s="1212">
        <f t="shared" si="18"/>
        <v>0</v>
      </c>
      <c r="AL159" s="31"/>
    </row>
    <row r="160" spans="2:38" ht="53.25" customHeight="1">
      <c r="B160" s="304" t="str">
        <f t="shared" si="20"/>
        <v/>
      </c>
      <c r="C160" s="1199">
        <f>IF(ISERROR(VLOOKUP($A160,기획현황!$F:$BS,기획현황!$AG$1,FALSE))=TRUE,0,VLOOKUP($A160,기획현황!$F:$BS,기획현황!$AG$1,FALSE))</f>
        <v>0</v>
      </c>
      <c r="D160" s="1199">
        <f>IF(ISERROR(VLOOKUP($A160,기획현황!$F:$BS,기획현황!$AK$1,FALSE))=TRUE,0,VLOOKUP($A160,기획현황!$F:$BS,기획현황!$AK$1,FALSE))</f>
        <v>0</v>
      </c>
      <c r="F160" s="1222"/>
      <c r="G160" s="1201" t="str">
        <f>IF(ISERROR(VLOOKUP($A160,기획현황!$F:$BS,기획현황!$U$1,FALSE))=TRUE,"",VLOOKUP($A160,기획현황!$F:$BS,기획현황!$U$1,FALSE))</f>
        <v/>
      </c>
      <c r="H160" s="1201" t="str">
        <f>IF(ISERROR(VLOOKUP($A160,기획현황!$F:$BS,기획현황!$X$1,FALSE))=TRUE,"",VLOOKUP($A160,기획현황!$F:$BS,기획현황!$X$1,FALSE))</f>
        <v/>
      </c>
      <c r="I160" s="1202" t="str">
        <f>IF(ISERROR(VLOOKUP($A160,기획현황!$F:$BS,기획현황!$AG$1,FALSE))=TRUE,"",VLOOKUP($A160,기획현황!$F:$BS,기획현황!$AG$1,FALSE))</f>
        <v/>
      </c>
      <c r="J160" s="1219">
        <f>SUMIF(기획현황!$F:$F,$A160,기획현황!$AF:$AF)</f>
        <v>0</v>
      </c>
      <c r="K160" s="1204">
        <f>IF(ISERROR(VLOOKUP($A160,기획현황!$F:$BS,기획현황!$AU$1,FALSE))=TRUE,0,VLOOKUP($A160,기획현황!$F:$BS,기획현황!$AU$1,FALSE))</f>
        <v>0</v>
      </c>
      <c r="L160" s="1205">
        <f>IF(ISERROR(VLOOKUP($A160,기획현황!$F:$BS,기획현황!$AV$1,FALSE))=TRUE,0,VLOOKUP($A160,기획현황!$F:$BS,기획현황!$AV$1,FALSE))</f>
        <v>0</v>
      </c>
      <c r="M160" s="1206">
        <f>IF(ISERROR(VLOOKUP($A160,기획현황!$F:$BS,기획현황!$AW$1,FALSE))=TRUE,0,VLOOKUP($A160,기획현황!$F:$BS,기획현황!$AW$1,FALSE))</f>
        <v>0</v>
      </c>
      <c r="N160" s="1214">
        <f>IF(ISERROR(VLOOKUP($A160,기획현황!$F:$BS,기획현황!$AP$1,FALSE))=TRUE,0,VLOOKUP($A160,기획현황!$F:$BS,기획현황!$AP$1,FALSE))</f>
        <v>0</v>
      </c>
      <c r="O160" s="1204">
        <f t="shared" si="22"/>
        <v>0</v>
      </c>
      <c r="P160" s="1218">
        <f t="shared" si="22"/>
        <v>0</v>
      </c>
      <c r="Q160" s="1215">
        <f t="shared" si="22"/>
        <v>0</v>
      </c>
      <c r="R160" s="1215">
        <f t="shared" si="22"/>
        <v>0</v>
      </c>
      <c r="S160" s="1216">
        <f t="shared" si="22"/>
        <v>0</v>
      </c>
      <c r="T160" s="1216">
        <f t="shared" si="22"/>
        <v>0</v>
      </c>
      <c r="U160" s="1217">
        <f>IF(ISERROR(VLOOKUP($A160,기획현황!$F:$BS,기획현황!$AM$1,FALSE))=TRUE,0,VLOOKUP($A160,기획현황!$F:$BS,기획현황!$AM$1,FALSE))</f>
        <v>0</v>
      </c>
      <c r="V160" s="1212">
        <f t="shared" si="19"/>
        <v>0</v>
      </c>
      <c r="W160" s="1213">
        <f>IF(ISERROR(VLOOKUP($A160,기획현황!$F:$BS,기획현황!$BG$1,FALSE))=TRUE,0,VLOOKUP($A160,기획현황!$F:$BS,기획현황!$BG$1,FALSE))</f>
        <v>0</v>
      </c>
      <c r="X160" s="1212"/>
      <c r="Y160" s="231"/>
      <c r="Z160" s="1204">
        <f t="shared" si="21"/>
        <v>0</v>
      </c>
      <c r="AA160" s="1205">
        <f t="shared" si="21"/>
        <v>0</v>
      </c>
      <c r="AB160" s="1220">
        <f t="shared" si="21"/>
        <v>0</v>
      </c>
      <c r="AC160" s="1214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204">
        <f t="shared" si="23"/>
        <v>0</v>
      </c>
      <c r="AE160" s="1215">
        <f t="shared" si="23"/>
        <v>0</v>
      </c>
      <c r="AF160" s="1215">
        <f t="shared" si="23"/>
        <v>0</v>
      </c>
      <c r="AG160" s="1215">
        <f t="shared" si="23"/>
        <v>0</v>
      </c>
      <c r="AH160" s="1216">
        <f t="shared" si="23"/>
        <v>0</v>
      </c>
      <c r="AI160" s="1216">
        <f t="shared" si="23"/>
        <v>0</v>
      </c>
      <c r="AJ160" s="1217">
        <f>IF(ISERROR(VLOOKUP($A160,기획현황!$F:$BS,기획현황!$AM$1,FALSE))=TRUE,0,VLOOKUP($A160,기획현황!$F:$BS,기획현황!$AM$1,FALSE))</f>
        <v>0</v>
      </c>
      <c r="AK160" s="1212">
        <f t="shared" si="18"/>
        <v>0</v>
      </c>
      <c r="AL160" s="31"/>
    </row>
    <row r="161" spans="2:38" ht="53.25" customHeight="1">
      <c r="B161" s="304" t="str">
        <f t="shared" si="20"/>
        <v/>
      </c>
      <c r="C161" s="1199">
        <f>IF(ISERROR(VLOOKUP($A161,기획현황!$F:$BS,기획현황!$AG$1,FALSE))=TRUE,0,VLOOKUP($A161,기획현황!$F:$BS,기획현황!$AG$1,FALSE))</f>
        <v>0</v>
      </c>
      <c r="D161" s="1199">
        <f>IF(ISERROR(VLOOKUP($A161,기획현황!$F:$BS,기획현황!$AK$1,FALSE))=TRUE,0,VLOOKUP($A161,기획현황!$F:$BS,기획현황!$AK$1,FALSE))</f>
        <v>0</v>
      </c>
      <c r="F161" s="1222"/>
      <c r="G161" s="1201" t="str">
        <f>IF(ISERROR(VLOOKUP($A161,기획현황!$F:$BS,기획현황!$U$1,FALSE))=TRUE,"",VLOOKUP($A161,기획현황!$F:$BS,기획현황!$U$1,FALSE))</f>
        <v/>
      </c>
      <c r="H161" s="1201" t="str">
        <f>IF(ISERROR(VLOOKUP($A161,기획현황!$F:$BS,기획현황!$X$1,FALSE))=TRUE,"",VLOOKUP($A161,기획현황!$F:$BS,기획현황!$X$1,FALSE))</f>
        <v/>
      </c>
      <c r="I161" s="1202" t="str">
        <f>IF(ISERROR(VLOOKUP($A161,기획현황!$F:$BS,기획현황!$AG$1,FALSE))=TRUE,"",VLOOKUP($A161,기획현황!$F:$BS,기획현황!$AG$1,FALSE))</f>
        <v/>
      </c>
      <c r="J161" s="1219">
        <f>SUMIF(기획현황!$F:$F,$A161,기획현황!$AF:$AF)</f>
        <v>0</v>
      </c>
      <c r="K161" s="1204">
        <f>IF(ISERROR(VLOOKUP($A161,기획현황!$F:$BS,기획현황!$AU$1,FALSE))=TRUE,0,VLOOKUP($A161,기획현황!$F:$BS,기획현황!$AU$1,FALSE))</f>
        <v>0</v>
      </c>
      <c r="L161" s="1205">
        <f>IF(ISERROR(VLOOKUP($A161,기획현황!$F:$BS,기획현황!$AV$1,FALSE))=TRUE,0,VLOOKUP($A161,기획현황!$F:$BS,기획현황!$AV$1,FALSE))</f>
        <v>0</v>
      </c>
      <c r="M161" s="1206">
        <f>IF(ISERROR(VLOOKUP($A161,기획현황!$F:$BS,기획현황!$AW$1,FALSE))=TRUE,0,VLOOKUP($A161,기획현황!$F:$BS,기획현황!$AW$1,FALSE))</f>
        <v>0</v>
      </c>
      <c r="N161" s="1214">
        <f>IF(ISERROR(VLOOKUP($A161,기획현황!$F:$BS,기획현황!$AP$1,FALSE))=TRUE,0,VLOOKUP($A161,기획현황!$F:$BS,기획현황!$AP$1,FALSE))</f>
        <v>0</v>
      </c>
      <c r="O161" s="1204">
        <f t="shared" si="22"/>
        <v>0</v>
      </c>
      <c r="P161" s="1218">
        <f t="shared" si="22"/>
        <v>0</v>
      </c>
      <c r="Q161" s="1215">
        <f t="shared" si="22"/>
        <v>0</v>
      </c>
      <c r="R161" s="1215">
        <f t="shared" si="22"/>
        <v>0</v>
      </c>
      <c r="S161" s="1216">
        <f t="shared" si="22"/>
        <v>0</v>
      </c>
      <c r="T161" s="1216">
        <f t="shared" si="22"/>
        <v>0</v>
      </c>
      <c r="U161" s="1217">
        <f>IF(ISERROR(VLOOKUP($A161,기획현황!$F:$BS,기획현황!$AM$1,FALSE))=TRUE,0,VLOOKUP($A161,기획현황!$F:$BS,기획현황!$AM$1,FALSE))</f>
        <v>0</v>
      </c>
      <c r="V161" s="1212">
        <f t="shared" si="19"/>
        <v>0</v>
      </c>
      <c r="W161" s="1213">
        <f>IF(ISERROR(VLOOKUP($A161,기획현황!$F:$BS,기획현황!$BG$1,FALSE))=TRUE,0,VLOOKUP($A161,기획현황!$F:$BS,기획현황!$BG$1,FALSE))</f>
        <v>0</v>
      </c>
      <c r="X161" s="1212"/>
      <c r="Y161" s="231"/>
      <c r="Z161" s="1204">
        <f t="shared" si="21"/>
        <v>0</v>
      </c>
      <c r="AA161" s="1205">
        <f t="shared" si="21"/>
        <v>0</v>
      </c>
      <c r="AB161" s="1220">
        <f t="shared" si="21"/>
        <v>0</v>
      </c>
      <c r="AC161" s="1214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204">
        <f t="shared" si="23"/>
        <v>0</v>
      </c>
      <c r="AE161" s="1215">
        <f t="shared" si="23"/>
        <v>0</v>
      </c>
      <c r="AF161" s="1215">
        <f t="shared" si="23"/>
        <v>0</v>
      </c>
      <c r="AG161" s="1215">
        <f t="shared" si="23"/>
        <v>0</v>
      </c>
      <c r="AH161" s="1216">
        <f t="shared" si="23"/>
        <v>0</v>
      </c>
      <c r="AI161" s="1216">
        <f t="shared" si="23"/>
        <v>0</v>
      </c>
      <c r="AJ161" s="1217">
        <f>IF(ISERROR(VLOOKUP($A161,기획현황!$F:$BS,기획현황!$AM$1,FALSE))=TRUE,0,VLOOKUP($A161,기획현황!$F:$BS,기획현황!$AM$1,FALSE))</f>
        <v>0</v>
      </c>
      <c r="AK161" s="1212">
        <f t="shared" si="18"/>
        <v>0</v>
      </c>
      <c r="AL161" s="31"/>
    </row>
    <row r="162" spans="2:38" ht="53.25" customHeight="1">
      <c r="B162" s="304" t="str">
        <f t="shared" si="20"/>
        <v/>
      </c>
      <c r="C162" s="1199">
        <f>IF(ISERROR(VLOOKUP($A162,기획현황!$F:$BS,기획현황!$AG$1,FALSE))=TRUE,0,VLOOKUP($A162,기획현황!$F:$BS,기획현황!$AG$1,FALSE))</f>
        <v>0</v>
      </c>
      <c r="D162" s="1199">
        <f>IF(ISERROR(VLOOKUP($A162,기획현황!$F:$BS,기획현황!$AK$1,FALSE))=TRUE,0,VLOOKUP($A162,기획현황!$F:$BS,기획현황!$AK$1,FALSE))</f>
        <v>0</v>
      </c>
      <c r="F162" s="1222"/>
      <c r="G162" s="1201" t="str">
        <f>IF(ISERROR(VLOOKUP($A162,기획현황!$F:$BS,기획현황!$U$1,FALSE))=TRUE,"",VLOOKUP($A162,기획현황!$F:$BS,기획현황!$U$1,FALSE))</f>
        <v/>
      </c>
      <c r="H162" s="1201" t="str">
        <f>IF(ISERROR(VLOOKUP($A162,기획현황!$F:$BS,기획현황!$X$1,FALSE))=TRUE,"",VLOOKUP($A162,기획현황!$F:$BS,기획현황!$X$1,FALSE))</f>
        <v/>
      </c>
      <c r="I162" s="1202" t="str">
        <f>IF(ISERROR(VLOOKUP($A162,기획현황!$F:$BS,기획현황!$AG$1,FALSE))=TRUE,"",VLOOKUP($A162,기획현황!$F:$BS,기획현황!$AG$1,FALSE))</f>
        <v/>
      </c>
      <c r="J162" s="1219">
        <f>SUMIF(기획현황!$F:$F,$A162,기획현황!$AF:$AF)</f>
        <v>0</v>
      </c>
      <c r="K162" s="1204">
        <f>IF(ISERROR(VLOOKUP($A162,기획현황!$F:$BS,기획현황!$AU$1,FALSE))=TRUE,0,VLOOKUP($A162,기획현황!$F:$BS,기획현황!$AU$1,FALSE))</f>
        <v>0</v>
      </c>
      <c r="L162" s="1205">
        <f>IF(ISERROR(VLOOKUP($A162,기획현황!$F:$BS,기획현황!$AV$1,FALSE))=TRUE,0,VLOOKUP($A162,기획현황!$F:$BS,기획현황!$AV$1,FALSE))</f>
        <v>0</v>
      </c>
      <c r="M162" s="1206">
        <f>IF(ISERROR(VLOOKUP($A162,기획현황!$F:$BS,기획현황!$AW$1,FALSE))=TRUE,0,VLOOKUP($A162,기획현황!$F:$BS,기획현황!$AW$1,FALSE))</f>
        <v>0</v>
      </c>
      <c r="N162" s="1214">
        <f>IF(ISERROR(VLOOKUP($A162,기획현황!$F:$BS,기획현황!$AP$1,FALSE))=TRUE,0,VLOOKUP($A162,기획현황!$F:$BS,기획현황!$AP$1,FALSE))</f>
        <v>0</v>
      </c>
      <c r="O162" s="1204">
        <f t="shared" si="22"/>
        <v>0</v>
      </c>
      <c r="P162" s="1218">
        <f t="shared" si="22"/>
        <v>0</v>
      </c>
      <c r="Q162" s="1215">
        <f t="shared" si="22"/>
        <v>0</v>
      </c>
      <c r="R162" s="1215">
        <f t="shared" si="22"/>
        <v>0</v>
      </c>
      <c r="S162" s="1216">
        <f t="shared" si="22"/>
        <v>0</v>
      </c>
      <c r="T162" s="1216">
        <f t="shared" si="22"/>
        <v>0</v>
      </c>
      <c r="U162" s="1217">
        <f>IF(ISERROR(VLOOKUP($A162,기획현황!$F:$BS,기획현황!$AM$1,FALSE))=TRUE,0,VLOOKUP($A162,기획현황!$F:$BS,기획현황!$AM$1,FALSE))</f>
        <v>0</v>
      </c>
      <c r="V162" s="1212">
        <f t="shared" si="19"/>
        <v>0</v>
      </c>
      <c r="W162" s="1213">
        <f>IF(ISERROR(VLOOKUP($A162,기획현황!$F:$BS,기획현황!$BG$1,FALSE))=TRUE,0,VLOOKUP($A162,기획현황!$F:$BS,기획현황!$BG$1,FALSE))</f>
        <v>0</v>
      </c>
      <c r="X162" s="1212"/>
      <c r="Y162" s="231"/>
      <c r="Z162" s="1204">
        <f t="shared" si="21"/>
        <v>0</v>
      </c>
      <c r="AA162" s="1205">
        <f t="shared" si="21"/>
        <v>0</v>
      </c>
      <c r="AB162" s="1220">
        <f t="shared" si="21"/>
        <v>0</v>
      </c>
      <c r="AC162" s="1214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204">
        <f t="shared" si="23"/>
        <v>0</v>
      </c>
      <c r="AE162" s="1215">
        <f t="shared" si="23"/>
        <v>0</v>
      </c>
      <c r="AF162" s="1215">
        <f t="shared" si="23"/>
        <v>0</v>
      </c>
      <c r="AG162" s="1215">
        <f t="shared" si="23"/>
        <v>0</v>
      </c>
      <c r="AH162" s="1216">
        <f t="shared" si="23"/>
        <v>0</v>
      </c>
      <c r="AI162" s="1216">
        <f t="shared" si="23"/>
        <v>0</v>
      </c>
      <c r="AJ162" s="1217">
        <f>IF(ISERROR(VLOOKUP($A162,기획현황!$F:$BS,기획현황!$AM$1,FALSE))=TRUE,0,VLOOKUP($A162,기획현황!$F:$BS,기획현황!$AM$1,FALSE))</f>
        <v>0</v>
      </c>
      <c r="AK162" s="1212">
        <f t="shared" si="18"/>
        <v>0</v>
      </c>
      <c r="AL162" s="31"/>
    </row>
    <row r="163" spans="2:38" ht="53.25" customHeight="1">
      <c r="B163" s="304" t="str">
        <f t="shared" si="20"/>
        <v/>
      </c>
      <c r="C163" s="1199">
        <f>IF(ISERROR(VLOOKUP($A163,기획현황!$F:$BS,기획현황!$AG$1,FALSE))=TRUE,0,VLOOKUP($A163,기획현황!$F:$BS,기획현황!$AG$1,FALSE))</f>
        <v>0</v>
      </c>
      <c r="D163" s="1199">
        <f>IF(ISERROR(VLOOKUP($A163,기획현황!$F:$BS,기획현황!$AK$1,FALSE))=TRUE,0,VLOOKUP($A163,기획현황!$F:$BS,기획현황!$AK$1,FALSE))</f>
        <v>0</v>
      </c>
      <c r="F163" s="1222"/>
      <c r="G163" s="1201" t="str">
        <f>IF(ISERROR(VLOOKUP($A163,기획현황!$F:$BS,기획현황!$U$1,FALSE))=TRUE,"",VLOOKUP($A163,기획현황!$F:$BS,기획현황!$U$1,FALSE))</f>
        <v/>
      </c>
      <c r="H163" s="1201" t="str">
        <f>IF(ISERROR(VLOOKUP($A163,기획현황!$F:$BS,기획현황!$X$1,FALSE))=TRUE,"",VLOOKUP($A163,기획현황!$F:$BS,기획현황!$X$1,FALSE))</f>
        <v/>
      </c>
      <c r="I163" s="1202" t="str">
        <f>IF(ISERROR(VLOOKUP($A163,기획현황!$F:$BS,기획현황!$AG$1,FALSE))=TRUE,"",VLOOKUP($A163,기획현황!$F:$BS,기획현황!$AG$1,FALSE))</f>
        <v/>
      </c>
      <c r="J163" s="1219">
        <f>SUMIF(기획현황!$F:$F,$A163,기획현황!$AF:$AF)</f>
        <v>0</v>
      </c>
      <c r="K163" s="1204">
        <f>IF(ISERROR(VLOOKUP($A163,기획현황!$F:$BS,기획현황!$AU$1,FALSE))=TRUE,0,VLOOKUP($A163,기획현황!$F:$BS,기획현황!$AU$1,FALSE))</f>
        <v>0</v>
      </c>
      <c r="L163" s="1205">
        <f>IF(ISERROR(VLOOKUP($A163,기획현황!$F:$BS,기획현황!$AV$1,FALSE))=TRUE,0,VLOOKUP($A163,기획현황!$F:$BS,기획현황!$AV$1,FALSE))</f>
        <v>0</v>
      </c>
      <c r="M163" s="1206">
        <f>IF(ISERROR(VLOOKUP($A163,기획현황!$F:$BS,기획현황!$AW$1,FALSE))=TRUE,0,VLOOKUP($A163,기획현황!$F:$BS,기획현황!$AW$1,FALSE))</f>
        <v>0</v>
      </c>
      <c r="N163" s="1214">
        <f>IF(ISERROR(VLOOKUP($A163,기획현황!$F:$BS,기획현황!$AP$1,FALSE))=TRUE,0,VLOOKUP($A163,기획현황!$F:$BS,기획현황!$AP$1,FALSE))</f>
        <v>0</v>
      </c>
      <c r="O163" s="1204">
        <f t="shared" si="22"/>
        <v>0</v>
      </c>
      <c r="P163" s="1218">
        <f t="shared" si="22"/>
        <v>0</v>
      </c>
      <c r="Q163" s="1215">
        <f t="shared" si="22"/>
        <v>0</v>
      </c>
      <c r="R163" s="1215">
        <f t="shared" si="22"/>
        <v>0</v>
      </c>
      <c r="S163" s="1216">
        <f t="shared" si="22"/>
        <v>0</v>
      </c>
      <c r="T163" s="1216">
        <f t="shared" si="22"/>
        <v>0</v>
      </c>
      <c r="U163" s="1217">
        <f>IF(ISERROR(VLOOKUP($A163,기획현황!$F:$BS,기획현황!$AM$1,FALSE))=TRUE,0,VLOOKUP($A163,기획현황!$F:$BS,기획현황!$AM$1,FALSE))</f>
        <v>0</v>
      </c>
      <c r="V163" s="1212">
        <f t="shared" si="19"/>
        <v>0</v>
      </c>
      <c r="W163" s="1213">
        <f>IF(ISERROR(VLOOKUP($A163,기획현황!$F:$BS,기획현황!$BG$1,FALSE))=TRUE,0,VLOOKUP($A163,기획현황!$F:$BS,기획현황!$BG$1,FALSE))</f>
        <v>0</v>
      </c>
      <c r="X163" s="1212"/>
      <c r="Y163" s="231"/>
      <c r="Z163" s="1204">
        <f t="shared" si="21"/>
        <v>0</v>
      </c>
      <c r="AA163" s="1205">
        <f t="shared" si="21"/>
        <v>0</v>
      </c>
      <c r="AB163" s="1220">
        <f t="shared" si="21"/>
        <v>0</v>
      </c>
      <c r="AC163" s="1214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204">
        <f t="shared" si="23"/>
        <v>0</v>
      </c>
      <c r="AE163" s="1215">
        <f t="shared" si="23"/>
        <v>0</v>
      </c>
      <c r="AF163" s="1215">
        <f t="shared" si="23"/>
        <v>0</v>
      </c>
      <c r="AG163" s="1215">
        <f t="shared" si="23"/>
        <v>0</v>
      </c>
      <c r="AH163" s="1216">
        <f t="shared" si="23"/>
        <v>0</v>
      </c>
      <c r="AI163" s="1216">
        <f t="shared" si="23"/>
        <v>0</v>
      </c>
      <c r="AJ163" s="1217">
        <f>IF(ISERROR(VLOOKUP($A163,기획현황!$F:$BS,기획현황!$AM$1,FALSE))=TRUE,0,VLOOKUP($A163,기획현황!$F:$BS,기획현황!$AM$1,FALSE))</f>
        <v>0</v>
      </c>
      <c r="AK163" s="1212">
        <f t="shared" si="18"/>
        <v>0</v>
      </c>
      <c r="AL163" s="31"/>
    </row>
    <row r="164" spans="2:38" ht="53.25" customHeight="1">
      <c r="B164" s="304" t="str">
        <f t="shared" si="20"/>
        <v/>
      </c>
      <c r="C164" s="1199">
        <f>IF(ISERROR(VLOOKUP($A164,기획현황!$F:$BS,기획현황!$AG$1,FALSE))=TRUE,0,VLOOKUP($A164,기획현황!$F:$BS,기획현황!$AG$1,FALSE))</f>
        <v>0</v>
      </c>
      <c r="D164" s="1199">
        <f>IF(ISERROR(VLOOKUP($A164,기획현황!$F:$BS,기획현황!$AK$1,FALSE))=TRUE,0,VLOOKUP($A164,기획현황!$F:$BS,기획현황!$AK$1,FALSE))</f>
        <v>0</v>
      </c>
      <c r="F164" s="1222"/>
      <c r="G164" s="1201" t="str">
        <f>IF(ISERROR(VLOOKUP($A164,기획현황!$F:$BS,기획현황!$U$1,FALSE))=TRUE,"",VLOOKUP($A164,기획현황!$F:$BS,기획현황!$U$1,FALSE))</f>
        <v/>
      </c>
      <c r="H164" s="1201" t="str">
        <f>IF(ISERROR(VLOOKUP($A164,기획현황!$F:$BS,기획현황!$X$1,FALSE))=TRUE,"",VLOOKUP($A164,기획현황!$F:$BS,기획현황!$X$1,FALSE))</f>
        <v/>
      </c>
      <c r="I164" s="1202" t="str">
        <f>IF(ISERROR(VLOOKUP($A164,기획현황!$F:$BS,기획현황!$AG$1,FALSE))=TRUE,"",VLOOKUP($A164,기획현황!$F:$BS,기획현황!$AG$1,FALSE))</f>
        <v/>
      </c>
      <c r="J164" s="1219">
        <f>SUMIF(기획현황!$F:$F,$A164,기획현황!$AF:$AF)</f>
        <v>0</v>
      </c>
      <c r="K164" s="1204">
        <f>IF(ISERROR(VLOOKUP($A164,기획현황!$F:$BS,기획현황!$AU$1,FALSE))=TRUE,0,VLOOKUP($A164,기획현황!$F:$BS,기획현황!$AU$1,FALSE))</f>
        <v>0</v>
      </c>
      <c r="L164" s="1205">
        <f>IF(ISERROR(VLOOKUP($A164,기획현황!$F:$BS,기획현황!$AV$1,FALSE))=TRUE,0,VLOOKUP($A164,기획현황!$F:$BS,기획현황!$AV$1,FALSE))</f>
        <v>0</v>
      </c>
      <c r="M164" s="1206">
        <f>IF(ISERROR(VLOOKUP($A164,기획현황!$F:$BS,기획현황!$AW$1,FALSE))=TRUE,0,VLOOKUP($A164,기획현황!$F:$BS,기획현황!$AW$1,FALSE))</f>
        <v>0</v>
      </c>
      <c r="N164" s="1214">
        <f>IF(ISERROR(VLOOKUP($A164,기획현황!$F:$BS,기획현황!$AP$1,FALSE))=TRUE,0,VLOOKUP($A164,기획현황!$F:$BS,기획현황!$AP$1,FALSE))</f>
        <v>0</v>
      </c>
      <c r="O164" s="1204">
        <f t="shared" si="22"/>
        <v>0</v>
      </c>
      <c r="P164" s="1218">
        <f t="shared" si="22"/>
        <v>0</v>
      </c>
      <c r="Q164" s="1215">
        <f t="shared" si="22"/>
        <v>0</v>
      </c>
      <c r="R164" s="1215">
        <f t="shared" si="22"/>
        <v>0</v>
      </c>
      <c r="S164" s="1216">
        <f t="shared" si="22"/>
        <v>0</v>
      </c>
      <c r="T164" s="1216">
        <f t="shared" si="22"/>
        <v>0</v>
      </c>
      <c r="U164" s="1217">
        <f>IF(ISERROR(VLOOKUP($A164,기획현황!$F:$BS,기획현황!$AM$1,FALSE))=TRUE,0,VLOOKUP($A164,기획현황!$F:$BS,기획현황!$AM$1,FALSE))</f>
        <v>0</v>
      </c>
      <c r="V164" s="1212">
        <f t="shared" si="19"/>
        <v>0</v>
      </c>
      <c r="W164" s="1213">
        <f>IF(ISERROR(VLOOKUP($A164,기획현황!$F:$BS,기획현황!$BG$1,FALSE))=TRUE,0,VLOOKUP($A164,기획현황!$F:$BS,기획현황!$BG$1,FALSE))</f>
        <v>0</v>
      </c>
      <c r="X164" s="1212"/>
      <c r="Y164" s="231"/>
      <c r="Z164" s="1204">
        <f t="shared" si="21"/>
        <v>0</v>
      </c>
      <c r="AA164" s="1205">
        <f t="shared" si="21"/>
        <v>0</v>
      </c>
      <c r="AB164" s="1220">
        <f t="shared" si="21"/>
        <v>0</v>
      </c>
      <c r="AC164" s="1214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204">
        <f t="shared" si="23"/>
        <v>0</v>
      </c>
      <c r="AE164" s="1215">
        <f t="shared" si="23"/>
        <v>0</v>
      </c>
      <c r="AF164" s="1215">
        <f t="shared" si="23"/>
        <v>0</v>
      </c>
      <c r="AG164" s="1215">
        <f t="shared" si="23"/>
        <v>0</v>
      </c>
      <c r="AH164" s="1216">
        <f t="shared" si="23"/>
        <v>0</v>
      </c>
      <c r="AI164" s="1216">
        <f t="shared" si="23"/>
        <v>0</v>
      </c>
      <c r="AJ164" s="1217">
        <f>IF(ISERROR(VLOOKUP($A164,기획현황!$F:$BS,기획현황!$AM$1,FALSE))=TRUE,0,VLOOKUP($A164,기획현황!$F:$BS,기획현황!$AM$1,FALSE))</f>
        <v>0</v>
      </c>
      <c r="AK164" s="1212">
        <f t="shared" si="18"/>
        <v>0</v>
      </c>
      <c r="AL164" s="31"/>
    </row>
    <row r="165" spans="2:38" ht="53.25" customHeight="1">
      <c r="B165" s="304" t="str">
        <f t="shared" si="20"/>
        <v/>
      </c>
      <c r="C165" s="1199">
        <f>IF(ISERROR(VLOOKUP($A165,기획현황!$F:$BS,기획현황!$AG$1,FALSE))=TRUE,0,VLOOKUP($A165,기획현황!$F:$BS,기획현황!$AG$1,FALSE))</f>
        <v>0</v>
      </c>
      <c r="D165" s="1199">
        <f>IF(ISERROR(VLOOKUP($A165,기획현황!$F:$BS,기획현황!$AK$1,FALSE))=TRUE,0,VLOOKUP($A165,기획현황!$F:$BS,기획현황!$AK$1,FALSE))</f>
        <v>0</v>
      </c>
      <c r="F165" s="1222"/>
      <c r="G165" s="1201" t="str">
        <f>IF(ISERROR(VLOOKUP($A165,기획현황!$F:$BS,기획현황!$U$1,FALSE))=TRUE,"",VLOOKUP($A165,기획현황!$F:$BS,기획현황!$U$1,FALSE))</f>
        <v/>
      </c>
      <c r="H165" s="1201" t="str">
        <f>IF(ISERROR(VLOOKUP($A165,기획현황!$F:$BS,기획현황!$X$1,FALSE))=TRUE,"",VLOOKUP($A165,기획현황!$F:$BS,기획현황!$X$1,FALSE))</f>
        <v/>
      </c>
      <c r="I165" s="1202" t="str">
        <f>IF(ISERROR(VLOOKUP($A165,기획현황!$F:$BS,기획현황!$AG$1,FALSE))=TRUE,"",VLOOKUP($A165,기획현황!$F:$BS,기획현황!$AG$1,FALSE))</f>
        <v/>
      </c>
      <c r="J165" s="1219">
        <f>SUMIF(기획현황!$F:$F,$A165,기획현황!$AF:$AF)</f>
        <v>0</v>
      </c>
      <c r="K165" s="1204">
        <f>IF(ISERROR(VLOOKUP($A165,기획현황!$F:$BS,기획현황!$AU$1,FALSE))=TRUE,0,VLOOKUP($A165,기획현황!$F:$BS,기획현황!$AU$1,FALSE))</f>
        <v>0</v>
      </c>
      <c r="L165" s="1205">
        <f>IF(ISERROR(VLOOKUP($A165,기획현황!$F:$BS,기획현황!$AV$1,FALSE))=TRUE,0,VLOOKUP($A165,기획현황!$F:$BS,기획현황!$AV$1,FALSE))</f>
        <v>0</v>
      </c>
      <c r="M165" s="1206">
        <f>IF(ISERROR(VLOOKUP($A165,기획현황!$F:$BS,기획현황!$AW$1,FALSE))=TRUE,0,VLOOKUP($A165,기획현황!$F:$BS,기획현황!$AW$1,FALSE))</f>
        <v>0</v>
      </c>
      <c r="N165" s="1214">
        <f>IF(ISERROR(VLOOKUP($A165,기획현황!$F:$BS,기획현황!$AP$1,FALSE))=TRUE,0,VLOOKUP($A165,기획현황!$F:$BS,기획현황!$AP$1,FALSE))</f>
        <v>0</v>
      </c>
      <c r="O165" s="1204">
        <f t="shared" si="22"/>
        <v>0</v>
      </c>
      <c r="P165" s="1218">
        <f t="shared" si="22"/>
        <v>0</v>
      </c>
      <c r="Q165" s="1215">
        <f t="shared" si="22"/>
        <v>0</v>
      </c>
      <c r="R165" s="1215">
        <f t="shared" si="22"/>
        <v>0</v>
      </c>
      <c r="S165" s="1216">
        <f t="shared" si="22"/>
        <v>0</v>
      </c>
      <c r="T165" s="1216">
        <f t="shared" si="22"/>
        <v>0</v>
      </c>
      <c r="U165" s="1217">
        <f>IF(ISERROR(VLOOKUP($A165,기획현황!$F:$BS,기획현황!$AM$1,FALSE))=TRUE,0,VLOOKUP($A165,기획현황!$F:$BS,기획현황!$AM$1,FALSE))</f>
        <v>0</v>
      </c>
      <c r="V165" s="1212">
        <f t="shared" si="19"/>
        <v>0</v>
      </c>
      <c r="W165" s="1213">
        <f>IF(ISERROR(VLOOKUP($A165,기획현황!$F:$BS,기획현황!$BG$1,FALSE))=TRUE,0,VLOOKUP($A165,기획현황!$F:$BS,기획현황!$BG$1,FALSE))</f>
        <v>0</v>
      </c>
      <c r="X165" s="1212"/>
      <c r="Y165" s="231"/>
      <c r="Z165" s="1204">
        <f t="shared" si="21"/>
        <v>0</v>
      </c>
      <c r="AA165" s="1205">
        <f t="shared" si="21"/>
        <v>0</v>
      </c>
      <c r="AB165" s="1220">
        <f t="shared" si="21"/>
        <v>0</v>
      </c>
      <c r="AC165" s="1214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204">
        <f t="shared" si="23"/>
        <v>0</v>
      </c>
      <c r="AE165" s="1215">
        <f t="shared" si="23"/>
        <v>0</v>
      </c>
      <c r="AF165" s="1215">
        <f t="shared" si="23"/>
        <v>0</v>
      </c>
      <c r="AG165" s="1215">
        <f t="shared" si="23"/>
        <v>0</v>
      </c>
      <c r="AH165" s="1216">
        <f t="shared" si="23"/>
        <v>0</v>
      </c>
      <c r="AI165" s="1216">
        <f t="shared" si="23"/>
        <v>0</v>
      </c>
      <c r="AJ165" s="1217">
        <f>IF(ISERROR(VLOOKUP($A165,기획현황!$F:$BS,기획현황!$AM$1,FALSE))=TRUE,0,VLOOKUP($A165,기획현황!$F:$BS,기획현황!$AM$1,FALSE))</f>
        <v>0</v>
      </c>
      <c r="AK165" s="1212">
        <f t="shared" si="18"/>
        <v>0</v>
      </c>
      <c r="AL165" s="31"/>
    </row>
    <row r="166" spans="2:38" ht="53.25" customHeight="1">
      <c r="B166" s="304" t="str">
        <f t="shared" si="20"/>
        <v/>
      </c>
      <c r="C166" s="1199">
        <f>IF(ISERROR(VLOOKUP($A166,기획현황!$F:$BS,기획현황!$AG$1,FALSE))=TRUE,0,VLOOKUP($A166,기획현황!$F:$BS,기획현황!$AG$1,FALSE))</f>
        <v>0</v>
      </c>
      <c r="D166" s="1199">
        <f>IF(ISERROR(VLOOKUP($A166,기획현황!$F:$BS,기획현황!$AK$1,FALSE))=TRUE,0,VLOOKUP($A166,기획현황!$F:$BS,기획현황!$AK$1,FALSE))</f>
        <v>0</v>
      </c>
      <c r="F166" s="1222"/>
      <c r="G166" s="1201" t="str">
        <f>IF(ISERROR(VLOOKUP($A166,기획현황!$F:$BS,기획현황!$U$1,FALSE))=TRUE,"",VLOOKUP($A166,기획현황!$F:$BS,기획현황!$U$1,FALSE))</f>
        <v/>
      </c>
      <c r="H166" s="1201" t="str">
        <f>IF(ISERROR(VLOOKUP($A166,기획현황!$F:$BS,기획현황!$X$1,FALSE))=TRUE,"",VLOOKUP($A166,기획현황!$F:$BS,기획현황!$X$1,FALSE))</f>
        <v/>
      </c>
      <c r="I166" s="1202" t="str">
        <f>IF(ISERROR(VLOOKUP($A166,기획현황!$F:$BS,기획현황!$AG$1,FALSE))=TRUE,"",VLOOKUP($A166,기획현황!$F:$BS,기획현황!$AG$1,FALSE))</f>
        <v/>
      </c>
      <c r="J166" s="1219">
        <f>SUMIF(기획현황!$F:$F,$A166,기획현황!$AF:$AF)</f>
        <v>0</v>
      </c>
      <c r="K166" s="1204">
        <f>IF(ISERROR(VLOOKUP($A166,기획현황!$F:$BS,기획현황!$AU$1,FALSE))=TRUE,0,VLOOKUP($A166,기획현황!$F:$BS,기획현황!$AU$1,FALSE))</f>
        <v>0</v>
      </c>
      <c r="L166" s="1205">
        <f>IF(ISERROR(VLOOKUP($A166,기획현황!$F:$BS,기획현황!$AV$1,FALSE))=TRUE,0,VLOOKUP($A166,기획현황!$F:$BS,기획현황!$AV$1,FALSE))</f>
        <v>0</v>
      </c>
      <c r="M166" s="1206">
        <f>IF(ISERROR(VLOOKUP($A166,기획현황!$F:$BS,기획현황!$AW$1,FALSE))=TRUE,0,VLOOKUP($A166,기획현황!$F:$BS,기획현황!$AW$1,FALSE))</f>
        <v>0</v>
      </c>
      <c r="N166" s="1214">
        <f>IF(ISERROR(VLOOKUP($A166,기획현황!$F:$BS,기획현황!$AP$1,FALSE))=TRUE,0,VLOOKUP($A166,기획현황!$F:$BS,기획현황!$AP$1,FALSE))</f>
        <v>0</v>
      </c>
      <c r="O166" s="1204">
        <f t="shared" si="22"/>
        <v>0</v>
      </c>
      <c r="P166" s="1218">
        <f t="shared" si="22"/>
        <v>0</v>
      </c>
      <c r="Q166" s="1215">
        <f t="shared" si="22"/>
        <v>0</v>
      </c>
      <c r="R166" s="1215">
        <f t="shared" si="22"/>
        <v>0</v>
      </c>
      <c r="S166" s="1216">
        <f t="shared" si="22"/>
        <v>0</v>
      </c>
      <c r="T166" s="1216">
        <f t="shared" si="22"/>
        <v>0</v>
      </c>
      <c r="U166" s="1217">
        <f>IF(ISERROR(VLOOKUP($A166,기획현황!$F:$BS,기획현황!$AM$1,FALSE))=TRUE,0,VLOOKUP($A166,기획현황!$F:$BS,기획현황!$AM$1,FALSE))</f>
        <v>0</v>
      </c>
      <c r="V166" s="1212">
        <f t="shared" si="19"/>
        <v>0</v>
      </c>
      <c r="W166" s="1213">
        <f>IF(ISERROR(VLOOKUP($A166,기획현황!$F:$BS,기획현황!$BG$1,FALSE))=TRUE,0,VLOOKUP($A166,기획현황!$F:$BS,기획현황!$BG$1,FALSE))</f>
        <v>0</v>
      </c>
      <c r="X166" s="1212"/>
      <c r="Y166" s="231"/>
      <c r="Z166" s="1204">
        <f t="shared" si="21"/>
        <v>0</v>
      </c>
      <c r="AA166" s="1205">
        <f t="shared" si="21"/>
        <v>0</v>
      </c>
      <c r="AB166" s="1220">
        <f t="shared" si="21"/>
        <v>0</v>
      </c>
      <c r="AC166" s="1214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204">
        <f t="shared" si="23"/>
        <v>0</v>
      </c>
      <c r="AE166" s="1215">
        <f t="shared" si="23"/>
        <v>0</v>
      </c>
      <c r="AF166" s="1215">
        <f t="shared" si="23"/>
        <v>0</v>
      </c>
      <c r="AG166" s="1215">
        <f t="shared" si="23"/>
        <v>0</v>
      </c>
      <c r="AH166" s="1216">
        <f t="shared" si="23"/>
        <v>0</v>
      </c>
      <c r="AI166" s="1216">
        <f t="shared" si="23"/>
        <v>0</v>
      </c>
      <c r="AJ166" s="1217">
        <f>IF(ISERROR(VLOOKUP($A166,기획현황!$F:$BS,기획현황!$AM$1,FALSE))=TRUE,0,VLOOKUP($A166,기획현황!$F:$BS,기획현황!$AM$1,FALSE))</f>
        <v>0</v>
      </c>
      <c r="AK166" s="1212">
        <f t="shared" si="18"/>
        <v>0</v>
      </c>
      <c r="AL166" s="31"/>
    </row>
    <row r="167" spans="2:38" ht="53.25" customHeight="1">
      <c r="B167" s="304" t="str">
        <f t="shared" si="20"/>
        <v/>
      </c>
      <c r="C167" s="1199">
        <f>IF(ISERROR(VLOOKUP($A167,기획현황!$F:$BS,기획현황!$AG$1,FALSE))=TRUE,0,VLOOKUP($A167,기획현황!$F:$BS,기획현황!$AG$1,FALSE))</f>
        <v>0</v>
      </c>
      <c r="D167" s="1199">
        <f>IF(ISERROR(VLOOKUP($A167,기획현황!$F:$BS,기획현황!$AK$1,FALSE))=TRUE,0,VLOOKUP($A167,기획현황!$F:$BS,기획현황!$AK$1,FALSE))</f>
        <v>0</v>
      </c>
      <c r="F167" s="1222"/>
      <c r="G167" s="1201" t="str">
        <f>IF(ISERROR(VLOOKUP($A167,기획현황!$F:$BS,기획현황!$U$1,FALSE))=TRUE,"",VLOOKUP($A167,기획현황!$F:$BS,기획현황!$U$1,FALSE))</f>
        <v/>
      </c>
      <c r="H167" s="1201" t="str">
        <f>IF(ISERROR(VLOOKUP($A167,기획현황!$F:$BS,기획현황!$X$1,FALSE))=TRUE,"",VLOOKUP($A167,기획현황!$F:$BS,기획현황!$X$1,FALSE))</f>
        <v/>
      </c>
      <c r="I167" s="1202" t="str">
        <f>IF(ISERROR(VLOOKUP($A167,기획현황!$F:$BS,기획현황!$AG$1,FALSE))=TRUE,"",VLOOKUP($A167,기획현황!$F:$BS,기획현황!$AG$1,FALSE))</f>
        <v/>
      </c>
      <c r="J167" s="1219">
        <f>SUMIF(기획현황!$F:$F,$A167,기획현황!$AF:$AF)</f>
        <v>0</v>
      </c>
      <c r="K167" s="1204">
        <f>IF(ISERROR(VLOOKUP($A167,기획현황!$F:$BS,기획현황!$AU$1,FALSE))=TRUE,0,VLOOKUP($A167,기획현황!$F:$BS,기획현황!$AU$1,FALSE))</f>
        <v>0</v>
      </c>
      <c r="L167" s="1205">
        <f>IF(ISERROR(VLOOKUP($A167,기획현황!$F:$BS,기획현황!$AV$1,FALSE))=TRUE,0,VLOOKUP($A167,기획현황!$F:$BS,기획현황!$AV$1,FALSE))</f>
        <v>0</v>
      </c>
      <c r="M167" s="1206">
        <f>IF(ISERROR(VLOOKUP($A167,기획현황!$F:$BS,기획현황!$AW$1,FALSE))=TRUE,0,VLOOKUP($A167,기획현황!$F:$BS,기획현황!$AW$1,FALSE))</f>
        <v>0</v>
      </c>
      <c r="N167" s="1214">
        <f>IF(ISERROR(VLOOKUP($A167,기획현황!$F:$BS,기획현황!$AP$1,FALSE))=TRUE,0,VLOOKUP($A167,기획현황!$F:$BS,기획현황!$AP$1,FALSE))</f>
        <v>0</v>
      </c>
      <c r="O167" s="1204">
        <f t="shared" si="22"/>
        <v>0</v>
      </c>
      <c r="P167" s="1218">
        <f t="shared" si="22"/>
        <v>0</v>
      </c>
      <c r="Q167" s="1215">
        <f t="shared" si="22"/>
        <v>0</v>
      </c>
      <c r="R167" s="1215">
        <f t="shared" si="22"/>
        <v>0</v>
      </c>
      <c r="S167" s="1216">
        <f t="shared" si="22"/>
        <v>0</v>
      </c>
      <c r="T167" s="1216">
        <f t="shared" si="22"/>
        <v>0</v>
      </c>
      <c r="U167" s="1217">
        <f>IF(ISERROR(VLOOKUP($A167,기획현황!$F:$BS,기획현황!$AM$1,FALSE))=TRUE,0,VLOOKUP($A167,기획현황!$F:$BS,기획현황!$AM$1,FALSE))</f>
        <v>0</v>
      </c>
      <c r="V167" s="1212">
        <f t="shared" si="19"/>
        <v>0</v>
      </c>
      <c r="W167" s="1213">
        <f>IF(ISERROR(VLOOKUP($A167,기획현황!$F:$BS,기획현황!$BG$1,FALSE))=TRUE,0,VLOOKUP($A167,기획현황!$F:$BS,기획현황!$BG$1,FALSE))</f>
        <v>0</v>
      </c>
      <c r="X167" s="1212"/>
      <c r="Y167" s="231"/>
      <c r="Z167" s="1204">
        <f t="shared" si="21"/>
        <v>0</v>
      </c>
      <c r="AA167" s="1205">
        <f t="shared" si="21"/>
        <v>0</v>
      </c>
      <c r="AB167" s="1220">
        <f t="shared" si="21"/>
        <v>0</v>
      </c>
      <c r="AC167" s="1214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204">
        <f t="shared" si="23"/>
        <v>0</v>
      </c>
      <c r="AE167" s="1215">
        <f t="shared" si="23"/>
        <v>0</v>
      </c>
      <c r="AF167" s="1215">
        <f t="shared" si="23"/>
        <v>0</v>
      </c>
      <c r="AG167" s="1215">
        <f t="shared" si="23"/>
        <v>0</v>
      </c>
      <c r="AH167" s="1216">
        <f t="shared" si="23"/>
        <v>0</v>
      </c>
      <c r="AI167" s="1216">
        <f t="shared" si="23"/>
        <v>0</v>
      </c>
      <c r="AJ167" s="1217">
        <f>IF(ISERROR(VLOOKUP($A167,기획현황!$F:$BS,기획현황!$AM$1,FALSE))=TRUE,0,VLOOKUP($A167,기획현황!$F:$BS,기획현황!$AM$1,FALSE))</f>
        <v>0</v>
      </c>
      <c r="AK167" s="1212">
        <f t="shared" si="18"/>
        <v>0</v>
      </c>
      <c r="AL167" s="31"/>
    </row>
    <row r="168" spans="2:38" ht="53.25" customHeight="1">
      <c r="B168" s="304" t="str">
        <f t="shared" si="20"/>
        <v/>
      </c>
      <c r="C168" s="1199">
        <f>IF(ISERROR(VLOOKUP($A168,기획현황!$F:$BS,기획현황!$AG$1,FALSE))=TRUE,0,VLOOKUP($A168,기획현황!$F:$BS,기획현황!$AG$1,FALSE))</f>
        <v>0</v>
      </c>
      <c r="D168" s="1199">
        <f>IF(ISERROR(VLOOKUP($A168,기획현황!$F:$BS,기획현황!$AK$1,FALSE))=TRUE,0,VLOOKUP($A168,기획현황!$F:$BS,기획현황!$AK$1,FALSE))</f>
        <v>0</v>
      </c>
      <c r="F168" s="1222"/>
      <c r="G168" s="1201" t="str">
        <f>IF(ISERROR(VLOOKUP($A168,기획현황!$F:$BS,기획현황!$U$1,FALSE))=TRUE,"",VLOOKUP($A168,기획현황!$F:$BS,기획현황!$U$1,FALSE))</f>
        <v/>
      </c>
      <c r="H168" s="1201" t="str">
        <f>IF(ISERROR(VLOOKUP($A168,기획현황!$F:$BS,기획현황!$X$1,FALSE))=TRUE,"",VLOOKUP($A168,기획현황!$F:$BS,기획현황!$X$1,FALSE))</f>
        <v/>
      </c>
      <c r="I168" s="1202" t="str">
        <f>IF(ISERROR(VLOOKUP($A168,기획현황!$F:$BS,기획현황!$AG$1,FALSE))=TRUE,"",VLOOKUP($A168,기획현황!$F:$BS,기획현황!$AG$1,FALSE))</f>
        <v/>
      </c>
      <c r="J168" s="1219">
        <f>SUMIF(기획현황!$F:$F,$A168,기획현황!$AF:$AF)</f>
        <v>0</v>
      </c>
      <c r="K168" s="1204">
        <f>IF(ISERROR(VLOOKUP($A168,기획현황!$F:$BS,기획현황!$AU$1,FALSE))=TRUE,0,VLOOKUP($A168,기획현황!$F:$BS,기획현황!$AU$1,FALSE))</f>
        <v>0</v>
      </c>
      <c r="L168" s="1205">
        <f>IF(ISERROR(VLOOKUP($A168,기획현황!$F:$BS,기획현황!$AV$1,FALSE))=TRUE,0,VLOOKUP($A168,기획현황!$F:$BS,기획현황!$AV$1,FALSE))</f>
        <v>0</v>
      </c>
      <c r="M168" s="1206">
        <f>IF(ISERROR(VLOOKUP($A168,기획현황!$F:$BS,기획현황!$AW$1,FALSE))=TRUE,0,VLOOKUP($A168,기획현황!$F:$BS,기획현황!$AW$1,FALSE))</f>
        <v>0</v>
      </c>
      <c r="N168" s="1214">
        <f>IF(ISERROR(VLOOKUP($A168,기획현황!$F:$BS,기획현황!$AP$1,FALSE))=TRUE,0,VLOOKUP($A168,기획현황!$F:$BS,기획현황!$AP$1,FALSE))</f>
        <v>0</v>
      </c>
      <c r="O168" s="1204">
        <f t="shared" si="22"/>
        <v>0</v>
      </c>
      <c r="P168" s="1218">
        <f t="shared" si="22"/>
        <v>0</v>
      </c>
      <c r="Q168" s="1215">
        <f t="shared" si="22"/>
        <v>0</v>
      </c>
      <c r="R168" s="1215">
        <f t="shared" si="22"/>
        <v>0</v>
      </c>
      <c r="S168" s="1216">
        <f t="shared" si="22"/>
        <v>0</v>
      </c>
      <c r="T168" s="1216">
        <f t="shared" si="22"/>
        <v>0</v>
      </c>
      <c r="U168" s="1217">
        <f>IF(ISERROR(VLOOKUP($A168,기획현황!$F:$BS,기획현황!$AM$1,FALSE))=TRUE,0,VLOOKUP($A168,기획현황!$F:$BS,기획현황!$AM$1,FALSE))</f>
        <v>0</v>
      </c>
      <c r="V168" s="1212">
        <f t="shared" si="19"/>
        <v>0</v>
      </c>
      <c r="W168" s="1213">
        <f>IF(ISERROR(VLOOKUP($A168,기획현황!$F:$BS,기획현황!$BG$1,FALSE))=TRUE,0,VLOOKUP($A168,기획현황!$F:$BS,기획현황!$BG$1,FALSE))</f>
        <v>0</v>
      </c>
      <c r="X168" s="1212"/>
      <c r="Y168" s="231"/>
      <c r="Z168" s="1204">
        <f t="shared" si="21"/>
        <v>0</v>
      </c>
      <c r="AA168" s="1205">
        <f t="shared" si="21"/>
        <v>0</v>
      </c>
      <c r="AB168" s="1220">
        <f t="shared" si="21"/>
        <v>0</v>
      </c>
      <c r="AC168" s="1214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204">
        <f t="shared" si="23"/>
        <v>0</v>
      </c>
      <c r="AE168" s="1215">
        <f t="shared" si="23"/>
        <v>0</v>
      </c>
      <c r="AF168" s="1215">
        <f t="shared" si="23"/>
        <v>0</v>
      </c>
      <c r="AG168" s="1215">
        <f t="shared" si="23"/>
        <v>0</v>
      </c>
      <c r="AH168" s="1216">
        <f t="shared" si="23"/>
        <v>0</v>
      </c>
      <c r="AI168" s="1216">
        <f t="shared" si="23"/>
        <v>0</v>
      </c>
      <c r="AJ168" s="1217">
        <f>IF(ISERROR(VLOOKUP($A168,기획현황!$F:$BS,기획현황!$AM$1,FALSE))=TRUE,0,VLOOKUP($A168,기획현황!$F:$BS,기획현황!$AM$1,FALSE))</f>
        <v>0</v>
      </c>
      <c r="AK168" s="1212">
        <f t="shared" si="18"/>
        <v>0</v>
      </c>
      <c r="AL168" s="31"/>
    </row>
    <row r="169" spans="2:38" ht="53.25" customHeight="1">
      <c r="B169" s="304" t="str">
        <f t="shared" si="20"/>
        <v/>
      </c>
      <c r="C169" s="1199">
        <f>IF(ISERROR(VLOOKUP($A169,기획현황!$F:$BS,기획현황!$AG$1,FALSE))=TRUE,0,VLOOKUP($A169,기획현황!$F:$BS,기획현황!$AG$1,FALSE))</f>
        <v>0</v>
      </c>
      <c r="D169" s="1199">
        <f>IF(ISERROR(VLOOKUP($A169,기획현황!$F:$BS,기획현황!$AK$1,FALSE))=TRUE,0,VLOOKUP($A169,기획현황!$F:$BS,기획현황!$AK$1,FALSE))</f>
        <v>0</v>
      </c>
      <c r="F169" s="1222"/>
      <c r="G169" s="1201" t="str">
        <f>IF(ISERROR(VLOOKUP($A169,기획현황!$F:$BS,기획현황!$U$1,FALSE))=TRUE,"",VLOOKUP($A169,기획현황!$F:$BS,기획현황!$U$1,FALSE))</f>
        <v/>
      </c>
      <c r="H169" s="1201" t="str">
        <f>IF(ISERROR(VLOOKUP($A169,기획현황!$F:$BS,기획현황!$X$1,FALSE))=TRUE,"",VLOOKUP($A169,기획현황!$F:$BS,기획현황!$X$1,FALSE))</f>
        <v/>
      </c>
      <c r="I169" s="1202" t="str">
        <f>IF(ISERROR(VLOOKUP($A169,기획현황!$F:$BS,기획현황!$AG$1,FALSE))=TRUE,"",VLOOKUP($A169,기획현황!$F:$BS,기획현황!$AG$1,FALSE))</f>
        <v/>
      </c>
      <c r="J169" s="1219">
        <f>SUMIF(기획현황!$F:$F,$A169,기획현황!$AF:$AF)</f>
        <v>0</v>
      </c>
      <c r="K169" s="1204">
        <f>IF(ISERROR(VLOOKUP($A169,기획현황!$F:$BS,기획현황!$AU$1,FALSE))=TRUE,0,VLOOKUP($A169,기획현황!$F:$BS,기획현황!$AU$1,FALSE))</f>
        <v>0</v>
      </c>
      <c r="L169" s="1205">
        <f>IF(ISERROR(VLOOKUP($A169,기획현황!$F:$BS,기획현황!$AV$1,FALSE))=TRUE,0,VLOOKUP($A169,기획현황!$F:$BS,기획현황!$AV$1,FALSE))</f>
        <v>0</v>
      </c>
      <c r="M169" s="1206">
        <f>IF(ISERROR(VLOOKUP($A169,기획현황!$F:$BS,기획현황!$AW$1,FALSE))=TRUE,0,VLOOKUP($A169,기획현황!$F:$BS,기획현황!$AW$1,FALSE))</f>
        <v>0</v>
      </c>
      <c r="N169" s="1214">
        <f>IF(ISERROR(VLOOKUP($A169,기획현황!$F:$BS,기획현황!$AP$1,FALSE))=TRUE,0,VLOOKUP($A169,기획현황!$F:$BS,기획현황!$AP$1,FALSE))</f>
        <v>0</v>
      </c>
      <c r="O169" s="1204">
        <f t="shared" si="22"/>
        <v>0</v>
      </c>
      <c r="P169" s="1218">
        <f t="shared" si="22"/>
        <v>0</v>
      </c>
      <c r="Q169" s="1215">
        <f t="shared" si="22"/>
        <v>0</v>
      </c>
      <c r="R169" s="1215">
        <f t="shared" si="22"/>
        <v>0</v>
      </c>
      <c r="S169" s="1216">
        <f t="shared" si="22"/>
        <v>0</v>
      </c>
      <c r="T169" s="1216">
        <f t="shared" si="22"/>
        <v>0</v>
      </c>
      <c r="U169" s="1217">
        <f>IF(ISERROR(VLOOKUP($A169,기획현황!$F:$BS,기획현황!$AM$1,FALSE))=TRUE,0,VLOOKUP($A169,기획현황!$F:$BS,기획현황!$AM$1,FALSE))</f>
        <v>0</v>
      </c>
      <c r="V169" s="1212">
        <f t="shared" si="19"/>
        <v>0</v>
      </c>
      <c r="W169" s="1213">
        <f>IF(ISERROR(VLOOKUP($A169,기획현황!$F:$BS,기획현황!$BG$1,FALSE))=TRUE,0,VLOOKUP($A169,기획현황!$F:$BS,기획현황!$BG$1,FALSE))</f>
        <v>0</v>
      </c>
      <c r="X169" s="1212"/>
      <c r="Y169" s="231"/>
      <c r="Z169" s="1204">
        <f t="shared" si="21"/>
        <v>0</v>
      </c>
      <c r="AA169" s="1205">
        <f t="shared" si="21"/>
        <v>0</v>
      </c>
      <c r="AB169" s="1220">
        <f t="shared" si="21"/>
        <v>0</v>
      </c>
      <c r="AC169" s="1214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204">
        <f t="shared" si="23"/>
        <v>0</v>
      </c>
      <c r="AE169" s="1215">
        <f t="shared" si="23"/>
        <v>0</v>
      </c>
      <c r="AF169" s="1215">
        <f t="shared" si="23"/>
        <v>0</v>
      </c>
      <c r="AG169" s="1215">
        <f t="shared" si="23"/>
        <v>0</v>
      </c>
      <c r="AH169" s="1216">
        <f t="shared" si="23"/>
        <v>0</v>
      </c>
      <c r="AI169" s="1216">
        <f t="shared" si="23"/>
        <v>0</v>
      </c>
      <c r="AJ169" s="1217">
        <f>IF(ISERROR(VLOOKUP($A169,기획현황!$F:$BS,기획현황!$AM$1,FALSE))=TRUE,0,VLOOKUP($A169,기획현황!$F:$BS,기획현황!$AM$1,FALSE))</f>
        <v>0</v>
      </c>
      <c r="AK169" s="1212">
        <f t="shared" si="18"/>
        <v>0</v>
      </c>
      <c r="AL169" s="31"/>
    </row>
    <row r="170" spans="2:38" ht="53.25" customHeight="1">
      <c r="B170" s="304" t="str">
        <f t="shared" si="20"/>
        <v/>
      </c>
      <c r="C170" s="1199">
        <f>IF(ISERROR(VLOOKUP($A170,기획현황!$F:$BS,기획현황!$AG$1,FALSE))=TRUE,0,VLOOKUP($A170,기획현황!$F:$BS,기획현황!$AG$1,FALSE))</f>
        <v>0</v>
      </c>
      <c r="D170" s="1199">
        <f>IF(ISERROR(VLOOKUP($A170,기획현황!$F:$BS,기획현황!$AK$1,FALSE))=TRUE,0,VLOOKUP($A170,기획현황!$F:$BS,기획현황!$AK$1,FALSE))</f>
        <v>0</v>
      </c>
      <c r="F170" s="1222"/>
      <c r="G170" s="1201" t="str">
        <f>IF(ISERROR(VLOOKUP($A170,기획현황!$F:$BS,기획현황!$U$1,FALSE))=TRUE,"",VLOOKUP($A170,기획현황!$F:$BS,기획현황!$U$1,FALSE))</f>
        <v/>
      </c>
      <c r="H170" s="1201" t="str">
        <f>IF(ISERROR(VLOOKUP($A170,기획현황!$F:$BS,기획현황!$X$1,FALSE))=TRUE,"",VLOOKUP($A170,기획현황!$F:$BS,기획현황!$X$1,FALSE))</f>
        <v/>
      </c>
      <c r="I170" s="1202" t="str">
        <f>IF(ISERROR(VLOOKUP($A170,기획현황!$F:$BS,기획현황!$AG$1,FALSE))=TRUE,"",VLOOKUP($A170,기획현황!$F:$BS,기획현황!$AG$1,FALSE))</f>
        <v/>
      </c>
      <c r="J170" s="1219">
        <f>SUMIF(기획현황!$F:$F,$A170,기획현황!$AF:$AF)</f>
        <v>0</v>
      </c>
      <c r="K170" s="1204">
        <f>IF(ISERROR(VLOOKUP($A170,기획현황!$F:$BS,기획현황!$AU$1,FALSE))=TRUE,0,VLOOKUP($A170,기획현황!$F:$BS,기획현황!$AU$1,FALSE))</f>
        <v>0</v>
      </c>
      <c r="L170" s="1205">
        <f>IF(ISERROR(VLOOKUP($A170,기획현황!$F:$BS,기획현황!$AV$1,FALSE))=TRUE,0,VLOOKUP($A170,기획현황!$F:$BS,기획현황!$AV$1,FALSE))</f>
        <v>0</v>
      </c>
      <c r="M170" s="1206">
        <f>IF(ISERROR(VLOOKUP($A170,기획현황!$F:$BS,기획현황!$AW$1,FALSE))=TRUE,0,VLOOKUP($A170,기획현황!$F:$BS,기획현황!$AW$1,FALSE))</f>
        <v>0</v>
      </c>
      <c r="N170" s="1214">
        <f>IF(ISERROR(VLOOKUP($A170,기획현황!$F:$BS,기획현황!$AP$1,FALSE))=TRUE,0,VLOOKUP($A170,기획현황!$F:$BS,기획현황!$AP$1,FALSE))</f>
        <v>0</v>
      </c>
      <c r="O170" s="1204">
        <f t="shared" si="22"/>
        <v>0</v>
      </c>
      <c r="P170" s="1218">
        <f t="shared" si="22"/>
        <v>0</v>
      </c>
      <c r="Q170" s="1215">
        <f t="shared" si="22"/>
        <v>0</v>
      </c>
      <c r="R170" s="1215">
        <f t="shared" si="22"/>
        <v>0</v>
      </c>
      <c r="S170" s="1216">
        <f t="shared" si="22"/>
        <v>0</v>
      </c>
      <c r="T170" s="1216">
        <f t="shared" si="22"/>
        <v>0</v>
      </c>
      <c r="U170" s="1217">
        <f>IF(ISERROR(VLOOKUP($A170,기획현황!$F:$BS,기획현황!$AM$1,FALSE))=TRUE,0,VLOOKUP($A170,기획현황!$F:$BS,기획현황!$AM$1,FALSE))</f>
        <v>0</v>
      </c>
      <c r="V170" s="1212">
        <f t="shared" si="19"/>
        <v>0</v>
      </c>
      <c r="W170" s="1213">
        <f>IF(ISERROR(VLOOKUP($A170,기획현황!$F:$BS,기획현황!$BG$1,FALSE))=TRUE,0,VLOOKUP($A170,기획현황!$F:$BS,기획현황!$BG$1,FALSE))</f>
        <v>0</v>
      </c>
      <c r="X170" s="1212"/>
      <c r="Y170" s="231"/>
      <c r="Z170" s="1204">
        <f t="shared" si="21"/>
        <v>0</v>
      </c>
      <c r="AA170" s="1205">
        <f t="shared" si="21"/>
        <v>0</v>
      </c>
      <c r="AB170" s="1220">
        <f t="shared" si="21"/>
        <v>0</v>
      </c>
      <c r="AC170" s="1214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204">
        <f t="shared" si="23"/>
        <v>0</v>
      </c>
      <c r="AE170" s="1215">
        <f t="shared" si="23"/>
        <v>0</v>
      </c>
      <c r="AF170" s="1215">
        <f t="shared" si="23"/>
        <v>0</v>
      </c>
      <c r="AG170" s="1215">
        <f t="shared" si="23"/>
        <v>0</v>
      </c>
      <c r="AH170" s="1216">
        <f t="shared" si="23"/>
        <v>0</v>
      </c>
      <c r="AI170" s="1216">
        <f t="shared" si="23"/>
        <v>0</v>
      </c>
      <c r="AJ170" s="1217">
        <f>IF(ISERROR(VLOOKUP($A170,기획현황!$F:$BS,기획현황!$AM$1,FALSE))=TRUE,0,VLOOKUP($A170,기획현황!$F:$BS,기획현황!$AM$1,FALSE))</f>
        <v>0</v>
      </c>
      <c r="AK170" s="1212">
        <f t="shared" si="18"/>
        <v>0</v>
      </c>
      <c r="AL170" s="31"/>
    </row>
    <row r="171" spans="2:38" ht="53.25" customHeight="1">
      <c r="B171" s="304" t="str">
        <f t="shared" si="20"/>
        <v/>
      </c>
      <c r="C171" s="1199">
        <f>IF(ISERROR(VLOOKUP($A171,기획현황!$F:$BS,기획현황!$AG$1,FALSE))=TRUE,0,VLOOKUP($A171,기획현황!$F:$BS,기획현황!$AG$1,FALSE))</f>
        <v>0</v>
      </c>
      <c r="D171" s="1199">
        <f>IF(ISERROR(VLOOKUP($A171,기획현황!$F:$BS,기획현황!$AK$1,FALSE))=TRUE,0,VLOOKUP($A171,기획현황!$F:$BS,기획현황!$AK$1,FALSE))</f>
        <v>0</v>
      </c>
      <c r="F171" s="1222"/>
      <c r="G171" s="1201" t="str">
        <f>IF(ISERROR(VLOOKUP($A171,기획현황!$F:$BS,기획현황!$U$1,FALSE))=TRUE,"",VLOOKUP($A171,기획현황!$F:$BS,기획현황!$U$1,FALSE))</f>
        <v/>
      </c>
      <c r="H171" s="1201" t="str">
        <f>IF(ISERROR(VLOOKUP($A171,기획현황!$F:$BS,기획현황!$X$1,FALSE))=TRUE,"",VLOOKUP($A171,기획현황!$F:$BS,기획현황!$X$1,FALSE))</f>
        <v/>
      </c>
      <c r="I171" s="1202" t="str">
        <f>IF(ISERROR(VLOOKUP($A171,기획현황!$F:$BS,기획현황!$AG$1,FALSE))=TRUE,"",VLOOKUP($A171,기획현황!$F:$BS,기획현황!$AG$1,FALSE))</f>
        <v/>
      </c>
      <c r="J171" s="1219">
        <f>SUMIF(기획현황!$F:$F,$A171,기획현황!$AF:$AF)</f>
        <v>0</v>
      </c>
      <c r="K171" s="1204">
        <f>IF(ISERROR(VLOOKUP($A171,기획현황!$F:$BS,기획현황!$AU$1,FALSE))=TRUE,0,VLOOKUP($A171,기획현황!$F:$BS,기획현황!$AU$1,FALSE))</f>
        <v>0</v>
      </c>
      <c r="L171" s="1205">
        <f>IF(ISERROR(VLOOKUP($A171,기획현황!$F:$BS,기획현황!$AV$1,FALSE))=TRUE,0,VLOOKUP($A171,기획현황!$F:$BS,기획현황!$AV$1,FALSE))</f>
        <v>0</v>
      </c>
      <c r="M171" s="1206">
        <f>IF(ISERROR(VLOOKUP($A171,기획현황!$F:$BS,기획현황!$AW$1,FALSE))=TRUE,0,VLOOKUP($A171,기획현황!$F:$BS,기획현황!$AW$1,FALSE))</f>
        <v>0</v>
      </c>
      <c r="N171" s="1214">
        <f>IF(ISERROR(VLOOKUP($A171,기획현황!$F:$BS,기획현황!$AP$1,FALSE))=TRUE,0,VLOOKUP($A171,기획현황!$F:$BS,기획현황!$AP$1,FALSE))</f>
        <v>0</v>
      </c>
      <c r="O171" s="1204">
        <f t="shared" si="22"/>
        <v>0</v>
      </c>
      <c r="P171" s="1218">
        <f t="shared" si="22"/>
        <v>0</v>
      </c>
      <c r="Q171" s="1215">
        <f t="shared" si="22"/>
        <v>0</v>
      </c>
      <c r="R171" s="1215">
        <f t="shared" si="22"/>
        <v>0</v>
      </c>
      <c r="S171" s="1216">
        <f t="shared" si="22"/>
        <v>0</v>
      </c>
      <c r="T171" s="1216">
        <f t="shared" si="22"/>
        <v>0</v>
      </c>
      <c r="U171" s="1217">
        <f>IF(ISERROR(VLOOKUP($A171,기획현황!$F:$BS,기획현황!$AM$1,FALSE))=TRUE,0,VLOOKUP($A171,기획현황!$F:$BS,기획현황!$AM$1,FALSE))</f>
        <v>0</v>
      </c>
      <c r="V171" s="1212">
        <f t="shared" si="19"/>
        <v>0</v>
      </c>
      <c r="W171" s="1213">
        <f>IF(ISERROR(VLOOKUP($A171,기획현황!$F:$BS,기획현황!$BG$1,FALSE))=TRUE,0,VLOOKUP($A171,기획현황!$F:$BS,기획현황!$BG$1,FALSE))</f>
        <v>0</v>
      </c>
      <c r="X171" s="1212"/>
      <c r="Y171" s="231"/>
      <c r="Z171" s="1204">
        <f t="shared" si="21"/>
        <v>0</v>
      </c>
      <c r="AA171" s="1205">
        <f t="shared" si="21"/>
        <v>0</v>
      </c>
      <c r="AB171" s="1220">
        <f t="shared" si="21"/>
        <v>0</v>
      </c>
      <c r="AC171" s="1214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204">
        <f t="shared" si="23"/>
        <v>0</v>
      </c>
      <c r="AE171" s="1215">
        <f t="shared" si="23"/>
        <v>0</v>
      </c>
      <c r="AF171" s="1215">
        <f t="shared" si="23"/>
        <v>0</v>
      </c>
      <c r="AG171" s="1215">
        <f t="shared" si="23"/>
        <v>0</v>
      </c>
      <c r="AH171" s="1216">
        <f t="shared" si="23"/>
        <v>0</v>
      </c>
      <c r="AI171" s="1216">
        <f t="shared" si="23"/>
        <v>0</v>
      </c>
      <c r="AJ171" s="1217">
        <f>IF(ISERROR(VLOOKUP($A171,기획현황!$F:$BS,기획현황!$AM$1,FALSE))=TRUE,0,VLOOKUP($A171,기획현황!$F:$BS,기획현황!$AM$1,FALSE))</f>
        <v>0</v>
      </c>
      <c r="AK171" s="1212">
        <f t="shared" si="18"/>
        <v>0</v>
      </c>
      <c r="AL171" s="31"/>
    </row>
    <row r="172" spans="2:38" ht="53.25" customHeight="1">
      <c r="B172" s="304" t="str">
        <f t="shared" si="20"/>
        <v/>
      </c>
      <c r="C172" s="1199">
        <f>IF(ISERROR(VLOOKUP($A172,기획현황!$F:$BS,기획현황!$AG$1,FALSE))=TRUE,0,VLOOKUP($A172,기획현황!$F:$BS,기획현황!$AG$1,FALSE))</f>
        <v>0</v>
      </c>
      <c r="D172" s="1199">
        <f>IF(ISERROR(VLOOKUP($A172,기획현황!$F:$BS,기획현황!$AK$1,FALSE))=TRUE,0,VLOOKUP($A172,기획현황!$F:$BS,기획현황!$AK$1,FALSE))</f>
        <v>0</v>
      </c>
      <c r="F172" s="1222"/>
      <c r="G172" s="1201" t="str">
        <f>IF(ISERROR(VLOOKUP($A172,기획현황!$F:$BS,기획현황!$U$1,FALSE))=TRUE,"",VLOOKUP($A172,기획현황!$F:$BS,기획현황!$U$1,FALSE))</f>
        <v/>
      </c>
      <c r="H172" s="1201" t="str">
        <f>IF(ISERROR(VLOOKUP($A172,기획현황!$F:$BS,기획현황!$X$1,FALSE))=TRUE,"",VLOOKUP($A172,기획현황!$F:$BS,기획현황!$X$1,FALSE))</f>
        <v/>
      </c>
      <c r="I172" s="1202" t="str">
        <f>IF(ISERROR(VLOOKUP($A172,기획현황!$F:$BS,기획현황!$AG$1,FALSE))=TRUE,"",VLOOKUP($A172,기획현황!$F:$BS,기획현황!$AG$1,FALSE))</f>
        <v/>
      </c>
      <c r="J172" s="1219">
        <f>SUMIF(기획현황!$F:$F,$A172,기획현황!$AF:$AF)</f>
        <v>0</v>
      </c>
      <c r="K172" s="1204">
        <f>IF(ISERROR(VLOOKUP($A172,기획현황!$F:$BS,기획현황!$AU$1,FALSE))=TRUE,0,VLOOKUP($A172,기획현황!$F:$BS,기획현황!$AU$1,FALSE))</f>
        <v>0</v>
      </c>
      <c r="L172" s="1205">
        <f>IF(ISERROR(VLOOKUP($A172,기획현황!$F:$BS,기획현황!$AV$1,FALSE))=TRUE,0,VLOOKUP($A172,기획현황!$F:$BS,기획현황!$AV$1,FALSE))</f>
        <v>0</v>
      </c>
      <c r="M172" s="1206">
        <f>IF(ISERROR(VLOOKUP($A172,기획현황!$F:$BS,기획현황!$AW$1,FALSE))=TRUE,0,VLOOKUP($A172,기획현황!$F:$BS,기획현황!$AW$1,FALSE))</f>
        <v>0</v>
      </c>
      <c r="N172" s="1214">
        <f>IF(ISERROR(VLOOKUP($A172,기획현황!$F:$BS,기획현황!$AP$1,FALSE))=TRUE,0,VLOOKUP($A172,기획현황!$F:$BS,기획현황!$AP$1,FALSE))</f>
        <v>0</v>
      </c>
      <c r="O172" s="1204">
        <f t="shared" si="22"/>
        <v>0</v>
      </c>
      <c r="P172" s="1218">
        <f t="shared" si="22"/>
        <v>0</v>
      </c>
      <c r="Q172" s="1215">
        <f t="shared" si="22"/>
        <v>0</v>
      </c>
      <c r="R172" s="1215">
        <f t="shared" si="22"/>
        <v>0</v>
      </c>
      <c r="S172" s="1216">
        <f t="shared" si="22"/>
        <v>0</v>
      </c>
      <c r="T172" s="1216">
        <f t="shared" si="22"/>
        <v>0</v>
      </c>
      <c r="U172" s="1217">
        <f>IF(ISERROR(VLOOKUP($A172,기획현황!$F:$BS,기획현황!$AM$1,FALSE))=TRUE,0,VLOOKUP($A172,기획현황!$F:$BS,기획현황!$AM$1,FALSE))</f>
        <v>0</v>
      </c>
      <c r="V172" s="1212">
        <f t="shared" si="19"/>
        <v>0</v>
      </c>
      <c r="W172" s="1213">
        <f>IF(ISERROR(VLOOKUP($A172,기획현황!$F:$BS,기획현황!$BG$1,FALSE))=TRUE,0,VLOOKUP($A172,기획현황!$F:$BS,기획현황!$BG$1,FALSE))</f>
        <v>0</v>
      </c>
      <c r="X172" s="1212"/>
      <c r="Y172" s="231"/>
      <c r="Z172" s="1204">
        <f t="shared" si="21"/>
        <v>0</v>
      </c>
      <c r="AA172" s="1205">
        <f t="shared" si="21"/>
        <v>0</v>
      </c>
      <c r="AB172" s="1220">
        <f t="shared" si="21"/>
        <v>0</v>
      </c>
      <c r="AC172" s="1214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204">
        <f t="shared" si="23"/>
        <v>0</v>
      </c>
      <c r="AE172" s="1215">
        <f t="shared" si="23"/>
        <v>0</v>
      </c>
      <c r="AF172" s="1215">
        <f t="shared" si="23"/>
        <v>0</v>
      </c>
      <c r="AG172" s="1215">
        <f t="shared" si="23"/>
        <v>0</v>
      </c>
      <c r="AH172" s="1216">
        <f t="shared" si="23"/>
        <v>0</v>
      </c>
      <c r="AI172" s="1216">
        <f t="shared" si="23"/>
        <v>0</v>
      </c>
      <c r="AJ172" s="1217">
        <f>IF(ISERROR(VLOOKUP($A172,기획현황!$F:$BS,기획현황!$AM$1,FALSE))=TRUE,0,VLOOKUP($A172,기획현황!$F:$BS,기획현황!$AM$1,FALSE))</f>
        <v>0</v>
      </c>
      <c r="AK172" s="1212">
        <f t="shared" si="18"/>
        <v>0</v>
      </c>
      <c r="AL172" s="31"/>
    </row>
    <row r="173" spans="2:38" ht="53.25" customHeight="1">
      <c r="B173" s="304" t="str">
        <f t="shared" si="20"/>
        <v/>
      </c>
      <c r="C173" s="1199">
        <f>IF(ISERROR(VLOOKUP($A173,기획현황!$F:$BS,기획현황!$AG$1,FALSE))=TRUE,0,VLOOKUP($A173,기획현황!$F:$BS,기획현황!$AG$1,FALSE))</f>
        <v>0</v>
      </c>
      <c r="D173" s="1199">
        <f>IF(ISERROR(VLOOKUP($A173,기획현황!$F:$BS,기획현황!$AK$1,FALSE))=TRUE,0,VLOOKUP($A173,기획현황!$F:$BS,기획현황!$AK$1,FALSE))</f>
        <v>0</v>
      </c>
      <c r="F173" s="1222"/>
      <c r="G173" s="1201" t="str">
        <f>IF(ISERROR(VLOOKUP($A173,기획현황!$F:$BS,기획현황!$U$1,FALSE))=TRUE,"",VLOOKUP($A173,기획현황!$F:$BS,기획현황!$U$1,FALSE))</f>
        <v/>
      </c>
      <c r="H173" s="1201" t="str">
        <f>IF(ISERROR(VLOOKUP($A173,기획현황!$F:$BS,기획현황!$X$1,FALSE))=TRUE,"",VLOOKUP($A173,기획현황!$F:$BS,기획현황!$X$1,FALSE))</f>
        <v/>
      </c>
      <c r="I173" s="1202" t="str">
        <f>IF(ISERROR(VLOOKUP($A173,기획현황!$F:$BS,기획현황!$AG$1,FALSE))=TRUE,"",VLOOKUP($A173,기획현황!$F:$BS,기획현황!$AG$1,FALSE))</f>
        <v/>
      </c>
      <c r="J173" s="1219">
        <f>SUMIF(기획현황!$F:$F,$A173,기획현황!$AF:$AF)</f>
        <v>0</v>
      </c>
      <c r="K173" s="1204">
        <f>IF(ISERROR(VLOOKUP($A173,기획현황!$F:$BS,기획현황!$AU$1,FALSE))=TRUE,0,VLOOKUP($A173,기획현황!$F:$BS,기획현황!$AU$1,FALSE))</f>
        <v>0</v>
      </c>
      <c r="L173" s="1205">
        <f>IF(ISERROR(VLOOKUP($A173,기획현황!$F:$BS,기획현황!$AV$1,FALSE))=TRUE,0,VLOOKUP($A173,기획현황!$F:$BS,기획현황!$AV$1,FALSE))</f>
        <v>0</v>
      </c>
      <c r="M173" s="1206">
        <f>IF(ISERROR(VLOOKUP($A173,기획현황!$F:$BS,기획현황!$AW$1,FALSE))=TRUE,0,VLOOKUP($A173,기획현황!$F:$BS,기획현황!$AW$1,FALSE))</f>
        <v>0</v>
      </c>
      <c r="N173" s="1214">
        <f>IF(ISERROR(VLOOKUP($A173,기획현황!$F:$BS,기획현황!$AP$1,FALSE))=TRUE,0,VLOOKUP($A173,기획현황!$F:$BS,기획현황!$AP$1,FALSE))</f>
        <v>0</v>
      </c>
      <c r="O173" s="1204">
        <f t="shared" si="22"/>
        <v>0</v>
      </c>
      <c r="P173" s="1218">
        <f t="shared" si="22"/>
        <v>0</v>
      </c>
      <c r="Q173" s="1215">
        <f t="shared" si="22"/>
        <v>0</v>
      </c>
      <c r="R173" s="1215">
        <f t="shared" si="22"/>
        <v>0</v>
      </c>
      <c r="S173" s="1216">
        <f t="shared" si="22"/>
        <v>0</v>
      </c>
      <c r="T173" s="1216">
        <f t="shared" si="22"/>
        <v>0</v>
      </c>
      <c r="U173" s="1217">
        <f>IF(ISERROR(VLOOKUP($A173,기획현황!$F:$BS,기획현황!$AM$1,FALSE))=TRUE,0,VLOOKUP($A173,기획현황!$F:$BS,기획현황!$AM$1,FALSE))</f>
        <v>0</v>
      </c>
      <c r="V173" s="1212">
        <f t="shared" si="19"/>
        <v>0</v>
      </c>
      <c r="W173" s="1213">
        <f>IF(ISERROR(VLOOKUP($A173,기획현황!$F:$BS,기획현황!$BG$1,FALSE))=TRUE,0,VLOOKUP($A173,기획현황!$F:$BS,기획현황!$BG$1,FALSE))</f>
        <v>0</v>
      </c>
      <c r="X173" s="1212"/>
      <c r="Y173" s="231"/>
      <c r="Z173" s="1204">
        <f t="shared" si="21"/>
        <v>0</v>
      </c>
      <c r="AA173" s="1205">
        <f t="shared" si="21"/>
        <v>0</v>
      </c>
      <c r="AB173" s="1220">
        <f t="shared" si="21"/>
        <v>0</v>
      </c>
      <c r="AC173" s="1214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204">
        <f t="shared" si="23"/>
        <v>0</v>
      </c>
      <c r="AE173" s="1215">
        <f t="shared" si="23"/>
        <v>0</v>
      </c>
      <c r="AF173" s="1215">
        <f t="shared" si="23"/>
        <v>0</v>
      </c>
      <c r="AG173" s="1215">
        <f t="shared" si="23"/>
        <v>0</v>
      </c>
      <c r="AH173" s="1216">
        <f t="shared" si="23"/>
        <v>0</v>
      </c>
      <c r="AI173" s="1216">
        <f t="shared" si="23"/>
        <v>0</v>
      </c>
      <c r="AJ173" s="1217">
        <f>IF(ISERROR(VLOOKUP($A173,기획현황!$F:$BS,기획현황!$AM$1,FALSE))=TRUE,0,VLOOKUP($A173,기획현황!$F:$BS,기획현황!$AM$1,FALSE))</f>
        <v>0</v>
      </c>
      <c r="AK173" s="1212">
        <f t="shared" si="18"/>
        <v>0</v>
      </c>
      <c r="AL173" s="31"/>
    </row>
    <row r="174" spans="2:38" ht="53.25" customHeight="1">
      <c r="B174" s="304" t="str">
        <f t="shared" si="20"/>
        <v/>
      </c>
      <c r="C174" s="1199">
        <f>IF(ISERROR(VLOOKUP($A174,기획현황!$F:$BS,기획현황!$AG$1,FALSE))=TRUE,0,VLOOKUP($A174,기획현황!$F:$BS,기획현황!$AG$1,FALSE))</f>
        <v>0</v>
      </c>
      <c r="D174" s="1199">
        <f>IF(ISERROR(VLOOKUP($A174,기획현황!$F:$BS,기획현황!$AK$1,FALSE))=TRUE,0,VLOOKUP($A174,기획현황!$F:$BS,기획현황!$AK$1,FALSE))</f>
        <v>0</v>
      </c>
      <c r="F174" s="1222"/>
      <c r="G174" s="1201" t="str">
        <f>IF(ISERROR(VLOOKUP($A174,기획현황!$F:$BS,기획현황!$U$1,FALSE))=TRUE,"",VLOOKUP($A174,기획현황!$F:$BS,기획현황!$U$1,FALSE))</f>
        <v/>
      </c>
      <c r="H174" s="1201" t="str">
        <f>IF(ISERROR(VLOOKUP($A174,기획현황!$F:$BS,기획현황!$X$1,FALSE))=TRUE,"",VLOOKUP($A174,기획현황!$F:$BS,기획현황!$X$1,FALSE))</f>
        <v/>
      </c>
      <c r="I174" s="1202" t="str">
        <f>IF(ISERROR(VLOOKUP($A174,기획현황!$F:$BS,기획현황!$AG$1,FALSE))=TRUE,"",VLOOKUP($A174,기획현황!$F:$BS,기획현황!$AG$1,FALSE))</f>
        <v/>
      </c>
      <c r="J174" s="1219">
        <f>SUMIF(기획현황!$F:$F,$A174,기획현황!$AF:$AF)</f>
        <v>0</v>
      </c>
      <c r="K174" s="1204">
        <f>IF(ISERROR(VLOOKUP($A174,기획현황!$F:$BS,기획현황!$AU$1,FALSE))=TRUE,0,VLOOKUP($A174,기획현황!$F:$BS,기획현황!$AU$1,FALSE))</f>
        <v>0</v>
      </c>
      <c r="L174" s="1205">
        <f>IF(ISERROR(VLOOKUP($A174,기획현황!$F:$BS,기획현황!$AV$1,FALSE))=TRUE,0,VLOOKUP($A174,기획현황!$F:$BS,기획현황!$AV$1,FALSE))</f>
        <v>0</v>
      </c>
      <c r="M174" s="1206">
        <f>IF(ISERROR(VLOOKUP($A174,기획현황!$F:$BS,기획현황!$AW$1,FALSE))=TRUE,0,VLOOKUP($A174,기획현황!$F:$BS,기획현황!$AW$1,FALSE))</f>
        <v>0</v>
      </c>
      <c r="N174" s="1214">
        <f>IF(ISERROR(VLOOKUP($A174,기획현황!$F:$BS,기획현황!$AP$1,FALSE))=TRUE,0,VLOOKUP($A174,기획현황!$F:$BS,기획현황!$AP$1,FALSE))</f>
        <v>0</v>
      </c>
      <c r="O174" s="1204">
        <f t="shared" si="22"/>
        <v>0</v>
      </c>
      <c r="P174" s="1218">
        <f t="shared" si="22"/>
        <v>0</v>
      </c>
      <c r="Q174" s="1215">
        <f t="shared" si="22"/>
        <v>0</v>
      </c>
      <c r="R174" s="1215">
        <f t="shared" si="22"/>
        <v>0</v>
      </c>
      <c r="S174" s="1216">
        <f t="shared" si="22"/>
        <v>0</v>
      </c>
      <c r="T174" s="1216">
        <f t="shared" si="22"/>
        <v>0</v>
      </c>
      <c r="U174" s="1217">
        <f>IF(ISERROR(VLOOKUP($A174,기획현황!$F:$BS,기획현황!$AM$1,FALSE))=TRUE,0,VLOOKUP($A174,기획현황!$F:$BS,기획현황!$AM$1,FALSE))</f>
        <v>0</v>
      </c>
      <c r="V174" s="1212">
        <f t="shared" si="19"/>
        <v>0</v>
      </c>
      <c r="W174" s="1213">
        <f>IF(ISERROR(VLOOKUP($A174,기획현황!$F:$BS,기획현황!$BG$1,FALSE))=TRUE,0,VLOOKUP($A174,기획현황!$F:$BS,기획현황!$BG$1,FALSE))</f>
        <v>0</v>
      </c>
      <c r="X174" s="1212"/>
      <c r="Y174" s="231"/>
      <c r="Z174" s="1204">
        <f t="shared" si="21"/>
        <v>0</v>
      </c>
      <c r="AA174" s="1205">
        <f t="shared" si="21"/>
        <v>0</v>
      </c>
      <c r="AB174" s="1220">
        <f t="shared" si="21"/>
        <v>0</v>
      </c>
      <c r="AC174" s="1214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204">
        <f t="shared" si="23"/>
        <v>0</v>
      </c>
      <c r="AE174" s="1215">
        <f t="shared" si="23"/>
        <v>0</v>
      </c>
      <c r="AF174" s="1215">
        <f t="shared" si="23"/>
        <v>0</v>
      </c>
      <c r="AG174" s="1215">
        <f t="shared" si="23"/>
        <v>0</v>
      </c>
      <c r="AH174" s="1216">
        <f t="shared" si="23"/>
        <v>0</v>
      </c>
      <c r="AI174" s="1216">
        <f t="shared" si="23"/>
        <v>0</v>
      </c>
      <c r="AJ174" s="1217">
        <f>IF(ISERROR(VLOOKUP($A174,기획현황!$F:$BS,기획현황!$AM$1,FALSE))=TRUE,0,VLOOKUP($A174,기획현황!$F:$BS,기획현황!$AM$1,FALSE))</f>
        <v>0</v>
      </c>
      <c r="AK174" s="1212">
        <f t="shared" si="18"/>
        <v>0</v>
      </c>
      <c r="AL174" s="31"/>
    </row>
    <row r="175" spans="2:38" ht="53.25" customHeight="1">
      <c r="B175" s="304" t="str">
        <f t="shared" si="20"/>
        <v/>
      </c>
      <c r="C175" s="1199">
        <f>IF(ISERROR(VLOOKUP($A175,기획현황!$F:$BS,기획현황!$AG$1,FALSE))=TRUE,0,VLOOKUP($A175,기획현황!$F:$BS,기획현황!$AG$1,FALSE))</f>
        <v>0</v>
      </c>
      <c r="D175" s="1199">
        <f>IF(ISERROR(VLOOKUP($A175,기획현황!$F:$BS,기획현황!$AK$1,FALSE))=TRUE,0,VLOOKUP($A175,기획현황!$F:$BS,기획현황!$AK$1,FALSE))</f>
        <v>0</v>
      </c>
      <c r="F175" s="1222"/>
      <c r="G175" s="1201" t="str">
        <f>IF(ISERROR(VLOOKUP($A175,기획현황!$F:$BS,기획현황!$U$1,FALSE))=TRUE,"",VLOOKUP($A175,기획현황!$F:$BS,기획현황!$U$1,FALSE))</f>
        <v/>
      </c>
      <c r="H175" s="1201" t="str">
        <f>IF(ISERROR(VLOOKUP($A175,기획현황!$F:$BS,기획현황!$X$1,FALSE))=TRUE,"",VLOOKUP($A175,기획현황!$F:$BS,기획현황!$X$1,FALSE))</f>
        <v/>
      </c>
      <c r="I175" s="1202" t="str">
        <f>IF(ISERROR(VLOOKUP($A175,기획현황!$F:$BS,기획현황!$AG$1,FALSE))=TRUE,"",VLOOKUP($A175,기획현황!$F:$BS,기획현황!$AG$1,FALSE))</f>
        <v/>
      </c>
      <c r="J175" s="1219">
        <f>SUMIF(기획현황!$F:$F,$A175,기획현황!$AF:$AF)</f>
        <v>0</v>
      </c>
      <c r="K175" s="1204">
        <f>IF(ISERROR(VLOOKUP($A175,기획현황!$F:$BS,기획현황!$AU$1,FALSE))=TRUE,0,VLOOKUP($A175,기획현황!$F:$BS,기획현황!$AU$1,FALSE))</f>
        <v>0</v>
      </c>
      <c r="L175" s="1205">
        <f>IF(ISERROR(VLOOKUP($A175,기획현황!$F:$BS,기획현황!$AV$1,FALSE))=TRUE,0,VLOOKUP($A175,기획현황!$F:$BS,기획현황!$AV$1,FALSE))</f>
        <v>0</v>
      </c>
      <c r="M175" s="1206">
        <f>IF(ISERROR(VLOOKUP($A175,기획현황!$F:$BS,기획현황!$AW$1,FALSE))=TRUE,0,VLOOKUP($A175,기획현황!$F:$BS,기획현황!$AW$1,FALSE))</f>
        <v>0</v>
      </c>
      <c r="N175" s="1214">
        <f>IF(ISERROR(VLOOKUP($A175,기획현황!$F:$BS,기획현황!$AP$1,FALSE))=TRUE,0,VLOOKUP($A175,기획현황!$F:$BS,기획현황!$AP$1,FALSE))</f>
        <v>0</v>
      </c>
      <c r="O175" s="1204">
        <f t="shared" si="22"/>
        <v>0</v>
      </c>
      <c r="P175" s="1218">
        <f t="shared" si="22"/>
        <v>0</v>
      </c>
      <c r="Q175" s="1215">
        <f t="shared" si="22"/>
        <v>0</v>
      </c>
      <c r="R175" s="1215">
        <f t="shared" si="22"/>
        <v>0</v>
      </c>
      <c r="S175" s="1216">
        <f t="shared" si="22"/>
        <v>0</v>
      </c>
      <c r="T175" s="1216">
        <f t="shared" si="22"/>
        <v>0</v>
      </c>
      <c r="U175" s="1217">
        <f>IF(ISERROR(VLOOKUP($A175,기획현황!$F:$BS,기획현황!$AM$1,FALSE))=TRUE,0,VLOOKUP($A175,기획현황!$F:$BS,기획현황!$AM$1,FALSE))</f>
        <v>0</v>
      </c>
      <c r="V175" s="1212">
        <f t="shared" si="19"/>
        <v>0</v>
      </c>
      <c r="W175" s="1213">
        <f>IF(ISERROR(VLOOKUP($A175,기획현황!$F:$BS,기획현황!$BG$1,FALSE))=TRUE,0,VLOOKUP($A175,기획현황!$F:$BS,기획현황!$BG$1,FALSE))</f>
        <v>0</v>
      </c>
      <c r="X175" s="1212"/>
      <c r="Y175" s="231"/>
      <c r="Z175" s="1204">
        <f t="shared" si="21"/>
        <v>0</v>
      </c>
      <c r="AA175" s="1205">
        <f t="shared" si="21"/>
        <v>0</v>
      </c>
      <c r="AB175" s="1220">
        <f t="shared" si="21"/>
        <v>0</v>
      </c>
      <c r="AC175" s="1214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204">
        <f t="shared" si="23"/>
        <v>0</v>
      </c>
      <c r="AE175" s="1215">
        <f t="shared" si="23"/>
        <v>0</v>
      </c>
      <c r="AF175" s="1215">
        <f t="shared" si="23"/>
        <v>0</v>
      </c>
      <c r="AG175" s="1215">
        <f t="shared" si="23"/>
        <v>0</v>
      </c>
      <c r="AH175" s="1216">
        <f t="shared" si="23"/>
        <v>0</v>
      </c>
      <c r="AI175" s="1216">
        <f t="shared" si="23"/>
        <v>0</v>
      </c>
      <c r="AJ175" s="1217">
        <f>IF(ISERROR(VLOOKUP($A175,기획현황!$F:$BS,기획현황!$AM$1,FALSE))=TRUE,0,VLOOKUP($A175,기획현황!$F:$BS,기획현황!$AM$1,FALSE))</f>
        <v>0</v>
      </c>
      <c r="AK175" s="1212">
        <f t="shared" si="18"/>
        <v>0</v>
      </c>
      <c r="AL175" s="31"/>
    </row>
    <row r="176" spans="2:38" ht="53.25" customHeight="1">
      <c r="B176" s="304" t="str">
        <f t="shared" si="20"/>
        <v/>
      </c>
      <c r="C176" s="1199">
        <f>IF(ISERROR(VLOOKUP($A176,기획현황!$F:$BS,기획현황!$AG$1,FALSE))=TRUE,0,VLOOKUP($A176,기획현황!$F:$BS,기획현황!$AG$1,FALSE))</f>
        <v>0</v>
      </c>
      <c r="D176" s="1199">
        <f>IF(ISERROR(VLOOKUP($A176,기획현황!$F:$BS,기획현황!$AK$1,FALSE))=TRUE,0,VLOOKUP($A176,기획현황!$F:$BS,기획현황!$AK$1,FALSE))</f>
        <v>0</v>
      </c>
      <c r="F176" s="1222"/>
      <c r="G176" s="1201" t="str">
        <f>IF(ISERROR(VLOOKUP($A176,기획현황!$F:$BS,기획현황!$U$1,FALSE))=TRUE,"",VLOOKUP($A176,기획현황!$F:$BS,기획현황!$U$1,FALSE))</f>
        <v/>
      </c>
      <c r="H176" s="1201" t="str">
        <f>IF(ISERROR(VLOOKUP($A176,기획현황!$F:$BS,기획현황!$X$1,FALSE))=TRUE,"",VLOOKUP($A176,기획현황!$F:$BS,기획현황!$X$1,FALSE))</f>
        <v/>
      </c>
      <c r="I176" s="1202" t="str">
        <f>IF(ISERROR(VLOOKUP($A176,기획현황!$F:$BS,기획현황!$AG$1,FALSE))=TRUE,"",VLOOKUP($A176,기획현황!$F:$BS,기획현황!$AG$1,FALSE))</f>
        <v/>
      </c>
      <c r="J176" s="1219">
        <f>SUMIF(기획현황!$F:$F,$A176,기획현황!$AF:$AF)</f>
        <v>0</v>
      </c>
      <c r="K176" s="1204">
        <f>IF(ISERROR(VLOOKUP($A176,기획현황!$F:$BS,기획현황!$AU$1,FALSE))=TRUE,0,VLOOKUP($A176,기획현황!$F:$BS,기획현황!$AU$1,FALSE))</f>
        <v>0</v>
      </c>
      <c r="L176" s="1205">
        <f>IF(ISERROR(VLOOKUP($A176,기획현황!$F:$BS,기획현황!$AV$1,FALSE))=TRUE,0,VLOOKUP($A176,기획현황!$F:$BS,기획현황!$AV$1,FALSE))</f>
        <v>0</v>
      </c>
      <c r="M176" s="1206">
        <f>IF(ISERROR(VLOOKUP($A176,기획현황!$F:$BS,기획현황!$AW$1,FALSE))=TRUE,0,VLOOKUP($A176,기획현황!$F:$BS,기획현황!$AW$1,FALSE))</f>
        <v>0</v>
      </c>
      <c r="N176" s="1214">
        <f>IF(ISERROR(VLOOKUP($A176,기획현황!$F:$BS,기획현황!$AP$1,FALSE))=TRUE,0,VLOOKUP($A176,기획현황!$F:$BS,기획현황!$AP$1,FALSE))</f>
        <v>0</v>
      </c>
      <c r="O176" s="1204">
        <f t="shared" si="22"/>
        <v>0</v>
      </c>
      <c r="P176" s="1218">
        <f t="shared" si="22"/>
        <v>0</v>
      </c>
      <c r="Q176" s="1215">
        <f t="shared" si="22"/>
        <v>0</v>
      </c>
      <c r="R176" s="1215">
        <f t="shared" si="22"/>
        <v>0</v>
      </c>
      <c r="S176" s="1216">
        <f t="shared" si="22"/>
        <v>0</v>
      </c>
      <c r="T176" s="1216">
        <f t="shared" si="22"/>
        <v>0</v>
      </c>
      <c r="U176" s="1217">
        <f>IF(ISERROR(VLOOKUP($A176,기획현황!$F:$BS,기획현황!$AM$1,FALSE))=TRUE,0,VLOOKUP($A176,기획현황!$F:$BS,기획현황!$AM$1,FALSE))</f>
        <v>0</v>
      </c>
      <c r="V176" s="1212">
        <f t="shared" si="19"/>
        <v>0</v>
      </c>
      <c r="W176" s="1213">
        <f>IF(ISERROR(VLOOKUP($A176,기획현황!$F:$BS,기획현황!$BG$1,FALSE))=TRUE,0,VLOOKUP($A176,기획현황!$F:$BS,기획현황!$BG$1,FALSE))</f>
        <v>0</v>
      </c>
      <c r="X176" s="1212"/>
      <c r="Y176" s="231"/>
      <c r="Z176" s="1204">
        <f t="shared" si="21"/>
        <v>0</v>
      </c>
      <c r="AA176" s="1205">
        <f t="shared" si="21"/>
        <v>0</v>
      </c>
      <c r="AB176" s="1220">
        <f t="shared" si="21"/>
        <v>0</v>
      </c>
      <c r="AC176" s="1214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204">
        <f t="shared" si="23"/>
        <v>0</v>
      </c>
      <c r="AE176" s="1215">
        <f t="shared" si="23"/>
        <v>0</v>
      </c>
      <c r="AF176" s="1215">
        <f t="shared" si="23"/>
        <v>0</v>
      </c>
      <c r="AG176" s="1215">
        <f t="shared" si="23"/>
        <v>0</v>
      </c>
      <c r="AH176" s="1216">
        <f t="shared" si="23"/>
        <v>0</v>
      </c>
      <c r="AI176" s="1216">
        <f t="shared" si="23"/>
        <v>0</v>
      </c>
      <c r="AJ176" s="1217">
        <f>IF(ISERROR(VLOOKUP($A176,기획현황!$F:$BS,기획현황!$AM$1,FALSE))=TRUE,0,VLOOKUP($A176,기획현황!$F:$BS,기획현황!$AM$1,FALSE))</f>
        <v>0</v>
      </c>
      <c r="AK176" s="1212">
        <f t="shared" si="18"/>
        <v>0</v>
      </c>
      <c r="AL176" s="31"/>
    </row>
    <row r="177" spans="2:38" ht="53.25" customHeight="1">
      <c r="B177" s="304" t="str">
        <f t="shared" si="20"/>
        <v/>
      </c>
      <c r="C177" s="1199">
        <f>IF(ISERROR(VLOOKUP($A177,기획현황!$F:$BS,기획현황!$AG$1,FALSE))=TRUE,0,VLOOKUP($A177,기획현황!$F:$BS,기획현황!$AG$1,FALSE))</f>
        <v>0</v>
      </c>
      <c r="D177" s="1199">
        <f>IF(ISERROR(VLOOKUP($A177,기획현황!$F:$BS,기획현황!$AK$1,FALSE))=TRUE,0,VLOOKUP($A177,기획현황!$F:$BS,기획현황!$AK$1,FALSE))</f>
        <v>0</v>
      </c>
      <c r="F177" s="1222"/>
      <c r="G177" s="1201" t="str">
        <f>IF(ISERROR(VLOOKUP($A177,기획현황!$F:$BS,기획현황!$U$1,FALSE))=TRUE,"",VLOOKUP($A177,기획현황!$F:$BS,기획현황!$U$1,FALSE))</f>
        <v/>
      </c>
      <c r="H177" s="1201" t="str">
        <f>IF(ISERROR(VLOOKUP($A177,기획현황!$F:$BS,기획현황!$X$1,FALSE))=TRUE,"",VLOOKUP($A177,기획현황!$F:$BS,기획현황!$X$1,FALSE))</f>
        <v/>
      </c>
      <c r="I177" s="1202" t="str">
        <f>IF(ISERROR(VLOOKUP($A177,기획현황!$F:$BS,기획현황!$AG$1,FALSE))=TRUE,"",VLOOKUP($A177,기획현황!$F:$BS,기획현황!$AG$1,FALSE))</f>
        <v/>
      </c>
      <c r="J177" s="1219">
        <f>SUMIF(기획현황!$F:$F,$A177,기획현황!$AF:$AF)</f>
        <v>0</v>
      </c>
      <c r="K177" s="1204">
        <f>IF(ISERROR(VLOOKUP($A177,기획현황!$F:$BS,기획현황!$AU$1,FALSE))=TRUE,0,VLOOKUP($A177,기획현황!$F:$BS,기획현황!$AU$1,FALSE))</f>
        <v>0</v>
      </c>
      <c r="L177" s="1205">
        <f>IF(ISERROR(VLOOKUP($A177,기획현황!$F:$BS,기획현황!$AV$1,FALSE))=TRUE,0,VLOOKUP($A177,기획현황!$F:$BS,기획현황!$AV$1,FALSE))</f>
        <v>0</v>
      </c>
      <c r="M177" s="1206">
        <f>IF(ISERROR(VLOOKUP($A177,기획현황!$F:$BS,기획현황!$AW$1,FALSE))=TRUE,0,VLOOKUP($A177,기획현황!$F:$BS,기획현황!$AW$1,FALSE))</f>
        <v>0</v>
      </c>
      <c r="N177" s="1214">
        <f>IF(ISERROR(VLOOKUP($A177,기획현황!$F:$BS,기획현황!$AP$1,FALSE))=TRUE,0,VLOOKUP($A177,기획현황!$F:$BS,기획현황!$AP$1,FALSE))</f>
        <v>0</v>
      </c>
      <c r="O177" s="1204">
        <f t="shared" si="22"/>
        <v>0</v>
      </c>
      <c r="P177" s="1218">
        <f t="shared" si="22"/>
        <v>0</v>
      </c>
      <c r="Q177" s="1215">
        <f t="shared" si="22"/>
        <v>0</v>
      </c>
      <c r="R177" s="1215">
        <f t="shared" si="22"/>
        <v>0</v>
      </c>
      <c r="S177" s="1216">
        <f t="shared" si="22"/>
        <v>0</v>
      </c>
      <c r="T177" s="1216">
        <f t="shared" si="22"/>
        <v>0</v>
      </c>
      <c r="U177" s="1217">
        <f>IF(ISERROR(VLOOKUP($A177,기획현황!$F:$BS,기획현황!$AM$1,FALSE))=TRUE,0,VLOOKUP($A177,기획현황!$F:$BS,기획현황!$AM$1,FALSE))</f>
        <v>0</v>
      </c>
      <c r="V177" s="1212">
        <f t="shared" si="19"/>
        <v>0</v>
      </c>
      <c r="W177" s="1213">
        <f>IF(ISERROR(VLOOKUP($A177,기획현황!$F:$BS,기획현황!$BG$1,FALSE))=TRUE,0,VLOOKUP($A177,기획현황!$F:$BS,기획현황!$BG$1,FALSE))</f>
        <v>0</v>
      </c>
      <c r="X177" s="1212"/>
      <c r="Y177" s="231"/>
      <c r="Z177" s="1204">
        <f t="shared" si="21"/>
        <v>0</v>
      </c>
      <c r="AA177" s="1205">
        <f t="shared" si="21"/>
        <v>0</v>
      </c>
      <c r="AB177" s="1220">
        <f t="shared" si="21"/>
        <v>0</v>
      </c>
      <c r="AC177" s="1214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204">
        <f t="shared" si="23"/>
        <v>0</v>
      </c>
      <c r="AE177" s="1215">
        <f t="shared" si="23"/>
        <v>0</v>
      </c>
      <c r="AF177" s="1215">
        <f t="shared" si="23"/>
        <v>0</v>
      </c>
      <c r="AG177" s="1215">
        <f t="shared" si="23"/>
        <v>0</v>
      </c>
      <c r="AH177" s="1216">
        <f t="shared" si="23"/>
        <v>0</v>
      </c>
      <c r="AI177" s="1216">
        <f t="shared" si="23"/>
        <v>0</v>
      </c>
      <c r="AJ177" s="1217">
        <f>IF(ISERROR(VLOOKUP($A177,기획현황!$F:$BS,기획현황!$AM$1,FALSE))=TRUE,0,VLOOKUP($A177,기획현황!$F:$BS,기획현황!$AM$1,FALSE))</f>
        <v>0</v>
      </c>
      <c r="AK177" s="1212">
        <f t="shared" si="18"/>
        <v>0</v>
      </c>
      <c r="AL177" s="31"/>
    </row>
    <row r="178" spans="2:38" ht="53.25" customHeight="1">
      <c r="B178" s="304" t="str">
        <f t="shared" si="20"/>
        <v/>
      </c>
      <c r="C178" s="1199">
        <f>IF(ISERROR(VLOOKUP($A178,기획현황!$F:$BS,기획현황!$AG$1,FALSE))=TRUE,0,VLOOKUP($A178,기획현황!$F:$BS,기획현황!$AG$1,FALSE))</f>
        <v>0</v>
      </c>
      <c r="D178" s="1199">
        <f>IF(ISERROR(VLOOKUP($A178,기획현황!$F:$BS,기획현황!$AK$1,FALSE))=TRUE,0,VLOOKUP($A178,기획현황!$F:$BS,기획현황!$AK$1,FALSE))</f>
        <v>0</v>
      </c>
      <c r="F178" s="1222"/>
      <c r="G178" s="1201" t="str">
        <f>IF(ISERROR(VLOOKUP($A178,기획현황!$F:$BS,기획현황!$U$1,FALSE))=TRUE,"",VLOOKUP($A178,기획현황!$F:$BS,기획현황!$U$1,FALSE))</f>
        <v/>
      </c>
      <c r="H178" s="1201" t="str">
        <f>IF(ISERROR(VLOOKUP($A178,기획현황!$F:$BS,기획현황!$X$1,FALSE))=TRUE,"",VLOOKUP($A178,기획현황!$F:$BS,기획현황!$X$1,FALSE))</f>
        <v/>
      </c>
      <c r="I178" s="1202" t="str">
        <f>IF(ISERROR(VLOOKUP($A178,기획현황!$F:$BS,기획현황!$AG$1,FALSE))=TRUE,"",VLOOKUP($A178,기획현황!$F:$BS,기획현황!$AG$1,FALSE))</f>
        <v/>
      </c>
      <c r="J178" s="1219">
        <f>SUMIF(기획현황!$F:$F,$A178,기획현황!$AF:$AF)</f>
        <v>0</v>
      </c>
      <c r="K178" s="1204">
        <f>IF(ISERROR(VLOOKUP($A178,기획현황!$F:$BS,기획현황!$AU$1,FALSE))=TRUE,0,VLOOKUP($A178,기획현황!$F:$BS,기획현황!$AU$1,FALSE))</f>
        <v>0</v>
      </c>
      <c r="L178" s="1205">
        <f>IF(ISERROR(VLOOKUP($A178,기획현황!$F:$BS,기획현황!$AV$1,FALSE))=TRUE,0,VLOOKUP($A178,기획현황!$F:$BS,기획현황!$AV$1,FALSE))</f>
        <v>0</v>
      </c>
      <c r="M178" s="1206">
        <f>IF(ISERROR(VLOOKUP($A178,기획현황!$F:$BS,기획현황!$AW$1,FALSE))=TRUE,0,VLOOKUP($A178,기획현황!$F:$BS,기획현황!$AW$1,FALSE))</f>
        <v>0</v>
      </c>
      <c r="N178" s="1214">
        <f>IF(ISERROR(VLOOKUP($A178,기획현황!$F:$BS,기획현황!$AP$1,FALSE))=TRUE,0,VLOOKUP($A178,기획현황!$F:$BS,기획현황!$AP$1,FALSE))</f>
        <v>0</v>
      </c>
      <c r="O178" s="1204">
        <f t="shared" si="22"/>
        <v>0</v>
      </c>
      <c r="P178" s="1218">
        <f t="shared" si="22"/>
        <v>0</v>
      </c>
      <c r="Q178" s="1215">
        <f t="shared" si="22"/>
        <v>0</v>
      </c>
      <c r="R178" s="1215">
        <f t="shared" si="22"/>
        <v>0</v>
      </c>
      <c r="S178" s="1216">
        <f t="shared" si="22"/>
        <v>0</v>
      </c>
      <c r="T178" s="1216">
        <f t="shared" si="22"/>
        <v>0</v>
      </c>
      <c r="U178" s="1217">
        <f>IF(ISERROR(VLOOKUP($A178,기획현황!$F:$BS,기획현황!$AM$1,FALSE))=TRUE,0,VLOOKUP($A178,기획현황!$F:$BS,기획현황!$AM$1,FALSE))</f>
        <v>0</v>
      </c>
      <c r="V178" s="1212">
        <f t="shared" si="19"/>
        <v>0</v>
      </c>
      <c r="W178" s="1213">
        <f>IF(ISERROR(VLOOKUP($A178,기획현황!$F:$BS,기획현황!$BG$1,FALSE))=TRUE,0,VLOOKUP($A178,기획현황!$F:$BS,기획현황!$BG$1,FALSE))</f>
        <v>0</v>
      </c>
      <c r="X178" s="1212"/>
      <c r="Y178" s="231"/>
      <c r="Z178" s="1204">
        <f t="shared" si="21"/>
        <v>0</v>
      </c>
      <c r="AA178" s="1205">
        <f t="shared" si="21"/>
        <v>0</v>
      </c>
      <c r="AB178" s="1220">
        <f t="shared" si="21"/>
        <v>0</v>
      </c>
      <c r="AC178" s="1214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204">
        <f t="shared" si="23"/>
        <v>0</v>
      </c>
      <c r="AE178" s="1215">
        <f t="shared" si="23"/>
        <v>0</v>
      </c>
      <c r="AF178" s="1215">
        <f t="shared" si="23"/>
        <v>0</v>
      </c>
      <c r="AG178" s="1215">
        <f t="shared" si="23"/>
        <v>0</v>
      </c>
      <c r="AH178" s="1216">
        <f t="shared" si="23"/>
        <v>0</v>
      </c>
      <c r="AI178" s="1216">
        <f t="shared" si="23"/>
        <v>0</v>
      </c>
      <c r="AJ178" s="1217">
        <f>IF(ISERROR(VLOOKUP($A178,기획현황!$F:$BS,기획현황!$AM$1,FALSE))=TRUE,0,VLOOKUP($A178,기획현황!$F:$BS,기획현황!$AM$1,FALSE))</f>
        <v>0</v>
      </c>
      <c r="AK178" s="1212">
        <f t="shared" si="18"/>
        <v>0</v>
      </c>
      <c r="AL178" s="31"/>
    </row>
    <row r="179" spans="2:38" ht="53.25" customHeight="1">
      <c r="B179" s="304" t="str">
        <f t="shared" si="20"/>
        <v/>
      </c>
      <c r="C179" s="1199">
        <f>IF(ISERROR(VLOOKUP($A179,기획현황!$F:$BS,기획현황!$AG$1,FALSE))=TRUE,0,VLOOKUP($A179,기획현황!$F:$BS,기획현황!$AG$1,FALSE))</f>
        <v>0</v>
      </c>
      <c r="D179" s="1199">
        <f>IF(ISERROR(VLOOKUP($A179,기획현황!$F:$BS,기획현황!$AK$1,FALSE))=TRUE,0,VLOOKUP($A179,기획현황!$F:$BS,기획현황!$AK$1,FALSE))</f>
        <v>0</v>
      </c>
      <c r="F179" s="1222"/>
      <c r="G179" s="1201" t="str">
        <f>IF(ISERROR(VLOOKUP($A179,기획현황!$F:$BS,기획현황!$U$1,FALSE))=TRUE,"",VLOOKUP($A179,기획현황!$F:$BS,기획현황!$U$1,FALSE))</f>
        <v/>
      </c>
      <c r="H179" s="1201" t="str">
        <f>IF(ISERROR(VLOOKUP($A179,기획현황!$F:$BS,기획현황!$X$1,FALSE))=TRUE,"",VLOOKUP($A179,기획현황!$F:$BS,기획현황!$X$1,FALSE))</f>
        <v/>
      </c>
      <c r="I179" s="1202" t="str">
        <f>IF(ISERROR(VLOOKUP($A179,기획현황!$F:$BS,기획현황!$AG$1,FALSE))=TRUE,"",VLOOKUP($A179,기획현황!$F:$BS,기획현황!$AG$1,FALSE))</f>
        <v/>
      </c>
      <c r="J179" s="1219">
        <f>SUMIF(기획현황!$F:$F,$A179,기획현황!$AF:$AF)</f>
        <v>0</v>
      </c>
      <c r="K179" s="1204">
        <f>IF(ISERROR(VLOOKUP($A179,기획현황!$F:$BS,기획현황!$AU$1,FALSE))=TRUE,0,VLOOKUP($A179,기획현황!$F:$BS,기획현황!$AU$1,FALSE))</f>
        <v>0</v>
      </c>
      <c r="L179" s="1205">
        <f>IF(ISERROR(VLOOKUP($A179,기획현황!$F:$BS,기획현황!$AV$1,FALSE))=TRUE,0,VLOOKUP($A179,기획현황!$F:$BS,기획현황!$AV$1,FALSE))</f>
        <v>0</v>
      </c>
      <c r="M179" s="1206">
        <f>IF(ISERROR(VLOOKUP($A179,기획현황!$F:$BS,기획현황!$AW$1,FALSE))=TRUE,0,VLOOKUP($A179,기획현황!$F:$BS,기획현황!$AW$1,FALSE))</f>
        <v>0</v>
      </c>
      <c r="N179" s="1214">
        <f>IF(ISERROR(VLOOKUP($A179,기획현황!$F:$BS,기획현황!$AP$1,FALSE))=TRUE,0,VLOOKUP($A179,기획현황!$F:$BS,기획현황!$AP$1,FALSE))</f>
        <v>0</v>
      </c>
      <c r="O179" s="1204">
        <f t="shared" si="22"/>
        <v>0</v>
      </c>
      <c r="P179" s="1218">
        <f t="shared" si="22"/>
        <v>0</v>
      </c>
      <c r="Q179" s="1215">
        <f t="shared" si="22"/>
        <v>0</v>
      </c>
      <c r="R179" s="1215">
        <f t="shared" si="22"/>
        <v>0</v>
      </c>
      <c r="S179" s="1216">
        <f t="shared" si="22"/>
        <v>0</v>
      </c>
      <c r="T179" s="1216">
        <f t="shared" si="22"/>
        <v>0</v>
      </c>
      <c r="U179" s="1217">
        <f>IF(ISERROR(VLOOKUP($A179,기획현황!$F:$BS,기획현황!$AM$1,FALSE))=TRUE,0,VLOOKUP($A179,기획현황!$F:$BS,기획현황!$AM$1,FALSE))</f>
        <v>0</v>
      </c>
      <c r="V179" s="1212">
        <f t="shared" si="19"/>
        <v>0</v>
      </c>
      <c r="W179" s="1213">
        <f>IF(ISERROR(VLOOKUP($A179,기획현황!$F:$BS,기획현황!$BG$1,FALSE))=TRUE,0,VLOOKUP($A179,기획현황!$F:$BS,기획현황!$BG$1,FALSE))</f>
        <v>0</v>
      </c>
      <c r="X179" s="1212"/>
      <c r="Y179" s="231"/>
      <c r="Z179" s="1204">
        <f t="shared" si="21"/>
        <v>0</v>
      </c>
      <c r="AA179" s="1205">
        <f t="shared" si="21"/>
        <v>0</v>
      </c>
      <c r="AB179" s="1220">
        <f t="shared" si="21"/>
        <v>0</v>
      </c>
      <c r="AC179" s="1214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204">
        <f t="shared" si="23"/>
        <v>0</v>
      </c>
      <c r="AE179" s="1215">
        <f t="shared" si="23"/>
        <v>0</v>
      </c>
      <c r="AF179" s="1215">
        <f t="shared" si="23"/>
        <v>0</v>
      </c>
      <c r="AG179" s="1215">
        <f t="shared" si="23"/>
        <v>0</v>
      </c>
      <c r="AH179" s="1216">
        <f t="shared" si="23"/>
        <v>0</v>
      </c>
      <c r="AI179" s="1216">
        <f t="shared" si="23"/>
        <v>0</v>
      </c>
      <c r="AJ179" s="1217">
        <f>IF(ISERROR(VLOOKUP($A179,기획현황!$F:$BS,기획현황!$AM$1,FALSE))=TRUE,0,VLOOKUP($A179,기획현황!$F:$BS,기획현황!$AM$1,FALSE))</f>
        <v>0</v>
      </c>
      <c r="AK179" s="1212">
        <f t="shared" si="18"/>
        <v>0</v>
      </c>
      <c r="AL179" s="31"/>
    </row>
    <row r="180" spans="2:38" ht="53.25" customHeight="1">
      <c r="B180" s="304" t="str">
        <f t="shared" si="20"/>
        <v/>
      </c>
      <c r="C180" s="1199">
        <f>IF(ISERROR(VLOOKUP($A180,기획현황!$F:$BS,기획현황!$AG$1,FALSE))=TRUE,0,VLOOKUP($A180,기획현황!$F:$BS,기획현황!$AG$1,FALSE))</f>
        <v>0</v>
      </c>
      <c r="D180" s="1199">
        <f>IF(ISERROR(VLOOKUP($A180,기획현황!$F:$BS,기획현황!$AK$1,FALSE))=TRUE,0,VLOOKUP($A180,기획현황!$F:$BS,기획현황!$AK$1,FALSE))</f>
        <v>0</v>
      </c>
      <c r="F180" s="1222"/>
      <c r="G180" s="1201" t="str">
        <f>IF(ISERROR(VLOOKUP($A180,기획현황!$F:$BS,기획현황!$U$1,FALSE))=TRUE,"",VLOOKUP($A180,기획현황!$F:$BS,기획현황!$U$1,FALSE))</f>
        <v/>
      </c>
      <c r="H180" s="1201" t="str">
        <f>IF(ISERROR(VLOOKUP($A180,기획현황!$F:$BS,기획현황!$X$1,FALSE))=TRUE,"",VLOOKUP($A180,기획현황!$F:$BS,기획현황!$X$1,FALSE))</f>
        <v/>
      </c>
      <c r="I180" s="1202" t="str">
        <f>IF(ISERROR(VLOOKUP($A180,기획현황!$F:$BS,기획현황!$AG$1,FALSE))=TRUE,"",VLOOKUP($A180,기획현황!$F:$BS,기획현황!$AG$1,FALSE))</f>
        <v/>
      </c>
      <c r="J180" s="1219">
        <f>SUMIF(기획현황!$F:$F,$A180,기획현황!$AF:$AF)</f>
        <v>0</v>
      </c>
      <c r="K180" s="1204">
        <f>IF(ISERROR(VLOOKUP($A180,기획현황!$F:$BS,기획현황!$AU$1,FALSE))=TRUE,0,VLOOKUP($A180,기획현황!$F:$BS,기획현황!$AU$1,FALSE))</f>
        <v>0</v>
      </c>
      <c r="L180" s="1205">
        <f>IF(ISERROR(VLOOKUP($A180,기획현황!$F:$BS,기획현황!$AV$1,FALSE))=TRUE,0,VLOOKUP($A180,기획현황!$F:$BS,기획현황!$AV$1,FALSE))</f>
        <v>0</v>
      </c>
      <c r="M180" s="1206">
        <f>IF(ISERROR(VLOOKUP($A180,기획현황!$F:$BS,기획현황!$AW$1,FALSE))=TRUE,0,VLOOKUP($A180,기획현황!$F:$BS,기획현황!$AW$1,FALSE))</f>
        <v>0</v>
      </c>
      <c r="N180" s="1214">
        <f>IF(ISERROR(VLOOKUP($A180,기획현황!$F:$BS,기획현황!$AP$1,FALSE))=TRUE,0,VLOOKUP($A180,기획현황!$F:$BS,기획현황!$AP$1,FALSE))</f>
        <v>0</v>
      </c>
      <c r="O180" s="1204">
        <f t="shared" si="22"/>
        <v>0</v>
      </c>
      <c r="P180" s="1218">
        <f t="shared" si="22"/>
        <v>0</v>
      </c>
      <c r="Q180" s="1215">
        <f t="shared" si="22"/>
        <v>0</v>
      </c>
      <c r="R180" s="1215">
        <f t="shared" si="22"/>
        <v>0</v>
      </c>
      <c r="S180" s="1216">
        <f t="shared" si="22"/>
        <v>0</v>
      </c>
      <c r="T180" s="1216">
        <f t="shared" si="22"/>
        <v>0</v>
      </c>
      <c r="U180" s="1217">
        <f>IF(ISERROR(VLOOKUP($A180,기획현황!$F:$BS,기획현황!$AM$1,FALSE))=TRUE,0,VLOOKUP($A180,기획현황!$F:$BS,기획현황!$AM$1,FALSE))</f>
        <v>0</v>
      </c>
      <c r="V180" s="1212">
        <f t="shared" si="19"/>
        <v>0</v>
      </c>
      <c r="W180" s="1213">
        <f>IF(ISERROR(VLOOKUP($A180,기획현황!$F:$BS,기획현황!$BG$1,FALSE))=TRUE,0,VLOOKUP($A180,기획현황!$F:$BS,기획현황!$BG$1,FALSE))</f>
        <v>0</v>
      </c>
      <c r="X180" s="1212"/>
      <c r="Y180" s="231"/>
      <c r="Z180" s="1204">
        <f t="shared" si="21"/>
        <v>0</v>
      </c>
      <c r="AA180" s="1205">
        <f t="shared" si="21"/>
        <v>0</v>
      </c>
      <c r="AB180" s="1220">
        <f t="shared" si="21"/>
        <v>0</v>
      </c>
      <c r="AC180" s="1214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204">
        <f t="shared" si="23"/>
        <v>0</v>
      </c>
      <c r="AE180" s="1215">
        <f t="shared" si="23"/>
        <v>0</v>
      </c>
      <c r="AF180" s="1215">
        <f t="shared" si="23"/>
        <v>0</v>
      </c>
      <c r="AG180" s="1215">
        <f t="shared" si="23"/>
        <v>0</v>
      </c>
      <c r="AH180" s="1216">
        <f t="shared" si="23"/>
        <v>0</v>
      </c>
      <c r="AI180" s="1216">
        <f t="shared" si="23"/>
        <v>0</v>
      </c>
      <c r="AJ180" s="1217">
        <f>IF(ISERROR(VLOOKUP($A180,기획현황!$F:$BS,기획현황!$AM$1,FALSE))=TRUE,0,VLOOKUP($A180,기획현황!$F:$BS,기획현황!$AM$1,FALSE))</f>
        <v>0</v>
      </c>
      <c r="AK180" s="1212">
        <f t="shared" si="18"/>
        <v>0</v>
      </c>
      <c r="AL180" s="31"/>
    </row>
    <row r="181" spans="2:38" ht="53.25" customHeight="1">
      <c r="B181" s="304" t="str">
        <f t="shared" si="20"/>
        <v/>
      </c>
      <c r="C181" s="1199">
        <f>IF(ISERROR(VLOOKUP($A181,기획현황!$F:$BS,기획현황!$AG$1,FALSE))=TRUE,0,VLOOKUP($A181,기획현황!$F:$BS,기획현황!$AG$1,FALSE))</f>
        <v>0</v>
      </c>
      <c r="D181" s="1199">
        <f>IF(ISERROR(VLOOKUP($A181,기획현황!$F:$BS,기획현황!$AK$1,FALSE))=TRUE,0,VLOOKUP($A181,기획현황!$F:$BS,기획현황!$AK$1,FALSE))</f>
        <v>0</v>
      </c>
      <c r="F181" s="1222"/>
      <c r="G181" s="1201" t="str">
        <f>IF(ISERROR(VLOOKUP($A181,기획현황!$F:$BS,기획현황!$U$1,FALSE))=TRUE,"",VLOOKUP($A181,기획현황!$F:$BS,기획현황!$U$1,FALSE))</f>
        <v/>
      </c>
      <c r="H181" s="1201" t="str">
        <f>IF(ISERROR(VLOOKUP($A181,기획현황!$F:$BS,기획현황!$X$1,FALSE))=TRUE,"",VLOOKUP($A181,기획현황!$F:$BS,기획현황!$X$1,FALSE))</f>
        <v/>
      </c>
      <c r="I181" s="1202" t="str">
        <f>IF(ISERROR(VLOOKUP($A181,기획현황!$F:$BS,기획현황!$AG$1,FALSE))=TRUE,"",VLOOKUP($A181,기획현황!$F:$BS,기획현황!$AG$1,FALSE))</f>
        <v/>
      </c>
      <c r="J181" s="1219">
        <f>SUMIF(기획현황!$F:$F,$A181,기획현황!$AF:$AF)</f>
        <v>0</v>
      </c>
      <c r="K181" s="1204">
        <f>IF(ISERROR(VLOOKUP($A181,기획현황!$F:$BS,기획현황!$AU$1,FALSE))=TRUE,0,VLOOKUP($A181,기획현황!$F:$BS,기획현황!$AU$1,FALSE))</f>
        <v>0</v>
      </c>
      <c r="L181" s="1205">
        <f>IF(ISERROR(VLOOKUP($A181,기획현황!$F:$BS,기획현황!$AV$1,FALSE))=TRUE,0,VLOOKUP($A181,기획현황!$F:$BS,기획현황!$AV$1,FALSE))</f>
        <v>0</v>
      </c>
      <c r="M181" s="1206">
        <f>IF(ISERROR(VLOOKUP($A181,기획현황!$F:$BS,기획현황!$AW$1,FALSE))=TRUE,0,VLOOKUP($A181,기획현황!$F:$BS,기획현황!$AW$1,FALSE))</f>
        <v>0</v>
      </c>
      <c r="N181" s="1214">
        <f>IF(ISERROR(VLOOKUP($A181,기획현황!$F:$BS,기획현황!$AP$1,FALSE))=TRUE,0,VLOOKUP($A181,기획현황!$F:$BS,기획현황!$AP$1,FALSE))</f>
        <v>0</v>
      </c>
      <c r="O181" s="1204">
        <f t="shared" si="22"/>
        <v>0</v>
      </c>
      <c r="P181" s="1218">
        <f t="shared" si="22"/>
        <v>0</v>
      </c>
      <c r="Q181" s="1215">
        <f t="shared" si="22"/>
        <v>0</v>
      </c>
      <c r="R181" s="1215">
        <f t="shared" si="22"/>
        <v>0</v>
      </c>
      <c r="S181" s="1216">
        <f t="shared" si="22"/>
        <v>0</v>
      </c>
      <c r="T181" s="1216">
        <f t="shared" si="22"/>
        <v>0</v>
      </c>
      <c r="U181" s="1217">
        <f>IF(ISERROR(VLOOKUP($A181,기획현황!$F:$BS,기획현황!$AM$1,FALSE))=TRUE,0,VLOOKUP($A181,기획현황!$F:$BS,기획현황!$AM$1,FALSE))</f>
        <v>0</v>
      </c>
      <c r="V181" s="1212">
        <f t="shared" si="19"/>
        <v>0</v>
      </c>
      <c r="W181" s="1213">
        <f>IF(ISERROR(VLOOKUP($A181,기획현황!$F:$BS,기획현황!$BG$1,FALSE))=TRUE,0,VLOOKUP($A181,기획현황!$F:$BS,기획현황!$BG$1,FALSE))</f>
        <v>0</v>
      </c>
      <c r="X181" s="1212"/>
      <c r="Y181" s="231"/>
      <c r="Z181" s="1204">
        <f t="shared" si="21"/>
        <v>0</v>
      </c>
      <c r="AA181" s="1205">
        <f t="shared" si="21"/>
        <v>0</v>
      </c>
      <c r="AB181" s="1220">
        <f t="shared" si="21"/>
        <v>0</v>
      </c>
      <c r="AC181" s="1214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204">
        <f t="shared" si="23"/>
        <v>0</v>
      </c>
      <c r="AE181" s="1215">
        <f t="shared" si="23"/>
        <v>0</v>
      </c>
      <c r="AF181" s="1215">
        <f t="shared" si="23"/>
        <v>0</v>
      </c>
      <c r="AG181" s="1215">
        <f t="shared" si="23"/>
        <v>0</v>
      </c>
      <c r="AH181" s="1216">
        <f t="shared" si="23"/>
        <v>0</v>
      </c>
      <c r="AI181" s="1216">
        <f t="shared" si="23"/>
        <v>0</v>
      </c>
      <c r="AJ181" s="1217">
        <f>IF(ISERROR(VLOOKUP($A181,기획현황!$F:$BS,기획현황!$AM$1,FALSE))=TRUE,0,VLOOKUP($A181,기획현황!$F:$BS,기획현황!$AM$1,FALSE))</f>
        <v>0</v>
      </c>
      <c r="AK181" s="1212">
        <f t="shared" si="18"/>
        <v>0</v>
      </c>
      <c r="AL181" s="31"/>
    </row>
    <row r="182" spans="2:38" ht="53.25" customHeight="1">
      <c r="B182" s="304" t="str">
        <f t="shared" si="20"/>
        <v/>
      </c>
      <c r="C182" s="1199">
        <f>IF(ISERROR(VLOOKUP($A182,기획현황!$F:$BS,기획현황!$AG$1,FALSE))=TRUE,0,VLOOKUP($A182,기획현황!$F:$BS,기획현황!$AG$1,FALSE))</f>
        <v>0</v>
      </c>
      <c r="D182" s="1199">
        <f>IF(ISERROR(VLOOKUP($A182,기획현황!$F:$BS,기획현황!$AK$1,FALSE))=TRUE,0,VLOOKUP($A182,기획현황!$F:$BS,기획현황!$AK$1,FALSE))</f>
        <v>0</v>
      </c>
      <c r="F182" s="1222"/>
      <c r="G182" s="1201" t="str">
        <f>IF(ISERROR(VLOOKUP($A182,기획현황!$F:$BS,기획현황!$U$1,FALSE))=TRUE,"",VLOOKUP($A182,기획현황!$F:$BS,기획현황!$U$1,FALSE))</f>
        <v/>
      </c>
      <c r="H182" s="1201" t="str">
        <f>IF(ISERROR(VLOOKUP($A182,기획현황!$F:$BS,기획현황!$X$1,FALSE))=TRUE,"",VLOOKUP($A182,기획현황!$F:$BS,기획현황!$X$1,FALSE))</f>
        <v/>
      </c>
      <c r="I182" s="1202" t="str">
        <f>IF(ISERROR(VLOOKUP($A182,기획현황!$F:$BS,기획현황!$AG$1,FALSE))=TRUE,"",VLOOKUP($A182,기획현황!$F:$BS,기획현황!$AG$1,FALSE))</f>
        <v/>
      </c>
      <c r="J182" s="1219">
        <f>SUMIF(기획현황!$F:$F,$A182,기획현황!$AF:$AF)</f>
        <v>0</v>
      </c>
      <c r="K182" s="1204">
        <f>IF(ISERROR(VLOOKUP($A182,기획현황!$F:$BS,기획현황!$AU$1,FALSE))=TRUE,0,VLOOKUP($A182,기획현황!$F:$BS,기획현황!$AU$1,FALSE))</f>
        <v>0</v>
      </c>
      <c r="L182" s="1205">
        <f>IF(ISERROR(VLOOKUP($A182,기획현황!$F:$BS,기획현황!$AV$1,FALSE))=TRUE,0,VLOOKUP($A182,기획현황!$F:$BS,기획현황!$AV$1,FALSE))</f>
        <v>0</v>
      </c>
      <c r="M182" s="1206">
        <f>IF(ISERROR(VLOOKUP($A182,기획현황!$F:$BS,기획현황!$AW$1,FALSE))=TRUE,0,VLOOKUP($A182,기획현황!$F:$BS,기획현황!$AW$1,FALSE))</f>
        <v>0</v>
      </c>
      <c r="N182" s="1214">
        <f>IF(ISERROR(VLOOKUP($A182,기획현황!$F:$BS,기획현황!$AP$1,FALSE))=TRUE,0,VLOOKUP($A182,기획현황!$F:$BS,기획현황!$AP$1,FALSE))</f>
        <v>0</v>
      </c>
      <c r="O182" s="1204">
        <f t="shared" si="22"/>
        <v>0</v>
      </c>
      <c r="P182" s="1218">
        <f t="shared" si="22"/>
        <v>0</v>
      </c>
      <c r="Q182" s="1215">
        <f t="shared" si="22"/>
        <v>0</v>
      </c>
      <c r="R182" s="1215">
        <f t="shared" si="22"/>
        <v>0</v>
      </c>
      <c r="S182" s="1216">
        <f t="shared" si="22"/>
        <v>0</v>
      </c>
      <c r="T182" s="1216">
        <f t="shared" si="22"/>
        <v>0</v>
      </c>
      <c r="U182" s="1217">
        <f>IF(ISERROR(VLOOKUP($A182,기획현황!$F:$BS,기획현황!$AM$1,FALSE))=TRUE,0,VLOOKUP($A182,기획현황!$F:$BS,기획현황!$AM$1,FALSE))</f>
        <v>0</v>
      </c>
      <c r="V182" s="1212">
        <f t="shared" si="19"/>
        <v>0</v>
      </c>
      <c r="W182" s="1213">
        <f>IF(ISERROR(VLOOKUP($A182,기획현황!$F:$BS,기획현황!$BG$1,FALSE))=TRUE,0,VLOOKUP($A182,기획현황!$F:$BS,기획현황!$BG$1,FALSE))</f>
        <v>0</v>
      </c>
      <c r="X182" s="1212"/>
      <c r="Y182" s="231"/>
      <c r="Z182" s="1204">
        <f t="shared" si="21"/>
        <v>0</v>
      </c>
      <c r="AA182" s="1205">
        <f t="shared" si="21"/>
        <v>0</v>
      </c>
      <c r="AB182" s="1220">
        <f t="shared" si="21"/>
        <v>0</v>
      </c>
      <c r="AC182" s="1214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204">
        <f t="shared" si="23"/>
        <v>0</v>
      </c>
      <c r="AE182" s="1215">
        <f t="shared" si="23"/>
        <v>0</v>
      </c>
      <c r="AF182" s="1215">
        <f t="shared" si="23"/>
        <v>0</v>
      </c>
      <c r="AG182" s="1215">
        <f t="shared" si="23"/>
        <v>0</v>
      </c>
      <c r="AH182" s="1216">
        <f t="shared" si="23"/>
        <v>0</v>
      </c>
      <c r="AI182" s="1216">
        <f t="shared" si="23"/>
        <v>0</v>
      </c>
      <c r="AJ182" s="1217">
        <f>IF(ISERROR(VLOOKUP($A182,기획현황!$F:$BS,기획현황!$AM$1,FALSE))=TRUE,0,VLOOKUP($A182,기획현황!$F:$BS,기획현황!$AM$1,FALSE))</f>
        <v>0</v>
      </c>
      <c r="AK182" s="1212">
        <f t="shared" si="18"/>
        <v>0</v>
      </c>
      <c r="AL182" s="31"/>
    </row>
    <row r="183" spans="2:38" ht="53.25" customHeight="1">
      <c r="B183" s="304" t="str">
        <f t="shared" si="20"/>
        <v/>
      </c>
      <c r="C183" s="1199">
        <f>IF(ISERROR(VLOOKUP($A183,기획현황!$F:$BS,기획현황!$AG$1,FALSE))=TRUE,0,VLOOKUP($A183,기획현황!$F:$BS,기획현황!$AG$1,FALSE))</f>
        <v>0</v>
      </c>
      <c r="D183" s="1199">
        <f>IF(ISERROR(VLOOKUP($A183,기획현황!$F:$BS,기획현황!$AK$1,FALSE))=TRUE,0,VLOOKUP($A183,기획현황!$F:$BS,기획현황!$AK$1,FALSE))</f>
        <v>0</v>
      </c>
      <c r="F183" s="1222"/>
      <c r="G183" s="1201" t="str">
        <f>IF(ISERROR(VLOOKUP($A183,기획현황!$F:$BS,기획현황!$U$1,FALSE))=TRUE,"",VLOOKUP($A183,기획현황!$F:$BS,기획현황!$U$1,FALSE))</f>
        <v/>
      </c>
      <c r="H183" s="1201" t="str">
        <f>IF(ISERROR(VLOOKUP($A183,기획현황!$F:$BS,기획현황!$X$1,FALSE))=TRUE,"",VLOOKUP($A183,기획현황!$F:$BS,기획현황!$X$1,FALSE))</f>
        <v/>
      </c>
      <c r="I183" s="1202" t="str">
        <f>IF(ISERROR(VLOOKUP($A183,기획현황!$F:$BS,기획현황!$AG$1,FALSE))=TRUE,"",VLOOKUP($A183,기획현황!$F:$BS,기획현황!$AG$1,FALSE))</f>
        <v/>
      </c>
      <c r="J183" s="1219">
        <f>SUMIF(기획현황!$F:$F,$A183,기획현황!$AF:$AF)</f>
        <v>0</v>
      </c>
      <c r="K183" s="1204">
        <f>IF(ISERROR(VLOOKUP($A183,기획현황!$F:$BS,기획현황!$AU$1,FALSE))=TRUE,0,VLOOKUP($A183,기획현황!$F:$BS,기획현황!$AU$1,FALSE))</f>
        <v>0</v>
      </c>
      <c r="L183" s="1205">
        <f>IF(ISERROR(VLOOKUP($A183,기획현황!$F:$BS,기획현황!$AV$1,FALSE))=TRUE,0,VLOOKUP($A183,기획현황!$F:$BS,기획현황!$AV$1,FALSE))</f>
        <v>0</v>
      </c>
      <c r="M183" s="1206">
        <f>IF(ISERROR(VLOOKUP($A183,기획현황!$F:$BS,기획현황!$AW$1,FALSE))=TRUE,0,VLOOKUP($A183,기획현황!$F:$BS,기획현황!$AW$1,FALSE))</f>
        <v>0</v>
      </c>
      <c r="N183" s="1214">
        <f>IF(ISERROR(VLOOKUP($A183,기획현황!$F:$BS,기획현황!$AP$1,FALSE))=TRUE,0,VLOOKUP($A183,기획현황!$F:$BS,기획현황!$AP$1,FALSE))</f>
        <v>0</v>
      </c>
      <c r="O183" s="1204">
        <f t="shared" si="22"/>
        <v>0</v>
      </c>
      <c r="P183" s="1218">
        <f t="shared" si="22"/>
        <v>0</v>
      </c>
      <c r="Q183" s="1215">
        <f t="shared" si="22"/>
        <v>0</v>
      </c>
      <c r="R183" s="1215">
        <f t="shared" si="22"/>
        <v>0</v>
      </c>
      <c r="S183" s="1216">
        <f t="shared" si="22"/>
        <v>0</v>
      </c>
      <c r="T183" s="1216">
        <f t="shared" si="22"/>
        <v>0</v>
      </c>
      <c r="U183" s="1217">
        <f>IF(ISERROR(VLOOKUP($A183,기획현황!$F:$BS,기획현황!$AM$1,FALSE))=TRUE,0,VLOOKUP($A183,기획현황!$F:$BS,기획현황!$AM$1,FALSE))</f>
        <v>0</v>
      </c>
      <c r="V183" s="1212">
        <f t="shared" si="19"/>
        <v>0</v>
      </c>
      <c r="W183" s="1213">
        <f>IF(ISERROR(VLOOKUP($A183,기획현황!$F:$BS,기획현황!$BG$1,FALSE))=TRUE,0,VLOOKUP($A183,기획현황!$F:$BS,기획현황!$BG$1,FALSE))</f>
        <v>0</v>
      </c>
      <c r="X183" s="1212"/>
      <c r="Y183" s="231"/>
      <c r="Z183" s="1204">
        <f t="shared" si="21"/>
        <v>0</v>
      </c>
      <c r="AA183" s="1205">
        <f t="shared" si="21"/>
        <v>0</v>
      </c>
      <c r="AB183" s="1220">
        <f t="shared" si="21"/>
        <v>0</v>
      </c>
      <c r="AC183" s="1214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204">
        <f t="shared" si="23"/>
        <v>0</v>
      </c>
      <c r="AE183" s="1215">
        <f t="shared" si="23"/>
        <v>0</v>
      </c>
      <c r="AF183" s="1215">
        <f t="shared" si="23"/>
        <v>0</v>
      </c>
      <c r="AG183" s="1215">
        <f t="shared" si="23"/>
        <v>0</v>
      </c>
      <c r="AH183" s="1216">
        <f t="shared" si="23"/>
        <v>0</v>
      </c>
      <c r="AI183" s="1216">
        <f t="shared" si="23"/>
        <v>0</v>
      </c>
      <c r="AJ183" s="1217">
        <f>IF(ISERROR(VLOOKUP($A183,기획현황!$F:$BS,기획현황!$AM$1,FALSE))=TRUE,0,VLOOKUP($A183,기획현황!$F:$BS,기획현황!$AM$1,FALSE))</f>
        <v>0</v>
      </c>
      <c r="AK183" s="1212">
        <f t="shared" si="18"/>
        <v>0</v>
      </c>
      <c r="AL183" s="31"/>
    </row>
    <row r="184" spans="2:38" ht="53.25" customHeight="1">
      <c r="B184" s="304" t="str">
        <f t="shared" si="20"/>
        <v/>
      </c>
      <c r="C184" s="1199">
        <f>IF(ISERROR(VLOOKUP($A184,기획현황!$F:$BS,기획현황!$AG$1,FALSE))=TRUE,0,VLOOKUP($A184,기획현황!$F:$BS,기획현황!$AG$1,FALSE))</f>
        <v>0</v>
      </c>
      <c r="D184" s="1199">
        <f>IF(ISERROR(VLOOKUP($A184,기획현황!$F:$BS,기획현황!$AK$1,FALSE))=TRUE,0,VLOOKUP($A184,기획현황!$F:$BS,기획현황!$AK$1,FALSE))</f>
        <v>0</v>
      </c>
      <c r="F184" s="1222"/>
      <c r="G184" s="1201" t="str">
        <f>IF(ISERROR(VLOOKUP($A184,기획현황!$F:$BS,기획현황!$U$1,FALSE))=TRUE,"",VLOOKUP($A184,기획현황!$F:$BS,기획현황!$U$1,FALSE))</f>
        <v/>
      </c>
      <c r="H184" s="1201" t="str">
        <f>IF(ISERROR(VLOOKUP($A184,기획현황!$F:$BS,기획현황!$X$1,FALSE))=TRUE,"",VLOOKUP($A184,기획현황!$F:$BS,기획현황!$X$1,FALSE))</f>
        <v/>
      </c>
      <c r="I184" s="1202" t="str">
        <f>IF(ISERROR(VLOOKUP($A184,기획현황!$F:$BS,기획현황!$AG$1,FALSE))=TRUE,"",VLOOKUP($A184,기획현황!$F:$BS,기획현황!$AG$1,FALSE))</f>
        <v/>
      </c>
      <c r="J184" s="1219">
        <f>SUMIF(기획현황!$F:$F,$A184,기획현황!$AF:$AF)</f>
        <v>0</v>
      </c>
      <c r="K184" s="1204">
        <f>IF(ISERROR(VLOOKUP($A184,기획현황!$F:$BS,기획현황!$AU$1,FALSE))=TRUE,0,VLOOKUP($A184,기획현황!$F:$BS,기획현황!$AU$1,FALSE))</f>
        <v>0</v>
      </c>
      <c r="L184" s="1205">
        <f>IF(ISERROR(VLOOKUP($A184,기획현황!$F:$BS,기획현황!$AV$1,FALSE))=TRUE,0,VLOOKUP($A184,기획현황!$F:$BS,기획현황!$AV$1,FALSE))</f>
        <v>0</v>
      </c>
      <c r="M184" s="1206">
        <f>IF(ISERROR(VLOOKUP($A184,기획현황!$F:$BS,기획현황!$AW$1,FALSE))=TRUE,0,VLOOKUP($A184,기획현황!$F:$BS,기획현황!$AW$1,FALSE))</f>
        <v>0</v>
      </c>
      <c r="N184" s="1214">
        <f>IF(ISERROR(VLOOKUP($A184,기획현황!$F:$BS,기획현황!$AP$1,FALSE))=TRUE,0,VLOOKUP($A184,기획현황!$F:$BS,기획현황!$AP$1,FALSE))</f>
        <v>0</v>
      </c>
      <c r="O184" s="1204">
        <f t="shared" si="22"/>
        <v>0</v>
      </c>
      <c r="P184" s="1218">
        <f t="shared" si="22"/>
        <v>0</v>
      </c>
      <c r="Q184" s="1215">
        <f t="shared" si="22"/>
        <v>0</v>
      </c>
      <c r="R184" s="1215">
        <f t="shared" si="22"/>
        <v>0</v>
      </c>
      <c r="S184" s="1216">
        <f t="shared" si="22"/>
        <v>0</v>
      </c>
      <c r="T184" s="1216">
        <f t="shared" si="22"/>
        <v>0</v>
      </c>
      <c r="U184" s="1217">
        <f>IF(ISERROR(VLOOKUP($A184,기획현황!$F:$BS,기획현황!$AM$1,FALSE))=TRUE,0,VLOOKUP($A184,기획현황!$F:$BS,기획현황!$AM$1,FALSE))</f>
        <v>0</v>
      </c>
      <c r="V184" s="1212">
        <f t="shared" si="19"/>
        <v>0</v>
      </c>
      <c r="W184" s="1213">
        <f>IF(ISERROR(VLOOKUP($A184,기획현황!$F:$BS,기획현황!$BG$1,FALSE))=TRUE,0,VLOOKUP($A184,기획현황!$F:$BS,기획현황!$BG$1,FALSE))</f>
        <v>0</v>
      </c>
      <c r="X184" s="1212"/>
      <c r="Y184" s="231"/>
      <c r="Z184" s="1204">
        <f t="shared" si="21"/>
        <v>0</v>
      </c>
      <c r="AA184" s="1205">
        <f t="shared" si="21"/>
        <v>0</v>
      </c>
      <c r="AB184" s="1220">
        <f t="shared" si="21"/>
        <v>0</v>
      </c>
      <c r="AC184" s="1214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204">
        <f t="shared" si="23"/>
        <v>0</v>
      </c>
      <c r="AE184" s="1215">
        <f t="shared" si="23"/>
        <v>0</v>
      </c>
      <c r="AF184" s="1215">
        <f t="shared" si="23"/>
        <v>0</v>
      </c>
      <c r="AG184" s="1215">
        <f t="shared" si="23"/>
        <v>0</v>
      </c>
      <c r="AH184" s="1216">
        <f t="shared" si="23"/>
        <v>0</v>
      </c>
      <c r="AI184" s="1216">
        <f t="shared" si="23"/>
        <v>0</v>
      </c>
      <c r="AJ184" s="1217">
        <f>IF(ISERROR(VLOOKUP($A184,기획현황!$F:$BS,기획현황!$AM$1,FALSE))=TRUE,0,VLOOKUP($A184,기획현황!$F:$BS,기획현황!$AM$1,FALSE))</f>
        <v>0</v>
      </c>
      <c r="AK184" s="1212">
        <f t="shared" si="18"/>
        <v>0</v>
      </c>
      <c r="AL184" s="31"/>
    </row>
    <row r="185" spans="2:38" ht="53.25" customHeight="1">
      <c r="B185" s="304" t="str">
        <f t="shared" si="20"/>
        <v/>
      </c>
      <c r="C185" s="1199">
        <f>IF(ISERROR(VLOOKUP($A185,기획현황!$F:$BS,기획현황!$AG$1,FALSE))=TRUE,0,VLOOKUP($A185,기획현황!$F:$BS,기획현황!$AG$1,FALSE))</f>
        <v>0</v>
      </c>
      <c r="D185" s="1199">
        <f>IF(ISERROR(VLOOKUP($A185,기획현황!$F:$BS,기획현황!$AK$1,FALSE))=TRUE,0,VLOOKUP($A185,기획현황!$F:$BS,기획현황!$AK$1,FALSE))</f>
        <v>0</v>
      </c>
      <c r="F185" s="1222"/>
      <c r="G185" s="1201" t="str">
        <f>IF(ISERROR(VLOOKUP($A185,기획현황!$F:$BS,기획현황!$U$1,FALSE))=TRUE,"",VLOOKUP($A185,기획현황!$F:$BS,기획현황!$U$1,FALSE))</f>
        <v/>
      </c>
      <c r="H185" s="1201" t="str">
        <f>IF(ISERROR(VLOOKUP($A185,기획현황!$F:$BS,기획현황!$X$1,FALSE))=TRUE,"",VLOOKUP($A185,기획현황!$F:$BS,기획현황!$X$1,FALSE))</f>
        <v/>
      </c>
      <c r="I185" s="1202" t="str">
        <f>IF(ISERROR(VLOOKUP($A185,기획현황!$F:$BS,기획현황!$AG$1,FALSE))=TRUE,"",VLOOKUP($A185,기획현황!$F:$BS,기획현황!$AG$1,FALSE))</f>
        <v/>
      </c>
      <c r="J185" s="1219">
        <f>SUMIF(기획현황!$F:$F,$A185,기획현황!$AF:$AF)</f>
        <v>0</v>
      </c>
      <c r="K185" s="1204">
        <f>IF(ISERROR(VLOOKUP($A185,기획현황!$F:$BS,기획현황!$AU$1,FALSE))=TRUE,0,VLOOKUP($A185,기획현황!$F:$BS,기획현황!$AU$1,FALSE))</f>
        <v>0</v>
      </c>
      <c r="L185" s="1205">
        <f>IF(ISERROR(VLOOKUP($A185,기획현황!$F:$BS,기획현황!$AV$1,FALSE))=TRUE,0,VLOOKUP($A185,기획현황!$F:$BS,기획현황!$AV$1,FALSE))</f>
        <v>0</v>
      </c>
      <c r="M185" s="1206">
        <f>IF(ISERROR(VLOOKUP($A185,기획현황!$F:$BS,기획현황!$AW$1,FALSE))=TRUE,0,VLOOKUP($A185,기획현황!$F:$BS,기획현황!$AW$1,FALSE))</f>
        <v>0</v>
      </c>
      <c r="N185" s="1214">
        <f>IF(ISERROR(VLOOKUP($A185,기획현황!$F:$BS,기획현황!$AP$1,FALSE))=TRUE,0,VLOOKUP($A185,기획현황!$F:$BS,기획현황!$AP$1,FALSE))</f>
        <v>0</v>
      </c>
      <c r="O185" s="1204">
        <f t="shared" si="22"/>
        <v>0</v>
      </c>
      <c r="P185" s="1218">
        <f t="shared" si="22"/>
        <v>0</v>
      </c>
      <c r="Q185" s="1215">
        <f t="shared" si="22"/>
        <v>0</v>
      </c>
      <c r="R185" s="1215">
        <f t="shared" si="22"/>
        <v>0</v>
      </c>
      <c r="S185" s="1216">
        <f t="shared" si="22"/>
        <v>0</v>
      </c>
      <c r="T185" s="1216">
        <f t="shared" si="22"/>
        <v>0</v>
      </c>
      <c r="U185" s="1217">
        <f>IF(ISERROR(VLOOKUP($A185,기획현황!$F:$BS,기획현황!$AM$1,FALSE))=TRUE,0,VLOOKUP($A185,기획현황!$F:$BS,기획현황!$AM$1,FALSE))</f>
        <v>0</v>
      </c>
      <c r="V185" s="1212">
        <f t="shared" si="19"/>
        <v>0</v>
      </c>
      <c r="W185" s="1213">
        <f>IF(ISERROR(VLOOKUP($A185,기획현황!$F:$BS,기획현황!$BG$1,FALSE))=TRUE,0,VLOOKUP($A185,기획현황!$F:$BS,기획현황!$BG$1,FALSE))</f>
        <v>0</v>
      </c>
      <c r="X185" s="1212"/>
      <c r="Y185" s="231"/>
      <c r="Z185" s="1204">
        <f t="shared" si="21"/>
        <v>0</v>
      </c>
      <c r="AA185" s="1205">
        <f t="shared" si="21"/>
        <v>0</v>
      </c>
      <c r="AB185" s="1220">
        <f t="shared" si="21"/>
        <v>0</v>
      </c>
      <c r="AC185" s="1214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204">
        <f t="shared" si="23"/>
        <v>0</v>
      </c>
      <c r="AE185" s="1215">
        <f t="shared" si="23"/>
        <v>0</v>
      </c>
      <c r="AF185" s="1215">
        <f t="shared" si="23"/>
        <v>0</v>
      </c>
      <c r="AG185" s="1215">
        <f t="shared" si="23"/>
        <v>0</v>
      </c>
      <c r="AH185" s="1216">
        <f t="shared" si="23"/>
        <v>0</v>
      </c>
      <c r="AI185" s="1216">
        <f t="shared" si="23"/>
        <v>0</v>
      </c>
      <c r="AJ185" s="1217">
        <f>IF(ISERROR(VLOOKUP($A185,기획현황!$F:$BS,기획현황!$AM$1,FALSE))=TRUE,0,VLOOKUP($A185,기획현황!$F:$BS,기획현황!$AM$1,FALSE))</f>
        <v>0</v>
      </c>
      <c r="AK185" s="1212">
        <f t="shared" si="18"/>
        <v>0</v>
      </c>
      <c r="AL185" s="31"/>
    </row>
    <row r="186" spans="2:38" ht="53.25" customHeight="1">
      <c r="B186" s="304" t="str">
        <f t="shared" si="20"/>
        <v/>
      </c>
      <c r="C186" s="1199">
        <f>IF(ISERROR(VLOOKUP($A186,기획현황!$F:$BS,기획현황!$AG$1,FALSE))=TRUE,0,VLOOKUP($A186,기획현황!$F:$BS,기획현황!$AG$1,FALSE))</f>
        <v>0</v>
      </c>
      <c r="D186" s="1199">
        <f>IF(ISERROR(VLOOKUP($A186,기획현황!$F:$BS,기획현황!$AK$1,FALSE))=TRUE,0,VLOOKUP($A186,기획현황!$F:$BS,기획현황!$AK$1,FALSE))</f>
        <v>0</v>
      </c>
      <c r="F186" s="1222"/>
      <c r="G186" s="1201" t="str">
        <f>IF(ISERROR(VLOOKUP($A186,기획현황!$F:$BS,기획현황!$U$1,FALSE))=TRUE,"",VLOOKUP($A186,기획현황!$F:$BS,기획현황!$U$1,FALSE))</f>
        <v/>
      </c>
      <c r="H186" s="1201" t="str">
        <f>IF(ISERROR(VLOOKUP($A186,기획현황!$F:$BS,기획현황!$X$1,FALSE))=TRUE,"",VLOOKUP($A186,기획현황!$F:$BS,기획현황!$X$1,FALSE))</f>
        <v/>
      </c>
      <c r="I186" s="1202" t="str">
        <f>IF(ISERROR(VLOOKUP($A186,기획현황!$F:$BS,기획현황!$AG$1,FALSE))=TRUE,"",VLOOKUP($A186,기획현황!$F:$BS,기획현황!$AG$1,FALSE))</f>
        <v/>
      </c>
      <c r="J186" s="1219">
        <f>SUMIF(기획현황!$F:$F,$A186,기획현황!$AF:$AF)</f>
        <v>0</v>
      </c>
      <c r="K186" s="1204">
        <f>IF(ISERROR(VLOOKUP($A186,기획현황!$F:$BS,기획현황!$AU$1,FALSE))=TRUE,0,VLOOKUP($A186,기획현황!$F:$BS,기획현황!$AU$1,FALSE))</f>
        <v>0</v>
      </c>
      <c r="L186" s="1205">
        <f>IF(ISERROR(VLOOKUP($A186,기획현황!$F:$BS,기획현황!$AV$1,FALSE))=TRUE,0,VLOOKUP($A186,기획현황!$F:$BS,기획현황!$AV$1,FALSE))</f>
        <v>0</v>
      </c>
      <c r="M186" s="1206">
        <f>IF(ISERROR(VLOOKUP($A186,기획현황!$F:$BS,기획현황!$AW$1,FALSE))=TRUE,0,VLOOKUP($A186,기획현황!$F:$BS,기획현황!$AW$1,FALSE))</f>
        <v>0</v>
      </c>
      <c r="N186" s="1214">
        <f>IF(ISERROR(VLOOKUP($A186,기획현황!$F:$BS,기획현황!$AP$1,FALSE))=TRUE,0,VLOOKUP($A186,기획현황!$F:$BS,기획현황!$AP$1,FALSE))</f>
        <v>0</v>
      </c>
      <c r="O186" s="1204">
        <f t="shared" si="22"/>
        <v>0</v>
      </c>
      <c r="P186" s="1218">
        <f t="shared" si="22"/>
        <v>0</v>
      </c>
      <c r="Q186" s="1215">
        <f t="shared" si="22"/>
        <v>0</v>
      </c>
      <c r="R186" s="1215">
        <f t="shared" si="22"/>
        <v>0</v>
      </c>
      <c r="S186" s="1216">
        <f t="shared" si="22"/>
        <v>0</v>
      </c>
      <c r="T186" s="1216">
        <f t="shared" si="22"/>
        <v>0</v>
      </c>
      <c r="U186" s="1217">
        <f>IF(ISERROR(VLOOKUP($A186,기획현황!$F:$BS,기획현황!$AM$1,FALSE))=TRUE,0,VLOOKUP($A186,기획현황!$F:$BS,기획현황!$AM$1,FALSE))</f>
        <v>0</v>
      </c>
      <c r="V186" s="1212">
        <f t="shared" si="19"/>
        <v>0</v>
      </c>
      <c r="W186" s="1213">
        <f>IF(ISERROR(VLOOKUP($A186,기획현황!$F:$BS,기획현황!$BG$1,FALSE))=TRUE,0,VLOOKUP($A186,기획현황!$F:$BS,기획현황!$BG$1,FALSE))</f>
        <v>0</v>
      </c>
      <c r="X186" s="1212"/>
      <c r="Y186" s="231"/>
      <c r="Z186" s="1204">
        <f t="shared" si="21"/>
        <v>0</v>
      </c>
      <c r="AA186" s="1205">
        <f t="shared" si="21"/>
        <v>0</v>
      </c>
      <c r="AB186" s="1220">
        <f t="shared" si="21"/>
        <v>0</v>
      </c>
      <c r="AC186" s="1214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204">
        <f t="shared" si="23"/>
        <v>0</v>
      </c>
      <c r="AE186" s="1215">
        <f t="shared" si="23"/>
        <v>0</v>
      </c>
      <c r="AF186" s="1215">
        <f t="shared" si="23"/>
        <v>0</v>
      </c>
      <c r="AG186" s="1215">
        <f t="shared" si="23"/>
        <v>0</v>
      </c>
      <c r="AH186" s="1216">
        <f t="shared" si="23"/>
        <v>0</v>
      </c>
      <c r="AI186" s="1216">
        <f t="shared" si="23"/>
        <v>0</v>
      </c>
      <c r="AJ186" s="1217">
        <f>IF(ISERROR(VLOOKUP($A186,기획현황!$F:$BS,기획현황!$AM$1,FALSE))=TRUE,0,VLOOKUP($A186,기획현황!$F:$BS,기획현황!$AM$1,FALSE))</f>
        <v>0</v>
      </c>
      <c r="AK186" s="1212">
        <f t="shared" si="18"/>
        <v>0</v>
      </c>
      <c r="AL186" s="31"/>
    </row>
    <row r="187" spans="2:38" ht="53.25" customHeight="1">
      <c r="B187" s="304" t="str">
        <f t="shared" si="20"/>
        <v/>
      </c>
      <c r="C187" s="1199">
        <f>IF(ISERROR(VLOOKUP($A187,기획현황!$F:$BS,기획현황!$AG$1,FALSE))=TRUE,0,VLOOKUP($A187,기획현황!$F:$BS,기획현황!$AG$1,FALSE))</f>
        <v>0</v>
      </c>
      <c r="D187" s="1199">
        <f>IF(ISERROR(VLOOKUP($A187,기획현황!$F:$BS,기획현황!$AK$1,FALSE))=TRUE,0,VLOOKUP($A187,기획현황!$F:$BS,기획현황!$AK$1,FALSE))</f>
        <v>0</v>
      </c>
      <c r="F187" s="1222"/>
      <c r="G187" s="1201" t="str">
        <f>IF(ISERROR(VLOOKUP($A187,기획현황!$F:$BS,기획현황!$U$1,FALSE))=TRUE,"",VLOOKUP($A187,기획현황!$F:$BS,기획현황!$U$1,FALSE))</f>
        <v/>
      </c>
      <c r="H187" s="1201" t="str">
        <f>IF(ISERROR(VLOOKUP($A187,기획현황!$F:$BS,기획현황!$X$1,FALSE))=TRUE,"",VLOOKUP($A187,기획현황!$F:$BS,기획현황!$X$1,FALSE))</f>
        <v/>
      </c>
      <c r="I187" s="1202" t="str">
        <f>IF(ISERROR(VLOOKUP($A187,기획현황!$F:$BS,기획현황!$AG$1,FALSE))=TRUE,"",VLOOKUP($A187,기획현황!$F:$BS,기획현황!$AG$1,FALSE))</f>
        <v/>
      </c>
      <c r="J187" s="1219">
        <f>SUMIF(기획현황!$F:$F,$A187,기획현황!$AF:$AF)</f>
        <v>0</v>
      </c>
      <c r="K187" s="1204">
        <f>IF(ISERROR(VLOOKUP($A187,기획현황!$F:$BS,기획현황!$AU$1,FALSE))=TRUE,0,VLOOKUP($A187,기획현황!$F:$BS,기획현황!$AU$1,FALSE))</f>
        <v>0</v>
      </c>
      <c r="L187" s="1205">
        <f>IF(ISERROR(VLOOKUP($A187,기획현황!$F:$BS,기획현황!$AV$1,FALSE))=TRUE,0,VLOOKUP($A187,기획현황!$F:$BS,기획현황!$AV$1,FALSE))</f>
        <v>0</v>
      </c>
      <c r="M187" s="1206">
        <f>IF(ISERROR(VLOOKUP($A187,기획현황!$F:$BS,기획현황!$AW$1,FALSE))=TRUE,0,VLOOKUP($A187,기획현황!$F:$BS,기획현황!$AW$1,FALSE))</f>
        <v>0</v>
      </c>
      <c r="N187" s="1214">
        <f>IF(ISERROR(VLOOKUP($A187,기획현황!$F:$BS,기획현황!$AP$1,FALSE))=TRUE,0,VLOOKUP($A187,기획현황!$F:$BS,기획현황!$AP$1,FALSE))</f>
        <v>0</v>
      </c>
      <c r="O187" s="1204">
        <f t="shared" si="22"/>
        <v>0</v>
      </c>
      <c r="P187" s="1218">
        <f t="shared" si="22"/>
        <v>0</v>
      </c>
      <c r="Q187" s="1215">
        <f t="shared" si="22"/>
        <v>0</v>
      </c>
      <c r="R187" s="1215">
        <f t="shared" si="22"/>
        <v>0</v>
      </c>
      <c r="S187" s="1216">
        <f t="shared" si="22"/>
        <v>0</v>
      </c>
      <c r="T187" s="1216">
        <f t="shared" si="22"/>
        <v>0</v>
      </c>
      <c r="U187" s="1217">
        <f>IF(ISERROR(VLOOKUP($A187,기획현황!$F:$BS,기획현황!$AM$1,FALSE))=TRUE,0,VLOOKUP($A187,기획현황!$F:$BS,기획현황!$AM$1,FALSE))</f>
        <v>0</v>
      </c>
      <c r="V187" s="1212">
        <f t="shared" si="19"/>
        <v>0</v>
      </c>
      <c r="W187" s="1213">
        <f>IF(ISERROR(VLOOKUP($A187,기획현황!$F:$BS,기획현황!$BG$1,FALSE))=TRUE,0,VLOOKUP($A187,기획현황!$F:$BS,기획현황!$BG$1,FALSE))</f>
        <v>0</v>
      </c>
      <c r="X187" s="1212"/>
      <c r="Y187" s="231"/>
      <c r="Z187" s="1204">
        <f t="shared" si="21"/>
        <v>0</v>
      </c>
      <c r="AA187" s="1205">
        <f t="shared" si="21"/>
        <v>0</v>
      </c>
      <c r="AB187" s="1220">
        <f t="shared" si="21"/>
        <v>0</v>
      </c>
      <c r="AC187" s="1214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204">
        <f t="shared" si="23"/>
        <v>0</v>
      </c>
      <c r="AE187" s="1215">
        <f t="shared" si="23"/>
        <v>0</v>
      </c>
      <c r="AF187" s="1215">
        <f t="shared" si="23"/>
        <v>0</v>
      </c>
      <c r="AG187" s="1215">
        <f t="shared" si="23"/>
        <v>0</v>
      </c>
      <c r="AH187" s="1216">
        <f t="shared" si="23"/>
        <v>0</v>
      </c>
      <c r="AI187" s="1216">
        <f t="shared" si="23"/>
        <v>0</v>
      </c>
      <c r="AJ187" s="1217">
        <f>IF(ISERROR(VLOOKUP($A187,기획현황!$F:$BS,기획현황!$AM$1,FALSE))=TRUE,0,VLOOKUP($A187,기획현황!$F:$BS,기획현황!$AM$1,FALSE))</f>
        <v>0</v>
      </c>
      <c r="AK187" s="1212">
        <f t="shared" si="18"/>
        <v>0</v>
      </c>
      <c r="AL187" s="31"/>
    </row>
    <row r="188" spans="2:38" ht="53.25" customHeight="1">
      <c r="B188" s="304" t="str">
        <f t="shared" si="20"/>
        <v/>
      </c>
      <c r="C188" s="1199">
        <f>IF(ISERROR(VLOOKUP($A188,기획현황!$F:$BS,기획현황!$AG$1,FALSE))=TRUE,0,VLOOKUP($A188,기획현황!$F:$BS,기획현황!$AG$1,FALSE))</f>
        <v>0</v>
      </c>
      <c r="D188" s="1199">
        <f>IF(ISERROR(VLOOKUP($A188,기획현황!$F:$BS,기획현황!$AK$1,FALSE))=TRUE,0,VLOOKUP($A188,기획현황!$F:$BS,기획현황!$AK$1,FALSE))</f>
        <v>0</v>
      </c>
      <c r="F188" s="1222"/>
      <c r="G188" s="1201" t="str">
        <f>IF(ISERROR(VLOOKUP($A188,기획현황!$F:$BS,기획현황!$U$1,FALSE))=TRUE,"",VLOOKUP($A188,기획현황!$F:$BS,기획현황!$U$1,FALSE))</f>
        <v/>
      </c>
      <c r="H188" s="1201" t="str">
        <f>IF(ISERROR(VLOOKUP($A188,기획현황!$F:$BS,기획현황!$X$1,FALSE))=TRUE,"",VLOOKUP($A188,기획현황!$F:$BS,기획현황!$X$1,FALSE))</f>
        <v/>
      </c>
      <c r="I188" s="1202" t="str">
        <f>IF(ISERROR(VLOOKUP($A188,기획현황!$F:$BS,기획현황!$AG$1,FALSE))=TRUE,"",VLOOKUP($A188,기획현황!$F:$BS,기획현황!$AG$1,FALSE))</f>
        <v/>
      </c>
      <c r="J188" s="1219">
        <f>SUMIF(기획현황!$F:$F,$A188,기획현황!$AF:$AF)</f>
        <v>0</v>
      </c>
      <c r="K188" s="1204">
        <f>IF(ISERROR(VLOOKUP($A188,기획현황!$F:$BS,기획현황!$AU$1,FALSE))=TRUE,0,VLOOKUP($A188,기획현황!$F:$BS,기획현황!$AU$1,FALSE))</f>
        <v>0</v>
      </c>
      <c r="L188" s="1205">
        <f>IF(ISERROR(VLOOKUP($A188,기획현황!$F:$BS,기획현황!$AV$1,FALSE))=TRUE,0,VLOOKUP($A188,기획현황!$F:$BS,기획현황!$AV$1,FALSE))</f>
        <v>0</v>
      </c>
      <c r="M188" s="1206">
        <f>IF(ISERROR(VLOOKUP($A188,기획현황!$F:$BS,기획현황!$AW$1,FALSE))=TRUE,0,VLOOKUP($A188,기획현황!$F:$BS,기획현황!$AW$1,FALSE))</f>
        <v>0</v>
      </c>
      <c r="N188" s="1214">
        <f>IF(ISERROR(VLOOKUP($A188,기획현황!$F:$BS,기획현황!$AP$1,FALSE))=TRUE,0,VLOOKUP($A188,기획현황!$F:$BS,기획현황!$AP$1,FALSE))</f>
        <v>0</v>
      </c>
      <c r="O188" s="1204">
        <f t="shared" si="22"/>
        <v>0</v>
      </c>
      <c r="P188" s="1218">
        <f t="shared" si="22"/>
        <v>0</v>
      </c>
      <c r="Q188" s="1215">
        <f t="shared" si="22"/>
        <v>0</v>
      </c>
      <c r="R188" s="1215">
        <f t="shared" si="22"/>
        <v>0</v>
      </c>
      <c r="S188" s="1216">
        <f t="shared" si="22"/>
        <v>0</v>
      </c>
      <c r="T188" s="1216">
        <f t="shared" si="22"/>
        <v>0</v>
      </c>
      <c r="U188" s="1217">
        <f>IF(ISERROR(VLOOKUP($A188,기획현황!$F:$BS,기획현황!$AM$1,FALSE))=TRUE,0,VLOOKUP($A188,기획현황!$F:$BS,기획현황!$AM$1,FALSE))</f>
        <v>0</v>
      </c>
      <c r="V188" s="1212">
        <f t="shared" si="19"/>
        <v>0</v>
      </c>
      <c r="W188" s="1213">
        <f>IF(ISERROR(VLOOKUP($A188,기획현황!$F:$BS,기획현황!$BG$1,FALSE))=TRUE,0,VLOOKUP($A188,기획현황!$F:$BS,기획현황!$BG$1,FALSE))</f>
        <v>0</v>
      </c>
      <c r="X188" s="1212"/>
      <c r="Y188" s="231"/>
      <c r="Z188" s="1204">
        <f t="shared" si="21"/>
        <v>0</v>
      </c>
      <c r="AA188" s="1205">
        <f t="shared" si="21"/>
        <v>0</v>
      </c>
      <c r="AB188" s="1220">
        <f t="shared" si="21"/>
        <v>0</v>
      </c>
      <c r="AC188" s="1214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204">
        <f t="shared" si="23"/>
        <v>0</v>
      </c>
      <c r="AE188" s="1215">
        <f t="shared" si="23"/>
        <v>0</v>
      </c>
      <c r="AF188" s="1215">
        <f t="shared" si="23"/>
        <v>0</v>
      </c>
      <c r="AG188" s="1215">
        <f t="shared" si="23"/>
        <v>0</v>
      </c>
      <c r="AH188" s="1216">
        <f t="shared" si="23"/>
        <v>0</v>
      </c>
      <c r="AI188" s="1216">
        <f t="shared" si="23"/>
        <v>0</v>
      </c>
      <c r="AJ188" s="1217">
        <f>IF(ISERROR(VLOOKUP($A188,기획현황!$F:$BS,기획현황!$AM$1,FALSE))=TRUE,0,VLOOKUP($A188,기획현황!$F:$BS,기획현황!$AM$1,FALSE))</f>
        <v>0</v>
      </c>
      <c r="AK188" s="1212">
        <f t="shared" si="18"/>
        <v>0</v>
      </c>
      <c r="AL188" s="31"/>
    </row>
    <row r="189" spans="2:38" ht="53.25" customHeight="1">
      <c r="B189" s="304" t="str">
        <f t="shared" si="20"/>
        <v/>
      </c>
      <c r="C189" s="1199">
        <f>IF(ISERROR(VLOOKUP($A189,기획현황!$F:$BS,기획현황!$AG$1,FALSE))=TRUE,0,VLOOKUP($A189,기획현황!$F:$BS,기획현황!$AG$1,FALSE))</f>
        <v>0</v>
      </c>
      <c r="D189" s="1199">
        <f>IF(ISERROR(VLOOKUP($A189,기획현황!$F:$BS,기획현황!$AK$1,FALSE))=TRUE,0,VLOOKUP($A189,기획현황!$F:$BS,기획현황!$AK$1,FALSE))</f>
        <v>0</v>
      </c>
      <c r="F189" s="1222"/>
      <c r="G189" s="1201" t="str">
        <f>IF(ISERROR(VLOOKUP($A189,기획현황!$F:$BS,기획현황!$U$1,FALSE))=TRUE,"",VLOOKUP($A189,기획현황!$F:$BS,기획현황!$U$1,FALSE))</f>
        <v/>
      </c>
      <c r="H189" s="1201" t="str">
        <f>IF(ISERROR(VLOOKUP($A189,기획현황!$F:$BS,기획현황!$X$1,FALSE))=TRUE,"",VLOOKUP($A189,기획현황!$F:$BS,기획현황!$X$1,FALSE))</f>
        <v/>
      </c>
      <c r="I189" s="1202" t="str">
        <f>IF(ISERROR(VLOOKUP($A189,기획현황!$F:$BS,기획현황!$AG$1,FALSE))=TRUE,"",VLOOKUP($A189,기획현황!$F:$BS,기획현황!$AG$1,FALSE))</f>
        <v/>
      </c>
      <c r="J189" s="1219">
        <f>SUMIF(기획현황!$F:$F,$A189,기획현황!$AF:$AF)</f>
        <v>0</v>
      </c>
      <c r="K189" s="1204">
        <f>IF(ISERROR(VLOOKUP($A189,기획현황!$F:$BS,기획현황!$AU$1,FALSE))=TRUE,0,VLOOKUP($A189,기획현황!$F:$BS,기획현황!$AU$1,FALSE))</f>
        <v>0</v>
      </c>
      <c r="L189" s="1205">
        <f>IF(ISERROR(VLOOKUP($A189,기획현황!$F:$BS,기획현황!$AV$1,FALSE))=TRUE,0,VLOOKUP($A189,기획현황!$F:$BS,기획현황!$AV$1,FALSE))</f>
        <v>0</v>
      </c>
      <c r="M189" s="1206">
        <f>IF(ISERROR(VLOOKUP($A189,기획현황!$F:$BS,기획현황!$AW$1,FALSE))=TRUE,0,VLOOKUP($A189,기획현황!$F:$BS,기획현황!$AW$1,FALSE))</f>
        <v>0</v>
      </c>
      <c r="N189" s="1214">
        <f>IF(ISERROR(VLOOKUP($A189,기획현황!$F:$BS,기획현황!$AP$1,FALSE))=TRUE,0,VLOOKUP($A189,기획현황!$F:$BS,기획현황!$AP$1,FALSE))</f>
        <v>0</v>
      </c>
      <c r="O189" s="1204">
        <f t="shared" si="22"/>
        <v>0</v>
      </c>
      <c r="P189" s="1218">
        <f t="shared" si="22"/>
        <v>0</v>
      </c>
      <c r="Q189" s="1215">
        <f t="shared" si="22"/>
        <v>0</v>
      </c>
      <c r="R189" s="1215">
        <f t="shared" si="22"/>
        <v>0</v>
      </c>
      <c r="S189" s="1216">
        <f t="shared" si="22"/>
        <v>0</v>
      </c>
      <c r="T189" s="1216">
        <f t="shared" si="22"/>
        <v>0</v>
      </c>
      <c r="U189" s="1217">
        <f>IF(ISERROR(VLOOKUP($A189,기획현황!$F:$BS,기획현황!$AM$1,FALSE))=TRUE,0,VLOOKUP($A189,기획현황!$F:$BS,기획현황!$AM$1,FALSE))</f>
        <v>0</v>
      </c>
      <c r="V189" s="1212">
        <f t="shared" si="19"/>
        <v>0</v>
      </c>
      <c r="W189" s="1213">
        <f>IF(ISERROR(VLOOKUP($A189,기획현황!$F:$BS,기획현황!$BG$1,FALSE))=TRUE,0,VLOOKUP($A189,기획현황!$F:$BS,기획현황!$BG$1,FALSE))</f>
        <v>0</v>
      </c>
      <c r="X189" s="1212"/>
      <c r="Y189" s="231"/>
      <c r="Z189" s="1204">
        <f t="shared" si="21"/>
        <v>0</v>
      </c>
      <c r="AA189" s="1205">
        <f t="shared" si="21"/>
        <v>0</v>
      </c>
      <c r="AB189" s="1220">
        <f t="shared" si="21"/>
        <v>0</v>
      </c>
      <c r="AC189" s="1214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204">
        <f t="shared" si="23"/>
        <v>0</v>
      </c>
      <c r="AE189" s="1215">
        <f t="shared" si="23"/>
        <v>0</v>
      </c>
      <c r="AF189" s="1215">
        <f t="shared" si="23"/>
        <v>0</v>
      </c>
      <c r="AG189" s="1215">
        <f t="shared" si="23"/>
        <v>0</v>
      </c>
      <c r="AH189" s="1216">
        <f t="shared" si="23"/>
        <v>0</v>
      </c>
      <c r="AI189" s="1216">
        <f t="shared" si="23"/>
        <v>0</v>
      </c>
      <c r="AJ189" s="1217">
        <f>IF(ISERROR(VLOOKUP($A189,기획현황!$F:$BS,기획현황!$AM$1,FALSE))=TRUE,0,VLOOKUP($A189,기획현황!$F:$BS,기획현황!$AM$1,FALSE))</f>
        <v>0</v>
      </c>
      <c r="AK189" s="1212">
        <f t="shared" si="18"/>
        <v>0</v>
      </c>
      <c r="AL189" s="31"/>
    </row>
    <row r="190" spans="2:38" ht="53.25" customHeight="1">
      <c r="B190" s="304" t="str">
        <f t="shared" si="20"/>
        <v/>
      </c>
      <c r="C190" s="1199">
        <f>IF(ISERROR(VLOOKUP($A190,기획현황!$F:$BS,기획현황!$AG$1,FALSE))=TRUE,0,VLOOKUP($A190,기획현황!$F:$BS,기획현황!$AG$1,FALSE))</f>
        <v>0</v>
      </c>
      <c r="D190" s="1199">
        <f>IF(ISERROR(VLOOKUP($A190,기획현황!$F:$BS,기획현황!$AK$1,FALSE))=TRUE,0,VLOOKUP($A190,기획현황!$F:$BS,기획현황!$AK$1,FALSE))</f>
        <v>0</v>
      </c>
      <c r="F190" s="1222"/>
      <c r="G190" s="1201" t="str">
        <f>IF(ISERROR(VLOOKUP($A190,기획현황!$F:$BS,기획현황!$U$1,FALSE))=TRUE,"",VLOOKUP($A190,기획현황!$F:$BS,기획현황!$U$1,FALSE))</f>
        <v/>
      </c>
      <c r="H190" s="1201" t="str">
        <f>IF(ISERROR(VLOOKUP($A190,기획현황!$F:$BS,기획현황!$X$1,FALSE))=TRUE,"",VLOOKUP($A190,기획현황!$F:$BS,기획현황!$X$1,FALSE))</f>
        <v/>
      </c>
      <c r="I190" s="1202" t="str">
        <f>IF(ISERROR(VLOOKUP($A190,기획현황!$F:$BS,기획현황!$AG$1,FALSE))=TRUE,"",VLOOKUP($A190,기획현황!$F:$BS,기획현황!$AG$1,FALSE))</f>
        <v/>
      </c>
      <c r="J190" s="1219">
        <f>SUMIF(기획현황!$F:$F,$A190,기획현황!$AF:$AF)</f>
        <v>0</v>
      </c>
      <c r="K190" s="1204">
        <f>IF(ISERROR(VLOOKUP($A190,기획현황!$F:$BS,기획현황!$AU$1,FALSE))=TRUE,0,VLOOKUP($A190,기획현황!$F:$BS,기획현황!$AU$1,FALSE))</f>
        <v>0</v>
      </c>
      <c r="L190" s="1205">
        <f>IF(ISERROR(VLOOKUP($A190,기획현황!$F:$BS,기획현황!$AV$1,FALSE))=TRUE,0,VLOOKUP($A190,기획현황!$F:$BS,기획현황!$AV$1,FALSE))</f>
        <v>0</v>
      </c>
      <c r="M190" s="1206">
        <f>IF(ISERROR(VLOOKUP($A190,기획현황!$F:$BS,기획현황!$AW$1,FALSE))=TRUE,0,VLOOKUP($A190,기획현황!$F:$BS,기획현황!$AW$1,FALSE))</f>
        <v>0</v>
      </c>
      <c r="N190" s="1214">
        <f>IF(ISERROR(VLOOKUP($A190,기획현황!$F:$BS,기획현황!$AP$1,FALSE))=TRUE,0,VLOOKUP($A190,기획현황!$F:$BS,기획현황!$AP$1,FALSE))</f>
        <v>0</v>
      </c>
      <c r="O190" s="1204">
        <f t="shared" si="22"/>
        <v>0</v>
      </c>
      <c r="P190" s="1218">
        <f t="shared" si="22"/>
        <v>0</v>
      </c>
      <c r="Q190" s="1215">
        <f t="shared" si="22"/>
        <v>0</v>
      </c>
      <c r="R190" s="1215">
        <f t="shared" si="22"/>
        <v>0</v>
      </c>
      <c r="S190" s="1216">
        <f t="shared" si="22"/>
        <v>0</v>
      </c>
      <c r="T190" s="1216">
        <f t="shared" si="22"/>
        <v>0</v>
      </c>
      <c r="U190" s="1217">
        <f>IF(ISERROR(VLOOKUP($A190,기획현황!$F:$BS,기획현황!$AM$1,FALSE))=TRUE,0,VLOOKUP($A190,기획현황!$F:$BS,기획현황!$AM$1,FALSE))</f>
        <v>0</v>
      </c>
      <c r="V190" s="1212">
        <f t="shared" si="19"/>
        <v>0</v>
      </c>
      <c r="W190" s="1213">
        <f>IF(ISERROR(VLOOKUP($A190,기획현황!$F:$BS,기획현황!$BG$1,FALSE))=TRUE,0,VLOOKUP($A190,기획현황!$F:$BS,기획현황!$BG$1,FALSE))</f>
        <v>0</v>
      </c>
      <c r="X190" s="1212"/>
      <c r="Y190" s="231"/>
      <c r="Z190" s="1204">
        <f t="shared" si="21"/>
        <v>0</v>
      </c>
      <c r="AA190" s="1205">
        <f t="shared" si="21"/>
        <v>0</v>
      </c>
      <c r="AB190" s="1220">
        <f t="shared" si="21"/>
        <v>0</v>
      </c>
      <c r="AC190" s="1214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204">
        <f t="shared" si="23"/>
        <v>0</v>
      </c>
      <c r="AE190" s="1215">
        <f t="shared" si="23"/>
        <v>0</v>
      </c>
      <c r="AF190" s="1215">
        <f t="shared" si="23"/>
        <v>0</v>
      </c>
      <c r="AG190" s="1215">
        <f t="shared" si="23"/>
        <v>0</v>
      </c>
      <c r="AH190" s="1216">
        <f t="shared" si="23"/>
        <v>0</v>
      </c>
      <c r="AI190" s="1216">
        <f t="shared" si="23"/>
        <v>0</v>
      </c>
      <c r="AJ190" s="1217">
        <f>IF(ISERROR(VLOOKUP($A190,기획현황!$F:$BS,기획현황!$AM$1,FALSE))=TRUE,0,VLOOKUP($A190,기획현황!$F:$BS,기획현황!$AM$1,FALSE))</f>
        <v>0</v>
      </c>
      <c r="AK190" s="1212">
        <f t="shared" si="18"/>
        <v>0</v>
      </c>
      <c r="AL190" s="31"/>
    </row>
    <row r="191" spans="2:38" ht="53.25" customHeight="1">
      <c r="B191" s="304" t="str">
        <f t="shared" si="20"/>
        <v/>
      </c>
      <c r="C191" s="1199">
        <f>IF(ISERROR(VLOOKUP($A191,기획현황!$F:$BS,기획현황!$AG$1,FALSE))=TRUE,0,VLOOKUP($A191,기획현황!$F:$BS,기획현황!$AG$1,FALSE))</f>
        <v>0</v>
      </c>
      <c r="D191" s="1199">
        <f>IF(ISERROR(VLOOKUP($A191,기획현황!$F:$BS,기획현황!$AK$1,FALSE))=TRUE,0,VLOOKUP($A191,기획현황!$F:$BS,기획현황!$AK$1,FALSE))</f>
        <v>0</v>
      </c>
      <c r="F191" s="1222"/>
      <c r="G191" s="1201" t="str">
        <f>IF(ISERROR(VLOOKUP($A191,기획현황!$F:$BS,기획현황!$U$1,FALSE))=TRUE,"",VLOOKUP($A191,기획현황!$F:$BS,기획현황!$U$1,FALSE))</f>
        <v/>
      </c>
      <c r="H191" s="1201" t="str">
        <f>IF(ISERROR(VLOOKUP($A191,기획현황!$F:$BS,기획현황!$X$1,FALSE))=TRUE,"",VLOOKUP($A191,기획현황!$F:$BS,기획현황!$X$1,FALSE))</f>
        <v/>
      </c>
      <c r="I191" s="1202" t="str">
        <f>IF(ISERROR(VLOOKUP($A191,기획현황!$F:$BS,기획현황!$AG$1,FALSE))=TRUE,"",VLOOKUP($A191,기획현황!$F:$BS,기획현황!$AG$1,FALSE))</f>
        <v/>
      </c>
      <c r="J191" s="1219">
        <f>SUMIF(기획현황!$F:$F,$A191,기획현황!$AF:$AF)</f>
        <v>0</v>
      </c>
      <c r="K191" s="1204">
        <f>IF(ISERROR(VLOOKUP($A191,기획현황!$F:$BS,기획현황!$AU$1,FALSE))=TRUE,0,VLOOKUP($A191,기획현황!$F:$BS,기획현황!$AU$1,FALSE))</f>
        <v>0</v>
      </c>
      <c r="L191" s="1205">
        <f>IF(ISERROR(VLOOKUP($A191,기획현황!$F:$BS,기획현황!$AV$1,FALSE))=TRUE,0,VLOOKUP($A191,기획현황!$F:$BS,기획현황!$AV$1,FALSE))</f>
        <v>0</v>
      </c>
      <c r="M191" s="1206">
        <f>IF(ISERROR(VLOOKUP($A191,기획현황!$F:$BS,기획현황!$AW$1,FALSE))=TRUE,0,VLOOKUP($A191,기획현황!$F:$BS,기획현황!$AW$1,FALSE))</f>
        <v>0</v>
      </c>
      <c r="N191" s="1214">
        <f>IF(ISERROR(VLOOKUP($A191,기획현황!$F:$BS,기획현황!$AP$1,FALSE))=TRUE,0,VLOOKUP($A191,기획현황!$F:$BS,기획현황!$AP$1,FALSE))</f>
        <v>0</v>
      </c>
      <c r="O191" s="1204">
        <f t="shared" si="22"/>
        <v>0</v>
      </c>
      <c r="P191" s="1218">
        <f t="shared" si="22"/>
        <v>0</v>
      </c>
      <c r="Q191" s="1215">
        <f t="shared" si="22"/>
        <v>0</v>
      </c>
      <c r="R191" s="1215">
        <f t="shared" si="22"/>
        <v>0</v>
      </c>
      <c r="S191" s="1216">
        <f t="shared" si="22"/>
        <v>0</v>
      </c>
      <c r="T191" s="1216">
        <f t="shared" si="22"/>
        <v>0</v>
      </c>
      <c r="U191" s="1217">
        <f>IF(ISERROR(VLOOKUP($A191,기획현황!$F:$BS,기획현황!$AM$1,FALSE))=TRUE,0,VLOOKUP($A191,기획현황!$F:$BS,기획현황!$AM$1,FALSE))</f>
        <v>0</v>
      </c>
      <c r="V191" s="1212">
        <f t="shared" si="19"/>
        <v>0</v>
      </c>
      <c r="W191" s="1213">
        <f>IF(ISERROR(VLOOKUP($A191,기획현황!$F:$BS,기획현황!$BG$1,FALSE))=TRUE,0,VLOOKUP($A191,기획현황!$F:$BS,기획현황!$BG$1,FALSE))</f>
        <v>0</v>
      </c>
      <c r="X191" s="1212"/>
      <c r="Y191" s="231"/>
      <c r="Z191" s="1204">
        <f t="shared" si="21"/>
        <v>0</v>
      </c>
      <c r="AA191" s="1205">
        <f t="shared" si="21"/>
        <v>0</v>
      </c>
      <c r="AB191" s="1220">
        <f t="shared" si="21"/>
        <v>0</v>
      </c>
      <c r="AC191" s="1214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204">
        <f t="shared" si="23"/>
        <v>0</v>
      </c>
      <c r="AE191" s="1215">
        <f t="shared" si="23"/>
        <v>0</v>
      </c>
      <c r="AF191" s="1215">
        <f t="shared" si="23"/>
        <v>0</v>
      </c>
      <c r="AG191" s="1215">
        <f t="shared" ref="AD191:AI233" si="24">($N191*1.1)*AG$4</f>
        <v>0</v>
      </c>
      <c r="AH191" s="1216">
        <f t="shared" si="24"/>
        <v>0</v>
      </c>
      <c r="AI191" s="1216">
        <f t="shared" si="24"/>
        <v>0</v>
      </c>
      <c r="AJ191" s="1217">
        <f>IF(ISERROR(VLOOKUP($A191,기획현황!$F:$BS,기획현황!$AM$1,FALSE))=TRUE,0,VLOOKUP($A191,기획현황!$F:$BS,기획현황!$AM$1,FALSE))</f>
        <v>0</v>
      </c>
      <c r="AK191" s="1212">
        <f t="shared" si="18"/>
        <v>0</v>
      </c>
      <c r="AL191" s="31"/>
    </row>
    <row r="192" spans="2:38" ht="53.25" customHeight="1">
      <c r="B192" s="304" t="str">
        <f t="shared" si="20"/>
        <v/>
      </c>
      <c r="C192" s="1199">
        <f>IF(ISERROR(VLOOKUP($A192,기획현황!$F:$BS,기획현황!$AG$1,FALSE))=TRUE,0,VLOOKUP($A192,기획현황!$F:$BS,기획현황!$AG$1,FALSE))</f>
        <v>0</v>
      </c>
      <c r="D192" s="1199">
        <f>IF(ISERROR(VLOOKUP($A192,기획현황!$F:$BS,기획현황!$AK$1,FALSE))=TRUE,0,VLOOKUP($A192,기획현황!$F:$BS,기획현황!$AK$1,FALSE))</f>
        <v>0</v>
      </c>
      <c r="F192" s="1222"/>
      <c r="G192" s="1201" t="str">
        <f>IF(ISERROR(VLOOKUP($A192,기획현황!$F:$BS,기획현황!$U$1,FALSE))=TRUE,"",VLOOKUP($A192,기획현황!$F:$BS,기획현황!$U$1,FALSE))</f>
        <v/>
      </c>
      <c r="H192" s="1201" t="str">
        <f>IF(ISERROR(VLOOKUP($A192,기획현황!$F:$BS,기획현황!$X$1,FALSE))=TRUE,"",VLOOKUP($A192,기획현황!$F:$BS,기획현황!$X$1,FALSE))</f>
        <v/>
      </c>
      <c r="I192" s="1202" t="str">
        <f>IF(ISERROR(VLOOKUP($A192,기획현황!$F:$BS,기획현황!$AG$1,FALSE))=TRUE,"",VLOOKUP($A192,기획현황!$F:$BS,기획현황!$AG$1,FALSE))</f>
        <v/>
      </c>
      <c r="J192" s="1219">
        <f>SUMIF(기획현황!$F:$F,$A192,기획현황!$AF:$AF)</f>
        <v>0</v>
      </c>
      <c r="K192" s="1204">
        <f>IF(ISERROR(VLOOKUP($A192,기획현황!$F:$BS,기획현황!$AU$1,FALSE))=TRUE,0,VLOOKUP($A192,기획현황!$F:$BS,기획현황!$AU$1,FALSE))</f>
        <v>0</v>
      </c>
      <c r="L192" s="1205">
        <f>IF(ISERROR(VLOOKUP($A192,기획현황!$F:$BS,기획현황!$AV$1,FALSE))=TRUE,0,VLOOKUP($A192,기획현황!$F:$BS,기획현황!$AV$1,FALSE))</f>
        <v>0</v>
      </c>
      <c r="M192" s="1206">
        <f>IF(ISERROR(VLOOKUP($A192,기획현황!$F:$BS,기획현황!$AW$1,FALSE))=TRUE,0,VLOOKUP($A192,기획현황!$F:$BS,기획현황!$AW$1,FALSE))</f>
        <v>0</v>
      </c>
      <c r="N192" s="1214">
        <f>IF(ISERROR(VLOOKUP($A192,기획현황!$F:$BS,기획현황!$AP$1,FALSE))=TRUE,0,VLOOKUP($A192,기획현황!$F:$BS,기획현황!$AP$1,FALSE))</f>
        <v>0</v>
      </c>
      <c r="O192" s="1204">
        <f t="shared" ref="O192:T234" si="25">($N192*1.1)*O$4</f>
        <v>0</v>
      </c>
      <c r="P192" s="1218">
        <f t="shared" si="25"/>
        <v>0</v>
      </c>
      <c r="Q192" s="1215">
        <f t="shared" si="25"/>
        <v>0</v>
      </c>
      <c r="R192" s="1215">
        <f t="shared" si="25"/>
        <v>0</v>
      </c>
      <c r="S192" s="1216">
        <f t="shared" si="25"/>
        <v>0</v>
      </c>
      <c r="T192" s="1216">
        <f t="shared" si="25"/>
        <v>0</v>
      </c>
      <c r="U192" s="1217">
        <f>IF(ISERROR(VLOOKUP($A192,기획현황!$F:$BS,기획현황!$AM$1,FALSE))=TRUE,0,VLOOKUP($A192,기획현황!$F:$BS,기획현황!$AM$1,FALSE))</f>
        <v>0</v>
      </c>
      <c r="V192" s="1212">
        <f t="shared" si="19"/>
        <v>0</v>
      </c>
      <c r="W192" s="1213">
        <f>IF(ISERROR(VLOOKUP($A192,기획현황!$F:$BS,기획현황!$BG$1,FALSE))=TRUE,0,VLOOKUP($A192,기획현황!$F:$BS,기획현황!$BG$1,FALSE))</f>
        <v>0</v>
      </c>
      <c r="X192" s="1212"/>
      <c r="Y192" s="231"/>
      <c r="Z192" s="1204">
        <f t="shared" si="21"/>
        <v>0</v>
      </c>
      <c r="AA192" s="1205">
        <f t="shared" si="21"/>
        <v>0</v>
      </c>
      <c r="AB192" s="1220">
        <f t="shared" si="21"/>
        <v>0</v>
      </c>
      <c r="AC192" s="1214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204">
        <f t="shared" si="24"/>
        <v>0</v>
      </c>
      <c r="AE192" s="1215">
        <f t="shared" si="24"/>
        <v>0</v>
      </c>
      <c r="AF192" s="1215">
        <f t="shared" si="24"/>
        <v>0</v>
      </c>
      <c r="AG192" s="1215">
        <f t="shared" si="24"/>
        <v>0</v>
      </c>
      <c r="AH192" s="1216">
        <f t="shared" si="24"/>
        <v>0</v>
      </c>
      <c r="AI192" s="1216">
        <f t="shared" si="24"/>
        <v>0</v>
      </c>
      <c r="AJ192" s="1217">
        <f>IF(ISERROR(VLOOKUP($A192,기획현황!$F:$BS,기획현황!$AM$1,FALSE))=TRUE,0,VLOOKUP($A192,기획현황!$F:$BS,기획현황!$AM$1,FALSE))</f>
        <v>0</v>
      </c>
      <c r="AK192" s="1212">
        <f t="shared" si="18"/>
        <v>0</v>
      </c>
      <c r="AL192" s="31"/>
    </row>
    <row r="193" spans="2:38" ht="53.25" customHeight="1">
      <c r="B193" s="304" t="str">
        <f t="shared" si="20"/>
        <v/>
      </c>
      <c r="C193" s="1199">
        <f>IF(ISERROR(VLOOKUP($A193,기획현황!$F:$BS,기획현황!$AG$1,FALSE))=TRUE,0,VLOOKUP($A193,기획현황!$F:$BS,기획현황!$AG$1,FALSE))</f>
        <v>0</v>
      </c>
      <c r="D193" s="1199">
        <f>IF(ISERROR(VLOOKUP($A193,기획현황!$F:$BS,기획현황!$AK$1,FALSE))=TRUE,0,VLOOKUP($A193,기획현황!$F:$BS,기획현황!$AK$1,FALSE))</f>
        <v>0</v>
      </c>
      <c r="F193" s="1222"/>
      <c r="G193" s="1201" t="str">
        <f>IF(ISERROR(VLOOKUP($A193,기획현황!$F:$BS,기획현황!$U$1,FALSE))=TRUE,"",VLOOKUP($A193,기획현황!$F:$BS,기획현황!$U$1,FALSE))</f>
        <v/>
      </c>
      <c r="H193" s="1201" t="str">
        <f>IF(ISERROR(VLOOKUP($A193,기획현황!$F:$BS,기획현황!$X$1,FALSE))=TRUE,"",VLOOKUP($A193,기획현황!$F:$BS,기획현황!$X$1,FALSE))</f>
        <v/>
      </c>
      <c r="I193" s="1202" t="str">
        <f>IF(ISERROR(VLOOKUP($A193,기획현황!$F:$BS,기획현황!$AG$1,FALSE))=TRUE,"",VLOOKUP($A193,기획현황!$F:$BS,기획현황!$AG$1,FALSE))</f>
        <v/>
      </c>
      <c r="J193" s="1219">
        <f>SUMIF(기획현황!$F:$F,$A193,기획현황!$AF:$AF)</f>
        <v>0</v>
      </c>
      <c r="K193" s="1204">
        <f>IF(ISERROR(VLOOKUP($A193,기획현황!$F:$BS,기획현황!$AU$1,FALSE))=TRUE,0,VLOOKUP($A193,기획현황!$F:$BS,기획현황!$AU$1,FALSE))</f>
        <v>0</v>
      </c>
      <c r="L193" s="1205">
        <f>IF(ISERROR(VLOOKUP($A193,기획현황!$F:$BS,기획현황!$AV$1,FALSE))=TRUE,0,VLOOKUP($A193,기획현황!$F:$BS,기획현황!$AV$1,FALSE))</f>
        <v>0</v>
      </c>
      <c r="M193" s="1206">
        <f>IF(ISERROR(VLOOKUP($A193,기획현황!$F:$BS,기획현황!$AW$1,FALSE))=TRUE,0,VLOOKUP($A193,기획현황!$F:$BS,기획현황!$AW$1,FALSE))</f>
        <v>0</v>
      </c>
      <c r="N193" s="1214">
        <f>IF(ISERROR(VLOOKUP($A193,기획현황!$F:$BS,기획현황!$AP$1,FALSE))=TRUE,0,VLOOKUP($A193,기획현황!$F:$BS,기획현황!$AP$1,FALSE))</f>
        <v>0</v>
      </c>
      <c r="O193" s="1204">
        <f t="shared" si="25"/>
        <v>0</v>
      </c>
      <c r="P193" s="1218">
        <f t="shared" si="25"/>
        <v>0</v>
      </c>
      <c r="Q193" s="1215">
        <f t="shared" si="25"/>
        <v>0</v>
      </c>
      <c r="R193" s="1215">
        <f t="shared" si="25"/>
        <v>0</v>
      </c>
      <c r="S193" s="1216">
        <f t="shared" si="25"/>
        <v>0</v>
      </c>
      <c r="T193" s="1216">
        <f t="shared" si="25"/>
        <v>0</v>
      </c>
      <c r="U193" s="1217">
        <f>IF(ISERROR(VLOOKUP($A193,기획현황!$F:$BS,기획현황!$AM$1,FALSE))=TRUE,0,VLOOKUP($A193,기획현황!$F:$BS,기획현황!$AM$1,FALSE))</f>
        <v>0</v>
      </c>
      <c r="V193" s="1212">
        <f t="shared" si="19"/>
        <v>0</v>
      </c>
      <c r="W193" s="1213">
        <f>IF(ISERROR(VLOOKUP($A193,기획현황!$F:$BS,기획현황!$BG$1,FALSE))=TRUE,0,VLOOKUP($A193,기획현황!$F:$BS,기획현황!$BG$1,FALSE))</f>
        <v>0</v>
      </c>
      <c r="X193" s="1212"/>
      <c r="Y193" s="231"/>
      <c r="Z193" s="1204">
        <f t="shared" si="21"/>
        <v>0</v>
      </c>
      <c r="AA193" s="1205">
        <f t="shared" si="21"/>
        <v>0</v>
      </c>
      <c r="AB193" s="1220">
        <f t="shared" si="21"/>
        <v>0</v>
      </c>
      <c r="AC193" s="1214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204">
        <f t="shared" si="24"/>
        <v>0</v>
      </c>
      <c r="AE193" s="1215">
        <f t="shared" si="24"/>
        <v>0</v>
      </c>
      <c r="AF193" s="1215">
        <f t="shared" si="24"/>
        <v>0</v>
      </c>
      <c r="AG193" s="1215">
        <f t="shared" si="24"/>
        <v>0</v>
      </c>
      <c r="AH193" s="1216">
        <f t="shared" si="24"/>
        <v>0</v>
      </c>
      <c r="AI193" s="1216">
        <f t="shared" si="24"/>
        <v>0</v>
      </c>
      <c r="AJ193" s="1217">
        <f>IF(ISERROR(VLOOKUP($A193,기획현황!$F:$BS,기획현황!$AM$1,FALSE))=TRUE,0,VLOOKUP($A193,기획현황!$F:$BS,기획현황!$AM$1,FALSE))</f>
        <v>0</v>
      </c>
      <c r="AK193" s="1212">
        <f t="shared" si="18"/>
        <v>0</v>
      </c>
      <c r="AL193" s="31"/>
    </row>
    <row r="194" spans="2:38" ht="53.25" customHeight="1">
      <c r="B194" s="304" t="str">
        <f t="shared" si="20"/>
        <v/>
      </c>
      <c r="C194" s="1199">
        <f>IF(ISERROR(VLOOKUP($A194,기획현황!$F:$BS,기획현황!$AG$1,FALSE))=TRUE,0,VLOOKUP($A194,기획현황!$F:$BS,기획현황!$AG$1,FALSE))</f>
        <v>0</v>
      </c>
      <c r="D194" s="1199">
        <f>IF(ISERROR(VLOOKUP($A194,기획현황!$F:$BS,기획현황!$AK$1,FALSE))=TRUE,0,VLOOKUP($A194,기획현황!$F:$BS,기획현황!$AK$1,FALSE))</f>
        <v>0</v>
      </c>
      <c r="F194" s="1222"/>
      <c r="G194" s="1201" t="str">
        <f>IF(ISERROR(VLOOKUP($A194,기획현황!$F:$BS,기획현황!$U$1,FALSE))=TRUE,"",VLOOKUP($A194,기획현황!$F:$BS,기획현황!$U$1,FALSE))</f>
        <v/>
      </c>
      <c r="H194" s="1201" t="str">
        <f>IF(ISERROR(VLOOKUP($A194,기획현황!$F:$BS,기획현황!$X$1,FALSE))=TRUE,"",VLOOKUP($A194,기획현황!$F:$BS,기획현황!$X$1,FALSE))</f>
        <v/>
      </c>
      <c r="I194" s="1202" t="str">
        <f>IF(ISERROR(VLOOKUP($A194,기획현황!$F:$BS,기획현황!$AG$1,FALSE))=TRUE,"",VLOOKUP($A194,기획현황!$F:$BS,기획현황!$AG$1,FALSE))</f>
        <v/>
      </c>
      <c r="J194" s="1219">
        <f>SUMIF(기획현황!$F:$F,$A194,기획현황!$AF:$AF)</f>
        <v>0</v>
      </c>
      <c r="K194" s="1204">
        <f>IF(ISERROR(VLOOKUP($A194,기획현황!$F:$BS,기획현황!$AU$1,FALSE))=TRUE,0,VLOOKUP($A194,기획현황!$F:$BS,기획현황!$AU$1,FALSE))</f>
        <v>0</v>
      </c>
      <c r="L194" s="1205">
        <f>IF(ISERROR(VLOOKUP($A194,기획현황!$F:$BS,기획현황!$AV$1,FALSE))=TRUE,0,VLOOKUP($A194,기획현황!$F:$BS,기획현황!$AV$1,FALSE))</f>
        <v>0</v>
      </c>
      <c r="M194" s="1206">
        <f>IF(ISERROR(VLOOKUP($A194,기획현황!$F:$BS,기획현황!$AW$1,FALSE))=TRUE,0,VLOOKUP($A194,기획현황!$F:$BS,기획현황!$AW$1,FALSE))</f>
        <v>0</v>
      </c>
      <c r="N194" s="1214">
        <f>IF(ISERROR(VLOOKUP($A194,기획현황!$F:$BS,기획현황!$AP$1,FALSE))=TRUE,0,VLOOKUP($A194,기획현황!$F:$BS,기획현황!$AP$1,FALSE))</f>
        <v>0</v>
      </c>
      <c r="O194" s="1204">
        <f t="shared" si="25"/>
        <v>0</v>
      </c>
      <c r="P194" s="1218">
        <f t="shared" si="25"/>
        <v>0</v>
      </c>
      <c r="Q194" s="1215">
        <f t="shared" si="25"/>
        <v>0</v>
      </c>
      <c r="R194" s="1215">
        <f t="shared" si="25"/>
        <v>0</v>
      </c>
      <c r="S194" s="1216">
        <f t="shared" si="25"/>
        <v>0</v>
      </c>
      <c r="T194" s="1216">
        <f t="shared" si="25"/>
        <v>0</v>
      </c>
      <c r="U194" s="1217">
        <f>IF(ISERROR(VLOOKUP($A194,기획현황!$F:$BS,기획현황!$AM$1,FALSE))=TRUE,0,VLOOKUP($A194,기획현황!$F:$BS,기획현황!$AM$1,FALSE))</f>
        <v>0</v>
      </c>
      <c r="V194" s="1212">
        <f t="shared" si="19"/>
        <v>0</v>
      </c>
      <c r="W194" s="1213">
        <f>IF(ISERROR(VLOOKUP($A194,기획현황!$F:$BS,기획현황!$BG$1,FALSE))=TRUE,0,VLOOKUP($A194,기획현황!$F:$BS,기획현황!$BG$1,FALSE))</f>
        <v>0</v>
      </c>
      <c r="X194" s="1212"/>
      <c r="Y194" s="231"/>
      <c r="Z194" s="1204">
        <f t="shared" si="21"/>
        <v>0</v>
      </c>
      <c r="AA194" s="1205">
        <f t="shared" si="21"/>
        <v>0</v>
      </c>
      <c r="AB194" s="1220">
        <f t="shared" si="21"/>
        <v>0</v>
      </c>
      <c r="AC194" s="1214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204">
        <f t="shared" si="24"/>
        <v>0</v>
      </c>
      <c r="AE194" s="1215">
        <f t="shared" si="24"/>
        <v>0</v>
      </c>
      <c r="AF194" s="1215">
        <f t="shared" si="24"/>
        <v>0</v>
      </c>
      <c r="AG194" s="1215">
        <f t="shared" si="24"/>
        <v>0</v>
      </c>
      <c r="AH194" s="1216">
        <f t="shared" si="24"/>
        <v>0</v>
      </c>
      <c r="AI194" s="1216">
        <f t="shared" si="24"/>
        <v>0</v>
      </c>
      <c r="AJ194" s="1217">
        <f>IF(ISERROR(VLOOKUP($A194,기획현황!$F:$BS,기획현황!$AM$1,FALSE))=TRUE,0,VLOOKUP($A194,기획현황!$F:$BS,기획현황!$AM$1,FALSE))</f>
        <v>0</v>
      </c>
      <c r="AK194" s="1212">
        <f t="shared" si="18"/>
        <v>0</v>
      </c>
      <c r="AL194" s="31"/>
    </row>
    <row r="195" spans="2:38" ht="53.25" customHeight="1">
      <c r="B195" s="304" t="str">
        <f t="shared" si="20"/>
        <v/>
      </c>
      <c r="C195" s="1199">
        <f>IF(ISERROR(VLOOKUP($A195,기획현황!$F:$BS,기획현황!$AG$1,FALSE))=TRUE,0,VLOOKUP($A195,기획현황!$F:$BS,기획현황!$AG$1,FALSE))</f>
        <v>0</v>
      </c>
      <c r="D195" s="1199">
        <f>IF(ISERROR(VLOOKUP($A195,기획현황!$F:$BS,기획현황!$AK$1,FALSE))=TRUE,0,VLOOKUP($A195,기획현황!$F:$BS,기획현황!$AK$1,FALSE))</f>
        <v>0</v>
      </c>
      <c r="F195" s="1222"/>
      <c r="G195" s="1201" t="str">
        <f>IF(ISERROR(VLOOKUP($A195,기획현황!$F:$BS,기획현황!$U$1,FALSE))=TRUE,"",VLOOKUP($A195,기획현황!$F:$BS,기획현황!$U$1,FALSE))</f>
        <v/>
      </c>
      <c r="H195" s="1201" t="str">
        <f>IF(ISERROR(VLOOKUP($A195,기획현황!$F:$BS,기획현황!$X$1,FALSE))=TRUE,"",VLOOKUP($A195,기획현황!$F:$BS,기획현황!$X$1,FALSE))</f>
        <v/>
      </c>
      <c r="I195" s="1202" t="str">
        <f>IF(ISERROR(VLOOKUP($A195,기획현황!$F:$BS,기획현황!$AG$1,FALSE))=TRUE,"",VLOOKUP($A195,기획현황!$F:$BS,기획현황!$AG$1,FALSE))</f>
        <v/>
      </c>
      <c r="J195" s="1219">
        <f>SUMIF(기획현황!$F:$F,$A195,기획현황!$AF:$AF)</f>
        <v>0</v>
      </c>
      <c r="K195" s="1204">
        <f>IF(ISERROR(VLOOKUP($A195,기획현황!$F:$BS,기획현황!$AU$1,FALSE))=TRUE,0,VLOOKUP($A195,기획현황!$F:$BS,기획현황!$AU$1,FALSE))</f>
        <v>0</v>
      </c>
      <c r="L195" s="1205">
        <f>IF(ISERROR(VLOOKUP($A195,기획현황!$F:$BS,기획현황!$AV$1,FALSE))=TRUE,0,VLOOKUP($A195,기획현황!$F:$BS,기획현황!$AV$1,FALSE))</f>
        <v>0</v>
      </c>
      <c r="M195" s="1206">
        <f>IF(ISERROR(VLOOKUP($A195,기획현황!$F:$BS,기획현황!$AW$1,FALSE))=TRUE,0,VLOOKUP($A195,기획현황!$F:$BS,기획현황!$AW$1,FALSE))</f>
        <v>0</v>
      </c>
      <c r="N195" s="1214">
        <f>IF(ISERROR(VLOOKUP($A195,기획현황!$F:$BS,기획현황!$AP$1,FALSE))=TRUE,0,VLOOKUP($A195,기획현황!$F:$BS,기획현황!$AP$1,FALSE))</f>
        <v>0</v>
      </c>
      <c r="O195" s="1204">
        <f t="shared" si="25"/>
        <v>0</v>
      </c>
      <c r="P195" s="1218">
        <f t="shared" si="25"/>
        <v>0</v>
      </c>
      <c r="Q195" s="1215">
        <f t="shared" si="25"/>
        <v>0</v>
      </c>
      <c r="R195" s="1215">
        <f t="shared" si="25"/>
        <v>0</v>
      </c>
      <c r="S195" s="1216">
        <f t="shared" si="25"/>
        <v>0</v>
      </c>
      <c r="T195" s="1216">
        <f t="shared" si="25"/>
        <v>0</v>
      </c>
      <c r="U195" s="1217">
        <f>IF(ISERROR(VLOOKUP($A195,기획현황!$F:$BS,기획현황!$AM$1,FALSE))=TRUE,0,VLOOKUP($A195,기획현황!$F:$BS,기획현황!$AM$1,FALSE))</f>
        <v>0</v>
      </c>
      <c r="V195" s="1212">
        <f t="shared" si="19"/>
        <v>0</v>
      </c>
      <c r="W195" s="1213">
        <f>IF(ISERROR(VLOOKUP($A195,기획현황!$F:$BS,기획현황!$BG$1,FALSE))=TRUE,0,VLOOKUP($A195,기획현황!$F:$BS,기획현황!$BG$1,FALSE))</f>
        <v>0</v>
      </c>
      <c r="X195" s="1212"/>
      <c r="Y195" s="231"/>
      <c r="Z195" s="1204">
        <f t="shared" si="21"/>
        <v>0</v>
      </c>
      <c r="AA195" s="1205">
        <f t="shared" si="21"/>
        <v>0</v>
      </c>
      <c r="AB195" s="1220">
        <f t="shared" si="21"/>
        <v>0</v>
      </c>
      <c r="AC195" s="1214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204">
        <f t="shared" si="24"/>
        <v>0</v>
      </c>
      <c r="AE195" s="1215">
        <f t="shared" si="24"/>
        <v>0</v>
      </c>
      <c r="AF195" s="1215">
        <f t="shared" si="24"/>
        <v>0</v>
      </c>
      <c r="AG195" s="1215">
        <f t="shared" si="24"/>
        <v>0</v>
      </c>
      <c r="AH195" s="1216">
        <f t="shared" si="24"/>
        <v>0</v>
      </c>
      <c r="AI195" s="1216">
        <f t="shared" si="24"/>
        <v>0</v>
      </c>
      <c r="AJ195" s="1217">
        <f>IF(ISERROR(VLOOKUP($A195,기획현황!$F:$BS,기획현황!$AM$1,FALSE))=TRUE,0,VLOOKUP($A195,기획현황!$F:$BS,기획현황!$AM$1,FALSE))</f>
        <v>0</v>
      </c>
      <c r="AK195" s="1212">
        <f t="shared" si="18"/>
        <v>0</v>
      </c>
      <c r="AL195" s="31"/>
    </row>
    <row r="196" spans="2:38" ht="53.25" customHeight="1">
      <c r="B196" s="304" t="str">
        <f t="shared" si="20"/>
        <v/>
      </c>
      <c r="C196" s="1199">
        <f>IF(ISERROR(VLOOKUP($A196,기획현황!$F:$BS,기획현황!$AG$1,FALSE))=TRUE,0,VLOOKUP($A196,기획현황!$F:$BS,기획현황!$AG$1,FALSE))</f>
        <v>0</v>
      </c>
      <c r="D196" s="1199">
        <f>IF(ISERROR(VLOOKUP($A196,기획현황!$F:$BS,기획현황!$AK$1,FALSE))=TRUE,0,VLOOKUP($A196,기획현황!$F:$BS,기획현황!$AK$1,FALSE))</f>
        <v>0</v>
      </c>
      <c r="F196" s="1222"/>
      <c r="G196" s="1201" t="str">
        <f>IF(ISERROR(VLOOKUP($A196,기획현황!$F:$BS,기획현황!$U$1,FALSE))=TRUE,"",VLOOKUP($A196,기획현황!$F:$BS,기획현황!$U$1,FALSE))</f>
        <v/>
      </c>
      <c r="H196" s="1201" t="str">
        <f>IF(ISERROR(VLOOKUP($A196,기획현황!$F:$BS,기획현황!$X$1,FALSE))=TRUE,"",VLOOKUP($A196,기획현황!$F:$BS,기획현황!$X$1,FALSE))</f>
        <v/>
      </c>
      <c r="I196" s="1202" t="str">
        <f>IF(ISERROR(VLOOKUP($A196,기획현황!$F:$BS,기획현황!$AG$1,FALSE))=TRUE,"",VLOOKUP($A196,기획현황!$F:$BS,기획현황!$AG$1,FALSE))</f>
        <v/>
      </c>
      <c r="J196" s="1219">
        <f>SUMIF(기획현황!$F:$F,$A196,기획현황!$AF:$AF)</f>
        <v>0</v>
      </c>
      <c r="K196" s="1204">
        <f>IF(ISERROR(VLOOKUP($A196,기획현황!$F:$BS,기획현황!$AU$1,FALSE))=TRUE,0,VLOOKUP($A196,기획현황!$F:$BS,기획현황!$AU$1,FALSE))</f>
        <v>0</v>
      </c>
      <c r="L196" s="1205">
        <f>IF(ISERROR(VLOOKUP($A196,기획현황!$F:$BS,기획현황!$AV$1,FALSE))=TRUE,0,VLOOKUP($A196,기획현황!$F:$BS,기획현황!$AV$1,FALSE))</f>
        <v>0</v>
      </c>
      <c r="M196" s="1206">
        <f>IF(ISERROR(VLOOKUP($A196,기획현황!$F:$BS,기획현황!$AW$1,FALSE))=TRUE,0,VLOOKUP($A196,기획현황!$F:$BS,기획현황!$AW$1,FALSE))</f>
        <v>0</v>
      </c>
      <c r="N196" s="1214">
        <f>IF(ISERROR(VLOOKUP($A196,기획현황!$F:$BS,기획현황!$AP$1,FALSE))=TRUE,0,VLOOKUP($A196,기획현황!$F:$BS,기획현황!$AP$1,FALSE))</f>
        <v>0</v>
      </c>
      <c r="O196" s="1204">
        <f t="shared" si="25"/>
        <v>0</v>
      </c>
      <c r="P196" s="1218">
        <f t="shared" si="25"/>
        <v>0</v>
      </c>
      <c r="Q196" s="1215">
        <f t="shared" si="25"/>
        <v>0</v>
      </c>
      <c r="R196" s="1215">
        <f t="shared" si="25"/>
        <v>0</v>
      </c>
      <c r="S196" s="1216">
        <f t="shared" si="25"/>
        <v>0</v>
      </c>
      <c r="T196" s="1216">
        <f t="shared" si="25"/>
        <v>0</v>
      </c>
      <c r="U196" s="1217">
        <f>IF(ISERROR(VLOOKUP($A196,기획현황!$F:$BS,기획현황!$AM$1,FALSE))=TRUE,0,VLOOKUP($A196,기획현황!$F:$BS,기획현황!$AM$1,FALSE))</f>
        <v>0</v>
      </c>
      <c r="V196" s="1212">
        <f t="shared" si="19"/>
        <v>0</v>
      </c>
      <c r="W196" s="1213">
        <f>IF(ISERROR(VLOOKUP($A196,기획현황!$F:$BS,기획현황!$BG$1,FALSE))=TRUE,0,VLOOKUP($A196,기획현황!$F:$BS,기획현황!$BG$1,FALSE))</f>
        <v>0</v>
      </c>
      <c r="X196" s="1212"/>
      <c r="Y196" s="231"/>
      <c r="Z196" s="1204">
        <f t="shared" si="21"/>
        <v>0</v>
      </c>
      <c r="AA196" s="1205">
        <f t="shared" si="21"/>
        <v>0</v>
      </c>
      <c r="AB196" s="1220">
        <f t="shared" si="21"/>
        <v>0</v>
      </c>
      <c r="AC196" s="1214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204">
        <f t="shared" si="24"/>
        <v>0</v>
      </c>
      <c r="AE196" s="1215">
        <f t="shared" si="24"/>
        <v>0</v>
      </c>
      <c r="AF196" s="1215">
        <f t="shared" si="24"/>
        <v>0</v>
      </c>
      <c r="AG196" s="1215">
        <f t="shared" si="24"/>
        <v>0</v>
      </c>
      <c r="AH196" s="1216">
        <f t="shared" si="24"/>
        <v>0</v>
      </c>
      <c r="AI196" s="1216">
        <f t="shared" si="24"/>
        <v>0</v>
      </c>
      <c r="AJ196" s="1217">
        <f>IF(ISERROR(VLOOKUP($A196,기획현황!$F:$BS,기획현황!$AM$1,FALSE))=TRUE,0,VLOOKUP($A196,기획현황!$F:$BS,기획현황!$AM$1,FALSE))</f>
        <v>0</v>
      </c>
      <c r="AK196" s="1212">
        <f t="shared" si="18"/>
        <v>0</v>
      </c>
      <c r="AL196" s="31"/>
    </row>
    <row r="197" spans="2:38" ht="53.25" customHeight="1">
      <c r="B197" s="304" t="str">
        <f t="shared" si="20"/>
        <v/>
      </c>
      <c r="C197" s="1199">
        <f>IF(ISERROR(VLOOKUP($A197,기획현황!$F:$BS,기획현황!$AG$1,FALSE))=TRUE,0,VLOOKUP($A197,기획현황!$F:$BS,기획현황!$AG$1,FALSE))</f>
        <v>0</v>
      </c>
      <c r="D197" s="1199">
        <f>IF(ISERROR(VLOOKUP($A197,기획현황!$F:$BS,기획현황!$AK$1,FALSE))=TRUE,0,VLOOKUP($A197,기획현황!$F:$BS,기획현황!$AK$1,FALSE))</f>
        <v>0</v>
      </c>
      <c r="F197" s="1222"/>
      <c r="G197" s="1201" t="str">
        <f>IF(ISERROR(VLOOKUP($A197,기획현황!$F:$BS,기획현황!$U$1,FALSE))=TRUE,"",VLOOKUP($A197,기획현황!$F:$BS,기획현황!$U$1,FALSE))</f>
        <v/>
      </c>
      <c r="H197" s="1201" t="str">
        <f>IF(ISERROR(VLOOKUP($A197,기획현황!$F:$BS,기획현황!$X$1,FALSE))=TRUE,"",VLOOKUP($A197,기획현황!$F:$BS,기획현황!$X$1,FALSE))</f>
        <v/>
      </c>
      <c r="I197" s="1202" t="str">
        <f>IF(ISERROR(VLOOKUP($A197,기획현황!$F:$BS,기획현황!$AG$1,FALSE))=TRUE,"",VLOOKUP($A197,기획현황!$F:$BS,기획현황!$AG$1,FALSE))</f>
        <v/>
      </c>
      <c r="J197" s="1219">
        <f>SUMIF(기획현황!$F:$F,$A197,기획현황!$AF:$AF)</f>
        <v>0</v>
      </c>
      <c r="K197" s="1204">
        <f>IF(ISERROR(VLOOKUP($A197,기획현황!$F:$BS,기획현황!$AU$1,FALSE))=TRUE,0,VLOOKUP($A197,기획현황!$F:$BS,기획현황!$AU$1,FALSE))</f>
        <v>0</v>
      </c>
      <c r="L197" s="1205">
        <f>IF(ISERROR(VLOOKUP($A197,기획현황!$F:$BS,기획현황!$AV$1,FALSE))=TRUE,0,VLOOKUP($A197,기획현황!$F:$BS,기획현황!$AV$1,FALSE))</f>
        <v>0</v>
      </c>
      <c r="M197" s="1206">
        <f>IF(ISERROR(VLOOKUP($A197,기획현황!$F:$BS,기획현황!$AW$1,FALSE))=TRUE,0,VLOOKUP($A197,기획현황!$F:$BS,기획현황!$AW$1,FALSE))</f>
        <v>0</v>
      </c>
      <c r="N197" s="1214">
        <f>IF(ISERROR(VLOOKUP($A197,기획현황!$F:$BS,기획현황!$AP$1,FALSE))=TRUE,0,VLOOKUP($A197,기획현황!$F:$BS,기획현황!$AP$1,FALSE))</f>
        <v>0</v>
      </c>
      <c r="O197" s="1204">
        <f t="shared" si="25"/>
        <v>0</v>
      </c>
      <c r="P197" s="1218">
        <f t="shared" si="25"/>
        <v>0</v>
      </c>
      <c r="Q197" s="1215">
        <f t="shared" si="25"/>
        <v>0</v>
      </c>
      <c r="R197" s="1215">
        <f t="shared" si="25"/>
        <v>0</v>
      </c>
      <c r="S197" s="1216">
        <f t="shared" si="25"/>
        <v>0</v>
      </c>
      <c r="T197" s="1216">
        <f t="shared" si="25"/>
        <v>0</v>
      </c>
      <c r="U197" s="1217">
        <f>IF(ISERROR(VLOOKUP($A197,기획현황!$F:$BS,기획현황!$AM$1,FALSE))=TRUE,0,VLOOKUP($A197,기획현황!$F:$BS,기획현황!$AM$1,FALSE))</f>
        <v>0</v>
      </c>
      <c r="V197" s="1212">
        <f t="shared" si="19"/>
        <v>0</v>
      </c>
      <c r="W197" s="1213">
        <f>IF(ISERROR(VLOOKUP($A197,기획현황!$F:$BS,기획현황!$BG$1,FALSE))=TRUE,0,VLOOKUP($A197,기획현황!$F:$BS,기획현황!$BG$1,FALSE))</f>
        <v>0</v>
      </c>
      <c r="X197" s="1212"/>
      <c r="Y197" s="231"/>
      <c r="Z197" s="1204">
        <f t="shared" si="21"/>
        <v>0</v>
      </c>
      <c r="AA197" s="1205">
        <f t="shared" si="21"/>
        <v>0</v>
      </c>
      <c r="AB197" s="1220">
        <f t="shared" si="21"/>
        <v>0</v>
      </c>
      <c r="AC197" s="1214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204">
        <f t="shared" si="24"/>
        <v>0</v>
      </c>
      <c r="AE197" s="1215">
        <f t="shared" si="24"/>
        <v>0</v>
      </c>
      <c r="AF197" s="1215">
        <f t="shared" si="24"/>
        <v>0</v>
      </c>
      <c r="AG197" s="1215">
        <f t="shared" si="24"/>
        <v>0</v>
      </c>
      <c r="AH197" s="1216">
        <f t="shared" si="24"/>
        <v>0</v>
      </c>
      <c r="AI197" s="1216">
        <f t="shared" si="24"/>
        <v>0</v>
      </c>
      <c r="AJ197" s="1217">
        <f>IF(ISERROR(VLOOKUP($A197,기획현황!$F:$BS,기획현황!$AM$1,FALSE))=TRUE,0,VLOOKUP($A197,기획현황!$F:$BS,기획현황!$AM$1,FALSE))</f>
        <v>0</v>
      </c>
      <c r="AK197" s="1212">
        <f t="shared" ref="AK197:AK260" si="26">IF(ISERROR($AJ197/($AC197*1.1))=TRUE,0,$AJ197/($AC197*1.1))</f>
        <v>0</v>
      </c>
      <c r="AL197" s="31"/>
    </row>
    <row r="198" spans="2:38" ht="53.25" customHeight="1">
      <c r="B198" s="304" t="str">
        <f t="shared" si="20"/>
        <v/>
      </c>
      <c r="C198" s="1199">
        <f>IF(ISERROR(VLOOKUP($A198,기획현황!$F:$BS,기획현황!$AG$1,FALSE))=TRUE,0,VLOOKUP($A198,기획현황!$F:$BS,기획현황!$AG$1,FALSE))</f>
        <v>0</v>
      </c>
      <c r="D198" s="1199">
        <f>IF(ISERROR(VLOOKUP($A198,기획현황!$F:$BS,기획현황!$AK$1,FALSE))=TRUE,0,VLOOKUP($A198,기획현황!$F:$BS,기획현황!$AK$1,FALSE))</f>
        <v>0</v>
      </c>
      <c r="F198" s="1222"/>
      <c r="G198" s="1201" t="str">
        <f>IF(ISERROR(VLOOKUP($A198,기획현황!$F:$BS,기획현황!$U$1,FALSE))=TRUE,"",VLOOKUP($A198,기획현황!$F:$BS,기획현황!$U$1,FALSE))</f>
        <v/>
      </c>
      <c r="H198" s="1201" t="str">
        <f>IF(ISERROR(VLOOKUP($A198,기획현황!$F:$BS,기획현황!$X$1,FALSE))=TRUE,"",VLOOKUP($A198,기획현황!$F:$BS,기획현황!$X$1,FALSE))</f>
        <v/>
      </c>
      <c r="I198" s="1202" t="str">
        <f>IF(ISERROR(VLOOKUP($A198,기획현황!$F:$BS,기획현황!$AG$1,FALSE))=TRUE,"",VLOOKUP($A198,기획현황!$F:$BS,기획현황!$AG$1,FALSE))</f>
        <v/>
      </c>
      <c r="J198" s="1219">
        <f>SUMIF(기획현황!$F:$F,$A198,기획현황!$AF:$AF)</f>
        <v>0</v>
      </c>
      <c r="K198" s="1204">
        <f>IF(ISERROR(VLOOKUP($A198,기획현황!$F:$BS,기획현황!$AU$1,FALSE))=TRUE,0,VLOOKUP($A198,기획현황!$F:$BS,기획현황!$AU$1,FALSE))</f>
        <v>0</v>
      </c>
      <c r="L198" s="1205">
        <f>IF(ISERROR(VLOOKUP($A198,기획현황!$F:$BS,기획현황!$AV$1,FALSE))=TRUE,0,VLOOKUP($A198,기획현황!$F:$BS,기획현황!$AV$1,FALSE))</f>
        <v>0</v>
      </c>
      <c r="M198" s="1206">
        <f>IF(ISERROR(VLOOKUP($A198,기획현황!$F:$BS,기획현황!$AW$1,FALSE))=TRUE,0,VLOOKUP($A198,기획현황!$F:$BS,기획현황!$AW$1,FALSE))</f>
        <v>0</v>
      </c>
      <c r="N198" s="1214">
        <f>IF(ISERROR(VLOOKUP($A198,기획현황!$F:$BS,기획현황!$AP$1,FALSE))=TRUE,0,VLOOKUP($A198,기획현황!$F:$BS,기획현황!$AP$1,FALSE))</f>
        <v>0</v>
      </c>
      <c r="O198" s="1204">
        <f t="shared" si="25"/>
        <v>0</v>
      </c>
      <c r="P198" s="1218">
        <f t="shared" si="25"/>
        <v>0</v>
      </c>
      <c r="Q198" s="1215">
        <f t="shared" si="25"/>
        <v>0</v>
      </c>
      <c r="R198" s="1215">
        <f t="shared" si="25"/>
        <v>0</v>
      </c>
      <c r="S198" s="1216">
        <f t="shared" si="25"/>
        <v>0</v>
      </c>
      <c r="T198" s="1216">
        <f t="shared" si="25"/>
        <v>0</v>
      </c>
      <c r="U198" s="1217">
        <f>IF(ISERROR(VLOOKUP($A198,기획현황!$F:$BS,기획현황!$AM$1,FALSE))=TRUE,0,VLOOKUP($A198,기획현황!$F:$BS,기획현황!$AM$1,FALSE))</f>
        <v>0</v>
      </c>
      <c r="V198" s="1212">
        <f t="shared" ref="V198:V261" si="27">IF(ISERROR($U198/($N198*1.1))=TRUE,0,$U198/($N198*1.1))</f>
        <v>0</v>
      </c>
      <c r="W198" s="1213">
        <f>IF(ISERROR(VLOOKUP($A198,기획현황!$F:$BS,기획현황!$BG$1,FALSE))=TRUE,0,VLOOKUP($A198,기획현황!$F:$BS,기획현황!$BG$1,FALSE))</f>
        <v>0</v>
      </c>
      <c r="X198" s="1212"/>
      <c r="Y198" s="231"/>
      <c r="Z198" s="1204">
        <f t="shared" si="21"/>
        <v>0</v>
      </c>
      <c r="AA198" s="1205">
        <f t="shared" si="21"/>
        <v>0</v>
      </c>
      <c r="AB198" s="1220">
        <f t="shared" si="21"/>
        <v>0</v>
      </c>
      <c r="AC198" s="1214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204">
        <f t="shared" si="24"/>
        <v>0</v>
      </c>
      <c r="AE198" s="1215">
        <f t="shared" si="24"/>
        <v>0</v>
      </c>
      <c r="AF198" s="1215">
        <f t="shared" si="24"/>
        <v>0</v>
      </c>
      <c r="AG198" s="1215">
        <f t="shared" si="24"/>
        <v>0</v>
      </c>
      <c r="AH198" s="1216">
        <f t="shared" si="24"/>
        <v>0</v>
      </c>
      <c r="AI198" s="1216">
        <f t="shared" si="24"/>
        <v>0</v>
      </c>
      <c r="AJ198" s="1217">
        <f>IF(ISERROR(VLOOKUP($A198,기획현황!$F:$BS,기획현황!$AM$1,FALSE))=TRUE,0,VLOOKUP($A198,기획현황!$F:$BS,기획현황!$AM$1,FALSE))</f>
        <v>0</v>
      </c>
      <c r="AK198" s="1212">
        <f t="shared" si="26"/>
        <v>0</v>
      </c>
      <c r="AL198" s="31"/>
    </row>
    <row r="199" spans="2:38" ht="53.25" customHeight="1">
      <c r="B199" s="304" t="str">
        <f t="shared" ref="B199:B262" si="28">MID(G199,4,2)</f>
        <v/>
      </c>
      <c r="C199" s="1199">
        <f>IF(ISERROR(VLOOKUP($A199,기획현황!$F:$BS,기획현황!$AG$1,FALSE))=TRUE,0,VLOOKUP($A199,기획현황!$F:$BS,기획현황!$AG$1,FALSE))</f>
        <v>0</v>
      </c>
      <c r="D199" s="1199">
        <f>IF(ISERROR(VLOOKUP($A199,기획현황!$F:$BS,기획현황!$AK$1,FALSE))=TRUE,0,VLOOKUP($A199,기획현황!$F:$BS,기획현황!$AK$1,FALSE))</f>
        <v>0</v>
      </c>
      <c r="F199" s="1222"/>
      <c r="G199" s="1201" t="str">
        <f>IF(ISERROR(VLOOKUP($A199,기획현황!$F:$BS,기획현황!$U$1,FALSE))=TRUE,"",VLOOKUP($A199,기획현황!$F:$BS,기획현황!$U$1,FALSE))</f>
        <v/>
      </c>
      <c r="H199" s="1201" t="str">
        <f>IF(ISERROR(VLOOKUP($A199,기획현황!$F:$BS,기획현황!$X$1,FALSE))=TRUE,"",VLOOKUP($A199,기획현황!$F:$BS,기획현황!$X$1,FALSE))</f>
        <v/>
      </c>
      <c r="I199" s="1202" t="str">
        <f>IF(ISERROR(VLOOKUP($A199,기획현황!$F:$BS,기획현황!$AG$1,FALSE))=TRUE,"",VLOOKUP($A199,기획현황!$F:$BS,기획현황!$AG$1,FALSE))</f>
        <v/>
      </c>
      <c r="J199" s="1219">
        <f>SUMIF(기획현황!$F:$F,$A199,기획현황!$AF:$AF)</f>
        <v>0</v>
      </c>
      <c r="K199" s="1204">
        <f>IF(ISERROR(VLOOKUP($A199,기획현황!$F:$BS,기획현황!$AU$1,FALSE))=TRUE,0,VLOOKUP($A199,기획현황!$F:$BS,기획현황!$AU$1,FALSE))</f>
        <v>0</v>
      </c>
      <c r="L199" s="1205">
        <f>IF(ISERROR(VLOOKUP($A199,기획현황!$F:$BS,기획현황!$AV$1,FALSE))=TRUE,0,VLOOKUP($A199,기획현황!$F:$BS,기획현황!$AV$1,FALSE))</f>
        <v>0</v>
      </c>
      <c r="M199" s="1206">
        <f>IF(ISERROR(VLOOKUP($A199,기획현황!$F:$BS,기획현황!$AW$1,FALSE))=TRUE,0,VLOOKUP($A199,기획현황!$F:$BS,기획현황!$AW$1,FALSE))</f>
        <v>0</v>
      </c>
      <c r="N199" s="1214">
        <f>IF(ISERROR(VLOOKUP($A199,기획현황!$F:$BS,기획현황!$AP$1,FALSE))=TRUE,0,VLOOKUP($A199,기획현황!$F:$BS,기획현황!$AP$1,FALSE))</f>
        <v>0</v>
      </c>
      <c r="O199" s="1204">
        <f t="shared" si="25"/>
        <v>0</v>
      </c>
      <c r="P199" s="1218">
        <f t="shared" si="25"/>
        <v>0</v>
      </c>
      <c r="Q199" s="1215">
        <f t="shared" si="25"/>
        <v>0</v>
      </c>
      <c r="R199" s="1215">
        <f t="shared" si="25"/>
        <v>0</v>
      </c>
      <c r="S199" s="1216">
        <f t="shared" si="25"/>
        <v>0</v>
      </c>
      <c r="T199" s="1216">
        <f t="shared" si="25"/>
        <v>0</v>
      </c>
      <c r="U199" s="1217">
        <f>IF(ISERROR(VLOOKUP($A199,기획현황!$F:$BS,기획현황!$AM$1,FALSE))=TRUE,0,VLOOKUP($A199,기획현황!$F:$BS,기획현황!$AM$1,FALSE))</f>
        <v>0</v>
      </c>
      <c r="V199" s="1212">
        <f t="shared" si="27"/>
        <v>0</v>
      </c>
      <c r="W199" s="1213">
        <f>IF(ISERROR(VLOOKUP($A199,기획현황!$F:$BS,기획현황!$BG$1,FALSE))=TRUE,0,VLOOKUP($A199,기획현황!$F:$BS,기획현황!$BG$1,FALSE))</f>
        <v>0</v>
      </c>
      <c r="X199" s="1212"/>
      <c r="Y199" s="231"/>
      <c r="Z199" s="1204">
        <f t="shared" ref="Z199:AB262" si="29">K199</f>
        <v>0</v>
      </c>
      <c r="AA199" s="1205">
        <f t="shared" si="29"/>
        <v>0</v>
      </c>
      <c r="AB199" s="1220">
        <f t="shared" si="29"/>
        <v>0</v>
      </c>
      <c r="AC199" s="1214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204">
        <f t="shared" si="24"/>
        <v>0</v>
      </c>
      <c r="AE199" s="1215">
        <f t="shared" si="24"/>
        <v>0</v>
      </c>
      <c r="AF199" s="1215">
        <f t="shared" si="24"/>
        <v>0</v>
      </c>
      <c r="AG199" s="1215">
        <f t="shared" si="24"/>
        <v>0</v>
      </c>
      <c r="AH199" s="1216">
        <f t="shared" si="24"/>
        <v>0</v>
      </c>
      <c r="AI199" s="1216">
        <f t="shared" si="24"/>
        <v>0</v>
      </c>
      <c r="AJ199" s="1217">
        <f>IF(ISERROR(VLOOKUP($A199,기획현황!$F:$BS,기획현황!$AM$1,FALSE))=TRUE,0,VLOOKUP($A199,기획현황!$F:$BS,기획현황!$AM$1,FALSE))</f>
        <v>0</v>
      </c>
      <c r="AK199" s="1212">
        <f t="shared" si="26"/>
        <v>0</v>
      </c>
      <c r="AL199" s="31"/>
    </row>
    <row r="200" spans="2:38" ht="53.25" customHeight="1">
      <c r="B200" s="304" t="str">
        <f t="shared" si="28"/>
        <v/>
      </c>
      <c r="C200" s="1199">
        <f>IF(ISERROR(VLOOKUP($A200,기획현황!$F:$BS,기획현황!$AG$1,FALSE))=TRUE,0,VLOOKUP($A200,기획현황!$F:$BS,기획현황!$AG$1,FALSE))</f>
        <v>0</v>
      </c>
      <c r="D200" s="1199">
        <f>IF(ISERROR(VLOOKUP($A200,기획현황!$F:$BS,기획현황!$AK$1,FALSE))=TRUE,0,VLOOKUP($A200,기획현황!$F:$BS,기획현황!$AK$1,FALSE))</f>
        <v>0</v>
      </c>
      <c r="F200" s="1222"/>
      <c r="G200" s="1201" t="str">
        <f>IF(ISERROR(VLOOKUP($A200,기획현황!$F:$BS,기획현황!$U$1,FALSE))=TRUE,"",VLOOKUP($A200,기획현황!$F:$BS,기획현황!$U$1,FALSE))</f>
        <v/>
      </c>
      <c r="H200" s="1201" t="str">
        <f>IF(ISERROR(VLOOKUP($A200,기획현황!$F:$BS,기획현황!$X$1,FALSE))=TRUE,"",VLOOKUP($A200,기획현황!$F:$BS,기획현황!$X$1,FALSE))</f>
        <v/>
      </c>
      <c r="I200" s="1202" t="str">
        <f>IF(ISERROR(VLOOKUP($A200,기획현황!$F:$BS,기획현황!$AG$1,FALSE))=TRUE,"",VLOOKUP($A200,기획현황!$F:$BS,기획현황!$AG$1,FALSE))</f>
        <v/>
      </c>
      <c r="J200" s="1219">
        <f>SUMIF(기획현황!$F:$F,$A200,기획현황!$AF:$AF)</f>
        <v>0</v>
      </c>
      <c r="K200" s="1204">
        <f>IF(ISERROR(VLOOKUP($A200,기획현황!$F:$BS,기획현황!$AU$1,FALSE))=TRUE,0,VLOOKUP($A200,기획현황!$F:$BS,기획현황!$AU$1,FALSE))</f>
        <v>0</v>
      </c>
      <c r="L200" s="1205">
        <f>IF(ISERROR(VLOOKUP($A200,기획현황!$F:$BS,기획현황!$AV$1,FALSE))=TRUE,0,VLOOKUP($A200,기획현황!$F:$BS,기획현황!$AV$1,FALSE))</f>
        <v>0</v>
      </c>
      <c r="M200" s="1206">
        <f>IF(ISERROR(VLOOKUP($A200,기획현황!$F:$BS,기획현황!$AW$1,FALSE))=TRUE,0,VLOOKUP($A200,기획현황!$F:$BS,기획현황!$AW$1,FALSE))</f>
        <v>0</v>
      </c>
      <c r="N200" s="1214">
        <f>IF(ISERROR(VLOOKUP($A200,기획현황!$F:$BS,기획현황!$AP$1,FALSE))=TRUE,0,VLOOKUP($A200,기획현황!$F:$BS,기획현황!$AP$1,FALSE))</f>
        <v>0</v>
      </c>
      <c r="O200" s="1204">
        <f t="shared" si="25"/>
        <v>0</v>
      </c>
      <c r="P200" s="1218">
        <f t="shared" si="25"/>
        <v>0</v>
      </c>
      <c r="Q200" s="1215">
        <f t="shared" si="25"/>
        <v>0</v>
      </c>
      <c r="R200" s="1215">
        <f t="shared" si="25"/>
        <v>0</v>
      </c>
      <c r="S200" s="1216">
        <f t="shared" si="25"/>
        <v>0</v>
      </c>
      <c r="T200" s="1216">
        <f t="shared" si="25"/>
        <v>0</v>
      </c>
      <c r="U200" s="1217">
        <f>IF(ISERROR(VLOOKUP($A200,기획현황!$F:$BS,기획현황!$AM$1,FALSE))=TRUE,0,VLOOKUP($A200,기획현황!$F:$BS,기획현황!$AM$1,FALSE))</f>
        <v>0</v>
      </c>
      <c r="V200" s="1212">
        <f t="shared" si="27"/>
        <v>0</v>
      </c>
      <c r="W200" s="1213">
        <f>IF(ISERROR(VLOOKUP($A200,기획현황!$F:$BS,기획현황!$BG$1,FALSE))=TRUE,0,VLOOKUP($A200,기획현황!$F:$BS,기획현황!$BG$1,FALSE))</f>
        <v>0</v>
      </c>
      <c r="X200" s="1212"/>
      <c r="Y200" s="231"/>
      <c r="Z200" s="1204">
        <f t="shared" si="29"/>
        <v>0</v>
      </c>
      <c r="AA200" s="1205">
        <f t="shared" si="29"/>
        <v>0</v>
      </c>
      <c r="AB200" s="1220">
        <f t="shared" si="29"/>
        <v>0</v>
      </c>
      <c r="AC200" s="1214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204">
        <f t="shared" si="24"/>
        <v>0</v>
      </c>
      <c r="AE200" s="1215">
        <f t="shared" si="24"/>
        <v>0</v>
      </c>
      <c r="AF200" s="1215">
        <f t="shared" si="24"/>
        <v>0</v>
      </c>
      <c r="AG200" s="1215">
        <f t="shared" si="24"/>
        <v>0</v>
      </c>
      <c r="AH200" s="1216">
        <f t="shared" si="24"/>
        <v>0</v>
      </c>
      <c r="AI200" s="1216">
        <f t="shared" si="24"/>
        <v>0</v>
      </c>
      <c r="AJ200" s="1217">
        <f>IF(ISERROR(VLOOKUP($A200,기획현황!$F:$BS,기획현황!$AM$1,FALSE))=TRUE,0,VLOOKUP($A200,기획현황!$F:$BS,기획현황!$AM$1,FALSE))</f>
        <v>0</v>
      </c>
      <c r="AK200" s="1212">
        <f t="shared" si="26"/>
        <v>0</v>
      </c>
      <c r="AL200" s="31"/>
    </row>
    <row r="201" spans="2:38" ht="53.25" customHeight="1">
      <c r="B201" s="304" t="str">
        <f t="shared" si="28"/>
        <v/>
      </c>
      <c r="C201" s="1199">
        <f>IF(ISERROR(VLOOKUP($A201,기획현황!$F:$BS,기획현황!$AG$1,FALSE))=TRUE,0,VLOOKUP($A201,기획현황!$F:$BS,기획현황!$AG$1,FALSE))</f>
        <v>0</v>
      </c>
      <c r="D201" s="1199">
        <f>IF(ISERROR(VLOOKUP($A201,기획현황!$F:$BS,기획현황!$AK$1,FALSE))=TRUE,0,VLOOKUP($A201,기획현황!$F:$BS,기획현황!$AK$1,FALSE))</f>
        <v>0</v>
      </c>
      <c r="F201" s="1222"/>
      <c r="G201" s="1201" t="str">
        <f>IF(ISERROR(VLOOKUP($A201,기획현황!$F:$BS,기획현황!$U$1,FALSE))=TRUE,"",VLOOKUP($A201,기획현황!$F:$BS,기획현황!$U$1,FALSE))</f>
        <v/>
      </c>
      <c r="H201" s="1201" t="str">
        <f>IF(ISERROR(VLOOKUP($A201,기획현황!$F:$BS,기획현황!$X$1,FALSE))=TRUE,"",VLOOKUP($A201,기획현황!$F:$BS,기획현황!$X$1,FALSE))</f>
        <v/>
      </c>
      <c r="I201" s="1202" t="str">
        <f>IF(ISERROR(VLOOKUP($A201,기획현황!$F:$BS,기획현황!$AG$1,FALSE))=TRUE,"",VLOOKUP($A201,기획현황!$F:$BS,기획현황!$AG$1,FALSE))</f>
        <v/>
      </c>
      <c r="J201" s="1219">
        <f>SUMIF(기획현황!$F:$F,$A201,기획현황!$AF:$AF)</f>
        <v>0</v>
      </c>
      <c r="K201" s="1204">
        <f>IF(ISERROR(VLOOKUP($A201,기획현황!$F:$BS,기획현황!$AU$1,FALSE))=TRUE,0,VLOOKUP($A201,기획현황!$F:$BS,기획현황!$AU$1,FALSE))</f>
        <v>0</v>
      </c>
      <c r="L201" s="1205">
        <f>IF(ISERROR(VLOOKUP($A201,기획현황!$F:$BS,기획현황!$AV$1,FALSE))=TRUE,0,VLOOKUP($A201,기획현황!$F:$BS,기획현황!$AV$1,FALSE))</f>
        <v>0</v>
      </c>
      <c r="M201" s="1206">
        <f>IF(ISERROR(VLOOKUP($A201,기획현황!$F:$BS,기획현황!$AW$1,FALSE))=TRUE,0,VLOOKUP($A201,기획현황!$F:$BS,기획현황!$AW$1,FALSE))</f>
        <v>0</v>
      </c>
      <c r="N201" s="1214">
        <f>IF(ISERROR(VLOOKUP($A201,기획현황!$F:$BS,기획현황!$AP$1,FALSE))=TRUE,0,VLOOKUP($A201,기획현황!$F:$BS,기획현황!$AP$1,FALSE))</f>
        <v>0</v>
      </c>
      <c r="O201" s="1204">
        <f t="shared" si="25"/>
        <v>0</v>
      </c>
      <c r="P201" s="1218">
        <f t="shared" si="25"/>
        <v>0</v>
      </c>
      <c r="Q201" s="1215">
        <f t="shared" si="25"/>
        <v>0</v>
      </c>
      <c r="R201" s="1215">
        <f t="shared" si="25"/>
        <v>0</v>
      </c>
      <c r="S201" s="1216">
        <f t="shared" si="25"/>
        <v>0</v>
      </c>
      <c r="T201" s="1216">
        <f t="shared" si="25"/>
        <v>0</v>
      </c>
      <c r="U201" s="1217">
        <f>IF(ISERROR(VLOOKUP($A201,기획현황!$F:$BS,기획현황!$AM$1,FALSE))=TRUE,0,VLOOKUP($A201,기획현황!$F:$BS,기획현황!$AM$1,FALSE))</f>
        <v>0</v>
      </c>
      <c r="V201" s="1212">
        <f t="shared" si="27"/>
        <v>0</v>
      </c>
      <c r="W201" s="1213">
        <f>IF(ISERROR(VLOOKUP($A201,기획현황!$F:$BS,기획현황!$BG$1,FALSE))=TRUE,0,VLOOKUP($A201,기획현황!$F:$BS,기획현황!$BG$1,FALSE))</f>
        <v>0</v>
      </c>
      <c r="X201" s="1212"/>
      <c r="Y201" s="231"/>
      <c r="Z201" s="1204">
        <f t="shared" si="29"/>
        <v>0</v>
      </c>
      <c r="AA201" s="1205">
        <f t="shared" si="29"/>
        <v>0</v>
      </c>
      <c r="AB201" s="1220">
        <f t="shared" si="29"/>
        <v>0</v>
      </c>
      <c r="AC201" s="1214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204">
        <f t="shared" si="24"/>
        <v>0</v>
      </c>
      <c r="AE201" s="1215">
        <f t="shared" si="24"/>
        <v>0</v>
      </c>
      <c r="AF201" s="1215">
        <f t="shared" si="24"/>
        <v>0</v>
      </c>
      <c r="AG201" s="1215">
        <f t="shared" si="24"/>
        <v>0</v>
      </c>
      <c r="AH201" s="1216">
        <f t="shared" si="24"/>
        <v>0</v>
      </c>
      <c r="AI201" s="1216">
        <f t="shared" si="24"/>
        <v>0</v>
      </c>
      <c r="AJ201" s="1217">
        <f>IF(ISERROR(VLOOKUP($A201,기획현황!$F:$BS,기획현황!$AM$1,FALSE))=TRUE,0,VLOOKUP($A201,기획현황!$F:$BS,기획현황!$AM$1,FALSE))</f>
        <v>0</v>
      </c>
      <c r="AK201" s="1212">
        <f t="shared" si="26"/>
        <v>0</v>
      </c>
      <c r="AL201" s="31"/>
    </row>
    <row r="202" spans="2:38" ht="53.25" customHeight="1">
      <c r="B202" s="304" t="str">
        <f t="shared" si="28"/>
        <v/>
      </c>
      <c r="C202" s="1199">
        <f>IF(ISERROR(VLOOKUP($A202,기획현황!$F:$BS,기획현황!$AG$1,FALSE))=TRUE,0,VLOOKUP($A202,기획현황!$F:$BS,기획현황!$AG$1,FALSE))</f>
        <v>0</v>
      </c>
      <c r="D202" s="1199">
        <f>IF(ISERROR(VLOOKUP($A202,기획현황!$F:$BS,기획현황!$AK$1,FALSE))=TRUE,0,VLOOKUP($A202,기획현황!$F:$BS,기획현황!$AK$1,FALSE))</f>
        <v>0</v>
      </c>
      <c r="F202" s="1222"/>
      <c r="G202" s="1201" t="str">
        <f>IF(ISERROR(VLOOKUP($A202,기획현황!$F:$BS,기획현황!$U$1,FALSE))=TRUE,"",VLOOKUP($A202,기획현황!$F:$BS,기획현황!$U$1,FALSE))</f>
        <v/>
      </c>
      <c r="H202" s="1201" t="str">
        <f>IF(ISERROR(VLOOKUP($A202,기획현황!$F:$BS,기획현황!$X$1,FALSE))=TRUE,"",VLOOKUP($A202,기획현황!$F:$BS,기획현황!$X$1,FALSE))</f>
        <v/>
      </c>
      <c r="I202" s="1202" t="str">
        <f>IF(ISERROR(VLOOKUP($A202,기획현황!$F:$BS,기획현황!$AG$1,FALSE))=TRUE,"",VLOOKUP($A202,기획현황!$F:$BS,기획현황!$AG$1,FALSE))</f>
        <v/>
      </c>
      <c r="J202" s="1219">
        <f>SUMIF(기획현황!$F:$F,$A202,기획현황!$AF:$AF)</f>
        <v>0</v>
      </c>
      <c r="K202" s="1204">
        <f>IF(ISERROR(VLOOKUP($A202,기획현황!$F:$BS,기획현황!$AU$1,FALSE))=TRUE,0,VLOOKUP($A202,기획현황!$F:$BS,기획현황!$AU$1,FALSE))</f>
        <v>0</v>
      </c>
      <c r="L202" s="1205">
        <f>IF(ISERROR(VLOOKUP($A202,기획현황!$F:$BS,기획현황!$AV$1,FALSE))=TRUE,0,VLOOKUP($A202,기획현황!$F:$BS,기획현황!$AV$1,FALSE))</f>
        <v>0</v>
      </c>
      <c r="M202" s="1206">
        <f>IF(ISERROR(VLOOKUP($A202,기획현황!$F:$BS,기획현황!$AW$1,FALSE))=TRUE,0,VLOOKUP($A202,기획현황!$F:$BS,기획현황!$AW$1,FALSE))</f>
        <v>0</v>
      </c>
      <c r="N202" s="1214">
        <f>IF(ISERROR(VLOOKUP($A202,기획현황!$F:$BS,기획현황!$AP$1,FALSE))=TRUE,0,VLOOKUP($A202,기획현황!$F:$BS,기획현황!$AP$1,FALSE))</f>
        <v>0</v>
      </c>
      <c r="O202" s="1204">
        <f t="shared" si="25"/>
        <v>0</v>
      </c>
      <c r="P202" s="1218">
        <f t="shared" si="25"/>
        <v>0</v>
      </c>
      <c r="Q202" s="1215">
        <f t="shared" si="25"/>
        <v>0</v>
      </c>
      <c r="R202" s="1215">
        <f t="shared" si="25"/>
        <v>0</v>
      </c>
      <c r="S202" s="1216">
        <f t="shared" si="25"/>
        <v>0</v>
      </c>
      <c r="T202" s="1216">
        <f t="shared" si="25"/>
        <v>0</v>
      </c>
      <c r="U202" s="1217">
        <f>IF(ISERROR(VLOOKUP($A202,기획현황!$F:$BS,기획현황!$AM$1,FALSE))=TRUE,0,VLOOKUP($A202,기획현황!$F:$BS,기획현황!$AM$1,FALSE))</f>
        <v>0</v>
      </c>
      <c r="V202" s="1212">
        <f t="shared" si="27"/>
        <v>0</v>
      </c>
      <c r="W202" s="1213">
        <f>IF(ISERROR(VLOOKUP($A202,기획현황!$F:$BS,기획현황!$BG$1,FALSE))=TRUE,0,VLOOKUP($A202,기획현황!$F:$BS,기획현황!$BG$1,FALSE))</f>
        <v>0</v>
      </c>
      <c r="X202" s="1212"/>
      <c r="Y202" s="231"/>
      <c r="Z202" s="1204">
        <f t="shared" si="29"/>
        <v>0</v>
      </c>
      <c r="AA202" s="1205">
        <f t="shared" si="29"/>
        <v>0</v>
      </c>
      <c r="AB202" s="1220">
        <f t="shared" si="29"/>
        <v>0</v>
      </c>
      <c r="AC202" s="1214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204">
        <f t="shared" si="24"/>
        <v>0</v>
      </c>
      <c r="AE202" s="1215">
        <f t="shared" si="24"/>
        <v>0</v>
      </c>
      <c r="AF202" s="1215">
        <f t="shared" si="24"/>
        <v>0</v>
      </c>
      <c r="AG202" s="1215">
        <f t="shared" si="24"/>
        <v>0</v>
      </c>
      <c r="AH202" s="1216">
        <f t="shared" si="24"/>
        <v>0</v>
      </c>
      <c r="AI202" s="1216">
        <f t="shared" si="24"/>
        <v>0</v>
      </c>
      <c r="AJ202" s="1217">
        <f>IF(ISERROR(VLOOKUP($A202,기획현황!$F:$BS,기획현황!$AM$1,FALSE))=TRUE,0,VLOOKUP($A202,기획현황!$F:$BS,기획현황!$AM$1,FALSE))</f>
        <v>0</v>
      </c>
      <c r="AK202" s="1212">
        <f t="shared" si="26"/>
        <v>0</v>
      </c>
      <c r="AL202" s="31"/>
    </row>
    <row r="203" spans="2:38" ht="53.25" customHeight="1">
      <c r="B203" s="304" t="str">
        <f t="shared" si="28"/>
        <v/>
      </c>
      <c r="C203" s="1199">
        <f>IF(ISERROR(VLOOKUP($A203,기획현황!$F:$BS,기획현황!$AG$1,FALSE))=TRUE,0,VLOOKUP($A203,기획현황!$F:$BS,기획현황!$AG$1,FALSE))</f>
        <v>0</v>
      </c>
      <c r="D203" s="1199">
        <f>IF(ISERROR(VLOOKUP($A203,기획현황!$F:$BS,기획현황!$AK$1,FALSE))=TRUE,0,VLOOKUP($A203,기획현황!$F:$BS,기획현황!$AK$1,FALSE))</f>
        <v>0</v>
      </c>
      <c r="F203" s="1222"/>
      <c r="G203" s="1201" t="str">
        <f>IF(ISERROR(VLOOKUP($A203,기획현황!$F:$BS,기획현황!$U$1,FALSE))=TRUE,"",VLOOKUP($A203,기획현황!$F:$BS,기획현황!$U$1,FALSE))</f>
        <v/>
      </c>
      <c r="H203" s="1201" t="str">
        <f>IF(ISERROR(VLOOKUP($A203,기획현황!$F:$BS,기획현황!$X$1,FALSE))=TRUE,"",VLOOKUP($A203,기획현황!$F:$BS,기획현황!$X$1,FALSE))</f>
        <v/>
      </c>
      <c r="I203" s="1202" t="str">
        <f>IF(ISERROR(VLOOKUP($A203,기획현황!$F:$BS,기획현황!$AG$1,FALSE))=TRUE,"",VLOOKUP($A203,기획현황!$F:$BS,기획현황!$AG$1,FALSE))</f>
        <v/>
      </c>
      <c r="J203" s="1219">
        <f>SUMIF(기획현황!$F:$F,$A203,기획현황!$AF:$AF)</f>
        <v>0</v>
      </c>
      <c r="K203" s="1204">
        <f>IF(ISERROR(VLOOKUP($A203,기획현황!$F:$BS,기획현황!$AU$1,FALSE))=TRUE,0,VLOOKUP($A203,기획현황!$F:$BS,기획현황!$AU$1,FALSE))</f>
        <v>0</v>
      </c>
      <c r="L203" s="1205">
        <f>IF(ISERROR(VLOOKUP($A203,기획현황!$F:$BS,기획현황!$AV$1,FALSE))=TRUE,0,VLOOKUP($A203,기획현황!$F:$BS,기획현황!$AV$1,FALSE))</f>
        <v>0</v>
      </c>
      <c r="M203" s="1206">
        <f>IF(ISERROR(VLOOKUP($A203,기획현황!$F:$BS,기획현황!$AW$1,FALSE))=TRUE,0,VLOOKUP($A203,기획현황!$F:$BS,기획현황!$AW$1,FALSE))</f>
        <v>0</v>
      </c>
      <c r="N203" s="1214">
        <f>IF(ISERROR(VLOOKUP($A203,기획현황!$F:$BS,기획현황!$AP$1,FALSE))=TRUE,0,VLOOKUP($A203,기획현황!$F:$BS,기획현황!$AP$1,FALSE))</f>
        <v>0</v>
      </c>
      <c r="O203" s="1204">
        <f t="shared" si="25"/>
        <v>0</v>
      </c>
      <c r="P203" s="1218">
        <f t="shared" si="25"/>
        <v>0</v>
      </c>
      <c r="Q203" s="1215">
        <f t="shared" si="25"/>
        <v>0</v>
      </c>
      <c r="R203" s="1215">
        <f t="shared" si="25"/>
        <v>0</v>
      </c>
      <c r="S203" s="1216">
        <f t="shared" si="25"/>
        <v>0</v>
      </c>
      <c r="T203" s="1216">
        <f t="shared" si="25"/>
        <v>0</v>
      </c>
      <c r="U203" s="1217">
        <f>IF(ISERROR(VLOOKUP($A203,기획현황!$F:$BS,기획현황!$AM$1,FALSE))=TRUE,0,VLOOKUP($A203,기획현황!$F:$BS,기획현황!$AM$1,FALSE))</f>
        <v>0</v>
      </c>
      <c r="V203" s="1212">
        <f t="shared" si="27"/>
        <v>0</v>
      </c>
      <c r="W203" s="1213">
        <f>IF(ISERROR(VLOOKUP($A203,기획현황!$F:$BS,기획현황!$BG$1,FALSE))=TRUE,0,VLOOKUP($A203,기획현황!$F:$BS,기획현황!$BG$1,FALSE))</f>
        <v>0</v>
      </c>
      <c r="X203" s="1212"/>
      <c r="Y203" s="231"/>
      <c r="Z203" s="1204">
        <f t="shared" si="29"/>
        <v>0</v>
      </c>
      <c r="AA203" s="1205">
        <f t="shared" si="29"/>
        <v>0</v>
      </c>
      <c r="AB203" s="1220">
        <f t="shared" si="29"/>
        <v>0</v>
      </c>
      <c r="AC203" s="1214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204">
        <f t="shared" si="24"/>
        <v>0</v>
      </c>
      <c r="AE203" s="1215">
        <f t="shared" si="24"/>
        <v>0</v>
      </c>
      <c r="AF203" s="1215">
        <f t="shared" si="24"/>
        <v>0</v>
      </c>
      <c r="AG203" s="1215">
        <f t="shared" si="24"/>
        <v>0</v>
      </c>
      <c r="AH203" s="1216">
        <f t="shared" si="24"/>
        <v>0</v>
      </c>
      <c r="AI203" s="1216">
        <f t="shared" si="24"/>
        <v>0</v>
      </c>
      <c r="AJ203" s="1217">
        <f>IF(ISERROR(VLOOKUP($A203,기획현황!$F:$BS,기획현황!$AM$1,FALSE))=TRUE,0,VLOOKUP($A203,기획현황!$F:$BS,기획현황!$AM$1,FALSE))</f>
        <v>0</v>
      </c>
      <c r="AK203" s="1212">
        <f t="shared" si="26"/>
        <v>0</v>
      </c>
      <c r="AL203" s="31"/>
    </row>
    <row r="204" spans="2:38" ht="53.25" customHeight="1">
      <c r="B204" s="304" t="str">
        <f t="shared" si="28"/>
        <v/>
      </c>
      <c r="C204" s="1199">
        <f>IF(ISERROR(VLOOKUP($A204,기획현황!$F:$BS,기획현황!$AG$1,FALSE))=TRUE,0,VLOOKUP($A204,기획현황!$F:$BS,기획현황!$AG$1,FALSE))</f>
        <v>0</v>
      </c>
      <c r="D204" s="1199">
        <f>IF(ISERROR(VLOOKUP($A204,기획현황!$F:$BS,기획현황!$AK$1,FALSE))=TRUE,0,VLOOKUP($A204,기획현황!$F:$BS,기획현황!$AK$1,FALSE))</f>
        <v>0</v>
      </c>
      <c r="F204" s="1222"/>
      <c r="G204" s="1201" t="str">
        <f>IF(ISERROR(VLOOKUP($A204,기획현황!$F:$BS,기획현황!$U$1,FALSE))=TRUE,"",VLOOKUP($A204,기획현황!$F:$BS,기획현황!$U$1,FALSE))</f>
        <v/>
      </c>
      <c r="H204" s="1201" t="str">
        <f>IF(ISERROR(VLOOKUP($A204,기획현황!$F:$BS,기획현황!$X$1,FALSE))=TRUE,"",VLOOKUP($A204,기획현황!$F:$BS,기획현황!$X$1,FALSE))</f>
        <v/>
      </c>
      <c r="I204" s="1202" t="str">
        <f>IF(ISERROR(VLOOKUP($A204,기획현황!$F:$BS,기획현황!$AG$1,FALSE))=TRUE,"",VLOOKUP($A204,기획현황!$F:$BS,기획현황!$AG$1,FALSE))</f>
        <v/>
      </c>
      <c r="J204" s="1219">
        <f>SUMIF(기획현황!$F:$F,$A204,기획현황!$AF:$AF)</f>
        <v>0</v>
      </c>
      <c r="K204" s="1204">
        <f>IF(ISERROR(VLOOKUP($A204,기획현황!$F:$BS,기획현황!$AU$1,FALSE))=TRUE,0,VLOOKUP($A204,기획현황!$F:$BS,기획현황!$AU$1,FALSE))</f>
        <v>0</v>
      </c>
      <c r="L204" s="1205">
        <f>IF(ISERROR(VLOOKUP($A204,기획현황!$F:$BS,기획현황!$AV$1,FALSE))=TRUE,0,VLOOKUP($A204,기획현황!$F:$BS,기획현황!$AV$1,FALSE))</f>
        <v>0</v>
      </c>
      <c r="M204" s="1206">
        <f>IF(ISERROR(VLOOKUP($A204,기획현황!$F:$BS,기획현황!$AW$1,FALSE))=TRUE,0,VLOOKUP($A204,기획현황!$F:$BS,기획현황!$AW$1,FALSE))</f>
        <v>0</v>
      </c>
      <c r="N204" s="1214">
        <f>IF(ISERROR(VLOOKUP($A204,기획현황!$F:$BS,기획현황!$AP$1,FALSE))=TRUE,0,VLOOKUP($A204,기획현황!$F:$BS,기획현황!$AP$1,FALSE))</f>
        <v>0</v>
      </c>
      <c r="O204" s="1204">
        <f t="shared" si="25"/>
        <v>0</v>
      </c>
      <c r="P204" s="1218">
        <f t="shared" si="25"/>
        <v>0</v>
      </c>
      <c r="Q204" s="1215">
        <f t="shared" si="25"/>
        <v>0</v>
      </c>
      <c r="R204" s="1215">
        <f t="shared" si="25"/>
        <v>0</v>
      </c>
      <c r="S204" s="1216">
        <f t="shared" si="25"/>
        <v>0</v>
      </c>
      <c r="T204" s="1216">
        <f t="shared" si="25"/>
        <v>0</v>
      </c>
      <c r="U204" s="1217">
        <f>IF(ISERROR(VLOOKUP($A204,기획현황!$F:$BS,기획현황!$AM$1,FALSE))=TRUE,0,VLOOKUP($A204,기획현황!$F:$BS,기획현황!$AM$1,FALSE))</f>
        <v>0</v>
      </c>
      <c r="V204" s="1212">
        <f t="shared" si="27"/>
        <v>0</v>
      </c>
      <c r="W204" s="1213">
        <f>IF(ISERROR(VLOOKUP($A204,기획현황!$F:$BS,기획현황!$BG$1,FALSE))=TRUE,0,VLOOKUP($A204,기획현황!$F:$BS,기획현황!$BG$1,FALSE))</f>
        <v>0</v>
      </c>
      <c r="X204" s="1212"/>
      <c r="Y204" s="231"/>
      <c r="Z204" s="1204">
        <f t="shared" si="29"/>
        <v>0</v>
      </c>
      <c r="AA204" s="1205">
        <f t="shared" si="29"/>
        <v>0</v>
      </c>
      <c r="AB204" s="1220">
        <f t="shared" si="29"/>
        <v>0</v>
      </c>
      <c r="AC204" s="1214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204">
        <f t="shared" si="24"/>
        <v>0</v>
      </c>
      <c r="AE204" s="1215">
        <f t="shared" si="24"/>
        <v>0</v>
      </c>
      <c r="AF204" s="1215">
        <f t="shared" si="24"/>
        <v>0</v>
      </c>
      <c r="AG204" s="1215">
        <f t="shared" si="24"/>
        <v>0</v>
      </c>
      <c r="AH204" s="1216">
        <f t="shared" si="24"/>
        <v>0</v>
      </c>
      <c r="AI204" s="1216">
        <f t="shared" si="24"/>
        <v>0</v>
      </c>
      <c r="AJ204" s="1217">
        <f>IF(ISERROR(VLOOKUP($A204,기획현황!$F:$BS,기획현황!$AM$1,FALSE))=TRUE,0,VLOOKUP($A204,기획현황!$F:$BS,기획현황!$AM$1,FALSE))</f>
        <v>0</v>
      </c>
      <c r="AK204" s="1212">
        <f t="shared" si="26"/>
        <v>0</v>
      </c>
      <c r="AL204" s="31"/>
    </row>
    <row r="205" spans="2:38" ht="53.25" customHeight="1">
      <c r="B205" s="304" t="str">
        <f t="shared" si="28"/>
        <v/>
      </c>
      <c r="C205" s="1199">
        <f>IF(ISERROR(VLOOKUP($A205,기획현황!$F:$BS,기획현황!$AG$1,FALSE))=TRUE,0,VLOOKUP($A205,기획현황!$F:$BS,기획현황!$AG$1,FALSE))</f>
        <v>0</v>
      </c>
      <c r="D205" s="1199">
        <f>IF(ISERROR(VLOOKUP($A205,기획현황!$F:$BS,기획현황!$AK$1,FALSE))=TRUE,0,VLOOKUP($A205,기획현황!$F:$BS,기획현황!$AK$1,FALSE))</f>
        <v>0</v>
      </c>
      <c r="F205" s="1222"/>
      <c r="G205" s="1201" t="str">
        <f>IF(ISERROR(VLOOKUP($A205,기획현황!$F:$BS,기획현황!$U$1,FALSE))=TRUE,"",VLOOKUP($A205,기획현황!$F:$BS,기획현황!$U$1,FALSE))</f>
        <v/>
      </c>
      <c r="H205" s="1201" t="str">
        <f>IF(ISERROR(VLOOKUP($A205,기획현황!$F:$BS,기획현황!$X$1,FALSE))=TRUE,"",VLOOKUP($A205,기획현황!$F:$BS,기획현황!$X$1,FALSE))</f>
        <v/>
      </c>
      <c r="I205" s="1202" t="str">
        <f>IF(ISERROR(VLOOKUP($A205,기획현황!$F:$BS,기획현황!$AG$1,FALSE))=TRUE,"",VLOOKUP($A205,기획현황!$F:$BS,기획현황!$AG$1,FALSE))</f>
        <v/>
      </c>
      <c r="J205" s="1219">
        <f>SUMIF(기획현황!$F:$F,$A205,기획현황!$AF:$AF)</f>
        <v>0</v>
      </c>
      <c r="K205" s="1204">
        <f>IF(ISERROR(VLOOKUP($A205,기획현황!$F:$BS,기획현황!$AU$1,FALSE))=TRUE,0,VLOOKUP($A205,기획현황!$F:$BS,기획현황!$AU$1,FALSE))</f>
        <v>0</v>
      </c>
      <c r="L205" s="1205">
        <f>IF(ISERROR(VLOOKUP($A205,기획현황!$F:$BS,기획현황!$AV$1,FALSE))=TRUE,0,VLOOKUP($A205,기획현황!$F:$BS,기획현황!$AV$1,FALSE))</f>
        <v>0</v>
      </c>
      <c r="M205" s="1206">
        <f>IF(ISERROR(VLOOKUP($A205,기획현황!$F:$BS,기획현황!$AW$1,FALSE))=TRUE,0,VLOOKUP($A205,기획현황!$F:$BS,기획현황!$AW$1,FALSE))</f>
        <v>0</v>
      </c>
      <c r="N205" s="1214">
        <f>IF(ISERROR(VLOOKUP($A205,기획현황!$F:$BS,기획현황!$AP$1,FALSE))=TRUE,0,VLOOKUP($A205,기획현황!$F:$BS,기획현황!$AP$1,FALSE))</f>
        <v>0</v>
      </c>
      <c r="O205" s="1204">
        <f t="shared" si="25"/>
        <v>0</v>
      </c>
      <c r="P205" s="1218">
        <f t="shared" si="25"/>
        <v>0</v>
      </c>
      <c r="Q205" s="1215">
        <f t="shared" si="25"/>
        <v>0</v>
      </c>
      <c r="R205" s="1215">
        <f t="shared" si="25"/>
        <v>0</v>
      </c>
      <c r="S205" s="1216">
        <f t="shared" si="25"/>
        <v>0</v>
      </c>
      <c r="T205" s="1216">
        <f t="shared" si="25"/>
        <v>0</v>
      </c>
      <c r="U205" s="1217">
        <f>IF(ISERROR(VLOOKUP($A205,기획현황!$F:$BS,기획현황!$AM$1,FALSE))=TRUE,0,VLOOKUP($A205,기획현황!$F:$BS,기획현황!$AM$1,FALSE))</f>
        <v>0</v>
      </c>
      <c r="V205" s="1212">
        <f t="shared" si="27"/>
        <v>0</v>
      </c>
      <c r="W205" s="1213">
        <f>IF(ISERROR(VLOOKUP($A205,기획현황!$F:$BS,기획현황!$BG$1,FALSE))=TRUE,0,VLOOKUP($A205,기획현황!$F:$BS,기획현황!$BG$1,FALSE))</f>
        <v>0</v>
      </c>
      <c r="X205" s="1212"/>
      <c r="Y205" s="231"/>
      <c r="Z205" s="1204">
        <f t="shared" si="29"/>
        <v>0</v>
      </c>
      <c r="AA205" s="1205">
        <f t="shared" si="29"/>
        <v>0</v>
      </c>
      <c r="AB205" s="1220">
        <f t="shared" si="29"/>
        <v>0</v>
      </c>
      <c r="AC205" s="1214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204">
        <f t="shared" si="24"/>
        <v>0</v>
      </c>
      <c r="AE205" s="1215">
        <f t="shared" si="24"/>
        <v>0</v>
      </c>
      <c r="AF205" s="1215">
        <f t="shared" si="24"/>
        <v>0</v>
      </c>
      <c r="AG205" s="1215">
        <f t="shared" si="24"/>
        <v>0</v>
      </c>
      <c r="AH205" s="1216">
        <f t="shared" si="24"/>
        <v>0</v>
      </c>
      <c r="AI205" s="1216">
        <f t="shared" si="24"/>
        <v>0</v>
      </c>
      <c r="AJ205" s="1217">
        <f>IF(ISERROR(VLOOKUP($A205,기획현황!$F:$BS,기획현황!$AM$1,FALSE))=TRUE,0,VLOOKUP($A205,기획현황!$F:$BS,기획현황!$AM$1,FALSE))</f>
        <v>0</v>
      </c>
      <c r="AK205" s="1212">
        <f t="shared" si="26"/>
        <v>0</v>
      </c>
      <c r="AL205" s="31"/>
    </row>
    <row r="206" spans="2:38" ht="53.25" customHeight="1">
      <c r="B206" s="304" t="str">
        <f t="shared" si="28"/>
        <v/>
      </c>
      <c r="C206" s="1199">
        <f>IF(ISERROR(VLOOKUP($A206,기획현황!$F:$BS,기획현황!$AG$1,FALSE))=TRUE,0,VLOOKUP($A206,기획현황!$F:$BS,기획현황!$AG$1,FALSE))</f>
        <v>0</v>
      </c>
      <c r="D206" s="1199">
        <f>IF(ISERROR(VLOOKUP($A206,기획현황!$F:$BS,기획현황!$AK$1,FALSE))=TRUE,0,VLOOKUP($A206,기획현황!$F:$BS,기획현황!$AK$1,FALSE))</f>
        <v>0</v>
      </c>
      <c r="F206" s="1222"/>
      <c r="G206" s="1201" t="str">
        <f>IF(ISERROR(VLOOKUP($A206,기획현황!$F:$BS,기획현황!$U$1,FALSE))=TRUE,"",VLOOKUP($A206,기획현황!$F:$BS,기획현황!$U$1,FALSE))</f>
        <v/>
      </c>
      <c r="H206" s="1201" t="str">
        <f>IF(ISERROR(VLOOKUP($A206,기획현황!$F:$BS,기획현황!$X$1,FALSE))=TRUE,"",VLOOKUP($A206,기획현황!$F:$BS,기획현황!$X$1,FALSE))</f>
        <v/>
      </c>
      <c r="I206" s="1202" t="str">
        <f>IF(ISERROR(VLOOKUP($A206,기획현황!$F:$BS,기획현황!$AG$1,FALSE))=TRUE,"",VLOOKUP($A206,기획현황!$F:$BS,기획현황!$AG$1,FALSE))</f>
        <v/>
      </c>
      <c r="J206" s="1219">
        <f>SUMIF(기획현황!$F:$F,$A206,기획현황!$AF:$AF)</f>
        <v>0</v>
      </c>
      <c r="K206" s="1204">
        <f>IF(ISERROR(VLOOKUP($A206,기획현황!$F:$BS,기획현황!$AU$1,FALSE))=TRUE,0,VLOOKUP($A206,기획현황!$F:$BS,기획현황!$AU$1,FALSE))</f>
        <v>0</v>
      </c>
      <c r="L206" s="1205">
        <f>IF(ISERROR(VLOOKUP($A206,기획현황!$F:$BS,기획현황!$AV$1,FALSE))=TRUE,0,VLOOKUP($A206,기획현황!$F:$BS,기획현황!$AV$1,FALSE))</f>
        <v>0</v>
      </c>
      <c r="M206" s="1206">
        <f>IF(ISERROR(VLOOKUP($A206,기획현황!$F:$BS,기획현황!$AW$1,FALSE))=TRUE,0,VLOOKUP($A206,기획현황!$F:$BS,기획현황!$AW$1,FALSE))</f>
        <v>0</v>
      </c>
      <c r="N206" s="1214">
        <f>IF(ISERROR(VLOOKUP($A206,기획현황!$F:$BS,기획현황!$AP$1,FALSE))=TRUE,0,VLOOKUP($A206,기획현황!$F:$BS,기획현황!$AP$1,FALSE))</f>
        <v>0</v>
      </c>
      <c r="O206" s="1204">
        <f t="shared" si="25"/>
        <v>0</v>
      </c>
      <c r="P206" s="1218">
        <f t="shared" si="25"/>
        <v>0</v>
      </c>
      <c r="Q206" s="1215">
        <f t="shared" si="25"/>
        <v>0</v>
      </c>
      <c r="R206" s="1215">
        <f t="shared" si="25"/>
        <v>0</v>
      </c>
      <c r="S206" s="1216">
        <f t="shared" si="25"/>
        <v>0</v>
      </c>
      <c r="T206" s="1216">
        <f t="shared" si="25"/>
        <v>0</v>
      </c>
      <c r="U206" s="1217">
        <f>IF(ISERROR(VLOOKUP($A206,기획현황!$F:$BS,기획현황!$AM$1,FALSE))=TRUE,0,VLOOKUP($A206,기획현황!$F:$BS,기획현황!$AM$1,FALSE))</f>
        <v>0</v>
      </c>
      <c r="V206" s="1212">
        <f t="shared" si="27"/>
        <v>0</v>
      </c>
      <c r="W206" s="1213">
        <f>IF(ISERROR(VLOOKUP($A206,기획현황!$F:$BS,기획현황!$BG$1,FALSE))=TRUE,0,VLOOKUP($A206,기획현황!$F:$BS,기획현황!$BG$1,FALSE))</f>
        <v>0</v>
      </c>
      <c r="X206" s="1212"/>
      <c r="Y206" s="231"/>
      <c r="Z206" s="1204">
        <f t="shared" si="29"/>
        <v>0</v>
      </c>
      <c r="AA206" s="1205">
        <f t="shared" si="29"/>
        <v>0</v>
      </c>
      <c r="AB206" s="1220">
        <f t="shared" si="29"/>
        <v>0</v>
      </c>
      <c r="AC206" s="1214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204">
        <f t="shared" si="24"/>
        <v>0</v>
      </c>
      <c r="AE206" s="1215">
        <f t="shared" si="24"/>
        <v>0</v>
      </c>
      <c r="AF206" s="1215">
        <f t="shared" si="24"/>
        <v>0</v>
      </c>
      <c r="AG206" s="1215">
        <f t="shared" si="24"/>
        <v>0</v>
      </c>
      <c r="AH206" s="1216">
        <f t="shared" si="24"/>
        <v>0</v>
      </c>
      <c r="AI206" s="1216">
        <f t="shared" si="24"/>
        <v>0</v>
      </c>
      <c r="AJ206" s="1217">
        <f>IF(ISERROR(VLOOKUP($A206,기획현황!$F:$BS,기획현황!$AM$1,FALSE))=TRUE,0,VLOOKUP($A206,기획현황!$F:$BS,기획현황!$AM$1,FALSE))</f>
        <v>0</v>
      </c>
      <c r="AK206" s="1212">
        <f t="shared" si="26"/>
        <v>0</v>
      </c>
      <c r="AL206" s="31"/>
    </row>
    <row r="207" spans="2:38" ht="53.25" customHeight="1">
      <c r="B207" s="304" t="str">
        <f t="shared" si="28"/>
        <v/>
      </c>
      <c r="C207" s="1199">
        <f>IF(ISERROR(VLOOKUP($A207,기획현황!$F:$BS,기획현황!$AG$1,FALSE))=TRUE,0,VLOOKUP($A207,기획현황!$F:$BS,기획현황!$AG$1,FALSE))</f>
        <v>0</v>
      </c>
      <c r="D207" s="1199">
        <f>IF(ISERROR(VLOOKUP($A207,기획현황!$F:$BS,기획현황!$AK$1,FALSE))=TRUE,0,VLOOKUP($A207,기획현황!$F:$BS,기획현황!$AK$1,FALSE))</f>
        <v>0</v>
      </c>
      <c r="F207" s="1222"/>
      <c r="G207" s="1201" t="str">
        <f>IF(ISERROR(VLOOKUP($A207,기획현황!$F:$BS,기획현황!$U$1,FALSE))=TRUE,"",VLOOKUP($A207,기획현황!$F:$BS,기획현황!$U$1,FALSE))</f>
        <v/>
      </c>
      <c r="H207" s="1201" t="str">
        <f>IF(ISERROR(VLOOKUP($A207,기획현황!$F:$BS,기획현황!$X$1,FALSE))=TRUE,"",VLOOKUP($A207,기획현황!$F:$BS,기획현황!$X$1,FALSE))</f>
        <v/>
      </c>
      <c r="I207" s="1202" t="str">
        <f>IF(ISERROR(VLOOKUP($A207,기획현황!$F:$BS,기획현황!$AG$1,FALSE))=TRUE,"",VLOOKUP($A207,기획현황!$F:$BS,기획현황!$AG$1,FALSE))</f>
        <v/>
      </c>
      <c r="J207" s="1219">
        <f>SUMIF(기획현황!$F:$F,$A207,기획현황!$AF:$AF)</f>
        <v>0</v>
      </c>
      <c r="K207" s="1204">
        <f>IF(ISERROR(VLOOKUP($A207,기획현황!$F:$BS,기획현황!$AU$1,FALSE))=TRUE,0,VLOOKUP($A207,기획현황!$F:$BS,기획현황!$AU$1,FALSE))</f>
        <v>0</v>
      </c>
      <c r="L207" s="1205">
        <f>IF(ISERROR(VLOOKUP($A207,기획현황!$F:$BS,기획현황!$AV$1,FALSE))=TRUE,0,VLOOKUP($A207,기획현황!$F:$BS,기획현황!$AV$1,FALSE))</f>
        <v>0</v>
      </c>
      <c r="M207" s="1206">
        <f>IF(ISERROR(VLOOKUP($A207,기획현황!$F:$BS,기획현황!$AW$1,FALSE))=TRUE,0,VLOOKUP($A207,기획현황!$F:$BS,기획현황!$AW$1,FALSE))</f>
        <v>0</v>
      </c>
      <c r="N207" s="1214">
        <f>IF(ISERROR(VLOOKUP($A207,기획현황!$F:$BS,기획현황!$AP$1,FALSE))=TRUE,0,VLOOKUP($A207,기획현황!$F:$BS,기획현황!$AP$1,FALSE))</f>
        <v>0</v>
      </c>
      <c r="O207" s="1204">
        <f t="shared" si="25"/>
        <v>0</v>
      </c>
      <c r="P207" s="1218">
        <f t="shared" si="25"/>
        <v>0</v>
      </c>
      <c r="Q207" s="1215">
        <f t="shared" si="25"/>
        <v>0</v>
      </c>
      <c r="R207" s="1215">
        <f t="shared" si="25"/>
        <v>0</v>
      </c>
      <c r="S207" s="1216">
        <f t="shared" si="25"/>
        <v>0</v>
      </c>
      <c r="T207" s="1216">
        <f t="shared" si="25"/>
        <v>0</v>
      </c>
      <c r="U207" s="1217">
        <f>IF(ISERROR(VLOOKUP($A207,기획현황!$F:$BS,기획현황!$AM$1,FALSE))=TRUE,0,VLOOKUP($A207,기획현황!$F:$BS,기획현황!$AM$1,FALSE))</f>
        <v>0</v>
      </c>
      <c r="V207" s="1212">
        <f t="shared" si="27"/>
        <v>0</v>
      </c>
      <c r="W207" s="1213">
        <f>IF(ISERROR(VLOOKUP($A207,기획현황!$F:$BS,기획현황!$BG$1,FALSE))=TRUE,0,VLOOKUP($A207,기획현황!$F:$BS,기획현황!$BG$1,FALSE))</f>
        <v>0</v>
      </c>
      <c r="X207" s="1212"/>
      <c r="Y207" s="231"/>
      <c r="Z207" s="1204">
        <f t="shared" si="29"/>
        <v>0</v>
      </c>
      <c r="AA207" s="1205">
        <f t="shared" si="29"/>
        <v>0</v>
      </c>
      <c r="AB207" s="1220">
        <f t="shared" si="29"/>
        <v>0</v>
      </c>
      <c r="AC207" s="1214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204">
        <f t="shared" si="24"/>
        <v>0</v>
      </c>
      <c r="AE207" s="1215">
        <f t="shared" si="24"/>
        <v>0</v>
      </c>
      <c r="AF207" s="1215">
        <f t="shared" si="24"/>
        <v>0</v>
      </c>
      <c r="AG207" s="1215">
        <f t="shared" si="24"/>
        <v>0</v>
      </c>
      <c r="AH207" s="1216">
        <f t="shared" si="24"/>
        <v>0</v>
      </c>
      <c r="AI207" s="1216">
        <f t="shared" si="24"/>
        <v>0</v>
      </c>
      <c r="AJ207" s="1217">
        <f>IF(ISERROR(VLOOKUP($A207,기획현황!$F:$BS,기획현황!$AM$1,FALSE))=TRUE,0,VLOOKUP($A207,기획현황!$F:$BS,기획현황!$AM$1,FALSE))</f>
        <v>0</v>
      </c>
      <c r="AK207" s="1212">
        <f t="shared" si="26"/>
        <v>0</v>
      </c>
      <c r="AL207" s="31"/>
    </row>
    <row r="208" spans="2:38" ht="53.25" customHeight="1">
      <c r="B208" s="304" t="str">
        <f t="shared" si="28"/>
        <v/>
      </c>
      <c r="C208" s="1199">
        <f>IF(ISERROR(VLOOKUP($A208,기획현황!$F:$BS,기획현황!$AG$1,FALSE))=TRUE,0,VLOOKUP($A208,기획현황!$F:$BS,기획현황!$AG$1,FALSE))</f>
        <v>0</v>
      </c>
      <c r="D208" s="1199">
        <f>IF(ISERROR(VLOOKUP($A208,기획현황!$F:$BS,기획현황!$AK$1,FALSE))=TRUE,0,VLOOKUP($A208,기획현황!$F:$BS,기획현황!$AK$1,FALSE))</f>
        <v>0</v>
      </c>
      <c r="F208" s="1222"/>
      <c r="G208" s="1201" t="str">
        <f>IF(ISERROR(VLOOKUP($A208,기획현황!$F:$BS,기획현황!$U$1,FALSE))=TRUE,"",VLOOKUP($A208,기획현황!$F:$BS,기획현황!$U$1,FALSE))</f>
        <v/>
      </c>
      <c r="H208" s="1201" t="str">
        <f>IF(ISERROR(VLOOKUP($A208,기획현황!$F:$BS,기획현황!$X$1,FALSE))=TRUE,"",VLOOKUP($A208,기획현황!$F:$BS,기획현황!$X$1,FALSE))</f>
        <v/>
      </c>
      <c r="I208" s="1202" t="str">
        <f>IF(ISERROR(VLOOKUP($A208,기획현황!$F:$BS,기획현황!$AG$1,FALSE))=TRUE,"",VLOOKUP($A208,기획현황!$F:$BS,기획현황!$AG$1,FALSE))</f>
        <v/>
      </c>
      <c r="J208" s="1219">
        <f>SUMIF(기획현황!$F:$F,$A208,기획현황!$AF:$AF)</f>
        <v>0</v>
      </c>
      <c r="K208" s="1204">
        <f>IF(ISERROR(VLOOKUP($A208,기획현황!$F:$BS,기획현황!$AU$1,FALSE))=TRUE,0,VLOOKUP($A208,기획현황!$F:$BS,기획현황!$AU$1,FALSE))</f>
        <v>0</v>
      </c>
      <c r="L208" s="1205">
        <f>IF(ISERROR(VLOOKUP($A208,기획현황!$F:$BS,기획현황!$AV$1,FALSE))=TRUE,0,VLOOKUP($A208,기획현황!$F:$BS,기획현황!$AV$1,FALSE))</f>
        <v>0</v>
      </c>
      <c r="M208" s="1206">
        <f>IF(ISERROR(VLOOKUP($A208,기획현황!$F:$BS,기획현황!$AW$1,FALSE))=TRUE,0,VLOOKUP($A208,기획현황!$F:$BS,기획현황!$AW$1,FALSE))</f>
        <v>0</v>
      </c>
      <c r="N208" s="1214">
        <f>IF(ISERROR(VLOOKUP($A208,기획현황!$F:$BS,기획현황!$AP$1,FALSE))=TRUE,0,VLOOKUP($A208,기획현황!$F:$BS,기획현황!$AP$1,FALSE))</f>
        <v>0</v>
      </c>
      <c r="O208" s="1204">
        <f t="shared" si="25"/>
        <v>0</v>
      </c>
      <c r="P208" s="1218">
        <f t="shared" si="25"/>
        <v>0</v>
      </c>
      <c r="Q208" s="1215">
        <f t="shared" si="25"/>
        <v>0</v>
      </c>
      <c r="R208" s="1215">
        <f t="shared" si="25"/>
        <v>0</v>
      </c>
      <c r="S208" s="1216">
        <f t="shared" si="25"/>
        <v>0</v>
      </c>
      <c r="T208" s="1216">
        <f t="shared" si="25"/>
        <v>0</v>
      </c>
      <c r="U208" s="1217">
        <f>IF(ISERROR(VLOOKUP($A208,기획현황!$F:$BS,기획현황!$AM$1,FALSE))=TRUE,0,VLOOKUP($A208,기획현황!$F:$BS,기획현황!$AM$1,FALSE))</f>
        <v>0</v>
      </c>
      <c r="V208" s="1212">
        <f t="shared" si="27"/>
        <v>0</v>
      </c>
      <c r="W208" s="1213">
        <f>IF(ISERROR(VLOOKUP($A208,기획현황!$F:$BS,기획현황!$BG$1,FALSE))=TRUE,0,VLOOKUP($A208,기획현황!$F:$BS,기획현황!$BG$1,FALSE))</f>
        <v>0</v>
      </c>
      <c r="X208" s="1212"/>
      <c r="Y208" s="231"/>
      <c r="Z208" s="1204">
        <f t="shared" si="29"/>
        <v>0</v>
      </c>
      <c r="AA208" s="1205">
        <f t="shared" si="29"/>
        <v>0</v>
      </c>
      <c r="AB208" s="1220">
        <f t="shared" si="29"/>
        <v>0</v>
      </c>
      <c r="AC208" s="1214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204">
        <f t="shared" si="24"/>
        <v>0</v>
      </c>
      <c r="AE208" s="1215">
        <f t="shared" si="24"/>
        <v>0</v>
      </c>
      <c r="AF208" s="1215">
        <f t="shared" si="24"/>
        <v>0</v>
      </c>
      <c r="AG208" s="1215">
        <f t="shared" si="24"/>
        <v>0</v>
      </c>
      <c r="AH208" s="1216">
        <f t="shared" si="24"/>
        <v>0</v>
      </c>
      <c r="AI208" s="1216">
        <f t="shared" si="24"/>
        <v>0</v>
      </c>
      <c r="AJ208" s="1217">
        <f>IF(ISERROR(VLOOKUP($A208,기획현황!$F:$BS,기획현황!$AM$1,FALSE))=TRUE,0,VLOOKUP($A208,기획현황!$F:$BS,기획현황!$AM$1,FALSE))</f>
        <v>0</v>
      </c>
      <c r="AK208" s="1212">
        <f t="shared" si="26"/>
        <v>0</v>
      </c>
      <c r="AL208" s="31"/>
    </row>
    <row r="209" spans="2:38" ht="53.25" customHeight="1">
      <c r="B209" s="304" t="str">
        <f t="shared" si="28"/>
        <v/>
      </c>
      <c r="C209" s="1199">
        <f>IF(ISERROR(VLOOKUP($A209,기획현황!$F:$BS,기획현황!$AG$1,FALSE))=TRUE,0,VLOOKUP($A209,기획현황!$F:$BS,기획현황!$AG$1,FALSE))</f>
        <v>0</v>
      </c>
      <c r="D209" s="1199">
        <f>IF(ISERROR(VLOOKUP($A209,기획현황!$F:$BS,기획현황!$AK$1,FALSE))=TRUE,0,VLOOKUP($A209,기획현황!$F:$BS,기획현황!$AK$1,FALSE))</f>
        <v>0</v>
      </c>
      <c r="F209" s="1222"/>
      <c r="G209" s="1201" t="str">
        <f>IF(ISERROR(VLOOKUP($A209,기획현황!$F:$BS,기획현황!$U$1,FALSE))=TRUE,"",VLOOKUP($A209,기획현황!$F:$BS,기획현황!$U$1,FALSE))</f>
        <v/>
      </c>
      <c r="H209" s="1201" t="str">
        <f>IF(ISERROR(VLOOKUP($A209,기획현황!$F:$BS,기획현황!$X$1,FALSE))=TRUE,"",VLOOKUP($A209,기획현황!$F:$BS,기획현황!$X$1,FALSE))</f>
        <v/>
      </c>
      <c r="I209" s="1202" t="str">
        <f>IF(ISERROR(VLOOKUP($A209,기획현황!$F:$BS,기획현황!$AG$1,FALSE))=TRUE,"",VLOOKUP($A209,기획현황!$F:$BS,기획현황!$AG$1,FALSE))</f>
        <v/>
      </c>
      <c r="J209" s="1219">
        <f>SUMIF(기획현황!$F:$F,$A209,기획현황!$AF:$AF)</f>
        <v>0</v>
      </c>
      <c r="K209" s="1204">
        <f>IF(ISERROR(VLOOKUP($A209,기획현황!$F:$BS,기획현황!$AU$1,FALSE))=TRUE,0,VLOOKUP($A209,기획현황!$F:$BS,기획현황!$AU$1,FALSE))</f>
        <v>0</v>
      </c>
      <c r="L209" s="1205">
        <f>IF(ISERROR(VLOOKUP($A209,기획현황!$F:$BS,기획현황!$AV$1,FALSE))=TRUE,0,VLOOKUP($A209,기획현황!$F:$BS,기획현황!$AV$1,FALSE))</f>
        <v>0</v>
      </c>
      <c r="M209" s="1206">
        <f>IF(ISERROR(VLOOKUP($A209,기획현황!$F:$BS,기획현황!$AW$1,FALSE))=TRUE,0,VLOOKUP($A209,기획현황!$F:$BS,기획현황!$AW$1,FALSE))</f>
        <v>0</v>
      </c>
      <c r="N209" s="1214">
        <f>IF(ISERROR(VLOOKUP($A209,기획현황!$F:$BS,기획현황!$AP$1,FALSE))=TRUE,0,VLOOKUP($A209,기획현황!$F:$BS,기획현황!$AP$1,FALSE))</f>
        <v>0</v>
      </c>
      <c r="O209" s="1204">
        <f t="shared" si="25"/>
        <v>0</v>
      </c>
      <c r="P209" s="1218">
        <f t="shared" si="25"/>
        <v>0</v>
      </c>
      <c r="Q209" s="1215">
        <f t="shared" si="25"/>
        <v>0</v>
      </c>
      <c r="R209" s="1215">
        <f t="shared" si="25"/>
        <v>0</v>
      </c>
      <c r="S209" s="1216">
        <f t="shared" si="25"/>
        <v>0</v>
      </c>
      <c r="T209" s="1216">
        <f t="shared" si="25"/>
        <v>0</v>
      </c>
      <c r="U209" s="1217">
        <f>IF(ISERROR(VLOOKUP($A209,기획현황!$F:$BS,기획현황!$AM$1,FALSE))=TRUE,0,VLOOKUP($A209,기획현황!$F:$BS,기획현황!$AM$1,FALSE))</f>
        <v>0</v>
      </c>
      <c r="V209" s="1212">
        <f t="shared" si="27"/>
        <v>0</v>
      </c>
      <c r="W209" s="1213">
        <f>IF(ISERROR(VLOOKUP($A209,기획현황!$F:$BS,기획현황!$BG$1,FALSE))=TRUE,0,VLOOKUP($A209,기획현황!$F:$BS,기획현황!$BG$1,FALSE))</f>
        <v>0</v>
      </c>
      <c r="X209" s="1212"/>
      <c r="Y209" s="231"/>
      <c r="Z209" s="1204">
        <f t="shared" si="29"/>
        <v>0</v>
      </c>
      <c r="AA209" s="1205">
        <f t="shared" si="29"/>
        <v>0</v>
      </c>
      <c r="AB209" s="1220">
        <f t="shared" si="29"/>
        <v>0</v>
      </c>
      <c r="AC209" s="1214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204">
        <f t="shared" si="24"/>
        <v>0</v>
      </c>
      <c r="AE209" s="1215">
        <f t="shared" si="24"/>
        <v>0</v>
      </c>
      <c r="AF209" s="1215">
        <f t="shared" si="24"/>
        <v>0</v>
      </c>
      <c r="AG209" s="1215">
        <f t="shared" si="24"/>
        <v>0</v>
      </c>
      <c r="AH209" s="1216">
        <f t="shared" si="24"/>
        <v>0</v>
      </c>
      <c r="AI209" s="1216">
        <f t="shared" si="24"/>
        <v>0</v>
      </c>
      <c r="AJ209" s="1217">
        <f>IF(ISERROR(VLOOKUP($A209,기획현황!$F:$BS,기획현황!$AM$1,FALSE))=TRUE,0,VLOOKUP($A209,기획현황!$F:$BS,기획현황!$AM$1,FALSE))</f>
        <v>0</v>
      </c>
      <c r="AK209" s="1212">
        <f t="shared" si="26"/>
        <v>0</v>
      </c>
      <c r="AL209" s="31"/>
    </row>
    <row r="210" spans="2:38" ht="53.25" customHeight="1">
      <c r="B210" s="304" t="str">
        <f t="shared" si="28"/>
        <v/>
      </c>
      <c r="C210" s="1199">
        <f>IF(ISERROR(VLOOKUP($A210,기획현황!$F:$BS,기획현황!$AG$1,FALSE))=TRUE,0,VLOOKUP($A210,기획현황!$F:$BS,기획현황!$AG$1,FALSE))</f>
        <v>0</v>
      </c>
      <c r="D210" s="1199">
        <f>IF(ISERROR(VLOOKUP($A210,기획현황!$F:$BS,기획현황!$AK$1,FALSE))=TRUE,0,VLOOKUP($A210,기획현황!$F:$BS,기획현황!$AK$1,FALSE))</f>
        <v>0</v>
      </c>
      <c r="F210" s="1222"/>
      <c r="G210" s="1201" t="str">
        <f>IF(ISERROR(VLOOKUP($A210,기획현황!$F:$BS,기획현황!$U$1,FALSE))=TRUE,"",VLOOKUP($A210,기획현황!$F:$BS,기획현황!$U$1,FALSE))</f>
        <v/>
      </c>
      <c r="H210" s="1201" t="str">
        <f>IF(ISERROR(VLOOKUP($A210,기획현황!$F:$BS,기획현황!$X$1,FALSE))=TRUE,"",VLOOKUP($A210,기획현황!$F:$BS,기획현황!$X$1,FALSE))</f>
        <v/>
      </c>
      <c r="I210" s="1202" t="str">
        <f>IF(ISERROR(VLOOKUP($A210,기획현황!$F:$BS,기획현황!$AG$1,FALSE))=TRUE,"",VLOOKUP($A210,기획현황!$F:$BS,기획현황!$AG$1,FALSE))</f>
        <v/>
      </c>
      <c r="J210" s="1219">
        <f>SUMIF(기획현황!$F:$F,$A210,기획현황!$AF:$AF)</f>
        <v>0</v>
      </c>
      <c r="K210" s="1204">
        <f>IF(ISERROR(VLOOKUP($A210,기획현황!$F:$BS,기획현황!$AU$1,FALSE))=TRUE,0,VLOOKUP($A210,기획현황!$F:$BS,기획현황!$AU$1,FALSE))</f>
        <v>0</v>
      </c>
      <c r="L210" s="1205">
        <f>IF(ISERROR(VLOOKUP($A210,기획현황!$F:$BS,기획현황!$AV$1,FALSE))=TRUE,0,VLOOKUP($A210,기획현황!$F:$BS,기획현황!$AV$1,FALSE))</f>
        <v>0</v>
      </c>
      <c r="M210" s="1206">
        <f>IF(ISERROR(VLOOKUP($A210,기획현황!$F:$BS,기획현황!$AW$1,FALSE))=TRUE,0,VLOOKUP($A210,기획현황!$F:$BS,기획현황!$AW$1,FALSE))</f>
        <v>0</v>
      </c>
      <c r="N210" s="1214">
        <f>IF(ISERROR(VLOOKUP($A210,기획현황!$F:$BS,기획현황!$AP$1,FALSE))=TRUE,0,VLOOKUP($A210,기획현황!$F:$BS,기획현황!$AP$1,FALSE))</f>
        <v>0</v>
      </c>
      <c r="O210" s="1204">
        <f t="shared" si="25"/>
        <v>0</v>
      </c>
      <c r="P210" s="1218">
        <f t="shared" si="25"/>
        <v>0</v>
      </c>
      <c r="Q210" s="1215">
        <f t="shared" si="25"/>
        <v>0</v>
      </c>
      <c r="R210" s="1215">
        <f t="shared" si="25"/>
        <v>0</v>
      </c>
      <c r="S210" s="1216">
        <f t="shared" si="25"/>
        <v>0</v>
      </c>
      <c r="T210" s="1216">
        <f t="shared" si="25"/>
        <v>0</v>
      </c>
      <c r="U210" s="1217">
        <f>IF(ISERROR(VLOOKUP($A210,기획현황!$F:$BS,기획현황!$AM$1,FALSE))=TRUE,0,VLOOKUP($A210,기획현황!$F:$BS,기획현황!$AM$1,FALSE))</f>
        <v>0</v>
      </c>
      <c r="V210" s="1212">
        <f t="shared" si="27"/>
        <v>0</v>
      </c>
      <c r="W210" s="1213">
        <f>IF(ISERROR(VLOOKUP($A210,기획현황!$F:$BS,기획현황!$BG$1,FALSE))=TRUE,0,VLOOKUP($A210,기획현황!$F:$BS,기획현황!$BG$1,FALSE))</f>
        <v>0</v>
      </c>
      <c r="X210" s="1212"/>
      <c r="Y210" s="231"/>
      <c r="Z210" s="1204">
        <f t="shared" si="29"/>
        <v>0</v>
      </c>
      <c r="AA210" s="1205">
        <f t="shared" si="29"/>
        <v>0</v>
      </c>
      <c r="AB210" s="1220">
        <f t="shared" si="29"/>
        <v>0</v>
      </c>
      <c r="AC210" s="1214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204">
        <f t="shared" si="24"/>
        <v>0</v>
      </c>
      <c r="AE210" s="1215">
        <f t="shared" si="24"/>
        <v>0</v>
      </c>
      <c r="AF210" s="1215">
        <f t="shared" si="24"/>
        <v>0</v>
      </c>
      <c r="AG210" s="1215">
        <f t="shared" si="24"/>
        <v>0</v>
      </c>
      <c r="AH210" s="1216">
        <f t="shared" si="24"/>
        <v>0</v>
      </c>
      <c r="AI210" s="1216">
        <f t="shared" si="24"/>
        <v>0</v>
      </c>
      <c r="AJ210" s="1217">
        <f>IF(ISERROR(VLOOKUP($A210,기획현황!$F:$BS,기획현황!$AM$1,FALSE))=TRUE,0,VLOOKUP($A210,기획현황!$F:$BS,기획현황!$AM$1,FALSE))</f>
        <v>0</v>
      </c>
      <c r="AK210" s="1212">
        <f t="shared" si="26"/>
        <v>0</v>
      </c>
      <c r="AL210" s="31"/>
    </row>
    <row r="211" spans="2:38" ht="53.25" customHeight="1">
      <c r="B211" s="304" t="str">
        <f t="shared" si="28"/>
        <v/>
      </c>
      <c r="C211" s="1199">
        <f>IF(ISERROR(VLOOKUP($A211,기획현황!$F:$BS,기획현황!$AG$1,FALSE))=TRUE,0,VLOOKUP($A211,기획현황!$F:$BS,기획현황!$AG$1,FALSE))</f>
        <v>0</v>
      </c>
      <c r="D211" s="1199">
        <f>IF(ISERROR(VLOOKUP($A211,기획현황!$F:$BS,기획현황!$AK$1,FALSE))=TRUE,0,VLOOKUP($A211,기획현황!$F:$BS,기획현황!$AK$1,FALSE))</f>
        <v>0</v>
      </c>
      <c r="F211" s="1222"/>
      <c r="G211" s="1201" t="str">
        <f>IF(ISERROR(VLOOKUP($A211,기획현황!$F:$BS,기획현황!$U$1,FALSE))=TRUE,"",VLOOKUP($A211,기획현황!$F:$BS,기획현황!$U$1,FALSE))</f>
        <v/>
      </c>
      <c r="H211" s="1201" t="str">
        <f>IF(ISERROR(VLOOKUP($A211,기획현황!$F:$BS,기획현황!$X$1,FALSE))=TRUE,"",VLOOKUP($A211,기획현황!$F:$BS,기획현황!$X$1,FALSE))</f>
        <v/>
      </c>
      <c r="I211" s="1202" t="str">
        <f>IF(ISERROR(VLOOKUP($A211,기획현황!$F:$BS,기획현황!$AG$1,FALSE))=TRUE,"",VLOOKUP($A211,기획현황!$F:$BS,기획현황!$AG$1,FALSE))</f>
        <v/>
      </c>
      <c r="J211" s="1219">
        <f>SUMIF(기획현황!$F:$F,$A211,기획현황!$AF:$AF)</f>
        <v>0</v>
      </c>
      <c r="K211" s="1204">
        <f>IF(ISERROR(VLOOKUP($A211,기획현황!$F:$BS,기획현황!$AU$1,FALSE))=TRUE,0,VLOOKUP($A211,기획현황!$F:$BS,기획현황!$AU$1,FALSE))</f>
        <v>0</v>
      </c>
      <c r="L211" s="1205">
        <f>IF(ISERROR(VLOOKUP($A211,기획현황!$F:$BS,기획현황!$AV$1,FALSE))=TRUE,0,VLOOKUP($A211,기획현황!$F:$BS,기획현황!$AV$1,FALSE))</f>
        <v>0</v>
      </c>
      <c r="M211" s="1206">
        <f>IF(ISERROR(VLOOKUP($A211,기획현황!$F:$BS,기획현황!$AW$1,FALSE))=TRUE,0,VLOOKUP($A211,기획현황!$F:$BS,기획현황!$AW$1,FALSE))</f>
        <v>0</v>
      </c>
      <c r="N211" s="1214">
        <f>IF(ISERROR(VLOOKUP($A211,기획현황!$F:$BS,기획현황!$AP$1,FALSE))=TRUE,0,VLOOKUP($A211,기획현황!$F:$BS,기획현황!$AP$1,FALSE))</f>
        <v>0</v>
      </c>
      <c r="O211" s="1204">
        <f t="shared" si="25"/>
        <v>0</v>
      </c>
      <c r="P211" s="1218">
        <f t="shared" si="25"/>
        <v>0</v>
      </c>
      <c r="Q211" s="1215">
        <f t="shared" si="25"/>
        <v>0</v>
      </c>
      <c r="R211" s="1215">
        <f t="shared" si="25"/>
        <v>0</v>
      </c>
      <c r="S211" s="1216">
        <f t="shared" si="25"/>
        <v>0</v>
      </c>
      <c r="T211" s="1216">
        <f t="shared" si="25"/>
        <v>0</v>
      </c>
      <c r="U211" s="1217">
        <f>IF(ISERROR(VLOOKUP($A211,기획현황!$F:$BS,기획현황!$AM$1,FALSE))=TRUE,0,VLOOKUP($A211,기획현황!$F:$BS,기획현황!$AM$1,FALSE))</f>
        <v>0</v>
      </c>
      <c r="V211" s="1212">
        <f t="shared" si="27"/>
        <v>0</v>
      </c>
      <c r="W211" s="1213">
        <f>IF(ISERROR(VLOOKUP($A211,기획현황!$F:$BS,기획현황!$BG$1,FALSE))=TRUE,0,VLOOKUP($A211,기획현황!$F:$BS,기획현황!$BG$1,FALSE))</f>
        <v>0</v>
      </c>
      <c r="X211" s="1212"/>
      <c r="Y211" s="231"/>
      <c r="Z211" s="1204">
        <f t="shared" si="29"/>
        <v>0</v>
      </c>
      <c r="AA211" s="1205">
        <f t="shared" si="29"/>
        <v>0</v>
      </c>
      <c r="AB211" s="1220">
        <f t="shared" si="29"/>
        <v>0</v>
      </c>
      <c r="AC211" s="1214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204">
        <f t="shared" si="24"/>
        <v>0</v>
      </c>
      <c r="AE211" s="1215">
        <f t="shared" si="24"/>
        <v>0</v>
      </c>
      <c r="AF211" s="1215">
        <f t="shared" si="24"/>
        <v>0</v>
      </c>
      <c r="AG211" s="1215">
        <f t="shared" si="24"/>
        <v>0</v>
      </c>
      <c r="AH211" s="1216">
        <f t="shared" si="24"/>
        <v>0</v>
      </c>
      <c r="AI211" s="1216">
        <f t="shared" si="24"/>
        <v>0</v>
      </c>
      <c r="AJ211" s="1217">
        <f>IF(ISERROR(VLOOKUP($A211,기획현황!$F:$BS,기획현황!$AM$1,FALSE))=TRUE,0,VLOOKUP($A211,기획현황!$F:$BS,기획현황!$AM$1,FALSE))</f>
        <v>0</v>
      </c>
      <c r="AK211" s="1212">
        <f t="shared" si="26"/>
        <v>0</v>
      </c>
      <c r="AL211" s="31"/>
    </row>
    <row r="212" spans="2:38" ht="53.25" customHeight="1">
      <c r="B212" s="304" t="str">
        <f t="shared" si="28"/>
        <v/>
      </c>
      <c r="C212" s="1199">
        <f>IF(ISERROR(VLOOKUP($A212,기획현황!$F:$BS,기획현황!$AG$1,FALSE))=TRUE,0,VLOOKUP($A212,기획현황!$F:$BS,기획현황!$AG$1,FALSE))</f>
        <v>0</v>
      </c>
      <c r="D212" s="1199">
        <f>IF(ISERROR(VLOOKUP($A212,기획현황!$F:$BS,기획현황!$AK$1,FALSE))=TRUE,0,VLOOKUP($A212,기획현황!$F:$BS,기획현황!$AK$1,FALSE))</f>
        <v>0</v>
      </c>
      <c r="F212" s="1222"/>
      <c r="G212" s="1201" t="str">
        <f>IF(ISERROR(VLOOKUP($A212,기획현황!$F:$BS,기획현황!$U$1,FALSE))=TRUE,"",VLOOKUP($A212,기획현황!$F:$BS,기획현황!$U$1,FALSE))</f>
        <v/>
      </c>
      <c r="H212" s="1201" t="str">
        <f>IF(ISERROR(VLOOKUP($A212,기획현황!$F:$BS,기획현황!$X$1,FALSE))=TRUE,"",VLOOKUP($A212,기획현황!$F:$BS,기획현황!$X$1,FALSE))</f>
        <v/>
      </c>
      <c r="I212" s="1202" t="str">
        <f>IF(ISERROR(VLOOKUP($A212,기획현황!$F:$BS,기획현황!$AG$1,FALSE))=TRUE,"",VLOOKUP($A212,기획현황!$F:$BS,기획현황!$AG$1,FALSE))</f>
        <v/>
      </c>
      <c r="J212" s="1219">
        <f>SUMIF(기획현황!$F:$F,$A212,기획현황!$AF:$AF)</f>
        <v>0</v>
      </c>
      <c r="K212" s="1204">
        <f>IF(ISERROR(VLOOKUP($A212,기획현황!$F:$BS,기획현황!$AU$1,FALSE))=TRUE,0,VLOOKUP($A212,기획현황!$F:$BS,기획현황!$AU$1,FALSE))</f>
        <v>0</v>
      </c>
      <c r="L212" s="1205">
        <f>IF(ISERROR(VLOOKUP($A212,기획현황!$F:$BS,기획현황!$AV$1,FALSE))=TRUE,0,VLOOKUP($A212,기획현황!$F:$BS,기획현황!$AV$1,FALSE))</f>
        <v>0</v>
      </c>
      <c r="M212" s="1206">
        <f>IF(ISERROR(VLOOKUP($A212,기획현황!$F:$BS,기획현황!$AW$1,FALSE))=TRUE,0,VLOOKUP($A212,기획현황!$F:$BS,기획현황!$AW$1,FALSE))</f>
        <v>0</v>
      </c>
      <c r="N212" s="1214">
        <f>IF(ISERROR(VLOOKUP($A212,기획현황!$F:$BS,기획현황!$AP$1,FALSE))=TRUE,0,VLOOKUP($A212,기획현황!$F:$BS,기획현황!$AP$1,FALSE))</f>
        <v>0</v>
      </c>
      <c r="O212" s="1204">
        <f t="shared" si="25"/>
        <v>0</v>
      </c>
      <c r="P212" s="1218">
        <f t="shared" si="25"/>
        <v>0</v>
      </c>
      <c r="Q212" s="1215">
        <f t="shared" si="25"/>
        <v>0</v>
      </c>
      <c r="R212" s="1215">
        <f t="shared" si="25"/>
        <v>0</v>
      </c>
      <c r="S212" s="1216">
        <f t="shared" si="25"/>
        <v>0</v>
      </c>
      <c r="T212" s="1216">
        <f t="shared" si="25"/>
        <v>0</v>
      </c>
      <c r="U212" s="1217">
        <f>IF(ISERROR(VLOOKUP($A212,기획현황!$F:$BS,기획현황!$AM$1,FALSE))=TRUE,0,VLOOKUP($A212,기획현황!$F:$BS,기획현황!$AM$1,FALSE))</f>
        <v>0</v>
      </c>
      <c r="V212" s="1212">
        <f t="shared" si="27"/>
        <v>0</v>
      </c>
      <c r="W212" s="1213">
        <f>IF(ISERROR(VLOOKUP($A212,기획현황!$F:$BS,기획현황!$BG$1,FALSE))=TRUE,0,VLOOKUP($A212,기획현황!$F:$BS,기획현황!$BG$1,FALSE))</f>
        <v>0</v>
      </c>
      <c r="X212" s="1212"/>
      <c r="Y212" s="231"/>
      <c r="Z212" s="1204">
        <f t="shared" si="29"/>
        <v>0</v>
      </c>
      <c r="AA212" s="1205">
        <f t="shared" si="29"/>
        <v>0</v>
      </c>
      <c r="AB212" s="1220">
        <f t="shared" si="29"/>
        <v>0</v>
      </c>
      <c r="AC212" s="1214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204">
        <f t="shared" si="24"/>
        <v>0</v>
      </c>
      <c r="AE212" s="1215">
        <f t="shared" si="24"/>
        <v>0</v>
      </c>
      <c r="AF212" s="1215">
        <f t="shared" si="24"/>
        <v>0</v>
      </c>
      <c r="AG212" s="1215">
        <f t="shared" si="24"/>
        <v>0</v>
      </c>
      <c r="AH212" s="1216">
        <f t="shared" si="24"/>
        <v>0</v>
      </c>
      <c r="AI212" s="1216">
        <f t="shared" si="24"/>
        <v>0</v>
      </c>
      <c r="AJ212" s="1217">
        <f>IF(ISERROR(VLOOKUP($A212,기획현황!$F:$BS,기획현황!$AM$1,FALSE))=TRUE,0,VLOOKUP($A212,기획현황!$F:$BS,기획현황!$AM$1,FALSE))</f>
        <v>0</v>
      </c>
      <c r="AK212" s="1212">
        <f t="shared" si="26"/>
        <v>0</v>
      </c>
      <c r="AL212" s="31"/>
    </row>
    <row r="213" spans="2:38" ht="53.25" customHeight="1">
      <c r="B213" s="304" t="str">
        <f t="shared" si="28"/>
        <v/>
      </c>
      <c r="C213" s="1199">
        <f>IF(ISERROR(VLOOKUP($A213,기획현황!$F:$BS,기획현황!$AG$1,FALSE))=TRUE,0,VLOOKUP($A213,기획현황!$F:$BS,기획현황!$AG$1,FALSE))</f>
        <v>0</v>
      </c>
      <c r="D213" s="1199">
        <f>IF(ISERROR(VLOOKUP($A213,기획현황!$F:$BS,기획현황!$AK$1,FALSE))=TRUE,0,VLOOKUP($A213,기획현황!$F:$BS,기획현황!$AK$1,FALSE))</f>
        <v>0</v>
      </c>
      <c r="F213" s="1222"/>
      <c r="G213" s="1201" t="str">
        <f>IF(ISERROR(VLOOKUP($A213,기획현황!$F:$BS,기획현황!$U$1,FALSE))=TRUE,"",VLOOKUP($A213,기획현황!$F:$BS,기획현황!$U$1,FALSE))</f>
        <v/>
      </c>
      <c r="H213" s="1201" t="str">
        <f>IF(ISERROR(VLOOKUP($A213,기획현황!$F:$BS,기획현황!$X$1,FALSE))=TRUE,"",VLOOKUP($A213,기획현황!$F:$BS,기획현황!$X$1,FALSE))</f>
        <v/>
      </c>
      <c r="I213" s="1202" t="str">
        <f>IF(ISERROR(VLOOKUP($A213,기획현황!$F:$BS,기획현황!$AG$1,FALSE))=TRUE,"",VLOOKUP($A213,기획현황!$F:$BS,기획현황!$AG$1,FALSE))</f>
        <v/>
      </c>
      <c r="J213" s="1219">
        <f>SUMIF(기획현황!$F:$F,$A213,기획현황!$AF:$AF)</f>
        <v>0</v>
      </c>
      <c r="K213" s="1204">
        <f>IF(ISERROR(VLOOKUP($A213,기획현황!$F:$BS,기획현황!$AU$1,FALSE))=TRUE,0,VLOOKUP($A213,기획현황!$F:$BS,기획현황!$AU$1,FALSE))</f>
        <v>0</v>
      </c>
      <c r="L213" s="1205">
        <f>IF(ISERROR(VLOOKUP($A213,기획현황!$F:$BS,기획현황!$AV$1,FALSE))=TRUE,0,VLOOKUP($A213,기획현황!$F:$BS,기획현황!$AV$1,FALSE))</f>
        <v>0</v>
      </c>
      <c r="M213" s="1206">
        <f>IF(ISERROR(VLOOKUP($A213,기획현황!$F:$BS,기획현황!$AW$1,FALSE))=TRUE,0,VLOOKUP($A213,기획현황!$F:$BS,기획현황!$AW$1,FALSE))</f>
        <v>0</v>
      </c>
      <c r="N213" s="1214">
        <f>IF(ISERROR(VLOOKUP($A213,기획현황!$F:$BS,기획현황!$AP$1,FALSE))=TRUE,0,VLOOKUP($A213,기획현황!$F:$BS,기획현황!$AP$1,FALSE))</f>
        <v>0</v>
      </c>
      <c r="O213" s="1204">
        <f t="shared" si="25"/>
        <v>0</v>
      </c>
      <c r="P213" s="1218">
        <f t="shared" si="25"/>
        <v>0</v>
      </c>
      <c r="Q213" s="1215">
        <f t="shared" si="25"/>
        <v>0</v>
      </c>
      <c r="R213" s="1215">
        <f t="shared" si="25"/>
        <v>0</v>
      </c>
      <c r="S213" s="1216">
        <f t="shared" si="25"/>
        <v>0</v>
      </c>
      <c r="T213" s="1216">
        <f t="shared" si="25"/>
        <v>0</v>
      </c>
      <c r="U213" s="1217">
        <f>IF(ISERROR(VLOOKUP($A213,기획현황!$F:$BS,기획현황!$AM$1,FALSE))=TRUE,0,VLOOKUP($A213,기획현황!$F:$BS,기획현황!$AM$1,FALSE))</f>
        <v>0</v>
      </c>
      <c r="V213" s="1212">
        <f t="shared" si="27"/>
        <v>0</v>
      </c>
      <c r="W213" s="1213">
        <f>IF(ISERROR(VLOOKUP($A213,기획현황!$F:$BS,기획현황!$BG$1,FALSE))=TRUE,0,VLOOKUP($A213,기획현황!$F:$BS,기획현황!$BG$1,FALSE))</f>
        <v>0</v>
      </c>
      <c r="X213" s="1212"/>
      <c r="Y213" s="231"/>
      <c r="Z213" s="1204">
        <f t="shared" si="29"/>
        <v>0</v>
      </c>
      <c r="AA213" s="1205">
        <f t="shared" si="29"/>
        <v>0</v>
      </c>
      <c r="AB213" s="1220">
        <f t="shared" si="29"/>
        <v>0</v>
      </c>
      <c r="AC213" s="1214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204">
        <f t="shared" si="24"/>
        <v>0</v>
      </c>
      <c r="AE213" s="1215">
        <f t="shared" si="24"/>
        <v>0</v>
      </c>
      <c r="AF213" s="1215">
        <f t="shared" si="24"/>
        <v>0</v>
      </c>
      <c r="AG213" s="1215">
        <f t="shared" si="24"/>
        <v>0</v>
      </c>
      <c r="AH213" s="1216">
        <f t="shared" si="24"/>
        <v>0</v>
      </c>
      <c r="AI213" s="1216">
        <f t="shared" si="24"/>
        <v>0</v>
      </c>
      <c r="AJ213" s="1217">
        <f>IF(ISERROR(VLOOKUP($A213,기획현황!$F:$BS,기획현황!$AM$1,FALSE))=TRUE,0,VLOOKUP($A213,기획현황!$F:$BS,기획현황!$AM$1,FALSE))</f>
        <v>0</v>
      </c>
      <c r="AK213" s="1212">
        <f t="shared" si="26"/>
        <v>0</v>
      </c>
      <c r="AL213" s="31"/>
    </row>
    <row r="214" spans="2:38" ht="53.25" customHeight="1">
      <c r="B214" s="304" t="str">
        <f t="shared" si="28"/>
        <v/>
      </c>
      <c r="C214" s="1199">
        <f>IF(ISERROR(VLOOKUP($A214,기획현황!$F:$BS,기획현황!$AG$1,FALSE))=TRUE,0,VLOOKUP($A214,기획현황!$F:$BS,기획현황!$AG$1,FALSE))</f>
        <v>0</v>
      </c>
      <c r="D214" s="1199">
        <f>IF(ISERROR(VLOOKUP($A214,기획현황!$F:$BS,기획현황!$AK$1,FALSE))=TRUE,0,VLOOKUP($A214,기획현황!$F:$BS,기획현황!$AK$1,FALSE))</f>
        <v>0</v>
      </c>
      <c r="F214" s="1222"/>
      <c r="G214" s="1201" t="str">
        <f>IF(ISERROR(VLOOKUP($A214,기획현황!$F:$BS,기획현황!$U$1,FALSE))=TRUE,"",VLOOKUP($A214,기획현황!$F:$BS,기획현황!$U$1,FALSE))</f>
        <v/>
      </c>
      <c r="H214" s="1201" t="str">
        <f>IF(ISERROR(VLOOKUP($A214,기획현황!$F:$BS,기획현황!$X$1,FALSE))=TRUE,"",VLOOKUP($A214,기획현황!$F:$BS,기획현황!$X$1,FALSE))</f>
        <v/>
      </c>
      <c r="I214" s="1202" t="str">
        <f>IF(ISERROR(VLOOKUP($A214,기획현황!$F:$BS,기획현황!$AG$1,FALSE))=TRUE,"",VLOOKUP($A214,기획현황!$F:$BS,기획현황!$AG$1,FALSE))</f>
        <v/>
      </c>
      <c r="J214" s="1219">
        <f>SUMIF(기획현황!$F:$F,$A214,기획현황!$AF:$AF)</f>
        <v>0</v>
      </c>
      <c r="K214" s="1204">
        <f>IF(ISERROR(VLOOKUP($A214,기획현황!$F:$BS,기획현황!$AU$1,FALSE))=TRUE,0,VLOOKUP($A214,기획현황!$F:$BS,기획현황!$AU$1,FALSE))</f>
        <v>0</v>
      </c>
      <c r="L214" s="1205">
        <f>IF(ISERROR(VLOOKUP($A214,기획현황!$F:$BS,기획현황!$AV$1,FALSE))=TRUE,0,VLOOKUP($A214,기획현황!$F:$BS,기획현황!$AV$1,FALSE))</f>
        <v>0</v>
      </c>
      <c r="M214" s="1206">
        <f>IF(ISERROR(VLOOKUP($A214,기획현황!$F:$BS,기획현황!$AW$1,FALSE))=TRUE,0,VLOOKUP($A214,기획현황!$F:$BS,기획현황!$AW$1,FALSE))</f>
        <v>0</v>
      </c>
      <c r="N214" s="1214">
        <f>IF(ISERROR(VLOOKUP($A214,기획현황!$F:$BS,기획현황!$AP$1,FALSE))=TRUE,0,VLOOKUP($A214,기획현황!$F:$BS,기획현황!$AP$1,FALSE))</f>
        <v>0</v>
      </c>
      <c r="O214" s="1204">
        <f t="shared" si="25"/>
        <v>0</v>
      </c>
      <c r="P214" s="1218">
        <f t="shared" si="25"/>
        <v>0</v>
      </c>
      <c r="Q214" s="1215">
        <f t="shared" si="25"/>
        <v>0</v>
      </c>
      <c r="R214" s="1215">
        <f t="shared" si="25"/>
        <v>0</v>
      </c>
      <c r="S214" s="1216">
        <f t="shared" si="25"/>
        <v>0</v>
      </c>
      <c r="T214" s="1216">
        <f t="shared" si="25"/>
        <v>0</v>
      </c>
      <c r="U214" s="1217">
        <f>IF(ISERROR(VLOOKUP($A214,기획현황!$F:$BS,기획현황!$AM$1,FALSE))=TRUE,0,VLOOKUP($A214,기획현황!$F:$BS,기획현황!$AM$1,FALSE))</f>
        <v>0</v>
      </c>
      <c r="V214" s="1212">
        <f t="shared" si="27"/>
        <v>0</v>
      </c>
      <c r="W214" s="1213">
        <f>IF(ISERROR(VLOOKUP($A214,기획현황!$F:$BS,기획현황!$BG$1,FALSE))=TRUE,0,VLOOKUP($A214,기획현황!$F:$BS,기획현황!$BG$1,FALSE))</f>
        <v>0</v>
      </c>
      <c r="X214" s="1212"/>
      <c r="Y214" s="231"/>
      <c r="Z214" s="1204">
        <f t="shared" si="29"/>
        <v>0</v>
      </c>
      <c r="AA214" s="1205">
        <f t="shared" si="29"/>
        <v>0</v>
      </c>
      <c r="AB214" s="1220">
        <f t="shared" si="29"/>
        <v>0</v>
      </c>
      <c r="AC214" s="1214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204">
        <f t="shared" si="24"/>
        <v>0</v>
      </c>
      <c r="AE214" s="1215">
        <f t="shared" si="24"/>
        <v>0</v>
      </c>
      <c r="AF214" s="1215">
        <f t="shared" si="24"/>
        <v>0</v>
      </c>
      <c r="AG214" s="1215">
        <f t="shared" si="24"/>
        <v>0</v>
      </c>
      <c r="AH214" s="1216">
        <f t="shared" si="24"/>
        <v>0</v>
      </c>
      <c r="AI214" s="1216">
        <f t="shared" si="24"/>
        <v>0</v>
      </c>
      <c r="AJ214" s="1217">
        <f>IF(ISERROR(VLOOKUP($A214,기획현황!$F:$BS,기획현황!$AM$1,FALSE))=TRUE,0,VLOOKUP($A214,기획현황!$F:$BS,기획현황!$AM$1,FALSE))</f>
        <v>0</v>
      </c>
      <c r="AK214" s="1212">
        <f t="shared" si="26"/>
        <v>0</v>
      </c>
      <c r="AL214" s="31"/>
    </row>
    <row r="215" spans="2:38" ht="53.25" customHeight="1">
      <c r="B215" s="304" t="str">
        <f t="shared" si="28"/>
        <v/>
      </c>
      <c r="C215" s="1199">
        <f>IF(ISERROR(VLOOKUP($A215,기획현황!$F:$BS,기획현황!$AG$1,FALSE))=TRUE,0,VLOOKUP($A215,기획현황!$F:$BS,기획현황!$AG$1,FALSE))</f>
        <v>0</v>
      </c>
      <c r="D215" s="1199">
        <f>IF(ISERROR(VLOOKUP($A215,기획현황!$F:$BS,기획현황!$AK$1,FALSE))=TRUE,0,VLOOKUP($A215,기획현황!$F:$BS,기획현황!$AK$1,FALSE))</f>
        <v>0</v>
      </c>
      <c r="F215" s="1222"/>
      <c r="G215" s="1201" t="str">
        <f>IF(ISERROR(VLOOKUP($A215,기획현황!$F:$BS,기획현황!$U$1,FALSE))=TRUE,"",VLOOKUP($A215,기획현황!$F:$BS,기획현황!$U$1,FALSE))</f>
        <v/>
      </c>
      <c r="H215" s="1201" t="str">
        <f>IF(ISERROR(VLOOKUP($A215,기획현황!$F:$BS,기획현황!$X$1,FALSE))=TRUE,"",VLOOKUP($A215,기획현황!$F:$BS,기획현황!$X$1,FALSE))</f>
        <v/>
      </c>
      <c r="I215" s="1202" t="str">
        <f>IF(ISERROR(VLOOKUP($A215,기획현황!$F:$BS,기획현황!$AG$1,FALSE))=TRUE,"",VLOOKUP($A215,기획현황!$F:$BS,기획현황!$AG$1,FALSE))</f>
        <v/>
      </c>
      <c r="J215" s="1219">
        <f>SUMIF(기획현황!$F:$F,$A215,기획현황!$AF:$AF)</f>
        <v>0</v>
      </c>
      <c r="K215" s="1204">
        <f>IF(ISERROR(VLOOKUP($A215,기획현황!$F:$BS,기획현황!$AU$1,FALSE))=TRUE,0,VLOOKUP($A215,기획현황!$F:$BS,기획현황!$AU$1,FALSE))</f>
        <v>0</v>
      </c>
      <c r="L215" s="1205">
        <f>IF(ISERROR(VLOOKUP($A215,기획현황!$F:$BS,기획현황!$AV$1,FALSE))=TRUE,0,VLOOKUP($A215,기획현황!$F:$BS,기획현황!$AV$1,FALSE))</f>
        <v>0</v>
      </c>
      <c r="M215" s="1206">
        <f>IF(ISERROR(VLOOKUP($A215,기획현황!$F:$BS,기획현황!$AW$1,FALSE))=TRUE,0,VLOOKUP($A215,기획현황!$F:$BS,기획현황!$AW$1,FALSE))</f>
        <v>0</v>
      </c>
      <c r="N215" s="1214">
        <f>IF(ISERROR(VLOOKUP($A215,기획현황!$F:$BS,기획현황!$AP$1,FALSE))=TRUE,0,VLOOKUP($A215,기획현황!$F:$BS,기획현황!$AP$1,FALSE))</f>
        <v>0</v>
      </c>
      <c r="O215" s="1204">
        <f t="shared" si="25"/>
        <v>0</v>
      </c>
      <c r="P215" s="1218">
        <f t="shared" si="25"/>
        <v>0</v>
      </c>
      <c r="Q215" s="1215">
        <f t="shared" si="25"/>
        <v>0</v>
      </c>
      <c r="R215" s="1215">
        <f t="shared" si="25"/>
        <v>0</v>
      </c>
      <c r="S215" s="1216">
        <f t="shared" si="25"/>
        <v>0</v>
      </c>
      <c r="T215" s="1216">
        <f t="shared" si="25"/>
        <v>0</v>
      </c>
      <c r="U215" s="1217">
        <f>IF(ISERROR(VLOOKUP($A215,기획현황!$F:$BS,기획현황!$AM$1,FALSE))=TRUE,0,VLOOKUP($A215,기획현황!$F:$BS,기획현황!$AM$1,FALSE))</f>
        <v>0</v>
      </c>
      <c r="V215" s="1212">
        <f t="shared" si="27"/>
        <v>0</v>
      </c>
      <c r="W215" s="1213">
        <f>IF(ISERROR(VLOOKUP($A215,기획현황!$F:$BS,기획현황!$BG$1,FALSE))=TRUE,0,VLOOKUP($A215,기획현황!$F:$BS,기획현황!$BG$1,FALSE))</f>
        <v>0</v>
      </c>
      <c r="X215" s="1212"/>
      <c r="Y215" s="231"/>
      <c r="Z215" s="1204">
        <f t="shared" si="29"/>
        <v>0</v>
      </c>
      <c r="AA215" s="1205">
        <f t="shared" si="29"/>
        <v>0</v>
      </c>
      <c r="AB215" s="1220">
        <f t="shared" si="29"/>
        <v>0</v>
      </c>
      <c r="AC215" s="1214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204">
        <f t="shared" si="24"/>
        <v>0</v>
      </c>
      <c r="AE215" s="1215">
        <f t="shared" si="24"/>
        <v>0</v>
      </c>
      <c r="AF215" s="1215">
        <f t="shared" si="24"/>
        <v>0</v>
      </c>
      <c r="AG215" s="1215">
        <f t="shared" si="24"/>
        <v>0</v>
      </c>
      <c r="AH215" s="1216">
        <f t="shared" si="24"/>
        <v>0</v>
      </c>
      <c r="AI215" s="1216">
        <f t="shared" si="24"/>
        <v>0</v>
      </c>
      <c r="AJ215" s="1217">
        <f>IF(ISERROR(VLOOKUP($A215,기획현황!$F:$BS,기획현황!$AM$1,FALSE))=TRUE,0,VLOOKUP($A215,기획현황!$F:$BS,기획현황!$AM$1,FALSE))</f>
        <v>0</v>
      </c>
      <c r="AK215" s="1212">
        <f t="shared" si="26"/>
        <v>0</v>
      </c>
      <c r="AL215" s="31"/>
    </row>
    <row r="216" spans="2:38" ht="53.25" customHeight="1">
      <c r="B216" s="304" t="str">
        <f t="shared" si="28"/>
        <v/>
      </c>
      <c r="C216" s="1199">
        <f>IF(ISERROR(VLOOKUP($A216,기획현황!$F:$BS,기획현황!$AG$1,FALSE))=TRUE,0,VLOOKUP($A216,기획현황!$F:$BS,기획현황!$AG$1,FALSE))</f>
        <v>0</v>
      </c>
      <c r="D216" s="1199">
        <f>IF(ISERROR(VLOOKUP($A216,기획현황!$F:$BS,기획현황!$AK$1,FALSE))=TRUE,0,VLOOKUP($A216,기획현황!$F:$BS,기획현황!$AK$1,FALSE))</f>
        <v>0</v>
      </c>
      <c r="F216" s="1222"/>
      <c r="G216" s="1201" t="str">
        <f>IF(ISERROR(VLOOKUP($A216,기획현황!$F:$BS,기획현황!$U$1,FALSE))=TRUE,"",VLOOKUP($A216,기획현황!$F:$BS,기획현황!$U$1,FALSE))</f>
        <v/>
      </c>
      <c r="H216" s="1201" t="str">
        <f>IF(ISERROR(VLOOKUP($A216,기획현황!$F:$BS,기획현황!$X$1,FALSE))=TRUE,"",VLOOKUP($A216,기획현황!$F:$BS,기획현황!$X$1,FALSE))</f>
        <v/>
      </c>
      <c r="I216" s="1202" t="str">
        <f>IF(ISERROR(VLOOKUP($A216,기획현황!$F:$BS,기획현황!$AG$1,FALSE))=TRUE,"",VLOOKUP($A216,기획현황!$F:$BS,기획현황!$AG$1,FALSE))</f>
        <v/>
      </c>
      <c r="J216" s="1219">
        <f>SUMIF(기획현황!$F:$F,$A216,기획현황!$AF:$AF)</f>
        <v>0</v>
      </c>
      <c r="K216" s="1204">
        <f>IF(ISERROR(VLOOKUP($A216,기획현황!$F:$BS,기획현황!$AU$1,FALSE))=TRUE,0,VLOOKUP($A216,기획현황!$F:$BS,기획현황!$AU$1,FALSE))</f>
        <v>0</v>
      </c>
      <c r="L216" s="1205">
        <f>IF(ISERROR(VLOOKUP($A216,기획현황!$F:$BS,기획현황!$AV$1,FALSE))=TRUE,0,VLOOKUP($A216,기획현황!$F:$BS,기획현황!$AV$1,FALSE))</f>
        <v>0</v>
      </c>
      <c r="M216" s="1206">
        <f>IF(ISERROR(VLOOKUP($A216,기획현황!$F:$BS,기획현황!$AW$1,FALSE))=TRUE,0,VLOOKUP($A216,기획현황!$F:$BS,기획현황!$AW$1,FALSE))</f>
        <v>0</v>
      </c>
      <c r="N216" s="1214">
        <f>IF(ISERROR(VLOOKUP($A216,기획현황!$F:$BS,기획현황!$AP$1,FALSE))=TRUE,0,VLOOKUP($A216,기획현황!$F:$BS,기획현황!$AP$1,FALSE))</f>
        <v>0</v>
      </c>
      <c r="O216" s="1204">
        <f t="shared" si="25"/>
        <v>0</v>
      </c>
      <c r="P216" s="1218">
        <f t="shared" si="25"/>
        <v>0</v>
      </c>
      <c r="Q216" s="1215">
        <f t="shared" si="25"/>
        <v>0</v>
      </c>
      <c r="R216" s="1215">
        <f t="shared" si="25"/>
        <v>0</v>
      </c>
      <c r="S216" s="1216">
        <f t="shared" si="25"/>
        <v>0</v>
      </c>
      <c r="T216" s="1216">
        <f t="shared" si="25"/>
        <v>0</v>
      </c>
      <c r="U216" s="1217">
        <f>IF(ISERROR(VLOOKUP($A216,기획현황!$F:$BS,기획현황!$AM$1,FALSE))=TRUE,0,VLOOKUP($A216,기획현황!$F:$BS,기획현황!$AM$1,FALSE))</f>
        <v>0</v>
      </c>
      <c r="V216" s="1212">
        <f t="shared" si="27"/>
        <v>0</v>
      </c>
      <c r="W216" s="1213">
        <f>IF(ISERROR(VLOOKUP($A216,기획현황!$F:$BS,기획현황!$BG$1,FALSE))=TRUE,0,VLOOKUP($A216,기획현황!$F:$BS,기획현황!$BG$1,FALSE))</f>
        <v>0</v>
      </c>
      <c r="X216" s="1212"/>
      <c r="Y216" s="231"/>
      <c r="Z216" s="1204">
        <f t="shared" si="29"/>
        <v>0</v>
      </c>
      <c r="AA216" s="1205">
        <f t="shared" si="29"/>
        <v>0</v>
      </c>
      <c r="AB216" s="1220">
        <f t="shared" si="29"/>
        <v>0</v>
      </c>
      <c r="AC216" s="1214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204">
        <f t="shared" si="24"/>
        <v>0</v>
      </c>
      <c r="AE216" s="1215">
        <f t="shared" si="24"/>
        <v>0</v>
      </c>
      <c r="AF216" s="1215">
        <f t="shared" si="24"/>
        <v>0</v>
      </c>
      <c r="AG216" s="1215">
        <f t="shared" si="24"/>
        <v>0</v>
      </c>
      <c r="AH216" s="1216">
        <f t="shared" si="24"/>
        <v>0</v>
      </c>
      <c r="AI216" s="1216">
        <f t="shared" si="24"/>
        <v>0</v>
      </c>
      <c r="AJ216" s="1217">
        <f>IF(ISERROR(VLOOKUP($A216,기획현황!$F:$BS,기획현황!$AM$1,FALSE))=TRUE,0,VLOOKUP($A216,기획현황!$F:$BS,기획현황!$AM$1,FALSE))</f>
        <v>0</v>
      </c>
      <c r="AK216" s="1212">
        <f t="shared" si="26"/>
        <v>0</v>
      </c>
      <c r="AL216" s="31"/>
    </row>
    <row r="217" spans="2:38" ht="53.25" customHeight="1">
      <c r="B217" s="304" t="str">
        <f t="shared" si="28"/>
        <v/>
      </c>
      <c r="C217" s="1199">
        <f>IF(ISERROR(VLOOKUP($A217,기획현황!$F:$BS,기획현황!$AG$1,FALSE))=TRUE,0,VLOOKUP($A217,기획현황!$F:$BS,기획현황!$AG$1,FALSE))</f>
        <v>0</v>
      </c>
      <c r="D217" s="1199">
        <f>IF(ISERROR(VLOOKUP($A217,기획현황!$F:$BS,기획현황!$AK$1,FALSE))=TRUE,0,VLOOKUP($A217,기획현황!$F:$BS,기획현황!$AK$1,FALSE))</f>
        <v>0</v>
      </c>
      <c r="F217" s="1222"/>
      <c r="G217" s="1201" t="str">
        <f>IF(ISERROR(VLOOKUP($A217,기획현황!$F:$BS,기획현황!$U$1,FALSE))=TRUE,"",VLOOKUP($A217,기획현황!$F:$BS,기획현황!$U$1,FALSE))</f>
        <v/>
      </c>
      <c r="H217" s="1201" t="str">
        <f>IF(ISERROR(VLOOKUP($A217,기획현황!$F:$BS,기획현황!$X$1,FALSE))=TRUE,"",VLOOKUP($A217,기획현황!$F:$BS,기획현황!$X$1,FALSE))</f>
        <v/>
      </c>
      <c r="I217" s="1202" t="str">
        <f>IF(ISERROR(VLOOKUP($A217,기획현황!$F:$BS,기획현황!$AG$1,FALSE))=TRUE,"",VLOOKUP($A217,기획현황!$F:$BS,기획현황!$AG$1,FALSE))</f>
        <v/>
      </c>
      <c r="J217" s="1219">
        <f>SUMIF(기획현황!$F:$F,$A217,기획현황!$AF:$AF)</f>
        <v>0</v>
      </c>
      <c r="K217" s="1204">
        <f>IF(ISERROR(VLOOKUP($A217,기획현황!$F:$BS,기획현황!$AU$1,FALSE))=TRUE,0,VLOOKUP($A217,기획현황!$F:$BS,기획현황!$AU$1,FALSE))</f>
        <v>0</v>
      </c>
      <c r="L217" s="1205">
        <f>IF(ISERROR(VLOOKUP($A217,기획현황!$F:$BS,기획현황!$AV$1,FALSE))=TRUE,0,VLOOKUP($A217,기획현황!$F:$BS,기획현황!$AV$1,FALSE))</f>
        <v>0</v>
      </c>
      <c r="M217" s="1206">
        <f>IF(ISERROR(VLOOKUP($A217,기획현황!$F:$BS,기획현황!$AW$1,FALSE))=TRUE,0,VLOOKUP($A217,기획현황!$F:$BS,기획현황!$AW$1,FALSE))</f>
        <v>0</v>
      </c>
      <c r="N217" s="1214">
        <f>IF(ISERROR(VLOOKUP($A217,기획현황!$F:$BS,기획현황!$AP$1,FALSE))=TRUE,0,VLOOKUP($A217,기획현황!$F:$BS,기획현황!$AP$1,FALSE))</f>
        <v>0</v>
      </c>
      <c r="O217" s="1204">
        <f t="shared" si="25"/>
        <v>0</v>
      </c>
      <c r="P217" s="1218">
        <f t="shared" si="25"/>
        <v>0</v>
      </c>
      <c r="Q217" s="1215">
        <f t="shared" si="25"/>
        <v>0</v>
      </c>
      <c r="R217" s="1215">
        <f t="shared" si="25"/>
        <v>0</v>
      </c>
      <c r="S217" s="1216">
        <f t="shared" si="25"/>
        <v>0</v>
      </c>
      <c r="T217" s="1216">
        <f t="shared" si="25"/>
        <v>0</v>
      </c>
      <c r="U217" s="1217">
        <f>IF(ISERROR(VLOOKUP($A217,기획현황!$F:$BS,기획현황!$AM$1,FALSE))=TRUE,0,VLOOKUP($A217,기획현황!$F:$BS,기획현황!$AM$1,FALSE))</f>
        <v>0</v>
      </c>
      <c r="V217" s="1212">
        <f t="shared" si="27"/>
        <v>0</v>
      </c>
      <c r="W217" s="1213">
        <f>IF(ISERROR(VLOOKUP($A217,기획현황!$F:$BS,기획현황!$BG$1,FALSE))=TRUE,0,VLOOKUP($A217,기획현황!$F:$BS,기획현황!$BG$1,FALSE))</f>
        <v>0</v>
      </c>
      <c r="X217" s="1212"/>
      <c r="Y217" s="231"/>
      <c r="Z217" s="1204">
        <f t="shared" si="29"/>
        <v>0</v>
      </c>
      <c r="AA217" s="1205">
        <f t="shared" si="29"/>
        <v>0</v>
      </c>
      <c r="AB217" s="1220">
        <f t="shared" si="29"/>
        <v>0</v>
      </c>
      <c r="AC217" s="1214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204">
        <f t="shared" si="24"/>
        <v>0</v>
      </c>
      <c r="AE217" s="1215">
        <f t="shared" si="24"/>
        <v>0</v>
      </c>
      <c r="AF217" s="1215">
        <f t="shared" si="24"/>
        <v>0</v>
      </c>
      <c r="AG217" s="1215">
        <f t="shared" si="24"/>
        <v>0</v>
      </c>
      <c r="AH217" s="1216">
        <f t="shared" si="24"/>
        <v>0</v>
      </c>
      <c r="AI217" s="1216">
        <f t="shared" si="24"/>
        <v>0</v>
      </c>
      <c r="AJ217" s="1217">
        <f>IF(ISERROR(VLOOKUP($A217,기획현황!$F:$BS,기획현황!$AM$1,FALSE))=TRUE,0,VLOOKUP($A217,기획현황!$F:$BS,기획현황!$AM$1,FALSE))</f>
        <v>0</v>
      </c>
      <c r="AK217" s="1212">
        <f t="shared" si="26"/>
        <v>0</v>
      </c>
      <c r="AL217" s="31"/>
    </row>
    <row r="218" spans="2:38" ht="53.25" customHeight="1">
      <c r="B218" s="304" t="str">
        <f t="shared" si="28"/>
        <v/>
      </c>
      <c r="C218" s="1199">
        <f>IF(ISERROR(VLOOKUP($A218,기획현황!$F:$BS,기획현황!$AG$1,FALSE))=TRUE,0,VLOOKUP($A218,기획현황!$F:$BS,기획현황!$AG$1,FALSE))</f>
        <v>0</v>
      </c>
      <c r="D218" s="1199">
        <f>IF(ISERROR(VLOOKUP($A218,기획현황!$F:$BS,기획현황!$AK$1,FALSE))=TRUE,0,VLOOKUP($A218,기획현황!$F:$BS,기획현황!$AK$1,FALSE))</f>
        <v>0</v>
      </c>
      <c r="F218" s="1222"/>
      <c r="G218" s="1201" t="str">
        <f>IF(ISERROR(VLOOKUP($A218,기획현황!$F:$BS,기획현황!$U$1,FALSE))=TRUE,"",VLOOKUP($A218,기획현황!$F:$BS,기획현황!$U$1,FALSE))</f>
        <v/>
      </c>
      <c r="H218" s="1201" t="str">
        <f>IF(ISERROR(VLOOKUP($A218,기획현황!$F:$BS,기획현황!$X$1,FALSE))=TRUE,"",VLOOKUP($A218,기획현황!$F:$BS,기획현황!$X$1,FALSE))</f>
        <v/>
      </c>
      <c r="I218" s="1202" t="str">
        <f>IF(ISERROR(VLOOKUP($A218,기획현황!$F:$BS,기획현황!$AG$1,FALSE))=TRUE,"",VLOOKUP($A218,기획현황!$F:$BS,기획현황!$AG$1,FALSE))</f>
        <v/>
      </c>
      <c r="J218" s="1219">
        <f>SUMIF(기획현황!$F:$F,$A218,기획현황!$AF:$AF)</f>
        <v>0</v>
      </c>
      <c r="K218" s="1204">
        <f>IF(ISERROR(VLOOKUP($A218,기획현황!$F:$BS,기획현황!$AU$1,FALSE))=TRUE,0,VLOOKUP($A218,기획현황!$F:$BS,기획현황!$AU$1,FALSE))</f>
        <v>0</v>
      </c>
      <c r="L218" s="1205">
        <f>IF(ISERROR(VLOOKUP($A218,기획현황!$F:$BS,기획현황!$AV$1,FALSE))=TRUE,0,VLOOKUP($A218,기획현황!$F:$BS,기획현황!$AV$1,FALSE))</f>
        <v>0</v>
      </c>
      <c r="M218" s="1206">
        <f>IF(ISERROR(VLOOKUP($A218,기획현황!$F:$BS,기획현황!$AW$1,FALSE))=TRUE,0,VLOOKUP($A218,기획현황!$F:$BS,기획현황!$AW$1,FALSE))</f>
        <v>0</v>
      </c>
      <c r="N218" s="1214">
        <f>IF(ISERROR(VLOOKUP($A218,기획현황!$F:$BS,기획현황!$AP$1,FALSE))=TRUE,0,VLOOKUP($A218,기획현황!$F:$BS,기획현황!$AP$1,FALSE))</f>
        <v>0</v>
      </c>
      <c r="O218" s="1204">
        <f t="shared" si="25"/>
        <v>0</v>
      </c>
      <c r="P218" s="1218">
        <f t="shared" si="25"/>
        <v>0</v>
      </c>
      <c r="Q218" s="1215">
        <f t="shared" si="25"/>
        <v>0</v>
      </c>
      <c r="R218" s="1215">
        <f t="shared" si="25"/>
        <v>0</v>
      </c>
      <c r="S218" s="1216">
        <f t="shared" si="25"/>
        <v>0</v>
      </c>
      <c r="T218" s="1216">
        <f t="shared" si="25"/>
        <v>0</v>
      </c>
      <c r="U218" s="1217">
        <f>IF(ISERROR(VLOOKUP($A218,기획현황!$F:$BS,기획현황!$AM$1,FALSE))=TRUE,0,VLOOKUP($A218,기획현황!$F:$BS,기획현황!$AM$1,FALSE))</f>
        <v>0</v>
      </c>
      <c r="V218" s="1212">
        <f t="shared" si="27"/>
        <v>0</v>
      </c>
      <c r="W218" s="1213">
        <f>IF(ISERROR(VLOOKUP($A218,기획현황!$F:$BS,기획현황!$BG$1,FALSE))=TRUE,0,VLOOKUP($A218,기획현황!$F:$BS,기획현황!$BG$1,FALSE))</f>
        <v>0</v>
      </c>
      <c r="X218" s="1212"/>
      <c r="Y218" s="231"/>
      <c r="Z218" s="1204">
        <f t="shared" si="29"/>
        <v>0</v>
      </c>
      <c r="AA218" s="1205">
        <f t="shared" si="29"/>
        <v>0</v>
      </c>
      <c r="AB218" s="1220">
        <f t="shared" si="29"/>
        <v>0</v>
      </c>
      <c r="AC218" s="1214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204">
        <f t="shared" si="24"/>
        <v>0</v>
      </c>
      <c r="AE218" s="1215">
        <f t="shared" si="24"/>
        <v>0</v>
      </c>
      <c r="AF218" s="1215">
        <f t="shared" si="24"/>
        <v>0</v>
      </c>
      <c r="AG218" s="1215">
        <f t="shared" si="24"/>
        <v>0</v>
      </c>
      <c r="AH218" s="1216">
        <f t="shared" si="24"/>
        <v>0</v>
      </c>
      <c r="AI218" s="1216">
        <f t="shared" si="24"/>
        <v>0</v>
      </c>
      <c r="AJ218" s="1217">
        <f>IF(ISERROR(VLOOKUP($A218,기획현황!$F:$BS,기획현황!$AM$1,FALSE))=TRUE,0,VLOOKUP($A218,기획현황!$F:$BS,기획현황!$AM$1,FALSE))</f>
        <v>0</v>
      </c>
      <c r="AK218" s="1212">
        <f t="shared" si="26"/>
        <v>0</v>
      </c>
      <c r="AL218" s="31"/>
    </row>
    <row r="219" spans="2:38" ht="53.25" customHeight="1">
      <c r="B219" s="304" t="str">
        <f t="shared" si="28"/>
        <v/>
      </c>
      <c r="C219" s="1199">
        <f>IF(ISERROR(VLOOKUP($A219,기획현황!$F:$BS,기획현황!$AG$1,FALSE))=TRUE,0,VLOOKUP($A219,기획현황!$F:$BS,기획현황!$AG$1,FALSE))</f>
        <v>0</v>
      </c>
      <c r="D219" s="1199">
        <f>IF(ISERROR(VLOOKUP($A219,기획현황!$F:$BS,기획현황!$AK$1,FALSE))=TRUE,0,VLOOKUP($A219,기획현황!$F:$BS,기획현황!$AK$1,FALSE))</f>
        <v>0</v>
      </c>
      <c r="F219" s="1222"/>
      <c r="G219" s="1201" t="str">
        <f>IF(ISERROR(VLOOKUP($A219,기획현황!$F:$BS,기획현황!$U$1,FALSE))=TRUE,"",VLOOKUP($A219,기획현황!$F:$BS,기획현황!$U$1,FALSE))</f>
        <v/>
      </c>
      <c r="H219" s="1201" t="str">
        <f>IF(ISERROR(VLOOKUP($A219,기획현황!$F:$BS,기획현황!$X$1,FALSE))=TRUE,"",VLOOKUP($A219,기획현황!$F:$BS,기획현황!$X$1,FALSE))</f>
        <v/>
      </c>
      <c r="I219" s="1202" t="str">
        <f>IF(ISERROR(VLOOKUP($A219,기획현황!$F:$BS,기획현황!$AG$1,FALSE))=TRUE,"",VLOOKUP($A219,기획현황!$F:$BS,기획현황!$AG$1,FALSE))</f>
        <v/>
      </c>
      <c r="J219" s="1219">
        <f>SUMIF(기획현황!$F:$F,$A219,기획현황!$AF:$AF)</f>
        <v>0</v>
      </c>
      <c r="K219" s="1204">
        <f>IF(ISERROR(VLOOKUP($A219,기획현황!$F:$BS,기획현황!$AU$1,FALSE))=TRUE,0,VLOOKUP($A219,기획현황!$F:$BS,기획현황!$AU$1,FALSE))</f>
        <v>0</v>
      </c>
      <c r="L219" s="1205">
        <f>IF(ISERROR(VLOOKUP($A219,기획현황!$F:$BS,기획현황!$AV$1,FALSE))=TRUE,0,VLOOKUP($A219,기획현황!$F:$BS,기획현황!$AV$1,FALSE))</f>
        <v>0</v>
      </c>
      <c r="M219" s="1206">
        <f>IF(ISERROR(VLOOKUP($A219,기획현황!$F:$BS,기획현황!$AW$1,FALSE))=TRUE,0,VLOOKUP($A219,기획현황!$F:$BS,기획현황!$AW$1,FALSE))</f>
        <v>0</v>
      </c>
      <c r="N219" s="1214">
        <f>IF(ISERROR(VLOOKUP($A219,기획현황!$F:$BS,기획현황!$AP$1,FALSE))=TRUE,0,VLOOKUP($A219,기획현황!$F:$BS,기획현황!$AP$1,FALSE))</f>
        <v>0</v>
      </c>
      <c r="O219" s="1204">
        <f t="shared" si="25"/>
        <v>0</v>
      </c>
      <c r="P219" s="1218">
        <f t="shared" si="25"/>
        <v>0</v>
      </c>
      <c r="Q219" s="1215">
        <f t="shared" si="25"/>
        <v>0</v>
      </c>
      <c r="R219" s="1215">
        <f t="shared" si="25"/>
        <v>0</v>
      </c>
      <c r="S219" s="1216">
        <f t="shared" si="25"/>
        <v>0</v>
      </c>
      <c r="T219" s="1216">
        <f t="shared" si="25"/>
        <v>0</v>
      </c>
      <c r="U219" s="1217">
        <f>IF(ISERROR(VLOOKUP($A219,기획현황!$F:$BS,기획현황!$AM$1,FALSE))=TRUE,0,VLOOKUP($A219,기획현황!$F:$BS,기획현황!$AM$1,FALSE))</f>
        <v>0</v>
      </c>
      <c r="V219" s="1212">
        <f t="shared" si="27"/>
        <v>0</v>
      </c>
      <c r="W219" s="1213">
        <f>IF(ISERROR(VLOOKUP($A219,기획현황!$F:$BS,기획현황!$BG$1,FALSE))=TRUE,0,VLOOKUP($A219,기획현황!$F:$BS,기획현황!$BG$1,FALSE))</f>
        <v>0</v>
      </c>
      <c r="X219" s="1212"/>
      <c r="Y219" s="231"/>
      <c r="Z219" s="1204">
        <f t="shared" si="29"/>
        <v>0</v>
      </c>
      <c r="AA219" s="1205">
        <f t="shared" si="29"/>
        <v>0</v>
      </c>
      <c r="AB219" s="1220">
        <f t="shared" si="29"/>
        <v>0</v>
      </c>
      <c r="AC219" s="1214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204">
        <f t="shared" si="24"/>
        <v>0</v>
      </c>
      <c r="AE219" s="1215">
        <f t="shared" si="24"/>
        <v>0</v>
      </c>
      <c r="AF219" s="1215">
        <f t="shared" si="24"/>
        <v>0</v>
      </c>
      <c r="AG219" s="1215">
        <f t="shared" si="24"/>
        <v>0</v>
      </c>
      <c r="AH219" s="1216">
        <f t="shared" si="24"/>
        <v>0</v>
      </c>
      <c r="AI219" s="1216">
        <f t="shared" si="24"/>
        <v>0</v>
      </c>
      <c r="AJ219" s="1217">
        <f>IF(ISERROR(VLOOKUP($A219,기획현황!$F:$BS,기획현황!$AM$1,FALSE))=TRUE,0,VLOOKUP($A219,기획현황!$F:$BS,기획현황!$AM$1,FALSE))</f>
        <v>0</v>
      </c>
      <c r="AK219" s="1212">
        <f t="shared" si="26"/>
        <v>0</v>
      </c>
      <c r="AL219" s="31"/>
    </row>
    <row r="220" spans="2:38" ht="53.25" customHeight="1">
      <c r="B220" s="304" t="str">
        <f t="shared" si="28"/>
        <v/>
      </c>
      <c r="C220" s="1199">
        <f>IF(ISERROR(VLOOKUP($A220,기획현황!$F:$BS,기획현황!$AG$1,FALSE))=TRUE,0,VLOOKUP($A220,기획현황!$F:$BS,기획현황!$AG$1,FALSE))</f>
        <v>0</v>
      </c>
      <c r="D220" s="1199">
        <f>IF(ISERROR(VLOOKUP($A220,기획현황!$F:$BS,기획현황!$AK$1,FALSE))=TRUE,0,VLOOKUP($A220,기획현황!$F:$BS,기획현황!$AK$1,FALSE))</f>
        <v>0</v>
      </c>
      <c r="F220" s="1222"/>
      <c r="G220" s="1201" t="str">
        <f>IF(ISERROR(VLOOKUP($A220,기획현황!$F:$BS,기획현황!$U$1,FALSE))=TRUE,"",VLOOKUP($A220,기획현황!$F:$BS,기획현황!$U$1,FALSE))</f>
        <v/>
      </c>
      <c r="H220" s="1201" t="str">
        <f>IF(ISERROR(VLOOKUP($A220,기획현황!$F:$BS,기획현황!$X$1,FALSE))=TRUE,"",VLOOKUP($A220,기획현황!$F:$BS,기획현황!$X$1,FALSE))</f>
        <v/>
      </c>
      <c r="I220" s="1202" t="str">
        <f>IF(ISERROR(VLOOKUP($A220,기획현황!$F:$BS,기획현황!$AG$1,FALSE))=TRUE,"",VLOOKUP($A220,기획현황!$F:$BS,기획현황!$AG$1,FALSE))</f>
        <v/>
      </c>
      <c r="J220" s="1219">
        <f>SUMIF(기획현황!$F:$F,$A220,기획현황!$AF:$AF)</f>
        <v>0</v>
      </c>
      <c r="K220" s="1204">
        <f>IF(ISERROR(VLOOKUP($A220,기획현황!$F:$BS,기획현황!$AU$1,FALSE))=TRUE,0,VLOOKUP($A220,기획현황!$F:$BS,기획현황!$AU$1,FALSE))</f>
        <v>0</v>
      </c>
      <c r="L220" s="1205">
        <f>IF(ISERROR(VLOOKUP($A220,기획현황!$F:$BS,기획현황!$AV$1,FALSE))=TRUE,0,VLOOKUP($A220,기획현황!$F:$BS,기획현황!$AV$1,FALSE))</f>
        <v>0</v>
      </c>
      <c r="M220" s="1206">
        <f>IF(ISERROR(VLOOKUP($A220,기획현황!$F:$BS,기획현황!$AW$1,FALSE))=TRUE,0,VLOOKUP($A220,기획현황!$F:$BS,기획현황!$AW$1,FALSE))</f>
        <v>0</v>
      </c>
      <c r="N220" s="1214">
        <f>IF(ISERROR(VLOOKUP($A220,기획현황!$F:$BS,기획현황!$AP$1,FALSE))=TRUE,0,VLOOKUP($A220,기획현황!$F:$BS,기획현황!$AP$1,FALSE))</f>
        <v>0</v>
      </c>
      <c r="O220" s="1204">
        <f t="shared" si="25"/>
        <v>0</v>
      </c>
      <c r="P220" s="1218">
        <f t="shared" si="25"/>
        <v>0</v>
      </c>
      <c r="Q220" s="1215">
        <f t="shared" si="25"/>
        <v>0</v>
      </c>
      <c r="R220" s="1215">
        <f t="shared" si="25"/>
        <v>0</v>
      </c>
      <c r="S220" s="1216">
        <f t="shared" si="25"/>
        <v>0</v>
      </c>
      <c r="T220" s="1216">
        <f t="shared" si="25"/>
        <v>0</v>
      </c>
      <c r="U220" s="1217">
        <f>IF(ISERROR(VLOOKUP($A220,기획현황!$F:$BS,기획현황!$AM$1,FALSE))=TRUE,0,VLOOKUP($A220,기획현황!$F:$BS,기획현황!$AM$1,FALSE))</f>
        <v>0</v>
      </c>
      <c r="V220" s="1212">
        <f t="shared" si="27"/>
        <v>0</v>
      </c>
      <c r="W220" s="1213">
        <f>IF(ISERROR(VLOOKUP($A220,기획현황!$F:$BS,기획현황!$BG$1,FALSE))=TRUE,0,VLOOKUP($A220,기획현황!$F:$BS,기획현황!$BG$1,FALSE))</f>
        <v>0</v>
      </c>
      <c r="X220" s="1212"/>
      <c r="Y220" s="231"/>
      <c r="Z220" s="1204">
        <f t="shared" si="29"/>
        <v>0</v>
      </c>
      <c r="AA220" s="1205">
        <f t="shared" si="29"/>
        <v>0</v>
      </c>
      <c r="AB220" s="1220">
        <f t="shared" si="29"/>
        <v>0</v>
      </c>
      <c r="AC220" s="1214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204">
        <f t="shared" si="24"/>
        <v>0</v>
      </c>
      <c r="AE220" s="1215">
        <f t="shared" si="24"/>
        <v>0</v>
      </c>
      <c r="AF220" s="1215">
        <f t="shared" si="24"/>
        <v>0</v>
      </c>
      <c r="AG220" s="1215">
        <f t="shared" si="24"/>
        <v>0</v>
      </c>
      <c r="AH220" s="1216">
        <f t="shared" si="24"/>
        <v>0</v>
      </c>
      <c r="AI220" s="1216">
        <f t="shared" si="24"/>
        <v>0</v>
      </c>
      <c r="AJ220" s="1217">
        <f>IF(ISERROR(VLOOKUP($A220,기획현황!$F:$BS,기획현황!$AM$1,FALSE))=TRUE,0,VLOOKUP($A220,기획현황!$F:$BS,기획현황!$AM$1,FALSE))</f>
        <v>0</v>
      </c>
      <c r="AK220" s="1212">
        <f t="shared" si="26"/>
        <v>0</v>
      </c>
      <c r="AL220" s="31"/>
    </row>
    <row r="221" spans="2:38" ht="53.25" customHeight="1">
      <c r="B221" s="304" t="str">
        <f t="shared" si="28"/>
        <v/>
      </c>
      <c r="C221" s="1199">
        <f>IF(ISERROR(VLOOKUP($A221,기획현황!$F:$BS,기획현황!$AG$1,FALSE))=TRUE,0,VLOOKUP($A221,기획현황!$F:$BS,기획현황!$AG$1,FALSE))</f>
        <v>0</v>
      </c>
      <c r="D221" s="1199">
        <f>IF(ISERROR(VLOOKUP($A221,기획현황!$F:$BS,기획현황!$AK$1,FALSE))=TRUE,0,VLOOKUP($A221,기획현황!$F:$BS,기획현황!$AK$1,FALSE))</f>
        <v>0</v>
      </c>
      <c r="F221" s="1222"/>
      <c r="G221" s="1201" t="str">
        <f>IF(ISERROR(VLOOKUP($A221,기획현황!$F:$BS,기획현황!$U$1,FALSE))=TRUE,"",VLOOKUP($A221,기획현황!$F:$BS,기획현황!$U$1,FALSE))</f>
        <v/>
      </c>
      <c r="H221" s="1201" t="str">
        <f>IF(ISERROR(VLOOKUP($A221,기획현황!$F:$BS,기획현황!$X$1,FALSE))=TRUE,"",VLOOKUP($A221,기획현황!$F:$BS,기획현황!$X$1,FALSE))</f>
        <v/>
      </c>
      <c r="I221" s="1202" t="str">
        <f>IF(ISERROR(VLOOKUP($A221,기획현황!$F:$BS,기획현황!$AG$1,FALSE))=TRUE,"",VLOOKUP($A221,기획현황!$F:$BS,기획현황!$AG$1,FALSE))</f>
        <v/>
      </c>
      <c r="J221" s="1219">
        <f>SUMIF(기획현황!$F:$F,$A221,기획현황!$AF:$AF)</f>
        <v>0</v>
      </c>
      <c r="K221" s="1204">
        <f>IF(ISERROR(VLOOKUP($A221,기획현황!$F:$BS,기획현황!$AU$1,FALSE))=TRUE,0,VLOOKUP($A221,기획현황!$F:$BS,기획현황!$AU$1,FALSE))</f>
        <v>0</v>
      </c>
      <c r="L221" s="1205">
        <f>IF(ISERROR(VLOOKUP($A221,기획현황!$F:$BS,기획현황!$AV$1,FALSE))=TRUE,0,VLOOKUP($A221,기획현황!$F:$BS,기획현황!$AV$1,FALSE))</f>
        <v>0</v>
      </c>
      <c r="M221" s="1206">
        <f>IF(ISERROR(VLOOKUP($A221,기획현황!$F:$BS,기획현황!$AW$1,FALSE))=TRUE,0,VLOOKUP($A221,기획현황!$F:$BS,기획현황!$AW$1,FALSE))</f>
        <v>0</v>
      </c>
      <c r="N221" s="1214">
        <f>IF(ISERROR(VLOOKUP($A221,기획현황!$F:$BS,기획현황!$AP$1,FALSE))=TRUE,0,VLOOKUP($A221,기획현황!$F:$BS,기획현황!$AP$1,FALSE))</f>
        <v>0</v>
      </c>
      <c r="O221" s="1204">
        <f t="shared" si="25"/>
        <v>0</v>
      </c>
      <c r="P221" s="1218">
        <f t="shared" si="25"/>
        <v>0</v>
      </c>
      <c r="Q221" s="1215">
        <f t="shared" si="25"/>
        <v>0</v>
      </c>
      <c r="R221" s="1215">
        <f t="shared" si="25"/>
        <v>0</v>
      </c>
      <c r="S221" s="1216">
        <f t="shared" si="25"/>
        <v>0</v>
      </c>
      <c r="T221" s="1216">
        <f t="shared" si="25"/>
        <v>0</v>
      </c>
      <c r="U221" s="1217">
        <f>IF(ISERROR(VLOOKUP($A221,기획현황!$F:$BS,기획현황!$AM$1,FALSE))=TRUE,0,VLOOKUP($A221,기획현황!$F:$BS,기획현황!$AM$1,FALSE))</f>
        <v>0</v>
      </c>
      <c r="V221" s="1212">
        <f t="shared" si="27"/>
        <v>0</v>
      </c>
      <c r="W221" s="1213">
        <f>IF(ISERROR(VLOOKUP($A221,기획현황!$F:$BS,기획현황!$BG$1,FALSE))=TRUE,0,VLOOKUP($A221,기획현황!$F:$BS,기획현황!$BG$1,FALSE))</f>
        <v>0</v>
      </c>
      <c r="X221" s="1212"/>
      <c r="Y221" s="231"/>
      <c r="Z221" s="1204">
        <f t="shared" si="29"/>
        <v>0</v>
      </c>
      <c r="AA221" s="1205">
        <f t="shared" si="29"/>
        <v>0</v>
      </c>
      <c r="AB221" s="1220">
        <f t="shared" si="29"/>
        <v>0</v>
      </c>
      <c r="AC221" s="1214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204">
        <f t="shared" si="24"/>
        <v>0</v>
      </c>
      <c r="AE221" s="1215">
        <f t="shared" si="24"/>
        <v>0</v>
      </c>
      <c r="AF221" s="1215">
        <f t="shared" si="24"/>
        <v>0</v>
      </c>
      <c r="AG221" s="1215">
        <f t="shared" si="24"/>
        <v>0</v>
      </c>
      <c r="AH221" s="1216">
        <f t="shared" si="24"/>
        <v>0</v>
      </c>
      <c r="AI221" s="1216">
        <f t="shared" si="24"/>
        <v>0</v>
      </c>
      <c r="AJ221" s="1217">
        <f>IF(ISERROR(VLOOKUP($A221,기획현황!$F:$BS,기획현황!$AM$1,FALSE))=TRUE,0,VLOOKUP($A221,기획현황!$F:$BS,기획현황!$AM$1,FALSE))</f>
        <v>0</v>
      </c>
      <c r="AK221" s="1212">
        <f t="shared" si="26"/>
        <v>0</v>
      </c>
      <c r="AL221" s="31"/>
    </row>
    <row r="222" spans="2:38" ht="53.25" customHeight="1">
      <c r="B222" s="304" t="str">
        <f t="shared" si="28"/>
        <v/>
      </c>
      <c r="C222" s="1199">
        <f>IF(ISERROR(VLOOKUP($A222,기획현황!$F:$BS,기획현황!$AG$1,FALSE))=TRUE,0,VLOOKUP($A222,기획현황!$F:$BS,기획현황!$AG$1,FALSE))</f>
        <v>0</v>
      </c>
      <c r="D222" s="1199">
        <f>IF(ISERROR(VLOOKUP($A222,기획현황!$F:$BS,기획현황!$AK$1,FALSE))=TRUE,0,VLOOKUP($A222,기획현황!$F:$BS,기획현황!$AK$1,FALSE))</f>
        <v>0</v>
      </c>
      <c r="F222" s="1222"/>
      <c r="G222" s="1201" t="str">
        <f>IF(ISERROR(VLOOKUP($A222,기획현황!$F:$BS,기획현황!$U$1,FALSE))=TRUE,"",VLOOKUP($A222,기획현황!$F:$BS,기획현황!$U$1,FALSE))</f>
        <v/>
      </c>
      <c r="H222" s="1201" t="str">
        <f>IF(ISERROR(VLOOKUP($A222,기획현황!$F:$BS,기획현황!$X$1,FALSE))=TRUE,"",VLOOKUP($A222,기획현황!$F:$BS,기획현황!$X$1,FALSE))</f>
        <v/>
      </c>
      <c r="I222" s="1202" t="str">
        <f>IF(ISERROR(VLOOKUP($A222,기획현황!$F:$BS,기획현황!$AG$1,FALSE))=TRUE,"",VLOOKUP($A222,기획현황!$F:$BS,기획현황!$AG$1,FALSE))</f>
        <v/>
      </c>
      <c r="J222" s="1219">
        <f>SUMIF(기획현황!$F:$F,$A222,기획현황!$AF:$AF)</f>
        <v>0</v>
      </c>
      <c r="K222" s="1204">
        <f>IF(ISERROR(VLOOKUP($A222,기획현황!$F:$BS,기획현황!$AU$1,FALSE))=TRUE,0,VLOOKUP($A222,기획현황!$F:$BS,기획현황!$AU$1,FALSE))</f>
        <v>0</v>
      </c>
      <c r="L222" s="1205">
        <f>IF(ISERROR(VLOOKUP($A222,기획현황!$F:$BS,기획현황!$AV$1,FALSE))=TRUE,0,VLOOKUP($A222,기획현황!$F:$BS,기획현황!$AV$1,FALSE))</f>
        <v>0</v>
      </c>
      <c r="M222" s="1206">
        <f>IF(ISERROR(VLOOKUP($A222,기획현황!$F:$BS,기획현황!$AW$1,FALSE))=TRUE,0,VLOOKUP($A222,기획현황!$F:$BS,기획현황!$AW$1,FALSE))</f>
        <v>0</v>
      </c>
      <c r="N222" s="1214">
        <f>IF(ISERROR(VLOOKUP($A222,기획현황!$F:$BS,기획현황!$AP$1,FALSE))=TRUE,0,VLOOKUP($A222,기획현황!$F:$BS,기획현황!$AP$1,FALSE))</f>
        <v>0</v>
      </c>
      <c r="O222" s="1204">
        <f t="shared" si="25"/>
        <v>0</v>
      </c>
      <c r="P222" s="1218">
        <f t="shared" si="25"/>
        <v>0</v>
      </c>
      <c r="Q222" s="1215">
        <f t="shared" si="25"/>
        <v>0</v>
      </c>
      <c r="R222" s="1215">
        <f t="shared" si="25"/>
        <v>0</v>
      </c>
      <c r="S222" s="1216">
        <f t="shared" si="25"/>
        <v>0</v>
      </c>
      <c r="T222" s="1216">
        <f t="shared" si="25"/>
        <v>0</v>
      </c>
      <c r="U222" s="1217">
        <f>IF(ISERROR(VLOOKUP($A222,기획현황!$F:$BS,기획현황!$AM$1,FALSE))=TRUE,0,VLOOKUP($A222,기획현황!$F:$BS,기획현황!$AM$1,FALSE))</f>
        <v>0</v>
      </c>
      <c r="V222" s="1212">
        <f t="shared" si="27"/>
        <v>0</v>
      </c>
      <c r="W222" s="1213">
        <f>IF(ISERROR(VLOOKUP($A222,기획현황!$F:$BS,기획현황!$BG$1,FALSE))=TRUE,0,VLOOKUP($A222,기획현황!$F:$BS,기획현황!$BG$1,FALSE))</f>
        <v>0</v>
      </c>
      <c r="X222" s="1212"/>
      <c r="Y222" s="231"/>
      <c r="Z222" s="1204">
        <f t="shared" si="29"/>
        <v>0</v>
      </c>
      <c r="AA222" s="1205">
        <f t="shared" si="29"/>
        <v>0</v>
      </c>
      <c r="AB222" s="1220">
        <f t="shared" si="29"/>
        <v>0</v>
      </c>
      <c r="AC222" s="1214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204">
        <f t="shared" si="24"/>
        <v>0</v>
      </c>
      <c r="AE222" s="1215">
        <f t="shared" si="24"/>
        <v>0</v>
      </c>
      <c r="AF222" s="1215">
        <f t="shared" si="24"/>
        <v>0</v>
      </c>
      <c r="AG222" s="1215">
        <f t="shared" si="24"/>
        <v>0</v>
      </c>
      <c r="AH222" s="1216">
        <f t="shared" si="24"/>
        <v>0</v>
      </c>
      <c r="AI222" s="1216">
        <f t="shared" si="24"/>
        <v>0</v>
      </c>
      <c r="AJ222" s="1217">
        <f>IF(ISERROR(VLOOKUP($A222,기획현황!$F:$BS,기획현황!$AM$1,FALSE))=TRUE,0,VLOOKUP($A222,기획현황!$F:$BS,기획현황!$AM$1,FALSE))</f>
        <v>0</v>
      </c>
      <c r="AK222" s="1212">
        <f t="shared" si="26"/>
        <v>0</v>
      </c>
      <c r="AL222" s="31"/>
    </row>
    <row r="223" spans="2:38" ht="53.25" customHeight="1">
      <c r="B223" s="304" t="str">
        <f t="shared" si="28"/>
        <v/>
      </c>
      <c r="C223" s="1199">
        <f>IF(ISERROR(VLOOKUP($A223,기획현황!$F:$BS,기획현황!$AG$1,FALSE))=TRUE,0,VLOOKUP($A223,기획현황!$F:$BS,기획현황!$AG$1,FALSE))</f>
        <v>0</v>
      </c>
      <c r="D223" s="1199">
        <f>IF(ISERROR(VLOOKUP($A223,기획현황!$F:$BS,기획현황!$AK$1,FALSE))=TRUE,0,VLOOKUP($A223,기획현황!$F:$BS,기획현황!$AK$1,FALSE))</f>
        <v>0</v>
      </c>
      <c r="F223" s="1222"/>
      <c r="G223" s="1201" t="str">
        <f>IF(ISERROR(VLOOKUP($A223,기획현황!$F:$BS,기획현황!$U$1,FALSE))=TRUE,"",VLOOKUP($A223,기획현황!$F:$BS,기획현황!$U$1,FALSE))</f>
        <v/>
      </c>
      <c r="H223" s="1201" t="str">
        <f>IF(ISERROR(VLOOKUP($A223,기획현황!$F:$BS,기획현황!$X$1,FALSE))=TRUE,"",VLOOKUP($A223,기획현황!$F:$BS,기획현황!$X$1,FALSE))</f>
        <v/>
      </c>
      <c r="I223" s="1202" t="str">
        <f>IF(ISERROR(VLOOKUP($A223,기획현황!$F:$BS,기획현황!$AG$1,FALSE))=TRUE,"",VLOOKUP($A223,기획현황!$F:$BS,기획현황!$AG$1,FALSE))</f>
        <v/>
      </c>
      <c r="J223" s="1219">
        <f>SUMIF(기획현황!$F:$F,$A223,기획현황!$AF:$AF)</f>
        <v>0</v>
      </c>
      <c r="K223" s="1204">
        <f>IF(ISERROR(VLOOKUP($A223,기획현황!$F:$BS,기획현황!$AU$1,FALSE))=TRUE,0,VLOOKUP($A223,기획현황!$F:$BS,기획현황!$AU$1,FALSE))</f>
        <v>0</v>
      </c>
      <c r="L223" s="1205">
        <f>IF(ISERROR(VLOOKUP($A223,기획현황!$F:$BS,기획현황!$AV$1,FALSE))=TRUE,0,VLOOKUP($A223,기획현황!$F:$BS,기획현황!$AV$1,FALSE))</f>
        <v>0</v>
      </c>
      <c r="M223" s="1206">
        <f>IF(ISERROR(VLOOKUP($A223,기획현황!$F:$BS,기획현황!$AW$1,FALSE))=TRUE,0,VLOOKUP($A223,기획현황!$F:$BS,기획현황!$AW$1,FALSE))</f>
        <v>0</v>
      </c>
      <c r="N223" s="1214">
        <f>IF(ISERROR(VLOOKUP($A223,기획현황!$F:$BS,기획현황!$AP$1,FALSE))=TRUE,0,VLOOKUP($A223,기획현황!$F:$BS,기획현황!$AP$1,FALSE))</f>
        <v>0</v>
      </c>
      <c r="O223" s="1204">
        <f t="shared" si="25"/>
        <v>0</v>
      </c>
      <c r="P223" s="1218">
        <f t="shared" si="25"/>
        <v>0</v>
      </c>
      <c r="Q223" s="1215">
        <f t="shared" si="25"/>
        <v>0</v>
      </c>
      <c r="R223" s="1215">
        <f t="shared" si="25"/>
        <v>0</v>
      </c>
      <c r="S223" s="1216">
        <f t="shared" si="25"/>
        <v>0</v>
      </c>
      <c r="T223" s="1216">
        <f t="shared" si="25"/>
        <v>0</v>
      </c>
      <c r="U223" s="1217">
        <f>IF(ISERROR(VLOOKUP($A223,기획현황!$F:$BS,기획현황!$AM$1,FALSE))=TRUE,0,VLOOKUP($A223,기획현황!$F:$BS,기획현황!$AM$1,FALSE))</f>
        <v>0</v>
      </c>
      <c r="V223" s="1212">
        <f t="shared" si="27"/>
        <v>0</v>
      </c>
      <c r="W223" s="1213">
        <f>IF(ISERROR(VLOOKUP($A223,기획현황!$F:$BS,기획현황!$BG$1,FALSE))=TRUE,0,VLOOKUP($A223,기획현황!$F:$BS,기획현황!$BG$1,FALSE))</f>
        <v>0</v>
      </c>
      <c r="X223" s="1212"/>
      <c r="Y223" s="231"/>
      <c r="Z223" s="1204">
        <f t="shared" si="29"/>
        <v>0</v>
      </c>
      <c r="AA223" s="1205">
        <f t="shared" si="29"/>
        <v>0</v>
      </c>
      <c r="AB223" s="1220">
        <f t="shared" si="29"/>
        <v>0</v>
      </c>
      <c r="AC223" s="1214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204">
        <f t="shared" si="24"/>
        <v>0</v>
      </c>
      <c r="AE223" s="1215">
        <f t="shared" si="24"/>
        <v>0</v>
      </c>
      <c r="AF223" s="1215">
        <f t="shared" si="24"/>
        <v>0</v>
      </c>
      <c r="AG223" s="1215">
        <f t="shared" si="24"/>
        <v>0</v>
      </c>
      <c r="AH223" s="1216">
        <f t="shared" si="24"/>
        <v>0</v>
      </c>
      <c r="AI223" s="1216">
        <f t="shared" si="24"/>
        <v>0</v>
      </c>
      <c r="AJ223" s="1217">
        <f>IF(ISERROR(VLOOKUP($A223,기획현황!$F:$BS,기획현황!$AM$1,FALSE))=TRUE,0,VLOOKUP($A223,기획현황!$F:$BS,기획현황!$AM$1,FALSE))</f>
        <v>0</v>
      </c>
      <c r="AK223" s="1212">
        <f t="shared" si="26"/>
        <v>0</v>
      </c>
      <c r="AL223" s="31"/>
    </row>
    <row r="224" spans="2:38" ht="53.25" customHeight="1">
      <c r="B224" s="304" t="str">
        <f t="shared" si="28"/>
        <v/>
      </c>
      <c r="C224" s="1199">
        <f>IF(ISERROR(VLOOKUP($A224,기획현황!$F:$BS,기획현황!$AG$1,FALSE))=TRUE,0,VLOOKUP($A224,기획현황!$F:$BS,기획현황!$AG$1,FALSE))</f>
        <v>0</v>
      </c>
      <c r="D224" s="1199">
        <f>IF(ISERROR(VLOOKUP($A224,기획현황!$F:$BS,기획현황!$AK$1,FALSE))=TRUE,0,VLOOKUP($A224,기획현황!$F:$BS,기획현황!$AK$1,FALSE))</f>
        <v>0</v>
      </c>
      <c r="F224" s="1222"/>
      <c r="G224" s="1201" t="str">
        <f>IF(ISERROR(VLOOKUP($A224,기획현황!$F:$BS,기획현황!$U$1,FALSE))=TRUE,"",VLOOKUP($A224,기획현황!$F:$BS,기획현황!$U$1,FALSE))</f>
        <v/>
      </c>
      <c r="H224" s="1201" t="str">
        <f>IF(ISERROR(VLOOKUP($A224,기획현황!$F:$BS,기획현황!$X$1,FALSE))=TRUE,"",VLOOKUP($A224,기획현황!$F:$BS,기획현황!$X$1,FALSE))</f>
        <v/>
      </c>
      <c r="I224" s="1202" t="str">
        <f>IF(ISERROR(VLOOKUP($A224,기획현황!$F:$BS,기획현황!$AG$1,FALSE))=TRUE,"",VLOOKUP($A224,기획현황!$F:$BS,기획현황!$AG$1,FALSE))</f>
        <v/>
      </c>
      <c r="J224" s="1219">
        <f>SUMIF(기획현황!$F:$F,$A224,기획현황!$AF:$AF)</f>
        <v>0</v>
      </c>
      <c r="K224" s="1204">
        <f>IF(ISERROR(VLOOKUP($A224,기획현황!$F:$BS,기획현황!$AU$1,FALSE))=TRUE,0,VLOOKUP($A224,기획현황!$F:$BS,기획현황!$AU$1,FALSE))</f>
        <v>0</v>
      </c>
      <c r="L224" s="1205">
        <f>IF(ISERROR(VLOOKUP($A224,기획현황!$F:$BS,기획현황!$AV$1,FALSE))=TRUE,0,VLOOKUP($A224,기획현황!$F:$BS,기획현황!$AV$1,FALSE))</f>
        <v>0</v>
      </c>
      <c r="M224" s="1206">
        <f>IF(ISERROR(VLOOKUP($A224,기획현황!$F:$BS,기획현황!$AW$1,FALSE))=TRUE,0,VLOOKUP($A224,기획현황!$F:$BS,기획현황!$AW$1,FALSE))</f>
        <v>0</v>
      </c>
      <c r="N224" s="1214">
        <f>IF(ISERROR(VLOOKUP($A224,기획현황!$F:$BS,기획현황!$AP$1,FALSE))=TRUE,0,VLOOKUP($A224,기획현황!$F:$BS,기획현황!$AP$1,FALSE))</f>
        <v>0</v>
      </c>
      <c r="O224" s="1204">
        <f t="shared" si="25"/>
        <v>0</v>
      </c>
      <c r="P224" s="1218">
        <f t="shared" si="25"/>
        <v>0</v>
      </c>
      <c r="Q224" s="1215">
        <f t="shared" si="25"/>
        <v>0</v>
      </c>
      <c r="R224" s="1215">
        <f t="shared" si="25"/>
        <v>0</v>
      </c>
      <c r="S224" s="1216">
        <f t="shared" si="25"/>
        <v>0</v>
      </c>
      <c r="T224" s="1216">
        <f t="shared" si="25"/>
        <v>0</v>
      </c>
      <c r="U224" s="1217">
        <f>IF(ISERROR(VLOOKUP($A224,기획현황!$F:$BS,기획현황!$AM$1,FALSE))=TRUE,0,VLOOKUP($A224,기획현황!$F:$BS,기획현황!$AM$1,FALSE))</f>
        <v>0</v>
      </c>
      <c r="V224" s="1212">
        <f t="shared" si="27"/>
        <v>0</v>
      </c>
      <c r="W224" s="1213">
        <f>IF(ISERROR(VLOOKUP($A224,기획현황!$F:$BS,기획현황!$BG$1,FALSE))=TRUE,0,VLOOKUP($A224,기획현황!$F:$BS,기획현황!$BG$1,FALSE))</f>
        <v>0</v>
      </c>
      <c r="X224" s="1212"/>
      <c r="Y224" s="231"/>
      <c r="Z224" s="1204">
        <f t="shared" si="29"/>
        <v>0</v>
      </c>
      <c r="AA224" s="1205">
        <f t="shared" si="29"/>
        <v>0</v>
      </c>
      <c r="AB224" s="1220">
        <f t="shared" si="29"/>
        <v>0</v>
      </c>
      <c r="AC224" s="1214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204">
        <f t="shared" si="24"/>
        <v>0</v>
      </c>
      <c r="AE224" s="1215">
        <f t="shared" si="24"/>
        <v>0</v>
      </c>
      <c r="AF224" s="1215">
        <f t="shared" si="24"/>
        <v>0</v>
      </c>
      <c r="AG224" s="1215">
        <f t="shared" si="24"/>
        <v>0</v>
      </c>
      <c r="AH224" s="1216">
        <f t="shared" si="24"/>
        <v>0</v>
      </c>
      <c r="AI224" s="1216">
        <f t="shared" si="24"/>
        <v>0</v>
      </c>
      <c r="AJ224" s="1217">
        <f>IF(ISERROR(VLOOKUP($A224,기획현황!$F:$BS,기획현황!$AM$1,FALSE))=TRUE,0,VLOOKUP($A224,기획현황!$F:$BS,기획현황!$AM$1,FALSE))</f>
        <v>0</v>
      </c>
      <c r="AK224" s="1212">
        <f t="shared" si="26"/>
        <v>0</v>
      </c>
      <c r="AL224" s="31"/>
    </row>
    <row r="225" spans="2:38" ht="53.25" customHeight="1">
      <c r="B225" s="304" t="str">
        <f t="shared" si="28"/>
        <v/>
      </c>
      <c r="C225" s="1199">
        <f>IF(ISERROR(VLOOKUP($A225,기획현황!$F:$BS,기획현황!$AG$1,FALSE))=TRUE,0,VLOOKUP($A225,기획현황!$F:$BS,기획현황!$AG$1,FALSE))</f>
        <v>0</v>
      </c>
      <c r="D225" s="1199">
        <f>IF(ISERROR(VLOOKUP($A225,기획현황!$F:$BS,기획현황!$AK$1,FALSE))=TRUE,0,VLOOKUP($A225,기획현황!$F:$BS,기획현황!$AK$1,FALSE))</f>
        <v>0</v>
      </c>
      <c r="F225" s="1222"/>
      <c r="G225" s="1201" t="str">
        <f>IF(ISERROR(VLOOKUP($A225,기획현황!$F:$BS,기획현황!$U$1,FALSE))=TRUE,"",VLOOKUP($A225,기획현황!$F:$BS,기획현황!$U$1,FALSE))</f>
        <v/>
      </c>
      <c r="H225" s="1201" t="str">
        <f>IF(ISERROR(VLOOKUP($A225,기획현황!$F:$BS,기획현황!$X$1,FALSE))=TRUE,"",VLOOKUP($A225,기획현황!$F:$BS,기획현황!$X$1,FALSE))</f>
        <v/>
      </c>
      <c r="I225" s="1202" t="str">
        <f>IF(ISERROR(VLOOKUP($A225,기획현황!$F:$BS,기획현황!$AG$1,FALSE))=TRUE,"",VLOOKUP($A225,기획현황!$F:$BS,기획현황!$AG$1,FALSE))</f>
        <v/>
      </c>
      <c r="J225" s="1219">
        <f>SUMIF(기획현황!$F:$F,$A225,기획현황!$AF:$AF)</f>
        <v>0</v>
      </c>
      <c r="K225" s="1204">
        <f>IF(ISERROR(VLOOKUP($A225,기획현황!$F:$BS,기획현황!$AU$1,FALSE))=TRUE,0,VLOOKUP($A225,기획현황!$F:$BS,기획현황!$AU$1,FALSE))</f>
        <v>0</v>
      </c>
      <c r="L225" s="1205">
        <f>IF(ISERROR(VLOOKUP($A225,기획현황!$F:$BS,기획현황!$AV$1,FALSE))=TRUE,0,VLOOKUP($A225,기획현황!$F:$BS,기획현황!$AV$1,FALSE))</f>
        <v>0</v>
      </c>
      <c r="M225" s="1206">
        <f>IF(ISERROR(VLOOKUP($A225,기획현황!$F:$BS,기획현황!$AW$1,FALSE))=TRUE,0,VLOOKUP($A225,기획현황!$F:$BS,기획현황!$AW$1,FALSE))</f>
        <v>0</v>
      </c>
      <c r="N225" s="1214">
        <f>IF(ISERROR(VLOOKUP($A225,기획현황!$F:$BS,기획현황!$AP$1,FALSE))=TRUE,0,VLOOKUP($A225,기획현황!$F:$BS,기획현황!$AP$1,FALSE))</f>
        <v>0</v>
      </c>
      <c r="O225" s="1204">
        <f t="shared" si="25"/>
        <v>0</v>
      </c>
      <c r="P225" s="1218">
        <f t="shared" si="25"/>
        <v>0</v>
      </c>
      <c r="Q225" s="1215">
        <f t="shared" si="25"/>
        <v>0</v>
      </c>
      <c r="R225" s="1215">
        <f t="shared" si="25"/>
        <v>0</v>
      </c>
      <c r="S225" s="1216">
        <f t="shared" si="25"/>
        <v>0</v>
      </c>
      <c r="T225" s="1216">
        <f t="shared" si="25"/>
        <v>0</v>
      </c>
      <c r="U225" s="1217">
        <f>IF(ISERROR(VLOOKUP($A225,기획현황!$F:$BS,기획현황!$AM$1,FALSE))=TRUE,0,VLOOKUP($A225,기획현황!$F:$BS,기획현황!$AM$1,FALSE))</f>
        <v>0</v>
      </c>
      <c r="V225" s="1212">
        <f t="shared" si="27"/>
        <v>0</v>
      </c>
      <c r="W225" s="1213">
        <f>IF(ISERROR(VLOOKUP($A225,기획현황!$F:$BS,기획현황!$BG$1,FALSE))=TRUE,0,VLOOKUP($A225,기획현황!$F:$BS,기획현황!$BG$1,FALSE))</f>
        <v>0</v>
      </c>
      <c r="X225" s="1212"/>
      <c r="Y225" s="231"/>
      <c r="Z225" s="1204">
        <f t="shared" si="29"/>
        <v>0</v>
      </c>
      <c r="AA225" s="1205">
        <f t="shared" si="29"/>
        <v>0</v>
      </c>
      <c r="AB225" s="1220">
        <f t="shared" si="29"/>
        <v>0</v>
      </c>
      <c r="AC225" s="1214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204">
        <f t="shared" si="24"/>
        <v>0</v>
      </c>
      <c r="AE225" s="1215">
        <f t="shared" si="24"/>
        <v>0</v>
      </c>
      <c r="AF225" s="1215">
        <f t="shared" si="24"/>
        <v>0</v>
      </c>
      <c r="AG225" s="1215">
        <f t="shared" si="24"/>
        <v>0</v>
      </c>
      <c r="AH225" s="1216">
        <f t="shared" si="24"/>
        <v>0</v>
      </c>
      <c r="AI225" s="1216">
        <f t="shared" si="24"/>
        <v>0</v>
      </c>
      <c r="AJ225" s="1217">
        <f>IF(ISERROR(VLOOKUP($A225,기획현황!$F:$BS,기획현황!$AM$1,FALSE))=TRUE,0,VLOOKUP($A225,기획현황!$F:$BS,기획현황!$AM$1,FALSE))</f>
        <v>0</v>
      </c>
      <c r="AK225" s="1212">
        <f t="shared" si="26"/>
        <v>0</v>
      </c>
      <c r="AL225" s="31"/>
    </row>
    <row r="226" spans="2:38" ht="53.25" customHeight="1">
      <c r="B226" s="304" t="str">
        <f t="shared" si="28"/>
        <v/>
      </c>
      <c r="C226" s="1199">
        <f>IF(ISERROR(VLOOKUP($A226,기획현황!$F:$BS,기획현황!$AG$1,FALSE))=TRUE,0,VLOOKUP($A226,기획현황!$F:$BS,기획현황!$AG$1,FALSE))</f>
        <v>0</v>
      </c>
      <c r="D226" s="1199">
        <f>IF(ISERROR(VLOOKUP($A226,기획현황!$F:$BS,기획현황!$AK$1,FALSE))=TRUE,0,VLOOKUP($A226,기획현황!$F:$BS,기획현황!$AK$1,FALSE))</f>
        <v>0</v>
      </c>
      <c r="F226" s="1222"/>
      <c r="G226" s="1201" t="str">
        <f>IF(ISERROR(VLOOKUP($A226,기획현황!$F:$BS,기획현황!$U$1,FALSE))=TRUE,"",VLOOKUP($A226,기획현황!$F:$BS,기획현황!$U$1,FALSE))</f>
        <v/>
      </c>
      <c r="H226" s="1201" t="str">
        <f>IF(ISERROR(VLOOKUP($A226,기획현황!$F:$BS,기획현황!$X$1,FALSE))=TRUE,"",VLOOKUP($A226,기획현황!$F:$BS,기획현황!$X$1,FALSE))</f>
        <v/>
      </c>
      <c r="I226" s="1202" t="str">
        <f>IF(ISERROR(VLOOKUP($A226,기획현황!$F:$BS,기획현황!$AG$1,FALSE))=TRUE,"",VLOOKUP($A226,기획현황!$F:$BS,기획현황!$AG$1,FALSE))</f>
        <v/>
      </c>
      <c r="J226" s="1219">
        <f>SUMIF(기획현황!$F:$F,$A226,기획현황!$AF:$AF)</f>
        <v>0</v>
      </c>
      <c r="K226" s="1204">
        <f>IF(ISERROR(VLOOKUP($A226,기획현황!$F:$BS,기획현황!$AU$1,FALSE))=TRUE,0,VLOOKUP($A226,기획현황!$F:$BS,기획현황!$AU$1,FALSE))</f>
        <v>0</v>
      </c>
      <c r="L226" s="1205">
        <f>IF(ISERROR(VLOOKUP($A226,기획현황!$F:$BS,기획현황!$AV$1,FALSE))=TRUE,0,VLOOKUP($A226,기획현황!$F:$BS,기획현황!$AV$1,FALSE))</f>
        <v>0</v>
      </c>
      <c r="M226" s="1206">
        <f>IF(ISERROR(VLOOKUP($A226,기획현황!$F:$BS,기획현황!$AW$1,FALSE))=TRUE,0,VLOOKUP($A226,기획현황!$F:$BS,기획현황!$AW$1,FALSE))</f>
        <v>0</v>
      </c>
      <c r="N226" s="1214">
        <f>IF(ISERROR(VLOOKUP($A226,기획현황!$F:$BS,기획현황!$AP$1,FALSE))=TRUE,0,VLOOKUP($A226,기획현황!$F:$BS,기획현황!$AP$1,FALSE))</f>
        <v>0</v>
      </c>
      <c r="O226" s="1204">
        <f t="shared" si="25"/>
        <v>0</v>
      </c>
      <c r="P226" s="1218">
        <f t="shared" si="25"/>
        <v>0</v>
      </c>
      <c r="Q226" s="1215">
        <f t="shared" si="25"/>
        <v>0</v>
      </c>
      <c r="R226" s="1215">
        <f t="shared" si="25"/>
        <v>0</v>
      </c>
      <c r="S226" s="1216">
        <f t="shared" si="25"/>
        <v>0</v>
      </c>
      <c r="T226" s="1216">
        <f t="shared" si="25"/>
        <v>0</v>
      </c>
      <c r="U226" s="1217">
        <f>IF(ISERROR(VLOOKUP($A226,기획현황!$F:$BS,기획현황!$AM$1,FALSE))=TRUE,0,VLOOKUP($A226,기획현황!$F:$BS,기획현황!$AM$1,FALSE))</f>
        <v>0</v>
      </c>
      <c r="V226" s="1212">
        <f t="shared" si="27"/>
        <v>0</v>
      </c>
      <c r="W226" s="1213">
        <f>IF(ISERROR(VLOOKUP($A226,기획현황!$F:$BS,기획현황!$BG$1,FALSE))=TRUE,0,VLOOKUP($A226,기획현황!$F:$BS,기획현황!$BG$1,FALSE))</f>
        <v>0</v>
      </c>
      <c r="X226" s="1212"/>
      <c r="Y226" s="231"/>
      <c r="Z226" s="1204">
        <f t="shared" si="29"/>
        <v>0</v>
      </c>
      <c r="AA226" s="1205">
        <f t="shared" si="29"/>
        <v>0</v>
      </c>
      <c r="AB226" s="1220">
        <f t="shared" si="29"/>
        <v>0</v>
      </c>
      <c r="AC226" s="1214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204">
        <f t="shared" si="24"/>
        <v>0</v>
      </c>
      <c r="AE226" s="1215">
        <f t="shared" si="24"/>
        <v>0</v>
      </c>
      <c r="AF226" s="1215">
        <f t="shared" si="24"/>
        <v>0</v>
      </c>
      <c r="AG226" s="1215">
        <f t="shared" si="24"/>
        <v>0</v>
      </c>
      <c r="AH226" s="1216">
        <f t="shared" si="24"/>
        <v>0</v>
      </c>
      <c r="AI226" s="1216">
        <f t="shared" si="24"/>
        <v>0</v>
      </c>
      <c r="AJ226" s="1217">
        <f>IF(ISERROR(VLOOKUP($A226,기획현황!$F:$BS,기획현황!$AM$1,FALSE))=TRUE,0,VLOOKUP($A226,기획현황!$F:$BS,기획현황!$AM$1,FALSE))</f>
        <v>0</v>
      </c>
      <c r="AK226" s="1212">
        <f t="shared" si="26"/>
        <v>0</v>
      </c>
      <c r="AL226" s="31"/>
    </row>
    <row r="227" spans="2:38" ht="53.25" customHeight="1">
      <c r="B227" s="304" t="str">
        <f t="shared" si="28"/>
        <v/>
      </c>
      <c r="C227" s="1199">
        <f>IF(ISERROR(VLOOKUP($A227,기획현황!$F:$BS,기획현황!$AG$1,FALSE))=TRUE,0,VLOOKUP($A227,기획현황!$F:$BS,기획현황!$AG$1,FALSE))</f>
        <v>0</v>
      </c>
      <c r="D227" s="1199">
        <f>IF(ISERROR(VLOOKUP($A227,기획현황!$F:$BS,기획현황!$AK$1,FALSE))=TRUE,0,VLOOKUP($A227,기획현황!$F:$BS,기획현황!$AK$1,FALSE))</f>
        <v>0</v>
      </c>
      <c r="F227" s="1222"/>
      <c r="G227" s="1201" t="str">
        <f>IF(ISERROR(VLOOKUP($A227,기획현황!$F:$BS,기획현황!$U$1,FALSE))=TRUE,"",VLOOKUP($A227,기획현황!$F:$BS,기획현황!$U$1,FALSE))</f>
        <v/>
      </c>
      <c r="H227" s="1201" t="str">
        <f>IF(ISERROR(VLOOKUP($A227,기획현황!$F:$BS,기획현황!$X$1,FALSE))=TRUE,"",VLOOKUP($A227,기획현황!$F:$BS,기획현황!$X$1,FALSE))</f>
        <v/>
      </c>
      <c r="I227" s="1202" t="str">
        <f>IF(ISERROR(VLOOKUP($A227,기획현황!$F:$BS,기획현황!$AG$1,FALSE))=TRUE,"",VLOOKUP($A227,기획현황!$F:$BS,기획현황!$AG$1,FALSE))</f>
        <v/>
      </c>
      <c r="J227" s="1219">
        <f>SUMIF(기획현황!$F:$F,$A227,기획현황!$AF:$AF)</f>
        <v>0</v>
      </c>
      <c r="K227" s="1204">
        <f>IF(ISERROR(VLOOKUP($A227,기획현황!$F:$BS,기획현황!$AU$1,FALSE))=TRUE,0,VLOOKUP($A227,기획현황!$F:$BS,기획현황!$AU$1,FALSE))</f>
        <v>0</v>
      </c>
      <c r="L227" s="1205">
        <f>IF(ISERROR(VLOOKUP($A227,기획현황!$F:$BS,기획현황!$AV$1,FALSE))=TRUE,0,VLOOKUP($A227,기획현황!$F:$BS,기획현황!$AV$1,FALSE))</f>
        <v>0</v>
      </c>
      <c r="M227" s="1206">
        <f>IF(ISERROR(VLOOKUP($A227,기획현황!$F:$BS,기획현황!$AW$1,FALSE))=TRUE,0,VLOOKUP($A227,기획현황!$F:$BS,기획현황!$AW$1,FALSE))</f>
        <v>0</v>
      </c>
      <c r="N227" s="1214">
        <f>IF(ISERROR(VLOOKUP($A227,기획현황!$F:$BS,기획현황!$AP$1,FALSE))=TRUE,0,VLOOKUP($A227,기획현황!$F:$BS,기획현황!$AP$1,FALSE))</f>
        <v>0</v>
      </c>
      <c r="O227" s="1204">
        <f t="shared" si="25"/>
        <v>0</v>
      </c>
      <c r="P227" s="1218">
        <f t="shared" si="25"/>
        <v>0</v>
      </c>
      <c r="Q227" s="1215">
        <f t="shared" si="25"/>
        <v>0</v>
      </c>
      <c r="R227" s="1215">
        <f t="shared" si="25"/>
        <v>0</v>
      </c>
      <c r="S227" s="1216">
        <f t="shared" si="25"/>
        <v>0</v>
      </c>
      <c r="T227" s="1216">
        <f t="shared" si="25"/>
        <v>0</v>
      </c>
      <c r="U227" s="1217">
        <f>IF(ISERROR(VLOOKUP($A227,기획현황!$F:$BS,기획현황!$AM$1,FALSE))=TRUE,0,VLOOKUP($A227,기획현황!$F:$BS,기획현황!$AM$1,FALSE))</f>
        <v>0</v>
      </c>
      <c r="V227" s="1212">
        <f t="shared" si="27"/>
        <v>0</v>
      </c>
      <c r="W227" s="1213">
        <f>IF(ISERROR(VLOOKUP($A227,기획현황!$F:$BS,기획현황!$BG$1,FALSE))=TRUE,0,VLOOKUP($A227,기획현황!$F:$BS,기획현황!$BG$1,FALSE))</f>
        <v>0</v>
      </c>
      <c r="X227" s="1212"/>
      <c r="Y227" s="231"/>
      <c r="Z227" s="1204">
        <f t="shared" si="29"/>
        <v>0</v>
      </c>
      <c r="AA227" s="1205">
        <f t="shared" si="29"/>
        <v>0</v>
      </c>
      <c r="AB227" s="1220">
        <f t="shared" si="29"/>
        <v>0</v>
      </c>
      <c r="AC227" s="1214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204">
        <f t="shared" si="24"/>
        <v>0</v>
      </c>
      <c r="AE227" s="1215">
        <f t="shared" si="24"/>
        <v>0</v>
      </c>
      <c r="AF227" s="1215">
        <f t="shared" si="24"/>
        <v>0</v>
      </c>
      <c r="AG227" s="1215">
        <f t="shared" si="24"/>
        <v>0</v>
      </c>
      <c r="AH227" s="1216">
        <f t="shared" si="24"/>
        <v>0</v>
      </c>
      <c r="AI227" s="1216">
        <f t="shared" si="24"/>
        <v>0</v>
      </c>
      <c r="AJ227" s="1217">
        <f>IF(ISERROR(VLOOKUP($A227,기획현황!$F:$BS,기획현황!$AM$1,FALSE))=TRUE,0,VLOOKUP($A227,기획현황!$F:$BS,기획현황!$AM$1,FALSE))</f>
        <v>0</v>
      </c>
      <c r="AK227" s="1212">
        <f t="shared" si="26"/>
        <v>0</v>
      </c>
      <c r="AL227" s="31"/>
    </row>
    <row r="228" spans="2:38" ht="53.25" customHeight="1">
      <c r="B228" s="304" t="str">
        <f t="shared" si="28"/>
        <v/>
      </c>
      <c r="C228" s="1199">
        <f>IF(ISERROR(VLOOKUP($A228,기획현황!$F:$BS,기획현황!$AG$1,FALSE))=TRUE,0,VLOOKUP($A228,기획현황!$F:$BS,기획현황!$AG$1,FALSE))</f>
        <v>0</v>
      </c>
      <c r="D228" s="1199">
        <f>IF(ISERROR(VLOOKUP($A228,기획현황!$F:$BS,기획현황!$AK$1,FALSE))=TRUE,0,VLOOKUP($A228,기획현황!$F:$BS,기획현황!$AK$1,FALSE))</f>
        <v>0</v>
      </c>
      <c r="F228" s="1222"/>
      <c r="G228" s="1201" t="str">
        <f>IF(ISERROR(VLOOKUP($A228,기획현황!$F:$BS,기획현황!$U$1,FALSE))=TRUE,"",VLOOKUP($A228,기획현황!$F:$BS,기획현황!$U$1,FALSE))</f>
        <v/>
      </c>
      <c r="H228" s="1201" t="str">
        <f>IF(ISERROR(VLOOKUP($A228,기획현황!$F:$BS,기획현황!$X$1,FALSE))=TRUE,"",VLOOKUP($A228,기획현황!$F:$BS,기획현황!$X$1,FALSE))</f>
        <v/>
      </c>
      <c r="I228" s="1202" t="str">
        <f>IF(ISERROR(VLOOKUP($A228,기획현황!$F:$BS,기획현황!$AG$1,FALSE))=TRUE,"",VLOOKUP($A228,기획현황!$F:$BS,기획현황!$AG$1,FALSE))</f>
        <v/>
      </c>
      <c r="J228" s="1219">
        <f>SUMIF(기획현황!$F:$F,$A228,기획현황!$AF:$AF)</f>
        <v>0</v>
      </c>
      <c r="K228" s="1204">
        <f>IF(ISERROR(VLOOKUP($A228,기획현황!$F:$BS,기획현황!$AU$1,FALSE))=TRUE,0,VLOOKUP($A228,기획현황!$F:$BS,기획현황!$AU$1,FALSE))</f>
        <v>0</v>
      </c>
      <c r="L228" s="1205">
        <f>IF(ISERROR(VLOOKUP($A228,기획현황!$F:$BS,기획현황!$AV$1,FALSE))=TRUE,0,VLOOKUP($A228,기획현황!$F:$BS,기획현황!$AV$1,FALSE))</f>
        <v>0</v>
      </c>
      <c r="M228" s="1206">
        <f>IF(ISERROR(VLOOKUP($A228,기획현황!$F:$BS,기획현황!$AW$1,FALSE))=TRUE,0,VLOOKUP($A228,기획현황!$F:$BS,기획현황!$AW$1,FALSE))</f>
        <v>0</v>
      </c>
      <c r="N228" s="1214">
        <f>IF(ISERROR(VLOOKUP($A228,기획현황!$F:$BS,기획현황!$AP$1,FALSE))=TRUE,0,VLOOKUP($A228,기획현황!$F:$BS,기획현황!$AP$1,FALSE))</f>
        <v>0</v>
      </c>
      <c r="O228" s="1204">
        <f t="shared" si="25"/>
        <v>0</v>
      </c>
      <c r="P228" s="1218">
        <f t="shared" si="25"/>
        <v>0</v>
      </c>
      <c r="Q228" s="1215">
        <f t="shared" si="25"/>
        <v>0</v>
      </c>
      <c r="R228" s="1215">
        <f t="shared" si="25"/>
        <v>0</v>
      </c>
      <c r="S228" s="1216">
        <f t="shared" si="25"/>
        <v>0</v>
      </c>
      <c r="T228" s="1216">
        <f t="shared" si="25"/>
        <v>0</v>
      </c>
      <c r="U228" s="1217">
        <f>IF(ISERROR(VLOOKUP($A228,기획현황!$F:$BS,기획현황!$AM$1,FALSE))=TRUE,0,VLOOKUP($A228,기획현황!$F:$BS,기획현황!$AM$1,FALSE))</f>
        <v>0</v>
      </c>
      <c r="V228" s="1212">
        <f t="shared" si="27"/>
        <v>0</v>
      </c>
      <c r="W228" s="1213">
        <f>IF(ISERROR(VLOOKUP($A228,기획현황!$F:$BS,기획현황!$BG$1,FALSE))=TRUE,0,VLOOKUP($A228,기획현황!$F:$BS,기획현황!$BG$1,FALSE))</f>
        <v>0</v>
      </c>
      <c r="X228" s="1212"/>
      <c r="Y228" s="231"/>
      <c r="Z228" s="1204">
        <f t="shared" si="29"/>
        <v>0</v>
      </c>
      <c r="AA228" s="1205">
        <f t="shared" si="29"/>
        <v>0</v>
      </c>
      <c r="AB228" s="1220">
        <f t="shared" si="29"/>
        <v>0</v>
      </c>
      <c r="AC228" s="1214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204">
        <f t="shared" si="24"/>
        <v>0</v>
      </c>
      <c r="AE228" s="1215">
        <f t="shared" si="24"/>
        <v>0</v>
      </c>
      <c r="AF228" s="1215">
        <f t="shared" si="24"/>
        <v>0</v>
      </c>
      <c r="AG228" s="1215">
        <f t="shared" si="24"/>
        <v>0</v>
      </c>
      <c r="AH228" s="1216">
        <f t="shared" si="24"/>
        <v>0</v>
      </c>
      <c r="AI228" s="1216">
        <f t="shared" si="24"/>
        <v>0</v>
      </c>
      <c r="AJ228" s="1217">
        <f>IF(ISERROR(VLOOKUP($A228,기획현황!$F:$BS,기획현황!$AM$1,FALSE))=TRUE,0,VLOOKUP($A228,기획현황!$F:$BS,기획현황!$AM$1,FALSE))</f>
        <v>0</v>
      </c>
      <c r="AK228" s="1212">
        <f t="shared" si="26"/>
        <v>0</v>
      </c>
      <c r="AL228" s="31"/>
    </row>
    <row r="229" spans="2:38" ht="53.25" customHeight="1">
      <c r="B229" s="304" t="str">
        <f t="shared" si="28"/>
        <v/>
      </c>
      <c r="C229" s="1199">
        <f>IF(ISERROR(VLOOKUP($A229,기획현황!$F:$BS,기획현황!$AG$1,FALSE))=TRUE,0,VLOOKUP($A229,기획현황!$F:$BS,기획현황!$AG$1,FALSE))</f>
        <v>0</v>
      </c>
      <c r="D229" s="1199">
        <f>IF(ISERROR(VLOOKUP($A229,기획현황!$F:$BS,기획현황!$AK$1,FALSE))=TRUE,0,VLOOKUP($A229,기획현황!$F:$BS,기획현황!$AK$1,FALSE))</f>
        <v>0</v>
      </c>
      <c r="F229" s="1222"/>
      <c r="G229" s="1201" t="str">
        <f>IF(ISERROR(VLOOKUP($A229,기획현황!$F:$BS,기획현황!$U$1,FALSE))=TRUE,"",VLOOKUP($A229,기획현황!$F:$BS,기획현황!$U$1,FALSE))</f>
        <v/>
      </c>
      <c r="H229" s="1201" t="str">
        <f>IF(ISERROR(VLOOKUP($A229,기획현황!$F:$BS,기획현황!$X$1,FALSE))=TRUE,"",VLOOKUP($A229,기획현황!$F:$BS,기획현황!$X$1,FALSE))</f>
        <v/>
      </c>
      <c r="I229" s="1202" t="str">
        <f>IF(ISERROR(VLOOKUP($A229,기획현황!$F:$BS,기획현황!$AG$1,FALSE))=TRUE,"",VLOOKUP($A229,기획현황!$F:$BS,기획현황!$AG$1,FALSE))</f>
        <v/>
      </c>
      <c r="J229" s="1219">
        <f>SUMIF(기획현황!$F:$F,$A229,기획현황!$AF:$AF)</f>
        <v>0</v>
      </c>
      <c r="K229" s="1204">
        <f>IF(ISERROR(VLOOKUP($A229,기획현황!$F:$BS,기획현황!$AU$1,FALSE))=TRUE,0,VLOOKUP($A229,기획현황!$F:$BS,기획현황!$AU$1,FALSE))</f>
        <v>0</v>
      </c>
      <c r="L229" s="1205">
        <f>IF(ISERROR(VLOOKUP($A229,기획현황!$F:$BS,기획현황!$AV$1,FALSE))=TRUE,0,VLOOKUP($A229,기획현황!$F:$BS,기획현황!$AV$1,FALSE))</f>
        <v>0</v>
      </c>
      <c r="M229" s="1206">
        <f>IF(ISERROR(VLOOKUP($A229,기획현황!$F:$BS,기획현황!$AW$1,FALSE))=TRUE,0,VLOOKUP($A229,기획현황!$F:$BS,기획현황!$AW$1,FALSE))</f>
        <v>0</v>
      </c>
      <c r="N229" s="1214">
        <f>IF(ISERROR(VLOOKUP($A229,기획현황!$F:$BS,기획현황!$AP$1,FALSE))=TRUE,0,VLOOKUP($A229,기획현황!$F:$BS,기획현황!$AP$1,FALSE))</f>
        <v>0</v>
      </c>
      <c r="O229" s="1204">
        <f t="shared" si="25"/>
        <v>0</v>
      </c>
      <c r="P229" s="1218">
        <f t="shared" si="25"/>
        <v>0</v>
      </c>
      <c r="Q229" s="1215">
        <f t="shared" si="25"/>
        <v>0</v>
      </c>
      <c r="R229" s="1215">
        <f t="shared" si="25"/>
        <v>0</v>
      </c>
      <c r="S229" s="1216">
        <f t="shared" si="25"/>
        <v>0</v>
      </c>
      <c r="T229" s="1216">
        <f t="shared" si="25"/>
        <v>0</v>
      </c>
      <c r="U229" s="1217">
        <f>IF(ISERROR(VLOOKUP($A229,기획현황!$F:$BS,기획현황!$AM$1,FALSE))=TRUE,0,VLOOKUP($A229,기획현황!$F:$BS,기획현황!$AM$1,FALSE))</f>
        <v>0</v>
      </c>
      <c r="V229" s="1212">
        <f t="shared" si="27"/>
        <v>0</v>
      </c>
      <c r="W229" s="1213">
        <f>IF(ISERROR(VLOOKUP($A229,기획현황!$F:$BS,기획현황!$BG$1,FALSE))=TRUE,0,VLOOKUP($A229,기획현황!$F:$BS,기획현황!$BG$1,FALSE))</f>
        <v>0</v>
      </c>
      <c r="X229" s="1212"/>
      <c r="Y229" s="231"/>
      <c r="Z229" s="1204">
        <f t="shared" si="29"/>
        <v>0</v>
      </c>
      <c r="AA229" s="1205">
        <f t="shared" si="29"/>
        <v>0</v>
      </c>
      <c r="AB229" s="1220">
        <f t="shared" si="29"/>
        <v>0</v>
      </c>
      <c r="AC229" s="1214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204">
        <f t="shared" si="24"/>
        <v>0</v>
      </c>
      <c r="AE229" s="1215">
        <f t="shared" si="24"/>
        <v>0</v>
      </c>
      <c r="AF229" s="1215">
        <f t="shared" si="24"/>
        <v>0</v>
      </c>
      <c r="AG229" s="1215">
        <f t="shared" si="24"/>
        <v>0</v>
      </c>
      <c r="AH229" s="1216">
        <f t="shared" si="24"/>
        <v>0</v>
      </c>
      <c r="AI229" s="1216">
        <f t="shared" si="24"/>
        <v>0</v>
      </c>
      <c r="AJ229" s="1217">
        <f>IF(ISERROR(VLOOKUP($A229,기획현황!$F:$BS,기획현황!$AM$1,FALSE))=TRUE,0,VLOOKUP($A229,기획현황!$F:$BS,기획현황!$AM$1,FALSE))</f>
        <v>0</v>
      </c>
      <c r="AK229" s="1212">
        <f t="shared" si="26"/>
        <v>0</v>
      </c>
      <c r="AL229" s="31"/>
    </row>
    <row r="230" spans="2:38" ht="53.25" customHeight="1">
      <c r="B230" s="304" t="str">
        <f t="shared" si="28"/>
        <v/>
      </c>
      <c r="C230" s="1199">
        <f>IF(ISERROR(VLOOKUP($A230,기획현황!$F:$BS,기획현황!$AG$1,FALSE))=TRUE,0,VLOOKUP($A230,기획현황!$F:$BS,기획현황!$AG$1,FALSE))</f>
        <v>0</v>
      </c>
      <c r="D230" s="1199">
        <f>IF(ISERROR(VLOOKUP($A230,기획현황!$F:$BS,기획현황!$AK$1,FALSE))=TRUE,0,VLOOKUP($A230,기획현황!$F:$BS,기획현황!$AK$1,FALSE))</f>
        <v>0</v>
      </c>
      <c r="F230" s="1222"/>
      <c r="G230" s="1201" t="str">
        <f>IF(ISERROR(VLOOKUP($A230,기획현황!$F:$BS,기획현황!$U$1,FALSE))=TRUE,"",VLOOKUP($A230,기획현황!$F:$BS,기획현황!$U$1,FALSE))</f>
        <v/>
      </c>
      <c r="H230" s="1201" t="str">
        <f>IF(ISERROR(VLOOKUP($A230,기획현황!$F:$BS,기획현황!$X$1,FALSE))=TRUE,"",VLOOKUP($A230,기획현황!$F:$BS,기획현황!$X$1,FALSE))</f>
        <v/>
      </c>
      <c r="I230" s="1202" t="str">
        <f>IF(ISERROR(VLOOKUP($A230,기획현황!$F:$BS,기획현황!$AG$1,FALSE))=TRUE,"",VLOOKUP($A230,기획현황!$F:$BS,기획현황!$AG$1,FALSE))</f>
        <v/>
      </c>
      <c r="J230" s="1219">
        <f>SUMIF(기획현황!$F:$F,$A230,기획현황!$AF:$AF)</f>
        <v>0</v>
      </c>
      <c r="K230" s="1204">
        <f>IF(ISERROR(VLOOKUP($A230,기획현황!$F:$BS,기획현황!$AU$1,FALSE))=TRUE,0,VLOOKUP($A230,기획현황!$F:$BS,기획현황!$AU$1,FALSE))</f>
        <v>0</v>
      </c>
      <c r="L230" s="1205">
        <f>IF(ISERROR(VLOOKUP($A230,기획현황!$F:$BS,기획현황!$AV$1,FALSE))=TRUE,0,VLOOKUP($A230,기획현황!$F:$BS,기획현황!$AV$1,FALSE))</f>
        <v>0</v>
      </c>
      <c r="M230" s="1206">
        <f>IF(ISERROR(VLOOKUP($A230,기획현황!$F:$BS,기획현황!$AW$1,FALSE))=TRUE,0,VLOOKUP($A230,기획현황!$F:$BS,기획현황!$AW$1,FALSE))</f>
        <v>0</v>
      </c>
      <c r="N230" s="1214">
        <f>IF(ISERROR(VLOOKUP($A230,기획현황!$F:$BS,기획현황!$AP$1,FALSE))=TRUE,0,VLOOKUP($A230,기획현황!$F:$BS,기획현황!$AP$1,FALSE))</f>
        <v>0</v>
      </c>
      <c r="O230" s="1204">
        <f t="shared" si="25"/>
        <v>0</v>
      </c>
      <c r="P230" s="1218">
        <f t="shared" si="25"/>
        <v>0</v>
      </c>
      <c r="Q230" s="1215">
        <f t="shared" si="25"/>
        <v>0</v>
      </c>
      <c r="R230" s="1215">
        <f t="shared" si="25"/>
        <v>0</v>
      </c>
      <c r="S230" s="1216">
        <f t="shared" si="25"/>
        <v>0</v>
      </c>
      <c r="T230" s="1216">
        <f t="shared" si="25"/>
        <v>0</v>
      </c>
      <c r="U230" s="1217">
        <f>IF(ISERROR(VLOOKUP($A230,기획현황!$F:$BS,기획현황!$AM$1,FALSE))=TRUE,0,VLOOKUP($A230,기획현황!$F:$BS,기획현황!$AM$1,FALSE))</f>
        <v>0</v>
      </c>
      <c r="V230" s="1212">
        <f t="shared" si="27"/>
        <v>0</v>
      </c>
      <c r="W230" s="1213">
        <f>IF(ISERROR(VLOOKUP($A230,기획현황!$F:$BS,기획현황!$BG$1,FALSE))=TRUE,0,VLOOKUP($A230,기획현황!$F:$BS,기획현황!$BG$1,FALSE))</f>
        <v>0</v>
      </c>
      <c r="X230" s="1212"/>
      <c r="Y230" s="231"/>
      <c r="Z230" s="1204">
        <f t="shared" si="29"/>
        <v>0</v>
      </c>
      <c r="AA230" s="1205">
        <f t="shared" si="29"/>
        <v>0</v>
      </c>
      <c r="AB230" s="1220">
        <f t="shared" si="29"/>
        <v>0</v>
      </c>
      <c r="AC230" s="1214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204">
        <f t="shared" si="24"/>
        <v>0</v>
      </c>
      <c r="AE230" s="1215">
        <f t="shared" si="24"/>
        <v>0</v>
      </c>
      <c r="AF230" s="1215">
        <f t="shared" si="24"/>
        <v>0</v>
      </c>
      <c r="AG230" s="1215">
        <f t="shared" si="24"/>
        <v>0</v>
      </c>
      <c r="AH230" s="1216">
        <f t="shared" si="24"/>
        <v>0</v>
      </c>
      <c r="AI230" s="1216">
        <f t="shared" si="24"/>
        <v>0</v>
      </c>
      <c r="AJ230" s="1217">
        <f>IF(ISERROR(VLOOKUP($A230,기획현황!$F:$BS,기획현황!$AM$1,FALSE))=TRUE,0,VLOOKUP($A230,기획현황!$F:$BS,기획현황!$AM$1,FALSE))</f>
        <v>0</v>
      </c>
      <c r="AK230" s="1212">
        <f t="shared" si="26"/>
        <v>0</v>
      </c>
      <c r="AL230" s="31"/>
    </row>
    <row r="231" spans="2:38" ht="53.25" customHeight="1">
      <c r="B231" s="304" t="str">
        <f t="shared" si="28"/>
        <v/>
      </c>
      <c r="C231" s="1199">
        <f>IF(ISERROR(VLOOKUP($A231,기획현황!$F:$BS,기획현황!$AG$1,FALSE))=TRUE,0,VLOOKUP($A231,기획현황!$F:$BS,기획현황!$AG$1,FALSE))</f>
        <v>0</v>
      </c>
      <c r="D231" s="1199">
        <f>IF(ISERROR(VLOOKUP($A231,기획현황!$F:$BS,기획현황!$AK$1,FALSE))=TRUE,0,VLOOKUP($A231,기획현황!$F:$BS,기획현황!$AK$1,FALSE))</f>
        <v>0</v>
      </c>
      <c r="F231" s="1222"/>
      <c r="G231" s="1201" t="str">
        <f>IF(ISERROR(VLOOKUP($A231,기획현황!$F:$BS,기획현황!$U$1,FALSE))=TRUE,"",VLOOKUP($A231,기획현황!$F:$BS,기획현황!$U$1,FALSE))</f>
        <v/>
      </c>
      <c r="H231" s="1201" t="str">
        <f>IF(ISERROR(VLOOKUP($A231,기획현황!$F:$BS,기획현황!$X$1,FALSE))=TRUE,"",VLOOKUP($A231,기획현황!$F:$BS,기획현황!$X$1,FALSE))</f>
        <v/>
      </c>
      <c r="I231" s="1202" t="str">
        <f>IF(ISERROR(VLOOKUP($A231,기획현황!$F:$BS,기획현황!$AG$1,FALSE))=TRUE,"",VLOOKUP($A231,기획현황!$F:$BS,기획현황!$AG$1,FALSE))</f>
        <v/>
      </c>
      <c r="J231" s="1219">
        <f>SUMIF(기획현황!$F:$F,$A231,기획현황!$AF:$AF)</f>
        <v>0</v>
      </c>
      <c r="K231" s="1204">
        <f>IF(ISERROR(VLOOKUP($A231,기획현황!$F:$BS,기획현황!$AU$1,FALSE))=TRUE,0,VLOOKUP($A231,기획현황!$F:$BS,기획현황!$AU$1,FALSE))</f>
        <v>0</v>
      </c>
      <c r="L231" s="1205">
        <f>IF(ISERROR(VLOOKUP($A231,기획현황!$F:$BS,기획현황!$AV$1,FALSE))=TRUE,0,VLOOKUP($A231,기획현황!$F:$BS,기획현황!$AV$1,FALSE))</f>
        <v>0</v>
      </c>
      <c r="M231" s="1206">
        <f>IF(ISERROR(VLOOKUP($A231,기획현황!$F:$BS,기획현황!$AW$1,FALSE))=TRUE,0,VLOOKUP($A231,기획현황!$F:$BS,기획현황!$AW$1,FALSE))</f>
        <v>0</v>
      </c>
      <c r="N231" s="1214">
        <f>IF(ISERROR(VLOOKUP($A231,기획현황!$F:$BS,기획현황!$AP$1,FALSE))=TRUE,0,VLOOKUP($A231,기획현황!$F:$BS,기획현황!$AP$1,FALSE))</f>
        <v>0</v>
      </c>
      <c r="O231" s="1204">
        <f t="shared" si="25"/>
        <v>0</v>
      </c>
      <c r="P231" s="1218">
        <f t="shared" si="25"/>
        <v>0</v>
      </c>
      <c r="Q231" s="1215">
        <f t="shared" si="25"/>
        <v>0</v>
      </c>
      <c r="R231" s="1215">
        <f t="shared" si="25"/>
        <v>0</v>
      </c>
      <c r="S231" s="1216">
        <f t="shared" si="25"/>
        <v>0</v>
      </c>
      <c r="T231" s="1216">
        <f t="shared" si="25"/>
        <v>0</v>
      </c>
      <c r="U231" s="1217">
        <f>IF(ISERROR(VLOOKUP($A231,기획현황!$F:$BS,기획현황!$AM$1,FALSE))=TRUE,0,VLOOKUP($A231,기획현황!$F:$BS,기획현황!$AM$1,FALSE))</f>
        <v>0</v>
      </c>
      <c r="V231" s="1212">
        <f t="shared" si="27"/>
        <v>0</v>
      </c>
      <c r="W231" s="1213">
        <f>IF(ISERROR(VLOOKUP($A231,기획현황!$F:$BS,기획현황!$BG$1,FALSE))=TRUE,0,VLOOKUP($A231,기획현황!$F:$BS,기획현황!$BG$1,FALSE))</f>
        <v>0</v>
      </c>
      <c r="X231" s="1212"/>
      <c r="Y231" s="231"/>
      <c r="Z231" s="1204">
        <f t="shared" si="29"/>
        <v>0</v>
      </c>
      <c r="AA231" s="1205">
        <f t="shared" si="29"/>
        <v>0</v>
      </c>
      <c r="AB231" s="1220">
        <f t="shared" si="29"/>
        <v>0</v>
      </c>
      <c r="AC231" s="1214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204">
        <f t="shared" si="24"/>
        <v>0</v>
      </c>
      <c r="AE231" s="1215">
        <f t="shared" si="24"/>
        <v>0</v>
      </c>
      <c r="AF231" s="1215">
        <f t="shared" si="24"/>
        <v>0</v>
      </c>
      <c r="AG231" s="1215">
        <f t="shared" si="24"/>
        <v>0</v>
      </c>
      <c r="AH231" s="1216">
        <f t="shared" si="24"/>
        <v>0</v>
      </c>
      <c r="AI231" s="1216">
        <f t="shared" si="24"/>
        <v>0</v>
      </c>
      <c r="AJ231" s="1217">
        <f>IF(ISERROR(VLOOKUP($A231,기획현황!$F:$BS,기획현황!$AM$1,FALSE))=TRUE,0,VLOOKUP($A231,기획현황!$F:$BS,기획현황!$AM$1,FALSE))</f>
        <v>0</v>
      </c>
      <c r="AK231" s="1212">
        <f t="shared" si="26"/>
        <v>0</v>
      </c>
      <c r="AL231" s="31"/>
    </row>
    <row r="232" spans="2:38" ht="53.25" customHeight="1">
      <c r="B232" s="304" t="str">
        <f t="shared" si="28"/>
        <v/>
      </c>
      <c r="C232" s="1199">
        <f>IF(ISERROR(VLOOKUP($A232,기획현황!$F:$BS,기획현황!$AG$1,FALSE))=TRUE,0,VLOOKUP($A232,기획현황!$F:$BS,기획현황!$AG$1,FALSE))</f>
        <v>0</v>
      </c>
      <c r="D232" s="1199">
        <f>IF(ISERROR(VLOOKUP($A232,기획현황!$F:$BS,기획현황!$AK$1,FALSE))=TRUE,0,VLOOKUP($A232,기획현황!$F:$BS,기획현황!$AK$1,FALSE))</f>
        <v>0</v>
      </c>
      <c r="F232" s="1222"/>
      <c r="G232" s="1201" t="str">
        <f>IF(ISERROR(VLOOKUP($A232,기획현황!$F:$BS,기획현황!$U$1,FALSE))=TRUE,"",VLOOKUP($A232,기획현황!$F:$BS,기획현황!$U$1,FALSE))</f>
        <v/>
      </c>
      <c r="H232" s="1201" t="str">
        <f>IF(ISERROR(VLOOKUP($A232,기획현황!$F:$BS,기획현황!$X$1,FALSE))=TRUE,"",VLOOKUP($A232,기획현황!$F:$BS,기획현황!$X$1,FALSE))</f>
        <v/>
      </c>
      <c r="I232" s="1202" t="str">
        <f>IF(ISERROR(VLOOKUP($A232,기획현황!$F:$BS,기획현황!$AG$1,FALSE))=TRUE,"",VLOOKUP($A232,기획현황!$F:$BS,기획현황!$AG$1,FALSE))</f>
        <v/>
      </c>
      <c r="J232" s="1219">
        <f>SUMIF(기획현황!$F:$F,$A232,기획현황!$AF:$AF)</f>
        <v>0</v>
      </c>
      <c r="K232" s="1204">
        <f>IF(ISERROR(VLOOKUP($A232,기획현황!$F:$BS,기획현황!$AU$1,FALSE))=TRUE,0,VLOOKUP($A232,기획현황!$F:$BS,기획현황!$AU$1,FALSE))</f>
        <v>0</v>
      </c>
      <c r="L232" s="1205">
        <f>IF(ISERROR(VLOOKUP($A232,기획현황!$F:$BS,기획현황!$AV$1,FALSE))=TRUE,0,VLOOKUP($A232,기획현황!$F:$BS,기획현황!$AV$1,FALSE))</f>
        <v>0</v>
      </c>
      <c r="M232" s="1206">
        <f>IF(ISERROR(VLOOKUP($A232,기획현황!$F:$BS,기획현황!$AW$1,FALSE))=TRUE,0,VLOOKUP($A232,기획현황!$F:$BS,기획현황!$AW$1,FALSE))</f>
        <v>0</v>
      </c>
      <c r="N232" s="1214">
        <f>IF(ISERROR(VLOOKUP($A232,기획현황!$F:$BS,기획현황!$AP$1,FALSE))=TRUE,0,VLOOKUP($A232,기획현황!$F:$BS,기획현황!$AP$1,FALSE))</f>
        <v>0</v>
      </c>
      <c r="O232" s="1204">
        <f t="shared" si="25"/>
        <v>0</v>
      </c>
      <c r="P232" s="1218">
        <f t="shared" si="25"/>
        <v>0</v>
      </c>
      <c r="Q232" s="1215">
        <f t="shared" si="25"/>
        <v>0</v>
      </c>
      <c r="R232" s="1215">
        <f t="shared" si="25"/>
        <v>0</v>
      </c>
      <c r="S232" s="1216">
        <f t="shared" si="25"/>
        <v>0</v>
      </c>
      <c r="T232" s="1216">
        <f t="shared" si="25"/>
        <v>0</v>
      </c>
      <c r="U232" s="1217">
        <f>IF(ISERROR(VLOOKUP($A232,기획현황!$F:$BS,기획현황!$AM$1,FALSE))=TRUE,0,VLOOKUP($A232,기획현황!$F:$BS,기획현황!$AM$1,FALSE))</f>
        <v>0</v>
      </c>
      <c r="V232" s="1212">
        <f t="shared" si="27"/>
        <v>0</v>
      </c>
      <c r="W232" s="1213">
        <f>IF(ISERROR(VLOOKUP($A232,기획현황!$F:$BS,기획현황!$BG$1,FALSE))=TRUE,0,VLOOKUP($A232,기획현황!$F:$BS,기획현황!$BG$1,FALSE))</f>
        <v>0</v>
      </c>
      <c r="X232" s="1212"/>
      <c r="Y232" s="231"/>
      <c r="Z232" s="1204">
        <f t="shared" si="29"/>
        <v>0</v>
      </c>
      <c r="AA232" s="1205">
        <f t="shared" si="29"/>
        <v>0</v>
      </c>
      <c r="AB232" s="1220">
        <f t="shared" si="29"/>
        <v>0</v>
      </c>
      <c r="AC232" s="1214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204">
        <f t="shared" si="24"/>
        <v>0</v>
      </c>
      <c r="AE232" s="1215">
        <f t="shared" si="24"/>
        <v>0</v>
      </c>
      <c r="AF232" s="1215">
        <f t="shared" si="24"/>
        <v>0</v>
      </c>
      <c r="AG232" s="1215">
        <f t="shared" si="24"/>
        <v>0</v>
      </c>
      <c r="AH232" s="1216">
        <f t="shared" si="24"/>
        <v>0</v>
      </c>
      <c r="AI232" s="1216">
        <f t="shared" si="24"/>
        <v>0</v>
      </c>
      <c r="AJ232" s="1217">
        <f>IF(ISERROR(VLOOKUP($A232,기획현황!$F:$BS,기획현황!$AM$1,FALSE))=TRUE,0,VLOOKUP($A232,기획현황!$F:$BS,기획현황!$AM$1,FALSE))</f>
        <v>0</v>
      </c>
      <c r="AK232" s="1212">
        <f t="shared" si="26"/>
        <v>0</v>
      </c>
      <c r="AL232" s="31"/>
    </row>
    <row r="233" spans="2:38" ht="53.25" customHeight="1">
      <c r="B233" s="304" t="str">
        <f t="shared" si="28"/>
        <v/>
      </c>
      <c r="C233" s="1199">
        <f>IF(ISERROR(VLOOKUP($A233,기획현황!$F:$BS,기획현황!$AG$1,FALSE))=TRUE,0,VLOOKUP($A233,기획현황!$F:$BS,기획현황!$AG$1,FALSE))</f>
        <v>0</v>
      </c>
      <c r="D233" s="1199">
        <f>IF(ISERROR(VLOOKUP($A233,기획현황!$F:$BS,기획현황!$AK$1,FALSE))=TRUE,0,VLOOKUP($A233,기획현황!$F:$BS,기획현황!$AK$1,FALSE))</f>
        <v>0</v>
      </c>
      <c r="F233" s="1222"/>
      <c r="G233" s="1201" t="str">
        <f>IF(ISERROR(VLOOKUP($A233,기획현황!$F:$BS,기획현황!$U$1,FALSE))=TRUE,"",VLOOKUP($A233,기획현황!$F:$BS,기획현황!$U$1,FALSE))</f>
        <v/>
      </c>
      <c r="H233" s="1201" t="str">
        <f>IF(ISERROR(VLOOKUP($A233,기획현황!$F:$BS,기획현황!$X$1,FALSE))=TRUE,"",VLOOKUP($A233,기획현황!$F:$BS,기획현황!$X$1,FALSE))</f>
        <v/>
      </c>
      <c r="I233" s="1202" t="str">
        <f>IF(ISERROR(VLOOKUP($A233,기획현황!$F:$BS,기획현황!$AG$1,FALSE))=TRUE,"",VLOOKUP($A233,기획현황!$F:$BS,기획현황!$AG$1,FALSE))</f>
        <v/>
      </c>
      <c r="J233" s="1219">
        <f>SUMIF(기획현황!$F:$F,$A233,기획현황!$AF:$AF)</f>
        <v>0</v>
      </c>
      <c r="K233" s="1204">
        <f>IF(ISERROR(VLOOKUP($A233,기획현황!$F:$BS,기획현황!$AU$1,FALSE))=TRUE,0,VLOOKUP($A233,기획현황!$F:$BS,기획현황!$AU$1,FALSE))</f>
        <v>0</v>
      </c>
      <c r="L233" s="1205">
        <f>IF(ISERROR(VLOOKUP($A233,기획현황!$F:$BS,기획현황!$AV$1,FALSE))=TRUE,0,VLOOKUP($A233,기획현황!$F:$BS,기획현황!$AV$1,FALSE))</f>
        <v>0</v>
      </c>
      <c r="M233" s="1206">
        <f>IF(ISERROR(VLOOKUP($A233,기획현황!$F:$BS,기획현황!$AW$1,FALSE))=TRUE,0,VLOOKUP($A233,기획현황!$F:$BS,기획현황!$AW$1,FALSE))</f>
        <v>0</v>
      </c>
      <c r="N233" s="1214">
        <f>IF(ISERROR(VLOOKUP($A233,기획현황!$F:$BS,기획현황!$AP$1,FALSE))=TRUE,0,VLOOKUP($A233,기획현황!$F:$BS,기획현황!$AP$1,FALSE))</f>
        <v>0</v>
      </c>
      <c r="O233" s="1204">
        <f t="shared" si="25"/>
        <v>0</v>
      </c>
      <c r="P233" s="1218">
        <f t="shared" si="25"/>
        <v>0</v>
      </c>
      <c r="Q233" s="1215">
        <f t="shared" si="25"/>
        <v>0</v>
      </c>
      <c r="R233" s="1215">
        <f t="shared" si="25"/>
        <v>0</v>
      </c>
      <c r="S233" s="1216">
        <f t="shared" si="25"/>
        <v>0</v>
      </c>
      <c r="T233" s="1216">
        <f t="shared" si="25"/>
        <v>0</v>
      </c>
      <c r="U233" s="1217">
        <f>IF(ISERROR(VLOOKUP($A233,기획현황!$F:$BS,기획현황!$AM$1,FALSE))=TRUE,0,VLOOKUP($A233,기획현황!$F:$BS,기획현황!$AM$1,FALSE))</f>
        <v>0</v>
      </c>
      <c r="V233" s="1212">
        <f t="shared" si="27"/>
        <v>0</v>
      </c>
      <c r="W233" s="1213">
        <f>IF(ISERROR(VLOOKUP($A233,기획현황!$F:$BS,기획현황!$BG$1,FALSE))=TRUE,0,VLOOKUP($A233,기획현황!$F:$BS,기획현황!$BG$1,FALSE))</f>
        <v>0</v>
      </c>
      <c r="X233" s="1212"/>
      <c r="Y233" s="231"/>
      <c r="Z233" s="1204">
        <f t="shared" si="29"/>
        <v>0</v>
      </c>
      <c r="AA233" s="1205">
        <f t="shared" si="29"/>
        <v>0</v>
      </c>
      <c r="AB233" s="1220">
        <f t="shared" si="29"/>
        <v>0</v>
      </c>
      <c r="AC233" s="1214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204">
        <f t="shared" si="24"/>
        <v>0</v>
      </c>
      <c r="AE233" s="1215">
        <f t="shared" si="24"/>
        <v>0</v>
      </c>
      <c r="AF233" s="1215">
        <f t="shared" si="24"/>
        <v>0</v>
      </c>
      <c r="AG233" s="1215">
        <f t="shared" si="24"/>
        <v>0</v>
      </c>
      <c r="AH233" s="1216">
        <f t="shared" si="24"/>
        <v>0</v>
      </c>
      <c r="AI233" s="1216">
        <f t="shared" si="24"/>
        <v>0</v>
      </c>
      <c r="AJ233" s="1217">
        <f>IF(ISERROR(VLOOKUP($A233,기획현황!$F:$BS,기획현황!$AM$1,FALSE))=TRUE,0,VLOOKUP($A233,기획현황!$F:$BS,기획현황!$AM$1,FALSE))</f>
        <v>0</v>
      </c>
      <c r="AK233" s="1212">
        <f t="shared" si="26"/>
        <v>0</v>
      </c>
      <c r="AL233" s="31"/>
    </row>
    <row r="234" spans="2:38" ht="53.25" customHeight="1">
      <c r="B234" s="304" t="str">
        <f t="shared" si="28"/>
        <v/>
      </c>
      <c r="C234" s="1199">
        <f>IF(ISERROR(VLOOKUP($A234,기획현황!$F:$BS,기획현황!$AG$1,FALSE))=TRUE,0,VLOOKUP($A234,기획현황!$F:$BS,기획현황!$AG$1,FALSE))</f>
        <v>0</v>
      </c>
      <c r="D234" s="1199">
        <f>IF(ISERROR(VLOOKUP($A234,기획현황!$F:$BS,기획현황!$AK$1,FALSE))=TRUE,0,VLOOKUP($A234,기획현황!$F:$BS,기획현황!$AK$1,FALSE))</f>
        <v>0</v>
      </c>
      <c r="F234" s="1222"/>
      <c r="G234" s="1201" t="str">
        <f>IF(ISERROR(VLOOKUP($A234,기획현황!$F:$BS,기획현황!$U$1,FALSE))=TRUE,"",VLOOKUP($A234,기획현황!$F:$BS,기획현황!$U$1,FALSE))</f>
        <v/>
      </c>
      <c r="H234" s="1201" t="str">
        <f>IF(ISERROR(VLOOKUP($A234,기획현황!$F:$BS,기획현황!$X$1,FALSE))=TRUE,"",VLOOKUP($A234,기획현황!$F:$BS,기획현황!$X$1,FALSE))</f>
        <v/>
      </c>
      <c r="I234" s="1202" t="str">
        <f>IF(ISERROR(VLOOKUP($A234,기획현황!$F:$BS,기획현황!$AG$1,FALSE))=TRUE,"",VLOOKUP($A234,기획현황!$F:$BS,기획현황!$AG$1,FALSE))</f>
        <v/>
      </c>
      <c r="J234" s="1219">
        <f>SUMIF(기획현황!$F:$F,$A234,기획현황!$AF:$AF)</f>
        <v>0</v>
      </c>
      <c r="K234" s="1204">
        <f>IF(ISERROR(VLOOKUP($A234,기획현황!$F:$BS,기획현황!$AU$1,FALSE))=TRUE,0,VLOOKUP($A234,기획현황!$F:$BS,기획현황!$AU$1,FALSE))</f>
        <v>0</v>
      </c>
      <c r="L234" s="1205">
        <f>IF(ISERROR(VLOOKUP($A234,기획현황!$F:$BS,기획현황!$AV$1,FALSE))=TRUE,0,VLOOKUP($A234,기획현황!$F:$BS,기획현황!$AV$1,FALSE))</f>
        <v>0</v>
      </c>
      <c r="M234" s="1206">
        <f>IF(ISERROR(VLOOKUP($A234,기획현황!$F:$BS,기획현황!$AW$1,FALSE))=TRUE,0,VLOOKUP($A234,기획현황!$F:$BS,기획현황!$AW$1,FALSE))</f>
        <v>0</v>
      </c>
      <c r="N234" s="1214">
        <f>IF(ISERROR(VLOOKUP($A234,기획현황!$F:$BS,기획현황!$AP$1,FALSE))=TRUE,0,VLOOKUP($A234,기획현황!$F:$BS,기획현황!$AP$1,FALSE))</f>
        <v>0</v>
      </c>
      <c r="O234" s="1204">
        <f t="shared" si="25"/>
        <v>0</v>
      </c>
      <c r="P234" s="1218">
        <f t="shared" si="25"/>
        <v>0</v>
      </c>
      <c r="Q234" s="1215">
        <f t="shared" si="25"/>
        <v>0</v>
      </c>
      <c r="R234" s="1215">
        <f t="shared" ref="O234:T276" si="30">($N234*1.1)*R$4</f>
        <v>0</v>
      </c>
      <c r="S234" s="1216">
        <f t="shared" si="30"/>
        <v>0</v>
      </c>
      <c r="T234" s="1216">
        <f t="shared" si="30"/>
        <v>0</v>
      </c>
      <c r="U234" s="1217">
        <f>IF(ISERROR(VLOOKUP($A234,기획현황!$F:$BS,기획현황!$AM$1,FALSE))=TRUE,0,VLOOKUP($A234,기획현황!$F:$BS,기획현황!$AM$1,FALSE))</f>
        <v>0</v>
      </c>
      <c r="V234" s="1212">
        <f t="shared" si="27"/>
        <v>0</v>
      </c>
      <c r="W234" s="1213">
        <f>IF(ISERROR(VLOOKUP($A234,기획현황!$F:$BS,기획현황!$BG$1,FALSE))=TRUE,0,VLOOKUP($A234,기획현황!$F:$BS,기획현황!$BG$1,FALSE))</f>
        <v>0</v>
      </c>
      <c r="X234" s="1212"/>
      <c r="Y234" s="231"/>
      <c r="Z234" s="1204">
        <f t="shared" si="29"/>
        <v>0</v>
      </c>
      <c r="AA234" s="1205">
        <f t="shared" si="29"/>
        <v>0</v>
      </c>
      <c r="AB234" s="1220">
        <f t="shared" si="29"/>
        <v>0</v>
      </c>
      <c r="AC234" s="1214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204">
        <f t="shared" ref="AD234:AI276" si="31">($N234*1.1)*AD$4</f>
        <v>0</v>
      </c>
      <c r="AE234" s="1215">
        <f t="shared" si="31"/>
        <v>0</v>
      </c>
      <c r="AF234" s="1215">
        <f t="shared" si="31"/>
        <v>0</v>
      </c>
      <c r="AG234" s="1215">
        <f t="shared" si="31"/>
        <v>0</v>
      </c>
      <c r="AH234" s="1216">
        <f t="shared" si="31"/>
        <v>0</v>
      </c>
      <c r="AI234" s="1216">
        <f t="shared" si="31"/>
        <v>0</v>
      </c>
      <c r="AJ234" s="1217">
        <f>IF(ISERROR(VLOOKUP($A234,기획현황!$F:$BS,기획현황!$AM$1,FALSE))=TRUE,0,VLOOKUP($A234,기획현황!$F:$BS,기획현황!$AM$1,FALSE))</f>
        <v>0</v>
      </c>
      <c r="AK234" s="1212">
        <f t="shared" si="26"/>
        <v>0</v>
      </c>
      <c r="AL234" s="31"/>
    </row>
    <row r="235" spans="2:38" ht="53.25" customHeight="1">
      <c r="B235" s="304" t="str">
        <f t="shared" si="28"/>
        <v/>
      </c>
      <c r="C235" s="1199">
        <f>IF(ISERROR(VLOOKUP($A235,기획현황!$F:$BS,기획현황!$AG$1,FALSE))=TRUE,0,VLOOKUP($A235,기획현황!$F:$BS,기획현황!$AG$1,FALSE))</f>
        <v>0</v>
      </c>
      <c r="D235" s="1199">
        <f>IF(ISERROR(VLOOKUP($A235,기획현황!$F:$BS,기획현황!$AK$1,FALSE))=TRUE,0,VLOOKUP($A235,기획현황!$F:$BS,기획현황!$AK$1,FALSE))</f>
        <v>0</v>
      </c>
      <c r="F235" s="1222"/>
      <c r="G235" s="1201" t="str">
        <f>IF(ISERROR(VLOOKUP($A235,기획현황!$F:$BS,기획현황!$U$1,FALSE))=TRUE,"",VLOOKUP($A235,기획현황!$F:$BS,기획현황!$U$1,FALSE))</f>
        <v/>
      </c>
      <c r="H235" s="1201" t="str">
        <f>IF(ISERROR(VLOOKUP($A235,기획현황!$F:$BS,기획현황!$X$1,FALSE))=TRUE,"",VLOOKUP($A235,기획현황!$F:$BS,기획현황!$X$1,FALSE))</f>
        <v/>
      </c>
      <c r="I235" s="1202" t="str">
        <f>IF(ISERROR(VLOOKUP($A235,기획현황!$F:$BS,기획현황!$AG$1,FALSE))=TRUE,"",VLOOKUP($A235,기획현황!$F:$BS,기획현황!$AG$1,FALSE))</f>
        <v/>
      </c>
      <c r="J235" s="1219">
        <f>SUMIF(기획현황!$F:$F,$A235,기획현황!$AF:$AF)</f>
        <v>0</v>
      </c>
      <c r="K235" s="1204">
        <f>IF(ISERROR(VLOOKUP($A235,기획현황!$F:$BS,기획현황!$AU$1,FALSE))=TRUE,0,VLOOKUP($A235,기획현황!$F:$BS,기획현황!$AU$1,FALSE))</f>
        <v>0</v>
      </c>
      <c r="L235" s="1205">
        <f>IF(ISERROR(VLOOKUP($A235,기획현황!$F:$BS,기획현황!$AV$1,FALSE))=TRUE,0,VLOOKUP($A235,기획현황!$F:$BS,기획현황!$AV$1,FALSE))</f>
        <v>0</v>
      </c>
      <c r="M235" s="1206">
        <f>IF(ISERROR(VLOOKUP($A235,기획현황!$F:$BS,기획현황!$AW$1,FALSE))=TRUE,0,VLOOKUP($A235,기획현황!$F:$BS,기획현황!$AW$1,FALSE))</f>
        <v>0</v>
      </c>
      <c r="N235" s="1214">
        <f>IF(ISERROR(VLOOKUP($A235,기획현황!$F:$BS,기획현황!$AP$1,FALSE))=TRUE,0,VLOOKUP($A235,기획현황!$F:$BS,기획현황!$AP$1,FALSE))</f>
        <v>0</v>
      </c>
      <c r="O235" s="1204">
        <f t="shared" si="30"/>
        <v>0</v>
      </c>
      <c r="P235" s="1218">
        <f t="shared" si="30"/>
        <v>0</v>
      </c>
      <c r="Q235" s="1215">
        <f t="shared" si="30"/>
        <v>0</v>
      </c>
      <c r="R235" s="1215">
        <f t="shared" si="30"/>
        <v>0</v>
      </c>
      <c r="S235" s="1216">
        <f t="shared" si="30"/>
        <v>0</v>
      </c>
      <c r="T235" s="1216">
        <f t="shared" si="30"/>
        <v>0</v>
      </c>
      <c r="U235" s="1217">
        <f>IF(ISERROR(VLOOKUP($A235,기획현황!$F:$BS,기획현황!$AM$1,FALSE))=TRUE,0,VLOOKUP($A235,기획현황!$F:$BS,기획현황!$AM$1,FALSE))</f>
        <v>0</v>
      </c>
      <c r="V235" s="1212">
        <f t="shared" si="27"/>
        <v>0</v>
      </c>
      <c r="W235" s="1213">
        <f>IF(ISERROR(VLOOKUP($A235,기획현황!$F:$BS,기획현황!$BG$1,FALSE))=TRUE,0,VLOOKUP($A235,기획현황!$F:$BS,기획현황!$BG$1,FALSE))</f>
        <v>0</v>
      </c>
      <c r="X235" s="1212"/>
      <c r="Y235" s="231"/>
      <c r="Z235" s="1204">
        <f t="shared" si="29"/>
        <v>0</v>
      </c>
      <c r="AA235" s="1205">
        <f t="shared" si="29"/>
        <v>0</v>
      </c>
      <c r="AB235" s="1220">
        <f t="shared" si="29"/>
        <v>0</v>
      </c>
      <c r="AC235" s="1214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204">
        <f t="shared" si="31"/>
        <v>0</v>
      </c>
      <c r="AE235" s="1215">
        <f t="shared" si="31"/>
        <v>0</v>
      </c>
      <c r="AF235" s="1215">
        <f t="shared" si="31"/>
        <v>0</v>
      </c>
      <c r="AG235" s="1215">
        <f t="shared" si="31"/>
        <v>0</v>
      </c>
      <c r="AH235" s="1216">
        <f t="shared" si="31"/>
        <v>0</v>
      </c>
      <c r="AI235" s="1216">
        <f t="shared" si="31"/>
        <v>0</v>
      </c>
      <c r="AJ235" s="1217">
        <f>IF(ISERROR(VLOOKUP($A235,기획현황!$F:$BS,기획현황!$AM$1,FALSE))=TRUE,0,VLOOKUP($A235,기획현황!$F:$BS,기획현황!$AM$1,FALSE))</f>
        <v>0</v>
      </c>
      <c r="AK235" s="1212">
        <f t="shared" si="26"/>
        <v>0</v>
      </c>
      <c r="AL235" s="31"/>
    </row>
    <row r="236" spans="2:38" ht="53.25" customHeight="1">
      <c r="B236" s="304" t="str">
        <f t="shared" si="28"/>
        <v/>
      </c>
      <c r="C236" s="1199">
        <f>IF(ISERROR(VLOOKUP($A236,기획현황!$F:$BS,기획현황!$AG$1,FALSE))=TRUE,0,VLOOKUP($A236,기획현황!$F:$BS,기획현황!$AG$1,FALSE))</f>
        <v>0</v>
      </c>
      <c r="D236" s="1199">
        <f>IF(ISERROR(VLOOKUP($A236,기획현황!$F:$BS,기획현황!$AK$1,FALSE))=TRUE,0,VLOOKUP($A236,기획현황!$F:$BS,기획현황!$AK$1,FALSE))</f>
        <v>0</v>
      </c>
      <c r="F236" s="1222"/>
      <c r="G236" s="1201" t="str">
        <f>IF(ISERROR(VLOOKUP($A236,기획현황!$F:$BS,기획현황!$U$1,FALSE))=TRUE,"",VLOOKUP($A236,기획현황!$F:$BS,기획현황!$U$1,FALSE))</f>
        <v/>
      </c>
      <c r="H236" s="1201" t="str">
        <f>IF(ISERROR(VLOOKUP($A236,기획현황!$F:$BS,기획현황!$X$1,FALSE))=TRUE,"",VLOOKUP($A236,기획현황!$F:$BS,기획현황!$X$1,FALSE))</f>
        <v/>
      </c>
      <c r="I236" s="1202" t="str">
        <f>IF(ISERROR(VLOOKUP($A236,기획현황!$F:$BS,기획현황!$AG$1,FALSE))=TRUE,"",VLOOKUP($A236,기획현황!$F:$BS,기획현황!$AG$1,FALSE))</f>
        <v/>
      </c>
      <c r="J236" s="1219">
        <f>SUMIF(기획현황!$F:$F,$A236,기획현황!$AF:$AF)</f>
        <v>0</v>
      </c>
      <c r="K236" s="1204">
        <f>IF(ISERROR(VLOOKUP($A236,기획현황!$F:$BS,기획현황!$AU$1,FALSE))=TRUE,0,VLOOKUP($A236,기획현황!$F:$BS,기획현황!$AU$1,FALSE))</f>
        <v>0</v>
      </c>
      <c r="L236" s="1205">
        <f>IF(ISERROR(VLOOKUP($A236,기획현황!$F:$BS,기획현황!$AV$1,FALSE))=TRUE,0,VLOOKUP($A236,기획현황!$F:$BS,기획현황!$AV$1,FALSE))</f>
        <v>0</v>
      </c>
      <c r="M236" s="1206">
        <f>IF(ISERROR(VLOOKUP($A236,기획현황!$F:$BS,기획현황!$AW$1,FALSE))=TRUE,0,VLOOKUP($A236,기획현황!$F:$BS,기획현황!$AW$1,FALSE))</f>
        <v>0</v>
      </c>
      <c r="N236" s="1214">
        <f>IF(ISERROR(VLOOKUP($A236,기획현황!$F:$BS,기획현황!$AP$1,FALSE))=TRUE,0,VLOOKUP($A236,기획현황!$F:$BS,기획현황!$AP$1,FALSE))</f>
        <v>0</v>
      </c>
      <c r="O236" s="1204">
        <f t="shared" si="30"/>
        <v>0</v>
      </c>
      <c r="P236" s="1218">
        <f t="shared" si="30"/>
        <v>0</v>
      </c>
      <c r="Q236" s="1215">
        <f t="shared" si="30"/>
        <v>0</v>
      </c>
      <c r="R236" s="1215">
        <f t="shared" si="30"/>
        <v>0</v>
      </c>
      <c r="S236" s="1216">
        <f t="shared" si="30"/>
        <v>0</v>
      </c>
      <c r="T236" s="1216">
        <f t="shared" si="30"/>
        <v>0</v>
      </c>
      <c r="U236" s="1217">
        <f>IF(ISERROR(VLOOKUP($A236,기획현황!$F:$BS,기획현황!$AM$1,FALSE))=TRUE,0,VLOOKUP($A236,기획현황!$F:$BS,기획현황!$AM$1,FALSE))</f>
        <v>0</v>
      </c>
      <c r="V236" s="1212">
        <f t="shared" si="27"/>
        <v>0</v>
      </c>
      <c r="W236" s="1213">
        <f>IF(ISERROR(VLOOKUP($A236,기획현황!$F:$BS,기획현황!$BG$1,FALSE))=TRUE,0,VLOOKUP($A236,기획현황!$F:$BS,기획현황!$BG$1,FALSE))</f>
        <v>0</v>
      </c>
      <c r="X236" s="1212"/>
      <c r="Y236" s="231"/>
      <c r="Z236" s="1204">
        <f t="shared" si="29"/>
        <v>0</v>
      </c>
      <c r="AA236" s="1205">
        <f t="shared" si="29"/>
        <v>0</v>
      </c>
      <c r="AB236" s="1220">
        <f t="shared" si="29"/>
        <v>0</v>
      </c>
      <c r="AC236" s="1214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204">
        <f t="shared" si="31"/>
        <v>0</v>
      </c>
      <c r="AE236" s="1215">
        <f t="shared" si="31"/>
        <v>0</v>
      </c>
      <c r="AF236" s="1215">
        <f t="shared" si="31"/>
        <v>0</v>
      </c>
      <c r="AG236" s="1215">
        <f t="shared" si="31"/>
        <v>0</v>
      </c>
      <c r="AH236" s="1216">
        <f t="shared" si="31"/>
        <v>0</v>
      </c>
      <c r="AI236" s="1216">
        <f t="shared" si="31"/>
        <v>0</v>
      </c>
      <c r="AJ236" s="1217">
        <f>IF(ISERROR(VLOOKUP($A236,기획현황!$F:$BS,기획현황!$AM$1,FALSE))=TRUE,0,VLOOKUP($A236,기획현황!$F:$BS,기획현황!$AM$1,FALSE))</f>
        <v>0</v>
      </c>
      <c r="AK236" s="1212">
        <f t="shared" si="26"/>
        <v>0</v>
      </c>
      <c r="AL236" s="31"/>
    </row>
    <row r="237" spans="2:38" ht="53.25" customHeight="1">
      <c r="B237" s="304" t="str">
        <f t="shared" si="28"/>
        <v/>
      </c>
      <c r="C237" s="1199">
        <f>IF(ISERROR(VLOOKUP($A237,기획현황!$F:$BS,기획현황!$AG$1,FALSE))=TRUE,0,VLOOKUP($A237,기획현황!$F:$BS,기획현황!$AG$1,FALSE))</f>
        <v>0</v>
      </c>
      <c r="D237" s="1199">
        <f>IF(ISERROR(VLOOKUP($A237,기획현황!$F:$BS,기획현황!$AK$1,FALSE))=TRUE,0,VLOOKUP($A237,기획현황!$F:$BS,기획현황!$AK$1,FALSE))</f>
        <v>0</v>
      </c>
      <c r="F237" s="1222"/>
      <c r="G237" s="1201" t="str">
        <f>IF(ISERROR(VLOOKUP($A237,기획현황!$F:$BS,기획현황!$U$1,FALSE))=TRUE,"",VLOOKUP($A237,기획현황!$F:$BS,기획현황!$U$1,FALSE))</f>
        <v/>
      </c>
      <c r="H237" s="1201" t="str">
        <f>IF(ISERROR(VLOOKUP($A237,기획현황!$F:$BS,기획현황!$X$1,FALSE))=TRUE,"",VLOOKUP($A237,기획현황!$F:$BS,기획현황!$X$1,FALSE))</f>
        <v/>
      </c>
      <c r="I237" s="1202" t="str">
        <f>IF(ISERROR(VLOOKUP($A237,기획현황!$F:$BS,기획현황!$AG$1,FALSE))=TRUE,"",VLOOKUP($A237,기획현황!$F:$BS,기획현황!$AG$1,FALSE))</f>
        <v/>
      </c>
      <c r="J237" s="1219">
        <f>SUMIF(기획현황!$F:$F,$A237,기획현황!$AF:$AF)</f>
        <v>0</v>
      </c>
      <c r="K237" s="1204">
        <f>IF(ISERROR(VLOOKUP($A237,기획현황!$F:$BS,기획현황!$AU$1,FALSE))=TRUE,0,VLOOKUP($A237,기획현황!$F:$BS,기획현황!$AU$1,FALSE))</f>
        <v>0</v>
      </c>
      <c r="L237" s="1205">
        <f>IF(ISERROR(VLOOKUP($A237,기획현황!$F:$BS,기획현황!$AV$1,FALSE))=TRUE,0,VLOOKUP($A237,기획현황!$F:$BS,기획현황!$AV$1,FALSE))</f>
        <v>0</v>
      </c>
      <c r="M237" s="1206">
        <f>IF(ISERROR(VLOOKUP($A237,기획현황!$F:$BS,기획현황!$AW$1,FALSE))=TRUE,0,VLOOKUP($A237,기획현황!$F:$BS,기획현황!$AW$1,FALSE))</f>
        <v>0</v>
      </c>
      <c r="N237" s="1214">
        <f>IF(ISERROR(VLOOKUP($A237,기획현황!$F:$BS,기획현황!$AP$1,FALSE))=TRUE,0,VLOOKUP($A237,기획현황!$F:$BS,기획현황!$AP$1,FALSE))</f>
        <v>0</v>
      </c>
      <c r="O237" s="1204">
        <f t="shared" si="30"/>
        <v>0</v>
      </c>
      <c r="P237" s="1218">
        <f t="shared" si="30"/>
        <v>0</v>
      </c>
      <c r="Q237" s="1215">
        <f t="shared" si="30"/>
        <v>0</v>
      </c>
      <c r="R237" s="1215">
        <f t="shared" si="30"/>
        <v>0</v>
      </c>
      <c r="S237" s="1216">
        <f t="shared" si="30"/>
        <v>0</v>
      </c>
      <c r="T237" s="1216">
        <f t="shared" si="30"/>
        <v>0</v>
      </c>
      <c r="U237" s="1217">
        <f>IF(ISERROR(VLOOKUP($A237,기획현황!$F:$BS,기획현황!$AM$1,FALSE))=TRUE,0,VLOOKUP($A237,기획현황!$F:$BS,기획현황!$AM$1,FALSE))</f>
        <v>0</v>
      </c>
      <c r="V237" s="1212">
        <f t="shared" si="27"/>
        <v>0</v>
      </c>
      <c r="W237" s="1213">
        <f>IF(ISERROR(VLOOKUP($A237,기획현황!$F:$BS,기획현황!$BG$1,FALSE))=TRUE,0,VLOOKUP($A237,기획현황!$F:$BS,기획현황!$BG$1,FALSE))</f>
        <v>0</v>
      </c>
      <c r="X237" s="1212"/>
      <c r="Y237" s="231"/>
      <c r="Z237" s="1204">
        <f t="shared" si="29"/>
        <v>0</v>
      </c>
      <c r="AA237" s="1205">
        <f t="shared" si="29"/>
        <v>0</v>
      </c>
      <c r="AB237" s="1220">
        <f t="shared" si="29"/>
        <v>0</v>
      </c>
      <c r="AC237" s="1214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204">
        <f t="shared" si="31"/>
        <v>0</v>
      </c>
      <c r="AE237" s="1215">
        <f t="shared" si="31"/>
        <v>0</v>
      </c>
      <c r="AF237" s="1215">
        <f t="shared" si="31"/>
        <v>0</v>
      </c>
      <c r="AG237" s="1215">
        <f t="shared" si="31"/>
        <v>0</v>
      </c>
      <c r="AH237" s="1216">
        <f t="shared" si="31"/>
        <v>0</v>
      </c>
      <c r="AI237" s="1216">
        <f t="shared" si="31"/>
        <v>0</v>
      </c>
      <c r="AJ237" s="1217">
        <f>IF(ISERROR(VLOOKUP($A237,기획현황!$F:$BS,기획현황!$AM$1,FALSE))=TRUE,0,VLOOKUP($A237,기획현황!$F:$BS,기획현황!$AM$1,FALSE))</f>
        <v>0</v>
      </c>
      <c r="AK237" s="1212">
        <f t="shared" si="26"/>
        <v>0</v>
      </c>
      <c r="AL237" s="31"/>
    </row>
    <row r="238" spans="2:38" ht="53.25" customHeight="1">
      <c r="B238" s="304" t="str">
        <f t="shared" si="28"/>
        <v/>
      </c>
      <c r="C238" s="1199">
        <f>IF(ISERROR(VLOOKUP($A238,기획현황!$F:$BS,기획현황!$AG$1,FALSE))=TRUE,0,VLOOKUP($A238,기획현황!$F:$BS,기획현황!$AG$1,FALSE))</f>
        <v>0</v>
      </c>
      <c r="D238" s="1199">
        <f>IF(ISERROR(VLOOKUP($A238,기획현황!$F:$BS,기획현황!$AK$1,FALSE))=TRUE,0,VLOOKUP($A238,기획현황!$F:$BS,기획현황!$AK$1,FALSE))</f>
        <v>0</v>
      </c>
      <c r="F238" s="1222"/>
      <c r="G238" s="1201" t="str">
        <f>IF(ISERROR(VLOOKUP($A238,기획현황!$F:$BS,기획현황!$U$1,FALSE))=TRUE,"",VLOOKUP($A238,기획현황!$F:$BS,기획현황!$U$1,FALSE))</f>
        <v/>
      </c>
      <c r="H238" s="1201" t="str">
        <f>IF(ISERROR(VLOOKUP($A238,기획현황!$F:$BS,기획현황!$X$1,FALSE))=TRUE,"",VLOOKUP($A238,기획현황!$F:$BS,기획현황!$X$1,FALSE))</f>
        <v/>
      </c>
      <c r="I238" s="1202" t="str">
        <f>IF(ISERROR(VLOOKUP($A238,기획현황!$F:$BS,기획현황!$AG$1,FALSE))=TRUE,"",VLOOKUP($A238,기획현황!$F:$BS,기획현황!$AG$1,FALSE))</f>
        <v/>
      </c>
      <c r="J238" s="1219">
        <f>SUMIF(기획현황!$F:$F,$A238,기획현황!$AF:$AF)</f>
        <v>0</v>
      </c>
      <c r="K238" s="1204">
        <f>IF(ISERROR(VLOOKUP($A238,기획현황!$F:$BS,기획현황!$AU$1,FALSE))=TRUE,0,VLOOKUP($A238,기획현황!$F:$BS,기획현황!$AU$1,FALSE))</f>
        <v>0</v>
      </c>
      <c r="L238" s="1205">
        <f>IF(ISERROR(VLOOKUP($A238,기획현황!$F:$BS,기획현황!$AV$1,FALSE))=TRUE,0,VLOOKUP($A238,기획현황!$F:$BS,기획현황!$AV$1,FALSE))</f>
        <v>0</v>
      </c>
      <c r="M238" s="1206">
        <f>IF(ISERROR(VLOOKUP($A238,기획현황!$F:$BS,기획현황!$AW$1,FALSE))=TRUE,0,VLOOKUP($A238,기획현황!$F:$BS,기획현황!$AW$1,FALSE))</f>
        <v>0</v>
      </c>
      <c r="N238" s="1214">
        <f>IF(ISERROR(VLOOKUP($A238,기획현황!$F:$BS,기획현황!$AP$1,FALSE))=TRUE,0,VLOOKUP($A238,기획현황!$F:$BS,기획현황!$AP$1,FALSE))</f>
        <v>0</v>
      </c>
      <c r="O238" s="1204">
        <f t="shared" si="30"/>
        <v>0</v>
      </c>
      <c r="P238" s="1218">
        <f t="shared" si="30"/>
        <v>0</v>
      </c>
      <c r="Q238" s="1215">
        <f t="shared" si="30"/>
        <v>0</v>
      </c>
      <c r="R238" s="1215">
        <f t="shared" si="30"/>
        <v>0</v>
      </c>
      <c r="S238" s="1216">
        <f t="shared" si="30"/>
        <v>0</v>
      </c>
      <c r="T238" s="1216">
        <f t="shared" si="30"/>
        <v>0</v>
      </c>
      <c r="U238" s="1217">
        <f>IF(ISERROR(VLOOKUP($A238,기획현황!$F:$BS,기획현황!$AM$1,FALSE))=TRUE,0,VLOOKUP($A238,기획현황!$F:$BS,기획현황!$AM$1,FALSE))</f>
        <v>0</v>
      </c>
      <c r="V238" s="1212">
        <f t="shared" si="27"/>
        <v>0</v>
      </c>
      <c r="W238" s="1213">
        <f>IF(ISERROR(VLOOKUP($A238,기획현황!$F:$BS,기획현황!$BG$1,FALSE))=TRUE,0,VLOOKUP($A238,기획현황!$F:$BS,기획현황!$BG$1,FALSE))</f>
        <v>0</v>
      </c>
      <c r="X238" s="1212"/>
      <c r="Y238" s="231"/>
      <c r="Z238" s="1204">
        <f t="shared" si="29"/>
        <v>0</v>
      </c>
      <c r="AA238" s="1205">
        <f t="shared" si="29"/>
        <v>0</v>
      </c>
      <c r="AB238" s="1220">
        <f t="shared" si="29"/>
        <v>0</v>
      </c>
      <c r="AC238" s="1214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204">
        <f t="shared" si="31"/>
        <v>0</v>
      </c>
      <c r="AE238" s="1215">
        <f t="shared" si="31"/>
        <v>0</v>
      </c>
      <c r="AF238" s="1215">
        <f t="shared" si="31"/>
        <v>0</v>
      </c>
      <c r="AG238" s="1215">
        <f t="shared" si="31"/>
        <v>0</v>
      </c>
      <c r="AH238" s="1216">
        <f t="shared" si="31"/>
        <v>0</v>
      </c>
      <c r="AI238" s="1216">
        <f t="shared" si="31"/>
        <v>0</v>
      </c>
      <c r="AJ238" s="1217">
        <f>IF(ISERROR(VLOOKUP($A238,기획현황!$F:$BS,기획현황!$AM$1,FALSE))=TRUE,0,VLOOKUP($A238,기획현황!$F:$BS,기획현황!$AM$1,FALSE))</f>
        <v>0</v>
      </c>
      <c r="AK238" s="1212">
        <f t="shared" si="26"/>
        <v>0</v>
      </c>
      <c r="AL238" s="31"/>
    </row>
    <row r="239" spans="2:38" ht="53.25" customHeight="1">
      <c r="B239" s="304" t="str">
        <f t="shared" si="28"/>
        <v/>
      </c>
      <c r="C239" s="1199">
        <f>IF(ISERROR(VLOOKUP($A239,기획현황!$F:$BS,기획현황!$AG$1,FALSE))=TRUE,0,VLOOKUP($A239,기획현황!$F:$BS,기획현황!$AG$1,FALSE))</f>
        <v>0</v>
      </c>
      <c r="D239" s="1199">
        <f>IF(ISERROR(VLOOKUP($A239,기획현황!$F:$BS,기획현황!$AK$1,FALSE))=TRUE,0,VLOOKUP($A239,기획현황!$F:$BS,기획현황!$AK$1,FALSE))</f>
        <v>0</v>
      </c>
      <c r="F239" s="1222"/>
      <c r="G239" s="1201" t="str">
        <f>IF(ISERROR(VLOOKUP($A239,기획현황!$F:$BS,기획현황!$U$1,FALSE))=TRUE,"",VLOOKUP($A239,기획현황!$F:$BS,기획현황!$U$1,FALSE))</f>
        <v/>
      </c>
      <c r="H239" s="1201" t="str">
        <f>IF(ISERROR(VLOOKUP($A239,기획현황!$F:$BS,기획현황!$X$1,FALSE))=TRUE,"",VLOOKUP($A239,기획현황!$F:$BS,기획현황!$X$1,FALSE))</f>
        <v/>
      </c>
      <c r="I239" s="1202" t="str">
        <f>IF(ISERROR(VLOOKUP($A239,기획현황!$F:$BS,기획현황!$AG$1,FALSE))=TRUE,"",VLOOKUP($A239,기획현황!$F:$BS,기획현황!$AG$1,FALSE))</f>
        <v/>
      </c>
      <c r="J239" s="1219">
        <f>SUMIF(기획현황!$F:$F,$A239,기획현황!$AF:$AF)</f>
        <v>0</v>
      </c>
      <c r="K239" s="1204">
        <f>IF(ISERROR(VLOOKUP($A239,기획현황!$F:$BS,기획현황!$AU$1,FALSE))=TRUE,0,VLOOKUP($A239,기획현황!$F:$BS,기획현황!$AU$1,FALSE))</f>
        <v>0</v>
      </c>
      <c r="L239" s="1205">
        <f>IF(ISERROR(VLOOKUP($A239,기획현황!$F:$BS,기획현황!$AV$1,FALSE))=TRUE,0,VLOOKUP($A239,기획현황!$F:$BS,기획현황!$AV$1,FALSE))</f>
        <v>0</v>
      </c>
      <c r="M239" s="1206">
        <f>IF(ISERROR(VLOOKUP($A239,기획현황!$F:$BS,기획현황!$AW$1,FALSE))=TRUE,0,VLOOKUP($A239,기획현황!$F:$BS,기획현황!$AW$1,FALSE))</f>
        <v>0</v>
      </c>
      <c r="N239" s="1214">
        <f>IF(ISERROR(VLOOKUP($A239,기획현황!$F:$BS,기획현황!$AP$1,FALSE))=TRUE,0,VLOOKUP($A239,기획현황!$F:$BS,기획현황!$AP$1,FALSE))</f>
        <v>0</v>
      </c>
      <c r="O239" s="1204">
        <f t="shared" si="30"/>
        <v>0</v>
      </c>
      <c r="P239" s="1218">
        <f t="shared" si="30"/>
        <v>0</v>
      </c>
      <c r="Q239" s="1215">
        <f t="shared" si="30"/>
        <v>0</v>
      </c>
      <c r="R239" s="1215">
        <f t="shared" si="30"/>
        <v>0</v>
      </c>
      <c r="S239" s="1216">
        <f t="shared" si="30"/>
        <v>0</v>
      </c>
      <c r="T239" s="1216">
        <f t="shared" si="30"/>
        <v>0</v>
      </c>
      <c r="U239" s="1217">
        <f>IF(ISERROR(VLOOKUP($A239,기획현황!$F:$BS,기획현황!$AM$1,FALSE))=TRUE,0,VLOOKUP($A239,기획현황!$F:$BS,기획현황!$AM$1,FALSE))</f>
        <v>0</v>
      </c>
      <c r="V239" s="1212">
        <f t="shared" si="27"/>
        <v>0</v>
      </c>
      <c r="W239" s="1213">
        <f>IF(ISERROR(VLOOKUP($A239,기획현황!$F:$BS,기획현황!$BG$1,FALSE))=TRUE,0,VLOOKUP($A239,기획현황!$F:$BS,기획현황!$BG$1,FALSE))</f>
        <v>0</v>
      </c>
      <c r="X239" s="1212"/>
      <c r="Y239" s="231"/>
      <c r="Z239" s="1204">
        <f t="shared" si="29"/>
        <v>0</v>
      </c>
      <c r="AA239" s="1205">
        <f t="shared" si="29"/>
        <v>0</v>
      </c>
      <c r="AB239" s="1220">
        <f t="shared" si="29"/>
        <v>0</v>
      </c>
      <c r="AC239" s="1214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204">
        <f t="shared" si="31"/>
        <v>0</v>
      </c>
      <c r="AE239" s="1215">
        <f t="shared" si="31"/>
        <v>0</v>
      </c>
      <c r="AF239" s="1215">
        <f t="shared" si="31"/>
        <v>0</v>
      </c>
      <c r="AG239" s="1215">
        <f t="shared" si="31"/>
        <v>0</v>
      </c>
      <c r="AH239" s="1216">
        <f t="shared" si="31"/>
        <v>0</v>
      </c>
      <c r="AI239" s="1216">
        <f t="shared" si="31"/>
        <v>0</v>
      </c>
      <c r="AJ239" s="1217">
        <f>IF(ISERROR(VLOOKUP($A239,기획현황!$F:$BS,기획현황!$AM$1,FALSE))=TRUE,0,VLOOKUP($A239,기획현황!$F:$BS,기획현황!$AM$1,FALSE))</f>
        <v>0</v>
      </c>
      <c r="AK239" s="1212">
        <f t="shared" si="26"/>
        <v>0</v>
      </c>
      <c r="AL239" s="31"/>
    </row>
    <row r="240" spans="2:38" ht="53.25" customHeight="1">
      <c r="B240" s="304" t="str">
        <f t="shared" si="28"/>
        <v/>
      </c>
      <c r="C240" s="1199">
        <f>IF(ISERROR(VLOOKUP($A240,기획현황!$F:$BS,기획현황!$AG$1,FALSE))=TRUE,0,VLOOKUP($A240,기획현황!$F:$BS,기획현황!$AG$1,FALSE))</f>
        <v>0</v>
      </c>
      <c r="D240" s="1199">
        <f>IF(ISERROR(VLOOKUP($A240,기획현황!$F:$BS,기획현황!$AK$1,FALSE))=TRUE,0,VLOOKUP($A240,기획현황!$F:$BS,기획현황!$AK$1,FALSE))</f>
        <v>0</v>
      </c>
      <c r="F240" s="1222"/>
      <c r="G240" s="1201" t="str">
        <f>IF(ISERROR(VLOOKUP($A240,기획현황!$F:$BS,기획현황!$U$1,FALSE))=TRUE,"",VLOOKUP($A240,기획현황!$F:$BS,기획현황!$U$1,FALSE))</f>
        <v/>
      </c>
      <c r="H240" s="1201" t="str">
        <f>IF(ISERROR(VLOOKUP($A240,기획현황!$F:$BS,기획현황!$X$1,FALSE))=TRUE,"",VLOOKUP($A240,기획현황!$F:$BS,기획현황!$X$1,FALSE))</f>
        <v/>
      </c>
      <c r="I240" s="1202" t="str">
        <f>IF(ISERROR(VLOOKUP($A240,기획현황!$F:$BS,기획현황!$AG$1,FALSE))=TRUE,"",VLOOKUP($A240,기획현황!$F:$BS,기획현황!$AG$1,FALSE))</f>
        <v/>
      </c>
      <c r="J240" s="1219">
        <f>SUMIF(기획현황!$F:$F,$A240,기획현황!$AF:$AF)</f>
        <v>0</v>
      </c>
      <c r="K240" s="1204">
        <f>IF(ISERROR(VLOOKUP($A240,기획현황!$F:$BS,기획현황!$AU$1,FALSE))=TRUE,0,VLOOKUP($A240,기획현황!$F:$BS,기획현황!$AU$1,FALSE))</f>
        <v>0</v>
      </c>
      <c r="L240" s="1205">
        <f>IF(ISERROR(VLOOKUP($A240,기획현황!$F:$BS,기획현황!$AV$1,FALSE))=TRUE,0,VLOOKUP($A240,기획현황!$F:$BS,기획현황!$AV$1,FALSE))</f>
        <v>0</v>
      </c>
      <c r="M240" s="1206">
        <f>IF(ISERROR(VLOOKUP($A240,기획현황!$F:$BS,기획현황!$AW$1,FALSE))=TRUE,0,VLOOKUP($A240,기획현황!$F:$BS,기획현황!$AW$1,FALSE))</f>
        <v>0</v>
      </c>
      <c r="N240" s="1214">
        <f>IF(ISERROR(VLOOKUP($A240,기획현황!$F:$BS,기획현황!$AP$1,FALSE))=TRUE,0,VLOOKUP($A240,기획현황!$F:$BS,기획현황!$AP$1,FALSE))</f>
        <v>0</v>
      </c>
      <c r="O240" s="1204">
        <f t="shared" si="30"/>
        <v>0</v>
      </c>
      <c r="P240" s="1218">
        <f t="shared" si="30"/>
        <v>0</v>
      </c>
      <c r="Q240" s="1215">
        <f t="shared" si="30"/>
        <v>0</v>
      </c>
      <c r="R240" s="1215">
        <f t="shared" si="30"/>
        <v>0</v>
      </c>
      <c r="S240" s="1216">
        <f t="shared" si="30"/>
        <v>0</v>
      </c>
      <c r="T240" s="1216">
        <f t="shared" si="30"/>
        <v>0</v>
      </c>
      <c r="U240" s="1217">
        <f>IF(ISERROR(VLOOKUP($A240,기획현황!$F:$BS,기획현황!$AM$1,FALSE))=TRUE,0,VLOOKUP($A240,기획현황!$F:$BS,기획현황!$AM$1,FALSE))</f>
        <v>0</v>
      </c>
      <c r="V240" s="1212">
        <f t="shared" si="27"/>
        <v>0</v>
      </c>
      <c r="W240" s="1213">
        <f>IF(ISERROR(VLOOKUP($A240,기획현황!$F:$BS,기획현황!$BG$1,FALSE))=TRUE,0,VLOOKUP($A240,기획현황!$F:$BS,기획현황!$BG$1,FALSE))</f>
        <v>0</v>
      </c>
      <c r="X240" s="1212"/>
      <c r="Y240" s="231"/>
      <c r="Z240" s="1204">
        <f t="shared" si="29"/>
        <v>0</v>
      </c>
      <c r="AA240" s="1205">
        <f t="shared" si="29"/>
        <v>0</v>
      </c>
      <c r="AB240" s="1220">
        <f t="shared" si="29"/>
        <v>0</v>
      </c>
      <c r="AC240" s="1214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204">
        <f t="shared" si="31"/>
        <v>0</v>
      </c>
      <c r="AE240" s="1215">
        <f t="shared" si="31"/>
        <v>0</v>
      </c>
      <c r="AF240" s="1215">
        <f t="shared" si="31"/>
        <v>0</v>
      </c>
      <c r="AG240" s="1215">
        <f t="shared" si="31"/>
        <v>0</v>
      </c>
      <c r="AH240" s="1216">
        <f t="shared" si="31"/>
        <v>0</v>
      </c>
      <c r="AI240" s="1216">
        <f t="shared" si="31"/>
        <v>0</v>
      </c>
      <c r="AJ240" s="1217">
        <f>IF(ISERROR(VLOOKUP($A240,기획현황!$F:$BS,기획현황!$AM$1,FALSE))=TRUE,0,VLOOKUP($A240,기획현황!$F:$BS,기획현황!$AM$1,FALSE))</f>
        <v>0</v>
      </c>
      <c r="AK240" s="1212">
        <f t="shared" si="26"/>
        <v>0</v>
      </c>
      <c r="AL240" s="31"/>
    </row>
    <row r="241" spans="2:38" ht="53.25" customHeight="1">
      <c r="B241" s="304" t="str">
        <f t="shared" si="28"/>
        <v/>
      </c>
      <c r="C241" s="1199">
        <f>IF(ISERROR(VLOOKUP($A241,기획현황!$F:$BS,기획현황!$AG$1,FALSE))=TRUE,0,VLOOKUP($A241,기획현황!$F:$BS,기획현황!$AG$1,FALSE))</f>
        <v>0</v>
      </c>
      <c r="D241" s="1199">
        <f>IF(ISERROR(VLOOKUP($A241,기획현황!$F:$BS,기획현황!$AK$1,FALSE))=TRUE,0,VLOOKUP($A241,기획현황!$F:$BS,기획현황!$AK$1,FALSE))</f>
        <v>0</v>
      </c>
      <c r="F241" s="1222"/>
      <c r="G241" s="1201" t="str">
        <f>IF(ISERROR(VLOOKUP($A241,기획현황!$F:$BS,기획현황!$U$1,FALSE))=TRUE,"",VLOOKUP($A241,기획현황!$F:$BS,기획현황!$U$1,FALSE))</f>
        <v/>
      </c>
      <c r="H241" s="1201" t="str">
        <f>IF(ISERROR(VLOOKUP($A241,기획현황!$F:$BS,기획현황!$X$1,FALSE))=TRUE,"",VLOOKUP($A241,기획현황!$F:$BS,기획현황!$X$1,FALSE))</f>
        <v/>
      </c>
      <c r="I241" s="1202" t="str">
        <f>IF(ISERROR(VLOOKUP($A241,기획현황!$F:$BS,기획현황!$AG$1,FALSE))=TRUE,"",VLOOKUP($A241,기획현황!$F:$BS,기획현황!$AG$1,FALSE))</f>
        <v/>
      </c>
      <c r="J241" s="1219">
        <f>SUMIF(기획현황!$F:$F,$A241,기획현황!$AF:$AF)</f>
        <v>0</v>
      </c>
      <c r="K241" s="1204">
        <f>IF(ISERROR(VLOOKUP($A241,기획현황!$F:$BS,기획현황!$AU$1,FALSE))=TRUE,0,VLOOKUP($A241,기획현황!$F:$BS,기획현황!$AU$1,FALSE))</f>
        <v>0</v>
      </c>
      <c r="L241" s="1205">
        <f>IF(ISERROR(VLOOKUP($A241,기획현황!$F:$BS,기획현황!$AV$1,FALSE))=TRUE,0,VLOOKUP($A241,기획현황!$F:$BS,기획현황!$AV$1,FALSE))</f>
        <v>0</v>
      </c>
      <c r="M241" s="1206">
        <f>IF(ISERROR(VLOOKUP($A241,기획현황!$F:$BS,기획현황!$AW$1,FALSE))=TRUE,0,VLOOKUP($A241,기획현황!$F:$BS,기획현황!$AW$1,FALSE))</f>
        <v>0</v>
      </c>
      <c r="N241" s="1214">
        <f>IF(ISERROR(VLOOKUP($A241,기획현황!$F:$BS,기획현황!$AP$1,FALSE))=TRUE,0,VLOOKUP($A241,기획현황!$F:$BS,기획현황!$AP$1,FALSE))</f>
        <v>0</v>
      </c>
      <c r="O241" s="1204">
        <f t="shared" si="30"/>
        <v>0</v>
      </c>
      <c r="P241" s="1218">
        <f t="shared" si="30"/>
        <v>0</v>
      </c>
      <c r="Q241" s="1215">
        <f t="shared" si="30"/>
        <v>0</v>
      </c>
      <c r="R241" s="1215">
        <f t="shared" si="30"/>
        <v>0</v>
      </c>
      <c r="S241" s="1216">
        <f t="shared" si="30"/>
        <v>0</v>
      </c>
      <c r="T241" s="1216">
        <f t="shared" si="30"/>
        <v>0</v>
      </c>
      <c r="U241" s="1217">
        <f>IF(ISERROR(VLOOKUP($A241,기획현황!$F:$BS,기획현황!$AM$1,FALSE))=TRUE,0,VLOOKUP($A241,기획현황!$F:$BS,기획현황!$AM$1,FALSE))</f>
        <v>0</v>
      </c>
      <c r="V241" s="1212">
        <f t="shared" si="27"/>
        <v>0</v>
      </c>
      <c r="W241" s="1213">
        <f>IF(ISERROR(VLOOKUP($A241,기획현황!$F:$BS,기획현황!$BG$1,FALSE))=TRUE,0,VLOOKUP($A241,기획현황!$F:$BS,기획현황!$BG$1,FALSE))</f>
        <v>0</v>
      </c>
      <c r="X241" s="1212"/>
      <c r="Y241" s="231"/>
      <c r="Z241" s="1204">
        <f t="shared" si="29"/>
        <v>0</v>
      </c>
      <c r="AA241" s="1205">
        <f t="shared" si="29"/>
        <v>0</v>
      </c>
      <c r="AB241" s="1220">
        <f t="shared" si="29"/>
        <v>0</v>
      </c>
      <c r="AC241" s="1214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204">
        <f t="shared" si="31"/>
        <v>0</v>
      </c>
      <c r="AE241" s="1215">
        <f t="shared" si="31"/>
        <v>0</v>
      </c>
      <c r="AF241" s="1215">
        <f t="shared" si="31"/>
        <v>0</v>
      </c>
      <c r="AG241" s="1215">
        <f t="shared" si="31"/>
        <v>0</v>
      </c>
      <c r="AH241" s="1216">
        <f t="shared" si="31"/>
        <v>0</v>
      </c>
      <c r="AI241" s="1216">
        <f t="shared" si="31"/>
        <v>0</v>
      </c>
      <c r="AJ241" s="1217">
        <f>IF(ISERROR(VLOOKUP($A241,기획현황!$F:$BS,기획현황!$AM$1,FALSE))=TRUE,0,VLOOKUP($A241,기획현황!$F:$BS,기획현황!$AM$1,FALSE))</f>
        <v>0</v>
      </c>
      <c r="AK241" s="1212">
        <f t="shared" si="26"/>
        <v>0</v>
      </c>
      <c r="AL241" s="31"/>
    </row>
    <row r="242" spans="2:38" ht="53.25" customHeight="1">
      <c r="B242" s="304" t="str">
        <f t="shared" si="28"/>
        <v/>
      </c>
      <c r="C242" s="1199">
        <f>IF(ISERROR(VLOOKUP($A242,기획현황!$F:$BS,기획현황!$AG$1,FALSE))=TRUE,0,VLOOKUP($A242,기획현황!$F:$BS,기획현황!$AG$1,FALSE))</f>
        <v>0</v>
      </c>
      <c r="D242" s="1199">
        <f>IF(ISERROR(VLOOKUP($A242,기획현황!$F:$BS,기획현황!$AK$1,FALSE))=TRUE,0,VLOOKUP($A242,기획현황!$F:$BS,기획현황!$AK$1,FALSE))</f>
        <v>0</v>
      </c>
      <c r="F242" s="1222"/>
      <c r="G242" s="1201" t="str">
        <f>IF(ISERROR(VLOOKUP($A242,기획현황!$F:$BS,기획현황!$U$1,FALSE))=TRUE,"",VLOOKUP($A242,기획현황!$F:$BS,기획현황!$U$1,FALSE))</f>
        <v/>
      </c>
      <c r="H242" s="1201" t="str">
        <f>IF(ISERROR(VLOOKUP($A242,기획현황!$F:$BS,기획현황!$X$1,FALSE))=TRUE,"",VLOOKUP($A242,기획현황!$F:$BS,기획현황!$X$1,FALSE))</f>
        <v/>
      </c>
      <c r="I242" s="1202" t="str">
        <f>IF(ISERROR(VLOOKUP($A242,기획현황!$F:$BS,기획현황!$AG$1,FALSE))=TRUE,"",VLOOKUP($A242,기획현황!$F:$BS,기획현황!$AG$1,FALSE))</f>
        <v/>
      </c>
      <c r="J242" s="1219">
        <f>SUMIF(기획현황!$F:$F,$A242,기획현황!$AF:$AF)</f>
        <v>0</v>
      </c>
      <c r="K242" s="1204">
        <f>IF(ISERROR(VLOOKUP($A242,기획현황!$F:$BS,기획현황!$AU$1,FALSE))=TRUE,0,VLOOKUP($A242,기획현황!$F:$BS,기획현황!$AU$1,FALSE))</f>
        <v>0</v>
      </c>
      <c r="L242" s="1205">
        <f>IF(ISERROR(VLOOKUP($A242,기획현황!$F:$BS,기획현황!$AV$1,FALSE))=TRUE,0,VLOOKUP($A242,기획현황!$F:$BS,기획현황!$AV$1,FALSE))</f>
        <v>0</v>
      </c>
      <c r="M242" s="1206">
        <f>IF(ISERROR(VLOOKUP($A242,기획현황!$F:$BS,기획현황!$AW$1,FALSE))=TRUE,0,VLOOKUP($A242,기획현황!$F:$BS,기획현황!$AW$1,FALSE))</f>
        <v>0</v>
      </c>
      <c r="N242" s="1214">
        <f>IF(ISERROR(VLOOKUP($A242,기획현황!$F:$BS,기획현황!$AP$1,FALSE))=TRUE,0,VLOOKUP($A242,기획현황!$F:$BS,기획현황!$AP$1,FALSE))</f>
        <v>0</v>
      </c>
      <c r="O242" s="1204">
        <f t="shared" si="30"/>
        <v>0</v>
      </c>
      <c r="P242" s="1218">
        <f t="shared" si="30"/>
        <v>0</v>
      </c>
      <c r="Q242" s="1215">
        <f t="shared" si="30"/>
        <v>0</v>
      </c>
      <c r="R242" s="1215">
        <f t="shared" si="30"/>
        <v>0</v>
      </c>
      <c r="S242" s="1216">
        <f t="shared" si="30"/>
        <v>0</v>
      </c>
      <c r="T242" s="1216">
        <f t="shared" si="30"/>
        <v>0</v>
      </c>
      <c r="U242" s="1217">
        <f>IF(ISERROR(VLOOKUP($A242,기획현황!$F:$BS,기획현황!$AM$1,FALSE))=TRUE,0,VLOOKUP($A242,기획현황!$F:$BS,기획현황!$AM$1,FALSE))</f>
        <v>0</v>
      </c>
      <c r="V242" s="1212">
        <f t="shared" si="27"/>
        <v>0</v>
      </c>
      <c r="W242" s="1213">
        <f>IF(ISERROR(VLOOKUP($A242,기획현황!$F:$BS,기획현황!$BG$1,FALSE))=TRUE,0,VLOOKUP($A242,기획현황!$F:$BS,기획현황!$BG$1,FALSE))</f>
        <v>0</v>
      </c>
      <c r="X242" s="1212"/>
      <c r="Y242" s="231"/>
      <c r="Z242" s="1204">
        <f t="shared" si="29"/>
        <v>0</v>
      </c>
      <c r="AA242" s="1205">
        <f t="shared" si="29"/>
        <v>0</v>
      </c>
      <c r="AB242" s="1220">
        <f t="shared" si="29"/>
        <v>0</v>
      </c>
      <c r="AC242" s="1214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204">
        <f t="shared" si="31"/>
        <v>0</v>
      </c>
      <c r="AE242" s="1215">
        <f t="shared" si="31"/>
        <v>0</v>
      </c>
      <c r="AF242" s="1215">
        <f t="shared" si="31"/>
        <v>0</v>
      </c>
      <c r="AG242" s="1215">
        <f t="shared" si="31"/>
        <v>0</v>
      </c>
      <c r="AH242" s="1216">
        <f t="shared" si="31"/>
        <v>0</v>
      </c>
      <c r="AI242" s="1216">
        <f t="shared" si="31"/>
        <v>0</v>
      </c>
      <c r="AJ242" s="1217">
        <f>IF(ISERROR(VLOOKUP($A242,기획현황!$F:$BS,기획현황!$AM$1,FALSE))=TRUE,0,VLOOKUP($A242,기획현황!$F:$BS,기획현황!$AM$1,FALSE))</f>
        <v>0</v>
      </c>
      <c r="AK242" s="1212">
        <f t="shared" si="26"/>
        <v>0</v>
      </c>
      <c r="AL242" s="31"/>
    </row>
    <row r="243" spans="2:38" ht="53.25" customHeight="1">
      <c r="B243" s="304" t="str">
        <f t="shared" si="28"/>
        <v/>
      </c>
      <c r="C243" s="1199">
        <f>IF(ISERROR(VLOOKUP($A243,기획현황!$F:$BS,기획현황!$AG$1,FALSE))=TRUE,0,VLOOKUP($A243,기획현황!$F:$BS,기획현황!$AG$1,FALSE))</f>
        <v>0</v>
      </c>
      <c r="D243" s="1199">
        <f>IF(ISERROR(VLOOKUP($A243,기획현황!$F:$BS,기획현황!$AK$1,FALSE))=TRUE,0,VLOOKUP($A243,기획현황!$F:$BS,기획현황!$AK$1,FALSE))</f>
        <v>0</v>
      </c>
      <c r="F243" s="1222"/>
      <c r="G243" s="1201" t="str">
        <f>IF(ISERROR(VLOOKUP($A243,기획현황!$F:$BS,기획현황!$U$1,FALSE))=TRUE,"",VLOOKUP($A243,기획현황!$F:$BS,기획현황!$U$1,FALSE))</f>
        <v/>
      </c>
      <c r="H243" s="1201" t="str">
        <f>IF(ISERROR(VLOOKUP($A243,기획현황!$F:$BS,기획현황!$X$1,FALSE))=TRUE,"",VLOOKUP($A243,기획현황!$F:$BS,기획현황!$X$1,FALSE))</f>
        <v/>
      </c>
      <c r="I243" s="1202" t="str">
        <f>IF(ISERROR(VLOOKUP($A243,기획현황!$F:$BS,기획현황!$AG$1,FALSE))=TRUE,"",VLOOKUP($A243,기획현황!$F:$BS,기획현황!$AG$1,FALSE))</f>
        <v/>
      </c>
      <c r="J243" s="1219">
        <f>SUMIF(기획현황!$F:$F,$A243,기획현황!$AF:$AF)</f>
        <v>0</v>
      </c>
      <c r="K243" s="1204">
        <f>IF(ISERROR(VLOOKUP($A243,기획현황!$F:$BS,기획현황!$AU$1,FALSE))=TRUE,0,VLOOKUP($A243,기획현황!$F:$BS,기획현황!$AU$1,FALSE))</f>
        <v>0</v>
      </c>
      <c r="L243" s="1205">
        <f>IF(ISERROR(VLOOKUP($A243,기획현황!$F:$BS,기획현황!$AV$1,FALSE))=TRUE,0,VLOOKUP($A243,기획현황!$F:$BS,기획현황!$AV$1,FALSE))</f>
        <v>0</v>
      </c>
      <c r="M243" s="1206">
        <f>IF(ISERROR(VLOOKUP($A243,기획현황!$F:$BS,기획현황!$AW$1,FALSE))=TRUE,0,VLOOKUP($A243,기획현황!$F:$BS,기획현황!$AW$1,FALSE))</f>
        <v>0</v>
      </c>
      <c r="N243" s="1214">
        <f>IF(ISERROR(VLOOKUP($A243,기획현황!$F:$BS,기획현황!$AP$1,FALSE))=TRUE,0,VLOOKUP($A243,기획현황!$F:$BS,기획현황!$AP$1,FALSE))</f>
        <v>0</v>
      </c>
      <c r="O243" s="1204">
        <f t="shared" si="30"/>
        <v>0</v>
      </c>
      <c r="P243" s="1218">
        <f t="shared" si="30"/>
        <v>0</v>
      </c>
      <c r="Q243" s="1215">
        <f t="shared" si="30"/>
        <v>0</v>
      </c>
      <c r="R243" s="1215">
        <f t="shared" si="30"/>
        <v>0</v>
      </c>
      <c r="S243" s="1216">
        <f t="shared" si="30"/>
        <v>0</v>
      </c>
      <c r="T243" s="1216">
        <f t="shared" si="30"/>
        <v>0</v>
      </c>
      <c r="U243" s="1217">
        <f>IF(ISERROR(VLOOKUP($A243,기획현황!$F:$BS,기획현황!$AM$1,FALSE))=TRUE,0,VLOOKUP($A243,기획현황!$F:$BS,기획현황!$AM$1,FALSE))</f>
        <v>0</v>
      </c>
      <c r="V243" s="1212">
        <f t="shared" si="27"/>
        <v>0</v>
      </c>
      <c r="W243" s="1213">
        <f>IF(ISERROR(VLOOKUP($A243,기획현황!$F:$BS,기획현황!$BG$1,FALSE))=TRUE,0,VLOOKUP($A243,기획현황!$F:$BS,기획현황!$BG$1,FALSE))</f>
        <v>0</v>
      </c>
      <c r="X243" s="1212"/>
      <c r="Y243" s="231"/>
      <c r="Z243" s="1204">
        <f t="shared" si="29"/>
        <v>0</v>
      </c>
      <c r="AA243" s="1205">
        <f t="shared" si="29"/>
        <v>0</v>
      </c>
      <c r="AB243" s="1220">
        <f t="shared" si="29"/>
        <v>0</v>
      </c>
      <c r="AC243" s="1214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204">
        <f t="shared" si="31"/>
        <v>0</v>
      </c>
      <c r="AE243" s="1215">
        <f t="shared" si="31"/>
        <v>0</v>
      </c>
      <c r="AF243" s="1215">
        <f t="shared" si="31"/>
        <v>0</v>
      </c>
      <c r="AG243" s="1215">
        <f t="shared" si="31"/>
        <v>0</v>
      </c>
      <c r="AH243" s="1216">
        <f t="shared" si="31"/>
        <v>0</v>
      </c>
      <c r="AI243" s="1216">
        <f t="shared" si="31"/>
        <v>0</v>
      </c>
      <c r="AJ243" s="1217">
        <f>IF(ISERROR(VLOOKUP($A243,기획현황!$F:$BS,기획현황!$AM$1,FALSE))=TRUE,0,VLOOKUP($A243,기획현황!$F:$BS,기획현황!$AM$1,FALSE))</f>
        <v>0</v>
      </c>
      <c r="AK243" s="1212">
        <f t="shared" si="26"/>
        <v>0</v>
      </c>
      <c r="AL243" s="31"/>
    </row>
    <row r="244" spans="2:38" ht="53.25" customHeight="1">
      <c r="B244" s="304" t="str">
        <f t="shared" si="28"/>
        <v/>
      </c>
      <c r="C244" s="1199">
        <f>IF(ISERROR(VLOOKUP($A244,기획현황!$F:$BS,기획현황!$AG$1,FALSE))=TRUE,0,VLOOKUP($A244,기획현황!$F:$BS,기획현황!$AG$1,FALSE))</f>
        <v>0</v>
      </c>
      <c r="D244" s="1199">
        <f>IF(ISERROR(VLOOKUP($A244,기획현황!$F:$BS,기획현황!$AK$1,FALSE))=TRUE,0,VLOOKUP($A244,기획현황!$F:$BS,기획현황!$AK$1,FALSE))</f>
        <v>0</v>
      </c>
      <c r="F244" s="1222"/>
      <c r="G244" s="1201" t="str">
        <f>IF(ISERROR(VLOOKUP($A244,기획현황!$F:$BS,기획현황!$U$1,FALSE))=TRUE,"",VLOOKUP($A244,기획현황!$F:$BS,기획현황!$U$1,FALSE))</f>
        <v/>
      </c>
      <c r="H244" s="1201" t="str">
        <f>IF(ISERROR(VLOOKUP($A244,기획현황!$F:$BS,기획현황!$X$1,FALSE))=TRUE,"",VLOOKUP($A244,기획현황!$F:$BS,기획현황!$X$1,FALSE))</f>
        <v/>
      </c>
      <c r="I244" s="1202" t="str">
        <f>IF(ISERROR(VLOOKUP($A244,기획현황!$F:$BS,기획현황!$AG$1,FALSE))=TRUE,"",VLOOKUP($A244,기획현황!$F:$BS,기획현황!$AG$1,FALSE))</f>
        <v/>
      </c>
      <c r="J244" s="1219">
        <f>SUMIF(기획현황!$F:$F,$A244,기획현황!$AF:$AF)</f>
        <v>0</v>
      </c>
      <c r="K244" s="1204">
        <f>IF(ISERROR(VLOOKUP($A244,기획현황!$F:$BS,기획현황!$AU$1,FALSE))=TRUE,0,VLOOKUP($A244,기획현황!$F:$BS,기획현황!$AU$1,FALSE))</f>
        <v>0</v>
      </c>
      <c r="L244" s="1205">
        <f>IF(ISERROR(VLOOKUP($A244,기획현황!$F:$BS,기획현황!$AV$1,FALSE))=TRUE,0,VLOOKUP($A244,기획현황!$F:$BS,기획현황!$AV$1,FALSE))</f>
        <v>0</v>
      </c>
      <c r="M244" s="1206">
        <f>IF(ISERROR(VLOOKUP($A244,기획현황!$F:$BS,기획현황!$AW$1,FALSE))=TRUE,0,VLOOKUP($A244,기획현황!$F:$BS,기획현황!$AW$1,FALSE))</f>
        <v>0</v>
      </c>
      <c r="N244" s="1214">
        <f>IF(ISERROR(VLOOKUP($A244,기획현황!$F:$BS,기획현황!$AP$1,FALSE))=TRUE,0,VLOOKUP($A244,기획현황!$F:$BS,기획현황!$AP$1,FALSE))</f>
        <v>0</v>
      </c>
      <c r="O244" s="1204">
        <f t="shared" si="30"/>
        <v>0</v>
      </c>
      <c r="P244" s="1218">
        <f t="shared" si="30"/>
        <v>0</v>
      </c>
      <c r="Q244" s="1215">
        <f t="shared" si="30"/>
        <v>0</v>
      </c>
      <c r="R244" s="1215">
        <f t="shared" si="30"/>
        <v>0</v>
      </c>
      <c r="S244" s="1216">
        <f t="shared" si="30"/>
        <v>0</v>
      </c>
      <c r="T244" s="1216">
        <f t="shared" si="30"/>
        <v>0</v>
      </c>
      <c r="U244" s="1217">
        <f>IF(ISERROR(VLOOKUP($A244,기획현황!$F:$BS,기획현황!$AM$1,FALSE))=TRUE,0,VLOOKUP($A244,기획현황!$F:$BS,기획현황!$AM$1,FALSE))</f>
        <v>0</v>
      </c>
      <c r="V244" s="1212">
        <f t="shared" si="27"/>
        <v>0</v>
      </c>
      <c r="W244" s="1213">
        <f>IF(ISERROR(VLOOKUP($A244,기획현황!$F:$BS,기획현황!$BG$1,FALSE))=TRUE,0,VLOOKUP($A244,기획현황!$F:$BS,기획현황!$BG$1,FALSE))</f>
        <v>0</v>
      </c>
      <c r="X244" s="1212"/>
      <c r="Y244" s="231"/>
      <c r="Z244" s="1204">
        <f t="shared" si="29"/>
        <v>0</v>
      </c>
      <c r="AA244" s="1205">
        <f t="shared" si="29"/>
        <v>0</v>
      </c>
      <c r="AB244" s="1220">
        <f t="shared" si="29"/>
        <v>0</v>
      </c>
      <c r="AC244" s="1214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204">
        <f t="shared" si="31"/>
        <v>0</v>
      </c>
      <c r="AE244" s="1215">
        <f t="shared" si="31"/>
        <v>0</v>
      </c>
      <c r="AF244" s="1215">
        <f t="shared" si="31"/>
        <v>0</v>
      </c>
      <c r="AG244" s="1215">
        <f t="shared" si="31"/>
        <v>0</v>
      </c>
      <c r="AH244" s="1216">
        <f t="shared" si="31"/>
        <v>0</v>
      </c>
      <c r="AI244" s="1216">
        <f t="shared" si="31"/>
        <v>0</v>
      </c>
      <c r="AJ244" s="1217">
        <f>IF(ISERROR(VLOOKUP($A244,기획현황!$F:$BS,기획현황!$AM$1,FALSE))=TRUE,0,VLOOKUP($A244,기획현황!$F:$BS,기획현황!$AM$1,FALSE))</f>
        <v>0</v>
      </c>
      <c r="AK244" s="1212">
        <f t="shared" si="26"/>
        <v>0</v>
      </c>
      <c r="AL244" s="31"/>
    </row>
    <row r="245" spans="2:38" ht="53.25" customHeight="1">
      <c r="B245" s="304" t="str">
        <f t="shared" si="28"/>
        <v/>
      </c>
      <c r="C245" s="1199">
        <f>IF(ISERROR(VLOOKUP($A245,기획현황!$F:$BS,기획현황!$AG$1,FALSE))=TRUE,0,VLOOKUP($A245,기획현황!$F:$BS,기획현황!$AG$1,FALSE))</f>
        <v>0</v>
      </c>
      <c r="D245" s="1199">
        <f>IF(ISERROR(VLOOKUP($A245,기획현황!$F:$BS,기획현황!$AK$1,FALSE))=TRUE,0,VLOOKUP($A245,기획현황!$F:$BS,기획현황!$AK$1,FALSE))</f>
        <v>0</v>
      </c>
      <c r="F245" s="1222"/>
      <c r="G245" s="1201" t="str">
        <f>IF(ISERROR(VLOOKUP($A245,기획현황!$F:$BS,기획현황!$U$1,FALSE))=TRUE,"",VLOOKUP($A245,기획현황!$F:$BS,기획현황!$U$1,FALSE))</f>
        <v/>
      </c>
      <c r="H245" s="1201" t="str">
        <f>IF(ISERROR(VLOOKUP($A245,기획현황!$F:$BS,기획현황!$X$1,FALSE))=TRUE,"",VLOOKUP($A245,기획현황!$F:$BS,기획현황!$X$1,FALSE))</f>
        <v/>
      </c>
      <c r="I245" s="1202" t="str">
        <f>IF(ISERROR(VLOOKUP($A245,기획현황!$F:$BS,기획현황!$AG$1,FALSE))=TRUE,"",VLOOKUP($A245,기획현황!$F:$BS,기획현황!$AG$1,FALSE))</f>
        <v/>
      </c>
      <c r="J245" s="1219">
        <f>SUMIF(기획현황!$F:$F,$A245,기획현황!$AF:$AF)</f>
        <v>0</v>
      </c>
      <c r="K245" s="1204">
        <f>IF(ISERROR(VLOOKUP($A245,기획현황!$F:$BS,기획현황!$AU$1,FALSE))=TRUE,0,VLOOKUP($A245,기획현황!$F:$BS,기획현황!$AU$1,FALSE))</f>
        <v>0</v>
      </c>
      <c r="L245" s="1205">
        <f>IF(ISERROR(VLOOKUP($A245,기획현황!$F:$BS,기획현황!$AV$1,FALSE))=TRUE,0,VLOOKUP($A245,기획현황!$F:$BS,기획현황!$AV$1,FALSE))</f>
        <v>0</v>
      </c>
      <c r="M245" s="1206">
        <f>IF(ISERROR(VLOOKUP($A245,기획현황!$F:$BS,기획현황!$AW$1,FALSE))=TRUE,0,VLOOKUP($A245,기획현황!$F:$BS,기획현황!$AW$1,FALSE))</f>
        <v>0</v>
      </c>
      <c r="N245" s="1214">
        <f>IF(ISERROR(VLOOKUP($A245,기획현황!$F:$BS,기획현황!$AP$1,FALSE))=TRUE,0,VLOOKUP($A245,기획현황!$F:$BS,기획현황!$AP$1,FALSE))</f>
        <v>0</v>
      </c>
      <c r="O245" s="1204">
        <f t="shared" si="30"/>
        <v>0</v>
      </c>
      <c r="P245" s="1218">
        <f t="shared" si="30"/>
        <v>0</v>
      </c>
      <c r="Q245" s="1215">
        <f t="shared" si="30"/>
        <v>0</v>
      </c>
      <c r="R245" s="1215">
        <f t="shared" si="30"/>
        <v>0</v>
      </c>
      <c r="S245" s="1216">
        <f t="shared" si="30"/>
        <v>0</v>
      </c>
      <c r="T245" s="1216">
        <f t="shared" si="30"/>
        <v>0</v>
      </c>
      <c r="U245" s="1217">
        <f>IF(ISERROR(VLOOKUP($A245,기획현황!$F:$BS,기획현황!$AM$1,FALSE))=TRUE,0,VLOOKUP($A245,기획현황!$F:$BS,기획현황!$AM$1,FALSE))</f>
        <v>0</v>
      </c>
      <c r="V245" s="1212">
        <f t="shared" si="27"/>
        <v>0</v>
      </c>
      <c r="W245" s="1213">
        <f>IF(ISERROR(VLOOKUP($A245,기획현황!$F:$BS,기획현황!$BG$1,FALSE))=TRUE,0,VLOOKUP($A245,기획현황!$F:$BS,기획현황!$BG$1,FALSE))</f>
        <v>0</v>
      </c>
      <c r="X245" s="1212"/>
      <c r="Y245" s="231"/>
      <c r="Z245" s="1204">
        <f t="shared" si="29"/>
        <v>0</v>
      </c>
      <c r="AA245" s="1205">
        <f t="shared" si="29"/>
        <v>0</v>
      </c>
      <c r="AB245" s="1220">
        <f t="shared" si="29"/>
        <v>0</v>
      </c>
      <c r="AC245" s="1214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204">
        <f t="shared" si="31"/>
        <v>0</v>
      </c>
      <c r="AE245" s="1215">
        <f t="shared" si="31"/>
        <v>0</v>
      </c>
      <c r="AF245" s="1215">
        <f t="shared" si="31"/>
        <v>0</v>
      </c>
      <c r="AG245" s="1215">
        <f t="shared" si="31"/>
        <v>0</v>
      </c>
      <c r="AH245" s="1216">
        <f t="shared" si="31"/>
        <v>0</v>
      </c>
      <c r="AI245" s="1216">
        <f t="shared" si="31"/>
        <v>0</v>
      </c>
      <c r="AJ245" s="1217">
        <f>IF(ISERROR(VLOOKUP($A245,기획현황!$F:$BS,기획현황!$AM$1,FALSE))=TRUE,0,VLOOKUP($A245,기획현황!$F:$BS,기획현황!$AM$1,FALSE))</f>
        <v>0</v>
      </c>
      <c r="AK245" s="1212">
        <f t="shared" si="26"/>
        <v>0</v>
      </c>
      <c r="AL245" s="31"/>
    </row>
    <row r="246" spans="2:38" ht="53.25" customHeight="1">
      <c r="B246" s="304" t="str">
        <f t="shared" si="28"/>
        <v/>
      </c>
      <c r="C246" s="1199">
        <f>IF(ISERROR(VLOOKUP($A246,기획현황!$F:$BS,기획현황!$AG$1,FALSE))=TRUE,0,VLOOKUP($A246,기획현황!$F:$BS,기획현황!$AG$1,FALSE))</f>
        <v>0</v>
      </c>
      <c r="D246" s="1199">
        <f>IF(ISERROR(VLOOKUP($A246,기획현황!$F:$BS,기획현황!$AK$1,FALSE))=TRUE,0,VLOOKUP($A246,기획현황!$F:$BS,기획현황!$AK$1,FALSE))</f>
        <v>0</v>
      </c>
      <c r="F246" s="1222"/>
      <c r="G246" s="1201" t="str">
        <f>IF(ISERROR(VLOOKUP($A246,기획현황!$F:$BS,기획현황!$U$1,FALSE))=TRUE,"",VLOOKUP($A246,기획현황!$F:$BS,기획현황!$U$1,FALSE))</f>
        <v/>
      </c>
      <c r="H246" s="1201" t="str">
        <f>IF(ISERROR(VLOOKUP($A246,기획현황!$F:$BS,기획현황!$X$1,FALSE))=TRUE,"",VLOOKUP($A246,기획현황!$F:$BS,기획현황!$X$1,FALSE))</f>
        <v/>
      </c>
      <c r="I246" s="1202" t="str">
        <f>IF(ISERROR(VLOOKUP($A246,기획현황!$F:$BS,기획현황!$AG$1,FALSE))=TRUE,"",VLOOKUP($A246,기획현황!$F:$BS,기획현황!$AG$1,FALSE))</f>
        <v/>
      </c>
      <c r="J246" s="1219">
        <f>SUMIF(기획현황!$F:$F,$A246,기획현황!$AF:$AF)</f>
        <v>0</v>
      </c>
      <c r="K246" s="1204">
        <f>IF(ISERROR(VLOOKUP($A246,기획현황!$F:$BS,기획현황!$AU$1,FALSE))=TRUE,0,VLOOKUP($A246,기획현황!$F:$BS,기획현황!$AU$1,FALSE))</f>
        <v>0</v>
      </c>
      <c r="L246" s="1205">
        <f>IF(ISERROR(VLOOKUP($A246,기획현황!$F:$BS,기획현황!$AV$1,FALSE))=TRUE,0,VLOOKUP($A246,기획현황!$F:$BS,기획현황!$AV$1,FALSE))</f>
        <v>0</v>
      </c>
      <c r="M246" s="1206">
        <f>IF(ISERROR(VLOOKUP($A246,기획현황!$F:$BS,기획현황!$AW$1,FALSE))=TRUE,0,VLOOKUP($A246,기획현황!$F:$BS,기획현황!$AW$1,FALSE))</f>
        <v>0</v>
      </c>
      <c r="N246" s="1214">
        <f>IF(ISERROR(VLOOKUP($A246,기획현황!$F:$BS,기획현황!$AP$1,FALSE))=TRUE,0,VLOOKUP($A246,기획현황!$F:$BS,기획현황!$AP$1,FALSE))</f>
        <v>0</v>
      </c>
      <c r="O246" s="1204">
        <f t="shared" si="30"/>
        <v>0</v>
      </c>
      <c r="P246" s="1218">
        <f t="shared" si="30"/>
        <v>0</v>
      </c>
      <c r="Q246" s="1215">
        <f t="shared" si="30"/>
        <v>0</v>
      </c>
      <c r="R246" s="1215">
        <f t="shared" si="30"/>
        <v>0</v>
      </c>
      <c r="S246" s="1216">
        <f t="shared" si="30"/>
        <v>0</v>
      </c>
      <c r="T246" s="1216">
        <f t="shared" si="30"/>
        <v>0</v>
      </c>
      <c r="U246" s="1217">
        <f>IF(ISERROR(VLOOKUP($A246,기획현황!$F:$BS,기획현황!$AM$1,FALSE))=TRUE,0,VLOOKUP($A246,기획현황!$F:$BS,기획현황!$AM$1,FALSE))</f>
        <v>0</v>
      </c>
      <c r="V246" s="1212">
        <f t="shared" si="27"/>
        <v>0</v>
      </c>
      <c r="W246" s="1213">
        <f>IF(ISERROR(VLOOKUP($A246,기획현황!$F:$BS,기획현황!$BG$1,FALSE))=TRUE,0,VLOOKUP($A246,기획현황!$F:$BS,기획현황!$BG$1,FALSE))</f>
        <v>0</v>
      </c>
      <c r="X246" s="1212"/>
      <c r="Y246" s="231"/>
      <c r="Z246" s="1204">
        <f t="shared" si="29"/>
        <v>0</v>
      </c>
      <c r="AA246" s="1205">
        <f t="shared" si="29"/>
        <v>0</v>
      </c>
      <c r="AB246" s="1220">
        <f t="shared" si="29"/>
        <v>0</v>
      </c>
      <c r="AC246" s="1214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204">
        <f t="shared" si="31"/>
        <v>0</v>
      </c>
      <c r="AE246" s="1215">
        <f t="shared" si="31"/>
        <v>0</v>
      </c>
      <c r="AF246" s="1215">
        <f t="shared" si="31"/>
        <v>0</v>
      </c>
      <c r="AG246" s="1215">
        <f t="shared" si="31"/>
        <v>0</v>
      </c>
      <c r="AH246" s="1216">
        <f t="shared" si="31"/>
        <v>0</v>
      </c>
      <c r="AI246" s="1216">
        <f t="shared" si="31"/>
        <v>0</v>
      </c>
      <c r="AJ246" s="1217">
        <f>IF(ISERROR(VLOOKUP($A246,기획현황!$F:$BS,기획현황!$AM$1,FALSE))=TRUE,0,VLOOKUP($A246,기획현황!$F:$BS,기획현황!$AM$1,FALSE))</f>
        <v>0</v>
      </c>
      <c r="AK246" s="1212">
        <f t="shared" si="26"/>
        <v>0</v>
      </c>
      <c r="AL246" s="31"/>
    </row>
    <row r="247" spans="2:38" ht="53.25" customHeight="1">
      <c r="B247" s="304" t="str">
        <f t="shared" si="28"/>
        <v/>
      </c>
      <c r="C247" s="1199">
        <f>IF(ISERROR(VLOOKUP($A247,기획현황!$F:$BS,기획현황!$AG$1,FALSE))=TRUE,0,VLOOKUP($A247,기획현황!$F:$BS,기획현황!$AG$1,FALSE))</f>
        <v>0</v>
      </c>
      <c r="D247" s="1199">
        <f>IF(ISERROR(VLOOKUP($A247,기획현황!$F:$BS,기획현황!$AK$1,FALSE))=TRUE,0,VLOOKUP($A247,기획현황!$F:$BS,기획현황!$AK$1,FALSE))</f>
        <v>0</v>
      </c>
      <c r="F247" s="1222"/>
      <c r="G247" s="1201" t="str">
        <f>IF(ISERROR(VLOOKUP($A247,기획현황!$F:$BS,기획현황!$U$1,FALSE))=TRUE,"",VLOOKUP($A247,기획현황!$F:$BS,기획현황!$U$1,FALSE))</f>
        <v/>
      </c>
      <c r="H247" s="1201" t="str">
        <f>IF(ISERROR(VLOOKUP($A247,기획현황!$F:$BS,기획현황!$X$1,FALSE))=TRUE,"",VLOOKUP($A247,기획현황!$F:$BS,기획현황!$X$1,FALSE))</f>
        <v/>
      </c>
      <c r="I247" s="1202" t="str">
        <f>IF(ISERROR(VLOOKUP($A247,기획현황!$F:$BS,기획현황!$AG$1,FALSE))=TRUE,"",VLOOKUP($A247,기획현황!$F:$BS,기획현황!$AG$1,FALSE))</f>
        <v/>
      </c>
      <c r="J247" s="1219">
        <f>SUMIF(기획현황!$F:$F,$A247,기획현황!$AF:$AF)</f>
        <v>0</v>
      </c>
      <c r="K247" s="1204">
        <f>IF(ISERROR(VLOOKUP($A247,기획현황!$F:$BS,기획현황!$AU$1,FALSE))=TRUE,0,VLOOKUP($A247,기획현황!$F:$BS,기획현황!$AU$1,FALSE))</f>
        <v>0</v>
      </c>
      <c r="L247" s="1205">
        <f>IF(ISERROR(VLOOKUP($A247,기획현황!$F:$BS,기획현황!$AV$1,FALSE))=TRUE,0,VLOOKUP($A247,기획현황!$F:$BS,기획현황!$AV$1,FALSE))</f>
        <v>0</v>
      </c>
      <c r="M247" s="1206">
        <f>IF(ISERROR(VLOOKUP($A247,기획현황!$F:$BS,기획현황!$AW$1,FALSE))=TRUE,0,VLOOKUP($A247,기획현황!$F:$BS,기획현황!$AW$1,FALSE))</f>
        <v>0</v>
      </c>
      <c r="N247" s="1214">
        <f>IF(ISERROR(VLOOKUP($A247,기획현황!$F:$BS,기획현황!$AP$1,FALSE))=TRUE,0,VLOOKUP($A247,기획현황!$F:$BS,기획현황!$AP$1,FALSE))</f>
        <v>0</v>
      </c>
      <c r="O247" s="1204">
        <f t="shared" si="30"/>
        <v>0</v>
      </c>
      <c r="P247" s="1218">
        <f t="shared" si="30"/>
        <v>0</v>
      </c>
      <c r="Q247" s="1215">
        <f t="shared" si="30"/>
        <v>0</v>
      </c>
      <c r="R247" s="1215">
        <f t="shared" si="30"/>
        <v>0</v>
      </c>
      <c r="S247" s="1216">
        <f t="shared" si="30"/>
        <v>0</v>
      </c>
      <c r="T247" s="1216">
        <f t="shared" si="30"/>
        <v>0</v>
      </c>
      <c r="U247" s="1217">
        <f>IF(ISERROR(VLOOKUP($A247,기획현황!$F:$BS,기획현황!$AM$1,FALSE))=TRUE,0,VLOOKUP($A247,기획현황!$F:$BS,기획현황!$AM$1,FALSE))</f>
        <v>0</v>
      </c>
      <c r="V247" s="1212">
        <f t="shared" si="27"/>
        <v>0</v>
      </c>
      <c r="W247" s="1213">
        <f>IF(ISERROR(VLOOKUP($A247,기획현황!$F:$BS,기획현황!$BG$1,FALSE))=TRUE,0,VLOOKUP($A247,기획현황!$F:$BS,기획현황!$BG$1,FALSE))</f>
        <v>0</v>
      </c>
      <c r="X247" s="1212"/>
      <c r="Y247" s="231"/>
      <c r="Z247" s="1204">
        <f t="shared" si="29"/>
        <v>0</v>
      </c>
      <c r="AA247" s="1205">
        <f t="shared" si="29"/>
        <v>0</v>
      </c>
      <c r="AB247" s="1220">
        <f t="shared" si="29"/>
        <v>0</v>
      </c>
      <c r="AC247" s="1214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204">
        <f t="shared" si="31"/>
        <v>0</v>
      </c>
      <c r="AE247" s="1215">
        <f t="shared" si="31"/>
        <v>0</v>
      </c>
      <c r="AF247" s="1215">
        <f t="shared" si="31"/>
        <v>0</v>
      </c>
      <c r="AG247" s="1215">
        <f t="shared" si="31"/>
        <v>0</v>
      </c>
      <c r="AH247" s="1216">
        <f t="shared" si="31"/>
        <v>0</v>
      </c>
      <c r="AI247" s="1216">
        <f t="shared" si="31"/>
        <v>0</v>
      </c>
      <c r="AJ247" s="1217">
        <f>IF(ISERROR(VLOOKUP($A247,기획현황!$F:$BS,기획현황!$AM$1,FALSE))=TRUE,0,VLOOKUP($A247,기획현황!$F:$BS,기획현황!$AM$1,FALSE))</f>
        <v>0</v>
      </c>
      <c r="AK247" s="1212">
        <f t="shared" si="26"/>
        <v>0</v>
      </c>
      <c r="AL247" s="31"/>
    </row>
    <row r="248" spans="2:38" ht="53.25" customHeight="1">
      <c r="B248" s="304" t="str">
        <f t="shared" si="28"/>
        <v/>
      </c>
      <c r="C248" s="1199">
        <f>IF(ISERROR(VLOOKUP($A248,기획현황!$F:$BS,기획현황!$AG$1,FALSE))=TRUE,0,VLOOKUP($A248,기획현황!$F:$BS,기획현황!$AG$1,FALSE))</f>
        <v>0</v>
      </c>
      <c r="D248" s="1199">
        <f>IF(ISERROR(VLOOKUP($A248,기획현황!$F:$BS,기획현황!$AK$1,FALSE))=TRUE,0,VLOOKUP($A248,기획현황!$F:$BS,기획현황!$AK$1,FALSE))</f>
        <v>0</v>
      </c>
      <c r="F248" s="1222"/>
      <c r="G248" s="1201" t="str">
        <f>IF(ISERROR(VLOOKUP($A248,기획현황!$F:$BS,기획현황!$U$1,FALSE))=TRUE,"",VLOOKUP($A248,기획현황!$F:$BS,기획현황!$U$1,FALSE))</f>
        <v/>
      </c>
      <c r="H248" s="1201" t="str">
        <f>IF(ISERROR(VLOOKUP($A248,기획현황!$F:$BS,기획현황!$X$1,FALSE))=TRUE,"",VLOOKUP($A248,기획현황!$F:$BS,기획현황!$X$1,FALSE))</f>
        <v/>
      </c>
      <c r="I248" s="1202" t="str">
        <f>IF(ISERROR(VLOOKUP($A248,기획현황!$F:$BS,기획현황!$AG$1,FALSE))=TRUE,"",VLOOKUP($A248,기획현황!$F:$BS,기획현황!$AG$1,FALSE))</f>
        <v/>
      </c>
      <c r="J248" s="1219">
        <f>SUMIF(기획현황!$F:$F,$A248,기획현황!$AF:$AF)</f>
        <v>0</v>
      </c>
      <c r="K248" s="1204">
        <f>IF(ISERROR(VLOOKUP($A248,기획현황!$F:$BS,기획현황!$AU$1,FALSE))=TRUE,0,VLOOKUP($A248,기획현황!$F:$BS,기획현황!$AU$1,FALSE))</f>
        <v>0</v>
      </c>
      <c r="L248" s="1205">
        <f>IF(ISERROR(VLOOKUP($A248,기획현황!$F:$BS,기획현황!$AV$1,FALSE))=TRUE,0,VLOOKUP($A248,기획현황!$F:$BS,기획현황!$AV$1,FALSE))</f>
        <v>0</v>
      </c>
      <c r="M248" s="1206">
        <f>IF(ISERROR(VLOOKUP($A248,기획현황!$F:$BS,기획현황!$AW$1,FALSE))=TRUE,0,VLOOKUP($A248,기획현황!$F:$BS,기획현황!$AW$1,FALSE))</f>
        <v>0</v>
      </c>
      <c r="N248" s="1214">
        <f>IF(ISERROR(VLOOKUP($A248,기획현황!$F:$BS,기획현황!$AP$1,FALSE))=TRUE,0,VLOOKUP($A248,기획현황!$F:$BS,기획현황!$AP$1,FALSE))</f>
        <v>0</v>
      </c>
      <c r="O248" s="1204">
        <f t="shared" si="30"/>
        <v>0</v>
      </c>
      <c r="P248" s="1218">
        <f t="shared" si="30"/>
        <v>0</v>
      </c>
      <c r="Q248" s="1215">
        <f t="shared" si="30"/>
        <v>0</v>
      </c>
      <c r="R248" s="1215">
        <f t="shared" si="30"/>
        <v>0</v>
      </c>
      <c r="S248" s="1216">
        <f t="shared" si="30"/>
        <v>0</v>
      </c>
      <c r="T248" s="1216">
        <f t="shared" si="30"/>
        <v>0</v>
      </c>
      <c r="U248" s="1217">
        <f>IF(ISERROR(VLOOKUP($A248,기획현황!$F:$BS,기획현황!$AM$1,FALSE))=TRUE,0,VLOOKUP($A248,기획현황!$F:$BS,기획현황!$AM$1,FALSE))</f>
        <v>0</v>
      </c>
      <c r="V248" s="1212">
        <f t="shared" si="27"/>
        <v>0</v>
      </c>
      <c r="W248" s="1213">
        <f>IF(ISERROR(VLOOKUP($A248,기획현황!$F:$BS,기획현황!$BG$1,FALSE))=TRUE,0,VLOOKUP($A248,기획현황!$F:$BS,기획현황!$BG$1,FALSE))</f>
        <v>0</v>
      </c>
      <c r="X248" s="1212"/>
      <c r="Y248" s="231"/>
      <c r="Z248" s="1204">
        <f t="shared" si="29"/>
        <v>0</v>
      </c>
      <c r="AA248" s="1205">
        <f t="shared" si="29"/>
        <v>0</v>
      </c>
      <c r="AB248" s="1220">
        <f t="shared" si="29"/>
        <v>0</v>
      </c>
      <c r="AC248" s="1214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204">
        <f t="shared" si="31"/>
        <v>0</v>
      </c>
      <c r="AE248" s="1215">
        <f t="shared" si="31"/>
        <v>0</v>
      </c>
      <c r="AF248" s="1215">
        <f t="shared" si="31"/>
        <v>0</v>
      </c>
      <c r="AG248" s="1215">
        <f t="shared" si="31"/>
        <v>0</v>
      </c>
      <c r="AH248" s="1216">
        <f t="shared" si="31"/>
        <v>0</v>
      </c>
      <c r="AI248" s="1216">
        <f t="shared" si="31"/>
        <v>0</v>
      </c>
      <c r="AJ248" s="1217">
        <f>IF(ISERROR(VLOOKUP($A248,기획현황!$F:$BS,기획현황!$AM$1,FALSE))=TRUE,0,VLOOKUP($A248,기획현황!$F:$BS,기획현황!$AM$1,FALSE))</f>
        <v>0</v>
      </c>
      <c r="AK248" s="1212">
        <f t="shared" si="26"/>
        <v>0</v>
      </c>
      <c r="AL248" s="31"/>
    </row>
    <row r="249" spans="2:38" ht="53.25" customHeight="1">
      <c r="B249" s="304" t="str">
        <f t="shared" si="28"/>
        <v/>
      </c>
      <c r="C249" s="1199">
        <f>IF(ISERROR(VLOOKUP($A249,기획현황!$F:$BS,기획현황!$AG$1,FALSE))=TRUE,0,VLOOKUP($A249,기획현황!$F:$BS,기획현황!$AG$1,FALSE))</f>
        <v>0</v>
      </c>
      <c r="D249" s="1199">
        <f>IF(ISERROR(VLOOKUP($A249,기획현황!$F:$BS,기획현황!$AK$1,FALSE))=TRUE,0,VLOOKUP($A249,기획현황!$F:$BS,기획현황!$AK$1,FALSE))</f>
        <v>0</v>
      </c>
      <c r="F249" s="1222"/>
      <c r="G249" s="1201" t="str">
        <f>IF(ISERROR(VLOOKUP($A249,기획현황!$F:$BS,기획현황!$U$1,FALSE))=TRUE,"",VLOOKUP($A249,기획현황!$F:$BS,기획현황!$U$1,FALSE))</f>
        <v/>
      </c>
      <c r="H249" s="1201" t="str">
        <f>IF(ISERROR(VLOOKUP($A249,기획현황!$F:$BS,기획현황!$X$1,FALSE))=TRUE,"",VLOOKUP($A249,기획현황!$F:$BS,기획현황!$X$1,FALSE))</f>
        <v/>
      </c>
      <c r="I249" s="1202" t="str">
        <f>IF(ISERROR(VLOOKUP($A249,기획현황!$F:$BS,기획현황!$AG$1,FALSE))=TRUE,"",VLOOKUP($A249,기획현황!$F:$BS,기획현황!$AG$1,FALSE))</f>
        <v/>
      </c>
      <c r="J249" s="1219">
        <f>SUMIF(기획현황!$F:$F,$A249,기획현황!$AF:$AF)</f>
        <v>0</v>
      </c>
      <c r="K249" s="1204">
        <f>IF(ISERROR(VLOOKUP($A249,기획현황!$F:$BS,기획현황!$AU$1,FALSE))=TRUE,0,VLOOKUP($A249,기획현황!$F:$BS,기획현황!$AU$1,FALSE))</f>
        <v>0</v>
      </c>
      <c r="L249" s="1205">
        <f>IF(ISERROR(VLOOKUP($A249,기획현황!$F:$BS,기획현황!$AV$1,FALSE))=TRUE,0,VLOOKUP($A249,기획현황!$F:$BS,기획현황!$AV$1,FALSE))</f>
        <v>0</v>
      </c>
      <c r="M249" s="1206">
        <f>IF(ISERROR(VLOOKUP($A249,기획현황!$F:$BS,기획현황!$AW$1,FALSE))=TRUE,0,VLOOKUP($A249,기획현황!$F:$BS,기획현황!$AW$1,FALSE))</f>
        <v>0</v>
      </c>
      <c r="N249" s="1214">
        <f>IF(ISERROR(VLOOKUP($A249,기획현황!$F:$BS,기획현황!$AP$1,FALSE))=TRUE,0,VLOOKUP($A249,기획현황!$F:$BS,기획현황!$AP$1,FALSE))</f>
        <v>0</v>
      </c>
      <c r="O249" s="1204">
        <f t="shared" si="30"/>
        <v>0</v>
      </c>
      <c r="P249" s="1218">
        <f t="shared" si="30"/>
        <v>0</v>
      </c>
      <c r="Q249" s="1215">
        <f t="shared" si="30"/>
        <v>0</v>
      </c>
      <c r="R249" s="1215">
        <f t="shared" si="30"/>
        <v>0</v>
      </c>
      <c r="S249" s="1216">
        <f t="shared" si="30"/>
        <v>0</v>
      </c>
      <c r="T249" s="1216">
        <f t="shared" si="30"/>
        <v>0</v>
      </c>
      <c r="U249" s="1217">
        <f>IF(ISERROR(VLOOKUP($A249,기획현황!$F:$BS,기획현황!$AM$1,FALSE))=TRUE,0,VLOOKUP($A249,기획현황!$F:$BS,기획현황!$AM$1,FALSE))</f>
        <v>0</v>
      </c>
      <c r="V249" s="1212">
        <f t="shared" si="27"/>
        <v>0</v>
      </c>
      <c r="W249" s="1213">
        <f>IF(ISERROR(VLOOKUP($A249,기획현황!$F:$BS,기획현황!$BG$1,FALSE))=TRUE,0,VLOOKUP($A249,기획현황!$F:$BS,기획현황!$BG$1,FALSE))</f>
        <v>0</v>
      </c>
      <c r="X249" s="1212"/>
      <c r="Y249" s="231"/>
      <c r="Z249" s="1204">
        <f t="shared" si="29"/>
        <v>0</v>
      </c>
      <c r="AA249" s="1205">
        <f t="shared" si="29"/>
        <v>0</v>
      </c>
      <c r="AB249" s="1220">
        <f t="shared" si="29"/>
        <v>0</v>
      </c>
      <c r="AC249" s="1214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204">
        <f t="shared" si="31"/>
        <v>0</v>
      </c>
      <c r="AE249" s="1215">
        <f t="shared" si="31"/>
        <v>0</v>
      </c>
      <c r="AF249" s="1215">
        <f t="shared" si="31"/>
        <v>0</v>
      </c>
      <c r="AG249" s="1215">
        <f t="shared" si="31"/>
        <v>0</v>
      </c>
      <c r="AH249" s="1216">
        <f t="shared" si="31"/>
        <v>0</v>
      </c>
      <c r="AI249" s="1216">
        <f t="shared" si="31"/>
        <v>0</v>
      </c>
      <c r="AJ249" s="1217">
        <f>IF(ISERROR(VLOOKUP($A249,기획현황!$F:$BS,기획현황!$AM$1,FALSE))=TRUE,0,VLOOKUP($A249,기획현황!$F:$BS,기획현황!$AM$1,FALSE))</f>
        <v>0</v>
      </c>
      <c r="AK249" s="1212">
        <f t="shared" si="26"/>
        <v>0</v>
      </c>
      <c r="AL249" s="31"/>
    </row>
    <row r="250" spans="2:38" ht="53.25" customHeight="1">
      <c r="B250" s="304" t="str">
        <f t="shared" si="28"/>
        <v/>
      </c>
      <c r="C250" s="1199">
        <f>IF(ISERROR(VLOOKUP($A250,기획현황!$F:$BS,기획현황!$AG$1,FALSE))=TRUE,0,VLOOKUP($A250,기획현황!$F:$BS,기획현황!$AG$1,FALSE))</f>
        <v>0</v>
      </c>
      <c r="D250" s="1199">
        <f>IF(ISERROR(VLOOKUP($A250,기획현황!$F:$BS,기획현황!$AK$1,FALSE))=TRUE,0,VLOOKUP($A250,기획현황!$F:$BS,기획현황!$AK$1,FALSE))</f>
        <v>0</v>
      </c>
      <c r="F250" s="1222"/>
      <c r="G250" s="1201" t="str">
        <f>IF(ISERROR(VLOOKUP($A250,기획현황!$F:$BS,기획현황!$U$1,FALSE))=TRUE,"",VLOOKUP($A250,기획현황!$F:$BS,기획현황!$U$1,FALSE))</f>
        <v/>
      </c>
      <c r="H250" s="1201" t="str">
        <f>IF(ISERROR(VLOOKUP($A250,기획현황!$F:$BS,기획현황!$X$1,FALSE))=TRUE,"",VLOOKUP($A250,기획현황!$F:$BS,기획현황!$X$1,FALSE))</f>
        <v/>
      </c>
      <c r="I250" s="1202" t="str">
        <f>IF(ISERROR(VLOOKUP($A250,기획현황!$F:$BS,기획현황!$AG$1,FALSE))=TRUE,"",VLOOKUP($A250,기획현황!$F:$BS,기획현황!$AG$1,FALSE))</f>
        <v/>
      </c>
      <c r="J250" s="1219">
        <f>SUMIF(기획현황!$F:$F,$A250,기획현황!$AF:$AF)</f>
        <v>0</v>
      </c>
      <c r="K250" s="1204">
        <f>IF(ISERROR(VLOOKUP($A250,기획현황!$F:$BS,기획현황!$AU$1,FALSE))=TRUE,0,VLOOKUP($A250,기획현황!$F:$BS,기획현황!$AU$1,FALSE))</f>
        <v>0</v>
      </c>
      <c r="L250" s="1205">
        <f>IF(ISERROR(VLOOKUP($A250,기획현황!$F:$BS,기획현황!$AV$1,FALSE))=TRUE,0,VLOOKUP($A250,기획현황!$F:$BS,기획현황!$AV$1,FALSE))</f>
        <v>0</v>
      </c>
      <c r="M250" s="1206">
        <f>IF(ISERROR(VLOOKUP($A250,기획현황!$F:$BS,기획현황!$AW$1,FALSE))=TRUE,0,VLOOKUP($A250,기획현황!$F:$BS,기획현황!$AW$1,FALSE))</f>
        <v>0</v>
      </c>
      <c r="N250" s="1214">
        <f>IF(ISERROR(VLOOKUP($A250,기획현황!$F:$BS,기획현황!$AP$1,FALSE))=TRUE,0,VLOOKUP($A250,기획현황!$F:$BS,기획현황!$AP$1,FALSE))</f>
        <v>0</v>
      </c>
      <c r="O250" s="1204">
        <f t="shared" si="30"/>
        <v>0</v>
      </c>
      <c r="P250" s="1218">
        <f t="shared" si="30"/>
        <v>0</v>
      </c>
      <c r="Q250" s="1215">
        <f t="shared" si="30"/>
        <v>0</v>
      </c>
      <c r="R250" s="1215">
        <f t="shared" si="30"/>
        <v>0</v>
      </c>
      <c r="S250" s="1216">
        <f t="shared" si="30"/>
        <v>0</v>
      </c>
      <c r="T250" s="1216">
        <f t="shared" si="30"/>
        <v>0</v>
      </c>
      <c r="U250" s="1217">
        <f>IF(ISERROR(VLOOKUP($A250,기획현황!$F:$BS,기획현황!$AM$1,FALSE))=TRUE,0,VLOOKUP($A250,기획현황!$F:$BS,기획현황!$AM$1,FALSE))</f>
        <v>0</v>
      </c>
      <c r="V250" s="1212">
        <f t="shared" si="27"/>
        <v>0</v>
      </c>
      <c r="W250" s="1213">
        <f>IF(ISERROR(VLOOKUP($A250,기획현황!$F:$BS,기획현황!$BG$1,FALSE))=TRUE,0,VLOOKUP($A250,기획현황!$F:$BS,기획현황!$BG$1,FALSE))</f>
        <v>0</v>
      </c>
      <c r="X250" s="1212"/>
      <c r="Y250" s="231"/>
      <c r="Z250" s="1204">
        <f t="shared" si="29"/>
        <v>0</v>
      </c>
      <c r="AA250" s="1205">
        <f t="shared" si="29"/>
        <v>0</v>
      </c>
      <c r="AB250" s="1220">
        <f t="shared" si="29"/>
        <v>0</v>
      </c>
      <c r="AC250" s="1214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204">
        <f t="shared" si="31"/>
        <v>0</v>
      </c>
      <c r="AE250" s="1215">
        <f t="shared" si="31"/>
        <v>0</v>
      </c>
      <c r="AF250" s="1215">
        <f t="shared" si="31"/>
        <v>0</v>
      </c>
      <c r="AG250" s="1215">
        <f t="shared" si="31"/>
        <v>0</v>
      </c>
      <c r="AH250" s="1216">
        <f t="shared" si="31"/>
        <v>0</v>
      </c>
      <c r="AI250" s="1216">
        <f t="shared" si="31"/>
        <v>0</v>
      </c>
      <c r="AJ250" s="1217">
        <f>IF(ISERROR(VLOOKUP($A250,기획현황!$F:$BS,기획현황!$AM$1,FALSE))=TRUE,0,VLOOKUP($A250,기획현황!$F:$BS,기획현황!$AM$1,FALSE))</f>
        <v>0</v>
      </c>
      <c r="AK250" s="1212">
        <f t="shared" si="26"/>
        <v>0</v>
      </c>
      <c r="AL250" s="31"/>
    </row>
    <row r="251" spans="2:38" ht="53.25" customHeight="1">
      <c r="B251" s="304" t="str">
        <f t="shared" si="28"/>
        <v/>
      </c>
      <c r="C251" s="1199">
        <f>IF(ISERROR(VLOOKUP($A251,기획현황!$F:$BS,기획현황!$AG$1,FALSE))=TRUE,0,VLOOKUP($A251,기획현황!$F:$BS,기획현황!$AG$1,FALSE))</f>
        <v>0</v>
      </c>
      <c r="D251" s="1199">
        <f>IF(ISERROR(VLOOKUP($A251,기획현황!$F:$BS,기획현황!$AK$1,FALSE))=TRUE,0,VLOOKUP($A251,기획현황!$F:$BS,기획현황!$AK$1,FALSE))</f>
        <v>0</v>
      </c>
      <c r="F251" s="1222"/>
      <c r="G251" s="1201" t="str">
        <f>IF(ISERROR(VLOOKUP($A251,기획현황!$F:$BS,기획현황!$U$1,FALSE))=TRUE,"",VLOOKUP($A251,기획현황!$F:$BS,기획현황!$U$1,FALSE))</f>
        <v/>
      </c>
      <c r="H251" s="1201" t="str">
        <f>IF(ISERROR(VLOOKUP($A251,기획현황!$F:$BS,기획현황!$X$1,FALSE))=TRUE,"",VLOOKUP($A251,기획현황!$F:$BS,기획현황!$X$1,FALSE))</f>
        <v/>
      </c>
      <c r="I251" s="1202" t="str">
        <f>IF(ISERROR(VLOOKUP($A251,기획현황!$F:$BS,기획현황!$AG$1,FALSE))=TRUE,"",VLOOKUP($A251,기획현황!$F:$BS,기획현황!$AG$1,FALSE))</f>
        <v/>
      </c>
      <c r="J251" s="1219">
        <f>SUMIF(기획현황!$F:$F,$A251,기획현황!$AF:$AF)</f>
        <v>0</v>
      </c>
      <c r="K251" s="1204">
        <f>IF(ISERROR(VLOOKUP($A251,기획현황!$F:$BS,기획현황!$AU$1,FALSE))=TRUE,0,VLOOKUP($A251,기획현황!$F:$BS,기획현황!$AU$1,FALSE))</f>
        <v>0</v>
      </c>
      <c r="L251" s="1205">
        <f>IF(ISERROR(VLOOKUP($A251,기획현황!$F:$BS,기획현황!$AV$1,FALSE))=TRUE,0,VLOOKUP($A251,기획현황!$F:$BS,기획현황!$AV$1,FALSE))</f>
        <v>0</v>
      </c>
      <c r="M251" s="1206">
        <f>IF(ISERROR(VLOOKUP($A251,기획현황!$F:$BS,기획현황!$AW$1,FALSE))=TRUE,0,VLOOKUP($A251,기획현황!$F:$BS,기획현황!$AW$1,FALSE))</f>
        <v>0</v>
      </c>
      <c r="N251" s="1214">
        <f>IF(ISERROR(VLOOKUP($A251,기획현황!$F:$BS,기획현황!$AP$1,FALSE))=TRUE,0,VLOOKUP($A251,기획현황!$F:$BS,기획현황!$AP$1,FALSE))</f>
        <v>0</v>
      </c>
      <c r="O251" s="1204">
        <f t="shared" si="30"/>
        <v>0</v>
      </c>
      <c r="P251" s="1218">
        <f t="shared" si="30"/>
        <v>0</v>
      </c>
      <c r="Q251" s="1215">
        <f t="shared" si="30"/>
        <v>0</v>
      </c>
      <c r="R251" s="1215">
        <f t="shared" si="30"/>
        <v>0</v>
      </c>
      <c r="S251" s="1216">
        <f t="shared" si="30"/>
        <v>0</v>
      </c>
      <c r="T251" s="1216">
        <f t="shared" si="30"/>
        <v>0</v>
      </c>
      <c r="U251" s="1217">
        <f>IF(ISERROR(VLOOKUP($A251,기획현황!$F:$BS,기획현황!$AM$1,FALSE))=TRUE,0,VLOOKUP($A251,기획현황!$F:$BS,기획현황!$AM$1,FALSE))</f>
        <v>0</v>
      </c>
      <c r="V251" s="1212">
        <f t="shared" si="27"/>
        <v>0</v>
      </c>
      <c r="W251" s="1213">
        <f>IF(ISERROR(VLOOKUP($A251,기획현황!$F:$BS,기획현황!$BG$1,FALSE))=TRUE,0,VLOOKUP($A251,기획현황!$F:$BS,기획현황!$BG$1,FALSE))</f>
        <v>0</v>
      </c>
      <c r="X251" s="1212"/>
      <c r="Y251" s="231"/>
      <c r="Z251" s="1204">
        <f t="shared" si="29"/>
        <v>0</v>
      </c>
      <c r="AA251" s="1205">
        <f t="shared" si="29"/>
        <v>0</v>
      </c>
      <c r="AB251" s="1220">
        <f t="shared" si="29"/>
        <v>0</v>
      </c>
      <c r="AC251" s="1214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204">
        <f t="shared" si="31"/>
        <v>0</v>
      </c>
      <c r="AE251" s="1215">
        <f t="shared" si="31"/>
        <v>0</v>
      </c>
      <c r="AF251" s="1215">
        <f t="shared" si="31"/>
        <v>0</v>
      </c>
      <c r="AG251" s="1215">
        <f t="shared" si="31"/>
        <v>0</v>
      </c>
      <c r="AH251" s="1216">
        <f t="shared" si="31"/>
        <v>0</v>
      </c>
      <c r="AI251" s="1216">
        <f t="shared" si="31"/>
        <v>0</v>
      </c>
      <c r="AJ251" s="1217">
        <f>IF(ISERROR(VLOOKUP($A251,기획현황!$F:$BS,기획현황!$AM$1,FALSE))=TRUE,0,VLOOKUP($A251,기획현황!$F:$BS,기획현황!$AM$1,FALSE))</f>
        <v>0</v>
      </c>
      <c r="AK251" s="1212">
        <f t="shared" si="26"/>
        <v>0</v>
      </c>
      <c r="AL251" s="31"/>
    </row>
    <row r="252" spans="2:38" ht="53.25" customHeight="1">
      <c r="B252" s="304" t="str">
        <f t="shared" si="28"/>
        <v/>
      </c>
      <c r="C252" s="1199">
        <f>IF(ISERROR(VLOOKUP($A252,기획현황!$F:$BS,기획현황!$AG$1,FALSE))=TRUE,0,VLOOKUP($A252,기획현황!$F:$BS,기획현황!$AG$1,FALSE))</f>
        <v>0</v>
      </c>
      <c r="D252" s="1199">
        <f>IF(ISERROR(VLOOKUP($A252,기획현황!$F:$BS,기획현황!$AK$1,FALSE))=TRUE,0,VLOOKUP($A252,기획현황!$F:$BS,기획현황!$AK$1,FALSE))</f>
        <v>0</v>
      </c>
      <c r="F252" s="1222"/>
      <c r="G252" s="1201" t="str">
        <f>IF(ISERROR(VLOOKUP($A252,기획현황!$F:$BS,기획현황!$U$1,FALSE))=TRUE,"",VLOOKUP($A252,기획현황!$F:$BS,기획현황!$U$1,FALSE))</f>
        <v/>
      </c>
      <c r="H252" s="1201" t="str">
        <f>IF(ISERROR(VLOOKUP($A252,기획현황!$F:$BS,기획현황!$X$1,FALSE))=TRUE,"",VLOOKUP($A252,기획현황!$F:$BS,기획현황!$X$1,FALSE))</f>
        <v/>
      </c>
      <c r="I252" s="1202" t="str">
        <f>IF(ISERROR(VLOOKUP($A252,기획현황!$F:$BS,기획현황!$AG$1,FALSE))=TRUE,"",VLOOKUP($A252,기획현황!$F:$BS,기획현황!$AG$1,FALSE))</f>
        <v/>
      </c>
      <c r="J252" s="1219">
        <f>SUMIF(기획현황!$F:$F,$A252,기획현황!$AF:$AF)</f>
        <v>0</v>
      </c>
      <c r="K252" s="1204">
        <f>IF(ISERROR(VLOOKUP($A252,기획현황!$F:$BS,기획현황!$AU$1,FALSE))=TRUE,0,VLOOKUP($A252,기획현황!$F:$BS,기획현황!$AU$1,FALSE))</f>
        <v>0</v>
      </c>
      <c r="L252" s="1205">
        <f>IF(ISERROR(VLOOKUP($A252,기획현황!$F:$BS,기획현황!$AV$1,FALSE))=TRUE,0,VLOOKUP($A252,기획현황!$F:$BS,기획현황!$AV$1,FALSE))</f>
        <v>0</v>
      </c>
      <c r="M252" s="1206">
        <f>IF(ISERROR(VLOOKUP($A252,기획현황!$F:$BS,기획현황!$AW$1,FALSE))=TRUE,0,VLOOKUP($A252,기획현황!$F:$BS,기획현황!$AW$1,FALSE))</f>
        <v>0</v>
      </c>
      <c r="N252" s="1214">
        <f>IF(ISERROR(VLOOKUP($A252,기획현황!$F:$BS,기획현황!$AP$1,FALSE))=TRUE,0,VLOOKUP($A252,기획현황!$F:$BS,기획현황!$AP$1,FALSE))</f>
        <v>0</v>
      </c>
      <c r="O252" s="1204">
        <f t="shared" si="30"/>
        <v>0</v>
      </c>
      <c r="P252" s="1218">
        <f t="shared" si="30"/>
        <v>0</v>
      </c>
      <c r="Q252" s="1215">
        <f t="shared" si="30"/>
        <v>0</v>
      </c>
      <c r="R252" s="1215">
        <f t="shared" si="30"/>
        <v>0</v>
      </c>
      <c r="S252" s="1216">
        <f t="shared" si="30"/>
        <v>0</v>
      </c>
      <c r="T252" s="1216">
        <f t="shared" si="30"/>
        <v>0</v>
      </c>
      <c r="U252" s="1217">
        <f>IF(ISERROR(VLOOKUP($A252,기획현황!$F:$BS,기획현황!$AM$1,FALSE))=TRUE,0,VLOOKUP($A252,기획현황!$F:$BS,기획현황!$AM$1,FALSE))</f>
        <v>0</v>
      </c>
      <c r="V252" s="1212">
        <f t="shared" si="27"/>
        <v>0</v>
      </c>
      <c r="W252" s="1213">
        <f>IF(ISERROR(VLOOKUP($A252,기획현황!$F:$BS,기획현황!$BG$1,FALSE))=TRUE,0,VLOOKUP($A252,기획현황!$F:$BS,기획현황!$BG$1,FALSE))</f>
        <v>0</v>
      </c>
      <c r="X252" s="1212"/>
      <c r="Y252" s="231"/>
      <c r="Z252" s="1204">
        <f t="shared" si="29"/>
        <v>0</v>
      </c>
      <c r="AA252" s="1205">
        <f t="shared" si="29"/>
        <v>0</v>
      </c>
      <c r="AB252" s="1220">
        <f t="shared" si="29"/>
        <v>0</v>
      </c>
      <c r="AC252" s="1214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204">
        <f t="shared" si="31"/>
        <v>0</v>
      </c>
      <c r="AE252" s="1215">
        <f t="shared" si="31"/>
        <v>0</v>
      </c>
      <c r="AF252" s="1215">
        <f t="shared" si="31"/>
        <v>0</v>
      </c>
      <c r="AG252" s="1215">
        <f t="shared" si="31"/>
        <v>0</v>
      </c>
      <c r="AH252" s="1216">
        <f t="shared" si="31"/>
        <v>0</v>
      </c>
      <c r="AI252" s="1216">
        <f t="shared" si="31"/>
        <v>0</v>
      </c>
      <c r="AJ252" s="1217">
        <f>IF(ISERROR(VLOOKUP($A252,기획현황!$F:$BS,기획현황!$AM$1,FALSE))=TRUE,0,VLOOKUP($A252,기획현황!$F:$BS,기획현황!$AM$1,FALSE))</f>
        <v>0</v>
      </c>
      <c r="AK252" s="1212">
        <f t="shared" si="26"/>
        <v>0</v>
      </c>
      <c r="AL252" s="31"/>
    </row>
    <row r="253" spans="2:38" ht="53.25" customHeight="1">
      <c r="B253" s="304" t="str">
        <f t="shared" si="28"/>
        <v/>
      </c>
      <c r="C253" s="1199">
        <f>IF(ISERROR(VLOOKUP($A253,기획현황!$F:$BS,기획현황!$AG$1,FALSE))=TRUE,0,VLOOKUP($A253,기획현황!$F:$BS,기획현황!$AG$1,FALSE))</f>
        <v>0</v>
      </c>
      <c r="D253" s="1199">
        <f>IF(ISERROR(VLOOKUP($A253,기획현황!$F:$BS,기획현황!$AK$1,FALSE))=TRUE,0,VLOOKUP($A253,기획현황!$F:$BS,기획현황!$AK$1,FALSE))</f>
        <v>0</v>
      </c>
      <c r="F253" s="1222"/>
      <c r="G253" s="1201" t="str">
        <f>IF(ISERROR(VLOOKUP($A253,기획현황!$F:$BS,기획현황!$U$1,FALSE))=TRUE,"",VLOOKUP($A253,기획현황!$F:$BS,기획현황!$U$1,FALSE))</f>
        <v/>
      </c>
      <c r="H253" s="1201" t="str">
        <f>IF(ISERROR(VLOOKUP($A253,기획현황!$F:$BS,기획현황!$X$1,FALSE))=TRUE,"",VLOOKUP($A253,기획현황!$F:$BS,기획현황!$X$1,FALSE))</f>
        <v/>
      </c>
      <c r="I253" s="1202" t="str">
        <f>IF(ISERROR(VLOOKUP($A253,기획현황!$F:$BS,기획현황!$AG$1,FALSE))=TRUE,"",VLOOKUP($A253,기획현황!$F:$BS,기획현황!$AG$1,FALSE))</f>
        <v/>
      </c>
      <c r="J253" s="1219">
        <f>SUMIF(기획현황!$F:$F,$A253,기획현황!$AF:$AF)</f>
        <v>0</v>
      </c>
      <c r="K253" s="1204">
        <f>IF(ISERROR(VLOOKUP($A253,기획현황!$F:$BS,기획현황!$AU$1,FALSE))=TRUE,0,VLOOKUP($A253,기획현황!$F:$BS,기획현황!$AU$1,FALSE))</f>
        <v>0</v>
      </c>
      <c r="L253" s="1205">
        <f>IF(ISERROR(VLOOKUP($A253,기획현황!$F:$BS,기획현황!$AV$1,FALSE))=TRUE,0,VLOOKUP($A253,기획현황!$F:$BS,기획현황!$AV$1,FALSE))</f>
        <v>0</v>
      </c>
      <c r="M253" s="1206">
        <f>IF(ISERROR(VLOOKUP($A253,기획현황!$F:$BS,기획현황!$AW$1,FALSE))=TRUE,0,VLOOKUP($A253,기획현황!$F:$BS,기획현황!$AW$1,FALSE))</f>
        <v>0</v>
      </c>
      <c r="N253" s="1214">
        <f>IF(ISERROR(VLOOKUP($A253,기획현황!$F:$BS,기획현황!$AP$1,FALSE))=TRUE,0,VLOOKUP($A253,기획현황!$F:$BS,기획현황!$AP$1,FALSE))</f>
        <v>0</v>
      </c>
      <c r="O253" s="1204">
        <f t="shared" si="30"/>
        <v>0</v>
      </c>
      <c r="P253" s="1218">
        <f t="shared" si="30"/>
        <v>0</v>
      </c>
      <c r="Q253" s="1215">
        <f t="shared" si="30"/>
        <v>0</v>
      </c>
      <c r="R253" s="1215">
        <f t="shared" si="30"/>
        <v>0</v>
      </c>
      <c r="S253" s="1216">
        <f t="shared" si="30"/>
        <v>0</v>
      </c>
      <c r="T253" s="1216">
        <f t="shared" si="30"/>
        <v>0</v>
      </c>
      <c r="U253" s="1217">
        <f>IF(ISERROR(VLOOKUP($A253,기획현황!$F:$BS,기획현황!$AM$1,FALSE))=TRUE,0,VLOOKUP($A253,기획현황!$F:$BS,기획현황!$AM$1,FALSE))</f>
        <v>0</v>
      </c>
      <c r="V253" s="1212">
        <f t="shared" si="27"/>
        <v>0</v>
      </c>
      <c r="W253" s="1213">
        <f>IF(ISERROR(VLOOKUP($A253,기획현황!$F:$BS,기획현황!$BG$1,FALSE))=TRUE,0,VLOOKUP($A253,기획현황!$F:$BS,기획현황!$BG$1,FALSE))</f>
        <v>0</v>
      </c>
      <c r="X253" s="1212"/>
      <c r="Y253" s="231"/>
      <c r="Z253" s="1204">
        <f t="shared" si="29"/>
        <v>0</v>
      </c>
      <c r="AA253" s="1205">
        <f t="shared" si="29"/>
        <v>0</v>
      </c>
      <c r="AB253" s="1220">
        <f t="shared" si="29"/>
        <v>0</v>
      </c>
      <c r="AC253" s="1214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204">
        <f t="shared" si="31"/>
        <v>0</v>
      </c>
      <c r="AE253" s="1215">
        <f t="shared" si="31"/>
        <v>0</v>
      </c>
      <c r="AF253" s="1215">
        <f t="shared" si="31"/>
        <v>0</v>
      </c>
      <c r="AG253" s="1215">
        <f t="shared" si="31"/>
        <v>0</v>
      </c>
      <c r="AH253" s="1216">
        <f t="shared" si="31"/>
        <v>0</v>
      </c>
      <c r="AI253" s="1216">
        <f t="shared" si="31"/>
        <v>0</v>
      </c>
      <c r="AJ253" s="1217">
        <f>IF(ISERROR(VLOOKUP($A253,기획현황!$F:$BS,기획현황!$AM$1,FALSE))=TRUE,0,VLOOKUP($A253,기획현황!$F:$BS,기획현황!$AM$1,FALSE))</f>
        <v>0</v>
      </c>
      <c r="AK253" s="1212">
        <f t="shared" si="26"/>
        <v>0</v>
      </c>
      <c r="AL253" s="31"/>
    </row>
    <row r="254" spans="2:38" ht="53.25" customHeight="1">
      <c r="B254" s="304" t="str">
        <f t="shared" si="28"/>
        <v/>
      </c>
      <c r="C254" s="1199">
        <f>IF(ISERROR(VLOOKUP($A254,기획현황!$F:$BS,기획현황!$AG$1,FALSE))=TRUE,0,VLOOKUP($A254,기획현황!$F:$BS,기획현황!$AG$1,FALSE))</f>
        <v>0</v>
      </c>
      <c r="D254" s="1199">
        <f>IF(ISERROR(VLOOKUP($A254,기획현황!$F:$BS,기획현황!$AK$1,FALSE))=TRUE,0,VLOOKUP($A254,기획현황!$F:$BS,기획현황!$AK$1,FALSE))</f>
        <v>0</v>
      </c>
      <c r="F254" s="1222"/>
      <c r="G254" s="1201" t="str">
        <f>IF(ISERROR(VLOOKUP($A254,기획현황!$F:$BS,기획현황!$U$1,FALSE))=TRUE,"",VLOOKUP($A254,기획현황!$F:$BS,기획현황!$U$1,FALSE))</f>
        <v/>
      </c>
      <c r="H254" s="1201" t="str">
        <f>IF(ISERROR(VLOOKUP($A254,기획현황!$F:$BS,기획현황!$X$1,FALSE))=TRUE,"",VLOOKUP($A254,기획현황!$F:$BS,기획현황!$X$1,FALSE))</f>
        <v/>
      </c>
      <c r="I254" s="1202" t="str">
        <f>IF(ISERROR(VLOOKUP($A254,기획현황!$F:$BS,기획현황!$AG$1,FALSE))=TRUE,"",VLOOKUP($A254,기획현황!$F:$BS,기획현황!$AG$1,FALSE))</f>
        <v/>
      </c>
      <c r="J254" s="1219">
        <f>SUMIF(기획현황!$F:$F,$A254,기획현황!$AF:$AF)</f>
        <v>0</v>
      </c>
      <c r="K254" s="1204">
        <f>IF(ISERROR(VLOOKUP($A254,기획현황!$F:$BS,기획현황!$AU$1,FALSE))=TRUE,0,VLOOKUP($A254,기획현황!$F:$BS,기획현황!$AU$1,FALSE))</f>
        <v>0</v>
      </c>
      <c r="L254" s="1205">
        <f>IF(ISERROR(VLOOKUP($A254,기획현황!$F:$BS,기획현황!$AV$1,FALSE))=TRUE,0,VLOOKUP($A254,기획현황!$F:$BS,기획현황!$AV$1,FALSE))</f>
        <v>0</v>
      </c>
      <c r="M254" s="1206">
        <f>IF(ISERROR(VLOOKUP($A254,기획현황!$F:$BS,기획현황!$AW$1,FALSE))=TRUE,0,VLOOKUP($A254,기획현황!$F:$BS,기획현황!$AW$1,FALSE))</f>
        <v>0</v>
      </c>
      <c r="N254" s="1214">
        <f>IF(ISERROR(VLOOKUP($A254,기획현황!$F:$BS,기획현황!$AP$1,FALSE))=TRUE,0,VLOOKUP($A254,기획현황!$F:$BS,기획현황!$AP$1,FALSE))</f>
        <v>0</v>
      </c>
      <c r="O254" s="1204">
        <f t="shared" si="30"/>
        <v>0</v>
      </c>
      <c r="P254" s="1218">
        <f t="shared" si="30"/>
        <v>0</v>
      </c>
      <c r="Q254" s="1215">
        <f t="shared" si="30"/>
        <v>0</v>
      </c>
      <c r="R254" s="1215">
        <f t="shared" si="30"/>
        <v>0</v>
      </c>
      <c r="S254" s="1216">
        <f t="shared" si="30"/>
        <v>0</v>
      </c>
      <c r="T254" s="1216">
        <f t="shared" si="30"/>
        <v>0</v>
      </c>
      <c r="U254" s="1217">
        <f>IF(ISERROR(VLOOKUP($A254,기획현황!$F:$BS,기획현황!$AM$1,FALSE))=TRUE,0,VLOOKUP($A254,기획현황!$F:$BS,기획현황!$AM$1,FALSE))</f>
        <v>0</v>
      </c>
      <c r="V254" s="1212">
        <f t="shared" si="27"/>
        <v>0</v>
      </c>
      <c r="W254" s="1213">
        <f>IF(ISERROR(VLOOKUP($A254,기획현황!$F:$BS,기획현황!$BG$1,FALSE))=TRUE,0,VLOOKUP($A254,기획현황!$F:$BS,기획현황!$BG$1,FALSE))</f>
        <v>0</v>
      </c>
      <c r="X254" s="1212"/>
      <c r="Y254" s="231"/>
      <c r="Z254" s="1204">
        <f t="shared" si="29"/>
        <v>0</v>
      </c>
      <c r="AA254" s="1205">
        <f t="shared" si="29"/>
        <v>0</v>
      </c>
      <c r="AB254" s="1220">
        <f t="shared" si="29"/>
        <v>0</v>
      </c>
      <c r="AC254" s="1214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204">
        <f t="shared" si="31"/>
        <v>0</v>
      </c>
      <c r="AE254" s="1215">
        <f t="shared" si="31"/>
        <v>0</v>
      </c>
      <c r="AF254" s="1215">
        <f t="shared" si="31"/>
        <v>0</v>
      </c>
      <c r="AG254" s="1215">
        <f t="shared" si="31"/>
        <v>0</v>
      </c>
      <c r="AH254" s="1216">
        <f t="shared" si="31"/>
        <v>0</v>
      </c>
      <c r="AI254" s="1216">
        <f t="shared" si="31"/>
        <v>0</v>
      </c>
      <c r="AJ254" s="1217">
        <f>IF(ISERROR(VLOOKUP($A254,기획현황!$F:$BS,기획현황!$AM$1,FALSE))=TRUE,0,VLOOKUP($A254,기획현황!$F:$BS,기획현황!$AM$1,FALSE))</f>
        <v>0</v>
      </c>
      <c r="AK254" s="1212">
        <f t="shared" si="26"/>
        <v>0</v>
      </c>
      <c r="AL254" s="31"/>
    </row>
    <row r="255" spans="2:38" ht="53.25" customHeight="1">
      <c r="B255" s="304" t="str">
        <f t="shared" si="28"/>
        <v/>
      </c>
      <c r="C255" s="1199">
        <f>IF(ISERROR(VLOOKUP($A255,기획현황!$F:$BS,기획현황!$AG$1,FALSE))=TRUE,0,VLOOKUP($A255,기획현황!$F:$BS,기획현황!$AG$1,FALSE))</f>
        <v>0</v>
      </c>
      <c r="D255" s="1199">
        <f>IF(ISERROR(VLOOKUP($A255,기획현황!$F:$BS,기획현황!$AK$1,FALSE))=TRUE,0,VLOOKUP($A255,기획현황!$F:$BS,기획현황!$AK$1,FALSE))</f>
        <v>0</v>
      </c>
      <c r="F255" s="1222"/>
      <c r="G255" s="1201" t="str">
        <f>IF(ISERROR(VLOOKUP($A255,기획현황!$F:$BS,기획현황!$U$1,FALSE))=TRUE,"",VLOOKUP($A255,기획현황!$F:$BS,기획현황!$U$1,FALSE))</f>
        <v/>
      </c>
      <c r="H255" s="1201" t="str">
        <f>IF(ISERROR(VLOOKUP($A255,기획현황!$F:$BS,기획현황!$X$1,FALSE))=TRUE,"",VLOOKUP($A255,기획현황!$F:$BS,기획현황!$X$1,FALSE))</f>
        <v/>
      </c>
      <c r="I255" s="1202" t="str">
        <f>IF(ISERROR(VLOOKUP($A255,기획현황!$F:$BS,기획현황!$AG$1,FALSE))=TRUE,"",VLOOKUP($A255,기획현황!$F:$BS,기획현황!$AG$1,FALSE))</f>
        <v/>
      </c>
      <c r="J255" s="1219">
        <f>SUMIF(기획현황!$F:$F,$A255,기획현황!$AF:$AF)</f>
        <v>0</v>
      </c>
      <c r="K255" s="1204">
        <f>IF(ISERROR(VLOOKUP($A255,기획현황!$F:$BS,기획현황!$AU$1,FALSE))=TRUE,0,VLOOKUP($A255,기획현황!$F:$BS,기획현황!$AU$1,FALSE))</f>
        <v>0</v>
      </c>
      <c r="L255" s="1205">
        <f>IF(ISERROR(VLOOKUP($A255,기획현황!$F:$BS,기획현황!$AV$1,FALSE))=TRUE,0,VLOOKUP($A255,기획현황!$F:$BS,기획현황!$AV$1,FALSE))</f>
        <v>0</v>
      </c>
      <c r="M255" s="1206">
        <f>IF(ISERROR(VLOOKUP($A255,기획현황!$F:$BS,기획현황!$AW$1,FALSE))=TRUE,0,VLOOKUP($A255,기획현황!$F:$BS,기획현황!$AW$1,FALSE))</f>
        <v>0</v>
      </c>
      <c r="N255" s="1214">
        <f>IF(ISERROR(VLOOKUP($A255,기획현황!$F:$BS,기획현황!$AP$1,FALSE))=TRUE,0,VLOOKUP($A255,기획현황!$F:$BS,기획현황!$AP$1,FALSE))</f>
        <v>0</v>
      </c>
      <c r="O255" s="1204">
        <f t="shared" si="30"/>
        <v>0</v>
      </c>
      <c r="P255" s="1218">
        <f t="shared" si="30"/>
        <v>0</v>
      </c>
      <c r="Q255" s="1215">
        <f t="shared" si="30"/>
        <v>0</v>
      </c>
      <c r="R255" s="1215">
        <f t="shared" si="30"/>
        <v>0</v>
      </c>
      <c r="S255" s="1216">
        <f t="shared" si="30"/>
        <v>0</v>
      </c>
      <c r="T255" s="1216">
        <f t="shared" si="30"/>
        <v>0</v>
      </c>
      <c r="U255" s="1217">
        <f>IF(ISERROR(VLOOKUP($A255,기획현황!$F:$BS,기획현황!$AM$1,FALSE))=TRUE,0,VLOOKUP($A255,기획현황!$F:$BS,기획현황!$AM$1,FALSE))</f>
        <v>0</v>
      </c>
      <c r="V255" s="1212">
        <f t="shared" si="27"/>
        <v>0</v>
      </c>
      <c r="W255" s="1213">
        <f>IF(ISERROR(VLOOKUP($A255,기획현황!$F:$BS,기획현황!$BG$1,FALSE))=TRUE,0,VLOOKUP($A255,기획현황!$F:$BS,기획현황!$BG$1,FALSE))</f>
        <v>0</v>
      </c>
      <c r="X255" s="1212"/>
      <c r="Y255" s="231"/>
      <c r="Z255" s="1204">
        <f t="shared" si="29"/>
        <v>0</v>
      </c>
      <c r="AA255" s="1205">
        <f t="shared" si="29"/>
        <v>0</v>
      </c>
      <c r="AB255" s="1220">
        <f t="shared" si="29"/>
        <v>0</v>
      </c>
      <c r="AC255" s="1214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204">
        <f t="shared" si="31"/>
        <v>0</v>
      </c>
      <c r="AE255" s="1215">
        <f t="shared" si="31"/>
        <v>0</v>
      </c>
      <c r="AF255" s="1215">
        <f t="shared" si="31"/>
        <v>0</v>
      </c>
      <c r="AG255" s="1215">
        <f t="shared" si="31"/>
        <v>0</v>
      </c>
      <c r="AH255" s="1216">
        <f t="shared" si="31"/>
        <v>0</v>
      </c>
      <c r="AI255" s="1216">
        <f t="shared" si="31"/>
        <v>0</v>
      </c>
      <c r="AJ255" s="1217">
        <f>IF(ISERROR(VLOOKUP($A255,기획현황!$F:$BS,기획현황!$AM$1,FALSE))=TRUE,0,VLOOKUP($A255,기획현황!$F:$BS,기획현황!$AM$1,FALSE))</f>
        <v>0</v>
      </c>
      <c r="AK255" s="1212">
        <f t="shared" si="26"/>
        <v>0</v>
      </c>
      <c r="AL255" s="31"/>
    </row>
    <row r="256" spans="2:38" ht="53.25" customHeight="1">
      <c r="B256" s="304" t="str">
        <f t="shared" si="28"/>
        <v/>
      </c>
      <c r="C256" s="1199">
        <f>IF(ISERROR(VLOOKUP($A256,기획현황!$F:$BS,기획현황!$AG$1,FALSE))=TRUE,0,VLOOKUP($A256,기획현황!$F:$BS,기획현황!$AG$1,FALSE))</f>
        <v>0</v>
      </c>
      <c r="D256" s="1199">
        <f>IF(ISERROR(VLOOKUP($A256,기획현황!$F:$BS,기획현황!$AK$1,FALSE))=TRUE,0,VLOOKUP($A256,기획현황!$F:$BS,기획현황!$AK$1,FALSE))</f>
        <v>0</v>
      </c>
      <c r="F256" s="1222"/>
      <c r="G256" s="1201" t="str">
        <f>IF(ISERROR(VLOOKUP($A256,기획현황!$F:$BS,기획현황!$U$1,FALSE))=TRUE,"",VLOOKUP($A256,기획현황!$F:$BS,기획현황!$U$1,FALSE))</f>
        <v/>
      </c>
      <c r="H256" s="1201" t="str">
        <f>IF(ISERROR(VLOOKUP($A256,기획현황!$F:$BS,기획현황!$X$1,FALSE))=TRUE,"",VLOOKUP($A256,기획현황!$F:$BS,기획현황!$X$1,FALSE))</f>
        <v/>
      </c>
      <c r="I256" s="1202" t="str">
        <f>IF(ISERROR(VLOOKUP($A256,기획현황!$F:$BS,기획현황!$AG$1,FALSE))=TRUE,"",VLOOKUP($A256,기획현황!$F:$BS,기획현황!$AG$1,FALSE))</f>
        <v/>
      </c>
      <c r="J256" s="1219">
        <f>SUMIF(기획현황!$F:$F,$A256,기획현황!$AF:$AF)</f>
        <v>0</v>
      </c>
      <c r="K256" s="1204">
        <f>IF(ISERROR(VLOOKUP($A256,기획현황!$F:$BS,기획현황!$AU$1,FALSE))=TRUE,0,VLOOKUP($A256,기획현황!$F:$BS,기획현황!$AU$1,FALSE))</f>
        <v>0</v>
      </c>
      <c r="L256" s="1205">
        <f>IF(ISERROR(VLOOKUP($A256,기획현황!$F:$BS,기획현황!$AV$1,FALSE))=TRUE,0,VLOOKUP($A256,기획현황!$F:$BS,기획현황!$AV$1,FALSE))</f>
        <v>0</v>
      </c>
      <c r="M256" s="1206">
        <f>IF(ISERROR(VLOOKUP($A256,기획현황!$F:$BS,기획현황!$AW$1,FALSE))=TRUE,0,VLOOKUP($A256,기획현황!$F:$BS,기획현황!$AW$1,FALSE))</f>
        <v>0</v>
      </c>
      <c r="N256" s="1214">
        <f>IF(ISERROR(VLOOKUP($A256,기획현황!$F:$BS,기획현황!$AP$1,FALSE))=TRUE,0,VLOOKUP($A256,기획현황!$F:$BS,기획현황!$AP$1,FALSE))</f>
        <v>0</v>
      </c>
      <c r="O256" s="1204">
        <f t="shared" si="30"/>
        <v>0</v>
      </c>
      <c r="P256" s="1218">
        <f t="shared" si="30"/>
        <v>0</v>
      </c>
      <c r="Q256" s="1215">
        <f t="shared" si="30"/>
        <v>0</v>
      </c>
      <c r="R256" s="1215">
        <f t="shared" si="30"/>
        <v>0</v>
      </c>
      <c r="S256" s="1216">
        <f t="shared" si="30"/>
        <v>0</v>
      </c>
      <c r="T256" s="1216">
        <f t="shared" si="30"/>
        <v>0</v>
      </c>
      <c r="U256" s="1217">
        <f>IF(ISERROR(VLOOKUP($A256,기획현황!$F:$BS,기획현황!$AM$1,FALSE))=TRUE,0,VLOOKUP($A256,기획현황!$F:$BS,기획현황!$AM$1,FALSE))</f>
        <v>0</v>
      </c>
      <c r="V256" s="1212">
        <f t="shared" si="27"/>
        <v>0</v>
      </c>
      <c r="W256" s="1213">
        <f>IF(ISERROR(VLOOKUP($A256,기획현황!$F:$BS,기획현황!$BG$1,FALSE))=TRUE,0,VLOOKUP($A256,기획현황!$F:$BS,기획현황!$BG$1,FALSE))</f>
        <v>0</v>
      </c>
      <c r="X256" s="1212"/>
      <c r="Y256" s="231"/>
      <c r="Z256" s="1204">
        <f t="shared" si="29"/>
        <v>0</v>
      </c>
      <c r="AA256" s="1205">
        <f t="shared" si="29"/>
        <v>0</v>
      </c>
      <c r="AB256" s="1220">
        <f t="shared" si="29"/>
        <v>0</v>
      </c>
      <c r="AC256" s="1214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204">
        <f t="shared" si="31"/>
        <v>0</v>
      </c>
      <c r="AE256" s="1215">
        <f t="shared" si="31"/>
        <v>0</v>
      </c>
      <c r="AF256" s="1215">
        <f t="shared" si="31"/>
        <v>0</v>
      </c>
      <c r="AG256" s="1215">
        <f t="shared" si="31"/>
        <v>0</v>
      </c>
      <c r="AH256" s="1216">
        <f t="shared" si="31"/>
        <v>0</v>
      </c>
      <c r="AI256" s="1216">
        <f t="shared" si="31"/>
        <v>0</v>
      </c>
      <c r="AJ256" s="1217">
        <f>IF(ISERROR(VLOOKUP($A256,기획현황!$F:$BS,기획현황!$AM$1,FALSE))=TRUE,0,VLOOKUP($A256,기획현황!$F:$BS,기획현황!$AM$1,FALSE))</f>
        <v>0</v>
      </c>
      <c r="AK256" s="1212">
        <f t="shared" si="26"/>
        <v>0</v>
      </c>
      <c r="AL256" s="31"/>
    </row>
    <row r="257" spans="2:38" ht="53.25" customHeight="1">
      <c r="B257" s="304" t="str">
        <f t="shared" si="28"/>
        <v/>
      </c>
      <c r="C257" s="1199">
        <f>IF(ISERROR(VLOOKUP($A257,기획현황!$F:$BS,기획현황!$AG$1,FALSE))=TRUE,0,VLOOKUP($A257,기획현황!$F:$BS,기획현황!$AG$1,FALSE))</f>
        <v>0</v>
      </c>
      <c r="D257" s="1199">
        <f>IF(ISERROR(VLOOKUP($A257,기획현황!$F:$BS,기획현황!$AK$1,FALSE))=TRUE,0,VLOOKUP($A257,기획현황!$F:$BS,기획현황!$AK$1,FALSE))</f>
        <v>0</v>
      </c>
      <c r="F257" s="1222"/>
      <c r="G257" s="1201" t="str">
        <f>IF(ISERROR(VLOOKUP($A257,기획현황!$F:$BS,기획현황!$U$1,FALSE))=TRUE,"",VLOOKUP($A257,기획현황!$F:$BS,기획현황!$U$1,FALSE))</f>
        <v/>
      </c>
      <c r="H257" s="1201" t="str">
        <f>IF(ISERROR(VLOOKUP($A257,기획현황!$F:$BS,기획현황!$X$1,FALSE))=TRUE,"",VLOOKUP($A257,기획현황!$F:$BS,기획현황!$X$1,FALSE))</f>
        <v/>
      </c>
      <c r="I257" s="1202" t="str">
        <f>IF(ISERROR(VLOOKUP($A257,기획현황!$F:$BS,기획현황!$AG$1,FALSE))=TRUE,"",VLOOKUP($A257,기획현황!$F:$BS,기획현황!$AG$1,FALSE))</f>
        <v/>
      </c>
      <c r="J257" s="1219">
        <f>SUMIF(기획현황!$F:$F,$A257,기획현황!$AF:$AF)</f>
        <v>0</v>
      </c>
      <c r="K257" s="1204">
        <f>IF(ISERROR(VLOOKUP($A257,기획현황!$F:$BS,기획현황!$AU$1,FALSE))=TRUE,0,VLOOKUP($A257,기획현황!$F:$BS,기획현황!$AU$1,FALSE))</f>
        <v>0</v>
      </c>
      <c r="L257" s="1205">
        <f>IF(ISERROR(VLOOKUP($A257,기획현황!$F:$BS,기획현황!$AV$1,FALSE))=TRUE,0,VLOOKUP($A257,기획현황!$F:$BS,기획현황!$AV$1,FALSE))</f>
        <v>0</v>
      </c>
      <c r="M257" s="1206">
        <f>IF(ISERROR(VLOOKUP($A257,기획현황!$F:$BS,기획현황!$AW$1,FALSE))=TRUE,0,VLOOKUP($A257,기획현황!$F:$BS,기획현황!$AW$1,FALSE))</f>
        <v>0</v>
      </c>
      <c r="N257" s="1214">
        <f>IF(ISERROR(VLOOKUP($A257,기획현황!$F:$BS,기획현황!$AP$1,FALSE))=TRUE,0,VLOOKUP($A257,기획현황!$F:$BS,기획현황!$AP$1,FALSE))</f>
        <v>0</v>
      </c>
      <c r="O257" s="1204">
        <f t="shared" si="30"/>
        <v>0</v>
      </c>
      <c r="P257" s="1218">
        <f t="shared" si="30"/>
        <v>0</v>
      </c>
      <c r="Q257" s="1215">
        <f t="shared" si="30"/>
        <v>0</v>
      </c>
      <c r="R257" s="1215">
        <f t="shared" si="30"/>
        <v>0</v>
      </c>
      <c r="S257" s="1216">
        <f t="shared" si="30"/>
        <v>0</v>
      </c>
      <c r="T257" s="1216">
        <f t="shared" si="30"/>
        <v>0</v>
      </c>
      <c r="U257" s="1217">
        <f>IF(ISERROR(VLOOKUP($A257,기획현황!$F:$BS,기획현황!$AM$1,FALSE))=TRUE,0,VLOOKUP($A257,기획현황!$F:$BS,기획현황!$AM$1,FALSE))</f>
        <v>0</v>
      </c>
      <c r="V257" s="1212">
        <f t="shared" si="27"/>
        <v>0</v>
      </c>
      <c r="W257" s="1213">
        <f>IF(ISERROR(VLOOKUP($A257,기획현황!$F:$BS,기획현황!$BG$1,FALSE))=TRUE,0,VLOOKUP($A257,기획현황!$F:$BS,기획현황!$BG$1,FALSE))</f>
        <v>0</v>
      </c>
      <c r="X257" s="1212"/>
      <c r="Y257" s="231"/>
      <c r="Z257" s="1204">
        <f t="shared" si="29"/>
        <v>0</v>
      </c>
      <c r="AA257" s="1205">
        <f t="shared" si="29"/>
        <v>0</v>
      </c>
      <c r="AB257" s="1220">
        <f t="shared" si="29"/>
        <v>0</v>
      </c>
      <c r="AC257" s="1214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204">
        <f t="shared" si="31"/>
        <v>0</v>
      </c>
      <c r="AE257" s="1215">
        <f t="shared" si="31"/>
        <v>0</v>
      </c>
      <c r="AF257" s="1215">
        <f t="shared" si="31"/>
        <v>0</v>
      </c>
      <c r="AG257" s="1215">
        <f t="shared" si="31"/>
        <v>0</v>
      </c>
      <c r="AH257" s="1216">
        <f t="shared" si="31"/>
        <v>0</v>
      </c>
      <c r="AI257" s="1216">
        <f t="shared" si="31"/>
        <v>0</v>
      </c>
      <c r="AJ257" s="1217">
        <f>IF(ISERROR(VLOOKUP($A257,기획현황!$F:$BS,기획현황!$AM$1,FALSE))=TRUE,0,VLOOKUP($A257,기획현황!$F:$BS,기획현황!$AM$1,FALSE))</f>
        <v>0</v>
      </c>
      <c r="AK257" s="1212">
        <f t="shared" si="26"/>
        <v>0</v>
      </c>
      <c r="AL257" s="31"/>
    </row>
    <row r="258" spans="2:38" ht="53.25" customHeight="1">
      <c r="B258" s="304" t="str">
        <f t="shared" si="28"/>
        <v/>
      </c>
      <c r="C258" s="1199">
        <f>IF(ISERROR(VLOOKUP($A258,기획현황!$F:$BS,기획현황!$AG$1,FALSE))=TRUE,0,VLOOKUP($A258,기획현황!$F:$BS,기획현황!$AG$1,FALSE))</f>
        <v>0</v>
      </c>
      <c r="D258" s="1199">
        <f>IF(ISERROR(VLOOKUP($A258,기획현황!$F:$BS,기획현황!$AK$1,FALSE))=TRUE,0,VLOOKUP($A258,기획현황!$F:$BS,기획현황!$AK$1,FALSE))</f>
        <v>0</v>
      </c>
      <c r="F258" s="1222"/>
      <c r="G258" s="1201" t="str">
        <f>IF(ISERROR(VLOOKUP($A258,기획현황!$F:$BS,기획현황!$U$1,FALSE))=TRUE,"",VLOOKUP($A258,기획현황!$F:$BS,기획현황!$U$1,FALSE))</f>
        <v/>
      </c>
      <c r="H258" s="1201" t="str">
        <f>IF(ISERROR(VLOOKUP($A258,기획현황!$F:$BS,기획현황!$X$1,FALSE))=TRUE,"",VLOOKUP($A258,기획현황!$F:$BS,기획현황!$X$1,FALSE))</f>
        <v/>
      </c>
      <c r="I258" s="1202" t="str">
        <f>IF(ISERROR(VLOOKUP($A258,기획현황!$F:$BS,기획현황!$AG$1,FALSE))=TRUE,"",VLOOKUP($A258,기획현황!$F:$BS,기획현황!$AG$1,FALSE))</f>
        <v/>
      </c>
      <c r="J258" s="1219">
        <f>SUMIF(기획현황!$F:$F,$A258,기획현황!$AF:$AF)</f>
        <v>0</v>
      </c>
      <c r="K258" s="1204">
        <f>IF(ISERROR(VLOOKUP($A258,기획현황!$F:$BS,기획현황!$AU$1,FALSE))=TRUE,0,VLOOKUP($A258,기획현황!$F:$BS,기획현황!$AU$1,FALSE))</f>
        <v>0</v>
      </c>
      <c r="L258" s="1205">
        <f>IF(ISERROR(VLOOKUP($A258,기획현황!$F:$BS,기획현황!$AV$1,FALSE))=TRUE,0,VLOOKUP($A258,기획현황!$F:$BS,기획현황!$AV$1,FALSE))</f>
        <v>0</v>
      </c>
      <c r="M258" s="1206">
        <f>IF(ISERROR(VLOOKUP($A258,기획현황!$F:$BS,기획현황!$AW$1,FALSE))=TRUE,0,VLOOKUP($A258,기획현황!$F:$BS,기획현황!$AW$1,FALSE))</f>
        <v>0</v>
      </c>
      <c r="N258" s="1214">
        <f>IF(ISERROR(VLOOKUP($A258,기획현황!$F:$BS,기획현황!$AP$1,FALSE))=TRUE,0,VLOOKUP($A258,기획현황!$F:$BS,기획현황!$AP$1,FALSE))</f>
        <v>0</v>
      </c>
      <c r="O258" s="1204">
        <f t="shared" si="30"/>
        <v>0</v>
      </c>
      <c r="P258" s="1218">
        <f t="shared" si="30"/>
        <v>0</v>
      </c>
      <c r="Q258" s="1215">
        <f t="shared" si="30"/>
        <v>0</v>
      </c>
      <c r="R258" s="1215">
        <f t="shared" si="30"/>
        <v>0</v>
      </c>
      <c r="S258" s="1216">
        <f t="shared" si="30"/>
        <v>0</v>
      </c>
      <c r="T258" s="1216">
        <f t="shared" si="30"/>
        <v>0</v>
      </c>
      <c r="U258" s="1217">
        <f>IF(ISERROR(VLOOKUP($A258,기획현황!$F:$BS,기획현황!$AM$1,FALSE))=TRUE,0,VLOOKUP($A258,기획현황!$F:$BS,기획현황!$AM$1,FALSE))</f>
        <v>0</v>
      </c>
      <c r="V258" s="1212">
        <f t="shared" si="27"/>
        <v>0</v>
      </c>
      <c r="W258" s="1213">
        <f>IF(ISERROR(VLOOKUP($A258,기획현황!$F:$BS,기획현황!$BG$1,FALSE))=TRUE,0,VLOOKUP($A258,기획현황!$F:$BS,기획현황!$BG$1,FALSE))</f>
        <v>0</v>
      </c>
      <c r="X258" s="1212"/>
      <c r="Y258" s="231"/>
      <c r="Z258" s="1204">
        <f t="shared" si="29"/>
        <v>0</v>
      </c>
      <c r="AA258" s="1205">
        <f t="shared" si="29"/>
        <v>0</v>
      </c>
      <c r="AB258" s="1220">
        <f t="shared" si="29"/>
        <v>0</v>
      </c>
      <c r="AC258" s="1214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204">
        <f t="shared" si="31"/>
        <v>0</v>
      </c>
      <c r="AE258" s="1215">
        <f t="shared" si="31"/>
        <v>0</v>
      </c>
      <c r="AF258" s="1215">
        <f t="shared" si="31"/>
        <v>0</v>
      </c>
      <c r="AG258" s="1215">
        <f t="shared" si="31"/>
        <v>0</v>
      </c>
      <c r="AH258" s="1216">
        <f t="shared" si="31"/>
        <v>0</v>
      </c>
      <c r="AI258" s="1216">
        <f t="shared" si="31"/>
        <v>0</v>
      </c>
      <c r="AJ258" s="1217">
        <f>IF(ISERROR(VLOOKUP($A258,기획현황!$F:$BS,기획현황!$AM$1,FALSE))=TRUE,0,VLOOKUP($A258,기획현황!$F:$BS,기획현황!$AM$1,FALSE))</f>
        <v>0</v>
      </c>
      <c r="AK258" s="1212">
        <f t="shared" si="26"/>
        <v>0</v>
      </c>
      <c r="AL258" s="31"/>
    </row>
    <row r="259" spans="2:38" ht="53.25" customHeight="1">
      <c r="B259" s="304" t="str">
        <f t="shared" si="28"/>
        <v/>
      </c>
      <c r="C259" s="1199">
        <f>IF(ISERROR(VLOOKUP($A259,기획현황!$F:$BS,기획현황!$AG$1,FALSE))=TRUE,0,VLOOKUP($A259,기획현황!$F:$BS,기획현황!$AG$1,FALSE))</f>
        <v>0</v>
      </c>
      <c r="D259" s="1199">
        <f>IF(ISERROR(VLOOKUP($A259,기획현황!$F:$BS,기획현황!$AK$1,FALSE))=TRUE,0,VLOOKUP($A259,기획현황!$F:$BS,기획현황!$AK$1,FALSE))</f>
        <v>0</v>
      </c>
      <c r="F259" s="1222"/>
      <c r="G259" s="1201" t="str">
        <f>IF(ISERROR(VLOOKUP($A259,기획현황!$F:$BS,기획현황!$U$1,FALSE))=TRUE,"",VLOOKUP($A259,기획현황!$F:$BS,기획현황!$U$1,FALSE))</f>
        <v/>
      </c>
      <c r="H259" s="1201" t="str">
        <f>IF(ISERROR(VLOOKUP($A259,기획현황!$F:$BS,기획현황!$X$1,FALSE))=TRUE,"",VLOOKUP($A259,기획현황!$F:$BS,기획현황!$X$1,FALSE))</f>
        <v/>
      </c>
      <c r="I259" s="1202" t="str">
        <f>IF(ISERROR(VLOOKUP($A259,기획현황!$F:$BS,기획현황!$AG$1,FALSE))=TRUE,"",VLOOKUP($A259,기획현황!$F:$BS,기획현황!$AG$1,FALSE))</f>
        <v/>
      </c>
      <c r="J259" s="1219">
        <f>SUMIF(기획현황!$F:$F,$A259,기획현황!$AF:$AF)</f>
        <v>0</v>
      </c>
      <c r="K259" s="1204">
        <f>IF(ISERROR(VLOOKUP($A259,기획현황!$F:$BS,기획현황!$AU$1,FALSE))=TRUE,0,VLOOKUP($A259,기획현황!$F:$BS,기획현황!$AU$1,FALSE))</f>
        <v>0</v>
      </c>
      <c r="L259" s="1205">
        <f>IF(ISERROR(VLOOKUP($A259,기획현황!$F:$BS,기획현황!$AV$1,FALSE))=TRUE,0,VLOOKUP($A259,기획현황!$F:$BS,기획현황!$AV$1,FALSE))</f>
        <v>0</v>
      </c>
      <c r="M259" s="1206">
        <f>IF(ISERROR(VLOOKUP($A259,기획현황!$F:$BS,기획현황!$AW$1,FALSE))=TRUE,0,VLOOKUP($A259,기획현황!$F:$BS,기획현황!$AW$1,FALSE))</f>
        <v>0</v>
      </c>
      <c r="N259" s="1214">
        <f>IF(ISERROR(VLOOKUP($A259,기획현황!$F:$BS,기획현황!$AP$1,FALSE))=TRUE,0,VLOOKUP($A259,기획현황!$F:$BS,기획현황!$AP$1,FALSE))</f>
        <v>0</v>
      </c>
      <c r="O259" s="1204">
        <f t="shared" si="30"/>
        <v>0</v>
      </c>
      <c r="P259" s="1218">
        <f t="shared" si="30"/>
        <v>0</v>
      </c>
      <c r="Q259" s="1215">
        <f t="shared" si="30"/>
        <v>0</v>
      </c>
      <c r="R259" s="1215">
        <f t="shared" si="30"/>
        <v>0</v>
      </c>
      <c r="S259" s="1216">
        <f t="shared" si="30"/>
        <v>0</v>
      </c>
      <c r="T259" s="1216">
        <f t="shared" si="30"/>
        <v>0</v>
      </c>
      <c r="U259" s="1217">
        <f>IF(ISERROR(VLOOKUP($A259,기획현황!$F:$BS,기획현황!$AM$1,FALSE))=TRUE,0,VLOOKUP($A259,기획현황!$F:$BS,기획현황!$AM$1,FALSE))</f>
        <v>0</v>
      </c>
      <c r="V259" s="1212">
        <f t="shared" si="27"/>
        <v>0</v>
      </c>
      <c r="W259" s="1213">
        <f>IF(ISERROR(VLOOKUP($A259,기획현황!$F:$BS,기획현황!$BG$1,FALSE))=TRUE,0,VLOOKUP($A259,기획현황!$F:$BS,기획현황!$BG$1,FALSE))</f>
        <v>0</v>
      </c>
      <c r="X259" s="1212"/>
      <c r="Y259" s="231"/>
      <c r="Z259" s="1204">
        <f t="shared" si="29"/>
        <v>0</v>
      </c>
      <c r="AA259" s="1205">
        <f t="shared" si="29"/>
        <v>0</v>
      </c>
      <c r="AB259" s="1220">
        <f t="shared" si="29"/>
        <v>0</v>
      </c>
      <c r="AC259" s="1214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204">
        <f t="shared" si="31"/>
        <v>0</v>
      </c>
      <c r="AE259" s="1215">
        <f t="shared" si="31"/>
        <v>0</v>
      </c>
      <c r="AF259" s="1215">
        <f t="shared" si="31"/>
        <v>0</v>
      </c>
      <c r="AG259" s="1215">
        <f t="shared" si="31"/>
        <v>0</v>
      </c>
      <c r="AH259" s="1216">
        <f t="shared" si="31"/>
        <v>0</v>
      </c>
      <c r="AI259" s="1216">
        <f t="shared" si="31"/>
        <v>0</v>
      </c>
      <c r="AJ259" s="1217">
        <f>IF(ISERROR(VLOOKUP($A259,기획현황!$F:$BS,기획현황!$AM$1,FALSE))=TRUE,0,VLOOKUP($A259,기획현황!$F:$BS,기획현황!$AM$1,FALSE))</f>
        <v>0</v>
      </c>
      <c r="AK259" s="1212">
        <f t="shared" si="26"/>
        <v>0</v>
      </c>
      <c r="AL259" s="31"/>
    </row>
    <row r="260" spans="2:38" ht="53.25" customHeight="1">
      <c r="B260" s="304" t="str">
        <f t="shared" si="28"/>
        <v/>
      </c>
      <c r="C260" s="1199">
        <f>IF(ISERROR(VLOOKUP($A260,기획현황!$F:$BS,기획현황!$AG$1,FALSE))=TRUE,0,VLOOKUP($A260,기획현황!$F:$BS,기획현황!$AG$1,FALSE))</f>
        <v>0</v>
      </c>
      <c r="D260" s="1199">
        <f>IF(ISERROR(VLOOKUP($A260,기획현황!$F:$BS,기획현황!$AK$1,FALSE))=TRUE,0,VLOOKUP($A260,기획현황!$F:$BS,기획현황!$AK$1,FALSE))</f>
        <v>0</v>
      </c>
      <c r="F260" s="1222"/>
      <c r="G260" s="1201" t="str">
        <f>IF(ISERROR(VLOOKUP($A260,기획현황!$F:$BS,기획현황!$U$1,FALSE))=TRUE,"",VLOOKUP($A260,기획현황!$F:$BS,기획현황!$U$1,FALSE))</f>
        <v/>
      </c>
      <c r="H260" s="1201" t="str">
        <f>IF(ISERROR(VLOOKUP($A260,기획현황!$F:$BS,기획현황!$X$1,FALSE))=TRUE,"",VLOOKUP($A260,기획현황!$F:$BS,기획현황!$X$1,FALSE))</f>
        <v/>
      </c>
      <c r="I260" s="1202" t="str">
        <f>IF(ISERROR(VLOOKUP($A260,기획현황!$F:$BS,기획현황!$AG$1,FALSE))=TRUE,"",VLOOKUP($A260,기획현황!$F:$BS,기획현황!$AG$1,FALSE))</f>
        <v/>
      </c>
      <c r="J260" s="1219">
        <f>SUMIF(기획현황!$F:$F,$A260,기획현황!$AF:$AF)</f>
        <v>0</v>
      </c>
      <c r="K260" s="1204">
        <f>IF(ISERROR(VLOOKUP($A260,기획현황!$F:$BS,기획현황!$AU$1,FALSE))=TRUE,0,VLOOKUP($A260,기획현황!$F:$BS,기획현황!$AU$1,FALSE))</f>
        <v>0</v>
      </c>
      <c r="L260" s="1205">
        <f>IF(ISERROR(VLOOKUP($A260,기획현황!$F:$BS,기획현황!$AV$1,FALSE))=TRUE,0,VLOOKUP($A260,기획현황!$F:$BS,기획현황!$AV$1,FALSE))</f>
        <v>0</v>
      </c>
      <c r="M260" s="1206">
        <f>IF(ISERROR(VLOOKUP($A260,기획현황!$F:$BS,기획현황!$AW$1,FALSE))=TRUE,0,VLOOKUP($A260,기획현황!$F:$BS,기획현황!$AW$1,FALSE))</f>
        <v>0</v>
      </c>
      <c r="N260" s="1214">
        <f>IF(ISERROR(VLOOKUP($A260,기획현황!$F:$BS,기획현황!$AP$1,FALSE))=TRUE,0,VLOOKUP($A260,기획현황!$F:$BS,기획현황!$AP$1,FALSE))</f>
        <v>0</v>
      </c>
      <c r="O260" s="1204">
        <f t="shared" si="30"/>
        <v>0</v>
      </c>
      <c r="P260" s="1218">
        <f t="shared" si="30"/>
        <v>0</v>
      </c>
      <c r="Q260" s="1215">
        <f t="shared" si="30"/>
        <v>0</v>
      </c>
      <c r="R260" s="1215">
        <f t="shared" si="30"/>
        <v>0</v>
      </c>
      <c r="S260" s="1216">
        <f t="shared" si="30"/>
        <v>0</v>
      </c>
      <c r="T260" s="1216">
        <f t="shared" si="30"/>
        <v>0</v>
      </c>
      <c r="U260" s="1217">
        <f>IF(ISERROR(VLOOKUP($A260,기획현황!$F:$BS,기획현황!$AM$1,FALSE))=TRUE,0,VLOOKUP($A260,기획현황!$F:$BS,기획현황!$AM$1,FALSE))</f>
        <v>0</v>
      </c>
      <c r="V260" s="1212">
        <f t="shared" si="27"/>
        <v>0</v>
      </c>
      <c r="W260" s="1213">
        <f>IF(ISERROR(VLOOKUP($A260,기획현황!$F:$BS,기획현황!$BG$1,FALSE))=TRUE,0,VLOOKUP($A260,기획현황!$F:$BS,기획현황!$BG$1,FALSE))</f>
        <v>0</v>
      </c>
      <c r="X260" s="1212"/>
      <c r="Y260" s="231"/>
      <c r="Z260" s="1204">
        <f t="shared" si="29"/>
        <v>0</v>
      </c>
      <c r="AA260" s="1205">
        <f t="shared" si="29"/>
        <v>0</v>
      </c>
      <c r="AB260" s="1220">
        <f t="shared" si="29"/>
        <v>0</v>
      </c>
      <c r="AC260" s="1214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204">
        <f t="shared" si="31"/>
        <v>0</v>
      </c>
      <c r="AE260" s="1215">
        <f t="shared" si="31"/>
        <v>0</v>
      </c>
      <c r="AF260" s="1215">
        <f t="shared" si="31"/>
        <v>0</v>
      </c>
      <c r="AG260" s="1215">
        <f t="shared" si="31"/>
        <v>0</v>
      </c>
      <c r="AH260" s="1216">
        <f t="shared" si="31"/>
        <v>0</v>
      </c>
      <c r="AI260" s="1216">
        <f t="shared" si="31"/>
        <v>0</v>
      </c>
      <c r="AJ260" s="1217">
        <f>IF(ISERROR(VLOOKUP($A260,기획현황!$F:$BS,기획현황!$AM$1,FALSE))=TRUE,0,VLOOKUP($A260,기획현황!$F:$BS,기획현황!$AM$1,FALSE))</f>
        <v>0</v>
      </c>
      <c r="AK260" s="1212">
        <f t="shared" si="26"/>
        <v>0</v>
      </c>
      <c r="AL260" s="31"/>
    </row>
    <row r="261" spans="2:38" ht="53.25" customHeight="1">
      <c r="B261" s="304" t="str">
        <f t="shared" si="28"/>
        <v/>
      </c>
      <c r="C261" s="1199">
        <f>IF(ISERROR(VLOOKUP($A261,기획현황!$F:$BS,기획현황!$AG$1,FALSE))=TRUE,0,VLOOKUP($A261,기획현황!$F:$BS,기획현황!$AG$1,FALSE))</f>
        <v>0</v>
      </c>
      <c r="D261" s="1199">
        <f>IF(ISERROR(VLOOKUP($A261,기획현황!$F:$BS,기획현황!$AK$1,FALSE))=TRUE,0,VLOOKUP($A261,기획현황!$F:$BS,기획현황!$AK$1,FALSE))</f>
        <v>0</v>
      </c>
      <c r="F261" s="1222"/>
      <c r="G261" s="1201" t="str">
        <f>IF(ISERROR(VLOOKUP($A261,기획현황!$F:$BS,기획현황!$U$1,FALSE))=TRUE,"",VLOOKUP($A261,기획현황!$F:$BS,기획현황!$U$1,FALSE))</f>
        <v/>
      </c>
      <c r="H261" s="1201" t="str">
        <f>IF(ISERROR(VLOOKUP($A261,기획현황!$F:$BS,기획현황!$X$1,FALSE))=TRUE,"",VLOOKUP($A261,기획현황!$F:$BS,기획현황!$X$1,FALSE))</f>
        <v/>
      </c>
      <c r="I261" s="1202" t="str">
        <f>IF(ISERROR(VLOOKUP($A261,기획현황!$F:$BS,기획현황!$AG$1,FALSE))=TRUE,"",VLOOKUP($A261,기획현황!$F:$BS,기획현황!$AG$1,FALSE))</f>
        <v/>
      </c>
      <c r="J261" s="1219">
        <f>SUMIF(기획현황!$F:$F,$A261,기획현황!$AF:$AF)</f>
        <v>0</v>
      </c>
      <c r="K261" s="1204">
        <f>IF(ISERROR(VLOOKUP($A261,기획현황!$F:$BS,기획현황!$AU$1,FALSE))=TRUE,0,VLOOKUP($A261,기획현황!$F:$BS,기획현황!$AU$1,FALSE))</f>
        <v>0</v>
      </c>
      <c r="L261" s="1205">
        <f>IF(ISERROR(VLOOKUP($A261,기획현황!$F:$BS,기획현황!$AV$1,FALSE))=TRUE,0,VLOOKUP($A261,기획현황!$F:$BS,기획현황!$AV$1,FALSE))</f>
        <v>0</v>
      </c>
      <c r="M261" s="1206">
        <f>IF(ISERROR(VLOOKUP($A261,기획현황!$F:$BS,기획현황!$AW$1,FALSE))=TRUE,0,VLOOKUP($A261,기획현황!$F:$BS,기획현황!$AW$1,FALSE))</f>
        <v>0</v>
      </c>
      <c r="N261" s="1214">
        <f>IF(ISERROR(VLOOKUP($A261,기획현황!$F:$BS,기획현황!$AP$1,FALSE))=TRUE,0,VLOOKUP($A261,기획현황!$F:$BS,기획현황!$AP$1,FALSE))</f>
        <v>0</v>
      </c>
      <c r="O261" s="1204">
        <f t="shared" si="30"/>
        <v>0</v>
      </c>
      <c r="P261" s="1218">
        <f t="shared" si="30"/>
        <v>0</v>
      </c>
      <c r="Q261" s="1215">
        <f t="shared" si="30"/>
        <v>0</v>
      </c>
      <c r="R261" s="1215">
        <f t="shared" si="30"/>
        <v>0</v>
      </c>
      <c r="S261" s="1216">
        <f t="shared" si="30"/>
        <v>0</v>
      </c>
      <c r="T261" s="1216">
        <f t="shared" si="30"/>
        <v>0</v>
      </c>
      <c r="U261" s="1217">
        <f>IF(ISERROR(VLOOKUP($A261,기획현황!$F:$BS,기획현황!$AM$1,FALSE))=TRUE,0,VLOOKUP($A261,기획현황!$F:$BS,기획현황!$AM$1,FALSE))</f>
        <v>0</v>
      </c>
      <c r="V261" s="1212">
        <f t="shared" si="27"/>
        <v>0</v>
      </c>
      <c r="W261" s="1213">
        <f>IF(ISERROR(VLOOKUP($A261,기획현황!$F:$BS,기획현황!$BG$1,FALSE))=TRUE,0,VLOOKUP($A261,기획현황!$F:$BS,기획현황!$BG$1,FALSE))</f>
        <v>0</v>
      </c>
      <c r="X261" s="1212"/>
      <c r="Y261" s="231"/>
      <c r="Z261" s="1204">
        <f t="shared" si="29"/>
        <v>0</v>
      </c>
      <c r="AA261" s="1205">
        <f t="shared" si="29"/>
        <v>0</v>
      </c>
      <c r="AB261" s="1220">
        <f t="shared" si="29"/>
        <v>0</v>
      </c>
      <c r="AC261" s="1214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204">
        <f t="shared" si="31"/>
        <v>0</v>
      </c>
      <c r="AE261" s="1215">
        <f t="shared" si="31"/>
        <v>0</v>
      </c>
      <c r="AF261" s="1215">
        <f t="shared" si="31"/>
        <v>0</v>
      </c>
      <c r="AG261" s="1215">
        <f t="shared" si="31"/>
        <v>0</v>
      </c>
      <c r="AH261" s="1216">
        <f t="shared" si="31"/>
        <v>0</v>
      </c>
      <c r="AI261" s="1216">
        <f t="shared" si="31"/>
        <v>0</v>
      </c>
      <c r="AJ261" s="1217">
        <f>IF(ISERROR(VLOOKUP($A261,기획현황!$F:$BS,기획현황!$AM$1,FALSE))=TRUE,0,VLOOKUP($A261,기획현황!$F:$BS,기획현황!$AM$1,FALSE))</f>
        <v>0</v>
      </c>
      <c r="AK261" s="1212">
        <f t="shared" ref="AK261:AK306" si="32">IF(ISERROR($AJ261/($AC261*1.1))=TRUE,0,$AJ261/($AC261*1.1))</f>
        <v>0</v>
      </c>
      <c r="AL261" s="31"/>
    </row>
    <row r="262" spans="2:38" ht="53.25" customHeight="1">
      <c r="B262" s="304" t="str">
        <f t="shared" si="28"/>
        <v/>
      </c>
      <c r="C262" s="1199">
        <f>IF(ISERROR(VLOOKUP($A262,기획현황!$F:$BS,기획현황!$AG$1,FALSE))=TRUE,0,VLOOKUP($A262,기획현황!$F:$BS,기획현황!$AG$1,FALSE))</f>
        <v>0</v>
      </c>
      <c r="D262" s="1199">
        <f>IF(ISERROR(VLOOKUP($A262,기획현황!$F:$BS,기획현황!$AK$1,FALSE))=TRUE,0,VLOOKUP($A262,기획현황!$F:$BS,기획현황!$AK$1,FALSE))</f>
        <v>0</v>
      </c>
      <c r="F262" s="1222"/>
      <c r="G262" s="1201" t="str">
        <f>IF(ISERROR(VLOOKUP($A262,기획현황!$F:$BS,기획현황!$U$1,FALSE))=TRUE,"",VLOOKUP($A262,기획현황!$F:$BS,기획현황!$U$1,FALSE))</f>
        <v/>
      </c>
      <c r="H262" s="1201" t="str">
        <f>IF(ISERROR(VLOOKUP($A262,기획현황!$F:$BS,기획현황!$X$1,FALSE))=TRUE,"",VLOOKUP($A262,기획현황!$F:$BS,기획현황!$X$1,FALSE))</f>
        <v/>
      </c>
      <c r="I262" s="1202" t="str">
        <f>IF(ISERROR(VLOOKUP($A262,기획현황!$F:$BS,기획현황!$AG$1,FALSE))=TRUE,"",VLOOKUP($A262,기획현황!$F:$BS,기획현황!$AG$1,FALSE))</f>
        <v/>
      </c>
      <c r="J262" s="1219">
        <f>SUMIF(기획현황!$F:$F,$A262,기획현황!$AF:$AF)</f>
        <v>0</v>
      </c>
      <c r="K262" s="1204">
        <f>IF(ISERROR(VLOOKUP($A262,기획현황!$F:$BS,기획현황!$AU$1,FALSE))=TRUE,0,VLOOKUP($A262,기획현황!$F:$BS,기획현황!$AU$1,FALSE))</f>
        <v>0</v>
      </c>
      <c r="L262" s="1205">
        <f>IF(ISERROR(VLOOKUP($A262,기획현황!$F:$BS,기획현황!$AV$1,FALSE))=TRUE,0,VLOOKUP($A262,기획현황!$F:$BS,기획현황!$AV$1,FALSE))</f>
        <v>0</v>
      </c>
      <c r="M262" s="1206">
        <f>IF(ISERROR(VLOOKUP($A262,기획현황!$F:$BS,기획현황!$AW$1,FALSE))=TRUE,0,VLOOKUP($A262,기획현황!$F:$BS,기획현황!$AW$1,FALSE))</f>
        <v>0</v>
      </c>
      <c r="N262" s="1214">
        <f>IF(ISERROR(VLOOKUP($A262,기획현황!$F:$BS,기획현황!$AP$1,FALSE))=TRUE,0,VLOOKUP($A262,기획현황!$F:$BS,기획현황!$AP$1,FALSE))</f>
        <v>0</v>
      </c>
      <c r="O262" s="1204">
        <f t="shared" si="30"/>
        <v>0</v>
      </c>
      <c r="P262" s="1218">
        <f t="shared" si="30"/>
        <v>0</v>
      </c>
      <c r="Q262" s="1215">
        <f t="shared" si="30"/>
        <v>0</v>
      </c>
      <c r="R262" s="1215">
        <f t="shared" si="30"/>
        <v>0</v>
      </c>
      <c r="S262" s="1216">
        <f t="shared" si="30"/>
        <v>0</v>
      </c>
      <c r="T262" s="1216">
        <f t="shared" si="30"/>
        <v>0</v>
      </c>
      <c r="U262" s="1217">
        <f>IF(ISERROR(VLOOKUP($A262,기획현황!$F:$BS,기획현황!$AM$1,FALSE))=TRUE,0,VLOOKUP($A262,기획현황!$F:$BS,기획현황!$AM$1,FALSE))</f>
        <v>0</v>
      </c>
      <c r="V262" s="1212">
        <f t="shared" ref="V262:V306" si="33">IF(ISERROR($U262/($N262*1.1))=TRUE,0,$U262/($N262*1.1))</f>
        <v>0</v>
      </c>
      <c r="W262" s="1213">
        <f>IF(ISERROR(VLOOKUP($A262,기획현황!$F:$BS,기획현황!$BG$1,FALSE))=TRUE,0,VLOOKUP($A262,기획현황!$F:$BS,기획현황!$BG$1,FALSE))</f>
        <v>0</v>
      </c>
      <c r="X262" s="1212"/>
      <c r="Y262" s="231"/>
      <c r="Z262" s="1204">
        <f t="shared" si="29"/>
        <v>0</v>
      </c>
      <c r="AA262" s="1205">
        <f t="shared" si="29"/>
        <v>0</v>
      </c>
      <c r="AB262" s="1220">
        <f t="shared" si="29"/>
        <v>0</v>
      </c>
      <c r="AC262" s="1214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204">
        <f t="shared" si="31"/>
        <v>0</v>
      </c>
      <c r="AE262" s="1215">
        <f t="shared" si="31"/>
        <v>0</v>
      </c>
      <c r="AF262" s="1215">
        <f t="shared" si="31"/>
        <v>0</v>
      </c>
      <c r="AG262" s="1215">
        <f t="shared" si="31"/>
        <v>0</v>
      </c>
      <c r="AH262" s="1216">
        <f t="shared" si="31"/>
        <v>0</v>
      </c>
      <c r="AI262" s="1216">
        <f t="shared" si="31"/>
        <v>0</v>
      </c>
      <c r="AJ262" s="1217">
        <f>IF(ISERROR(VLOOKUP($A262,기획현황!$F:$BS,기획현황!$AM$1,FALSE))=TRUE,0,VLOOKUP($A262,기획현황!$F:$BS,기획현황!$AM$1,FALSE))</f>
        <v>0</v>
      </c>
      <c r="AK262" s="1212">
        <f t="shared" si="32"/>
        <v>0</v>
      </c>
      <c r="AL262" s="31"/>
    </row>
    <row r="263" spans="2:38" ht="53.25" customHeight="1">
      <c r="B263" s="304" t="str">
        <f t="shared" ref="B263:B306" si="34">MID(G263,4,2)</f>
        <v/>
      </c>
      <c r="C263" s="1199">
        <f>IF(ISERROR(VLOOKUP($A263,기획현황!$F:$BS,기획현황!$AG$1,FALSE))=TRUE,0,VLOOKUP($A263,기획현황!$F:$BS,기획현황!$AG$1,FALSE))</f>
        <v>0</v>
      </c>
      <c r="D263" s="1199">
        <f>IF(ISERROR(VLOOKUP($A263,기획현황!$F:$BS,기획현황!$AK$1,FALSE))=TRUE,0,VLOOKUP($A263,기획현황!$F:$BS,기획현황!$AK$1,FALSE))</f>
        <v>0</v>
      </c>
      <c r="F263" s="1222"/>
      <c r="G263" s="1201" t="str">
        <f>IF(ISERROR(VLOOKUP($A263,기획현황!$F:$BS,기획현황!$U$1,FALSE))=TRUE,"",VLOOKUP($A263,기획현황!$F:$BS,기획현황!$U$1,FALSE))</f>
        <v/>
      </c>
      <c r="H263" s="1201" t="str">
        <f>IF(ISERROR(VLOOKUP($A263,기획현황!$F:$BS,기획현황!$X$1,FALSE))=TRUE,"",VLOOKUP($A263,기획현황!$F:$BS,기획현황!$X$1,FALSE))</f>
        <v/>
      </c>
      <c r="I263" s="1202" t="str">
        <f>IF(ISERROR(VLOOKUP($A263,기획현황!$F:$BS,기획현황!$AG$1,FALSE))=TRUE,"",VLOOKUP($A263,기획현황!$F:$BS,기획현황!$AG$1,FALSE))</f>
        <v/>
      </c>
      <c r="J263" s="1219">
        <f>SUMIF(기획현황!$F:$F,$A263,기획현황!$AF:$AF)</f>
        <v>0</v>
      </c>
      <c r="K263" s="1204">
        <f>IF(ISERROR(VLOOKUP($A263,기획현황!$F:$BS,기획현황!$AU$1,FALSE))=TRUE,0,VLOOKUP($A263,기획현황!$F:$BS,기획현황!$AU$1,FALSE))</f>
        <v>0</v>
      </c>
      <c r="L263" s="1205">
        <f>IF(ISERROR(VLOOKUP($A263,기획현황!$F:$BS,기획현황!$AV$1,FALSE))=TRUE,0,VLOOKUP($A263,기획현황!$F:$BS,기획현황!$AV$1,FALSE))</f>
        <v>0</v>
      </c>
      <c r="M263" s="1206">
        <f>IF(ISERROR(VLOOKUP($A263,기획현황!$F:$BS,기획현황!$AW$1,FALSE))=TRUE,0,VLOOKUP($A263,기획현황!$F:$BS,기획현황!$AW$1,FALSE))</f>
        <v>0</v>
      </c>
      <c r="N263" s="1214">
        <f>IF(ISERROR(VLOOKUP($A263,기획현황!$F:$BS,기획현황!$AP$1,FALSE))=TRUE,0,VLOOKUP($A263,기획현황!$F:$BS,기획현황!$AP$1,FALSE))</f>
        <v>0</v>
      </c>
      <c r="O263" s="1204">
        <f t="shared" si="30"/>
        <v>0</v>
      </c>
      <c r="P263" s="1218">
        <f t="shared" si="30"/>
        <v>0</v>
      </c>
      <c r="Q263" s="1215">
        <f t="shared" si="30"/>
        <v>0</v>
      </c>
      <c r="R263" s="1215">
        <f t="shared" si="30"/>
        <v>0</v>
      </c>
      <c r="S263" s="1216">
        <f t="shared" si="30"/>
        <v>0</v>
      </c>
      <c r="T263" s="1216">
        <f t="shared" si="30"/>
        <v>0</v>
      </c>
      <c r="U263" s="1217">
        <f>IF(ISERROR(VLOOKUP($A263,기획현황!$F:$BS,기획현황!$AM$1,FALSE))=TRUE,0,VLOOKUP($A263,기획현황!$F:$BS,기획현황!$AM$1,FALSE))</f>
        <v>0</v>
      </c>
      <c r="V263" s="1212">
        <f t="shared" si="33"/>
        <v>0</v>
      </c>
      <c r="W263" s="1213">
        <f>IF(ISERROR(VLOOKUP($A263,기획현황!$F:$BS,기획현황!$BG$1,FALSE))=TRUE,0,VLOOKUP($A263,기획현황!$F:$BS,기획현황!$BG$1,FALSE))</f>
        <v>0</v>
      </c>
      <c r="X263" s="1212"/>
      <c r="Y263" s="231"/>
      <c r="Z263" s="1204">
        <f t="shared" ref="Z263:AB306" si="35">K263</f>
        <v>0</v>
      </c>
      <c r="AA263" s="1205">
        <f t="shared" si="35"/>
        <v>0</v>
      </c>
      <c r="AB263" s="1220">
        <f t="shared" si="35"/>
        <v>0</v>
      </c>
      <c r="AC263" s="1214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204">
        <f t="shared" si="31"/>
        <v>0</v>
      </c>
      <c r="AE263" s="1215">
        <f t="shared" si="31"/>
        <v>0</v>
      </c>
      <c r="AF263" s="1215">
        <f t="shared" si="31"/>
        <v>0</v>
      </c>
      <c r="AG263" s="1215">
        <f t="shared" si="31"/>
        <v>0</v>
      </c>
      <c r="AH263" s="1216">
        <f t="shared" si="31"/>
        <v>0</v>
      </c>
      <c r="AI263" s="1216">
        <f t="shared" si="31"/>
        <v>0</v>
      </c>
      <c r="AJ263" s="1217">
        <f>IF(ISERROR(VLOOKUP($A263,기획현황!$F:$BS,기획현황!$AM$1,FALSE))=TRUE,0,VLOOKUP($A263,기획현황!$F:$BS,기획현황!$AM$1,FALSE))</f>
        <v>0</v>
      </c>
      <c r="AK263" s="1212">
        <f t="shared" si="32"/>
        <v>0</v>
      </c>
      <c r="AL263" s="31"/>
    </row>
    <row r="264" spans="2:38" ht="53.25" customHeight="1">
      <c r="B264" s="304" t="str">
        <f t="shared" si="34"/>
        <v/>
      </c>
      <c r="C264" s="1199">
        <f>IF(ISERROR(VLOOKUP($A264,기획현황!$F:$BS,기획현황!$AG$1,FALSE))=TRUE,0,VLOOKUP($A264,기획현황!$F:$BS,기획현황!$AG$1,FALSE))</f>
        <v>0</v>
      </c>
      <c r="D264" s="1199">
        <f>IF(ISERROR(VLOOKUP($A264,기획현황!$F:$BS,기획현황!$AK$1,FALSE))=TRUE,0,VLOOKUP($A264,기획현황!$F:$BS,기획현황!$AK$1,FALSE))</f>
        <v>0</v>
      </c>
      <c r="F264" s="1222"/>
      <c r="G264" s="1201" t="str">
        <f>IF(ISERROR(VLOOKUP($A264,기획현황!$F:$BS,기획현황!$U$1,FALSE))=TRUE,"",VLOOKUP($A264,기획현황!$F:$BS,기획현황!$U$1,FALSE))</f>
        <v/>
      </c>
      <c r="H264" s="1201" t="str">
        <f>IF(ISERROR(VLOOKUP($A264,기획현황!$F:$BS,기획현황!$X$1,FALSE))=TRUE,"",VLOOKUP($A264,기획현황!$F:$BS,기획현황!$X$1,FALSE))</f>
        <v/>
      </c>
      <c r="I264" s="1202" t="str">
        <f>IF(ISERROR(VLOOKUP($A264,기획현황!$F:$BS,기획현황!$AG$1,FALSE))=TRUE,"",VLOOKUP($A264,기획현황!$F:$BS,기획현황!$AG$1,FALSE))</f>
        <v/>
      </c>
      <c r="J264" s="1219">
        <f>SUMIF(기획현황!$F:$F,$A264,기획현황!$AF:$AF)</f>
        <v>0</v>
      </c>
      <c r="K264" s="1204">
        <f>IF(ISERROR(VLOOKUP($A264,기획현황!$F:$BS,기획현황!$AU$1,FALSE))=TRUE,0,VLOOKUP($A264,기획현황!$F:$BS,기획현황!$AU$1,FALSE))</f>
        <v>0</v>
      </c>
      <c r="L264" s="1205">
        <f>IF(ISERROR(VLOOKUP($A264,기획현황!$F:$BS,기획현황!$AV$1,FALSE))=TRUE,0,VLOOKUP($A264,기획현황!$F:$BS,기획현황!$AV$1,FALSE))</f>
        <v>0</v>
      </c>
      <c r="M264" s="1206">
        <f>IF(ISERROR(VLOOKUP($A264,기획현황!$F:$BS,기획현황!$AW$1,FALSE))=TRUE,0,VLOOKUP($A264,기획현황!$F:$BS,기획현황!$AW$1,FALSE))</f>
        <v>0</v>
      </c>
      <c r="N264" s="1214">
        <f>IF(ISERROR(VLOOKUP($A264,기획현황!$F:$BS,기획현황!$AP$1,FALSE))=TRUE,0,VLOOKUP($A264,기획현황!$F:$BS,기획현황!$AP$1,FALSE))</f>
        <v>0</v>
      </c>
      <c r="O264" s="1204">
        <f t="shared" si="30"/>
        <v>0</v>
      </c>
      <c r="P264" s="1218">
        <f t="shared" si="30"/>
        <v>0</v>
      </c>
      <c r="Q264" s="1215">
        <f t="shared" si="30"/>
        <v>0</v>
      </c>
      <c r="R264" s="1215">
        <f t="shared" si="30"/>
        <v>0</v>
      </c>
      <c r="S264" s="1216">
        <f t="shared" si="30"/>
        <v>0</v>
      </c>
      <c r="T264" s="1216">
        <f t="shared" si="30"/>
        <v>0</v>
      </c>
      <c r="U264" s="1217">
        <f>IF(ISERROR(VLOOKUP($A264,기획현황!$F:$BS,기획현황!$AM$1,FALSE))=TRUE,0,VLOOKUP($A264,기획현황!$F:$BS,기획현황!$AM$1,FALSE))</f>
        <v>0</v>
      </c>
      <c r="V264" s="1212">
        <f t="shared" si="33"/>
        <v>0</v>
      </c>
      <c r="W264" s="1213">
        <f>IF(ISERROR(VLOOKUP($A264,기획현황!$F:$BS,기획현황!$BG$1,FALSE))=TRUE,0,VLOOKUP($A264,기획현황!$F:$BS,기획현황!$BG$1,FALSE))</f>
        <v>0</v>
      </c>
      <c r="X264" s="1212"/>
      <c r="Y264" s="231"/>
      <c r="Z264" s="1204">
        <f t="shared" si="35"/>
        <v>0</v>
      </c>
      <c r="AA264" s="1205">
        <f t="shared" si="35"/>
        <v>0</v>
      </c>
      <c r="AB264" s="1220">
        <f t="shared" si="35"/>
        <v>0</v>
      </c>
      <c r="AC264" s="1214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204">
        <f t="shared" si="31"/>
        <v>0</v>
      </c>
      <c r="AE264" s="1215">
        <f t="shared" si="31"/>
        <v>0</v>
      </c>
      <c r="AF264" s="1215">
        <f t="shared" si="31"/>
        <v>0</v>
      </c>
      <c r="AG264" s="1215">
        <f t="shared" si="31"/>
        <v>0</v>
      </c>
      <c r="AH264" s="1216">
        <f t="shared" si="31"/>
        <v>0</v>
      </c>
      <c r="AI264" s="1216">
        <f t="shared" si="31"/>
        <v>0</v>
      </c>
      <c r="AJ264" s="1217">
        <f>IF(ISERROR(VLOOKUP($A264,기획현황!$F:$BS,기획현황!$AM$1,FALSE))=TRUE,0,VLOOKUP($A264,기획현황!$F:$BS,기획현황!$AM$1,FALSE))</f>
        <v>0</v>
      </c>
      <c r="AK264" s="1212">
        <f t="shared" si="32"/>
        <v>0</v>
      </c>
      <c r="AL264" s="31"/>
    </row>
    <row r="265" spans="2:38" ht="53.25" customHeight="1">
      <c r="B265" s="304" t="str">
        <f t="shared" si="34"/>
        <v/>
      </c>
      <c r="C265" s="1199">
        <f>IF(ISERROR(VLOOKUP($A265,기획현황!$F:$BS,기획현황!$AG$1,FALSE))=TRUE,0,VLOOKUP($A265,기획현황!$F:$BS,기획현황!$AG$1,FALSE))</f>
        <v>0</v>
      </c>
      <c r="D265" s="1199">
        <f>IF(ISERROR(VLOOKUP($A265,기획현황!$F:$BS,기획현황!$AK$1,FALSE))=TRUE,0,VLOOKUP($A265,기획현황!$F:$BS,기획현황!$AK$1,FALSE))</f>
        <v>0</v>
      </c>
      <c r="F265" s="1222"/>
      <c r="G265" s="1201" t="str">
        <f>IF(ISERROR(VLOOKUP($A265,기획현황!$F:$BS,기획현황!$U$1,FALSE))=TRUE,"",VLOOKUP($A265,기획현황!$F:$BS,기획현황!$U$1,FALSE))</f>
        <v/>
      </c>
      <c r="H265" s="1201" t="str">
        <f>IF(ISERROR(VLOOKUP($A265,기획현황!$F:$BS,기획현황!$X$1,FALSE))=TRUE,"",VLOOKUP($A265,기획현황!$F:$BS,기획현황!$X$1,FALSE))</f>
        <v/>
      </c>
      <c r="I265" s="1202" t="str">
        <f>IF(ISERROR(VLOOKUP($A265,기획현황!$F:$BS,기획현황!$AG$1,FALSE))=TRUE,"",VLOOKUP($A265,기획현황!$F:$BS,기획현황!$AG$1,FALSE))</f>
        <v/>
      </c>
      <c r="J265" s="1219">
        <f>SUMIF(기획현황!$F:$F,$A265,기획현황!$AF:$AF)</f>
        <v>0</v>
      </c>
      <c r="K265" s="1204">
        <f>IF(ISERROR(VLOOKUP($A265,기획현황!$F:$BS,기획현황!$AU$1,FALSE))=TRUE,0,VLOOKUP($A265,기획현황!$F:$BS,기획현황!$AU$1,FALSE))</f>
        <v>0</v>
      </c>
      <c r="L265" s="1205">
        <f>IF(ISERROR(VLOOKUP($A265,기획현황!$F:$BS,기획현황!$AV$1,FALSE))=TRUE,0,VLOOKUP($A265,기획현황!$F:$BS,기획현황!$AV$1,FALSE))</f>
        <v>0</v>
      </c>
      <c r="M265" s="1206">
        <f>IF(ISERROR(VLOOKUP($A265,기획현황!$F:$BS,기획현황!$AW$1,FALSE))=TRUE,0,VLOOKUP($A265,기획현황!$F:$BS,기획현황!$AW$1,FALSE))</f>
        <v>0</v>
      </c>
      <c r="N265" s="1214">
        <f>IF(ISERROR(VLOOKUP($A265,기획현황!$F:$BS,기획현황!$AP$1,FALSE))=TRUE,0,VLOOKUP($A265,기획현황!$F:$BS,기획현황!$AP$1,FALSE))</f>
        <v>0</v>
      </c>
      <c r="O265" s="1204">
        <f t="shared" si="30"/>
        <v>0</v>
      </c>
      <c r="P265" s="1218">
        <f t="shared" si="30"/>
        <v>0</v>
      </c>
      <c r="Q265" s="1215">
        <f t="shared" si="30"/>
        <v>0</v>
      </c>
      <c r="R265" s="1215">
        <f t="shared" si="30"/>
        <v>0</v>
      </c>
      <c r="S265" s="1216">
        <f t="shared" si="30"/>
        <v>0</v>
      </c>
      <c r="T265" s="1216">
        <f t="shared" si="30"/>
        <v>0</v>
      </c>
      <c r="U265" s="1217">
        <f>IF(ISERROR(VLOOKUP($A265,기획현황!$F:$BS,기획현황!$AM$1,FALSE))=TRUE,0,VLOOKUP($A265,기획현황!$F:$BS,기획현황!$AM$1,FALSE))</f>
        <v>0</v>
      </c>
      <c r="V265" s="1212">
        <f t="shared" si="33"/>
        <v>0</v>
      </c>
      <c r="W265" s="1213">
        <f>IF(ISERROR(VLOOKUP($A265,기획현황!$F:$BS,기획현황!$BG$1,FALSE))=TRUE,0,VLOOKUP($A265,기획현황!$F:$BS,기획현황!$BG$1,FALSE))</f>
        <v>0</v>
      </c>
      <c r="X265" s="1212"/>
      <c r="Y265" s="231"/>
      <c r="Z265" s="1204">
        <f t="shared" si="35"/>
        <v>0</v>
      </c>
      <c r="AA265" s="1205">
        <f t="shared" si="35"/>
        <v>0</v>
      </c>
      <c r="AB265" s="1220">
        <f t="shared" si="35"/>
        <v>0</v>
      </c>
      <c r="AC265" s="1214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204">
        <f t="shared" si="31"/>
        <v>0</v>
      </c>
      <c r="AE265" s="1215">
        <f t="shared" si="31"/>
        <v>0</v>
      </c>
      <c r="AF265" s="1215">
        <f t="shared" si="31"/>
        <v>0</v>
      </c>
      <c r="AG265" s="1215">
        <f t="shared" si="31"/>
        <v>0</v>
      </c>
      <c r="AH265" s="1216">
        <f t="shared" si="31"/>
        <v>0</v>
      </c>
      <c r="AI265" s="1216">
        <f t="shared" si="31"/>
        <v>0</v>
      </c>
      <c r="AJ265" s="1217">
        <f>IF(ISERROR(VLOOKUP($A265,기획현황!$F:$BS,기획현황!$AM$1,FALSE))=TRUE,0,VLOOKUP($A265,기획현황!$F:$BS,기획현황!$AM$1,FALSE))</f>
        <v>0</v>
      </c>
      <c r="AK265" s="1212">
        <f t="shared" si="32"/>
        <v>0</v>
      </c>
      <c r="AL265" s="31"/>
    </row>
    <row r="266" spans="2:38" ht="53.25" customHeight="1">
      <c r="B266" s="304" t="str">
        <f t="shared" si="34"/>
        <v/>
      </c>
      <c r="C266" s="1199">
        <f>IF(ISERROR(VLOOKUP($A266,기획현황!$F:$BS,기획현황!$AG$1,FALSE))=TRUE,0,VLOOKUP($A266,기획현황!$F:$BS,기획현황!$AG$1,FALSE))</f>
        <v>0</v>
      </c>
      <c r="D266" s="1199">
        <f>IF(ISERROR(VLOOKUP($A266,기획현황!$F:$BS,기획현황!$AK$1,FALSE))=TRUE,0,VLOOKUP($A266,기획현황!$F:$BS,기획현황!$AK$1,FALSE))</f>
        <v>0</v>
      </c>
      <c r="F266" s="1222"/>
      <c r="G266" s="1201" t="str">
        <f>IF(ISERROR(VLOOKUP($A266,기획현황!$F:$BS,기획현황!$U$1,FALSE))=TRUE,"",VLOOKUP($A266,기획현황!$F:$BS,기획현황!$U$1,FALSE))</f>
        <v/>
      </c>
      <c r="H266" s="1201" t="str">
        <f>IF(ISERROR(VLOOKUP($A266,기획현황!$F:$BS,기획현황!$X$1,FALSE))=TRUE,"",VLOOKUP($A266,기획현황!$F:$BS,기획현황!$X$1,FALSE))</f>
        <v/>
      </c>
      <c r="I266" s="1202" t="str">
        <f>IF(ISERROR(VLOOKUP($A266,기획현황!$F:$BS,기획현황!$AG$1,FALSE))=TRUE,"",VLOOKUP($A266,기획현황!$F:$BS,기획현황!$AG$1,FALSE))</f>
        <v/>
      </c>
      <c r="J266" s="1219">
        <f>SUMIF(기획현황!$F:$F,$A266,기획현황!$AF:$AF)</f>
        <v>0</v>
      </c>
      <c r="K266" s="1204">
        <f>IF(ISERROR(VLOOKUP($A266,기획현황!$F:$BS,기획현황!$AU$1,FALSE))=TRUE,0,VLOOKUP($A266,기획현황!$F:$BS,기획현황!$AU$1,FALSE))</f>
        <v>0</v>
      </c>
      <c r="L266" s="1205">
        <f>IF(ISERROR(VLOOKUP($A266,기획현황!$F:$BS,기획현황!$AV$1,FALSE))=TRUE,0,VLOOKUP($A266,기획현황!$F:$BS,기획현황!$AV$1,FALSE))</f>
        <v>0</v>
      </c>
      <c r="M266" s="1206">
        <f>IF(ISERROR(VLOOKUP($A266,기획현황!$F:$BS,기획현황!$AW$1,FALSE))=TRUE,0,VLOOKUP($A266,기획현황!$F:$BS,기획현황!$AW$1,FALSE))</f>
        <v>0</v>
      </c>
      <c r="N266" s="1214">
        <f>IF(ISERROR(VLOOKUP($A266,기획현황!$F:$BS,기획현황!$AP$1,FALSE))=TRUE,0,VLOOKUP($A266,기획현황!$F:$BS,기획현황!$AP$1,FALSE))</f>
        <v>0</v>
      </c>
      <c r="O266" s="1204">
        <f t="shared" si="30"/>
        <v>0</v>
      </c>
      <c r="P266" s="1218">
        <f t="shared" si="30"/>
        <v>0</v>
      </c>
      <c r="Q266" s="1215">
        <f t="shared" si="30"/>
        <v>0</v>
      </c>
      <c r="R266" s="1215">
        <f t="shared" si="30"/>
        <v>0</v>
      </c>
      <c r="S266" s="1216">
        <f t="shared" si="30"/>
        <v>0</v>
      </c>
      <c r="T266" s="1216">
        <f t="shared" si="30"/>
        <v>0</v>
      </c>
      <c r="U266" s="1217">
        <f>IF(ISERROR(VLOOKUP($A266,기획현황!$F:$BS,기획현황!$AM$1,FALSE))=TRUE,0,VLOOKUP($A266,기획현황!$F:$BS,기획현황!$AM$1,FALSE))</f>
        <v>0</v>
      </c>
      <c r="V266" s="1212">
        <f t="shared" si="33"/>
        <v>0</v>
      </c>
      <c r="W266" s="1213">
        <f>IF(ISERROR(VLOOKUP($A266,기획현황!$F:$BS,기획현황!$BG$1,FALSE))=TRUE,0,VLOOKUP($A266,기획현황!$F:$BS,기획현황!$BG$1,FALSE))</f>
        <v>0</v>
      </c>
      <c r="X266" s="1212"/>
      <c r="Y266" s="231"/>
      <c r="Z266" s="1204">
        <f t="shared" si="35"/>
        <v>0</v>
      </c>
      <c r="AA266" s="1205">
        <f t="shared" si="35"/>
        <v>0</v>
      </c>
      <c r="AB266" s="1220">
        <f t="shared" si="35"/>
        <v>0</v>
      </c>
      <c r="AC266" s="1214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204">
        <f t="shared" si="31"/>
        <v>0</v>
      </c>
      <c r="AE266" s="1215">
        <f t="shared" si="31"/>
        <v>0</v>
      </c>
      <c r="AF266" s="1215">
        <f t="shared" si="31"/>
        <v>0</v>
      </c>
      <c r="AG266" s="1215">
        <f t="shared" si="31"/>
        <v>0</v>
      </c>
      <c r="AH266" s="1216">
        <f t="shared" si="31"/>
        <v>0</v>
      </c>
      <c r="AI266" s="1216">
        <f t="shared" si="31"/>
        <v>0</v>
      </c>
      <c r="AJ266" s="1217">
        <f>IF(ISERROR(VLOOKUP($A266,기획현황!$F:$BS,기획현황!$AM$1,FALSE))=TRUE,0,VLOOKUP($A266,기획현황!$F:$BS,기획현황!$AM$1,FALSE))</f>
        <v>0</v>
      </c>
      <c r="AK266" s="1212">
        <f t="shared" si="32"/>
        <v>0</v>
      </c>
      <c r="AL266" s="31"/>
    </row>
    <row r="267" spans="2:38" ht="53.25" customHeight="1">
      <c r="B267" s="304" t="str">
        <f t="shared" si="34"/>
        <v/>
      </c>
      <c r="C267" s="1199">
        <f>IF(ISERROR(VLOOKUP($A267,기획현황!$F:$BS,기획현황!$AG$1,FALSE))=TRUE,0,VLOOKUP($A267,기획현황!$F:$BS,기획현황!$AG$1,FALSE))</f>
        <v>0</v>
      </c>
      <c r="D267" s="1199">
        <f>IF(ISERROR(VLOOKUP($A267,기획현황!$F:$BS,기획현황!$AK$1,FALSE))=TRUE,0,VLOOKUP($A267,기획현황!$F:$BS,기획현황!$AK$1,FALSE))</f>
        <v>0</v>
      </c>
      <c r="F267" s="1222"/>
      <c r="G267" s="1201" t="str">
        <f>IF(ISERROR(VLOOKUP($A267,기획현황!$F:$BS,기획현황!$U$1,FALSE))=TRUE,"",VLOOKUP($A267,기획현황!$F:$BS,기획현황!$U$1,FALSE))</f>
        <v/>
      </c>
      <c r="H267" s="1201" t="str">
        <f>IF(ISERROR(VLOOKUP($A267,기획현황!$F:$BS,기획현황!$X$1,FALSE))=TRUE,"",VLOOKUP($A267,기획현황!$F:$BS,기획현황!$X$1,FALSE))</f>
        <v/>
      </c>
      <c r="I267" s="1202" t="str">
        <f>IF(ISERROR(VLOOKUP($A267,기획현황!$F:$BS,기획현황!$AG$1,FALSE))=TRUE,"",VLOOKUP($A267,기획현황!$F:$BS,기획현황!$AG$1,FALSE))</f>
        <v/>
      </c>
      <c r="J267" s="1219">
        <f>SUMIF(기획현황!$F:$F,$A267,기획현황!$AF:$AF)</f>
        <v>0</v>
      </c>
      <c r="K267" s="1204">
        <f>IF(ISERROR(VLOOKUP($A267,기획현황!$F:$BS,기획현황!$AU$1,FALSE))=TRUE,0,VLOOKUP($A267,기획현황!$F:$BS,기획현황!$AU$1,FALSE))</f>
        <v>0</v>
      </c>
      <c r="L267" s="1205">
        <f>IF(ISERROR(VLOOKUP($A267,기획현황!$F:$BS,기획현황!$AV$1,FALSE))=TRUE,0,VLOOKUP($A267,기획현황!$F:$BS,기획현황!$AV$1,FALSE))</f>
        <v>0</v>
      </c>
      <c r="M267" s="1206">
        <f>IF(ISERROR(VLOOKUP($A267,기획현황!$F:$BS,기획현황!$AW$1,FALSE))=TRUE,0,VLOOKUP($A267,기획현황!$F:$BS,기획현황!$AW$1,FALSE))</f>
        <v>0</v>
      </c>
      <c r="N267" s="1214">
        <f>IF(ISERROR(VLOOKUP($A267,기획현황!$F:$BS,기획현황!$AP$1,FALSE))=TRUE,0,VLOOKUP($A267,기획현황!$F:$BS,기획현황!$AP$1,FALSE))</f>
        <v>0</v>
      </c>
      <c r="O267" s="1204">
        <f t="shared" si="30"/>
        <v>0</v>
      </c>
      <c r="P267" s="1218">
        <f t="shared" si="30"/>
        <v>0</v>
      </c>
      <c r="Q267" s="1215">
        <f t="shared" si="30"/>
        <v>0</v>
      </c>
      <c r="R267" s="1215">
        <f t="shared" si="30"/>
        <v>0</v>
      </c>
      <c r="S267" s="1216">
        <f t="shared" si="30"/>
        <v>0</v>
      </c>
      <c r="T267" s="1216">
        <f t="shared" si="30"/>
        <v>0</v>
      </c>
      <c r="U267" s="1217">
        <f>IF(ISERROR(VLOOKUP($A267,기획현황!$F:$BS,기획현황!$AM$1,FALSE))=TRUE,0,VLOOKUP($A267,기획현황!$F:$BS,기획현황!$AM$1,FALSE))</f>
        <v>0</v>
      </c>
      <c r="V267" s="1212">
        <f t="shared" si="33"/>
        <v>0</v>
      </c>
      <c r="W267" s="1213">
        <f>IF(ISERROR(VLOOKUP($A267,기획현황!$F:$BS,기획현황!$BG$1,FALSE))=TRUE,0,VLOOKUP($A267,기획현황!$F:$BS,기획현황!$BG$1,FALSE))</f>
        <v>0</v>
      </c>
      <c r="X267" s="1212"/>
      <c r="Y267" s="231"/>
      <c r="Z267" s="1204">
        <f t="shared" si="35"/>
        <v>0</v>
      </c>
      <c r="AA267" s="1205">
        <f t="shared" si="35"/>
        <v>0</v>
      </c>
      <c r="AB267" s="1220">
        <f t="shared" si="35"/>
        <v>0</v>
      </c>
      <c r="AC267" s="1214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204">
        <f t="shared" si="31"/>
        <v>0</v>
      </c>
      <c r="AE267" s="1215">
        <f t="shared" si="31"/>
        <v>0</v>
      </c>
      <c r="AF267" s="1215">
        <f t="shared" si="31"/>
        <v>0</v>
      </c>
      <c r="AG267" s="1215">
        <f t="shared" si="31"/>
        <v>0</v>
      </c>
      <c r="AH267" s="1216">
        <f t="shared" si="31"/>
        <v>0</v>
      </c>
      <c r="AI267" s="1216">
        <f t="shared" si="31"/>
        <v>0</v>
      </c>
      <c r="AJ267" s="1217">
        <f>IF(ISERROR(VLOOKUP($A267,기획현황!$F:$BS,기획현황!$AM$1,FALSE))=TRUE,0,VLOOKUP($A267,기획현황!$F:$BS,기획현황!$AM$1,FALSE))</f>
        <v>0</v>
      </c>
      <c r="AK267" s="1212">
        <f t="shared" si="32"/>
        <v>0</v>
      </c>
      <c r="AL267" s="31"/>
    </row>
    <row r="268" spans="2:38" ht="53.25" customHeight="1">
      <c r="B268" s="304" t="str">
        <f t="shared" si="34"/>
        <v/>
      </c>
      <c r="C268" s="1199">
        <f>IF(ISERROR(VLOOKUP($A268,기획현황!$F:$BS,기획현황!$AG$1,FALSE))=TRUE,0,VLOOKUP($A268,기획현황!$F:$BS,기획현황!$AG$1,FALSE))</f>
        <v>0</v>
      </c>
      <c r="D268" s="1199">
        <f>IF(ISERROR(VLOOKUP($A268,기획현황!$F:$BS,기획현황!$AK$1,FALSE))=TRUE,0,VLOOKUP($A268,기획현황!$F:$BS,기획현황!$AK$1,FALSE))</f>
        <v>0</v>
      </c>
      <c r="F268" s="1222"/>
      <c r="G268" s="1201" t="str">
        <f>IF(ISERROR(VLOOKUP($A268,기획현황!$F:$BS,기획현황!$U$1,FALSE))=TRUE,"",VLOOKUP($A268,기획현황!$F:$BS,기획현황!$U$1,FALSE))</f>
        <v/>
      </c>
      <c r="H268" s="1201" t="str">
        <f>IF(ISERROR(VLOOKUP($A268,기획현황!$F:$BS,기획현황!$X$1,FALSE))=TRUE,"",VLOOKUP($A268,기획현황!$F:$BS,기획현황!$X$1,FALSE))</f>
        <v/>
      </c>
      <c r="I268" s="1202" t="str">
        <f>IF(ISERROR(VLOOKUP($A268,기획현황!$F:$BS,기획현황!$AG$1,FALSE))=TRUE,"",VLOOKUP($A268,기획현황!$F:$BS,기획현황!$AG$1,FALSE))</f>
        <v/>
      </c>
      <c r="J268" s="1219">
        <f>SUMIF(기획현황!$F:$F,$A268,기획현황!$AF:$AF)</f>
        <v>0</v>
      </c>
      <c r="K268" s="1204">
        <f>IF(ISERROR(VLOOKUP($A268,기획현황!$F:$BS,기획현황!$AU$1,FALSE))=TRUE,0,VLOOKUP($A268,기획현황!$F:$BS,기획현황!$AU$1,FALSE))</f>
        <v>0</v>
      </c>
      <c r="L268" s="1205">
        <f>IF(ISERROR(VLOOKUP($A268,기획현황!$F:$BS,기획현황!$AV$1,FALSE))=TRUE,0,VLOOKUP($A268,기획현황!$F:$BS,기획현황!$AV$1,FALSE))</f>
        <v>0</v>
      </c>
      <c r="M268" s="1206">
        <f>IF(ISERROR(VLOOKUP($A268,기획현황!$F:$BS,기획현황!$AW$1,FALSE))=TRUE,0,VLOOKUP($A268,기획현황!$F:$BS,기획현황!$AW$1,FALSE))</f>
        <v>0</v>
      </c>
      <c r="N268" s="1214">
        <f>IF(ISERROR(VLOOKUP($A268,기획현황!$F:$BS,기획현황!$AP$1,FALSE))=TRUE,0,VLOOKUP($A268,기획현황!$F:$BS,기획현황!$AP$1,FALSE))</f>
        <v>0</v>
      </c>
      <c r="O268" s="1204">
        <f t="shared" si="30"/>
        <v>0</v>
      </c>
      <c r="P268" s="1218">
        <f t="shared" si="30"/>
        <v>0</v>
      </c>
      <c r="Q268" s="1215">
        <f t="shared" si="30"/>
        <v>0</v>
      </c>
      <c r="R268" s="1215">
        <f t="shared" si="30"/>
        <v>0</v>
      </c>
      <c r="S268" s="1216">
        <f t="shared" si="30"/>
        <v>0</v>
      </c>
      <c r="T268" s="1216">
        <f t="shared" si="30"/>
        <v>0</v>
      </c>
      <c r="U268" s="1217">
        <f>IF(ISERROR(VLOOKUP($A268,기획현황!$F:$BS,기획현황!$AM$1,FALSE))=TRUE,0,VLOOKUP($A268,기획현황!$F:$BS,기획현황!$AM$1,FALSE))</f>
        <v>0</v>
      </c>
      <c r="V268" s="1212">
        <f t="shared" si="33"/>
        <v>0</v>
      </c>
      <c r="W268" s="1213">
        <f>IF(ISERROR(VLOOKUP($A268,기획현황!$F:$BS,기획현황!$BG$1,FALSE))=TRUE,0,VLOOKUP($A268,기획현황!$F:$BS,기획현황!$BG$1,FALSE))</f>
        <v>0</v>
      </c>
      <c r="X268" s="1212"/>
      <c r="Y268" s="231"/>
      <c r="Z268" s="1204">
        <f t="shared" si="35"/>
        <v>0</v>
      </c>
      <c r="AA268" s="1205">
        <f t="shared" si="35"/>
        <v>0</v>
      </c>
      <c r="AB268" s="1220">
        <f t="shared" si="35"/>
        <v>0</v>
      </c>
      <c r="AC268" s="1214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204">
        <f t="shared" si="31"/>
        <v>0</v>
      </c>
      <c r="AE268" s="1215">
        <f t="shared" si="31"/>
        <v>0</v>
      </c>
      <c r="AF268" s="1215">
        <f t="shared" si="31"/>
        <v>0</v>
      </c>
      <c r="AG268" s="1215">
        <f t="shared" si="31"/>
        <v>0</v>
      </c>
      <c r="AH268" s="1216">
        <f t="shared" si="31"/>
        <v>0</v>
      </c>
      <c r="AI268" s="1216">
        <f t="shared" si="31"/>
        <v>0</v>
      </c>
      <c r="AJ268" s="1217">
        <f>IF(ISERROR(VLOOKUP($A268,기획현황!$F:$BS,기획현황!$AM$1,FALSE))=TRUE,0,VLOOKUP($A268,기획현황!$F:$BS,기획현황!$AM$1,FALSE))</f>
        <v>0</v>
      </c>
      <c r="AK268" s="1212">
        <f t="shared" si="32"/>
        <v>0</v>
      </c>
      <c r="AL268" s="31"/>
    </row>
    <row r="269" spans="2:38" ht="53.25" customHeight="1">
      <c r="B269" s="304" t="str">
        <f t="shared" si="34"/>
        <v/>
      </c>
      <c r="C269" s="1199">
        <f>IF(ISERROR(VLOOKUP($A269,기획현황!$F:$BS,기획현황!$AG$1,FALSE))=TRUE,0,VLOOKUP($A269,기획현황!$F:$BS,기획현황!$AG$1,FALSE))</f>
        <v>0</v>
      </c>
      <c r="D269" s="1199">
        <f>IF(ISERROR(VLOOKUP($A269,기획현황!$F:$BS,기획현황!$AK$1,FALSE))=TRUE,0,VLOOKUP($A269,기획현황!$F:$BS,기획현황!$AK$1,FALSE))</f>
        <v>0</v>
      </c>
      <c r="F269" s="1222"/>
      <c r="G269" s="1201" t="str">
        <f>IF(ISERROR(VLOOKUP($A269,기획현황!$F:$BS,기획현황!$U$1,FALSE))=TRUE,"",VLOOKUP($A269,기획현황!$F:$BS,기획현황!$U$1,FALSE))</f>
        <v/>
      </c>
      <c r="H269" s="1201" t="str">
        <f>IF(ISERROR(VLOOKUP($A269,기획현황!$F:$BS,기획현황!$X$1,FALSE))=TRUE,"",VLOOKUP($A269,기획현황!$F:$BS,기획현황!$X$1,FALSE))</f>
        <v/>
      </c>
      <c r="I269" s="1202" t="str">
        <f>IF(ISERROR(VLOOKUP($A269,기획현황!$F:$BS,기획현황!$AG$1,FALSE))=TRUE,"",VLOOKUP($A269,기획현황!$F:$BS,기획현황!$AG$1,FALSE))</f>
        <v/>
      </c>
      <c r="J269" s="1219">
        <f>SUMIF(기획현황!$F:$F,$A269,기획현황!$AF:$AF)</f>
        <v>0</v>
      </c>
      <c r="K269" s="1204">
        <f>IF(ISERROR(VLOOKUP($A269,기획현황!$F:$BS,기획현황!$AU$1,FALSE))=TRUE,0,VLOOKUP($A269,기획현황!$F:$BS,기획현황!$AU$1,FALSE))</f>
        <v>0</v>
      </c>
      <c r="L269" s="1205">
        <f>IF(ISERROR(VLOOKUP($A269,기획현황!$F:$BS,기획현황!$AV$1,FALSE))=TRUE,0,VLOOKUP($A269,기획현황!$F:$BS,기획현황!$AV$1,FALSE))</f>
        <v>0</v>
      </c>
      <c r="M269" s="1206">
        <f>IF(ISERROR(VLOOKUP($A269,기획현황!$F:$BS,기획현황!$AW$1,FALSE))=TRUE,0,VLOOKUP($A269,기획현황!$F:$BS,기획현황!$AW$1,FALSE))</f>
        <v>0</v>
      </c>
      <c r="N269" s="1214">
        <f>IF(ISERROR(VLOOKUP($A269,기획현황!$F:$BS,기획현황!$AP$1,FALSE))=TRUE,0,VLOOKUP($A269,기획현황!$F:$BS,기획현황!$AP$1,FALSE))</f>
        <v>0</v>
      </c>
      <c r="O269" s="1204">
        <f t="shared" si="30"/>
        <v>0</v>
      </c>
      <c r="P269" s="1218">
        <f t="shared" si="30"/>
        <v>0</v>
      </c>
      <c r="Q269" s="1215">
        <f t="shared" si="30"/>
        <v>0</v>
      </c>
      <c r="R269" s="1215">
        <f t="shared" si="30"/>
        <v>0</v>
      </c>
      <c r="S269" s="1216">
        <f t="shared" si="30"/>
        <v>0</v>
      </c>
      <c r="T269" s="1216">
        <f t="shared" si="30"/>
        <v>0</v>
      </c>
      <c r="U269" s="1217">
        <f>IF(ISERROR(VLOOKUP($A269,기획현황!$F:$BS,기획현황!$AM$1,FALSE))=TRUE,0,VLOOKUP($A269,기획현황!$F:$BS,기획현황!$AM$1,FALSE))</f>
        <v>0</v>
      </c>
      <c r="V269" s="1212">
        <f t="shared" si="33"/>
        <v>0</v>
      </c>
      <c r="W269" s="1213">
        <f>IF(ISERROR(VLOOKUP($A269,기획현황!$F:$BS,기획현황!$BG$1,FALSE))=TRUE,0,VLOOKUP($A269,기획현황!$F:$BS,기획현황!$BG$1,FALSE))</f>
        <v>0</v>
      </c>
      <c r="X269" s="1212"/>
      <c r="Y269" s="231"/>
      <c r="Z269" s="1204">
        <f t="shared" si="35"/>
        <v>0</v>
      </c>
      <c r="AA269" s="1205">
        <f t="shared" si="35"/>
        <v>0</v>
      </c>
      <c r="AB269" s="1220">
        <f t="shared" si="35"/>
        <v>0</v>
      </c>
      <c r="AC269" s="1214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204">
        <f t="shared" si="31"/>
        <v>0</v>
      </c>
      <c r="AE269" s="1215">
        <f t="shared" si="31"/>
        <v>0</v>
      </c>
      <c r="AF269" s="1215">
        <f t="shared" si="31"/>
        <v>0</v>
      </c>
      <c r="AG269" s="1215">
        <f t="shared" si="31"/>
        <v>0</v>
      </c>
      <c r="AH269" s="1216">
        <f t="shared" si="31"/>
        <v>0</v>
      </c>
      <c r="AI269" s="1216">
        <f t="shared" si="31"/>
        <v>0</v>
      </c>
      <c r="AJ269" s="1217">
        <f>IF(ISERROR(VLOOKUP($A269,기획현황!$F:$BS,기획현황!$AM$1,FALSE))=TRUE,0,VLOOKUP($A269,기획현황!$F:$BS,기획현황!$AM$1,FALSE))</f>
        <v>0</v>
      </c>
      <c r="AK269" s="1212">
        <f t="shared" si="32"/>
        <v>0</v>
      </c>
      <c r="AL269" s="31"/>
    </row>
    <row r="270" spans="2:38" ht="53.25" customHeight="1">
      <c r="B270" s="304" t="str">
        <f t="shared" si="34"/>
        <v/>
      </c>
      <c r="C270" s="1199">
        <f>IF(ISERROR(VLOOKUP($A270,기획현황!$F:$BS,기획현황!$AG$1,FALSE))=TRUE,0,VLOOKUP($A270,기획현황!$F:$BS,기획현황!$AG$1,FALSE))</f>
        <v>0</v>
      </c>
      <c r="D270" s="1199">
        <f>IF(ISERROR(VLOOKUP($A270,기획현황!$F:$BS,기획현황!$AK$1,FALSE))=TRUE,0,VLOOKUP($A270,기획현황!$F:$BS,기획현황!$AK$1,FALSE))</f>
        <v>0</v>
      </c>
      <c r="F270" s="1222"/>
      <c r="G270" s="1201" t="str">
        <f>IF(ISERROR(VLOOKUP($A270,기획현황!$F:$BS,기획현황!$U$1,FALSE))=TRUE,"",VLOOKUP($A270,기획현황!$F:$BS,기획현황!$U$1,FALSE))</f>
        <v/>
      </c>
      <c r="H270" s="1201" t="str">
        <f>IF(ISERROR(VLOOKUP($A270,기획현황!$F:$BS,기획현황!$X$1,FALSE))=TRUE,"",VLOOKUP($A270,기획현황!$F:$BS,기획현황!$X$1,FALSE))</f>
        <v/>
      </c>
      <c r="I270" s="1202" t="str">
        <f>IF(ISERROR(VLOOKUP($A270,기획현황!$F:$BS,기획현황!$AG$1,FALSE))=TRUE,"",VLOOKUP($A270,기획현황!$F:$BS,기획현황!$AG$1,FALSE))</f>
        <v/>
      </c>
      <c r="J270" s="1219">
        <f>SUMIF(기획현황!$F:$F,$A270,기획현황!$AF:$AF)</f>
        <v>0</v>
      </c>
      <c r="K270" s="1204">
        <f>IF(ISERROR(VLOOKUP($A270,기획현황!$F:$BS,기획현황!$AU$1,FALSE))=TRUE,0,VLOOKUP($A270,기획현황!$F:$BS,기획현황!$AU$1,FALSE))</f>
        <v>0</v>
      </c>
      <c r="L270" s="1205">
        <f>IF(ISERROR(VLOOKUP($A270,기획현황!$F:$BS,기획현황!$AV$1,FALSE))=TRUE,0,VLOOKUP($A270,기획현황!$F:$BS,기획현황!$AV$1,FALSE))</f>
        <v>0</v>
      </c>
      <c r="M270" s="1206">
        <f>IF(ISERROR(VLOOKUP($A270,기획현황!$F:$BS,기획현황!$AW$1,FALSE))=TRUE,0,VLOOKUP($A270,기획현황!$F:$BS,기획현황!$AW$1,FALSE))</f>
        <v>0</v>
      </c>
      <c r="N270" s="1214">
        <f>IF(ISERROR(VLOOKUP($A270,기획현황!$F:$BS,기획현황!$AP$1,FALSE))=TRUE,0,VLOOKUP($A270,기획현황!$F:$BS,기획현황!$AP$1,FALSE))</f>
        <v>0</v>
      </c>
      <c r="O270" s="1204">
        <f t="shared" si="30"/>
        <v>0</v>
      </c>
      <c r="P270" s="1218">
        <f t="shared" si="30"/>
        <v>0</v>
      </c>
      <c r="Q270" s="1215">
        <f t="shared" si="30"/>
        <v>0</v>
      </c>
      <c r="R270" s="1215">
        <f t="shared" si="30"/>
        <v>0</v>
      </c>
      <c r="S270" s="1216">
        <f t="shared" si="30"/>
        <v>0</v>
      </c>
      <c r="T270" s="1216">
        <f t="shared" si="30"/>
        <v>0</v>
      </c>
      <c r="U270" s="1217">
        <f>IF(ISERROR(VLOOKUP($A270,기획현황!$F:$BS,기획현황!$AM$1,FALSE))=TRUE,0,VLOOKUP($A270,기획현황!$F:$BS,기획현황!$AM$1,FALSE))</f>
        <v>0</v>
      </c>
      <c r="V270" s="1212">
        <f t="shared" si="33"/>
        <v>0</v>
      </c>
      <c r="W270" s="1213">
        <f>IF(ISERROR(VLOOKUP($A270,기획현황!$F:$BS,기획현황!$BG$1,FALSE))=TRUE,0,VLOOKUP($A270,기획현황!$F:$BS,기획현황!$BG$1,FALSE))</f>
        <v>0</v>
      </c>
      <c r="X270" s="1212"/>
      <c r="Y270" s="231"/>
      <c r="Z270" s="1204">
        <f t="shared" si="35"/>
        <v>0</v>
      </c>
      <c r="AA270" s="1205">
        <f t="shared" si="35"/>
        <v>0</v>
      </c>
      <c r="AB270" s="1220">
        <f t="shared" si="35"/>
        <v>0</v>
      </c>
      <c r="AC270" s="1214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204">
        <f t="shared" si="31"/>
        <v>0</v>
      </c>
      <c r="AE270" s="1215">
        <f t="shared" si="31"/>
        <v>0</v>
      </c>
      <c r="AF270" s="1215">
        <f t="shared" si="31"/>
        <v>0</v>
      </c>
      <c r="AG270" s="1215">
        <f t="shared" si="31"/>
        <v>0</v>
      </c>
      <c r="AH270" s="1216">
        <f t="shared" si="31"/>
        <v>0</v>
      </c>
      <c r="AI270" s="1216">
        <f t="shared" si="31"/>
        <v>0</v>
      </c>
      <c r="AJ270" s="1217">
        <f>IF(ISERROR(VLOOKUP($A270,기획현황!$F:$BS,기획현황!$AM$1,FALSE))=TRUE,0,VLOOKUP($A270,기획현황!$F:$BS,기획현황!$AM$1,FALSE))</f>
        <v>0</v>
      </c>
      <c r="AK270" s="1212">
        <f t="shared" si="32"/>
        <v>0</v>
      </c>
      <c r="AL270" s="31"/>
    </row>
    <row r="271" spans="2:38" ht="53.25" customHeight="1">
      <c r="B271" s="304" t="str">
        <f t="shared" si="34"/>
        <v/>
      </c>
      <c r="C271" s="1199">
        <f>IF(ISERROR(VLOOKUP($A271,기획현황!$F:$BS,기획현황!$AG$1,FALSE))=TRUE,0,VLOOKUP($A271,기획현황!$F:$BS,기획현황!$AG$1,FALSE))</f>
        <v>0</v>
      </c>
      <c r="D271" s="1199">
        <f>IF(ISERROR(VLOOKUP($A271,기획현황!$F:$BS,기획현황!$AK$1,FALSE))=TRUE,0,VLOOKUP($A271,기획현황!$F:$BS,기획현황!$AK$1,FALSE))</f>
        <v>0</v>
      </c>
      <c r="F271" s="1222"/>
      <c r="G271" s="1201" t="str">
        <f>IF(ISERROR(VLOOKUP($A271,기획현황!$F:$BS,기획현황!$U$1,FALSE))=TRUE,"",VLOOKUP($A271,기획현황!$F:$BS,기획현황!$U$1,FALSE))</f>
        <v/>
      </c>
      <c r="H271" s="1201" t="str">
        <f>IF(ISERROR(VLOOKUP($A271,기획현황!$F:$BS,기획현황!$X$1,FALSE))=TRUE,"",VLOOKUP($A271,기획현황!$F:$BS,기획현황!$X$1,FALSE))</f>
        <v/>
      </c>
      <c r="I271" s="1202" t="str">
        <f>IF(ISERROR(VLOOKUP($A271,기획현황!$F:$BS,기획현황!$AG$1,FALSE))=TRUE,"",VLOOKUP($A271,기획현황!$F:$BS,기획현황!$AG$1,FALSE))</f>
        <v/>
      </c>
      <c r="J271" s="1219">
        <f>SUMIF(기획현황!$F:$F,$A271,기획현황!$AF:$AF)</f>
        <v>0</v>
      </c>
      <c r="K271" s="1204">
        <f>IF(ISERROR(VLOOKUP($A271,기획현황!$F:$BS,기획현황!$AU$1,FALSE))=TRUE,0,VLOOKUP($A271,기획현황!$F:$BS,기획현황!$AU$1,FALSE))</f>
        <v>0</v>
      </c>
      <c r="L271" s="1205">
        <f>IF(ISERROR(VLOOKUP($A271,기획현황!$F:$BS,기획현황!$AV$1,FALSE))=TRUE,0,VLOOKUP($A271,기획현황!$F:$BS,기획현황!$AV$1,FALSE))</f>
        <v>0</v>
      </c>
      <c r="M271" s="1206">
        <f>IF(ISERROR(VLOOKUP($A271,기획현황!$F:$BS,기획현황!$AW$1,FALSE))=TRUE,0,VLOOKUP($A271,기획현황!$F:$BS,기획현황!$AW$1,FALSE))</f>
        <v>0</v>
      </c>
      <c r="N271" s="1214">
        <f>IF(ISERROR(VLOOKUP($A271,기획현황!$F:$BS,기획현황!$AP$1,FALSE))=TRUE,0,VLOOKUP($A271,기획현황!$F:$BS,기획현황!$AP$1,FALSE))</f>
        <v>0</v>
      </c>
      <c r="O271" s="1204">
        <f t="shared" si="30"/>
        <v>0</v>
      </c>
      <c r="P271" s="1218">
        <f t="shared" si="30"/>
        <v>0</v>
      </c>
      <c r="Q271" s="1215">
        <f t="shared" si="30"/>
        <v>0</v>
      </c>
      <c r="R271" s="1215">
        <f t="shared" si="30"/>
        <v>0</v>
      </c>
      <c r="S271" s="1216">
        <f t="shared" si="30"/>
        <v>0</v>
      </c>
      <c r="T271" s="1216">
        <f t="shared" si="30"/>
        <v>0</v>
      </c>
      <c r="U271" s="1217">
        <f>IF(ISERROR(VLOOKUP($A271,기획현황!$F:$BS,기획현황!$AM$1,FALSE))=TRUE,0,VLOOKUP($A271,기획현황!$F:$BS,기획현황!$AM$1,FALSE))</f>
        <v>0</v>
      </c>
      <c r="V271" s="1212">
        <f t="shared" si="33"/>
        <v>0</v>
      </c>
      <c r="W271" s="1213">
        <f>IF(ISERROR(VLOOKUP($A271,기획현황!$F:$BS,기획현황!$BG$1,FALSE))=TRUE,0,VLOOKUP($A271,기획현황!$F:$BS,기획현황!$BG$1,FALSE))</f>
        <v>0</v>
      </c>
      <c r="X271" s="1212"/>
      <c r="Y271" s="231"/>
      <c r="Z271" s="1204">
        <f t="shared" si="35"/>
        <v>0</v>
      </c>
      <c r="AA271" s="1205">
        <f t="shared" si="35"/>
        <v>0</v>
      </c>
      <c r="AB271" s="1220">
        <f t="shared" si="35"/>
        <v>0</v>
      </c>
      <c r="AC271" s="1214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204">
        <f t="shared" si="31"/>
        <v>0</v>
      </c>
      <c r="AE271" s="1215">
        <f t="shared" si="31"/>
        <v>0</v>
      </c>
      <c r="AF271" s="1215">
        <f t="shared" si="31"/>
        <v>0</v>
      </c>
      <c r="AG271" s="1215">
        <f t="shared" si="31"/>
        <v>0</v>
      </c>
      <c r="AH271" s="1216">
        <f t="shared" si="31"/>
        <v>0</v>
      </c>
      <c r="AI271" s="1216">
        <f t="shared" si="31"/>
        <v>0</v>
      </c>
      <c r="AJ271" s="1217">
        <f>IF(ISERROR(VLOOKUP($A271,기획현황!$F:$BS,기획현황!$AM$1,FALSE))=TRUE,0,VLOOKUP($A271,기획현황!$F:$BS,기획현황!$AM$1,FALSE))</f>
        <v>0</v>
      </c>
      <c r="AK271" s="1212">
        <f t="shared" si="32"/>
        <v>0</v>
      </c>
      <c r="AL271" s="31"/>
    </row>
    <row r="272" spans="2:38" ht="53.25" customHeight="1">
      <c r="B272" s="304" t="str">
        <f t="shared" si="34"/>
        <v/>
      </c>
      <c r="C272" s="1199">
        <f>IF(ISERROR(VLOOKUP($A272,기획현황!$F:$BS,기획현황!$AG$1,FALSE))=TRUE,0,VLOOKUP($A272,기획현황!$F:$BS,기획현황!$AG$1,FALSE))</f>
        <v>0</v>
      </c>
      <c r="D272" s="1199">
        <f>IF(ISERROR(VLOOKUP($A272,기획현황!$F:$BS,기획현황!$AK$1,FALSE))=TRUE,0,VLOOKUP($A272,기획현황!$F:$BS,기획현황!$AK$1,FALSE))</f>
        <v>0</v>
      </c>
      <c r="F272" s="1222"/>
      <c r="G272" s="1201" t="str">
        <f>IF(ISERROR(VLOOKUP($A272,기획현황!$F:$BS,기획현황!$U$1,FALSE))=TRUE,"",VLOOKUP($A272,기획현황!$F:$BS,기획현황!$U$1,FALSE))</f>
        <v/>
      </c>
      <c r="H272" s="1201" t="str">
        <f>IF(ISERROR(VLOOKUP($A272,기획현황!$F:$BS,기획현황!$X$1,FALSE))=TRUE,"",VLOOKUP($A272,기획현황!$F:$BS,기획현황!$X$1,FALSE))</f>
        <v/>
      </c>
      <c r="I272" s="1202" t="str">
        <f>IF(ISERROR(VLOOKUP($A272,기획현황!$F:$BS,기획현황!$AG$1,FALSE))=TRUE,"",VLOOKUP($A272,기획현황!$F:$BS,기획현황!$AG$1,FALSE))</f>
        <v/>
      </c>
      <c r="J272" s="1219">
        <f>SUMIF(기획현황!$F:$F,$A272,기획현황!$AF:$AF)</f>
        <v>0</v>
      </c>
      <c r="K272" s="1204">
        <f>IF(ISERROR(VLOOKUP($A272,기획현황!$F:$BS,기획현황!$AU$1,FALSE))=TRUE,0,VLOOKUP($A272,기획현황!$F:$BS,기획현황!$AU$1,FALSE))</f>
        <v>0</v>
      </c>
      <c r="L272" s="1205">
        <f>IF(ISERROR(VLOOKUP($A272,기획현황!$F:$BS,기획현황!$AV$1,FALSE))=TRUE,0,VLOOKUP($A272,기획현황!$F:$BS,기획현황!$AV$1,FALSE))</f>
        <v>0</v>
      </c>
      <c r="M272" s="1206">
        <f>IF(ISERROR(VLOOKUP($A272,기획현황!$F:$BS,기획현황!$AW$1,FALSE))=TRUE,0,VLOOKUP($A272,기획현황!$F:$BS,기획현황!$AW$1,FALSE))</f>
        <v>0</v>
      </c>
      <c r="N272" s="1214">
        <f>IF(ISERROR(VLOOKUP($A272,기획현황!$F:$BS,기획현황!$AP$1,FALSE))=TRUE,0,VLOOKUP($A272,기획현황!$F:$BS,기획현황!$AP$1,FALSE))</f>
        <v>0</v>
      </c>
      <c r="O272" s="1204">
        <f t="shared" si="30"/>
        <v>0</v>
      </c>
      <c r="P272" s="1218">
        <f t="shared" si="30"/>
        <v>0</v>
      </c>
      <c r="Q272" s="1215">
        <f t="shared" si="30"/>
        <v>0</v>
      </c>
      <c r="R272" s="1215">
        <f t="shared" si="30"/>
        <v>0</v>
      </c>
      <c r="S272" s="1216">
        <f t="shared" si="30"/>
        <v>0</v>
      </c>
      <c r="T272" s="1216">
        <f t="shared" si="30"/>
        <v>0</v>
      </c>
      <c r="U272" s="1217">
        <f>IF(ISERROR(VLOOKUP($A272,기획현황!$F:$BS,기획현황!$AM$1,FALSE))=TRUE,0,VLOOKUP($A272,기획현황!$F:$BS,기획현황!$AM$1,FALSE))</f>
        <v>0</v>
      </c>
      <c r="V272" s="1212">
        <f t="shared" si="33"/>
        <v>0</v>
      </c>
      <c r="W272" s="1213">
        <f>IF(ISERROR(VLOOKUP($A272,기획현황!$F:$BS,기획현황!$BG$1,FALSE))=TRUE,0,VLOOKUP($A272,기획현황!$F:$BS,기획현황!$BG$1,FALSE))</f>
        <v>0</v>
      </c>
      <c r="X272" s="1212"/>
      <c r="Y272" s="231"/>
      <c r="Z272" s="1204">
        <f t="shared" si="35"/>
        <v>0</v>
      </c>
      <c r="AA272" s="1205">
        <f t="shared" si="35"/>
        <v>0</v>
      </c>
      <c r="AB272" s="1220">
        <f t="shared" si="35"/>
        <v>0</v>
      </c>
      <c r="AC272" s="1214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204">
        <f t="shared" si="31"/>
        <v>0</v>
      </c>
      <c r="AE272" s="1215">
        <f t="shared" si="31"/>
        <v>0</v>
      </c>
      <c r="AF272" s="1215">
        <f t="shared" si="31"/>
        <v>0</v>
      </c>
      <c r="AG272" s="1215">
        <f t="shared" si="31"/>
        <v>0</v>
      </c>
      <c r="AH272" s="1216">
        <f t="shared" si="31"/>
        <v>0</v>
      </c>
      <c r="AI272" s="1216">
        <f t="shared" si="31"/>
        <v>0</v>
      </c>
      <c r="AJ272" s="1217">
        <f>IF(ISERROR(VLOOKUP($A272,기획현황!$F:$BS,기획현황!$AM$1,FALSE))=TRUE,0,VLOOKUP($A272,기획현황!$F:$BS,기획현황!$AM$1,FALSE))</f>
        <v>0</v>
      </c>
      <c r="AK272" s="1212">
        <f t="shared" si="32"/>
        <v>0</v>
      </c>
      <c r="AL272" s="31"/>
    </row>
    <row r="273" spans="2:38" ht="53.25" customHeight="1">
      <c r="B273" s="304" t="str">
        <f t="shared" si="34"/>
        <v/>
      </c>
      <c r="C273" s="1199">
        <f>IF(ISERROR(VLOOKUP($A273,기획현황!$F:$BS,기획현황!$AG$1,FALSE))=TRUE,0,VLOOKUP($A273,기획현황!$F:$BS,기획현황!$AG$1,FALSE))</f>
        <v>0</v>
      </c>
      <c r="D273" s="1199">
        <f>IF(ISERROR(VLOOKUP($A273,기획현황!$F:$BS,기획현황!$AK$1,FALSE))=TRUE,0,VLOOKUP($A273,기획현황!$F:$BS,기획현황!$AK$1,FALSE))</f>
        <v>0</v>
      </c>
      <c r="F273" s="1222"/>
      <c r="G273" s="1201" t="str">
        <f>IF(ISERROR(VLOOKUP($A273,기획현황!$F:$BS,기획현황!$U$1,FALSE))=TRUE,"",VLOOKUP($A273,기획현황!$F:$BS,기획현황!$U$1,FALSE))</f>
        <v/>
      </c>
      <c r="H273" s="1201" t="str">
        <f>IF(ISERROR(VLOOKUP($A273,기획현황!$F:$BS,기획현황!$X$1,FALSE))=TRUE,"",VLOOKUP($A273,기획현황!$F:$BS,기획현황!$X$1,FALSE))</f>
        <v/>
      </c>
      <c r="I273" s="1202" t="str">
        <f>IF(ISERROR(VLOOKUP($A273,기획현황!$F:$BS,기획현황!$AG$1,FALSE))=TRUE,"",VLOOKUP($A273,기획현황!$F:$BS,기획현황!$AG$1,FALSE))</f>
        <v/>
      </c>
      <c r="J273" s="1219">
        <f>SUMIF(기획현황!$F:$F,$A273,기획현황!$AF:$AF)</f>
        <v>0</v>
      </c>
      <c r="K273" s="1204">
        <f>IF(ISERROR(VLOOKUP($A273,기획현황!$F:$BS,기획현황!$AU$1,FALSE))=TRUE,0,VLOOKUP($A273,기획현황!$F:$BS,기획현황!$AU$1,FALSE))</f>
        <v>0</v>
      </c>
      <c r="L273" s="1205">
        <f>IF(ISERROR(VLOOKUP($A273,기획현황!$F:$BS,기획현황!$AV$1,FALSE))=TRUE,0,VLOOKUP($A273,기획현황!$F:$BS,기획현황!$AV$1,FALSE))</f>
        <v>0</v>
      </c>
      <c r="M273" s="1206">
        <f>IF(ISERROR(VLOOKUP($A273,기획현황!$F:$BS,기획현황!$AW$1,FALSE))=TRUE,0,VLOOKUP($A273,기획현황!$F:$BS,기획현황!$AW$1,FALSE))</f>
        <v>0</v>
      </c>
      <c r="N273" s="1214">
        <f>IF(ISERROR(VLOOKUP($A273,기획현황!$F:$BS,기획현황!$AP$1,FALSE))=TRUE,0,VLOOKUP($A273,기획현황!$F:$BS,기획현황!$AP$1,FALSE))</f>
        <v>0</v>
      </c>
      <c r="O273" s="1204">
        <f t="shared" si="30"/>
        <v>0</v>
      </c>
      <c r="P273" s="1218">
        <f t="shared" si="30"/>
        <v>0</v>
      </c>
      <c r="Q273" s="1215">
        <f t="shared" si="30"/>
        <v>0</v>
      </c>
      <c r="R273" s="1215">
        <f t="shared" si="30"/>
        <v>0</v>
      </c>
      <c r="S273" s="1216">
        <f t="shared" si="30"/>
        <v>0</v>
      </c>
      <c r="T273" s="1216">
        <f t="shared" si="30"/>
        <v>0</v>
      </c>
      <c r="U273" s="1217">
        <f>IF(ISERROR(VLOOKUP($A273,기획현황!$F:$BS,기획현황!$AM$1,FALSE))=TRUE,0,VLOOKUP($A273,기획현황!$F:$BS,기획현황!$AM$1,FALSE))</f>
        <v>0</v>
      </c>
      <c r="V273" s="1212">
        <f t="shared" si="33"/>
        <v>0</v>
      </c>
      <c r="W273" s="1213">
        <f>IF(ISERROR(VLOOKUP($A273,기획현황!$F:$BS,기획현황!$BG$1,FALSE))=TRUE,0,VLOOKUP($A273,기획현황!$F:$BS,기획현황!$BG$1,FALSE))</f>
        <v>0</v>
      </c>
      <c r="X273" s="1212"/>
      <c r="Y273" s="231"/>
      <c r="Z273" s="1204">
        <f t="shared" si="35"/>
        <v>0</v>
      </c>
      <c r="AA273" s="1205">
        <f t="shared" si="35"/>
        <v>0</v>
      </c>
      <c r="AB273" s="1220">
        <f t="shared" si="35"/>
        <v>0</v>
      </c>
      <c r="AC273" s="1214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204">
        <f t="shared" si="31"/>
        <v>0</v>
      </c>
      <c r="AE273" s="1215">
        <f t="shared" si="31"/>
        <v>0</v>
      </c>
      <c r="AF273" s="1215">
        <f t="shared" si="31"/>
        <v>0</v>
      </c>
      <c r="AG273" s="1215">
        <f t="shared" si="31"/>
        <v>0</v>
      </c>
      <c r="AH273" s="1216">
        <f t="shared" si="31"/>
        <v>0</v>
      </c>
      <c r="AI273" s="1216">
        <f t="shared" si="31"/>
        <v>0</v>
      </c>
      <c r="AJ273" s="1217">
        <f>IF(ISERROR(VLOOKUP($A273,기획현황!$F:$BS,기획현황!$AM$1,FALSE))=TRUE,0,VLOOKUP($A273,기획현황!$F:$BS,기획현황!$AM$1,FALSE))</f>
        <v>0</v>
      </c>
      <c r="AK273" s="1212">
        <f t="shared" si="32"/>
        <v>0</v>
      </c>
      <c r="AL273" s="31"/>
    </row>
    <row r="274" spans="2:38" ht="53.25" customHeight="1">
      <c r="B274" s="304" t="str">
        <f t="shared" si="34"/>
        <v/>
      </c>
      <c r="C274" s="1199">
        <f>IF(ISERROR(VLOOKUP($A274,기획현황!$F:$BS,기획현황!$AG$1,FALSE))=TRUE,0,VLOOKUP($A274,기획현황!$F:$BS,기획현황!$AG$1,FALSE))</f>
        <v>0</v>
      </c>
      <c r="D274" s="1199">
        <f>IF(ISERROR(VLOOKUP($A274,기획현황!$F:$BS,기획현황!$AK$1,FALSE))=TRUE,0,VLOOKUP($A274,기획현황!$F:$BS,기획현황!$AK$1,FALSE))</f>
        <v>0</v>
      </c>
      <c r="F274" s="1222"/>
      <c r="G274" s="1201" t="str">
        <f>IF(ISERROR(VLOOKUP($A274,기획현황!$F:$BS,기획현황!$U$1,FALSE))=TRUE,"",VLOOKUP($A274,기획현황!$F:$BS,기획현황!$U$1,FALSE))</f>
        <v/>
      </c>
      <c r="H274" s="1201" t="str">
        <f>IF(ISERROR(VLOOKUP($A274,기획현황!$F:$BS,기획현황!$X$1,FALSE))=TRUE,"",VLOOKUP($A274,기획현황!$F:$BS,기획현황!$X$1,FALSE))</f>
        <v/>
      </c>
      <c r="I274" s="1202" t="str">
        <f>IF(ISERROR(VLOOKUP($A274,기획현황!$F:$BS,기획현황!$AG$1,FALSE))=TRUE,"",VLOOKUP($A274,기획현황!$F:$BS,기획현황!$AG$1,FALSE))</f>
        <v/>
      </c>
      <c r="J274" s="1219">
        <f>SUMIF(기획현황!$F:$F,$A274,기획현황!$AF:$AF)</f>
        <v>0</v>
      </c>
      <c r="K274" s="1204">
        <f>IF(ISERROR(VLOOKUP($A274,기획현황!$F:$BS,기획현황!$AU$1,FALSE))=TRUE,0,VLOOKUP($A274,기획현황!$F:$BS,기획현황!$AU$1,FALSE))</f>
        <v>0</v>
      </c>
      <c r="L274" s="1205">
        <f>IF(ISERROR(VLOOKUP($A274,기획현황!$F:$BS,기획현황!$AV$1,FALSE))=TRUE,0,VLOOKUP($A274,기획현황!$F:$BS,기획현황!$AV$1,FALSE))</f>
        <v>0</v>
      </c>
      <c r="M274" s="1206">
        <f>IF(ISERROR(VLOOKUP($A274,기획현황!$F:$BS,기획현황!$AW$1,FALSE))=TRUE,0,VLOOKUP($A274,기획현황!$F:$BS,기획현황!$AW$1,FALSE))</f>
        <v>0</v>
      </c>
      <c r="N274" s="1214">
        <f>IF(ISERROR(VLOOKUP($A274,기획현황!$F:$BS,기획현황!$AP$1,FALSE))=TRUE,0,VLOOKUP($A274,기획현황!$F:$BS,기획현황!$AP$1,FALSE))</f>
        <v>0</v>
      </c>
      <c r="O274" s="1204">
        <f t="shared" si="30"/>
        <v>0</v>
      </c>
      <c r="P274" s="1218">
        <f t="shared" si="30"/>
        <v>0</v>
      </c>
      <c r="Q274" s="1215">
        <f t="shared" si="30"/>
        <v>0</v>
      </c>
      <c r="R274" s="1215">
        <f t="shared" si="30"/>
        <v>0</v>
      </c>
      <c r="S274" s="1216">
        <f t="shared" si="30"/>
        <v>0</v>
      </c>
      <c r="T274" s="1216">
        <f t="shared" si="30"/>
        <v>0</v>
      </c>
      <c r="U274" s="1217">
        <f>IF(ISERROR(VLOOKUP($A274,기획현황!$F:$BS,기획현황!$AM$1,FALSE))=TRUE,0,VLOOKUP($A274,기획현황!$F:$BS,기획현황!$AM$1,FALSE))</f>
        <v>0</v>
      </c>
      <c r="V274" s="1212">
        <f t="shared" si="33"/>
        <v>0</v>
      </c>
      <c r="W274" s="1213">
        <f>IF(ISERROR(VLOOKUP($A274,기획현황!$F:$BS,기획현황!$BG$1,FALSE))=TRUE,0,VLOOKUP($A274,기획현황!$F:$BS,기획현황!$BG$1,FALSE))</f>
        <v>0</v>
      </c>
      <c r="X274" s="1212"/>
      <c r="Y274" s="231"/>
      <c r="Z274" s="1204">
        <f t="shared" si="35"/>
        <v>0</v>
      </c>
      <c r="AA274" s="1205">
        <f t="shared" si="35"/>
        <v>0</v>
      </c>
      <c r="AB274" s="1220">
        <f t="shared" si="35"/>
        <v>0</v>
      </c>
      <c r="AC274" s="1214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204">
        <f t="shared" si="31"/>
        <v>0</v>
      </c>
      <c r="AE274" s="1215">
        <f t="shared" si="31"/>
        <v>0</v>
      </c>
      <c r="AF274" s="1215">
        <f t="shared" si="31"/>
        <v>0</v>
      </c>
      <c r="AG274" s="1215">
        <f t="shared" si="31"/>
        <v>0</v>
      </c>
      <c r="AH274" s="1216">
        <f t="shared" si="31"/>
        <v>0</v>
      </c>
      <c r="AI274" s="1216">
        <f t="shared" si="31"/>
        <v>0</v>
      </c>
      <c r="AJ274" s="1217">
        <f>IF(ISERROR(VLOOKUP($A274,기획현황!$F:$BS,기획현황!$AM$1,FALSE))=TRUE,0,VLOOKUP($A274,기획현황!$F:$BS,기획현황!$AM$1,FALSE))</f>
        <v>0</v>
      </c>
      <c r="AK274" s="1212">
        <f t="shared" si="32"/>
        <v>0</v>
      </c>
      <c r="AL274" s="31"/>
    </row>
    <row r="275" spans="2:38" ht="53.25" customHeight="1">
      <c r="B275" s="304" t="str">
        <f t="shared" si="34"/>
        <v/>
      </c>
      <c r="C275" s="1199">
        <f>IF(ISERROR(VLOOKUP($A275,기획현황!$F:$BS,기획현황!$AG$1,FALSE))=TRUE,0,VLOOKUP($A275,기획현황!$F:$BS,기획현황!$AG$1,FALSE))</f>
        <v>0</v>
      </c>
      <c r="D275" s="1199">
        <f>IF(ISERROR(VLOOKUP($A275,기획현황!$F:$BS,기획현황!$AK$1,FALSE))=TRUE,0,VLOOKUP($A275,기획현황!$F:$BS,기획현황!$AK$1,FALSE))</f>
        <v>0</v>
      </c>
      <c r="F275" s="1222"/>
      <c r="G275" s="1201" t="str">
        <f>IF(ISERROR(VLOOKUP($A275,기획현황!$F:$BS,기획현황!$U$1,FALSE))=TRUE,"",VLOOKUP($A275,기획현황!$F:$BS,기획현황!$U$1,FALSE))</f>
        <v/>
      </c>
      <c r="H275" s="1201" t="str">
        <f>IF(ISERROR(VLOOKUP($A275,기획현황!$F:$BS,기획현황!$X$1,FALSE))=TRUE,"",VLOOKUP($A275,기획현황!$F:$BS,기획현황!$X$1,FALSE))</f>
        <v/>
      </c>
      <c r="I275" s="1202" t="str">
        <f>IF(ISERROR(VLOOKUP($A275,기획현황!$F:$BS,기획현황!$AG$1,FALSE))=TRUE,"",VLOOKUP($A275,기획현황!$F:$BS,기획현황!$AG$1,FALSE))</f>
        <v/>
      </c>
      <c r="J275" s="1219">
        <f>SUMIF(기획현황!$F:$F,$A275,기획현황!$AF:$AF)</f>
        <v>0</v>
      </c>
      <c r="K275" s="1204">
        <f>IF(ISERROR(VLOOKUP($A275,기획현황!$F:$BS,기획현황!$AU$1,FALSE))=TRUE,0,VLOOKUP($A275,기획현황!$F:$BS,기획현황!$AU$1,FALSE))</f>
        <v>0</v>
      </c>
      <c r="L275" s="1205">
        <f>IF(ISERROR(VLOOKUP($A275,기획현황!$F:$BS,기획현황!$AV$1,FALSE))=TRUE,0,VLOOKUP($A275,기획현황!$F:$BS,기획현황!$AV$1,FALSE))</f>
        <v>0</v>
      </c>
      <c r="M275" s="1206">
        <f>IF(ISERROR(VLOOKUP($A275,기획현황!$F:$BS,기획현황!$AW$1,FALSE))=TRUE,0,VLOOKUP($A275,기획현황!$F:$BS,기획현황!$AW$1,FALSE))</f>
        <v>0</v>
      </c>
      <c r="N275" s="1214">
        <f>IF(ISERROR(VLOOKUP($A275,기획현황!$F:$BS,기획현황!$AP$1,FALSE))=TRUE,0,VLOOKUP($A275,기획현황!$F:$BS,기획현황!$AP$1,FALSE))</f>
        <v>0</v>
      </c>
      <c r="O275" s="1204">
        <f t="shared" si="30"/>
        <v>0</v>
      </c>
      <c r="P275" s="1218">
        <f t="shared" si="30"/>
        <v>0</v>
      </c>
      <c r="Q275" s="1215">
        <f t="shared" si="30"/>
        <v>0</v>
      </c>
      <c r="R275" s="1215">
        <f t="shared" si="30"/>
        <v>0</v>
      </c>
      <c r="S275" s="1216">
        <f t="shared" si="30"/>
        <v>0</v>
      </c>
      <c r="T275" s="1216">
        <f t="shared" si="30"/>
        <v>0</v>
      </c>
      <c r="U275" s="1217">
        <f>IF(ISERROR(VLOOKUP($A275,기획현황!$F:$BS,기획현황!$AM$1,FALSE))=TRUE,0,VLOOKUP($A275,기획현황!$F:$BS,기획현황!$AM$1,FALSE))</f>
        <v>0</v>
      </c>
      <c r="V275" s="1212">
        <f t="shared" si="33"/>
        <v>0</v>
      </c>
      <c r="W275" s="1213">
        <f>IF(ISERROR(VLOOKUP($A275,기획현황!$F:$BS,기획현황!$BG$1,FALSE))=TRUE,0,VLOOKUP($A275,기획현황!$F:$BS,기획현황!$BG$1,FALSE))</f>
        <v>0</v>
      </c>
      <c r="X275" s="1212"/>
      <c r="Y275" s="231"/>
      <c r="Z275" s="1204">
        <f t="shared" si="35"/>
        <v>0</v>
      </c>
      <c r="AA275" s="1205">
        <f t="shared" si="35"/>
        <v>0</v>
      </c>
      <c r="AB275" s="1220">
        <f t="shared" si="35"/>
        <v>0</v>
      </c>
      <c r="AC275" s="1214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204">
        <f t="shared" si="31"/>
        <v>0</v>
      </c>
      <c r="AE275" s="1215">
        <f t="shared" si="31"/>
        <v>0</v>
      </c>
      <c r="AF275" s="1215">
        <f t="shared" si="31"/>
        <v>0</v>
      </c>
      <c r="AG275" s="1215">
        <f t="shared" si="31"/>
        <v>0</v>
      </c>
      <c r="AH275" s="1216">
        <f t="shared" si="31"/>
        <v>0</v>
      </c>
      <c r="AI275" s="1216">
        <f t="shared" si="31"/>
        <v>0</v>
      </c>
      <c r="AJ275" s="1217">
        <f>IF(ISERROR(VLOOKUP($A275,기획현황!$F:$BS,기획현황!$AM$1,FALSE))=TRUE,0,VLOOKUP($A275,기획현황!$F:$BS,기획현황!$AM$1,FALSE))</f>
        <v>0</v>
      </c>
      <c r="AK275" s="1212">
        <f t="shared" si="32"/>
        <v>0</v>
      </c>
      <c r="AL275" s="31"/>
    </row>
    <row r="276" spans="2:38" ht="53.25" customHeight="1">
      <c r="B276" s="304" t="str">
        <f t="shared" si="34"/>
        <v/>
      </c>
      <c r="C276" s="1199">
        <f>IF(ISERROR(VLOOKUP($A276,기획현황!$F:$BS,기획현황!$AG$1,FALSE))=TRUE,0,VLOOKUP($A276,기획현황!$F:$BS,기획현황!$AG$1,FALSE))</f>
        <v>0</v>
      </c>
      <c r="D276" s="1199">
        <f>IF(ISERROR(VLOOKUP($A276,기획현황!$F:$BS,기획현황!$AK$1,FALSE))=TRUE,0,VLOOKUP($A276,기획현황!$F:$BS,기획현황!$AK$1,FALSE))</f>
        <v>0</v>
      </c>
      <c r="F276" s="1222"/>
      <c r="G276" s="1201" t="str">
        <f>IF(ISERROR(VLOOKUP($A276,기획현황!$F:$BS,기획현황!$U$1,FALSE))=TRUE,"",VLOOKUP($A276,기획현황!$F:$BS,기획현황!$U$1,FALSE))</f>
        <v/>
      </c>
      <c r="H276" s="1201" t="str">
        <f>IF(ISERROR(VLOOKUP($A276,기획현황!$F:$BS,기획현황!$X$1,FALSE))=TRUE,"",VLOOKUP($A276,기획현황!$F:$BS,기획현황!$X$1,FALSE))</f>
        <v/>
      </c>
      <c r="I276" s="1202" t="str">
        <f>IF(ISERROR(VLOOKUP($A276,기획현황!$F:$BS,기획현황!$AG$1,FALSE))=TRUE,"",VLOOKUP($A276,기획현황!$F:$BS,기획현황!$AG$1,FALSE))</f>
        <v/>
      </c>
      <c r="J276" s="1219">
        <f>SUMIF(기획현황!$F:$F,$A276,기획현황!$AF:$AF)</f>
        <v>0</v>
      </c>
      <c r="K276" s="1204">
        <f>IF(ISERROR(VLOOKUP($A276,기획현황!$F:$BS,기획현황!$AU$1,FALSE))=TRUE,0,VLOOKUP($A276,기획현황!$F:$BS,기획현황!$AU$1,FALSE))</f>
        <v>0</v>
      </c>
      <c r="L276" s="1205">
        <f>IF(ISERROR(VLOOKUP($A276,기획현황!$F:$BS,기획현황!$AV$1,FALSE))=TRUE,0,VLOOKUP($A276,기획현황!$F:$BS,기획현황!$AV$1,FALSE))</f>
        <v>0</v>
      </c>
      <c r="M276" s="1206">
        <f>IF(ISERROR(VLOOKUP($A276,기획현황!$F:$BS,기획현황!$AW$1,FALSE))=TRUE,0,VLOOKUP($A276,기획현황!$F:$BS,기획현황!$AW$1,FALSE))</f>
        <v>0</v>
      </c>
      <c r="N276" s="1214">
        <f>IF(ISERROR(VLOOKUP($A276,기획현황!$F:$BS,기획현황!$AP$1,FALSE))=TRUE,0,VLOOKUP($A276,기획현황!$F:$BS,기획현황!$AP$1,FALSE))</f>
        <v>0</v>
      </c>
      <c r="O276" s="1204">
        <f t="shared" si="30"/>
        <v>0</v>
      </c>
      <c r="P276" s="1218">
        <f t="shared" si="30"/>
        <v>0</v>
      </c>
      <c r="Q276" s="1215">
        <f t="shared" si="30"/>
        <v>0</v>
      </c>
      <c r="R276" s="1215">
        <f t="shared" si="30"/>
        <v>0</v>
      </c>
      <c r="S276" s="1216">
        <f t="shared" si="30"/>
        <v>0</v>
      </c>
      <c r="T276" s="1216">
        <f t="shared" si="30"/>
        <v>0</v>
      </c>
      <c r="U276" s="1217">
        <f>IF(ISERROR(VLOOKUP($A276,기획현황!$F:$BS,기획현황!$AM$1,FALSE))=TRUE,0,VLOOKUP($A276,기획현황!$F:$BS,기획현황!$AM$1,FALSE))</f>
        <v>0</v>
      </c>
      <c r="V276" s="1212">
        <f t="shared" si="33"/>
        <v>0</v>
      </c>
      <c r="W276" s="1213">
        <f>IF(ISERROR(VLOOKUP($A276,기획현황!$F:$BS,기획현황!$BG$1,FALSE))=TRUE,0,VLOOKUP($A276,기획현황!$F:$BS,기획현황!$BG$1,FALSE))</f>
        <v>0</v>
      </c>
      <c r="X276" s="1212"/>
      <c r="Y276" s="231"/>
      <c r="Z276" s="1204">
        <f t="shared" si="35"/>
        <v>0</v>
      </c>
      <c r="AA276" s="1205">
        <f t="shared" si="35"/>
        <v>0</v>
      </c>
      <c r="AB276" s="1220">
        <f t="shared" si="35"/>
        <v>0</v>
      </c>
      <c r="AC276" s="1214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204">
        <f t="shared" si="31"/>
        <v>0</v>
      </c>
      <c r="AE276" s="1215">
        <f t="shared" si="31"/>
        <v>0</v>
      </c>
      <c r="AF276" s="1215">
        <f t="shared" si="31"/>
        <v>0</v>
      </c>
      <c r="AG276" s="1215">
        <f t="shared" ref="AD276:AI306" si="36">($N276*1.1)*AG$4</f>
        <v>0</v>
      </c>
      <c r="AH276" s="1216">
        <f t="shared" si="36"/>
        <v>0</v>
      </c>
      <c r="AI276" s="1216">
        <f t="shared" si="36"/>
        <v>0</v>
      </c>
      <c r="AJ276" s="1217">
        <f>IF(ISERROR(VLOOKUP($A276,기획현황!$F:$BS,기획현황!$AM$1,FALSE))=TRUE,0,VLOOKUP($A276,기획현황!$F:$BS,기획현황!$AM$1,FALSE))</f>
        <v>0</v>
      </c>
      <c r="AK276" s="1212">
        <f t="shared" si="32"/>
        <v>0</v>
      </c>
      <c r="AL276" s="31"/>
    </row>
    <row r="277" spans="2:38" ht="53.25" customHeight="1">
      <c r="B277" s="304" t="str">
        <f t="shared" si="34"/>
        <v/>
      </c>
      <c r="C277" s="1199">
        <f>IF(ISERROR(VLOOKUP($A277,기획현황!$F:$BS,기획현황!$AG$1,FALSE))=TRUE,0,VLOOKUP($A277,기획현황!$F:$BS,기획현황!$AG$1,FALSE))</f>
        <v>0</v>
      </c>
      <c r="D277" s="1199">
        <f>IF(ISERROR(VLOOKUP($A277,기획현황!$F:$BS,기획현황!$AK$1,FALSE))=TRUE,0,VLOOKUP($A277,기획현황!$F:$BS,기획현황!$AK$1,FALSE))</f>
        <v>0</v>
      </c>
      <c r="F277" s="1222"/>
      <c r="G277" s="1201" t="str">
        <f>IF(ISERROR(VLOOKUP($A277,기획현황!$F:$BS,기획현황!$U$1,FALSE))=TRUE,"",VLOOKUP($A277,기획현황!$F:$BS,기획현황!$U$1,FALSE))</f>
        <v/>
      </c>
      <c r="H277" s="1201" t="str">
        <f>IF(ISERROR(VLOOKUP($A277,기획현황!$F:$BS,기획현황!$X$1,FALSE))=TRUE,"",VLOOKUP($A277,기획현황!$F:$BS,기획현황!$X$1,FALSE))</f>
        <v/>
      </c>
      <c r="I277" s="1202" t="str">
        <f>IF(ISERROR(VLOOKUP($A277,기획현황!$F:$BS,기획현황!$AG$1,FALSE))=TRUE,"",VLOOKUP($A277,기획현황!$F:$BS,기획현황!$AG$1,FALSE))</f>
        <v/>
      </c>
      <c r="J277" s="1219">
        <f>SUMIF(기획현황!$F:$F,$A277,기획현황!$AF:$AF)</f>
        <v>0</v>
      </c>
      <c r="K277" s="1204">
        <f>IF(ISERROR(VLOOKUP($A277,기획현황!$F:$BS,기획현황!$AU$1,FALSE))=TRUE,0,VLOOKUP($A277,기획현황!$F:$BS,기획현황!$AU$1,FALSE))</f>
        <v>0</v>
      </c>
      <c r="L277" s="1205">
        <f>IF(ISERROR(VLOOKUP($A277,기획현황!$F:$BS,기획현황!$AV$1,FALSE))=TRUE,0,VLOOKUP($A277,기획현황!$F:$BS,기획현황!$AV$1,FALSE))</f>
        <v>0</v>
      </c>
      <c r="M277" s="1206">
        <f>IF(ISERROR(VLOOKUP($A277,기획현황!$F:$BS,기획현황!$AW$1,FALSE))=TRUE,0,VLOOKUP($A277,기획현황!$F:$BS,기획현황!$AW$1,FALSE))</f>
        <v>0</v>
      </c>
      <c r="N277" s="1214">
        <f>IF(ISERROR(VLOOKUP($A277,기획현황!$F:$BS,기획현황!$AP$1,FALSE))=TRUE,0,VLOOKUP($A277,기획현황!$F:$BS,기획현황!$AP$1,FALSE))</f>
        <v>0</v>
      </c>
      <c r="O277" s="1204">
        <f t="shared" ref="O277:T306" si="37">($N277*1.1)*O$4</f>
        <v>0</v>
      </c>
      <c r="P277" s="1218">
        <f t="shared" si="37"/>
        <v>0</v>
      </c>
      <c r="Q277" s="1215">
        <f t="shared" si="37"/>
        <v>0</v>
      </c>
      <c r="R277" s="1215">
        <f t="shared" si="37"/>
        <v>0</v>
      </c>
      <c r="S277" s="1216">
        <f t="shared" si="37"/>
        <v>0</v>
      </c>
      <c r="T277" s="1216">
        <f t="shared" si="37"/>
        <v>0</v>
      </c>
      <c r="U277" s="1217">
        <f>IF(ISERROR(VLOOKUP($A277,기획현황!$F:$BS,기획현황!$AM$1,FALSE))=TRUE,0,VLOOKUP($A277,기획현황!$F:$BS,기획현황!$AM$1,FALSE))</f>
        <v>0</v>
      </c>
      <c r="V277" s="1212">
        <f t="shared" si="33"/>
        <v>0</v>
      </c>
      <c r="W277" s="1213">
        <f>IF(ISERROR(VLOOKUP($A277,기획현황!$F:$BS,기획현황!$BG$1,FALSE))=TRUE,0,VLOOKUP($A277,기획현황!$F:$BS,기획현황!$BG$1,FALSE))</f>
        <v>0</v>
      </c>
      <c r="X277" s="1212"/>
      <c r="Y277" s="231"/>
      <c r="Z277" s="1204">
        <f t="shared" si="35"/>
        <v>0</v>
      </c>
      <c r="AA277" s="1205">
        <f t="shared" si="35"/>
        <v>0</v>
      </c>
      <c r="AB277" s="1220">
        <f t="shared" si="35"/>
        <v>0</v>
      </c>
      <c r="AC277" s="1214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204">
        <f t="shared" si="36"/>
        <v>0</v>
      </c>
      <c r="AE277" s="1215">
        <f t="shared" si="36"/>
        <v>0</v>
      </c>
      <c r="AF277" s="1215">
        <f t="shared" si="36"/>
        <v>0</v>
      </c>
      <c r="AG277" s="1215">
        <f t="shared" si="36"/>
        <v>0</v>
      </c>
      <c r="AH277" s="1216">
        <f t="shared" si="36"/>
        <v>0</v>
      </c>
      <c r="AI277" s="1216">
        <f t="shared" si="36"/>
        <v>0</v>
      </c>
      <c r="AJ277" s="1217">
        <f>IF(ISERROR(VLOOKUP($A277,기획현황!$F:$BS,기획현황!$AM$1,FALSE))=TRUE,0,VLOOKUP($A277,기획현황!$F:$BS,기획현황!$AM$1,FALSE))</f>
        <v>0</v>
      </c>
      <c r="AK277" s="1212">
        <f t="shared" si="32"/>
        <v>0</v>
      </c>
      <c r="AL277" s="31"/>
    </row>
    <row r="278" spans="2:38" ht="53.25" customHeight="1">
      <c r="B278" s="304" t="str">
        <f t="shared" si="34"/>
        <v/>
      </c>
      <c r="C278" s="1199">
        <f>IF(ISERROR(VLOOKUP($A278,기획현황!$F:$BS,기획현황!$AG$1,FALSE))=TRUE,0,VLOOKUP($A278,기획현황!$F:$BS,기획현황!$AG$1,FALSE))</f>
        <v>0</v>
      </c>
      <c r="D278" s="1199">
        <f>IF(ISERROR(VLOOKUP($A278,기획현황!$F:$BS,기획현황!$AK$1,FALSE))=TRUE,0,VLOOKUP($A278,기획현황!$F:$BS,기획현황!$AK$1,FALSE))</f>
        <v>0</v>
      </c>
      <c r="F278" s="1222"/>
      <c r="G278" s="1201" t="str">
        <f>IF(ISERROR(VLOOKUP($A278,기획현황!$F:$BS,기획현황!$U$1,FALSE))=TRUE,"",VLOOKUP($A278,기획현황!$F:$BS,기획현황!$U$1,FALSE))</f>
        <v/>
      </c>
      <c r="H278" s="1201" t="str">
        <f>IF(ISERROR(VLOOKUP($A278,기획현황!$F:$BS,기획현황!$X$1,FALSE))=TRUE,"",VLOOKUP($A278,기획현황!$F:$BS,기획현황!$X$1,FALSE))</f>
        <v/>
      </c>
      <c r="I278" s="1202" t="str">
        <f>IF(ISERROR(VLOOKUP($A278,기획현황!$F:$BS,기획현황!$AG$1,FALSE))=TRUE,"",VLOOKUP($A278,기획현황!$F:$BS,기획현황!$AG$1,FALSE))</f>
        <v/>
      </c>
      <c r="J278" s="1219">
        <f>SUMIF(기획현황!$F:$F,$A278,기획현황!$AF:$AF)</f>
        <v>0</v>
      </c>
      <c r="K278" s="1204">
        <f>IF(ISERROR(VLOOKUP($A278,기획현황!$F:$BS,기획현황!$AU$1,FALSE))=TRUE,0,VLOOKUP($A278,기획현황!$F:$BS,기획현황!$AU$1,FALSE))</f>
        <v>0</v>
      </c>
      <c r="L278" s="1205">
        <f>IF(ISERROR(VLOOKUP($A278,기획현황!$F:$BS,기획현황!$AV$1,FALSE))=TRUE,0,VLOOKUP($A278,기획현황!$F:$BS,기획현황!$AV$1,FALSE))</f>
        <v>0</v>
      </c>
      <c r="M278" s="1206">
        <f>IF(ISERROR(VLOOKUP($A278,기획현황!$F:$BS,기획현황!$AW$1,FALSE))=TRUE,0,VLOOKUP($A278,기획현황!$F:$BS,기획현황!$AW$1,FALSE))</f>
        <v>0</v>
      </c>
      <c r="N278" s="1214">
        <f>IF(ISERROR(VLOOKUP($A278,기획현황!$F:$BS,기획현황!$AP$1,FALSE))=TRUE,0,VLOOKUP($A278,기획현황!$F:$BS,기획현황!$AP$1,FALSE))</f>
        <v>0</v>
      </c>
      <c r="O278" s="1204">
        <f t="shared" si="37"/>
        <v>0</v>
      </c>
      <c r="P278" s="1218">
        <f t="shared" si="37"/>
        <v>0</v>
      </c>
      <c r="Q278" s="1215">
        <f t="shared" si="37"/>
        <v>0</v>
      </c>
      <c r="R278" s="1215">
        <f t="shared" si="37"/>
        <v>0</v>
      </c>
      <c r="S278" s="1216">
        <f t="shared" si="37"/>
        <v>0</v>
      </c>
      <c r="T278" s="1216">
        <f t="shared" si="37"/>
        <v>0</v>
      </c>
      <c r="U278" s="1217">
        <f>IF(ISERROR(VLOOKUP($A278,기획현황!$F:$BS,기획현황!$AM$1,FALSE))=TRUE,0,VLOOKUP($A278,기획현황!$F:$BS,기획현황!$AM$1,FALSE))</f>
        <v>0</v>
      </c>
      <c r="V278" s="1212">
        <f t="shared" si="33"/>
        <v>0</v>
      </c>
      <c r="W278" s="1213">
        <f>IF(ISERROR(VLOOKUP($A278,기획현황!$F:$BS,기획현황!$BG$1,FALSE))=TRUE,0,VLOOKUP($A278,기획현황!$F:$BS,기획현황!$BG$1,FALSE))</f>
        <v>0</v>
      </c>
      <c r="X278" s="1212"/>
      <c r="Y278" s="231"/>
      <c r="Z278" s="1204">
        <f t="shared" si="35"/>
        <v>0</v>
      </c>
      <c r="AA278" s="1205">
        <f t="shared" si="35"/>
        <v>0</v>
      </c>
      <c r="AB278" s="1220">
        <f t="shared" si="35"/>
        <v>0</v>
      </c>
      <c r="AC278" s="1214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204">
        <f t="shared" si="36"/>
        <v>0</v>
      </c>
      <c r="AE278" s="1215">
        <f t="shared" si="36"/>
        <v>0</v>
      </c>
      <c r="AF278" s="1215">
        <f t="shared" si="36"/>
        <v>0</v>
      </c>
      <c r="AG278" s="1215">
        <f t="shared" si="36"/>
        <v>0</v>
      </c>
      <c r="AH278" s="1216">
        <f t="shared" si="36"/>
        <v>0</v>
      </c>
      <c r="AI278" s="1216">
        <f t="shared" si="36"/>
        <v>0</v>
      </c>
      <c r="AJ278" s="1217">
        <f>IF(ISERROR(VLOOKUP($A278,기획현황!$F:$BS,기획현황!$AM$1,FALSE))=TRUE,0,VLOOKUP($A278,기획현황!$F:$BS,기획현황!$AM$1,FALSE))</f>
        <v>0</v>
      </c>
      <c r="AK278" s="1212">
        <f t="shared" si="32"/>
        <v>0</v>
      </c>
      <c r="AL278" s="31"/>
    </row>
    <row r="279" spans="2:38" ht="53.25" customHeight="1">
      <c r="B279" s="304" t="str">
        <f t="shared" si="34"/>
        <v/>
      </c>
      <c r="C279" s="1199">
        <f>IF(ISERROR(VLOOKUP($A279,기획현황!$F:$BS,기획현황!$AG$1,FALSE))=TRUE,0,VLOOKUP($A279,기획현황!$F:$BS,기획현황!$AG$1,FALSE))</f>
        <v>0</v>
      </c>
      <c r="D279" s="1199">
        <f>IF(ISERROR(VLOOKUP($A279,기획현황!$F:$BS,기획현황!$AK$1,FALSE))=TRUE,0,VLOOKUP($A279,기획현황!$F:$BS,기획현황!$AK$1,FALSE))</f>
        <v>0</v>
      </c>
      <c r="F279" s="1222"/>
      <c r="G279" s="1201" t="str">
        <f>IF(ISERROR(VLOOKUP($A279,기획현황!$F:$BS,기획현황!$U$1,FALSE))=TRUE,"",VLOOKUP($A279,기획현황!$F:$BS,기획현황!$U$1,FALSE))</f>
        <v/>
      </c>
      <c r="H279" s="1201" t="str">
        <f>IF(ISERROR(VLOOKUP($A279,기획현황!$F:$BS,기획현황!$X$1,FALSE))=TRUE,"",VLOOKUP($A279,기획현황!$F:$BS,기획현황!$X$1,FALSE))</f>
        <v/>
      </c>
      <c r="I279" s="1202" t="str">
        <f>IF(ISERROR(VLOOKUP($A279,기획현황!$F:$BS,기획현황!$AG$1,FALSE))=TRUE,"",VLOOKUP($A279,기획현황!$F:$BS,기획현황!$AG$1,FALSE))</f>
        <v/>
      </c>
      <c r="J279" s="1219">
        <f>SUMIF(기획현황!$F:$F,$A279,기획현황!$AF:$AF)</f>
        <v>0</v>
      </c>
      <c r="K279" s="1204">
        <f>IF(ISERROR(VLOOKUP($A279,기획현황!$F:$BS,기획현황!$AU$1,FALSE))=TRUE,0,VLOOKUP($A279,기획현황!$F:$BS,기획현황!$AU$1,FALSE))</f>
        <v>0</v>
      </c>
      <c r="L279" s="1205">
        <f>IF(ISERROR(VLOOKUP($A279,기획현황!$F:$BS,기획현황!$AV$1,FALSE))=TRUE,0,VLOOKUP($A279,기획현황!$F:$BS,기획현황!$AV$1,FALSE))</f>
        <v>0</v>
      </c>
      <c r="M279" s="1206">
        <f>IF(ISERROR(VLOOKUP($A279,기획현황!$F:$BS,기획현황!$AW$1,FALSE))=TRUE,0,VLOOKUP($A279,기획현황!$F:$BS,기획현황!$AW$1,FALSE))</f>
        <v>0</v>
      </c>
      <c r="N279" s="1214">
        <f>IF(ISERROR(VLOOKUP($A279,기획현황!$F:$BS,기획현황!$AP$1,FALSE))=TRUE,0,VLOOKUP($A279,기획현황!$F:$BS,기획현황!$AP$1,FALSE))</f>
        <v>0</v>
      </c>
      <c r="O279" s="1204">
        <f t="shared" si="37"/>
        <v>0</v>
      </c>
      <c r="P279" s="1218">
        <f t="shared" si="37"/>
        <v>0</v>
      </c>
      <c r="Q279" s="1215">
        <f t="shared" si="37"/>
        <v>0</v>
      </c>
      <c r="R279" s="1215">
        <f t="shared" si="37"/>
        <v>0</v>
      </c>
      <c r="S279" s="1216">
        <f t="shared" si="37"/>
        <v>0</v>
      </c>
      <c r="T279" s="1216">
        <f t="shared" si="37"/>
        <v>0</v>
      </c>
      <c r="U279" s="1217">
        <f>IF(ISERROR(VLOOKUP($A279,기획현황!$F:$BS,기획현황!$AM$1,FALSE))=TRUE,0,VLOOKUP($A279,기획현황!$F:$BS,기획현황!$AM$1,FALSE))</f>
        <v>0</v>
      </c>
      <c r="V279" s="1212">
        <f t="shared" si="33"/>
        <v>0</v>
      </c>
      <c r="W279" s="1213">
        <f>IF(ISERROR(VLOOKUP($A279,기획현황!$F:$BS,기획현황!$BG$1,FALSE))=TRUE,0,VLOOKUP($A279,기획현황!$F:$BS,기획현황!$BG$1,FALSE))</f>
        <v>0</v>
      </c>
      <c r="X279" s="1212"/>
      <c r="Y279" s="231"/>
      <c r="Z279" s="1204">
        <f t="shared" si="35"/>
        <v>0</v>
      </c>
      <c r="AA279" s="1205">
        <f t="shared" si="35"/>
        <v>0</v>
      </c>
      <c r="AB279" s="1220">
        <f t="shared" si="35"/>
        <v>0</v>
      </c>
      <c r="AC279" s="1214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204">
        <f t="shared" si="36"/>
        <v>0</v>
      </c>
      <c r="AE279" s="1215">
        <f t="shared" si="36"/>
        <v>0</v>
      </c>
      <c r="AF279" s="1215">
        <f t="shared" si="36"/>
        <v>0</v>
      </c>
      <c r="AG279" s="1215">
        <f t="shared" si="36"/>
        <v>0</v>
      </c>
      <c r="AH279" s="1216">
        <f t="shared" si="36"/>
        <v>0</v>
      </c>
      <c r="AI279" s="1216">
        <f t="shared" si="36"/>
        <v>0</v>
      </c>
      <c r="AJ279" s="1217">
        <f>IF(ISERROR(VLOOKUP($A279,기획현황!$F:$BS,기획현황!$AM$1,FALSE))=TRUE,0,VLOOKUP($A279,기획현황!$F:$BS,기획현황!$AM$1,FALSE))</f>
        <v>0</v>
      </c>
      <c r="AK279" s="1212">
        <f t="shared" si="32"/>
        <v>0</v>
      </c>
      <c r="AL279" s="31"/>
    </row>
    <row r="280" spans="2:38" ht="53.25" customHeight="1">
      <c r="B280" s="304" t="str">
        <f t="shared" si="34"/>
        <v/>
      </c>
      <c r="C280" s="1199">
        <f>IF(ISERROR(VLOOKUP($A280,기획현황!$F:$BS,기획현황!$AG$1,FALSE))=TRUE,0,VLOOKUP($A280,기획현황!$F:$BS,기획현황!$AG$1,FALSE))</f>
        <v>0</v>
      </c>
      <c r="D280" s="1199">
        <f>IF(ISERROR(VLOOKUP($A280,기획현황!$F:$BS,기획현황!$AK$1,FALSE))=TRUE,0,VLOOKUP($A280,기획현황!$F:$BS,기획현황!$AK$1,FALSE))</f>
        <v>0</v>
      </c>
      <c r="F280" s="1222"/>
      <c r="G280" s="1201" t="str">
        <f>IF(ISERROR(VLOOKUP($A280,기획현황!$F:$BS,기획현황!$U$1,FALSE))=TRUE,"",VLOOKUP($A280,기획현황!$F:$BS,기획현황!$U$1,FALSE))</f>
        <v/>
      </c>
      <c r="H280" s="1201" t="str">
        <f>IF(ISERROR(VLOOKUP($A280,기획현황!$F:$BS,기획현황!$X$1,FALSE))=TRUE,"",VLOOKUP($A280,기획현황!$F:$BS,기획현황!$X$1,FALSE))</f>
        <v/>
      </c>
      <c r="I280" s="1202" t="str">
        <f>IF(ISERROR(VLOOKUP($A280,기획현황!$F:$BS,기획현황!$AG$1,FALSE))=TRUE,"",VLOOKUP($A280,기획현황!$F:$BS,기획현황!$AG$1,FALSE))</f>
        <v/>
      </c>
      <c r="J280" s="1219">
        <f>SUMIF(기획현황!$F:$F,$A280,기획현황!$AF:$AF)</f>
        <v>0</v>
      </c>
      <c r="K280" s="1204">
        <f>IF(ISERROR(VLOOKUP($A280,기획현황!$F:$BS,기획현황!$AU$1,FALSE))=TRUE,0,VLOOKUP($A280,기획현황!$F:$BS,기획현황!$AU$1,FALSE))</f>
        <v>0</v>
      </c>
      <c r="L280" s="1205">
        <f>IF(ISERROR(VLOOKUP($A280,기획현황!$F:$BS,기획현황!$AV$1,FALSE))=TRUE,0,VLOOKUP($A280,기획현황!$F:$BS,기획현황!$AV$1,FALSE))</f>
        <v>0</v>
      </c>
      <c r="M280" s="1206">
        <f>IF(ISERROR(VLOOKUP($A280,기획현황!$F:$BS,기획현황!$AW$1,FALSE))=TRUE,0,VLOOKUP($A280,기획현황!$F:$BS,기획현황!$AW$1,FALSE))</f>
        <v>0</v>
      </c>
      <c r="N280" s="1214">
        <f>IF(ISERROR(VLOOKUP($A280,기획현황!$F:$BS,기획현황!$AP$1,FALSE))=TRUE,0,VLOOKUP($A280,기획현황!$F:$BS,기획현황!$AP$1,FALSE))</f>
        <v>0</v>
      </c>
      <c r="O280" s="1204">
        <f t="shared" si="37"/>
        <v>0</v>
      </c>
      <c r="P280" s="1218">
        <f t="shared" si="37"/>
        <v>0</v>
      </c>
      <c r="Q280" s="1215">
        <f t="shared" si="37"/>
        <v>0</v>
      </c>
      <c r="R280" s="1215">
        <f t="shared" si="37"/>
        <v>0</v>
      </c>
      <c r="S280" s="1216">
        <f t="shared" si="37"/>
        <v>0</v>
      </c>
      <c r="T280" s="1216">
        <f t="shared" si="37"/>
        <v>0</v>
      </c>
      <c r="U280" s="1217">
        <f>IF(ISERROR(VLOOKUP($A280,기획현황!$F:$BS,기획현황!$AM$1,FALSE))=TRUE,0,VLOOKUP($A280,기획현황!$F:$BS,기획현황!$AM$1,FALSE))</f>
        <v>0</v>
      </c>
      <c r="V280" s="1212">
        <f t="shared" si="33"/>
        <v>0</v>
      </c>
      <c r="W280" s="1213">
        <f>IF(ISERROR(VLOOKUP($A280,기획현황!$F:$BS,기획현황!$BG$1,FALSE))=TRUE,0,VLOOKUP($A280,기획현황!$F:$BS,기획현황!$BG$1,FALSE))</f>
        <v>0</v>
      </c>
      <c r="X280" s="1212"/>
      <c r="Y280" s="231"/>
      <c r="Z280" s="1204">
        <f t="shared" si="35"/>
        <v>0</v>
      </c>
      <c r="AA280" s="1205">
        <f t="shared" si="35"/>
        <v>0</v>
      </c>
      <c r="AB280" s="1220">
        <f t="shared" si="35"/>
        <v>0</v>
      </c>
      <c r="AC280" s="1214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204">
        <f t="shared" si="36"/>
        <v>0</v>
      </c>
      <c r="AE280" s="1215">
        <f t="shared" si="36"/>
        <v>0</v>
      </c>
      <c r="AF280" s="1215">
        <f t="shared" si="36"/>
        <v>0</v>
      </c>
      <c r="AG280" s="1215">
        <f t="shared" si="36"/>
        <v>0</v>
      </c>
      <c r="AH280" s="1216">
        <f t="shared" si="36"/>
        <v>0</v>
      </c>
      <c r="AI280" s="1216">
        <f t="shared" si="36"/>
        <v>0</v>
      </c>
      <c r="AJ280" s="1217">
        <f>IF(ISERROR(VLOOKUP($A280,기획현황!$F:$BS,기획현황!$AM$1,FALSE))=TRUE,0,VLOOKUP($A280,기획현황!$F:$BS,기획현황!$AM$1,FALSE))</f>
        <v>0</v>
      </c>
      <c r="AK280" s="1212">
        <f t="shared" si="32"/>
        <v>0</v>
      </c>
      <c r="AL280" s="31"/>
    </row>
    <row r="281" spans="2:38" ht="53.25" customHeight="1">
      <c r="B281" s="304" t="str">
        <f t="shared" si="34"/>
        <v/>
      </c>
      <c r="C281" s="1199">
        <f>IF(ISERROR(VLOOKUP($A281,기획현황!$F:$BS,기획현황!$AG$1,FALSE))=TRUE,0,VLOOKUP($A281,기획현황!$F:$BS,기획현황!$AG$1,FALSE))</f>
        <v>0</v>
      </c>
      <c r="D281" s="1199">
        <f>IF(ISERROR(VLOOKUP($A281,기획현황!$F:$BS,기획현황!$AK$1,FALSE))=TRUE,0,VLOOKUP($A281,기획현황!$F:$BS,기획현황!$AK$1,FALSE))</f>
        <v>0</v>
      </c>
      <c r="F281" s="1222"/>
      <c r="G281" s="1201" t="str">
        <f>IF(ISERROR(VLOOKUP($A281,기획현황!$F:$BS,기획현황!$U$1,FALSE))=TRUE,"",VLOOKUP($A281,기획현황!$F:$BS,기획현황!$U$1,FALSE))</f>
        <v/>
      </c>
      <c r="H281" s="1201" t="str">
        <f>IF(ISERROR(VLOOKUP($A281,기획현황!$F:$BS,기획현황!$X$1,FALSE))=TRUE,"",VLOOKUP($A281,기획현황!$F:$BS,기획현황!$X$1,FALSE))</f>
        <v/>
      </c>
      <c r="I281" s="1202" t="str">
        <f>IF(ISERROR(VLOOKUP($A281,기획현황!$F:$BS,기획현황!$AG$1,FALSE))=TRUE,"",VLOOKUP($A281,기획현황!$F:$BS,기획현황!$AG$1,FALSE))</f>
        <v/>
      </c>
      <c r="J281" s="1219">
        <f>SUMIF(기획현황!$F:$F,$A281,기획현황!$AF:$AF)</f>
        <v>0</v>
      </c>
      <c r="K281" s="1204">
        <f>IF(ISERROR(VLOOKUP($A281,기획현황!$F:$BS,기획현황!$AU$1,FALSE))=TRUE,0,VLOOKUP($A281,기획현황!$F:$BS,기획현황!$AU$1,FALSE))</f>
        <v>0</v>
      </c>
      <c r="L281" s="1205">
        <f>IF(ISERROR(VLOOKUP($A281,기획현황!$F:$BS,기획현황!$AV$1,FALSE))=TRUE,0,VLOOKUP($A281,기획현황!$F:$BS,기획현황!$AV$1,FALSE))</f>
        <v>0</v>
      </c>
      <c r="M281" s="1206">
        <f>IF(ISERROR(VLOOKUP($A281,기획현황!$F:$BS,기획현황!$AW$1,FALSE))=TRUE,0,VLOOKUP($A281,기획현황!$F:$BS,기획현황!$AW$1,FALSE))</f>
        <v>0</v>
      </c>
      <c r="N281" s="1214">
        <f>IF(ISERROR(VLOOKUP($A281,기획현황!$F:$BS,기획현황!$AP$1,FALSE))=TRUE,0,VLOOKUP($A281,기획현황!$F:$BS,기획현황!$AP$1,FALSE))</f>
        <v>0</v>
      </c>
      <c r="O281" s="1204">
        <f t="shared" si="37"/>
        <v>0</v>
      </c>
      <c r="P281" s="1218">
        <f t="shared" si="37"/>
        <v>0</v>
      </c>
      <c r="Q281" s="1215">
        <f t="shared" si="37"/>
        <v>0</v>
      </c>
      <c r="R281" s="1215">
        <f t="shared" si="37"/>
        <v>0</v>
      </c>
      <c r="S281" s="1216">
        <f t="shared" si="37"/>
        <v>0</v>
      </c>
      <c r="T281" s="1216">
        <f t="shared" si="37"/>
        <v>0</v>
      </c>
      <c r="U281" s="1217">
        <f>IF(ISERROR(VLOOKUP($A281,기획현황!$F:$BS,기획현황!$AM$1,FALSE))=TRUE,0,VLOOKUP($A281,기획현황!$F:$BS,기획현황!$AM$1,FALSE))</f>
        <v>0</v>
      </c>
      <c r="V281" s="1212">
        <f t="shared" si="33"/>
        <v>0</v>
      </c>
      <c r="W281" s="1213">
        <f>IF(ISERROR(VLOOKUP($A281,기획현황!$F:$BS,기획현황!$BG$1,FALSE))=TRUE,0,VLOOKUP($A281,기획현황!$F:$BS,기획현황!$BG$1,FALSE))</f>
        <v>0</v>
      </c>
      <c r="X281" s="1212"/>
      <c r="Y281" s="231"/>
      <c r="Z281" s="1204">
        <f t="shared" si="35"/>
        <v>0</v>
      </c>
      <c r="AA281" s="1205">
        <f t="shared" si="35"/>
        <v>0</v>
      </c>
      <c r="AB281" s="1220">
        <f t="shared" si="35"/>
        <v>0</v>
      </c>
      <c r="AC281" s="1214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204">
        <f t="shared" si="36"/>
        <v>0</v>
      </c>
      <c r="AE281" s="1215">
        <f t="shared" si="36"/>
        <v>0</v>
      </c>
      <c r="AF281" s="1215">
        <f t="shared" si="36"/>
        <v>0</v>
      </c>
      <c r="AG281" s="1215">
        <f t="shared" si="36"/>
        <v>0</v>
      </c>
      <c r="AH281" s="1216">
        <f t="shared" si="36"/>
        <v>0</v>
      </c>
      <c r="AI281" s="1216">
        <f t="shared" si="36"/>
        <v>0</v>
      </c>
      <c r="AJ281" s="1217">
        <f>IF(ISERROR(VLOOKUP($A281,기획현황!$F:$BS,기획현황!$AM$1,FALSE))=TRUE,0,VLOOKUP($A281,기획현황!$F:$BS,기획현황!$AM$1,FALSE))</f>
        <v>0</v>
      </c>
      <c r="AK281" s="1212">
        <f t="shared" si="32"/>
        <v>0</v>
      </c>
      <c r="AL281" s="31"/>
    </row>
    <row r="282" spans="2:38" ht="53.25" customHeight="1">
      <c r="B282" s="304" t="str">
        <f t="shared" si="34"/>
        <v/>
      </c>
      <c r="C282" s="1199">
        <f>IF(ISERROR(VLOOKUP($A282,기획현황!$F:$BS,기획현황!$AG$1,FALSE))=TRUE,0,VLOOKUP($A282,기획현황!$F:$BS,기획현황!$AG$1,FALSE))</f>
        <v>0</v>
      </c>
      <c r="D282" s="1199">
        <f>IF(ISERROR(VLOOKUP($A282,기획현황!$F:$BS,기획현황!$AK$1,FALSE))=TRUE,0,VLOOKUP($A282,기획현황!$F:$BS,기획현황!$AK$1,FALSE))</f>
        <v>0</v>
      </c>
      <c r="F282" s="1222"/>
      <c r="G282" s="1201" t="str">
        <f>IF(ISERROR(VLOOKUP($A282,기획현황!$F:$BS,기획현황!$U$1,FALSE))=TRUE,"",VLOOKUP($A282,기획현황!$F:$BS,기획현황!$U$1,FALSE))</f>
        <v/>
      </c>
      <c r="H282" s="1201" t="str">
        <f>IF(ISERROR(VLOOKUP($A282,기획현황!$F:$BS,기획현황!$X$1,FALSE))=TRUE,"",VLOOKUP($A282,기획현황!$F:$BS,기획현황!$X$1,FALSE))</f>
        <v/>
      </c>
      <c r="I282" s="1202" t="str">
        <f>IF(ISERROR(VLOOKUP($A282,기획현황!$F:$BS,기획현황!$AG$1,FALSE))=TRUE,"",VLOOKUP($A282,기획현황!$F:$BS,기획현황!$AG$1,FALSE))</f>
        <v/>
      </c>
      <c r="J282" s="1219">
        <f>SUMIF(기획현황!$F:$F,$A282,기획현황!$AF:$AF)</f>
        <v>0</v>
      </c>
      <c r="K282" s="1204">
        <f>IF(ISERROR(VLOOKUP($A282,기획현황!$F:$BS,기획현황!$AU$1,FALSE))=TRUE,0,VLOOKUP($A282,기획현황!$F:$BS,기획현황!$AU$1,FALSE))</f>
        <v>0</v>
      </c>
      <c r="L282" s="1205">
        <f>IF(ISERROR(VLOOKUP($A282,기획현황!$F:$BS,기획현황!$AV$1,FALSE))=TRUE,0,VLOOKUP($A282,기획현황!$F:$BS,기획현황!$AV$1,FALSE))</f>
        <v>0</v>
      </c>
      <c r="M282" s="1206">
        <f>IF(ISERROR(VLOOKUP($A282,기획현황!$F:$BS,기획현황!$AW$1,FALSE))=TRUE,0,VLOOKUP($A282,기획현황!$F:$BS,기획현황!$AW$1,FALSE))</f>
        <v>0</v>
      </c>
      <c r="N282" s="1214">
        <f>IF(ISERROR(VLOOKUP($A282,기획현황!$F:$BS,기획현황!$AP$1,FALSE))=TRUE,0,VLOOKUP($A282,기획현황!$F:$BS,기획현황!$AP$1,FALSE))</f>
        <v>0</v>
      </c>
      <c r="O282" s="1204">
        <f t="shared" si="37"/>
        <v>0</v>
      </c>
      <c r="P282" s="1218">
        <f t="shared" si="37"/>
        <v>0</v>
      </c>
      <c r="Q282" s="1215">
        <f t="shared" si="37"/>
        <v>0</v>
      </c>
      <c r="R282" s="1215">
        <f t="shared" si="37"/>
        <v>0</v>
      </c>
      <c r="S282" s="1216">
        <f t="shared" si="37"/>
        <v>0</v>
      </c>
      <c r="T282" s="1216">
        <f t="shared" si="37"/>
        <v>0</v>
      </c>
      <c r="U282" s="1217">
        <f>IF(ISERROR(VLOOKUP($A282,기획현황!$F:$BS,기획현황!$AM$1,FALSE))=TRUE,0,VLOOKUP($A282,기획현황!$F:$BS,기획현황!$AM$1,FALSE))</f>
        <v>0</v>
      </c>
      <c r="V282" s="1212">
        <f t="shared" si="33"/>
        <v>0</v>
      </c>
      <c r="W282" s="1213">
        <f>IF(ISERROR(VLOOKUP($A282,기획현황!$F:$BS,기획현황!$BG$1,FALSE))=TRUE,0,VLOOKUP($A282,기획현황!$F:$BS,기획현황!$BG$1,FALSE))</f>
        <v>0</v>
      </c>
      <c r="X282" s="1212"/>
      <c r="Y282" s="231"/>
      <c r="Z282" s="1204">
        <f t="shared" si="35"/>
        <v>0</v>
      </c>
      <c r="AA282" s="1205">
        <f t="shared" si="35"/>
        <v>0</v>
      </c>
      <c r="AB282" s="1220">
        <f t="shared" si="35"/>
        <v>0</v>
      </c>
      <c r="AC282" s="1214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204">
        <f t="shared" si="36"/>
        <v>0</v>
      </c>
      <c r="AE282" s="1215">
        <f t="shared" si="36"/>
        <v>0</v>
      </c>
      <c r="AF282" s="1215">
        <f t="shared" si="36"/>
        <v>0</v>
      </c>
      <c r="AG282" s="1215">
        <f t="shared" si="36"/>
        <v>0</v>
      </c>
      <c r="AH282" s="1216">
        <f t="shared" si="36"/>
        <v>0</v>
      </c>
      <c r="AI282" s="1216">
        <f t="shared" si="36"/>
        <v>0</v>
      </c>
      <c r="AJ282" s="1217">
        <f>IF(ISERROR(VLOOKUP($A282,기획현황!$F:$BS,기획현황!$AM$1,FALSE))=TRUE,0,VLOOKUP($A282,기획현황!$F:$BS,기획현황!$AM$1,FALSE))</f>
        <v>0</v>
      </c>
      <c r="AK282" s="1212">
        <f t="shared" si="32"/>
        <v>0</v>
      </c>
      <c r="AL282" s="31"/>
    </row>
    <row r="283" spans="2:38" ht="53.25" customHeight="1">
      <c r="B283" s="304" t="str">
        <f t="shared" si="34"/>
        <v/>
      </c>
      <c r="C283" s="1199">
        <f>IF(ISERROR(VLOOKUP($A283,기획현황!$F:$BS,기획현황!$AG$1,FALSE))=TRUE,0,VLOOKUP($A283,기획현황!$F:$BS,기획현황!$AG$1,FALSE))</f>
        <v>0</v>
      </c>
      <c r="D283" s="1199">
        <f>IF(ISERROR(VLOOKUP($A283,기획현황!$F:$BS,기획현황!$AK$1,FALSE))=TRUE,0,VLOOKUP($A283,기획현황!$F:$BS,기획현황!$AK$1,FALSE))</f>
        <v>0</v>
      </c>
      <c r="F283" s="1222"/>
      <c r="G283" s="1201" t="str">
        <f>IF(ISERROR(VLOOKUP($A283,기획현황!$F:$BS,기획현황!$U$1,FALSE))=TRUE,"",VLOOKUP($A283,기획현황!$F:$BS,기획현황!$U$1,FALSE))</f>
        <v/>
      </c>
      <c r="H283" s="1201" t="str">
        <f>IF(ISERROR(VLOOKUP($A283,기획현황!$F:$BS,기획현황!$X$1,FALSE))=TRUE,"",VLOOKUP($A283,기획현황!$F:$BS,기획현황!$X$1,FALSE))</f>
        <v/>
      </c>
      <c r="I283" s="1202" t="str">
        <f>IF(ISERROR(VLOOKUP($A283,기획현황!$F:$BS,기획현황!$AG$1,FALSE))=TRUE,"",VLOOKUP($A283,기획현황!$F:$BS,기획현황!$AG$1,FALSE))</f>
        <v/>
      </c>
      <c r="J283" s="1219">
        <f>SUMIF(기획현황!$F:$F,$A283,기획현황!$AF:$AF)</f>
        <v>0</v>
      </c>
      <c r="K283" s="1204">
        <f>IF(ISERROR(VLOOKUP($A283,기획현황!$F:$BS,기획현황!$AU$1,FALSE))=TRUE,0,VLOOKUP($A283,기획현황!$F:$BS,기획현황!$AU$1,FALSE))</f>
        <v>0</v>
      </c>
      <c r="L283" s="1205">
        <f>IF(ISERROR(VLOOKUP($A283,기획현황!$F:$BS,기획현황!$AV$1,FALSE))=TRUE,0,VLOOKUP($A283,기획현황!$F:$BS,기획현황!$AV$1,FALSE))</f>
        <v>0</v>
      </c>
      <c r="M283" s="1206">
        <f>IF(ISERROR(VLOOKUP($A283,기획현황!$F:$BS,기획현황!$AW$1,FALSE))=TRUE,0,VLOOKUP($A283,기획현황!$F:$BS,기획현황!$AW$1,FALSE))</f>
        <v>0</v>
      </c>
      <c r="N283" s="1214">
        <f>IF(ISERROR(VLOOKUP($A283,기획현황!$F:$BS,기획현황!$AP$1,FALSE))=TRUE,0,VLOOKUP($A283,기획현황!$F:$BS,기획현황!$AP$1,FALSE))</f>
        <v>0</v>
      </c>
      <c r="O283" s="1204">
        <f t="shared" si="37"/>
        <v>0</v>
      </c>
      <c r="P283" s="1218">
        <f t="shared" si="37"/>
        <v>0</v>
      </c>
      <c r="Q283" s="1215">
        <f t="shared" si="37"/>
        <v>0</v>
      </c>
      <c r="R283" s="1215">
        <f t="shared" si="37"/>
        <v>0</v>
      </c>
      <c r="S283" s="1216">
        <f t="shared" si="37"/>
        <v>0</v>
      </c>
      <c r="T283" s="1216">
        <f t="shared" si="37"/>
        <v>0</v>
      </c>
      <c r="U283" s="1217">
        <f>IF(ISERROR(VLOOKUP($A283,기획현황!$F:$BS,기획현황!$AM$1,FALSE))=TRUE,0,VLOOKUP($A283,기획현황!$F:$BS,기획현황!$AM$1,FALSE))</f>
        <v>0</v>
      </c>
      <c r="V283" s="1212">
        <f t="shared" si="33"/>
        <v>0</v>
      </c>
      <c r="W283" s="1213">
        <f>IF(ISERROR(VLOOKUP($A283,기획현황!$F:$BS,기획현황!$BG$1,FALSE))=TRUE,0,VLOOKUP($A283,기획현황!$F:$BS,기획현황!$BG$1,FALSE))</f>
        <v>0</v>
      </c>
      <c r="X283" s="1212"/>
      <c r="Y283" s="231"/>
      <c r="Z283" s="1204">
        <f t="shared" si="35"/>
        <v>0</v>
      </c>
      <c r="AA283" s="1205">
        <f t="shared" si="35"/>
        <v>0</v>
      </c>
      <c r="AB283" s="1220">
        <f t="shared" si="35"/>
        <v>0</v>
      </c>
      <c r="AC283" s="1214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204">
        <f t="shared" si="36"/>
        <v>0</v>
      </c>
      <c r="AE283" s="1215">
        <f t="shared" si="36"/>
        <v>0</v>
      </c>
      <c r="AF283" s="1215">
        <f t="shared" si="36"/>
        <v>0</v>
      </c>
      <c r="AG283" s="1215">
        <f t="shared" si="36"/>
        <v>0</v>
      </c>
      <c r="AH283" s="1216">
        <f t="shared" si="36"/>
        <v>0</v>
      </c>
      <c r="AI283" s="1216">
        <f t="shared" si="36"/>
        <v>0</v>
      </c>
      <c r="AJ283" s="1217">
        <f>IF(ISERROR(VLOOKUP($A283,기획현황!$F:$BS,기획현황!$AM$1,FALSE))=TRUE,0,VLOOKUP($A283,기획현황!$F:$BS,기획현황!$AM$1,FALSE))</f>
        <v>0</v>
      </c>
      <c r="AK283" s="1212">
        <f t="shared" si="32"/>
        <v>0</v>
      </c>
      <c r="AL283" s="31"/>
    </row>
    <row r="284" spans="2:38" ht="53.25" customHeight="1">
      <c r="B284" s="304" t="str">
        <f t="shared" si="34"/>
        <v/>
      </c>
      <c r="C284" s="1199">
        <f>IF(ISERROR(VLOOKUP($A284,기획현황!$F:$BS,기획현황!$AG$1,FALSE))=TRUE,0,VLOOKUP($A284,기획현황!$F:$BS,기획현황!$AG$1,FALSE))</f>
        <v>0</v>
      </c>
      <c r="D284" s="1199">
        <f>IF(ISERROR(VLOOKUP($A284,기획현황!$F:$BS,기획현황!$AK$1,FALSE))=TRUE,0,VLOOKUP($A284,기획현황!$F:$BS,기획현황!$AK$1,FALSE))</f>
        <v>0</v>
      </c>
      <c r="F284" s="1222"/>
      <c r="G284" s="1201" t="str">
        <f>IF(ISERROR(VLOOKUP($A284,기획현황!$F:$BS,기획현황!$U$1,FALSE))=TRUE,"",VLOOKUP($A284,기획현황!$F:$BS,기획현황!$U$1,FALSE))</f>
        <v/>
      </c>
      <c r="H284" s="1201" t="str">
        <f>IF(ISERROR(VLOOKUP($A284,기획현황!$F:$BS,기획현황!$X$1,FALSE))=TRUE,"",VLOOKUP($A284,기획현황!$F:$BS,기획현황!$X$1,FALSE))</f>
        <v/>
      </c>
      <c r="I284" s="1202" t="str">
        <f>IF(ISERROR(VLOOKUP($A284,기획현황!$F:$BS,기획현황!$AG$1,FALSE))=TRUE,"",VLOOKUP($A284,기획현황!$F:$BS,기획현황!$AG$1,FALSE))</f>
        <v/>
      </c>
      <c r="J284" s="1219">
        <f>SUMIF(기획현황!$F:$F,$A284,기획현황!$AF:$AF)</f>
        <v>0</v>
      </c>
      <c r="K284" s="1204">
        <f>IF(ISERROR(VLOOKUP($A284,기획현황!$F:$BS,기획현황!$AU$1,FALSE))=TRUE,0,VLOOKUP($A284,기획현황!$F:$BS,기획현황!$AU$1,FALSE))</f>
        <v>0</v>
      </c>
      <c r="L284" s="1205">
        <f>IF(ISERROR(VLOOKUP($A284,기획현황!$F:$BS,기획현황!$AV$1,FALSE))=TRUE,0,VLOOKUP($A284,기획현황!$F:$BS,기획현황!$AV$1,FALSE))</f>
        <v>0</v>
      </c>
      <c r="M284" s="1206">
        <f>IF(ISERROR(VLOOKUP($A284,기획현황!$F:$BS,기획현황!$AW$1,FALSE))=TRUE,0,VLOOKUP($A284,기획현황!$F:$BS,기획현황!$AW$1,FALSE))</f>
        <v>0</v>
      </c>
      <c r="N284" s="1214">
        <f>IF(ISERROR(VLOOKUP($A284,기획현황!$F:$BS,기획현황!$AP$1,FALSE))=TRUE,0,VLOOKUP($A284,기획현황!$F:$BS,기획현황!$AP$1,FALSE))</f>
        <v>0</v>
      </c>
      <c r="O284" s="1204">
        <f t="shared" si="37"/>
        <v>0</v>
      </c>
      <c r="P284" s="1218">
        <f t="shared" si="37"/>
        <v>0</v>
      </c>
      <c r="Q284" s="1215">
        <f t="shared" si="37"/>
        <v>0</v>
      </c>
      <c r="R284" s="1215">
        <f t="shared" si="37"/>
        <v>0</v>
      </c>
      <c r="S284" s="1216">
        <f t="shared" si="37"/>
        <v>0</v>
      </c>
      <c r="T284" s="1216">
        <f t="shared" si="37"/>
        <v>0</v>
      </c>
      <c r="U284" s="1217">
        <f>IF(ISERROR(VLOOKUP($A284,기획현황!$F:$BS,기획현황!$AM$1,FALSE))=TRUE,0,VLOOKUP($A284,기획현황!$F:$BS,기획현황!$AM$1,FALSE))</f>
        <v>0</v>
      </c>
      <c r="V284" s="1212">
        <f t="shared" si="33"/>
        <v>0</v>
      </c>
      <c r="W284" s="1213">
        <f>IF(ISERROR(VLOOKUP($A284,기획현황!$F:$BS,기획현황!$BG$1,FALSE))=TRUE,0,VLOOKUP($A284,기획현황!$F:$BS,기획현황!$BG$1,FALSE))</f>
        <v>0</v>
      </c>
      <c r="X284" s="1212"/>
      <c r="Y284" s="231"/>
      <c r="Z284" s="1204">
        <f t="shared" si="35"/>
        <v>0</v>
      </c>
      <c r="AA284" s="1205">
        <f t="shared" si="35"/>
        <v>0</v>
      </c>
      <c r="AB284" s="1220">
        <f t="shared" si="35"/>
        <v>0</v>
      </c>
      <c r="AC284" s="1214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204">
        <f t="shared" si="36"/>
        <v>0</v>
      </c>
      <c r="AE284" s="1215">
        <f t="shared" si="36"/>
        <v>0</v>
      </c>
      <c r="AF284" s="1215">
        <f t="shared" si="36"/>
        <v>0</v>
      </c>
      <c r="AG284" s="1215">
        <f t="shared" si="36"/>
        <v>0</v>
      </c>
      <c r="AH284" s="1216">
        <f t="shared" si="36"/>
        <v>0</v>
      </c>
      <c r="AI284" s="1216">
        <f t="shared" si="36"/>
        <v>0</v>
      </c>
      <c r="AJ284" s="1217">
        <f>IF(ISERROR(VLOOKUP($A284,기획현황!$F:$BS,기획현황!$AM$1,FALSE))=TRUE,0,VLOOKUP($A284,기획현황!$F:$BS,기획현황!$AM$1,FALSE))</f>
        <v>0</v>
      </c>
      <c r="AK284" s="1212">
        <f t="shared" si="32"/>
        <v>0</v>
      </c>
      <c r="AL284" s="31"/>
    </row>
    <row r="285" spans="2:38" ht="53.25" customHeight="1">
      <c r="B285" s="304" t="str">
        <f t="shared" si="34"/>
        <v/>
      </c>
      <c r="C285" s="1199">
        <f>IF(ISERROR(VLOOKUP($A285,기획현황!$F:$BS,기획현황!$AG$1,FALSE))=TRUE,0,VLOOKUP($A285,기획현황!$F:$BS,기획현황!$AG$1,FALSE))</f>
        <v>0</v>
      </c>
      <c r="D285" s="1199">
        <f>IF(ISERROR(VLOOKUP($A285,기획현황!$F:$BS,기획현황!$AK$1,FALSE))=TRUE,0,VLOOKUP($A285,기획현황!$F:$BS,기획현황!$AK$1,FALSE))</f>
        <v>0</v>
      </c>
      <c r="F285" s="1222"/>
      <c r="G285" s="1201" t="str">
        <f>IF(ISERROR(VLOOKUP($A285,기획현황!$F:$BS,기획현황!$U$1,FALSE))=TRUE,"",VLOOKUP($A285,기획현황!$F:$BS,기획현황!$U$1,FALSE))</f>
        <v/>
      </c>
      <c r="H285" s="1201" t="str">
        <f>IF(ISERROR(VLOOKUP($A285,기획현황!$F:$BS,기획현황!$X$1,FALSE))=TRUE,"",VLOOKUP($A285,기획현황!$F:$BS,기획현황!$X$1,FALSE))</f>
        <v/>
      </c>
      <c r="I285" s="1202" t="str">
        <f>IF(ISERROR(VLOOKUP($A285,기획현황!$F:$BS,기획현황!$AG$1,FALSE))=TRUE,"",VLOOKUP($A285,기획현황!$F:$BS,기획현황!$AG$1,FALSE))</f>
        <v/>
      </c>
      <c r="J285" s="1219">
        <f>SUMIF(기획현황!$F:$F,$A285,기획현황!$AF:$AF)</f>
        <v>0</v>
      </c>
      <c r="K285" s="1204">
        <f>IF(ISERROR(VLOOKUP($A285,기획현황!$F:$BS,기획현황!$AU$1,FALSE))=TRUE,0,VLOOKUP($A285,기획현황!$F:$BS,기획현황!$AU$1,FALSE))</f>
        <v>0</v>
      </c>
      <c r="L285" s="1205">
        <f>IF(ISERROR(VLOOKUP($A285,기획현황!$F:$BS,기획현황!$AV$1,FALSE))=TRUE,0,VLOOKUP($A285,기획현황!$F:$BS,기획현황!$AV$1,FALSE))</f>
        <v>0</v>
      </c>
      <c r="M285" s="1206">
        <f>IF(ISERROR(VLOOKUP($A285,기획현황!$F:$BS,기획현황!$AW$1,FALSE))=TRUE,0,VLOOKUP($A285,기획현황!$F:$BS,기획현황!$AW$1,FALSE))</f>
        <v>0</v>
      </c>
      <c r="N285" s="1214">
        <f>IF(ISERROR(VLOOKUP($A285,기획현황!$F:$BS,기획현황!$AP$1,FALSE))=TRUE,0,VLOOKUP($A285,기획현황!$F:$BS,기획현황!$AP$1,FALSE))</f>
        <v>0</v>
      </c>
      <c r="O285" s="1204">
        <f t="shared" si="37"/>
        <v>0</v>
      </c>
      <c r="P285" s="1218">
        <f t="shared" si="37"/>
        <v>0</v>
      </c>
      <c r="Q285" s="1215">
        <f t="shared" si="37"/>
        <v>0</v>
      </c>
      <c r="R285" s="1215">
        <f t="shared" si="37"/>
        <v>0</v>
      </c>
      <c r="S285" s="1216">
        <f t="shared" si="37"/>
        <v>0</v>
      </c>
      <c r="T285" s="1216">
        <f t="shared" si="37"/>
        <v>0</v>
      </c>
      <c r="U285" s="1217">
        <f>IF(ISERROR(VLOOKUP($A285,기획현황!$F:$BS,기획현황!$AM$1,FALSE))=TRUE,0,VLOOKUP($A285,기획현황!$F:$BS,기획현황!$AM$1,FALSE))</f>
        <v>0</v>
      </c>
      <c r="V285" s="1212">
        <f t="shared" si="33"/>
        <v>0</v>
      </c>
      <c r="W285" s="1213">
        <f>IF(ISERROR(VLOOKUP($A285,기획현황!$F:$BS,기획현황!$BG$1,FALSE))=TRUE,0,VLOOKUP($A285,기획현황!$F:$BS,기획현황!$BG$1,FALSE))</f>
        <v>0</v>
      </c>
      <c r="X285" s="1212"/>
      <c r="Y285" s="231"/>
      <c r="Z285" s="1204">
        <f t="shared" si="35"/>
        <v>0</v>
      </c>
      <c r="AA285" s="1205">
        <f t="shared" si="35"/>
        <v>0</v>
      </c>
      <c r="AB285" s="1220">
        <f t="shared" si="35"/>
        <v>0</v>
      </c>
      <c r="AC285" s="1214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204">
        <f t="shared" si="36"/>
        <v>0</v>
      </c>
      <c r="AE285" s="1215">
        <f t="shared" si="36"/>
        <v>0</v>
      </c>
      <c r="AF285" s="1215">
        <f t="shared" si="36"/>
        <v>0</v>
      </c>
      <c r="AG285" s="1215">
        <f t="shared" si="36"/>
        <v>0</v>
      </c>
      <c r="AH285" s="1216">
        <f t="shared" si="36"/>
        <v>0</v>
      </c>
      <c r="AI285" s="1216">
        <f t="shared" si="36"/>
        <v>0</v>
      </c>
      <c r="AJ285" s="1217">
        <f>IF(ISERROR(VLOOKUP($A285,기획현황!$F:$BS,기획현황!$AM$1,FALSE))=TRUE,0,VLOOKUP($A285,기획현황!$F:$BS,기획현황!$AM$1,FALSE))</f>
        <v>0</v>
      </c>
      <c r="AK285" s="1212">
        <f t="shared" si="32"/>
        <v>0</v>
      </c>
      <c r="AL285" s="31"/>
    </row>
    <row r="286" spans="2:38" ht="53.25" customHeight="1">
      <c r="B286" s="304" t="str">
        <f t="shared" si="34"/>
        <v/>
      </c>
      <c r="C286" s="1199">
        <f>IF(ISERROR(VLOOKUP($A286,기획현황!$F:$BS,기획현황!$AG$1,FALSE))=TRUE,0,VLOOKUP($A286,기획현황!$F:$BS,기획현황!$AG$1,FALSE))</f>
        <v>0</v>
      </c>
      <c r="D286" s="1199">
        <f>IF(ISERROR(VLOOKUP($A286,기획현황!$F:$BS,기획현황!$AK$1,FALSE))=TRUE,0,VLOOKUP($A286,기획현황!$F:$BS,기획현황!$AK$1,FALSE))</f>
        <v>0</v>
      </c>
      <c r="F286" s="1222"/>
      <c r="G286" s="1201" t="str">
        <f>IF(ISERROR(VLOOKUP($A286,기획현황!$F:$BS,기획현황!$U$1,FALSE))=TRUE,"",VLOOKUP($A286,기획현황!$F:$BS,기획현황!$U$1,FALSE))</f>
        <v/>
      </c>
      <c r="H286" s="1201" t="str">
        <f>IF(ISERROR(VLOOKUP($A286,기획현황!$F:$BS,기획현황!$X$1,FALSE))=TRUE,"",VLOOKUP($A286,기획현황!$F:$BS,기획현황!$X$1,FALSE))</f>
        <v/>
      </c>
      <c r="I286" s="1202" t="str">
        <f>IF(ISERROR(VLOOKUP($A286,기획현황!$F:$BS,기획현황!$AG$1,FALSE))=TRUE,"",VLOOKUP($A286,기획현황!$F:$BS,기획현황!$AG$1,FALSE))</f>
        <v/>
      </c>
      <c r="J286" s="1219">
        <f>SUMIF(기획현황!$F:$F,$A286,기획현황!$AF:$AF)</f>
        <v>0</v>
      </c>
      <c r="K286" s="1204">
        <f>IF(ISERROR(VLOOKUP($A286,기획현황!$F:$BS,기획현황!$AU$1,FALSE))=TRUE,0,VLOOKUP($A286,기획현황!$F:$BS,기획현황!$AU$1,FALSE))</f>
        <v>0</v>
      </c>
      <c r="L286" s="1205">
        <f>IF(ISERROR(VLOOKUP($A286,기획현황!$F:$BS,기획현황!$AV$1,FALSE))=TRUE,0,VLOOKUP($A286,기획현황!$F:$BS,기획현황!$AV$1,FALSE))</f>
        <v>0</v>
      </c>
      <c r="M286" s="1206">
        <f>IF(ISERROR(VLOOKUP($A286,기획현황!$F:$BS,기획현황!$AW$1,FALSE))=TRUE,0,VLOOKUP($A286,기획현황!$F:$BS,기획현황!$AW$1,FALSE))</f>
        <v>0</v>
      </c>
      <c r="N286" s="1214">
        <f>IF(ISERROR(VLOOKUP($A286,기획현황!$F:$BS,기획현황!$AP$1,FALSE))=TRUE,0,VLOOKUP($A286,기획현황!$F:$BS,기획현황!$AP$1,FALSE))</f>
        <v>0</v>
      </c>
      <c r="O286" s="1204">
        <f t="shared" si="37"/>
        <v>0</v>
      </c>
      <c r="P286" s="1218">
        <f t="shared" si="37"/>
        <v>0</v>
      </c>
      <c r="Q286" s="1215">
        <f t="shared" si="37"/>
        <v>0</v>
      </c>
      <c r="R286" s="1215">
        <f t="shared" si="37"/>
        <v>0</v>
      </c>
      <c r="S286" s="1216">
        <f t="shared" si="37"/>
        <v>0</v>
      </c>
      <c r="T286" s="1216">
        <f t="shared" si="37"/>
        <v>0</v>
      </c>
      <c r="U286" s="1217">
        <f>IF(ISERROR(VLOOKUP($A286,기획현황!$F:$BS,기획현황!$AM$1,FALSE))=TRUE,0,VLOOKUP($A286,기획현황!$F:$BS,기획현황!$AM$1,FALSE))</f>
        <v>0</v>
      </c>
      <c r="V286" s="1212">
        <f t="shared" si="33"/>
        <v>0</v>
      </c>
      <c r="W286" s="1213">
        <f>IF(ISERROR(VLOOKUP($A286,기획현황!$F:$BS,기획현황!$BG$1,FALSE))=TRUE,0,VLOOKUP($A286,기획현황!$F:$BS,기획현황!$BG$1,FALSE))</f>
        <v>0</v>
      </c>
      <c r="X286" s="1212"/>
      <c r="Y286" s="231"/>
      <c r="Z286" s="1204">
        <f t="shared" si="35"/>
        <v>0</v>
      </c>
      <c r="AA286" s="1205">
        <f t="shared" si="35"/>
        <v>0</v>
      </c>
      <c r="AB286" s="1220">
        <f t="shared" si="35"/>
        <v>0</v>
      </c>
      <c r="AC286" s="1214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204">
        <f t="shared" si="36"/>
        <v>0</v>
      </c>
      <c r="AE286" s="1215">
        <f t="shared" si="36"/>
        <v>0</v>
      </c>
      <c r="AF286" s="1215">
        <f t="shared" si="36"/>
        <v>0</v>
      </c>
      <c r="AG286" s="1215">
        <f t="shared" si="36"/>
        <v>0</v>
      </c>
      <c r="AH286" s="1216">
        <f t="shared" si="36"/>
        <v>0</v>
      </c>
      <c r="AI286" s="1216">
        <f t="shared" si="36"/>
        <v>0</v>
      </c>
      <c r="AJ286" s="1217">
        <f>IF(ISERROR(VLOOKUP($A286,기획현황!$F:$BS,기획현황!$AM$1,FALSE))=TRUE,0,VLOOKUP($A286,기획현황!$F:$BS,기획현황!$AM$1,FALSE))</f>
        <v>0</v>
      </c>
      <c r="AK286" s="1212">
        <f t="shared" si="32"/>
        <v>0</v>
      </c>
      <c r="AL286" s="31"/>
    </row>
    <row r="287" spans="2:38" ht="53.25" customHeight="1">
      <c r="B287" s="304" t="str">
        <f t="shared" si="34"/>
        <v/>
      </c>
      <c r="C287" s="1199">
        <f>IF(ISERROR(VLOOKUP($A287,기획현황!$F:$BS,기획현황!$AG$1,FALSE))=TRUE,0,VLOOKUP($A287,기획현황!$F:$BS,기획현황!$AG$1,FALSE))</f>
        <v>0</v>
      </c>
      <c r="D287" s="1199">
        <f>IF(ISERROR(VLOOKUP($A287,기획현황!$F:$BS,기획현황!$AK$1,FALSE))=TRUE,0,VLOOKUP($A287,기획현황!$F:$BS,기획현황!$AK$1,FALSE))</f>
        <v>0</v>
      </c>
      <c r="F287" s="1222"/>
      <c r="G287" s="1201" t="str">
        <f>IF(ISERROR(VLOOKUP($A287,기획현황!$F:$BS,기획현황!$U$1,FALSE))=TRUE,"",VLOOKUP($A287,기획현황!$F:$BS,기획현황!$U$1,FALSE))</f>
        <v/>
      </c>
      <c r="H287" s="1201" t="str">
        <f>IF(ISERROR(VLOOKUP($A287,기획현황!$F:$BS,기획현황!$X$1,FALSE))=TRUE,"",VLOOKUP($A287,기획현황!$F:$BS,기획현황!$X$1,FALSE))</f>
        <v/>
      </c>
      <c r="I287" s="1202" t="str">
        <f>IF(ISERROR(VLOOKUP($A287,기획현황!$F:$BS,기획현황!$AG$1,FALSE))=TRUE,"",VLOOKUP($A287,기획현황!$F:$BS,기획현황!$AG$1,FALSE))</f>
        <v/>
      </c>
      <c r="J287" s="1219">
        <f>SUMIF(기획현황!$F:$F,$A287,기획현황!$AF:$AF)</f>
        <v>0</v>
      </c>
      <c r="K287" s="1204">
        <f>IF(ISERROR(VLOOKUP($A287,기획현황!$F:$BS,기획현황!$AU$1,FALSE))=TRUE,0,VLOOKUP($A287,기획현황!$F:$BS,기획현황!$AU$1,FALSE))</f>
        <v>0</v>
      </c>
      <c r="L287" s="1205">
        <f>IF(ISERROR(VLOOKUP($A287,기획현황!$F:$BS,기획현황!$AV$1,FALSE))=TRUE,0,VLOOKUP($A287,기획현황!$F:$BS,기획현황!$AV$1,FALSE))</f>
        <v>0</v>
      </c>
      <c r="M287" s="1206">
        <f>IF(ISERROR(VLOOKUP($A287,기획현황!$F:$BS,기획현황!$AW$1,FALSE))=TRUE,0,VLOOKUP($A287,기획현황!$F:$BS,기획현황!$AW$1,FALSE))</f>
        <v>0</v>
      </c>
      <c r="N287" s="1214">
        <f>IF(ISERROR(VLOOKUP($A287,기획현황!$F:$BS,기획현황!$AP$1,FALSE))=TRUE,0,VLOOKUP($A287,기획현황!$F:$BS,기획현황!$AP$1,FALSE))</f>
        <v>0</v>
      </c>
      <c r="O287" s="1204">
        <f t="shared" si="37"/>
        <v>0</v>
      </c>
      <c r="P287" s="1218">
        <f t="shared" si="37"/>
        <v>0</v>
      </c>
      <c r="Q287" s="1215">
        <f t="shared" si="37"/>
        <v>0</v>
      </c>
      <c r="R287" s="1215">
        <f t="shared" si="37"/>
        <v>0</v>
      </c>
      <c r="S287" s="1216">
        <f t="shared" si="37"/>
        <v>0</v>
      </c>
      <c r="T287" s="1216">
        <f t="shared" si="37"/>
        <v>0</v>
      </c>
      <c r="U287" s="1217">
        <f>IF(ISERROR(VLOOKUP($A287,기획현황!$F:$BS,기획현황!$AM$1,FALSE))=TRUE,0,VLOOKUP($A287,기획현황!$F:$BS,기획현황!$AM$1,FALSE))</f>
        <v>0</v>
      </c>
      <c r="V287" s="1212">
        <f t="shared" si="33"/>
        <v>0</v>
      </c>
      <c r="W287" s="1213">
        <f>IF(ISERROR(VLOOKUP($A287,기획현황!$F:$BS,기획현황!$BG$1,FALSE))=TRUE,0,VLOOKUP($A287,기획현황!$F:$BS,기획현황!$BG$1,FALSE))</f>
        <v>0</v>
      </c>
      <c r="X287" s="1212"/>
      <c r="Y287" s="231"/>
      <c r="Z287" s="1204">
        <f t="shared" si="35"/>
        <v>0</v>
      </c>
      <c r="AA287" s="1205">
        <f t="shared" si="35"/>
        <v>0</v>
      </c>
      <c r="AB287" s="1220">
        <f t="shared" si="35"/>
        <v>0</v>
      </c>
      <c r="AC287" s="1214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204">
        <f t="shared" si="36"/>
        <v>0</v>
      </c>
      <c r="AE287" s="1215">
        <f t="shared" si="36"/>
        <v>0</v>
      </c>
      <c r="AF287" s="1215">
        <f t="shared" si="36"/>
        <v>0</v>
      </c>
      <c r="AG287" s="1215">
        <f t="shared" si="36"/>
        <v>0</v>
      </c>
      <c r="AH287" s="1216">
        <f t="shared" si="36"/>
        <v>0</v>
      </c>
      <c r="AI287" s="1216">
        <f t="shared" si="36"/>
        <v>0</v>
      </c>
      <c r="AJ287" s="1217">
        <f>IF(ISERROR(VLOOKUP($A287,기획현황!$F:$BS,기획현황!$AM$1,FALSE))=TRUE,0,VLOOKUP($A287,기획현황!$F:$BS,기획현황!$AM$1,FALSE))</f>
        <v>0</v>
      </c>
      <c r="AK287" s="1212">
        <f t="shared" si="32"/>
        <v>0</v>
      </c>
      <c r="AL287" s="31"/>
    </row>
    <row r="288" spans="2:38" ht="53.25" customHeight="1">
      <c r="B288" s="304" t="str">
        <f t="shared" si="34"/>
        <v/>
      </c>
      <c r="C288" s="1199">
        <f>IF(ISERROR(VLOOKUP($A288,기획현황!$F:$BS,기획현황!$AG$1,FALSE))=TRUE,0,VLOOKUP($A288,기획현황!$F:$BS,기획현황!$AG$1,FALSE))</f>
        <v>0</v>
      </c>
      <c r="D288" s="1199">
        <f>IF(ISERROR(VLOOKUP($A288,기획현황!$F:$BS,기획현황!$AK$1,FALSE))=TRUE,0,VLOOKUP($A288,기획현황!$F:$BS,기획현황!$AK$1,FALSE))</f>
        <v>0</v>
      </c>
      <c r="F288" s="1222"/>
      <c r="G288" s="1201" t="str">
        <f>IF(ISERROR(VLOOKUP($A288,기획현황!$F:$BS,기획현황!$U$1,FALSE))=TRUE,"",VLOOKUP($A288,기획현황!$F:$BS,기획현황!$U$1,FALSE))</f>
        <v/>
      </c>
      <c r="H288" s="1201" t="str">
        <f>IF(ISERROR(VLOOKUP($A288,기획현황!$F:$BS,기획현황!$X$1,FALSE))=TRUE,"",VLOOKUP($A288,기획현황!$F:$BS,기획현황!$X$1,FALSE))</f>
        <v/>
      </c>
      <c r="I288" s="1202" t="str">
        <f>IF(ISERROR(VLOOKUP($A288,기획현황!$F:$BS,기획현황!$AG$1,FALSE))=TRUE,"",VLOOKUP($A288,기획현황!$F:$BS,기획현황!$AG$1,FALSE))</f>
        <v/>
      </c>
      <c r="J288" s="1219">
        <f>SUMIF(기획현황!$F:$F,$A288,기획현황!$AF:$AF)</f>
        <v>0</v>
      </c>
      <c r="K288" s="1204">
        <f>IF(ISERROR(VLOOKUP($A288,기획현황!$F:$BS,기획현황!$AU$1,FALSE))=TRUE,0,VLOOKUP($A288,기획현황!$F:$BS,기획현황!$AU$1,FALSE))</f>
        <v>0</v>
      </c>
      <c r="L288" s="1205">
        <f>IF(ISERROR(VLOOKUP($A288,기획현황!$F:$BS,기획현황!$AV$1,FALSE))=TRUE,0,VLOOKUP($A288,기획현황!$F:$BS,기획현황!$AV$1,FALSE))</f>
        <v>0</v>
      </c>
      <c r="M288" s="1206">
        <f>IF(ISERROR(VLOOKUP($A288,기획현황!$F:$BS,기획현황!$AW$1,FALSE))=TRUE,0,VLOOKUP($A288,기획현황!$F:$BS,기획현황!$AW$1,FALSE))</f>
        <v>0</v>
      </c>
      <c r="N288" s="1214">
        <f>IF(ISERROR(VLOOKUP($A288,기획현황!$F:$BS,기획현황!$AP$1,FALSE))=TRUE,0,VLOOKUP($A288,기획현황!$F:$BS,기획현황!$AP$1,FALSE))</f>
        <v>0</v>
      </c>
      <c r="O288" s="1204">
        <f t="shared" si="37"/>
        <v>0</v>
      </c>
      <c r="P288" s="1218">
        <f t="shared" si="37"/>
        <v>0</v>
      </c>
      <c r="Q288" s="1215">
        <f t="shared" si="37"/>
        <v>0</v>
      </c>
      <c r="R288" s="1215">
        <f t="shared" si="37"/>
        <v>0</v>
      </c>
      <c r="S288" s="1216">
        <f t="shared" si="37"/>
        <v>0</v>
      </c>
      <c r="T288" s="1216">
        <f t="shared" si="37"/>
        <v>0</v>
      </c>
      <c r="U288" s="1217">
        <f>IF(ISERROR(VLOOKUP($A288,기획현황!$F:$BS,기획현황!$AM$1,FALSE))=TRUE,0,VLOOKUP($A288,기획현황!$F:$BS,기획현황!$AM$1,FALSE))</f>
        <v>0</v>
      </c>
      <c r="V288" s="1212">
        <f t="shared" si="33"/>
        <v>0</v>
      </c>
      <c r="W288" s="1213">
        <f>IF(ISERROR(VLOOKUP($A288,기획현황!$F:$BS,기획현황!$BG$1,FALSE))=TRUE,0,VLOOKUP($A288,기획현황!$F:$BS,기획현황!$BG$1,FALSE))</f>
        <v>0</v>
      </c>
      <c r="X288" s="1212"/>
      <c r="Y288" s="231"/>
      <c r="Z288" s="1204">
        <f t="shared" si="35"/>
        <v>0</v>
      </c>
      <c r="AA288" s="1205">
        <f t="shared" si="35"/>
        <v>0</v>
      </c>
      <c r="AB288" s="1220">
        <f t="shared" si="35"/>
        <v>0</v>
      </c>
      <c r="AC288" s="1214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204">
        <f t="shared" si="36"/>
        <v>0</v>
      </c>
      <c r="AE288" s="1215">
        <f t="shared" si="36"/>
        <v>0</v>
      </c>
      <c r="AF288" s="1215">
        <f t="shared" si="36"/>
        <v>0</v>
      </c>
      <c r="AG288" s="1215">
        <f t="shared" si="36"/>
        <v>0</v>
      </c>
      <c r="AH288" s="1216">
        <f t="shared" si="36"/>
        <v>0</v>
      </c>
      <c r="AI288" s="1216">
        <f t="shared" si="36"/>
        <v>0</v>
      </c>
      <c r="AJ288" s="1217">
        <f>IF(ISERROR(VLOOKUP($A288,기획현황!$F:$BS,기획현황!$AM$1,FALSE))=TRUE,0,VLOOKUP($A288,기획현황!$F:$BS,기획현황!$AM$1,FALSE))</f>
        <v>0</v>
      </c>
      <c r="AK288" s="1212">
        <f t="shared" si="32"/>
        <v>0</v>
      </c>
      <c r="AL288" s="31"/>
    </row>
    <row r="289" spans="2:38" ht="53.25" customHeight="1">
      <c r="B289" s="304" t="str">
        <f t="shared" si="34"/>
        <v/>
      </c>
      <c r="C289" s="1199">
        <f>IF(ISERROR(VLOOKUP($A289,기획현황!$F:$BS,기획현황!$AG$1,FALSE))=TRUE,0,VLOOKUP($A289,기획현황!$F:$BS,기획현황!$AG$1,FALSE))</f>
        <v>0</v>
      </c>
      <c r="D289" s="1199">
        <f>IF(ISERROR(VLOOKUP($A289,기획현황!$F:$BS,기획현황!$AK$1,FALSE))=TRUE,0,VLOOKUP($A289,기획현황!$F:$BS,기획현황!$AK$1,FALSE))</f>
        <v>0</v>
      </c>
      <c r="F289" s="1222"/>
      <c r="G289" s="1201" t="str">
        <f>IF(ISERROR(VLOOKUP($A289,기획현황!$F:$BS,기획현황!$U$1,FALSE))=TRUE,"",VLOOKUP($A289,기획현황!$F:$BS,기획현황!$U$1,FALSE))</f>
        <v/>
      </c>
      <c r="H289" s="1201" t="str">
        <f>IF(ISERROR(VLOOKUP($A289,기획현황!$F:$BS,기획현황!$X$1,FALSE))=TRUE,"",VLOOKUP($A289,기획현황!$F:$BS,기획현황!$X$1,FALSE))</f>
        <v/>
      </c>
      <c r="I289" s="1202" t="str">
        <f>IF(ISERROR(VLOOKUP($A289,기획현황!$F:$BS,기획현황!$AG$1,FALSE))=TRUE,"",VLOOKUP($A289,기획현황!$F:$BS,기획현황!$AG$1,FALSE))</f>
        <v/>
      </c>
      <c r="J289" s="1219">
        <f>SUMIF(기획현황!$F:$F,$A289,기획현황!$AF:$AF)</f>
        <v>0</v>
      </c>
      <c r="K289" s="1204">
        <f>IF(ISERROR(VLOOKUP($A289,기획현황!$F:$BS,기획현황!$AU$1,FALSE))=TRUE,0,VLOOKUP($A289,기획현황!$F:$BS,기획현황!$AU$1,FALSE))</f>
        <v>0</v>
      </c>
      <c r="L289" s="1205">
        <f>IF(ISERROR(VLOOKUP($A289,기획현황!$F:$BS,기획현황!$AV$1,FALSE))=TRUE,0,VLOOKUP($A289,기획현황!$F:$BS,기획현황!$AV$1,FALSE))</f>
        <v>0</v>
      </c>
      <c r="M289" s="1206">
        <f>IF(ISERROR(VLOOKUP($A289,기획현황!$F:$BS,기획현황!$AW$1,FALSE))=TRUE,0,VLOOKUP($A289,기획현황!$F:$BS,기획현황!$AW$1,FALSE))</f>
        <v>0</v>
      </c>
      <c r="N289" s="1214">
        <f>IF(ISERROR(VLOOKUP($A289,기획현황!$F:$BS,기획현황!$AP$1,FALSE))=TRUE,0,VLOOKUP($A289,기획현황!$F:$BS,기획현황!$AP$1,FALSE))</f>
        <v>0</v>
      </c>
      <c r="O289" s="1204">
        <f t="shared" si="37"/>
        <v>0</v>
      </c>
      <c r="P289" s="1218">
        <f t="shared" si="37"/>
        <v>0</v>
      </c>
      <c r="Q289" s="1215">
        <f t="shared" si="37"/>
        <v>0</v>
      </c>
      <c r="R289" s="1215">
        <f t="shared" si="37"/>
        <v>0</v>
      </c>
      <c r="S289" s="1216">
        <f t="shared" si="37"/>
        <v>0</v>
      </c>
      <c r="T289" s="1216">
        <f t="shared" si="37"/>
        <v>0</v>
      </c>
      <c r="U289" s="1217">
        <f>IF(ISERROR(VLOOKUP($A289,기획현황!$F:$BS,기획현황!$AM$1,FALSE))=TRUE,0,VLOOKUP($A289,기획현황!$F:$BS,기획현황!$AM$1,FALSE))</f>
        <v>0</v>
      </c>
      <c r="V289" s="1212">
        <f t="shared" si="33"/>
        <v>0</v>
      </c>
      <c r="W289" s="1213">
        <f>IF(ISERROR(VLOOKUP($A289,기획현황!$F:$BS,기획현황!$BG$1,FALSE))=TRUE,0,VLOOKUP($A289,기획현황!$F:$BS,기획현황!$BG$1,FALSE))</f>
        <v>0</v>
      </c>
      <c r="X289" s="1212"/>
      <c r="Y289" s="231"/>
      <c r="Z289" s="1204">
        <f t="shared" si="35"/>
        <v>0</v>
      </c>
      <c r="AA289" s="1205">
        <f t="shared" si="35"/>
        <v>0</v>
      </c>
      <c r="AB289" s="1220">
        <f t="shared" si="35"/>
        <v>0</v>
      </c>
      <c r="AC289" s="1214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204">
        <f t="shared" si="36"/>
        <v>0</v>
      </c>
      <c r="AE289" s="1215">
        <f t="shared" si="36"/>
        <v>0</v>
      </c>
      <c r="AF289" s="1215">
        <f t="shared" si="36"/>
        <v>0</v>
      </c>
      <c r="AG289" s="1215">
        <f t="shared" si="36"/>
        <v>0</v>
      </c>
      <c r="AH289" s="1216">
        <f t="shared" si="36"/>
        <v>0</v>
      </c>
      <c r="AI289" s="1216">
        <f t="shared" si="36"/>
        <v>0</v>
      </c>
      <c r="AJ289" s="1217">
        <f>IF(ISERROR(VLOOKUP($A289,기획현황!$F:$BS,기획현황!$AM$1,FALSE))=TRUE,0,VLOOKUP($A289,기획현황!$F:$BS,기획현황!$AM$1,FALSE))</f>
        <v>0</v>
      </c>
      <c r="AK289" s="1212">
        <f t="shared" si="32"/>
        <v>0</v>
      </c>
      <c r="AL289" s="31"/>
    </row>
    <row r="290" spans="2:38" ht="53.25" customHeight="1">
      <c r="B290" s="304" t="str">
        <f t="shared" si="34"/>
        <v/>
      </c>
      <c r="C290" s="1199">
        <f>IF(ISERROR(VLOOKUP($A290,기획현황!$F:$BS,기획현황!$AG$1,FALSE))=TRUE,0,VLOOKUP($A290,기획현황!$F:$BS,기획현황!$AG$1,FALSE))</f>
        <v>0</v>
      </c>
      <c r="D290" s="1199">
        <f>IF(ISERROR(VLOOKUP($A290,기획현황!$F:$BS,기획현황!$AK$1,FALSE))=TRUE,0,VLOOKUP($A290,기획현황!$F:$BS,기획현황!$AK$1,FALSE))</f>
        <v>0</v>
      </c>
      <c r="F290" s="1222"/>
      <c r="G290" s="1201" t="str">
        <f>IF(ISERROR(VLOOKUP($A290,기획현황!$F:$BS,기획현황!$U$1,FALSE))=TRUE,"",VLOOKUP($A290,기획현황!$F:$BS,기획현황!$U$1,FALSE))</f>
        <v/>
      </c>
      <c r="H290" s="1201" t="str">
        <f>IF(ISERROR(VLOOKUP($A290,기획현황!$F:$BS,기획현황!$X$1,FALSE))=TRUE,"",VLOOKUP($A290,기획현황!$F:$BS,기획현황!$X$1,FALSE))</f>
        <v/>
      </c>
      <c r="I290" s="1202" t="str">
        <f>IF(ISERROR(VLOOKUP($A290,기획현황!$F:$BS,기획현황!$AG$1,FALSE))=TRUE,"",VLOOKUP($A290,기획현황!$F:$BS,기획현황!$AG$1,FALSE))</f>
        <v/>
      </c>
      <c r="J290" s="1219">
        <f>SUMIF(기획현황!$F:$F,$A290,기획현황!$AF:$AF)</f>
        <v>0</v>
      </c>
      <c r="K290" s="1204">
        <f>IF(ISERROR(VLOOKUP($A290,기획현황!$F:$BS,기획현황!$AU$1,FALSE))=TRUE,0,VLOOKUP($A290,기획현황!$F:$BS,기획현황!$AU$1,FALSE))</f>
        <v>0</v>
      </c>
      <c r="L290" s="1205">
        <f>IF(ISERROR(VLOOKUP($A290,기획현황!$F:$BS,기획현황!$AV$1,FALSE))=TRUE,0,VLOOKUP($A290,기획현황!$F:$BS,기획현황!$AV$1,FALSE))</f>
        <v>0</v>
      </c>
      <c r="M290" s="1206">
        <f>IF(ISERROR(VLOOKUP($A290,기획현황!$F:$BS,기획현황!$AW$1,FALSE))=TRUE,0,VLOOKUP($A290,기획현황!$F:$BS,기획현황!$AW$1,FALSE))</f>
        <v>0</v>
      </c>
      <c r="N290" s="1214">
        <f>IF(ISERROR(VLOOKUP($A290,기획현황!$F:$BS,기획현황!$AP$1,FALSE))=TRUE,0,VLOOKUP($A290,기획현황!$F:$BS,기획현황!$AP$1,FALSE))</f>
        <v>0</v>
      </c>
      <c r="O290" s="1204">
        <f t="shared" si="37"/>
        <v>0</v>
      </c>
      <c r="P290" s="1218">
        <f t="shared" si="37"/>
        <v>0</v>
      </c>
      <c r="Q290" s="1215">
        <f t="shared" si="37"/>
        <v>0</v>
      </c>
      <c r="R290" s="1215">
        <f t="shared" si="37"/>
        <v>0</v>
      </c>
      <c r="S290" s="1216">
        <f t="shared" si="37"/>
        <v>0</v>
      </c>
      <c r="T290" s="1216">
        <f t="shared" si="37"/>
        <v>0</v>
      </c>
      <c r="U290" s="1217">
        <f>IF(ISERROR(VLOOKUP($A290,기획현황!$F:$BS,기획현황!$AM$1,FALSE))=TRUE,0,VLOOKUP($A290,기획현황!$F:$BS,기획현황!$AM$1,FALSE))</f>
        <v>0</v>
      </c>
      <c r="V290" s="1212">
        <f t="shared" si="33"/>
        <v>0</v>
      </c>
      <c r="W290" s="1213">
        <f>IF(ISERROR(VLOOKUP($A290,기획현황!$F:$BS,기획현황!$BG$1,FALSE))=TRUE,0,VLOOKUP($A290,기획현황!$F:$BS,기획현황!$BG$1,FALSE))</f>
        <v>0</v>
      </c>
      <c r="X290" s="1212"/>
      <c r="Y290" s="231"/>
      <c r="Z290" s="1204">
        <f t="shared" si="35"/>
        <v>0</v>
      </c>
      <c r="AA290" s="1205">
        <f t="shared" si="35"/>
        <v>0</v>
      </c>
      <c r="AB290" s="1220">
        <f t="shared" si="35"/>
        <v>0</v>
      </c>
      <c r="AC290" s="1214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204">
        <f t="shared" si="36"/>
        <v>0</v>
      </c>
      <c r="AE290" s="1215">
        <f t="shared" si="36"/>
        <v>0</v>
      </c>
      <c r="AF290" s="1215">
        <f t="shared" si="36"/>
        <v>0</v>
      </c>
      <c r="AG290" s="1215">
        <f t="shared" si="36"/>
        <v>0</v>
      </c>
      <c r="AH290" s="1216">
        <f t="shared" si="36"/>
        <v>0</v>
      </c>
      <c r="AI290" s="1216">
        <f t="shared" si="36"/>
        <v>0</v>
      </c>
      <c r="AJ290" s="1217">
        <f>IF(ISERROR(VLOOKUP($A290,기획현황!$F:$BS,기획현황!$AM$1,FALSE))=TRUE,0,VLOOKUP($A290,기획현황!$F:$BS,기획현황!$AM$1,FALSE))</f>
        <v>0</v>
      </c>
      <c r="AK290" s="1212">
        <f t="shared" si="32"/>
        <v>0</v>
      </c>
      <c r="AL290" s="31"/>
    </row>
    <row r="291" spans="2:38" ht="53.25" customHeight="1">
      <c r="B291" s="304" t="str">
        <f t="shared" si="34"/>
        <v/>
      </c>
      <c r="C291" s="1199">
        <f>IF(ISERROR(VLOOKUP($A291,기획현황!$F:$BS,기획현황!$AG$1,FALSE))=TRUE,0,VLOOKUP($A291,기획현황!$F:$BS,기획현황!$AG$1,FALSE))</f>
        <v>0</v>
      </c>
      <c r="D291" s="1199">
        <f>IF(ISERROR(VLOOKUP($A291,기획현황!$F:$BS,기획현황!$AK$1,FALSE))=TRUE,0,VLOOKUP($A291,기획현황!$F:$BS,기획현황!$AK$1,FALSE))</f>
        <v>0</v>
      </c>
      <c r="F291" s="1222"/>
      <c r="G291" s="1201" t="str">
        <f>IF(ISERROR(VLOOKUP($A291,기획현황!$F:$BS,기획현황!$U$1,FALSE))=TRUE,"",VLOOKUP($A291,기획현황!$F:$BS,기획현황!$U$1,FALSE))</f>
        <v/>
      </c>
      <c r="H291" s="1201" t="str">
        <f>IF(ISERROR(VLOOKUP($A291,기획현황!$F:$BS,기획현황!$X$1,FALSE))=TRUE,"",VLOOKUP($A291,기획현황!$F:$BS,기획현황!$X$1,FALSE))</f>
        <v/>
      </c>
      <c r="I291" s="1202" t="str">
        <f>IF(ISERROR(VLOOKUP($A291,기획현황!$F:$BS,기획현황!$AG$1,FALSE))=TRUE,"",VLOOKUP($A291,기획현황!$F:$BS,기획현황!$AG$1,FALSE))</f>
        <v/>
      </c>
      <c r="J291" s="1219">
        <f>SUMIF(기획현황!$F:$F,$A291,기획현황!$AF:$AF)</f>
        <v>0</v>
      </c>
      <c r="K291" s="1204">
        <f>IF(ISERROR(VLOOKUP($A291,기획현황!$F:$BS,기획현황!$AU$1,FALSE))=TRUE,0,VLOOKUP($A291,기획현황!$F:$BS,기획현황!$AU$1,FALSE))</f>
        <v>0</v>
      </c>
      <c r="L291" s="1205">
        <f>IF(ISERROR(VLOOKUP($A291,기획현황!$F:$BS,기획현황!$AV$1,FALSE))=TRUE,0,VLOOKUP($A291,기획현황!$F:$BS,기획현황!$AV$1,FALSE))</f>
        <v>0</v>
      </c>
      <c r="M291" s="1206">
        <f>IF(ISERROR(VLOOKUP($A291,기획현황!$F:$BS,기획현황!$AW$1,FALSE))=TRUE,0,VLOOKUP($A291,기획현황!$F:$BS,기획현황!$AW$1,FALSE))</f>
        <v>0</v>
      </c>
      <c r="N291" s="1214">
        <f>IF(ISERROR(VLOOKUP($A291,기획현황!$F:$BS,기획현황!$AP$1,FALSE))=TRUE,0,VLOOKUP($A291,기획현황!$F:$BS,기획현황!$AP$1,FALSE))</f>
        <v>0</v>
      </c>
      <c r="O291" s="1204">
        <f t="shared" si="37"/>
        <v>0</v>
      </c>
      <c r="P291" s="1218">
        <f t="shared" si="37"/>
        <v>0</v>
      </c>
      <c r="Q291" s="1215">
        <f t="shared" si="37"/>
        <v>0</v>
      </c>
      <c r="R291" s="1215">
        <f t="shared" si="37"/>
        <v>0</v>
      </c>
      <c r="S291" s="1216">
        <f t="shared" si="37"/>
        <v>0</v>
      </c>
      <c r="T291" s="1216">
        <f t="shared" si="37"/>
        <v>0</v>
      </c>
      <c r="U291" s="1217">
        <f>IF(ISERROR(VLOOKUP($A291,기획현황!$F:$BS,기획현황!$AM$1,FALSE))=TRUE,0,VLOOKUP($A291,기획현황!$F:$BS,기획현황!$AM$1,FALSE))</f>
        <v>0</v>
      </c>
      <c r="V291" s="1212">
        <f t="shared" si="33"/>
        <v>0</v>
      </c>
      <c r="W291" s="1213">
        <f>IF(ISERROR(VLOOKUP($A291,기획현황!$F:$BS,기획현황!$BG$1,FALSE))=TRUE,0,VLOOKUP($A291,기획현황!$F:$BS,기획현황!$BG$1,FALSE))</f>
        <v>0</v>
      </c>
      <c r="X291" s="1212"/>
      <c r="Y291" s="231"/>
      <c r="Z291" s="1204">
        <f t="shared" si="35"/>
        <v>0</v>
      </c>
      <c r="AA291" s="1205">
        <f t="shared" si="35"/>
        <v>0</v>
      </c>
      <c r="AB291" s="1220">
        <f t="shared" si="35"/>
        <v>0</v>
      </c>
      <c r="AC291" s="1214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204">
        <f t="shared" si="36"/>
        <v>0</v>
      </c>
      <c r="AE291" s="1215">
        <f t="shared" si="36"/>
        <v>0</v>
      </c>
      <c r="AF291" s="1215">
        <f t="shared" si="36"/>
        <v>0</v>
      </c>
      <c r="AG291" s="1215">
        <f t="shared" si="36"/>
        <v>0</v>
      </c>
      <c r="AH291" s="1216">
        <f t="shared" si="36"/>
        <v>0</v>
      </c>
      <c r="AI291" s="1216">
        <f t="shared" si="36"/>
        <v>0</v>
      </c>
      <c r="AJ291" s="1217">
        <f>IF(ISERROR(VLOOKUP($A291,기획현황!$F:$BS,기획현황!$AM$1,FALSE))=TRUE,0,VLOOKUP($A291,기획현황!$F:$BS,기획현황!$AM$1,FALSE))</f>
        <v>0</v>
      </c>
      <c r="AK291" s="1212">
        <f t="shared" si="32"/>
        <v>0</v>
      </c>
      <c r="AL291" s="31"/>
    </row>
    <row r="292" spans="2:38" ht="53.25" customHeight="1">
      <c r="B292" s="304" t="str">
        <f t="shared" si="34"/>
        <v/>
      </c>
      <c r="C292" s="1199">
        <f>IF(ISERROR(VLOOKUP($A292,기획현황!$F:$BS,기획현황!$AG$1,FALSE))=TRUE,0,VLOOKUP($A292,기획현황!$F:$BS,기획현황!$AG$1,FALSE))</f>
        <v>0</v>
      </c>
      <c r="D292" s="1199">
        <f>IF(ISERROR(VLOOKUP($A292,기획현황!$F:$BS,기획현황!$AK$1,FALSE))=TRUE,0,VLOOKUP($A292,기획현황!$F:$BS,기획현황!$AK$1,FALSE))</f>
        <v>0</v>
      </c>
      <c r="F292" s="1222"/>
      <c r="G292" s="1201" t="str">
        <f>IF(ISERROR(VLOOKUP($A292,기획현황!$F:$BS,기획현황!$U$1,FALSE))=TRUE,"",VLOOKUP($A292,기획현황!$F:$BS,기획현황!$U$1,FALSE))</f>
        <v/>
      </c>
      <c r="H292" s="1201" t="str">
        <f>IF(ISERROR(VLOOKUP($A292,기획현황!$F:$BS,기획현황!$X$1,FALSE))=TRUE,"",VLOOKUP($A292,기획현황!$F:$BS,기획현황!$X$1,FALSE))</f>
        <v/>
      </c>
      <c r="I292" s="1202" t="str">
        <f>IF(ISERROR(VLOOKUP($A292,기획현황!$F:$BS,기획현황!$AG$1,FALSE))=TRUE,"",VLOOKUP($A292,기획현황!$F:$BS,기획현황!$AG$1,FALSE))</f>
        <v/>
      </c>
      <c r="J292" s="1219">
        <f>SUMIF(기획현황!$F:$F,$A292,기획현황!$AF:$AF)</f>
        <v>0</v>
      </c>
      <c r="K292" s="1204">
        <f>IF(ISERROR(VLOOKUP($A292,기획현황!$F:$BS,기획현황!$AU$1,FALSE))=TRUE,0,VLOOKUP($A292,기획현황!$F:$BS,기획현황!$AU$1,FALSE))</f>
        <v>0</v>
      </c>
      <c r="L292" s="1205">
        <f>IF(ISERROR(VLOOKUP($A292,기획현황!$F:$BS,기획현황!$AV$1,FALSE))=TRUE,0,VLOOKUP($A292,기획현황!$F:$BS,기획현황!$AV$1,FALSE))</f>
        <v>0</v>
      </c>
      <c r="M292" s="1206">
        <f>IF(ISERROR(VLOOKUP($A292,기획현황!$F:$BS,기획현황!$AW$1,FALSE))=TRUE,0,VLOOKUP($A292,기획현황!$F:$BS,기획현황!$AW$1,FALSE))</f>
        <v>0</v>
      </c>
      <c r="N292" s="1214">
        <f>IF(ISERROR(VLOOKUP($A292,기획현황!$F:$BS,기획현황!$AP$1,FALSE))=TRUE,0,VLOOKUP($A292,기획현황!$F:$BS,기획현황!$AP$1,FALSE))</f>
        <v>0</v>
      </c>
      <c r="O292" s="1204">
        <f t="shared" si="37"/>
        <v>0</v>
      </c>
      <c r="P292" s="1218">
        <f t="shared" si="37"/>
        <v>0</v>
      </c>
      <c r="Q292" s="1215">
        <f t="shared" si="37"/>
        <v>0</v>
      </c>
      <c r="R292" s="1215">
        <f t="shared" si="37"/>
        <v>0</v>
      </c>
      <c r="S292" s="1216">
        <f t="shared" si="37"/>
        <v>0</v>
      </c>
      <c r="T292" s="1216">
        <f t="shared" si="37"/>
        <v>0</v>
      </c>
      <c r="U292" s="1217">
        <f>IF(ISERROR(VLOOKUP($A292,기획현황!$F:$BS,기획현황!$AM$1,FALSE))=TRUE,0,VLOOKUP($A292,기획현황!$F:$BS,기획현황!$AM$1,FALSE))</f>
        <v>0</v>
      </c>
      <c r="V292" s="1212">
        <f t="shared" si="33"/>
        <v>0</v>
      </c>
      <c r="W292" s="1213">
        <f>IF(ISERROR(VLOOKUP($A292,기획현황!$F:$BS,기획현황!$BG$1,FALSE))=TRUE,0,VLOOKUP($A292,기획현황!$F:$BS,기획현황!$BG$1,FALSE))</f>
        <v>0</v>
      </c>
      <c r="X292" s="1212"/>
      <c r="Y292" s="231"/>
      <c r="Z292" s="1204">
        <f t="shared" si="35"/>
        <v>0</v>
      </c>
      <c r="AA292" s="1205">
        <f t="shared" si="35"/>
        <v>0</v>
      </c>
      <c r="AB292" s="1220">
        <f t="shared" si="35"/>
        <v>0</v>
      </c>
      <c r="AC292" s="1214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204">
        <f t="shared" si="36"/>
        <v>0</v>
      </c>
      <c r="AE292" s="1215">
        <f t="shared" si="36"/>
        <v>0</v>
      </c>
      <c r="AF292" s="1215">
        <f t="shared" si="36"/>
        <v>0</v>
      </c>
      <c r="AG292" s="1215">
        <f t="shared" si="36"/>
        <v>0</v>
      </c>
      <c r="AH292" s="1216">
        <f t="shared" si="36"/>
        <v>0</v>
      </c>
      <c r="AI292" s="1216">
        <f t="shared" si="36"/>
        <v>0</v>
      </c>
      <c r="AJ292" s="1217">
        <f>IF(ISERROR(VLOOKUP($A292,기획현황!$F:$BS,기획현황!$AM$1,FALSE))=TRUE,0,VLOOKUP($A292,기획현황!$F:$BS,기획현황!$AM$1,FALSE))</f>
        <v>0</v>
      </c>
      <c r="AK292" s="1212">
        <f t="shared" si="32"/>
        <v>0</v>
      </c>
      <c r="AL292" s="31"/>
    </row>
    <row r="293" spans="2:38" ht="53.25" customHeight="1">
      <c r="B293" s="304" t="str">
        <f t="shared" si="34"/>
        <v/>
      </c>
      <c r="C293" s="1199">
        <f>IF(ISERROR(VLOOKUP($A293,기획현황!$F:$BS,기획현황!$AG$1,FALSE))=TRUE,0,VLOOKUP($A293,기획현황!$F:$BS,기획현황!$AG$1,FALSE))</f>
        <v>0</v>
      </c>
      <c r="D293" s="1199">
        <f>IF(ISERROR(VLOOKUP($A293,기획현황!$F:$BS,기획현황!$AK$1,FALSE))=TRUE,0,VLOOKUP($A293,기획현황!$F:$BS,기획현황!$AK$1,FALSE))</f>
        <v>0</v>
      </c>
      <c r="F293" s="1222"/>
      <c r="G293" s="1201" t="str">
        <f>IF(ISERROR(VLOOKUP($A293,기획현황!$F:$BS,기획현황!$U$1,FALSE))=TRUE,"",VLOOKUP($A293,기획현황!$F:$BS,기획현황!$U$1,FALSE))</f>
        <v/>
      </c>
      <c r="H293" s="1201" t="str">
        <f>IF(ISERROR(VLOOKUP($A293,기획현황!$F:$BS,기획현황!$X$1,FALSE))=TRUE,"",VLOOKUP($A293,기획현황!$F:$BS,기획현황!$X$1,FALSE))</f>
        <v/>
      </c>
      <c r="I293" s="1202" t="str">
        <f>IF(ISERROR(VLOOKUP($A293,기획현황!$F:$BS,기획현황!$AG$1,FALSE))=TRUE,"",VLOOKUP($A293,기획현황!$F:$BS,기획현황!$AG$1,FALSE))</f>
        <v/>
      </c>
      <c r="J293" s="1219">
        <f>SUMIF(기획현황!$F:$F,$A293,기획현황!$AF:$AF)</f>
        <v>0</v>
      </c>
      <c r="K293" s="1204">
        <f>IF(ISERROR(VLOOKUP($A293,기획현황!$F:$BS,기획현황!$AU$1,FALSE))=TRUE,0,VLOOKUP($A293,기획현황!$F:$BS,기획현황!$AU$1,FALSE))</f>
        <v>0</v>
      </c>
      <c r="L293" s="1205">
        <f>IF(ISERROR(VLOOKUP($A293,기획현황!$F:$BS,기획현황!$AV$1,FALSE))=TRUE,0,VLOOKUP($A293,기획현황!$F:$BS,기획현황!$AV$1,FALSE))</f>
        <v>0</v>
      </c>
      <c r="M293" s="1206">
        <f>IF(ISERROR(VLOOKUP($A293,기획현황!$F:$BS,기획현황!$AW$1,FALSE))=TRUE,0,VLOOKUP($A293,기획현황!$F:$BS,기획현황!$AW$1,FALSE))</f>
        <v>0</v>
      </c>
      <c r="N293" s="1214">
        <f>IF(ISERROR(VLOOKUP($A293,기획현황!$F:$BS,기획현황!$AP$1,FALSE))=TRUE,0,VLOOKUP($A293,기획현황!$F:$BS,기획현황!$AP$1,FALSE))</f>
        <v>0</v>
      </c>
      <c r="O293" s="1204">
        <f t="shared" si="37"/>
        <v>0</v>
      </c>
      <c r="P293" s="1218">
        <f t="shared" si="37"/>
        <v>0</v>
      </c>
      <c r="Q293" s="1215">
        <f t="shared" si="37"/>
        <v>0</v>
      </c>
      <c r="R293" s="1215">
        <f t="shared" si="37"/>
        <v>0</v>
      </c>
      <c r="S293" s="1216">
        <f t="shared" si="37"/>
        <v>0</v>
      </c>
      <c r="T293" s="1216">
        <f t="shared" si="37"/>
        <v>0</v>
      </c>
      <c r="U293" s="1217">
        <f>IF(ISERROR(VLOOKUP($A293,기획현황!$F:$BS,기획현황!$AM$1,FALSE))=TRUE,0,VLOOKUP($A293,기획현황!$F:$BS,기획현황!$AM$1,FALSE))</f>
        <v>0</v>
      </c>
      <c r="V293" s="1212">
        <f t="shared" si="33"/>
        <v>0</v>
      </c>
      <c r="W293" s="1213">
        <f>IF(ISERROR(VLOOKUP($A293,기획현황!$F:$BS,기획현황!$BG$1,FALSE))=TRUE,0,VLOOKUP($A293,기획현황!$F:$BS,기획현황!$BG$1,FALSE))</f>
        <v>0</v>
      </c>
      <c r="X293" s="1212"/>
      <c r="Y293" s="231"/>
      <c r="Z293" s="1204">
        <f t="shared" si="35"/>
        <v>0</v>
      </c>
      <c r="AA293" s="1205">
        <f t="shared" si="35"/>
        <v>0</v>
      </c>
      <c r="AB293" s="1220">
        <f t="shared" si="35"/>
        <v>0</v>
      </c>
      <c r="AC293" s="1214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204">
        <f t="shared" si="36"/>
        <v>0</v>
      </c>
      <c r="AE293" s="1215">
        <f t="shared" si="36"/>
        <v>0</v>
      </c>
      <c r="AF293" s="1215">
        <f t="shared" si="36"/>
        <v>0</v>
      </c>
      <c r="AG293" s="1215">
        <f t="shared" si="36"/>
        <v>0</v>
      </c>
      <c r="AH293" s="1216">
        <f t="shared" si="36"/>
        <v>0</v>
      </c>
      <c r="AI293" s="1216">
        <f t="shared" si="36"/>
        <v>0</v>
      </c>
      <c r="AJ293" s="1217">
        <f>IF(ISERROR(VLOOKUP($A293,기획현황!$F:$BS,기획현황!$AM$1,FALSE))=TRUE,0,VLOOKUP($A293,기획현황!$F:$BS,기획현황!$AM$1,FALSE))</f>
        <v>0</v>
      </c>
      <c r="AK293" s="1212">
        <f t="shared" si="32"/>
        <v>0</v>
      </c>
      <c r="AL293" s="31"/>
    </row>
    <row r="294" spans="2:38" ht="53.25" customHeight="1">
      <c r="B294" s="304" t="str">
        <f t="shared" si="34"/>
        <v/>
      </c>
      <c r="C294" s="1199">
        <f>IF(ISERROR(VLOOKUP($A294,기획현황!$F:$BS,기획현황!$AG$1,FALSE))=TRUE,0,VLOOKUP($A294,기획현황!$F:$BS,기획현황!$AG$1,FALSE))</f>
        <v>0</v>
      </c>
      <c r="D294" s="1199">
        <f>IF(ISERROR(VLOOKUP($A294,기획현황!$F:$BS,기획현황!$AK$1,FALSE))=TRUE,0,VLOOKUP($A294,기획현황!$F:$BS,기획현황!$AK$1,FALSE))</f>
        <v>0</v>
      </c>
      <c r="F294" s="1222"/>
      <c r="G294" s="1201" t="str">
        <f>IF(ISERROR(VLOOKUP($A294,기획현황!$F:$BS,기획현황!$U$1,FALSE))=TRUE,"",VLOOKUP($A294,기획현황!$F:$BS,기획현황!$U$1,FALSE))</f>
        <v/>
      </c>
      <c r="H294" s="1201" t="str">
        <f>IF(ISERROR(VLOOKUP($A294,기획현황!$F:$BS,기획현황!$X$1,FALSE))=TRUE,"",VLOOKUP($A294,기획현황!$F:$BS,기획현황!$X$1,FALSE))</f>
        <v/>
      </c>
      <c r="I294" s="1202" t="str">
        <f>IF(ISERROR(VLOOKUP($A294,기획현황!$F:$BS,기획현황!$AG$1,FALSE))=TRUE,"",VLOOKUP($A294,기획현황!$F:$BS,기획현황!$AG$1,FALSE))</f>
        <v/>
      </c>
      <c r="J294" s="1219">
        <f>SUMIF(기획현황!$F:$F,$A294,기획현황!$AF:$AF)</f>
        <v>0</v>
      </c>
      <c r="K294" s="1204">
        <f>IF(ISERROR(VLOOKUP($A294,기획현황!$F:$BS,기획현황!$AU$1,FALSE))=TRUE,0,VLOOKUP($A294,기획현황!$F:$BS,기획현황!$AU$1,FALSE))</f>
        <v>0</v>
      </c>
      <c r="L294" s="1205">
        <f>IF(ISERROR(VLOOKUP($A294,기획현황!$F:$BS,기획현황!$AV$1,FALSE))=TRUE,0,VLOOKUP($A294,기획현황!$F:$BS,기획현황!$AV$1,FALSE))</f>
        <v>0</v>
      </c>
      <c r="M294" s="1206">
        <f>IF(ISERROR(VLOOKUP($A294,기획현황!$F:$BS,기획현황!$AW$1,FALSE))=TRUE,0,VLOOKUP($A294,기획현황!$F:$BS,기획현황!$AW$1,FALSE))</f>
        <v>0</v>
      </c>
      <c r="N294" s="1214">
        <f>IF(ISERROR(VLOOKUP($A294,기획현황!$F:$BS,기획현황!$AP$1,FALSE))=TRUE,0,VLOOKUP($A294,기획현황!$F:$BS,기획현황!$AP$1,FALSE))</f>
        <v>0</v>
      </c>
      <c r="O294" s="1204">
        <f t="shared" si="37"/>
        <v>0</v>
      </c>
      <c r="P294" s="1218">
        <f t="shared" si="37"/>
        <v>0</v>
      </c>
      <c r="Q294" s="1215">
        <f t="shared" si="37"/>
        <v>0</v>
      </c>
      <c r="R294" s="1215">
        <f t="shared" si="37"/>
        <v>0</v>
      </c>
      <c r="S294" s="1216">
        <f t="shared" si="37"/>
        <v>0</v>
      </c>
      <c r="T294" s="1216">
        <f t="shared" si="37"/>
        <v>0</v>
      </c>
      <c r="U294" s="1217">
        <f>IF(ISERROR(VLOOKUP($A294,기획현황!$F:$BS,기획현황!$AM$1,FALSE))=TRUE,0,VLOOKUP($A294,기획현황!$F:$BS,기획현황!$AM$1,FALSE))</f>
        <v>0</v>
      </c>
      <c r="V294" s="1212">
        <f t="shared" si="33"/>
        <v>0</v>
      </c>
      <c r="W294" s="1213">
        <f>IF(ISERROR(VLOOKUP($A294,기획현황!$F:$BS,기획현황!$BG$1,FALSE))=TRUE,0,VLOOKUP($A294,기획현황!$F:$BS,기획현황!$BG$1,FALSE))</f>
        <v>0</v>
      </c>
      <c r="X294" s="1212"/>
      <c r="Y294" s="231"/>
      <c r="Z294" s="1204">
        <f t="shared" si="35"/>
        <v>0</v>
      </c>
      <c r="AA294" s="1205">
        <f t="shared" si="35"/>
        <v>0</v>
      </c>
      <c r="AB294" s="1220">
        <f t="shared" si="35"/>
        <v>0</v>
      </c>
      <c r="AC294" s="1214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204">
        <f t="shared" si="36"/>
        <v>0</v>
      </c>
      <c r="AE294" s="1215">
        <f t="shared" si="36"/>
        <v>0</v>
      </c>
      <c r="AF294" s="1215">
        <f t="shared" si="36"/>
        <v>0</v>
      </c>
      <c r="AG294" s="1215">
        <f t="shared" si="36"/>
        <v>0</v>
      </c>
      <c r="AH294" s="1216">
        <f t="shared" si="36"/>
        <v>0</v>
      </c>
      <c r="AI294" s="1216">
        <f t="shared" si="36"/>
        <v>0</v>
      </c>
      <c r="AJ294" s="1217">
        <f>IF(ISERROR(VLOOKUP($A294,기획현황!$F:$BS,기획현황!$AM$1,FALSE))=TRUE,0,VLOOKUP($A294,기획현황!$F:$BS,기획현황!$AM$1,FALSE))</f>
        <v>0</v>
      </c>
      <c r="AK294" s="1212">
        <f t="shared" si="32"/>
        <v>0</v>
      </c>
      <c r="AL294" s="31"/>
    </row>
    <row r="295" spans="2:38" ht="53.25" customHeight="1">
      <c r="B295" s="304" t="str">
        <f t="shared" si="34"/>
        <v/>
      </c>
      <c r="C295" s="1199">
        <f>IF(ISERROR(VLOOKUP($A295,기획현황!$F:$BS,기획현황!$AG$1,FALSE))=TRUE,0,VLOOKUP($A295,기획현황!$F:$BS,기획현황!$AG$1,FALSE))</f>
        <v>0</v>
      </c>
      <c r="D295" s="1199">
        <f>IF(ISERROR(VLOOKUP($A295,기획현황!$F:$BS,기획현황!$AK$1,FALSE))=TRUE,0,VLOOKUP($A295,기획현황!$F:$BS,기획현황!$AK$1,FALSE))</f>
        <v>0</v>
      </c>
      <c r="F295" s="1222"/>
      <c r="G295" s="1201" t="str">
        <f>IF(ISERROR(VLOOKUP($A295,기획현황!$F:$BS,기획현황!$U$1,FALSE))=TRUE,"",VLOOKUP($A295,기획현황!$F:$BS,기획현황!$U$1,FALSE))</f>
        <v/>
      </c>
      <c r="H295" s="1201" t="str">
        <f>IF(ISERROR(VLOOKUP($A295,기획현황!$F:$BS,기획현황!$X$1,FALSE))=TRUE,"",VLOOKUP($A295,기획현황!$F:$BS,기획현황!$X$1,FALSE))</f>
        <v/>
      </c>
      <c r="I295" s="1202" t="str">
        <f>IF(ISERROR(VLOOKUP($A295,기획현황!$F:$BS,기획현황!$AG$1,FALSE))=TRUE,"",VLOOKUP($A295,기획현황!$F:$BS,기획현황!$AG$1,FALSE))</f>
        <v/>
      </c>
      <c r="J295" s="1219">
        <f>SUMIF(기획현황!$F:$F,$A295,기획현황!$AF:$AF)</f>
        <v>0</v>
      </c>
      <c r="K295" s="1204">
        <f>IF(ISERROR(VLOOKUP($A295,기획현황!$F:$BS,기획현황!$AU$1,FALSE))=TRUE,0,VLOOKUP($A295,기획현황!$F:$BS,기획현황!$AU$1,FALSE))</f>
        <v>0</v>
      </c>
      <c r="L295" s="1205">
        <f>IF(ISERROR(VLOOKUP($A295,기획현황!$F:$BS,기획현황!$AV$1,FALSE))=TRUE,0,VLOOKUP($A295,기획현황!$F:$BS,기획현황!$AV$1,FALSE))</f>
        <v>0</v>
      </c>
      <c r="M295" s="1206">
        <f>IF(ISERROR(VLOOKUP($A295,기획현황!$F:$BS,기획현황!$AW$1,FALSE))=TRUE,0,VLOOKUP($A295,기획현황!$F:$BS,기획현황!$AW$1,FALSE))</f>
        <v>0</v>
      </c>
      <c r="N295" s="1214">
        <f>IF(ISERROR(VLOOKUP($A295,기획현황!$F:$BS,기획현황!$AP$1,FALSE))=TRUE,0,VLOOKUP($A295,기획현황!$F:$BS,기획현황!$AP$1,FALSE))</f>
        <v>0</v>
      </c>
      <c r="O295" s="1204">
        <f t="shared" si="37"/>
        <v>0</v>
      </c>
      <c r="P295" s="1218">
        <f t="shared" si="37"/>
        <v>0</v>
      </c>
      <c r="Q295" s="1215">
        <f t="shared" si="37"/>
        <v>0</v>
      </c>
      <c r="R295" s="1215">
        <f t="shared" si="37"/>
        <v>0</v>
      </c>
      <c r="S295" s="1216">
        <f t="shared" si="37"/>
        <v>0</v>
      </c>
      <c r="T295" s="1216">
        <f t="shared" si="37"/>
        <v>0</v>
      </c>
      <c r="U295" s="1217">
        <f>IF(ISERROR(VLOOKUP($A295,기획현황!$F:$BS,기획현황!$AM$1,FALSE))=TRUE,0,VLOOKUP($A295,기획현황!$F:$BS,기획현황!$AM$1,FALSE))</f>
        <v>0</v>
      </c>
      <c r="V295" s="1212">
        <f t="shared" si="33"/>
        <v>0</v>
      </c>
      <c r="W295" s="1213">
        <f>IF(ISERROR(VLOOKUP($A295,기획현황!$F:$BS,기획현황!$BG$1,FALSE))=TRUE,0,VLOOKUP($A295,기획현황!$F:$BS,기획현황!$BG$1,FALSE))</f>
        <v>0</v>
      </c>
      <c r="X295" s="1212"/>
      <c r="Y295" s="231"/>
      <c r="Z295" s="1204">
        <f t="shared" si="35"/>
        <v>0</v>
      </c>
      <c r="AA295" s="1205">
        <f t="shared" si="35"/>
        <v>0</v>
      </c>
      <c r="AB295" s="1220">
        <f t="shared" si="35"/>
        <v>0</v>
      </c>
      <c r="AC295" s="1214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204">
        <f t="shared" si="36"/>
        <v>0</v>
      </c>
      <c r="AE295" s="1215">
        <f t="shared" si="36"/>
        <v>0</v>
      </c>
      <c r="AF295" s="1215">
        <f t="shared" si="36"/>
        <v>0</v>
      </c>
      <c r="AG295" s="1215">
        <f t="shared" si="36"/>
        <v>0</v>
      </c>
      <c r="AH295" s="1216">
        <f t="shared" si="36"/>
        <v>0</v>
      </c>
      <c r="AI295" s="1216">
        <f t="shared" si="36"/>
        <v>0</v>
      </c>
      <c r="AJ295" s="1217">
        <f>IF(ISERROR(VLOOKUP($A295,기획현황!$F:$BS,기획현황!$AM$1,FALSE))=TRUE,0,VLOOKUP($A295,기획현황!$F:$BS,기획현황!$AM$1,FALSE))</f>
        <v>0</v>
      </c>
      <c r="AK295" s="1212">
        <f t="shared" si="32"/>
        <v>0</v>
      </c>
      <c r="AL295" s="31"/>
    </row>
    <row r="296" spans="2:38" ht="53.25" customHeight="1">
      <c r="B296" s="304" t="str">
        <f t="shared" si="34"/>
        <v/>
      </c>
      <c r="C296" s="1199">
        <f>IF(ISERROR(VLOOKUP($A296,기획현황!$F:$BS,기획현황!$AG$1,FALSE))=TRUE,0,VLOOKUP($A296,기획현황!$F:$BS,기획현황!$AG$1,FALSE))</f>
        <v>0</v>
      </c>
      <c r="D296" s="1199">
        <f>IF(ISERROR(VLOOKUP($A296,기획현황!$F:$BS,기획현황!$AK$1,FALSE))=TRUE,0,VLOOKUP($A296,기획현황!$F:$BS,기획현황!$AK$1,FALSE))</f>
        <v>0</v>
      </c>
      <c r="F296" s="1222"/>
      <c r="G296" s="1201" t="str">
        <f>IF(ISERROR(VLOOKUP($A296,기획현황!$F:$BS,기획현황!$U$1,FALSE))=TRUE,"",VLOOKUP($A296,기획현황!$F:$BS,기획현황!$U$1,FALSE))</f>
        <v/>
      </c>
      <c r="H296" s="1201" t="str">
        <f>IF(ISERROR(VLOOKUP($A296,기획현황!$F:$BS,기획현황!$X$1,FALSE))=TRUE,"",VLOOKUP($A296,기획현황!$F:$BS,기획현황!$X$1,FALSE))</f>
        <v/>
      </c>
      <c r="I296" s="1202" t="str">
        <f>IF(ISERROR(VLOOKUP($A296,기획현황!$F:$BS,기획현황!$AG$1,FALSE))=TRUE,"",VLOOKUP($A296,기획현황!$F:$BS,기획현황!$AG$1,FALSE))</f>
        <v/>
      </c>
      <c r="J296" s="1219">
        <f>SUMIF(기획현황!$F:$F,$A296,기획현황!$AF:$AF)</f>
        <v>0</v>
      </c>
      <c r="K296" s="1204">
        <f>IF(ISERROR(VLOOKUP($A296,기획현황!$F:$BS,기획현황!$AU$1,FALSE))=TRUE,0,VLOOKUP($A296,기획현황!$F:$BS,기획현황!$AU$1,FALSE))</f>
        <v>0</v>
      </c>
      <c r="L296" s="1205">
        <f>IF(ISERROR(VLOOKUP($A296,기획현황!$F:$BS,기획현황!$AV$1,FALSE))=TRUE,0,VLOOKUP($A296,기획현황!$F:$BS,기획현황!$AV$1,FALSE))</f>
        <v>0</v>
      </c>
      <c r="M296" s="1206">
        <f>IF(ISERROR(VLOOKUP($A296,기획현황!$F:$BS,기획현황!$AW$1,FALSE))=TRUE,0,VLOOKUP($A296,기획현황!$F:$BS,기획현황!$AW$1,FALSE))</f>
        <v>0</v>
      </c>
      <c r="N296" s="1214">
        <f>IF(ISERROR(VLOOKUP($A296,기획현황!$F:$BS,기획현황!$AP$1,FALSE))=TRUE,0,VLOOKUP($A296,기획현황!$F:$BS,기획현황!$AP$1,FALSE))</f>
        <v>0</v>
      </c>
      <c r="O296" s="1204">
        <f t="shared" si="37"/>
        <v>0</v>
      </c>
      <c r="P296" s="1218">
        <f t="shared" si="37"/>
        <v>0</v>
      </c>
      <c r="Q296" s="1215">
        <f t="shared" si="37"/>
        <v>0</v>
      </c>
      <c r="R296" s="1215">
        <f t="shared" si="37"/>
        <v>0</v>
      </c>
      <c r="S296" s="1216">
        <f t="shared" si="37"/>
        <v>0</v>
      </c>
      <c r="T296" s="1216">
        <f t="shared" si="37"/>
        <v>0</v>
      </c>
      <c r="U296" s="1217">
        <f>IF(ISERROR(VLOOKUP($A296,기획현황!$F:$BS,기획현황!$AM$1,FALSE))=TRUE,0,VLOOKUP($A296,기획현황!$F:$BS,기획현황!$AM$1,FALSE))</f>
        <v>0</v>
      </c>
      <c r="V296" s="1212">
        <f t="shared" si="33"/>
        <v>0</v>
      </c>
      <c r="W296" s="1213">
        <f>IF(ISERROR(VLOOKUP($A296,기획현황!$F:$BS,기획현황!$BG$1,FALSE))=TRUE,0,VLOOKUP($A296,기획현황!$F:$BS,기획현황!$BG$1,FALSE))</f>
        <v>0</v>
      </c>
      <c r="X296" s="1212"/>
      <c r="Y296" s="231"/>
      <c r="Z296" s="1204">
        <f t="shared" si="35"/>
        <v>0</v>
      </c>
      <c r="AA296" s="1205">
        <f t="shared" si="35"/>
        <v>0</v>
      </c>
      <c r="AB296" s="1220">
        <f t="shared" si="35"/>
        <v>0</v>
      </c>
      <c r="AC296" s="1214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204">
        <f t="shared" si="36"/>
        <v>0</v>
      </c>
      <c r="AE296" s="1215">
        <f t="shared" si="36"/>
        <v>0</v>
      </c>
      <c r="AF296" s="1215">
        <f t="shared" si="36"/>
        <v>0</v>
      </c>
      <c r="AG296" s="1215">
        <f t="shared" si="36"/>
        <v>0</v>
      </c>
      <c r="AH296" s="1216">
        <f t="shared" si="36"/>
        <v>0</v>
      </c>
      <c r="AI296" s="1216">
        <f t="shared" si="36"/>
        <v>0</v>
      </c>
      <c r="AJ296" s="1217">
        <f>IF(ISERROR(VLOOKUP($A296,기획현황!$F:$BS,기획현황!$AM$1,FALSE))=TRUE,0,VLOOKUP($A296,기획현황!$F:$BS,기획현황!$AM$1,FALSE))</f>
        <v>0</v>
      </c>
      <c r="AK296" s="1212">
        <f t="shared" si="32"/>
        <v>0</v>
      </c>
      <c r="AL296" s="31"/>
    </row>
    <row r="297" spans="2:38" ht="53.25" customHeight="1">
      <c r="B297" s="304" t="str">
        <f t="shared" si="34"/>
        <v/>
      </c>
      <c r="C297" s="1199">
        <f>IF(ISERROR(VLOOKUP($A297,기획현황!$F:$BS,기획현황!$AG$1,FALSE))=TRUE,0,VLOOKUP($A297,기획현황!$F:$BS,기획현황!$AG$1,FALSE))</f>
        <v>0</v>
      </c>
      <c r="D297" s="1199">
        <f>IF(ISERROR(VLOOKUP($A297,기획현황!$F:$BS,기획현황!$AK$1,FALSE))=TRUE,0,VLOOKUP($A297,기획현황!$F:$BS,기획현황!$AK$1,FALSE))</f>
        <v>0</v>
      </c>
      <c r="F297" s="1222"/>
      <c r="G297" s="1201" t="str">
        <f>IF(ISERROR(VLOOKUP($A297,기획현황!$F:$BS,기획현황!$U$1,FALSE))=TRUE,"",VLOOKUP($A297,기획현황!$F:$BS,기획현황!$U$1,FALSE))</f>
        <v/>
      </c>
      <c r="H297" s="1201" t="str">
        <f>IF(ISERROR(VLOOKUP($A297,기획현황!$F:$BS,기획현황!$X$1,FALSE))=TRUE,"",VLOOKUP($A297,기획현황!$F:$BS,기획현황!$X$1,FALSE))</f>
        <v/>
      </c>
      <c r="I297" s="1202" t="str">
        <f>IF(ISERROR(VLOOKUP($A297,기획현황!$F:$BS,기획현황!$AG$1,FALSE))=TRUE,"",VLOOKUP($A297,기획현황!$F:$BS,기획현황!$AG$1,FALSE))</f>
        <v/>
      </c>
      <c r="J297" s="1219">
        <f>SUMIF(기획현황!$F:$F,$A297,기획현황!$AF:$AF)</f>
        <v>0</v>
      </c>
      <c r="K297" s="1204">
        <f>IF(ISERROR(VLOOKUP($A297,기획현황!$F:$BS,기획현황!$AU$1,FALSE))=TRUE,0,VLOOKUP($A297,기획현황!$F:$BS,기획현황!$AU$1,FALSE))</f>
        <v>0</v>
      </c>
      <c r="L297" s="1205">
        <f>IF(ISERROR(VLOOKUP($A297,기획현황!$F:$BS,기획현황!$AV$1,FALSE))=TRUE,0,VLOOKUP($A297,기획현황!$F:$BS,기획현황!$AV$1,FALSE))</f>
        <v>0</v>
      </c>
      <c r="M297" s="1206">
        <f>IF(ISERROR(VLOOKUP($A297,기획현황!$F:$BS,기획현황!$AW$1,FALSE))=TRUE,0,VLOOKUP($A297,기획현황!$F:$BS,기획현황!$AW$1,FALSE))</f>
        <v>0</v>
      </c>
      <c r="N297" s="1214">
        <f>IF(ISERROR(VLOOKUP($A297,기획현황!$F:$BS,기획현황!$AP$1,FALSE))=TRUE,0,VLOOKUP($A297,기획현황!$F:$BS,기획현황!$AP$1,FALSE))</f>
        <v>0</v>
      </c>
      <c r="O297" s="1204">
        <f t="shared" si="37"/>
        <v>0</v>
      </c>
      <c r="P297" s="1218">
        <f t="shared" si="37"/>
        <v>0</v>
      </c>
      <c r="Q297" s="1215">
        <f t="shared" si="37"/>
        <v>0</v>
      </c>
      <c r="R297" s="1215">
        <f t="shared" si="37"/>
        <v>0</v>
      </c>
      <c r="S297" s="1216">
        <f t="shared" si="37"/>
        <v>0</v>
      </c>
      <c r="T297" s="1216">
        <f t="shared" si="37"/>
        <v>0</v>
      </c>
      <c r="U297" s="1217">
        <f>IF(ISERROR(VLOOKUP($A297,기획현황!$F:$BS,기획현황!$AM$1,FALSE))=TRUE,0,VLOOKUP($A297,기획현황!$F:$BS,기획현황!$AM$1,FALSE))</f>
        <v>0</v>
      </c>
      <c r="V297" s="1212">
        <f t="shared" si="33"/>
        <v>0</v>
      </c>
      <c r="W297" s="1213">
        <f>IF(ISERROR(VLOOKUP($A297,기획현황!$F:$BS,기획현황!$BG$1,FALSE))=TRUE,0,VLOOKUP($A297,기획현황!$F:$BS,기획현황!$BG$1,FALSE))</f>
        <v>0</v>
      </c>
      <c r="X297" s="1212"/>
      <c r="Y297" s="231"/>
      <c r="Z297" s="1204">
        <f t="shared" si="35"/>
        <v>0</v>
      </c>
      <c r="AA297" s="1205">
        <f t="shared" si="35"/>
        <v>0</v>
      </c>
      <c r="AB297" s="1220">
        <f t="shared" si="35"/>
        <v>0</v>
      </c>
      <c r="AC297" s="1214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204">
        <f t="shared" si="36"/>
        <v>0</v>
      </c>
      <c r="AE297" s="1215">
        <f t="shared" si="36"/>
        <v>0</v>
      </c>
      <c r="AF297" s="1215">
        <f t="shared" si="36"/>
        <v>0</v>
      </c>
      <c r="AG297" s="1215">
        <f t="shared" si="36"/>
        <v>0</v>
      </c>
      <c r="AH297" s="1216">
        <f t="shared" si="36"/>
        <v>0</v>
      </c>
      <c r="AI297" s="1216">
        <f t="shared" si="36"/>
        <v>0</v>
      </c>
      <c r="AJ297" s="1217">
        <f>IF(ISERROR(VLOOKUP($A297,기획현황!$F:$BS,기획현황!$AM$1,FALSE))=TRUE,0,VLOOKUP($A297,기획현황!$F:$BS,기획현황!$AM$1,FALSE))</f>
        <v>0</v>
      </c>
      <c r="AK297" s="1212">
        <f t="shared" si="32"/>
        <v>0</v>
      </c>
      <c r="AL297" s="31"/>
    </row>
    <row r="298" spans="2:38" ht="53.25" customHeight="1">
      <c r="B298" s="304" t="str">
        <f t="shared" si="34"/>
        <v/>
      </c>
      <c r="C298" s="1199">
        <f>IF(ISERROR(VLOOKUP($A298,기획현황!$F:$BS,기획현황!$AG$1,FALSE))=TRUE,0,VLOOKUP($A298,기획현황!$F:$BS,기획현황!$AG$1,FALSE))</f>
        <v>0</v>
      </c>
      <c r="D298" s="1199">
        <f>IF(ISERROR(VLOOKUP($A298,기획현황!$F:$BS,기획현황!$AK$1,FALSE))=TRUE,0,VLOOKUP($A298,기획현황!$F:$BS,기획현황!$AK$1,FALSE))</f>
        <v>0</v>
      </c>
      <c r="F298" s="1222"/>
      <c r="G298" s="1201" t="str">
        <f>IF(ISERROR(VLOOKUP($A298,기획현황!$F:$BS,기획현황!$U$1,FALSE))=TRUE,"",VLOOKUP($A298,기획현황!$F:$BS,기획현황!$U$1,FALSE))</f>
        <v/>
      </c>
      <c r="H298" s="1201" t="str">
        <f>IF(ISERROR(VLOOKUP($A298,기획현황!$F:$BS,기획현황!$X$1,FALSE))=TRUE,"",VLOOKUP($A298,기획현황!$F:$BS,기획현황!$X$1,FALSE))</f>
        <v/>
      </c>
      <c r="I298" s="1202" t="str">
        <f>IF(ISERROR(VLOOKUP($A298,기획현황!$F:$BS,기획현황!$AG$1,FALSE))=TRUE,"",VLOOKUP($A298,기획현황!$F:$BS,기획현황!$AG$1,FALSE))</f>
        <v/>
      </c>
      <c r="J298" s="1219">
        <f>SUMIF(기획현황!$F:$F,$A298,기획현황!$AF:$AF)</f>
        <v>0</v>
      </c>
      <c r="K298" s="1204">
        <f>IF(ISERROR(VLOOKUP($A298,기획현황!$F:$BS,기획현황!$AU$1,FALSE))=TRUE,0,VLOOKUP($A298,기획현황!$F:$BS,기획현황!$AU$1,FALSE))</f>
        <v>0</v>
      </c>
      <c r="L298" s="1205">
        <f>IF(ISERROR(VLOOKUP($A298,기획현황!$F:$BS,기획현황!$AV$1,FALSE))=TRUE,0,VLOOKUP($A298,기획현황!$F:$BS,기획현황!$AV$1,FALSE))</f>
        <v>0</v>
      </c>
      <c r="M298" s="1206">
        <f>IF(ISERROR(VLOOKUP($A298,기획현황!$F:$BS,기획현황!$AW$1,FALSE))=TRUE,0,VLOOKUP($A298,기획현황!$F:$BS,기획현황!$AW$1,FALSE))</f>
        <v>0</v>
      </c>
      <c r="N298" s="1214">
        <f>IF(ISERROR(VLOOKUP($A298,기획현황!$F:$BS,기획현황!$AP$1,FALSE))=TRUE,0,VLOOKUP($A298,기획현황!$F:$BS,기획현황!$AP$1,FALSE))</f>
        <v>0</v>
      </c>
      <c r="O298" s="1204">
        <f t="shared" si="37"/>
        <v>0</v>
      </c>
      <c r="P298" s="1218">
        <f t="shared" si="37"/>
        <v>0</v>
      </c>
      <c r="Q298" s="1215">
        <f t="shared" si="37"/>
        <v>0</v>
      </c>
      <c r="R298" s="1215">
        <f t="shared" si="37"/>
        <v>0</v>
      </c>
      <c r="S298" s="1216">
        <f t="shared" si="37"/>
        <v>0</v>
      </c>
      <c r="T298" s="1216">
        <f t="shared" si="37"/>
        <v>0</v>
      </c>
      <c r="U298" s="1217">
        <f>IF(ISERROR(VLOOKUP($A298,기획현황!$F:$BS,기획현황!$AM$1,FALSE))=TRUE,0,VLOOKUP($A298,기획현황!$F:$BS,기획현황!$AM$1,FALSE))</f>
        <v>0</v>
      </c>
      <c r="V298" s="1212">
        <f t="shared" si="33"/>
        <v>0</v>
      </c>
      <c r="W298" s="1213">
        <f>IF(ISERROR(VLOOKUP($A298,기획현황!$F:$BS,기획현황!$BG$1,FALSE))=TRUE,0,VLOOKUP($A298,기획현황!$F:$BS,기획현황!$BG$1,FALSE))</f>
        <v>0</v>
      </c>
      <c r="X298" s="1212"/>
      <c r="Y298" s="231"/>
      <c r="Z298" s="1204">
        <f t="shared" si="35"/>
        <v>0</v>
      </c>
      <c r="AA298" s="1205">
        <f t="shared" si="35"/>
        <v>0</v>
      </c>
      <c r="AB298" s="1220">
        <f t="shared" si="35"/>
        <v>0</v>
      </c>
      <c r="AC298" s="1214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204">
        <f t="shared" si="36"/>
        <v>0</v>
      </c>
      <c r="AE298" s="1215">
        <f t="shared" si="36"/>
        <v>0</v>
      </c>
      <c r="AF298" s="1215">
        <f t="shared" si="36"/>
        <v>0</v>
      </c>
      <c r="AG298" s="1215">
        <f t="shared" si="36"/>
        <v>0</v>
      </c>
      <c r="AH298" s="1216">
        <f t="shared" si="36"/>
        <v>0</v>
      </c>
      <c r="AI298" s="1216">
        <f t="shared" si="36"/>
        <v>0</v>
      </c>
      <c r="AJ298" s="1217">
        <f>IF(ISERROR(VLOOKUP($A298,기획현황!$F:$BS,기획현황!$AM$1,FALSE))=TRUE,0,VLOOKUP($A298,기획현황!$F:$BS,기획현황!$AM$1,FALSE))</f>
        <v>0</v>
      </c>
      <c r="AK298" s="1212">
        <f t="shared" si="32"/>
        <v>0</v>
      </c>
      <c r="AL298" s="31"/>
    </row>
    <row r="299" spans="2:38" ht="53.25" customHeight="1">
      <c r="B299" s="304" t="str">
        <f t="shared" si="34"/>
        <v/>
      </c>
      <c r="C299" s="1199">
        <f>IF(ISERROR(VLOOKUP($A299,기획현황!$F:$BS,기획현황!$AG$1,FALSE))=TRUE,0,VLOOKUP($A299,기획현황!$F:$BS,기획현황!$AG$1,FALSE))</f>
        <v>0</v>
      </c>
      <c r="D299" s="1199">
        <f>IF(ISERROR(VLOOKUP($A299,기획현황!$F:$BS,기획현황!$AK$1,FALSE))=TRUE,0,VLOOKUP($A299,기획현황!$F:$BS,기획현황!$AK$1,FALSE))</f>
        <v>0</v>
      </c>
      <c r="F299" s="1222"/>
      <c r="G299" s="1201" t="str">
        <f>IF(ISERROR(VLOOKUP($A299,기획현황!$F:$BS,기획현황!$U$1,FALSE))=TRUE,"",VLOOKUP($A299,기획현황!$F:$BS,기획현황!$U$1,FALSE))</f>
        <v/>
      </c>
      <c r="H299" s="1201" t="str">
        <f>IF(ISERROR(VLOOKUP($A299,기획현황!$F:$BS,기획현황!$X$1,FALSE))=TRUE,"",VLOOKUP($A299,기획현황!$F:$BS,기획현황!$X$1,FALSE))</f>
        <v/>
      </c>
      <c r="I299" s="1202" t="str">
        <f>IF(ISERROR(VLOOKUP($A299,기획현황!$F:$BS,기획현황!$AG$1,FALSE))=TRUE,"",VLOOKUP($A299,기획현황!$F:$BS,기획현황!$AG$1,FALSE))</f>
        <v/>
      </c>
      <c r="J299" s="1219">
        <f>SUMIF(기획현황!$F:$F,$A299,기획현황!$AF:$AF)</f>
        <v>0</v>
      </c>
      <c r="K299" s="1204">
        <f>IF(ISERROR(VLOOKUP($A299,기획현황!$F:$BS,기획현황!$AU$1,FALSE))=TRUE,0,VLOOKUP($A299,기획현황!$F:$BS,기획현황!$AU$1,FALSE))</f>
        <v>0</v>
      </c>
      <c r="L299" s="1205">
        <f>IF(ISERROR(VLOOKUP($A299,기획현황!$F:$BS,기획현황!$AV$1,FALSE))=TRUE,0,VLOOKUP($A299,기획현황!$F:$BS,기획현황!$AV$1,FALSE))</f>
        <v>0</v>
      </c>
      <c r="M299" s="1206">
        <f>IF(ISERROR(VLOOKUP($A299,기획현황!$F:$BS,기획현황!$AW$1,FALSE))=TRUE,0,VLOOKUP($A299,기획현황!$F:$BS,기획현황!$AW$1,FALSE))</f>
        <v>0</v>
      </c>
      <c r="N299" s="1214">
        <f>IF(ISERROR(VLOOKUP($A299,기획현황!$F:$BS,기획현황!$AP$1,FALSE))=TRUE,0,VLOOKUP($A299,기획현황!$F:$BS,기획현황!$AP$1,FALSE))</f>
        <v>0</v>
      </c>
      <c r="O299" s="1204">
        <f t="shared" si="37"/>
        <v>0</v>
      </c>
      <c r="P299" s="1218">
        <f t="shared" si="37"/>
        <v>0</v>
      </c>
      <c r="Q299" s="1215">
        <f t="shared" si="37"/>
        <v>0</v>
      </c>
      <c r="R299" s="1215">
        <f t="shared" si="37"/>
        <v>0</v>
      </c>
      <c r="S299" s="1216">
        <f t="shared" si="37"/>
        <v>0</v>
      </c>
      <c r="T299" s="1216">
        <f t="shared" si="37"/>
        <v>0</v>
      </c>
      <c r="U299" s="1217">
        <f>IF(ISERROR(VLOOKUP($A299,기획현황!$F:$BS,기획현황!$AM$1,FALSE))=TRUE,0,VLOOKUP($A299,기획현황!$F:$BS,기획현황!$AM$1,FALSE))</f>
        <v>0</v>
      </c>
      <c r="V299" s="1212">
        <f t="shared" si="33"/>
        <v>0</v>
      </c>
      <c r="W299" s="1213">
        <f>IF(ISERROR(VLOOKUP($A299,기획현황!$F:$BS,기획현황!$BG$1,FALSE))=TRUE,0,VLOOKUP($A299,기획현황!$F:$BS,기획현황!$BG$1,FALSE))</f>
        <v>0</v>
      </c>
      <c r="X299" s="1212"/>
      <c r="Y299" s="231"/>
      <c r="Z299" s="1204">
        <f t="shared" si="35"/>
        <v>0</v>
      </c>
      <c r="AA299" s="1205">
        <f t="shared" si="35"/>
        <v>0</v>
      </c>
      <c r="AB299" s="1220">
        <f t="shared" si="35"/>
        <v>0</v>
      </c>
      <c r="AC299" s="1214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204">
        <f t="shared" si="36"/>
        <v>0</v>
      </c>
      <c r="AE299" s="1215">
        <f t="shared" si="36"/>
        <v>0</v>
      </c>
      <c r="AF299" s="1215">
        <f t="shared" si="36"/>
        <v>0</v>
      </c>
      <c r="AG299" s="1215">
        <f t="shared" si="36"/>
        <v>0</v>
      </c>
      <c r="AH299" s="1216">
        <f t="shared" si="36"/>
        <v>0</v>
      </c>
      <c r="AI299" s="1216">
        <f t="shared" si="36"/>
        <v>0</v>
      </c>
      <c r="AJ299" s="1217">
        <f>IF(ISERROR(VLOOKUP($A299,기획현황!$F:$BS,기획현황!$AM$1,FALSE))=TRUE,0,VLOOKUP($A299,기획현황!$F:$BS,기획현황!$AM$1,FALSE))</f>
        <v>0</v>
      </c>
      <c r="AK299" s="1212">
        <f t="shared" si="32"/>
        <v>0</v>
      </c>
      <c r="AL299" s="31"/>
    </row>
    <row r="300" spans="2:38" ht="53.25" customHeight="1">
      <c r="B300" s="304" t="str">
        <f t="shared" si="34"/>
        <v/>
      </c>
      <c r="C300" s="1199">
        <f>IF(ISERROR(VLOOKUP($A300,기획현황!$F:$BS,기획현황!$AG$1,FALSE))=TRUE,0,VLOOKUP($A300,기획현황!$F:$BS,기획현황!$AG$1,FALSE))</f>
        <v>0</v>
      </c>
      <c r="D300" s="1199">
        <f>IF(ISERROR(VLOOKUP($A300,기획현황!$F:$BS,기획현황!$AK$1,FALSE))=TRUE,0,VLOOKUP($A300,기획현황!$F:$BS,기획현황!$AK$1,FALSE))</f>
        <v>0</v>
      </c>
      <c r="F300" s="1222"/>
      <c r="G300" s="1201" t="str">
        <f>IF(ISERROR(VLOOKUP($A300,기획현황!$F:$BS,기획현황!$U$1,FALSE))=TRUE,"",VLOOKUP($A300,기획현황!$F:$BS,기획현황!$U$1,FALSE))</f>
        <v/>
      </c>
      <c r="H300" s="1201" t="str">
        <f>IF(ISERROR(VLOOKUP($A300,기획현황!$F:$BS,기획현황!$X$1,FALSE))=TRUE,"",VLOOKUP($A300,기획현황!$F:$BS,기획현황!$X$1,FALSE))</f>
        <v/>
      </c>
      <c r="I300" s="1202" t="str">
        <f>IF(ISERROR(VLOOKUP($A300,기획현황!$F:$BS,기획현황!$AG$1,FALSE))=TRUE,"",VLOOKUP($A300,기획현황!$F:$BS,기획현황!$AG$1,FALSE))</f>
        <v/>
      </c>
      <c r="J300" s="1219">
        <f>SUMIF(기획현황!$F:$F,$A300,기획현황!$AF:$AF)</f>
        <v>0</v>
      </c>
      <c r="K300" s="1204">
        <f>IF(ISERROR(VLOOKUP($A300,기획현황!$F:$BS,기획현황!$AU$1,FALSE))=TRUE,0,VLOOKUP($A300,기획현황!$F:$BS,기획현황!$AU$1,FALSE))</f>
        <v>0</v>
      </c>
      <c r="L300" s="1205">
        <f>IF(ISERROR(VLOOKUP($A300,기획현황!$F:$BS,기획현황!$AV$1,FALSE))=TRUE,0,VLOOKUP($A300,기획현황!$F:$BS,기획현황!$AV$1,FALSE))</f>
        <v>0</v>
      </c>
      <c r="M300" s="1206">
        <f>IF(ISERROR(VLOOKUP($A300,기획현황!$F:$BS,기획현황!$AW$1,FALSE))=TRUE,0,VLOOKUP($A300,기획현황!$F:$BS,기획현황!$AW$1,FALSE))</f>
        <v>0</v>
      </c>
      <c r="N300" s="1214">
        <f>IF(ISERROR(VLOOKUP($A300,기획현황!$F:$BS,기획현황!$AP$1,FALSE))=TRUE,0,VLOOKUP($A300,기획현황!$F:$BS,기획현황!$AP$1,FALSE))</f>
        <v>0</v>
      </c>
      <c r="O300" s="1204">
        <f t="shared" si="37"/>
        <v>0</v>
      </c>
      <c r="P300" s="1218">
        <f t="shared" si="37"/>
        <v>0</v>
      </c>
      <c r="Q300" s="1215">
        <f t="shared" si="37"/>
        <v>0</v>
      </c>
      <c r="R300" s="1215">
        <f t="shared" si="37"/>
        <v>0</v>
      </c>
      <c r="S300" s="1216">
        <f t="shared" si="37"/>
        <v>0</v>
      </c>
      <c r="T300" s="1216">
        <f t="shared" si="37"/>
        <v>0</v>
      </c>
      <c r="U300" s="1217">
        <f>IF(ISERROR(VLOOKUP($A300,기획현황!$F:$BS,기획현황!$AM$1,FALSE))=TRUE,0,VLOOKUP($A300,기획현황!$F:$BS,기획현황!$AM$1,FALSE))</f>
        <v>0</v>
      </c>
      <c r="V300" s="1212">
        <f t="shared" si="33"/>
        <v>0</v>
      </c>
      <c r="W300" s="1213">
        <f>IF(ISERROR(VLOOKUP($A300,기획현황!$F:$BS,기획현황!$BG$1,FALSE))=TRUE,0,VLOOKUP($A300,기획현황!$F:$BS,기획현황!$BG$1,FALSE))</f>
        <v>0</v>
      </c>
      <c r="X300" s="1212"/>
      <c r="Y300" s="231"/>
      <c r="Z300" s="1204">
        <f t="shared" si="35"/>
        <v>0</v>
      </c>
      <c r="AA300" s="1205">
        <f t="shared" si="35"/>
        <v>0</v>
      </c>
      <c r="AB300" s="1220">
        <f t="shared" si="35"/>
        <v>0</v>
      </c>
      <c r="AC300" s="1214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204">
        <f t="shared" si="36"/>
        <v>0</v>
      </c>
      <c r="AE300" s="1215">
        <f t="shared" si="36"/>
        <v>0</v>
      </c>
      <c r="AF300" s="1215">
        <f t="shared" si="36"/>
        <v>0</v>
      </c>
      <c r="AG300" s="1215">
        <f t="shared" si="36"/>
        <v>0</v>
      </c>
      <c r="AH300" s="1216">
        <f t="shared" si="36"/>
        <v>0</v>
      </c>
      <c r="AI300" s="1216">
        <f t="shared" si="36"/>
        <v>0</v>
      </c>
      <c r="AJ300" s="1217">
        <f>IF(ISERROR(VLOOKUP($A300,기획현황!$F:$BS,기획현황!$AM$1,FALSE))=TRUE,0,VLOOKUP($A300,기획현황!$F:$BS,기획현황!$AM$1,FALSE))</f>
        <v>0</v>
      </c>
      <c r="AK300" s="1212">
        <f t="shared" si="32"/>
        <v>0</v>
      </c>
      <c r="AL300" s="31"/>
    </row>
    <row r="301" spans="2:38" ht="53.25" customHeight="1">
      <c r="B301" s="304" t="str">
        <f t="shared" si="34"/>
        <v/>
      </c>
      <c r="C301" s="1199">
        <f>IF(ISERROR(VLOOKUP($A301,기획현황!$F:$BS,기획현황!$AG$1,FALSE))=TRUE,0,VLOOKUP($A301,기획현황!$F:$BS,기획현황!$AG$1,FALSE))</f>
        <v>0</v>
      </c>
      <c r="D301" s="1199">
        <f>IF(ISERROR(VLOOKUP($A301,기획현황!$F:$BS,기획현황!$AK$1,FALSE))=TRUE,0,VLOOKUP($A301,기획현황!$F:$BS,기획현황!$AK$1,FALSE))</f>
        <v>0</v>
      </c>
      <c r="F301" s="1222"/>
      <c r="G301" s="1201" t="str">
        <f>IF(ISERROR(VLOOKUP($A301,기획현황!$F:$BS,기획현황!$U$1,FALSE))=TRUE,"",VLOOKUP($A301,기획현황!$F:$BS,기획현황!$U$1,FALSE))</f>
        <v/>
      </c>
      <c r="H301" s="1201" t="str">
        <f>IF(ISERROR(VLOOKUP($A301,기획현황!$F:$BS,기획현황!$X$1,FALSE))=TRUE,"",VLOOKUP($A301,기획현황!$F:$BS,기획현황!$X$1,FALSE))</f>
        <v/>
      </c>
      <c r="I301" s="1202" t="str">
        <f>IF(ISERROR(VLOOKUP($A301,기획현황!$F:$BS,기획현황!$AG$1,FALSE))=TRUE,"",VLOOKUP($A301,기획현황!$F:$BS,기획현황!$AG$1,FALSE))</f>
        <v/>
      </c>
      <c r="J301" s="1219">
        <f>SUMIF(기획현황!$F:$F,$A301,기획현황!$AF:$AF)</f>
        <v>0</v>
      </c>
      <c r="K301" s="1204">
        <f>IF(ISERROR(VLOOKUP($A301,기획현황!$F:$BS,기획현황!$AU$1,FALSE))=TRUE,0,VLOOKUP($A301,기획현황!$F:$BS,기획현황!$AU$1,FALSE))</f>
        <v>0</v>
      </c>
      <c r="L301" s="1205">
        <f>IF(ISERROR(VLOOKUP($A301,기획현황!$F:$BS,기획현황!$AV$1,FALSE))=TRUE,0,VLOOKUP($A301,기획현황!$F:$BS,기획현황!$AV$1,FALSE))</f>
        <v>0</v>
      </c>
      <c r="M301" s="1206">
        <f>IF(ISERROR(VLOOKUP($A301,기획현황!$F:$BS,기획현황!$AW$1,FALSE))=TRUE,0,VLOOKUP($A301,기획현황!$F:$BS,기획현황!$AW$1,FALSE))</f>
        <v>0</v>
      </c>
      <c r="N301" s="1214">
        <f>IF(ISERROR(VLOOKUP($A301,기획현황!$F:$BS,기획현황!$AP$1,FALSE))=TRUE,0,VLOOKUP($A301,기획현황!$F:$BS,기획현황!$AP$1,FALSE))</f>
        <v>0</v>
      </c>
      <c r="O301" s="1204">
        <f t="shared" si="37"/>
        <v>0</v>
      </c>
      <c r="P301" s="1218">
        <f t="shared" si="37"/>
        <v>0</v>
      </c>
      <c r="Q301" s="1215">
        <f t="shared" si="37"/>
        <v>0</v>
      </c>
      <c r="R301" s="1215">
        <f t="shared" si="37"/>
        <v>0</v>
      </c>
      <c r="S301" s="1216">
        <f t="shared" si="37"/>
        <v>0</v>
      </c>
      <c r="T301" s="1216">
        <f t="shared" si="37"/>
        <v>0</v>
      </c>
      <c r="U301" s="1217">
        <f>IF(ISERROR(VLOOKUP($A301,기획현황!$F:$BS,기획현황!$AM$1,FALSE))=TRUE,0,VLOOKUP($A301,기획현황!$F:$BS,기획현황!$AM$1,FALSE))</f>
        <v>0</v>
      </c>
      <c r="V301" s="1212">
        <f t="shared" si="33"/>
        <v>0</v>
      </c>
      <c r="W301" s="1213">
        <f>IF(ISERROR(VLOOKUP($A301,기획현황!$F:$BS,기획현황!$BG$1,FALSE))=TRUE,0,VLOOKUP($A301,기획현황!$F:$BS,기획현황!$BG$1,FALSE))</f>
        <v>0</v>
      </c>
      <c r="X301" s="1212"/>
      <c r="Y301" s="231"/>
      <c r="Z301" s="1204">
        <f t="shared" si="35"/>
        <v>0</v>
      </c>
      <c r="AA301" s="1205">
        <f t="shared" si="35"/>
        <v>0</v>
      </c>
      <c r="AB301" s="1220">
        <f t="shared" si="35"/>
        <v>0</v>
      </c>
      <c r="AC301" s="1214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204">
        <f t="shared" si="36"/>
        <v>0</v>
      </c>
      <c r="AE301" s="1215">
        <f t="shared" si="36"/>
        <v>0</v>
      </c>
      <c r="AF301" s="1215">
        <f t="shared" si="36"/>
        <v>0</v>
      </c>
      <c r="AG301" s="1215">
        <f t="shared" si="36"/>
        <v>0</v>
      </c>
      <c r="AH301" s="1216">
        <f t="shared" si="36"/>
        <v>0</v>
      </c>
      <c r="AI301" s="1216">
        <f t="shared" si="36"/>
        <v>0</v>
      </c>
      <c r="AJ301" s="1217">
        <f>IF(ISERROR(VLOOKUP($A301,기획현황!$F:$BS,기획현황!$AM$1,FALSE))=TRUE,0,VLOOKUP($A301,기획현황!$F:$BS,기획현황!$AM$1,FALSE))</f>
        <v>0</v>
      </c>
      <c r="AK301" s="1212">
        <f t="shared" si="32"/>
        <v>0</v>
      </c>
      <c r="AL301" s="31"/>
    </row>
    <row r="302" spans="2:38" ht="53.25" customHeight="1">
      <c r="B302" s="304" t="str">
        <f t="shared" si="34"/>
        <v/>
      </c>
      <c r="C302" s="1199">
        <f>IF(ISERROR(VLOOKUP($A302,기획현황!$F:$BS,기획현황!$AG$1,FALSE))=TRUE,0,VLOOKUP($A302,기획현황!$F:$BS,기획현황!$AG$1,FALSE))</f>
        <v>0</v>
      </c>
      <c r="D302" s="1199">
        <f>IF(ISERROR(VLOOKUP($A302,기획현황!$F:$BS,기획현황!$AK$1,FALSE))=TRUE,0,VLOOKUP($A302,기획현황!$F:$BS,기획현황!$AK$1,FALSE))</f>
        <v>0</v>
      </c>
      <c r="F302" s="1222"/>
      <c r="G302" s="1201" t="str">
        <f>IF(ISERROR(VLOOKUP($A302,기획현황!$F:$BS,기획현황!$U$1,FALSE))=TRUE,"",VLOOKUP($A302,기획현황!$F:$BS,기획현황!$U$1,FALSE))</f>
        <v/>
      </c>
      <c r="H302" s="1201" t="str">
        <f>IF(ISERROR(VLOOKUP($A302,기획현황!$F:$BS,기획현황!$X$1,FALSE))=TRUE,"",VLOOKUP($A302,기획현황!$F:$BS,기획현황!$X$1,FALSE))</f>
        <v/>
      </c>
      <c r="I302" s="1202" t="str">
        <f>IF(ISERROR(VLOOKUP($A302,기획현황!$F:$BS,기획현황!$AG$1,FALSE))=TRUE,"",VLOOKUP($A302,기획현황!$F:$BS,기획현황!$AG$1,FALSE))</f>
        <v/>
      </c>
      <c r="J302" s="1219">
        <f>SUMIF(기획현황!$F:$F,$A302,기획현황!$AF:$AF)</f>
        <v>0</v>
      </c>
      <c r="K302" s="1204">
        <f>IF(ISERROR(VLOOKUP($A302,기획현황!$F:$BS,기획현황!$AU$1,FALSE))=TRUE,0,VLOOKUP($A302,기획현황!$F:$BS,기획현황!$AU$1,FALSE))</f>
        <v>0</v>
      </c>
      <c r="L302" s="1205">
        <f>IF(ISERROR(VLOOKUP($A302,기획현황!$F:$BS,기획현황!$AV$1,FALSE))=TRUE,0,VLOOKUP($A302,기획현황!$F:$BS,기획현황!$AV$1,FALSE))</f>
        <v>0</v>
      </c>
      <c r="M302" s="1206">
        <f>IF(ISERROR(VLOOKUP($A302,기획현황!$F:$BS,기획현황!$AW$1,FALSE))=TRUE,0,VLOOKUP($A302,기획현황!$F:$BS,기획현황!$AW$1,FALSE))</f>
        <v>0</v>
      </c>
      <c r="N302" s="1214">
        <f>IF(ISERROR(VLOOKUP($A302,기획현황!$F:$BS,기획현황!$AP$1,FALSE))=TRUE,0,VLOOKUP($A302,기획현황!$F:$BS,기획현황!$AP$1,FALSE))</f>
        <v>0</v>
      </c>
      <c r="O302" s="1204">
        <f t="shared" si="37"/>
        <v>0</v>
      </c>
      <c r="P302" s="1218">
        <f t="shared" si="37"/>
        <v>0</v>
      </c>
      <c r="Q302" s="1215">
        <f t="shared" si="37"/>
        <v>0</v>
      </c>
      <c r="R302" s="1215">
        <f t="shared" si="37"/>
        <v>0</v>
      </c>
      <c r="S302" s="1216">
        <f t="shared" si="37"/>
        <v>0</v>
      </c>
      <c r="T302" s="1216">
        <f t="shared" si="37"/>
        <v>0</v>
      </c>
      <c r="U302" s="1217">
        <f>IF(ISERROR(VLOOKUP($A302,기획현황!$F:$BS,기획현황!$AM$1,FALSE))=TRUE,0,VLOOKUP($A302,기획현황!$F:$BS,기획현황!$AM$1,FALSE))</f>
        <v>0</v>
      </c>
      <c r="V302" s="1212">
        <f t="shared" si="33"/>
        <v>0</v>
      </c>
      <c r="W302" s="1213">
        <f>IF(ISERROR(VLOOKUP($A302,기획현황!$F:$BS,기획현황!$BG$1,FALSE))=TRUE,0,VLOOKUP($A302,기획현황!$F:$BS,기획현황!$BG$1,FALSE))</f>
        <v>0</v>
      </c>
      <c r="X302" s="1212"/>
      <c r="Y302" s="231"/>
      <c r="Z302" s="1204">
        <f t="shared" si="35"/>
        <v>0</v>
      </c>
      <c r="AA302" s="1205">
        <f t="shared" si="35"/>
        <v>0</v>
      </c>
      <c r="AB302" s="1220">
        <f t="shared" si="35"/>
        <v>0</v>
      </c>
      <c r="AC302" s="1214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204">
        <f t="shared" si="36"/>
        <v>0</v>
      </c>
      <c r="AE302" s="1215">
        <f t="shared" si="36"/>
        <v>0</v>
      </c>
      <c r="AF302" s="1215">
        <f t="shared" si="36"/>
        <v>0</v>
      </c>
      <c r="AG302" s="1215">
        <f t="shared" si="36"/>
        <v>0</v>
      </c>
      <c r="AH302" s="1216">
        <f t="shared" si="36"/>
        <v>0</v>
      </c>
      <c r="AI302" s="1216">
        <f t="shared" si="36"/>
        <v>0</v>
      </c>
      <c r="AJ302" s="1217">
        <f>IF(ISERROR(VLOOKUP($A302,기획현황!$F:$BS,기획현황!$AM$1,FALSE))=TRUE,0,VLOOKUP($A302,기획현황!$F:$BS,기획현황!$AM$1,FALSE))</f>
        <v>0</v>
      </c>
      <c r="AK302" s="1212">
        <f t="shared" si="32"/>
        <v>0</v>
      </c>
      <c r="AL302" s="31"/>
    </row>
    <row r="303" spans="2:38" ht="53.25" customHeight="1">
      <c r="B303" s="304" t="str">
        <f t="shared" si="34"/>
        <v/>
      </c>
      <c r="C303" s="1199">
        <f>IF(ISERROR(VLOOKUP($A303,기획현황!$F:$BS,기획현황!$AG$1,FALSE))=TRUE,0,VLOOKUP($A303,기획현황!$F:$BS,기획현황!$AG$1,FALSE))</f>
        <v>0</v>
      </c>
      <c r="D303" s="1199">
        <f>IF(ISERROR(VLOOKUP($A303,기획현황!$F:$BS,기획현황!$AK$1,FALSE))=TRUE,0,VLOOKUP($A303,기획현황!$F:$BS,기획현황!$AK$1,FALSE))</f>
        <v>0</v>
      </c>
      <c r="F303" s="1222"/>
      <c r="G303" s="1201" t="str">
        <f>IF(ISERROR(VLOOKUP($A303,기획현황!$F:$BS,기획현황!$U$1,FALSE))=TRUE,"",VLOOKUP($A303,기획현황!$F:$BS,기획현황!$U$1,FALSE))</f>
        <v/>
      </c>
      <c r="H303" s="1201" t="str">
        <f>IF(ISERROR(VLOOKUP($A303,기획현황!$F:$BS,기획현황!$X$1,FALSE))=TRUE,"",VLOOKUP($A303,기획현황!$F:$BS,기획현황!$X$1,FALSE))</f>
        <v/>
      </c>
      <c r="I303" s="1202" t="str">
        <f>IF(ISERROR(VLOOKUP($A303,기획현황!$F:$BS,기획현황!$AG$1,FALSE))=TRUE,"",VLOOKUP($A303,기획현황!$F:$BS,기획현황!$AG$1,FALSE))</f>
        <v/>
      </c>
      <c r="J303" s="1219">
        <f>SUMIF(기획현황!$F:$F,$A303,기획현황!$AF:$AF)</f>
        <v>0</v>
      </c>
      <c r="K303" s="1204">
        <f>IF(ISERROR(VLOOKUP($A303,기획현황!$F:$BS,기획현황!$AU$1,FALSE))=TRUE,0,VLOOKUP($A303,기획현황!$F:$BS,기획현황!$AU$1,FALSE))</f>
        <v>0</v>
      </c>
      <c r="L303" s="1205">
        <f>IF(ISERROR(VLOOKUP($A303,기획현황!$F:$BS,기획현황!$AV$1,FALSE))=TRUE,0,VLOOKUP($A303,기획현황!$F:$BS,기획현황!$AV$1,FALSE))</f>
        <v>0</v>
      </c>
      <c r="M303" s="1206">
        <f>IF(ISERROR(VLOOKUP($A303,기획현황!$F:$BS,기획현황!$AW$1,FALSE))=TRUE,0,VLOOKUP($A303,기획현황!$F:$BS,기획현황!$AW$1,FALSE))</f>
        <v>0</v>
      </c>
      <c r="N303" s="1214">
        <f>IF(ISERROR(VLOOKUP($A303,기획현황!$F:$BS,기획현황!$AP$1,FALSE))=TRUE,0,VLOOKUP($A303,기획현황!$F:$BS,기획현황!$AP$1,FALSE))</f>
        <v>0</v>
      </c>
      <c r="O303" s="1204">
        <f t="shared" si="37"/>
        <v>0</v>
      </c>
      <c r="P303" s="1218">
        <f t="shared" si="37"/>
        <v>0</v>
      </c>
      <c r="Q303" s="1215">
        <f t="shared" si="37"/>
        <v>0</v>
      </c>
      <c r="R303" s="1215">
        <f t="shared" si="37"/>
        <v>0</v>
      </c>
      <c r="S303" s="1216">
        <f t="shared" si="37"/>
        <v>0</v>
      </c>
      <c r="T303" s="1216">
        <f t="shared" si="37"/>
        <v>0</v>
      </c>
      <c r="U303" s="1217">
        <f>IF(ISERROR(VLOOKUP($A303,기획현황!$F:$BS,기획현황!$AM$1,FALSE))=TRUE,0,VLOOKUP($A303,기획현황!$F:$BS,기획현황!$AM$1,FALSE))</f>
        <v>0</v>
      </c>
      <c r="V303" s="1212">
        <f t="shared" si="33"/>
        <v>0</v>
      </c>
      <c r="W303" s="1213">
        <f>IF(ISERROR(VLOOKUP($A303,기획현황!$F:$BS,기획현황!$BG$1,FALSE))=TRUE,0,VLOOKUP($A303,기획현황!$F:$BS,기획현황!$BG$1,FALSE))</f>
        <v>0</v>
      </c>
      <c r="X303" s="1212"/>
      <c r="Y303" s="231"/>
      <c r="Z303" s="1204">
        <f t="shared" si="35"/>
        <v>0</v>
      </c>
      <c r="AA303" s="1205">
        <f t="shared" si="35"/>
        <v>0</v>
      </c>
      <c r="AB303" s="1220">
        <f t="shared" si="35"/>
        <v>0</v>
      </c>
      <c r="AC303" s="1214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204">
        <f t="shared" si="36"/>
        <v>0</v>
      </c>
      <c r="AE303" s="1215">
        <f t="shared" si="36"/>
        <v>0</v>
      </c>
      <c r="AF303" s="1215">
        <f t="shared" si="36"/>
        <v>0</v>
      </c>
      <c r="AG303" s="1215">
        <f t="shared" si="36"/>
        <v>0</v>
      </c>
      <c r="AH303" s="1216">
        <f t="shared" si="36"/>
        <v>0</v>
      </c>
      <c r="AI303" s="1216">
        <f t="shared" si="36"/>
        <v>0</v>
      </c>
      <c r="AJ303" s="1217">
        <f>IF(ISERROR(VLOOKUP($A303,기획현황!$F:$BS,기획현황!$AM$1,FALSE))=TRUE,0,VLOOKUP($A303,기획현황!$F:$BS,기획현황!$AM$1,FALSE))</f>
        <v>0</v>
      </c>
      <c r="AK303" s="1212">
        <f t="shared" si="32"/>
        <v>0</v>
      </c>
      <c r="AL303" s="31"/>
    </row>
    <row r="304" spans="2:38" ht="53.25" customHeight="1">
      <c r="B304" s="304" t="str">
        <f t="shared" si="34"/>
        <v/>
      </c>
      <c r="C304" s="1199">
        <f>IF(ISERROR(VLOOKUP($A304,기획현황!$F:$BS,기획현황!$AG$1,FALSE))=TRUE,0,VLOOKUP($A304,기획현황!$F:$BS,기획현황!$AG$1,FALSE))</f>
        <v>0</v>
      </c>
      <c r="D304" s="1199">
        <f>IF(ISERROR(VLOOKUP($A304,기획현황!$F:$BS,기획현황!$AK$1,FALSE))=TRUE,0,VLOOKUP($A304,기획현황!$F:$BS,기획현황!$AK$1,FALSE))</f>
        <v>0</v>
      </c>
      <c r="F304" s="1222"/>
      <c r="G304" s="1201" t="str">
        <f>IF(ISERROR(VLOOKUP($A304,기획현황!$F:$BS,기획현황!$U$1,FALSE))=TRUE,"",VLOOKUP($A304,기획현황!$F:$BS,기획현황!$U$1,FALSE))</f>
        <v/>
      </c>
      <c r="H304" s="1201" t="str">
        <f>IF(ISERROR(VLOOKUP($A304,기획현황!$F:$BS,기획현황!$X$1,FALSE))=TRUE,"",VLOOKUP($A304,기획현황!$F:$BS,기획현황!$X$1,FALSE))</f>
        <v/>
      </c>
      <c r="I304" s="1202" t="str">
        <f>IF(ISERROR(VLOOKUP($A304,기획현황!$F:$BS,기획현황!$AG$1,FALSE))=TRUE,"",VLOOKUP($A304,기획현황!$F:$BS,기획현황!$AG$1,FALSE))</f>
        <v/>
      </c>
      <c r="J304" s="1219">
        <f>SUMIF(기획현황!$F:$F,$A304,기획현황!$AF:$AF)</f>
        <v>0</v>
      </c>
      <c r="K304" s="1204">
        <f>IF(ISERROR(VLOOKUP($A304,기획현황!$F:$BS,기획현황!$AU$1,FALSE))=TRUE,0,VLOOKUP($A304,기획현황!$F:$BS,기획현황!$AU$1,FALSE))</f>
        <v>0</v>
      </c>
      <c r="L304" s="1205">
        <f>IF(ISERROR(VLOOKUP($A304,기획현황!$F:$BS,기획현황!$AV$1,FALSE))=TRUE,0,VLOOKUP($A304,기획현황!$F:$BS,기획현황!$AV$1,FALSE))</f>
        <v>0</v>
      </c>
      <c r="M304" s="1206">
        <f>IF(ISERROR(VLOOKUP($A304,기획현황!$F:$BS,기획현황!$AW$1,FALSE))=TRUE,0,VLOOKUP($A304,기획현황!$F:$BS,기획현황!$AW$1,FALSE))</f>
        <v>0</v>
      </c>
      <c r="N304" s="1214">
        <f>IF(ISERROR(VLOOKUP($A304,기획현황!$F:$BS,기획현황!$AP$1,FALSE))=TRUE,0,VLOOKUP($A304,기획현황!$F:$BS,기획현황!$AP$1,FALSE))</f>
        <v>0</v>
      </c>
      <c r="O304" s="1204">
        <f t="shared" si="37"/>
        <v>0</v>
      </c>
      <c r="P304" s="1218">
        <f t="shared" si="37"/>
        <v>0</v>
      </c>
      <c r="Q304" s="1215">
        <f t="shared" si="37"/>
        <v>0</v>
      </c>
      <c r="R304" s="1215">
        <f t="shared" si="37"/>
        <v>0</v>
      </c>
      <c r="S304" s="1216">
        <f t="shared" si="37"/>
        <v>0</v>
      </c>
      <c r="T304" s="1216">
        <f t="shared" si="37"/>
        <v>0</v>
      </c>
      <c r="U304" s="1217">
        <f>IF(ISERROR(VLOOKUP($A304,기획현황!$F:$BS,기획현황!$AM$1,FALSE))=TRUE,0,VLOOKUP($A304,기획현황!$F:$BS,기획현황!$AM$1,FALSE))</f>
        <v>0</v>
      </c>
      <c r="V304" s="1212">
        <f t="shared" si="33"/>
        <v>0</v>
      </c>
      <c r="W304" s="1213">
        <f>IF(ISERROR(VLOOKUP($A304,기획현황!$F:$BS,기획현황!$BG$1,FALSE))=TRUE,0,VLOOKUP($A304,기획현황!$F:$BS,기획현황!$BG$1,FALSE))</f>
        <v>0</v>
      </c>
      <c r="X304" s="1212"/>
      <c r="Y304" s="231"/>
      <c r="Z304" s="1204">
        <f t="shared" si="35"/>
        <v>0</v>
      </c>
      <c r="AA304" s="1205">
        <f t="shared" si="35"/>
        <v>0</v>
      </c>
      <c r="AB304" s="1220">
        <f t="shared" si="35"/>
        <v>0</v>
      </c>
      <c r="AC304" s="1214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204">
        <f t="shared" si="36"/>
        <v>0</v>
      </c>
      <c r="AE304" s="1215">
        <f t="shared" si="36"/>
        <v>0</v>
      </c>
      <c r="AF304" s="1215">
        <f t="shared" si="36"/>
        <v>0</v>
      </c>
      <c r="AG304" s="1215">
        <f t="shared" si="36"/>
        <v>0</v>
      </c>
      <c r="AH304" s="1216">
        <f t="shared" si="36"/>
        <v>0</v>
      </c>
      <c r="AI304" s="1216">
        <f t="shared" si="36"/>
        <v>0</v>
      </c>
      <c r="AJ304" s="1217">
        <f>IF(ISERROR(VLOOKUP($A304,기획현황!$F:$BS,기획현황!$AM$1,FALSE))=TRUE,0,VLOOKUP($A304,기획현황!$F:$BS,기획현황!$AM$1,FALSE))</f>
        <v>0</v>
      </c>
      <c r="AK304" s="1212">
        <f t="shared" si="32"/>
        <v>0</v>
      </c>
      <c r="AL304" s="31"/>
    </row>
    <row r="305" spans="2:38" ht="53.25" customHeight="1">
      <c r="B305" s="304" t="str">
        <f t="shared" si="34"/>
        <v/>
      </c>
      <c r="C305" s="1199">
        <f>IF(ISERROR(VLOOKUP($A305,기획현황!$F:$BS,기획현황!$AG$1,FALSE))=TRUE,0,VLOOKUP($A305,기획현황!$F:$BS,기획현황!$AG$1,FALSE))</f>
        <v>0</v>
      </c>
      <c r="D305" s="1199">
        <f>IF(ISERROR(VLOOKUP($A305,기획현황!$F:$BS,기획현황!$AK$1,FALSE))=TRUE,0,VLOOKUP($A305,기획현황!$F:$BS,기획현황!$AK$1,FALSE))</f>
        <v>0</v>
      </c>
      <c r="F305" s="1222"/>
      <c r="G305" s="1201" t="str">
        <f>IF(ISERROR(VLOOKUP($A305,기획현황!$F:$BS,기획현황!$U$1,FALSE))=TRUE,"",VLOOKUP($A305,기획현황!$F:$BS,기획현황!$U$1,FALSE))</f>
        <v/>
      </c>
      <c r="H305" s="1201" t="str">
        <f>IF(ISERROR(VLOOKUP($A305,기획현황!$F:$BS,기획현황!$X$1,FALSE))=TRUE,"",VLOOKUP($A305,기획현황!$F:$BS,기획현황!$X$1,FALSE))</f>
        <v/>
      </c>
      <c r="I305" s="1202" t="str">
        <f>IF(ISERROR(VLOOKUP($A305,기획현황!$F:$BS,기획현황!$AG$1,FALSE))=TRUE,"",VLOOKUP($A305,기획현황!$F:$BS,기획현황!$AG$1,FALSE))</f>
        <v/>
      </c>
      <c r="J305" s="1219">
        <f>SUMIF(기획현황!$F:$F,$A305,기획현황!$AF:$AF)</f>
        <v>0</v>
      </c>
      <c r="K305" s="1204">
        <f>IF(ISERROR(VLOOKUP($A305,기획현황!$F:$BS,기획현황!$AU$1,FALSE))=TRUE,0,VLOOKUP($A305,기획현황!$F:$BS,기획현황!$AU$1,FALSE))</f>
        <v>0</v>
      </c>
      <c r="L305" s="1205">
        <f>IF(ISERROR(VLOOKUP($A305,기획현황!$F:$BS,기획현황!$AV$1,FALSE))=TRUE,0,VLOOKUP($A305,기획현황!$F:$BS,기획현황!$AV$1,FALSE))</f>
        <v>0</v>
      </c>
      <c r="M305" s="1206">
        <f>IF(ISERROR(VLOOKUP($A305,기획현황!$F:$BS,기획현황!$AW$1,FALSE))=TRUE,0,VLOOKUP($A305,기획현황!$F:$BS,기획현황!$AW$1,FALSE))</f>
        <v>0</v>
      </c>
      <c r="N305" s="1214">
        <f>IF(ISERROR(VLOOKUP($A305,기획현황!$F:$BS,기획현황!$AP$1,FALSE))=TRUE,0,VLOOKUP($A305,기획현황!$F:$BS,기획현황!$AP$1,FALSE))</f>
        <v>0</v>
      </c>
      <c r="O305" s="1204">
        <f t="shared" si="37"/>
        <v>0</v>
      </c>
      <c r="P305" s="1218">
        <f t="shared" si="37"/>
        <v>0</v>
      </c>
      <c r="Q305" s="1215">
        <f t="shared" si="37"/>
        <v>0</v>
      </c>
      <c r="R305" s="1215">
        <f t="shared" si="37"/>
        <v>0</v>
      </c>
      <c r="S305" s="1216">
        <f t="shared" si="37"/>
        <v>0</v>
      </c>
      <c r="T305" s="1216">
        <f t="shared" si="37"/>
        <v>0</v>
      </c>
      <c r="U305" s="1217">
        <f>IF(ISERROR(VLOOKUP($A305,기획현황!$F:$BS,기획현황!$AM$1,FALSE))=TRUE,0,VLOOKUP($A305,기획현황!$F:$BS,기획현황!$AM$1,FALSE))</f>
        <v>0</v>
      </c>
      <c r="V305" s="1212">
        <f t="shared" si="33"/>
        <v>0</v>
      </c>
      <c r="W305" s="1213">
        <f>IF(ISERROR(VLOOKUP($A305,기획현황!$F:$BS,기획현황!$BG$1,FALSE))=TRUE,0,VLOOKUP($A305,기획현황!$F:$BS,기획현황!$BG$1,FALSE))</f>
        <v>0</v>
      </c>
      <c r="X305" s="1212"/>
      <c r="Y305" s="231"/>
      <c r="Z305" s="1204">
        <f t="shared" si="35"/>
        <v>0</v>
      </c>
      <c r="AA305" s="1205">
        <f t="shared" si="35"/>
        <v>0</v>
      </c>
      <c r="AB305" s="1220">
        <f t="shared" si="35"/>
        <v>0</v>
      </c>
      <c r="AC305" s="1214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204">
        <f t="shared" si="36"/>
        <v>0</v>
      </c>
      <c r="AE305" s="1215">
        <f t="shared" si="36"/>
        <v>0</v>
      </c>
      <c r="AF305" s="1215">
        <f t="shared" si="36"/>
        <v>0</v>
      </c>
      <c r="AG305" s="1215">
        <f t="shared" si="36"/>
        <v>0</v>
      </c>
      <c r="AH305" s="1216">
        <f t="shared" si="36"/>
        <v>0</v>
      </c>
      <c r="AI305" s="1216">
        <f t="shared" si="36"/>
        <v>0</v>
      </c>
      <c r="AJ305" s="1217">
        <f>IF(ISERROR(VLOOKUP($A305,기획현황!$F:$BS,기획현황!$AM$1,FALSE))=TRUE,0,VLOOKUP($A305,기획현황!$F:$BS,기획현황!$AM$1,FALSE))</f>
        <v>0</v>
      </c>
      <c r="AK305" s="1212">
        <f t="shared" si="32"/>
        <v>0</v>
      </c>
      <c r="AL305" s="31"/>
    </row>
    <row r="306" spans="2:38" ht="53.25" customHeight="1">
      <c r="B306" s="304" t="str">
        <f t="shared" si="34"/>
        <v/>
      </c>
      <c r="C306" s="1199">
        <f>IF(ISERROR(VLOOKUP($A306,기획현황!$F:$BS,기획현황!$AG$1,FALSE))=TRUE,0,VLOOKUP($A306,기획현황!$F:$BS,기획현황!$AG$1,FALSE))</f>
        <v>0</v>
      </c>
      <c r="D306" s="1199">
        <f>IF(ISERROR(VLOOKUP($A306,기획현황!$F:$BS,기획현황!$AK$1,FALSE))=TRUE,0,VLOOKUP($A306,기획현황!$F:$BS,기획현황!$AK$1,FALSE))</f>
        <v>0</v>
      </c>
      <c r="F306" s="1222"/>
      <c r="G306" s="1201" t="str">
        <f>IF(ISERROR(VLOOKUP($A306,기획현황!$F:$BS,기획현황!$U$1,FALSE))=TRUE,"",VLOOKUP($A306,기획현황!$F:$BS,기획현황!$U$1,FALSE))</f>
        <v/>
      </c>
      <c r="H306" s="1201" t="str">
        <f>IF(ISERROR(VLOOKUP($A306,기획현황!$F:$BS,기획현황!$X$1,FALSE))=TRUE,"",VLOOKUP($A306,기획현황!$F:$BS,기획현황!$X$1,FALSE))</f>
        <v/>
      </c>
      <c r="I306" s="1202" t="str">
        <f>IF(ISERROR(VLOOKUP($A306,기획현황!$F:$BS,기획현황!$AG$1,FALSE))=TRUE,"",VLOOKUP($A306,기획현황!$F:$BS,기획현황!$AG$1,FALSE))</f>
        <v/>
      </c>
      <c r="J306" s="1219">
        <f>SUMIF(기획현황!$F:$F,$A306,기획현황!$AF:$AF)</f>
        <v>0</v>
      </c>
      <c r="K306" s="1204">
        <f>IF(ISERROR(VLOOKUP($A306,기획현황!$F:$BS,기획현황!$AU$1,FALSE))=TRUE,0,VLOOKUP($A306,기획현황!$F:$BS,기획현황!$AU$1,FALSE))</f>
        <v>0</v>
      </c>
      <c r="L306" s="1205">
        <f>IF(ISERROR(VLOOKUP($A306,기획현황!$F:$BS,기획현황!$AV$1,FALSE))=TRUE,0,VLOOKUP($A306,기획현황!$F:$BS,기획현황!$AV$1,FALSE))</f>
        <v>0</v>
      </c>
      <c r="M306" s="1206">
        <f>IF(ISERROR(VLOOKUP($A306,기획현황!$F:$BS,기획현황!$AW$1,FALSE))=TRUE,0,VLOOKUP($A306,기획현황!$F:$BS,기획현황!$AW$1,FALSE))</f>
        <v>0</v>
      </c>
      <c r="N306" s="1214">
        <f>IF(ISERROR(VLOOKUP($A306,기획현황!$F:$BS,기획현황!$AP$1,FALSE))=TRUE,0,VLOOKUP($A306,기획현황!$F:$BS,기획현황!$AP$1,FALSE))</f>
        <v>0</v>
      </c>
      <c r="O306" s="1204">
        <f t="shared" si="37"/>
        <v>0</v>
      </c>
      <c r="P306" s="1218">
        <f t="shared" si="37"/>
        <v>0</v>
      </c>
      <c r="Q306" s="1215">
        <f t="shared" si="37"/>
        <v>0</v>
      </c>
      <c r="R306" s="1215">
        <f t="shared" si="37"/>
        <v>0</v>
      </c>
      <c r="S306" s="1216">
        <f t="shared" si="37"/>
        <v>0</v>
      </c>
      <c r="T306" s="1216">
        <f t="shared" si="37"/>
        <v>0</v>
      </c>
      <c r="U306" s="1217">
        <f>IF(ISERROR(VLOOKUP($A306,기획현황!$F:$BS,기획현황!$AM$1,FALSE))=TRUE,0,VLOOKUP($A306,기획현황!$F:$BS,기획현황!$AM$1,FALSE))</f>
        <v>0</v>
      </c>
      <c r="V306" s="1212">
        <f t="shared" si="33"/>
        <v>0</v>
      </c>
      <c r="W306" s="1213">
        <f>IF(ISERROR(VLOOKUP($A306,기획현황!$F:$BS,기획현황!$BG$1,FALSE))=TRUE,0,VLOOKUP($A306,기획현황!$F:$BS,기획현황!$BG$1,FALSE))</f>
        <v>0</v>
      </c>
      <c r="X306" s="1212"/>
      <c r="Y306" s="231"/>
      <c r="Z306" s="1204">
        <f t="shared" si="35"/>
        <v>0</v>
      </c>
      <c r="AA306" s="1205">
        <f t="shared" si="35"/>
        <v>0</v>
      </c>
      <c r="AB306" s="1220">
        <f t="shared" si="35"/>
        <v>0</v>
      </c>
      <c r="AC306" s="1214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204">
        <f t="shared" si="36"/>
        <v>0</v>
      </c>
      <c r="AE306" s="1215">
        <f t="shared" si="36"/>
        <v>0</v>
      </c>
      <c r="AF306" s="1215">
        <f t="shared" si="36"/>
        <v>0</v>
      </c>
      <c r="AG306" s="1215">
        <f t="shared" si="36"/>
        <v>0</v>
      </c>
      <c r="AH306" s="1216">
        <f t="shared" si="36"/>
        <v>0</v>
      </c>
      <c r="AI306" s="1216">
        <f t="shared" si="36"/>
        <v>0</v>
      </c>
      <c r="AJ306" s="1217">
        <f>IF(ISERROR(VLOOKUP($A306,기획현황!$F:$BS,기획현황!$AM$1,FALSE))=TRUE,0,VLOOKUP($A306,기획현황!$F:$BS,기획현황!$AM$1,FALSE))</f>
        <v>0</v>
      </c>
      <c r="AK306" s="1212">
        <f t="shared" si="32"/>
        <v>0</v>
      </c>
      <c r="AL306" s="31"/>
    </row>
    <row r="307" spans="2:38" ht="53.25" customHeight="1">
      <c r="F307" s="61"/>
    </row>
    <row r="308" spans="2:38" ht="53.25" customHeight="1">
      <c r="F308" s="61"/>
    </row>
    <row r="309" spans="2:38" ht="53.25" customHeight="1">
      <c r="F309" s="61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69">
    <cfRule type="expression" dxfId="704" priority="8">
      <formula>$I6="TTL"</formula>
    </cfRule>
  </conditionalFormatting>
  <conditionalFormatting sqref="F6:F33">
    <cfRule type="expression" dxfId="703" priority="7">
      <formula>$I6="TTL"</formula>
    </cfRule>
  </conditionalFormatting>
  <conditionalFormatting sqref="F6:F56">
    <cfRule type="expression" dxfId="702" priority="6">
      <formula>$I6="TTL"</formula>
    </cfRule>
  </conditionalFormatting>
  <conditionalFormatting sqref="F12">
    <cfRule type="expression" dxfId="701" priority="5">
      <formula>$I12="TTL"</formula>
    </cfRule>
  </conditionalFormatting>
  <conditionalFormatting sqref="F13">
    <cfRule type="expression" dxfId="700" priority="4">
      <formula>$I13="TTL"</formula>
    </cfRule>
  </conditionalFormatting>
  <conditionalFormatting sqref="F30">
    <cfRule type="expression" dxfId="699" priority="3">
      <formula>$I30="TTL"</formula>
    </cfRule>
  </conditionalFormatting>
  <conditionalFormatting sqref="F31">
    <cfRule type="expression" dxfId="698" priority="2">
      <formula>$I31="TTL"</formula>
    </cfRule>
  </conditionalFormatting>
  <conditionalFormatting sqref="F6:F11">
    <cfRule type="expression" dxfId="697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H19" sqref="H19:Q128"/>
    </sheetView>
  </sheetViews>
  <sheetFormatPr defaultRowHeight="16.5" customHeight="1" outlineLevelCol="1"/>
  <cols>
    <col min="1" max="1" width="6.109375" style="482" hidden="1" customWidth="1" outlineLevel="1"/>
    <col min="2" max="2" width="1.109375" style="326" customWidth="1" collapsed="1"/>
    <col min="3" max="3" width="9.21875" style="326" customWidth="1"/>
    <col min="4" max="5" width="10.21875" style="331" customWidth="1"/>
    <col min="6" max="6" width="9.77734375" style="331" customWidth="1"/>
    <col min="7" max="7" width="10" style="351" customWidth="1"/>
    <col min="8" max="8" width="9.44140625" style="338" hidden="1" customWidth="1" outlineLevel="1"/>
    <col min="9" max="9" width="9.44140625" style="351" hidden="1" customWidth="1" outlineLevel="1"/>
    <col min="10" max="10" width="9.44140625" style="338" hidden="1" customWidth="1" outlineLevel="1"/>
    <col min="11" max="11" width="9.44140625" style="351" hidden="1" customWidth="1" outlineLevel="1"/>
    <col min="12" max="12" width="9.44140625" style="338" hidden="1" customWidth="1" outlineLevel="1"/>
    <col min="13" max="13" width="9.44140625" style="351" hidden="1" customWidth="1" outlineLevel="1"/>
    <col min="14" max="14" width="9.44140625" style="338" hidden="1" customWidth="1" outlineLevel="1"/>
    <col min="15" max="15" width="9.44140625" style="351" hidden="1" customWidth="1" outlineLevel="1"/>
    <col min="16" max="16" width="9.44140625" style="338" hidden="1" customWidth="1" outlineLevel="1"/>
    <col min="17" max="17" width="9.44140625" style="351" hidden="1" customWidth="1" outlineLevel="1"/>
    <col min="18" max="18" width="9.88671875" style="515" bestFit="1" customWidth="1" collapsed="1"/>
    <col min="19" max="20" width="9.88671875" style="515" customWidth="1"/>
    <col min="21" max="21" width="9.6640625" style="516" customWidth="1"/>
    <col min="22" max="22" width="10.5546875" style="351" customWidth="1"/>
    <col min="23" max="23" width="11.44140625" style="328" customWidth="1"/>
    <col min="24" max="24" width="11.44140625" style="331" customWidth="1"/>
    <col min="25" max="26" width="11.44140625" style="338" customWidth="1"/>
    <col min="27" max="27" width="15" style="460" bestFit="1" customWidth="1"/>
    <col min="28" max="28" width="8.88671875" style="331"/>
    <col min="29" max="37" width="8.88671875" style="319"/>
    <col min="38" max="38" width="6.44140625" style="319" customWidth="1"/>
    <col min="39" max="40" width="8.88671875" style="319"/>
    <col min="41" max="41" width="7.5546875" style="319" customWidth="1"/>
    <col min="42" max="16384" width="8.88671875" style="319"/>
  </cols>
  <sheetData>
    <row r="1" spans="1:32" s="20" customFormat="1" ht="25.5">
      <c r="A1" s="72"/>
      <c r="B1" s="16"/>
      <c r="C1" s="74" t="s">
        <v>1688</v>
      </c>
      <c r="D1" s="73"/>
      <c r="E1" s="74"/>
      <c r="F1" s="75"/>
      <c r="G1" s="572"/>
      <c r="H1" s="573"/>
      <c r="I1" s="77"/>
      <c r="J1" s="484"/>
      <c r="K1" s="77"/>
      <c r="L1" s="484"/>
      <c r="M1" s="77"/>
      <c r="N1" s="484"/>
      <c r="O1" s="77"/>
      <c r="P1" s="484"/>
      <c r="Q1" s="77"/>
      <c r="R1" s="507"/>
      <c r="S1" s="507"/>
      <c r="T1" s="507"/>
      <c r="U1" s="508"/>
      <c r="V1" s="77"/>
      <c r="W1" s="21"/>
      <c r="Y1" s="22"/>
      <c r="Z1" s="22"/>
      <c r="AA1" s="23"/>
      <c r="AB1" s="19"/>
      <c r="AF1" s="19"/>
    </row>
    <row r="2" spans="1:32" s="320" customFormat="1" ht="16.5" customHeight="1">
      <c r="A2" s="1414"/>
      <c r="B2" s="317"/>
      <c r="G2" s="321"/>
      <c r="H2" s="324"/>
      <c r="I2" s="321"/>
      <c r="J2" s="324"/>
      <c r="K2" s="321"/>
      <c r="L2" s="324"/>
      <c r="M2" s="321"/>
      <c r="N2" s="324"/>
      <c r="O2" s="321"/>
      <c r="P2" s="324"/>
      <c r="Q2" s="321"/>
      <c r="R2" s="509"/>
      <c r="S2" s="509"/>
      <c r="T2" s="509"/>
      <c r="U2" s="509"/>
      <c r="V2" s="452"/>
      <c r="W2" s="322"/>
      <c r="Y2" s="324"/>
      <c r="Z2" s="324"/>
      <c r="AA2" s="453"/>
      <c r="AF2" s="451"/>
    </row>
    <row r="3" spans="1:32" s="320" customFormat="1" ht="16.5" customHeight="1">
      <c r="A3" s="1414"/>
      <c r="B3" s="317"/>
      <c r="C3" s="487" t="s">
        <v>1689</v>
      </c>
      <c r="D3" s="1419" t="s">
        <v>1717</v>
      </c>
      <c r="E3" s="1420"/>
      <c r="F3" s="1420"/>
      <c r="G3" s="1421"/>
      <c r="H3" s="527" t="str">
        <f>IF(ISERROR(VLOOKUP(MID($D$3,10,100)&amp;$A19,기획현황!$F:$BR,기획현황!$AG$1,FALSE))=TRUE,"",VLOOKUP(MID($D$3,10,100)&amp;$A19,기획현황!$F:$BR,기획현황!$AG$1,FALSE))</f>
        <v/>
      </c>
      <c r="I3" s="321"/>
      <c r="J3" s="324"/>
      <c r="K3" s="321"/>
      <c r="L3" s="324"/>
      <c r="M3" s="321"/>
      <c r="N3" s="324"/>
      <c r="O3" s="321"/>
      <c r="P3" s="324"/>
      <c r="Q3" s="321"/>
      <c r="R3" s="509"/>
      <c r="S3" s="509"/>
      <c r="T3" s="509"/>
      <c r="U3" s="509"/>
      <c r="V3" s="452"/>
      <c r="W3" s="322"/>
      <c r="Y3" s="324"/>
      <c r="Z3" s="324"/>
      <c r="AA3" s="453"/>
      <c r="AF3" s="451"/>
    </row>
    <row r="4" spans="1:32" s="320" customFormat="1" ht="16.5" customHeight="1">
      <c r="A4" s="1414"/>
      <c r="B4" s="317"/>
      <c r="G4" s="321"/>
      <c r="H4" s="324"/>
      <c r="I4" s="321"/>
      <c r="J4" s="324"/>
      <c r="K4" s="321"/>
      <c r="L4" s="324"/>
      <c r="M4" s="321"/>
      <c r="N4" s="324"/>
      <c r="O4" s="321"/>
      <c r="P4" s="324"/>
      <c r="Q4" s="321"/>
      <c r="R4" s="509"/>
      <c r="S4" s="509"/>
      <c r="T4" s="509"/>
      <c r="U4" s="509"/>
      <c r="V4" s="452"/>
      <c r="W4" s="322"/>
      <c r="Y4" s="324"/>
      <c r="Z4" s="324"/>
      <c r="AA4" s="453"/>
      <c r="AF4" s="451"/>
    </row>
    <row r="5" spans="1:32" s="497" customFormat="1" ht="16.5" customHeight="1">
      <c r="A5" s="1414"/>
      <c r="B5" s="495"/>
      <c r="C5" s="496" t="s">
        <v>1704</v>
      </c>
      <c r="G5" s="498"/>
      <c r="H5" s="499"/>
      <c r="I5" s="498"/>
      <c r="J5" s="499"/>
      <c r="K5" s="498"/>
      <c r="L5" s="499"/>
      <c r="M5" s="498"/>
      <c r="N5" s="499"/>
      <c r="O5" s="498"/>
      <c r="P5" s="499"/>
      <c r="Q5" s="498"/>
      <c r="R5" s="510"/>
      <c r="S5" s="510"/>
      <c r="T5" s="510"/>
      <c r="U5" s="510"/>
      <c r="V5" s="500"/>
      <c r="W5" s="501"/>
      <c r="Y5" s="499"/>
      <c r="Z5" s="499"/>
      <c r="AA5" s="502"/>
      <c r="AF5" s="503"/>
    </row>
    <row r="6" spans="1:32" s="320" customFormat="1" ht="6.75" customHeight="1">
      <c r="A6" s="1414"/>
      <c r="B6" s="317"/>
      <c r="G6" s="321"/>
      <c r="H6" s="324"/>
      <c r="I6" s="321"/>
      <c r="J6" s="324"/>
      <c r="K6" s="321"/>
      <c r="L6" s="324"/>
      <c r="M6" s="321"/>
      <c r="N6" s="324"/>
      <c r="O6" s="321"/>
      <c r="P6" s="324"/>
      <c r="Q6" s="321"/>
      <c r="R6" s="509"/>
      <c r="S6" s="509"/>
      <c r="T6" s="509"/>
      <c r="U6" s="509"/>
      <c r="V6" s="452"/>
      <c r="W6" s="322"/>
      <c r="Y6" s="324"/>
      <c r="Z6" s="324"/>
      <c r="AA6" s="453"/>
      <c r="AF6" s="451"/>
    </row>
    <row r="7" spans="1:32" s="320" customFormat="1" ht="27">
      <c r="A7" s="1414"/>
      <c r="B7" s="317"/>
      <c r="C7" s="517" t="s">
        <v>1697</v>
      </c>
      <c r="D7" s="518" t="s">
        <v>1698</v>
      </c>
      <c r="E7" s="518" t="s">
        <v>1699</v>
      </c>
      <c r="F7" s="519" t="s">
        <v>1705</v>
      </c>
      <c r="G7" s="520" t="s">
        <v>1706</v>
      </c>
      <c r="H7" s="324"/>
      <c r="I7" s="321"/>
      <c r="J7" s="324"/>
      <c r="K7" s="321"/>
      <c r="L7" s="324"/>
      <c r="M7" s="321"/>
      <c r="N7" s="324"/>
      <c r="O7" s="321"/>
      <c r="P7" s="324"/>
      <c r="Q7" s="321"/>
      <c r="R7" s="509"/>
      <c r="S7" s="509"/>
      <c r="T7" s="509"/>
      <c r="U7" s="509"/>
      <c r="V7" s="452"/>
      <c r="W7" s="322"/>
      <c r="Y7" s="324"/>
      <c r="Z7" s="324"/>
      <c r="AA7" s="453"/>
      <c r="AF7" s="451"/>
    </row>
    <row r="8" spans="1:32" s="320" customFormat="1" ht="16.5" customHeight="1">
      <c r="A8" s="1414"/>
      <c r="B8" s="317"/>
      <c r="C8" s="517" t="s">
        <v>1700</v>
      </c>
      <c r="D8" s="529">
        <f>IF($T$129=0,0,$T$129*IF(VLOOKUP($H$3,'TARGET MU'!$A:$P,'TARGET MU'!L$1,FALSE)="",0,VLOOKUP($H$3,'TARGET MU'!$A:$P,'TARGET MU'!L$1,FALSE)))</f>
        <v>0</v>
      </c>
      <c r="E8" s="529"/>
      <c r="F8" s="533">
        <f>D8-E8</f>
        <v>0</v>
      </c>
      <c r="G8" s="486"/>
      <c r="H8" s="324"/>
      <c r="I8" s="321"/>
      <c r="J8" s="324"/>
      <c r="K8" s="321"/>
      <c r="L8" s="324"/>
      <c r="M8" s="321"/>
      <c r="N8" s="324"/>
      <c r="O8" s="321"/>
      <c r="P8" s="324"/>
      <c r="Q8" s="321"/>
      <c r="R8" s="509"/>
      <c r="S8" s="509"/>
      <c r="T8" s="509"/>
      <c r="U8" s="509"/>
      <c r="V8" s="452"/>
      <c r="W8" s="322"/>
      <c r="Y8" s="324"/>
      <c r="Z8" s="324"/>
      <c r="AA8" s="453"/>
      <c r="AF8" s="451"/>
    </row>
    <row r="9" spans="1:32" s="320" customFormat="1" ht="16.5" customHeight="1">
      <c r="A9" s="1414"/>
      <c r="B9" s="317"/>
      <c r="C9" s="517" t="s">
        <v>1701</v>
      </c>
      <c r="D9" s="529">
        <f>IF($T$129=0,0,$T$129*IF(VLOOKUP($H$3,'TARGET MU'!$A:$P,'TARGET MU'!N$1,FALSE)="",0,VLOOKUP($H$3,'TARGET MU'!$A:$P,'TARGET MU'!N$1,FALSE)))</f>
        <v>0</v>
      </c>
      <c r="E9" s="529"/>
      <c r="F9" s="533">
        <f>D9-E9</f>
        <v>0</v>
      </c>
      <c r="G9" s="486"/>
      <c r="H9" s="324"/>
      <c r="I9" s="321"/>
      <c r="J9" s="324"/>
      <c r="K9" s="321"/>
      <c r="L9" s="324"/>
      <c r="M9" s="321"/>
      <c r="N9" s="324"/>
      <c r="O9" s="321"/>
      <c r="P9" s="324"/>
      <c r="Q9" s="321"/>
      <c r="R9" s="509"/>
      <c r="S9" s="509"/>
      <c r="T9" s="509"/>
      <c r="U9" s="509"/>
      <c r="V9" s="452"/>
      <c r="W9" s="322"/>
      <c r="Y9" s="324"/>
      <c r="Z9" s="324"/>
      <c r="AA9" s="453"/>
      <c r="AF9" s="451"/>
    </row>
    <row r="10" spans="1:32" s="320" customFormat="1" ht="16.5" customHeight="1">
      <c r="A10" s="1414"/>
      <c r="B10" s="317"/>
      <c r="C10" s="517" t="s">
        <v>1702</v>
      </c>
      <c r="D10" s="529">
        <f>IF($T$129=0,0,$T$129*IF(VLOOKUP($H$3,'TARGET MU'!$A:$P,'TARGET MU'!P$1,FALSE)="",0,VLOOKUP($H$3,'TARGET MU'!$A:$P,'TARGET MU'!P$1,FALSE)))</f>
        <v>0</v>
      </c>
      <c r="E10" s="529"/>
      <c r="F10" s="529"/>
      <c r="G10" s="486"/>
      <c r="H10" s="324"/>
      <c r="I10" s="321"/>
      <c r="J10" s="324"/>
      <c r="K10" s="321"/>
      <c r="L10" s="324"/>
      <c r="M10" s="321"/>
      <c r="N10" s="324"/>
      <c r="O10" s="321"/>
      <c r="P10" s="324"/>
      <c r="Q10" s="321"/>
      <c r="R10" s="509"/>
      <c r="S10" s="509"/>
      <c r="T10" s="509"/>
      <c r="U10" s="509"/>
      <c r="V10" s="452"/>
      <c r="W10" s="322"/>
      <c r="Y10" s="324"/>
      <c r="Z10" s="324"/>
      <c r="AA10" s="453"/>
      <c r="AF10" s="451"/>
    </row>
    <row r="11" spans="1:32" s="320" customFormat="1" ht="16.5" customHeight="1">
      <c r="A11" s="1414"/>
      <c r="B11" s="317"/>
      <c r="C11" s="517" t="s">
        <v>1703</v>
      </c>
      <c r="D11" s="521">
        <f>SUM(D8:D10)</f>
        <v>0</v>
      </c>
      <c r="E11" s="521">
        <f>SUM(E8:E10)</f>
        <v>0</v>
      </c>
      <c r="F11" s="521">
        <f>U129</f>
        <v>0</v>
      </c>
      <c r="G11" s="522"/>
      <c r="H11" s="324"/>
      <c r="I11" s="321"/>
      <c r="J11" s="324"/>
      <c r="K11" s="321"/>
      <c r="L11" s="324"/>
      <c r="M11" s="321"/>
      <c r="N11" s="324"/>
      <c r="O11" s="321"/>
      <c r="P11" s="324"/>
      <c r="Q11" s="321"/>
      <c r="R11" s="509"/>
      <c r="S11" s="509"/>
      <c r="T11" s="509"/>
      <c r="U11" s="509"/>
      <c r="V11" s="452"/>
      <c r="W11" s="322"/>
      <c r="Y11" s="324"/>
      <c r="Z11" s="324"/>
      <c r="AA11" s="453"/>
      <c r="AF11" s="451"/>
    </row>
    <row r="12" spans="1:32" s="320" customFormat="1" ht="16.5" customHeight="1">
      <c r="A12" s="1414"/>
      <c r="B12" s="317"/>
      <c r="G12" s="321"/>
      <c r="H12" s="324"/>
      <c r="I12" s="321"/>
      <c r="J12" s="324"/>
      <c r="K12" s="321"/>
      <c r="L12" s="324"/>
      <c r="M12" s="321"/>
      <c r="N12" s="324"/>
      <c r="O12" s="321"/>
      <c r="P12" s="324"/>
      <c r="Q12" s="321"/>
      <c r="R12" s="509"/>
      <c r="S12" s="509"/>
      <c r="T12" s="509"/>
      <c r="U12" s="509"/>
      <c r="V12" s="452"/>
      <c r="W12" s="322"/>
      <c r="Y12" s="324"/>
      <c r="Z12" s="324"/>
      <c r="AA12" s="453"/>
      <c r="AF12" s="451"/>
    </row>
    <row r="13" spans="1:32" s="497" customFormat="1" ht="16.5" customHeight="1">
      <c r="A13" s="1414"/>
      <c r="B13" s="495"/>
      <c r="C13" s="496" t="s">
        <v>1687</v>
      </c>
      <c r="G13" s="498"/>
      <c r="H13" s="499"/>
      <c r="I13" s="498"/>
      <c r="J13" s="499"/>
      <c r="K13" s="498"/>
      <c r="L13" s="499"/>
      <c r="M13" s="498"/>
      <c r="N13" s="499"/>
      <c r="O13" s="498"/>
      <c r="P13" s="499"/>
      <c r="Q13" s="498"/>
      <c r="R13" s="510"/>
      <c r="S13" s="510"/>
      <c r="T13" s="510"/>
      <c r="U13" s="510"/>
      <c r="V13" s="500"/>
      <c r="W13" s="501"/>
      <c r="Y13" s="499"/>
      <c r="Z13" s="499"/>
      <c r="AA13" s="502"/>
      <c r="AF13" s="503"/>
    </row>
    <row r="14" spans="1:32" s="497" customFormat="1" ht="6.75" customHeight="1">
      <c r="A14" s="1414"/>
      <c r="B14" s="495"/>
      <c r="G14" s="498"/>
      <c r="H14" s="499"/>
      <c r="I14" s="498"/>
      <c r="J14" s="499"/>
      <c r="K14" s="498"/>
      <c r="L14" s="499"/>
      <c r="M14" s="498"/>
      <c r="N14" s="499"/>
      <c r="O14" s="498"/>
      <c r="P14" s="499"/>
      <c r="Q14" s="498"/>
      <c r="R14" s="510"/>
      <c r="S14" s="510"/>
      <c r="T14" s="510"/>
      <c r="U14" s="510"/>
      <c r="V14" s="500"/>
      <c r="W14" s="501"/>
      <c r="Y14" s="499"/>
      <c r="Z14" s="499"/>
      <c r="AA14" s="502"/>
      <c r="AF14" s="503"/>
    </row>
    <row r="15" spans="1:32" s="320" customFormat="1" ht="17.25" customHeight="1">
      <c r="A15" s="1414"/>
      <c r="B15" s="317"/>
      <c r="C15" s="487" t="s">
        <v>1709</v>
      </c>
      <c r="D15" s="526">
        <v>41297</v>
      </c>
      <c r="E15" s="324"/>
      <c r="F15" s="324"/>
      <c r="G15" s="324"/>
      <c r="H15" s="324"/>
      <c r="I15" s="321"/>
      <c r="J15" s="324"/>
      <c r="K15" s="321"/>
      <c r="L15" s="324"/>
      <c r="M15" s="321"/>
      <c r="N15" s="324"/>
      <c r="O15" s="321"/>
      <c r="P15" s="324"/>
      <c r="Q15" s="321"/>
      <c r="R15" s="534" t="s">
        <v>1711</v>
      </c>
      <c r="S15" s="509"/>
      <c r="T15" s="509"/>
      <c r="U15" s="509"/>
      <c r="V15" s="452"/>
      <c r="W15" s="322"/>
      <c r="Y15" s="324"/>
      <c r="Z15" s="324"/>
      <c r="AA15" s="453"/>
      <c r="AF15" s="451"/>
    </row>
    <row r="16" spans="1:32" s="333" customFormat="1" ht="6.75" customHeight="1">
      <c r="A16" s="1414"/>
      <c r="B16" s="326"/>
      <c r="C16" s="317"/>
      <c r="D16" s="332"/>
      <c r="E16" s="332"/>
      <c r="F16" s="332"/>
      <c r="G16" s="457"/>
      <c r="H16" s="335"/>
      <c r="I16" s="457"/>
      <c r="J16" s="335"/>
      <c r="K16" s="457"/>
      <c r="L16" s="335"/>
      <c r="M16" s="457"/>
      <c r="N16" s="335"/>
      <c r="O16" s="457"/>
      <c r="P16" s="335"/>
      <c r="Q16" s="457"/>
      <c r="R16" s="511"/>
      <c r="S16" s="511"/>
      <c r="T16" s="511"/>
      <c r="U16" s="512"/>
      <c r="V16" s="351"/>
      <c r="W16" s="328"/>
      <c r="Y16" s="335"/>
      <c r="Z16" s="324"/>
      <c r="AA16" s="453"/>
      <c r="AB16" s="331"/>
      <c r="AF16" s="331"/>
    </row>
    <row r="17" spans="1:28" s="341" customFormat="1" ht="16.5" customHeight="1">
      <c r="A17" s="1414"/>
      <c r="B17" s="340"/>
      <c r="C17" s="1442" t="s">
        <v>1690</v>
      </c>
      <c r="D17" s="1442" t="s">
        <v>1691</v>
      </c>
      <c r="E17" s="1442" t="s">
        <v>1692</v>
      </c>
      <c r="F17" s="1448" t="s">
        <v>1693</v>
      </c>
      <c r="G17" s="1449"/>
      <c r="H17" s="1444" t="s">
        <v>1694</v>
      </c>
      <c r="I17" s="1445"/>
      <c r="J17" s="1444" t="s">
        <v>1682</v>
      </c>
      <c r="K17" s="1445"/>
      <c r="L17" s="1444" t="s">
        <v>1683</v>
      </c>
      <c r="M17" s="1445"/>
      <c r="N17" s="1444" t="s">
        <v>1684</v>
      </c>
      <c r="O17" s="1445"/>
      <c r="P17" s="1444" t="s">
        <v>1685</v>
      </c>
      <c r="Q17" s="1445"/>
      <c r="R17" s="1446" t="s">
        <v>1710</v>
      </c>
      <c r="S17" s="1447"/>
      <c r="T17" s="1446" t="s">
        <v>1708</v>
      </c>
      <c r="U17" s="1447"/>
      <c r="V17" s="1442" t="s">
        <v>1695</v>
      </c>
      <c r="W17" s="460"/>
      <c r="Z17" s="324"/>
      <c r="AA17" s="453"/>
    </row>
    <row r="18" spans="1:28" s="342" customFormat="1" ht="16.5" customHeight="1">
      <c r="A18" s="461"/>
      <c r="B18" s="340"/>
      <c r="C18" s="1443"/>
      <c r="D18" s="1443"/>
      <c r="E18" s="1443"/>
      <c r="F18" s="523" t="s">
        <v>1696</v>
      </c>
      <c r="G18" s="524" t="s">
        <v>1686</v>
      </c>
      <c r="H18" s="504" t="s">
        <v>1681</v>
      </c>
      <c r="I18" s="505" t="s">
        <v>1693</v>
      </c>
      <c r="J18" s="504" t="s">
        <v>1681</v>
      </c>
      <c r="K18" s="505" t="s">
        <v>1693</v>
      </c>
      <c r="L18" s="504" t="s">
        <v>1681</v>
      </c>
      <c r="M18" s="505" t="s">
        <v>1693</v>
      </c>
      <c r="N18" s="504" t="s">
        <v>1681</v>
      </c>
      <c r="O18" s="505" t="s">
        <v>1693</v>
      </c>
      <c r="P18" s="504" t="s">
        <v>1681</v>
      </c>
      <c r="Q18" s="505" t="s">
        <v>1693</v>
      </c>
      <c r="R18" s="525" t="s">
        <v>1679</v>
      </c>
      <c r="S18" s="525" t="s">
        <v>1680</v>
      </c>
      <c r="T18" s="528" t="s">
        <v>1677</v>
      </c>
      <c r="U18" s="525" t="s">
        <v>1678</v>
      </c>
      <c r="V18" s="1443"/>
      <c r="W18" s="460"/>
    </row>
    <row r="19" spans="1:28" s="349" customFormat="1" ht="16.5" customHeight="1">
      <c r="A19" s="467">
        <f>A18+1</f>
        <v>1</v>
      </c>
      <c r="B19" s="344"/>
      <c r="C19" s="530">
        <f>IF(F19=0,0,$A19)</f>
        <v>0</v>
      </c>
      <c r="D19" s="530" t="str">
        <f>IF(ISERROR(VLOOKUP(MID($D$3,10,100)&amp;$A19,기획현황!$F:$BR,기획현황!$U$1,FALSE))=TRUE,"",VLOOKUP(MID($D$3,10,100)&amp;$A19,기획현황!$F:$BR,기획현황!$U$1,FALSE))</f>
        <v/>
      </c>
      <c r="E19" s="530" t="str">
        <f>IF(ISERROR(VLOOKUP(MID($D$3,10,100)&amp;$A19,기획현황!$F:$BR,기획현황!$X$1,FALSE))=TRUE,"",VLOOKUP(MID($D$3,10,100)&amp;$A19,기획현황!$F:$BR,기획현황!$X$1,FALSE))</f>
        <v/>
      </c>
      <c r="F19" s="531">
        <f>SUMIF(기획현황!$F:$F,MID($D$3,10,100)&amp;$A19,기획현황!AF:AF)</f>
        <v>0</v>
      </c>
      <c r="G19" s="531">
        <f>SUM(I19,K19,M19,O19,Q19)</f>
        <v>0</v>
      </c>
      <c r="H19" s="1168" t="str">
        <f>IF(ISERROR(VLOOKUP(MID($D$3,10,100)&amp;$A19,기획현황!$F:$BS,기획현황!$BB$1,FALSE))=TRUE,"",VLOOKUP(MID($D$3,10,100)&amp;$A19,기획현황!$F:$BS,기획현황!$BB$1,FALSE))</f>
        <v/>
      </c>
      <c r="I19" s="1169">
        <f>SUMIF(기획현황!$F:$F,MID($D$3,10,100)&amp;$A19,기획현황!BI:BI)</f>
        <v>0</v>
      </c>
      <c r="J19" s="1168" t="str">
        <f>IF(ISERROR(VLOOKUP(MID($D$3,10,100)&amp;$A19,기획현황!$F:$BS,기획현황!$BC$1,FALSE))=TRUE,"",VLOOKUP(MID($D$3,10,100)&amp;$A19,기획현황!$F:$BS,기획현황!$BC$1,FALSE))</f>
        <v/>
      </c>
      <c r="K19" s="1169">
        <f>SUMIF(기획현황!$F:$F,MID($D$3,10,100)&amp;$A19,기획현황!BJ:BJ)</f>
        <v>0</v>
      </c>
      <c r="L19" s="1168" t="str">
        <f>IF(ISERROR(VLOOKUP(MID($D$3,10,100)&amp;$A19,기획현황!$F:$BS,기획현황!$BD$1,FALSE))=TRUE,"",VLOOKUP(MID($D$3,10,100)&amp;$A19,기획현황!$F:$BS,기획현황!$BD$1,FALSE))</f>
        <v/>
      </c>
      <c r="M19" s="1169">
        <f>SUMIF(기획현황!$F:$F,MID($D$3,10,100)&amp;$A19,기획현황!BK:BK)</f>
        <v>0</v>
      </c>
      <c r="N19" s="1168" t="str">
        <f>IF(ISERROR(VLOOKUP(MID($D$3,10,100)&amp;$A19,기획현황!$F:$BS,기획현황!$BE$1,FALSE))=TRUE,"",VLOOKUP(MID($D$3,10,100)&amp;$A19,기획현황!$F:$BS,기획현황!$BE$1,FALSE))</f>
        <v/>
      </c>
      <c r="O19" s="1169">
        <f>SUMIF(기획현황!$F:$F,MID($D$3,10,100)&amp;$A19,기획현황!BL:BL)</f>
        <v>0</v>
      </c>
      <c r="P19" s="1168" t="str">
        <f>IF(ISERROR(VLOOKUP(MID($D$3,10,100)&amp;$A19,기획현황!$F:$BS,기획현황!$BF$1,FALSE))=TRUE,"",VLOOKUP(MID($D$3,10,100)&amp;$A19,기획현황!$F:$BS,기획현황!$BF$1,FALSE))</f>
        <v/>
      </c>
      <c r="Q19" s="1169">
        <f>SUMIF(기획현황!$F:$F,MID($D$3,10,100)&amp;$A19,기획현황!BM:BM)</f>
        <v>0</v>
      </c>
      <c r="R19" s="532" t="str">
        <f>IF(ISERROR(VLOOKUP(MID($D$3,10,100)&amp;$A19,기획현황!$F:$BR,기획현황!$AV$1,FALSE))=TRUE,"",VLOOKUP(MID($D$3,10,100)&amp;$A19,기획현황!$F:$BR,기획현황!$AV$1,FALSE))</f>
        <v/>
      </c>
      <c r="S19" s="513"/>
      <c r="T19" s="532">
        <f>IF(ISERROR($R19*$F19)=TRUE,0,$R19*$F19)</f>
        <v>0</v>
      </c>
      <c r="U19" s="532">
        <f t="shared" ref="U19:U82" si="0">IF(ISERROR(IF($S19=0,$R19,$S19)*$G19)=TRUE,0,IF($S19=0,$R19,$S19)*$G19)</f>
        <v>0</v>
      </c>
      <c r="V19" s="469"/>
      <c r="W19" s="331"/>
    </row>
    <row r="20" spans="1:28" ht="16.5" customHeight="1">
      <c r="A20" s="467">
        <f>A19+1</f>
        <v>2</v>
      </c>
      <c r="C20" s="530">
        <f t="shared" ref="C20:C68" si="1">IF(F20=0,0,$A20)</f>
        <v>0</v>
      </c>
      <c r="D20" s="530" t="str">
        <f>IF(ISERROR(VLOOKUP(MID($D$3,10,100)&amp;$A20,기획현황!$F:$BR,기획현황!$U$1,FALSE))=TRUE,"",VLOOKUP(MID($D$3,10,100)&amp;$A20,기획현황!$F:$BR,기획현황!$U$1,FALSE))</f>
        <v/>
      </c>
      <c r="E20" s="530" t="str">
        <f>IF(ISERROR(VLOOKUP(MID($D$3,10,100)&amp;$A20,기획현황!$F:$BR,기획현황!$X$1,FALSE))=TRUE,"",VLOOKUP(MID($D$3,10,100)&amp;$A20,기획현황!$F:$BR,기획현황!$X$1,FALSE))</f>
        <v/>
      </c>
      <c r="F20" s="531">
        <f>SUMIF(기획현황!$F:$F,MID($D$3,10,100)&amp;$A20,기획현황!AF:AF)</f>
        <v>0</v>
      </c>
      <c r="G20" s="531">
        <f t="shared" ref="G20:G68" si="2">SUM(I20,K20,M20,O20,Q20)</f>
        <v>0</v>
      </c>
      <c r="H20" s="1168" t="str">
        <f>IF(ISERROR(VLOOKUP(MID($D$3,10,100)&amp;$A20,기획현황!$F:$BS,기획현황!$BB$1,FALSE))=TRUE,"",VLOOKUP(MID($D$3,10,100)&amp;$A20,기획현황!$F:$BS,기획현황!$BB$1,FALSE))</f>
        <v/>
      </c>
      <c r="I20" s="1169">
        <f>SUMIF(기획현황!$F:$F,MID($D$3,10,100)&amp;$A20,기획현황!BI:BI)</f>
        <v>0</v>
      </c>
      <c r="J20" s="1168" t="str">
        <f>IF(ISERROR(VLOOKUP(MID($D$3,10,100)&amp;$A20,기획현황!$F:$BS,기획현황!$BC$1,FALSE))=TRUE,"",VLOOKUP(MID($D$3,10,100)&amp;$A20,기획현황!$F:$BS,기획현황!$BC$1,FALSE))</f>
        <v/>
      </c>
      <c r="K20" s="1169">
        <f>SUMIF(기획현황!$F:$F,MID($D$3,10,100)&amp;$A20,기획현황!BJ:BJ)</f>
        <v>0</v>
      </c>
      <c r="L20" s="1168" t="str">
        <f>IF(ISERROR(VLOOKUP(MID($D$3,10,100)&amp;$A20,기획현황!$F:$BS,기획현황!$BD$1,FALSE))=TRUE,"",VLOOKUP(MID($D$3,10,100)&amp;$A20,기획현황!$F:$BS,기획현황!$BD$1,FALSE))</f>
        <v/>
      </c>
      <c r="M20" s="1169">
        <f>SUMIF(기획현황!$F:$F,MID($D$3,10,100)&amp;$A20,기획현황!BK:BK)</f>
        <v>0</v>
      </c>
      <c r="N20" s="1168" t="str">
        <f>IF(ISERROR(VLOOKUP(MID($D$3,10,100)&amp;$A20,기획현황!$F:$BS,기획현황!$BE$1,FALSE))=TRUE,"",VLOOKUP(MID($D$3,10,100)&amp;$A20,기획현황!$F:$BS,기획현황!$BE$1,FALSE))</f>
        <v/>
      </c>
      <c r="O20" s="1169">
        <f>SUMIF(기획현황!$F:$F,MID($D$3,10,100)&amp;$A20,기획현황!BL:BL)</f>
        <v>0</v>
      </c>
      <c r="P20" s="1168" t="str">
        <f>IF(ISERROR(VLOOKUP(MID($D$3,10,100)&amp;$A20,기획현황!$F:$BS,기획현황!$BF$1,FALSE))=TRUE,"",VLOOKUP(MID($D$3,10,100)&amp;$A20,기획현황!$F:$BS,기획현황!$BF$1,FALSE))</f>
        <v/>
      </c>
      <c r="Q20" s="1169">
        <f>SUMIF(기획현황!$F:$F,MID($D$3,10,100)&amp;$A20,기획현황!BM:BM)</f>
        <v>0</v>
      </c>
      <c r="R20" s="532" t="str">
        <f>IF(ISERROR(VLOOKUP(MID($D$3,10,100)&amp;$A20,기획현황!$F:$BR,기획현황!$AV$1,FALSE))=TRUE,"",VLOOKUP(MID($D$3,10,100)&amp;$A20,기획현황!$F:$BR,기획현황!$AV$1,FALSE))</f>
        <v/>
      </c>
      <c r="S20" s="513"/>
      <c r="T20" s="532">
        <f t="shared" ref="T20:T83" si="3">IF(ISERROR($R20*$F20)=TRUE,0,$R20*$F20)</f>
        <v>0</v>
      </c>
      <c r="U20" s="532">
        <f t="shared" si="0"/>
        <v>0</v>
      </c>
      <c r="V20" s="469"/>
      <c r="W20" s="331"/>
      <c r="X20" s="319"/>
      <c r="Y20" s="319"/>
      <c r="Z20" s="319"/>
      <c r="AA20" s="319"/>
      <c r="AB20" s="319"/>
    </row>
    <row r="21" spans="1:28" ht="16.5" customHeight="1">
      <c r="A21" s="467">
        <f t="shared" ref="A21:A84" si="4">A20+1</f>
        <v>3</v>
      </c>
      <c r="C21" s="530">
        <f t="shared" si="1"/>
        <v>0</v>
      </c>
      <c r="D21" s="530" t="str">
        <f>IF(ISERROR(VLOOKUP(MID($D$3,10,100)&amp;$A21,기획현황!$F:$BR,기획현황!$U$1,FALSE))=TRUE,"",VLOOKUP(MID($D$3,10,100)&amp;$A21,기획현황!$F:$BR,기획현황!$U$1,FALSE))</f>
        <v/>
      </c>
      <c r="E21" s="530" t="str">
        <f>IF(ISERROR(VLOOKUP(MID($D$3,10,100)&amp;$A21,기획현황!$F:$BR,기획현황!$X$1,FALSE))=TRUE,"",VLOOKUP(MID($D$3,10,100)&amp;$A21,기획현황!$F:$BR,기획현황!$X$1,FALSE))</f>
        <v/>
      </c>
      <c r="F21" s="531">
        <f>SUMIF(기획현황!$F:$F,MID($D$3,10,100)&amp;$A21,기획현황!AF:AF)</f>
        <v>0</v>
      </c>
      <c r="G21" s="531">
        <f t="shared" si="2"/>
        <v>0</v>
      </c>
      <c r="H21" s="1168" t="str">
        <f>IF(ISERROR(VLOOKUP(MID($D$3,10,100)&amp;$A21,기획현황!$F:$BS,기획현황!$BB$1,FALSE))=TRUE,"",VLOOKUP(MID($D$3,10,100)&amp;$A21,기획현황!$F:$BS,기획현황!$BB$1,FALSE))</f>
        <v/>
      </c>
      <c r="I21" s="1169">
        <f>SUMIF(기획현황!$F:$F,MID($D$3,10,100)&amp;$A21,기획현황!BI:BI)</f>
        <v>0</v>
      </c>
      <c r="J21" s="1168" t="str">
        <f>IF(ISERROR(VLOOKUP(MID($D$3,10,100)&amp;$A21,기획현황!$F:$BS,기획현황!$BC$1,FALSE))=TRUE,"",VLOOKUP(MID($D$3,10,100)&amp;$A21,기획현황!$F:$BS,기획현황!$BC$1,FALSE))</f>
        <v/>
      </c>
      <c r="K21" s="1169">
        <f>SUMIF(기획현황!$F:$F,MID($D$3,10,100)&amp;$A21,기획현황!BJ:BJ)</f>
        <v>0</v>
      </c>
      <c r="L21" s="1168" t="str">
        <f>IF(ISERROR(VLOOKUP(MID($D$3,10,100)&amp;$A21,기획현황!$F:$BS,기획현황!$BD$1,FALSE))=TRUE,"",VLOOKUP(MID($D$3,10,100)&amp;$A21,기획현황!$F:$BS,기획현황!$BD$1,FALSE))</f>
        <v/>
      </c>
      <c r="M21" s="1169">
        <f>SUMIF(기획현황!$F:$F,MID($D$3,10,100)&amp;$A21,기획현황!BK:BK)</f>
        <v>0</v>
      </c>
      <c r="N21" s="1168" t="str">
        <f>IF(ISERROR(VLOOKUP(MID($D$3,10,100)&amp;$A21,기획현황!$F:$BS,기획현황!$BE$1,FALSE))=TRUE,"",VLOOKUP(MID($D$3,10,100)&amp;$A21,기획현황!$F:$BS,기획현황!$BE$1,FALSE))</f>
        <v/>
      </c>
      <c r="O21" s="1169">
        <f>SUMIF(기획현황!$F:$F,MID($D$3,10,100)&amp;$A21,기획현황!BL:BL)</f>
        <v>0</v>
      </c>
      <c r="P21" s="1168" t="str">
        <f>IF(ISERROR(VLOOKUP(MID($D$3,10,100)&amp;$A21,기획현황!$F:$BS,기획현황!$BF$1,FALSE))=TRUE,"",VLOOKUP(MID($D$3,10,100)&amp;$A21,기획현황!$F:$BS,기획현황!$BF$1,FALSE))</f>
        <v/>
      </c>
      <c r="Q21" s="1169">
        <f>SUMIF(기획현황!$F:$F,MID($D$3,10,100)&amp;$A21,기획현황!BM:BM)</f>
        <v>0</v>
      </c>
      <c r="R21" s="532" t="str">
        <f>IF(ISERROR(VLOOKUP(MID($D$3,10,100)&amp;$A21,기획현황!$F:$BR,기획현황!$AV$1,FALSE))=TRUE,"",VLOOKUP(MID($D$3,10,100)&amp;$A21,기획현황!$F:$BR,기획현황!$AV$1,FALSE))</f>
        <v/>
      </c>
      <c r="S21" s="513"/>
      <c r="T21" s="532">
        <f t="shared" si="3"/>
        <v>0</v>
      </c>
      <c r="U21" s="532">
        <f t="shared" si="0"/>
        <v>0</v>
      </c>
      <c r="V21" s="469"/>
      <c r="W21" s="331"/>
      <c r="X21" s="319"/>
      <c r="Y21" s="319"/>
      <c r="Z21" s="319"/>
      <c r="AA21" s="319"/>
      <c r="AB21" s="319"/>
    </row>
    <row r="22" spans="1:28" ht="16.5" customHeight="1">
      <c r="A22" s="467">
        <f t="shared" si="4"/>
        <v>4</v>
      </c>
      <c r="C22" s="530">
        <f t="shared" si="1"/>
        <v>0</v>
      </c>
      <c r="D22" s="530" t="str">
        <f>IF(ISERROR(VLOOKUP(MID($D$3,10,100)&amp;$A22,기획현황!$F:$BR,기획현황!$U$1,FALSE))=TRUE,"",VLOOKUP(MID($D$3,10,100)&amp;$A22,기획현황!$F:$BR,기획현황!$U$1,FALSE))</f>
        <v/>
      </c>
      <c r="E22" s="530" t="str">
        <f>IF(ISERROR(VLOOKUP(MID($D$3,10,100)&amp;$A22,기획현황!$F:$BR,기획현황!$X$1,FALSE))=TRUE,"",VLOOKUP(MID($D$3,10,100)&amp;$A22,기획현황!$F:$BR,기획현황!$X$1,FALSE))</f>
        <v/>
      </c>
      <c r="F22" s="531">
        <f>SUMIF(기획현황!$F:$F,MID($D$3,10,100)&amp;$A22,기획현황!AF:AF)</f>
        <v>0</v>
      </c>
      <c r="G22" s="531">
        <f t="shared" si="2"/>
        <v>0</v>
      </c>
      <c r="H22" s="1168" t="str">
        <f>IF(ISERROR(VLOOKUP(MID($D$3,10,100)&amp;$A22,기획현황!$F:$BS,기획현황!$BB$1,FALSE))=TRUE,"",VLOOKUP(MID($D$3,10,100)&amp;$A22,기획현황!$F:$BS,기획현황!$BB$1,FALSE))</f>
        <v/>
      </c>
      <c r="I22" s="1169">
        <f>SUMIF(기획현황!$F:$F,MID($D$3,10,100)&amp;$A22,기획현황!BI:BI)</f>
        <v>0</v>
      </c>
      <c r="J22" s="1168" t="str">
        <f>IF(ISERROR(VLOOKUP(MID($D$3,10,100)&amp;$A22,기획현황!$F:$BS,기획현황!$BC$1,FALSE))=TRUE,"",VLOOKUP(MID($D$3,10,100)&amp;$A22,기획현황!$F:$BS,기획현황!$BC$1,FALSE))</f>
        <v/>
      </c>
      <c r="K22" s="1169">
        <f>SUMIF(기획현황!$F:$F,MID($D$3,10,100)&amp;$A22,기획현황!BJ:BJ)</f>
        <v>0</v>
      </c>
      <c r="L22" s="1168" t="str">
        <f>IF(ISERROR(VLOOKUP(MID($D$3,10,100)&amp;$A22,기획현황!$F:$BS,기획현황!$BD$1,FALSE))=TRUE,"",VLOOKUP(MID($D$3,10,100)&amp;$A22,기획현황!$F:$BS,기획현황!$BD$1,FALSE))</f>
        <v/>
      </c>
      <c r="M22" s="1169">
        <f>SUMIF(기획현황!$F:$F,MID($D$3,10,100)&amp;$A22,기획현황!BK:BK)</f>
        <v>0</v>
      </c>
      <c r="N22" s="1168" t="str">
        <f>IF(ISERROR(VLOOKUP(MID($D$3,10,100)&amp;$A22,기획현황!$F:$BS,기획현황!$BE$1,FALSE))=TRUE,"",VLOOKUP(MID($D$3,10,100)&amp;$A22,기획현황!$F:$BS,기획현황!$BE$1,FALSE))</f>
        <v/>
      </c>
      <c r="O22" s="1169">
        <f>SUMIF(기획현황!$F:$F,MID($D$3,10,100)&amp;$A22,기획현황!BL:BL)</f>
        <v>0</v>
      </c>
      <c r="P22" s="1168" t="str">
        <f>IF(ISERROR(VLOOKUP(MID($D$3,10,100)&amp;$A22,기획현황!$F:$BS,기획현황!$BF$1,FALSE))=TRUE,"",VLOOKUP(MID($D$3,10,100)&amp;$A22,기획현황!$F:$BS,기획현황!$BF$1,FALSE))</f>
        <v/>
      </c>
      <c r="Q22" s="1169">
        <f>SUMIF(기획현황!$F:$F,MID($D$3,10,100)&amp;$A22,기획현황!BM:BM)</f>
        <v>0</v>
      </c>
      <c r="R22" s="532" t="str">
        <f>IF(ISERROR(VLOOKUP(MID($D$3,10,100)&amp;$A22,기획현황!$F:$BR,기획현황!$AV$1,FALSE))=TRUE,"",VLOOKUP(MID($D$3,10,100)&amp;$A22,기획현황!$F:$BR,기획현황!$AV$1,FALSE))</f>
        <v/>
      </c>
      <c r="S22" s="513"/>
      <c r="T22" s="532">
        <f t="shared" si="3"/>
        <v>0</v>
      </c>
      <c r="U22" s="532">
        <f t="shared" si="0"/>
        <v>0</v>
      </c>
      <c r="V22" s="469"/>
      <c r="W22" s="331"/>
      <c r="X22" s="319"/>
      <c r="Y22" s="319"/>
      <c r="Z22" s="319"/>
      <c r="AA22" s="319"/>
      <c r="AB22" s="319"/>
    </row>
    <row r="23" spans="1:28" ht="16.5" customHeight="1">
      <c r="A23" s="467">
        <f t="shared" si="4"/>
        <v>5</v>
      </c>
      <c r="C23" s="530">
        <f t="shared" si="1"/>
        <v>0</v>
      </c>
      <c r="D23" s="530" t="str">
        <f>IF(ISERROR(VLOOKUP(MID($D$3,10,100)&amp;$A23,기획현황!$F:$BR,기획현황!$U$1,FALSE))=TRUE,"",VLOOKUP(MID($D$3,10,100)&amp;$A23,기획현황!$F:$BR,기획현황!$U$1,FALSE))</f>
        <v/>
      </c>
      <c r="E23" s="530" t="str">
        <f>IF(ISERROR(VLOOKUP(MID($D$3,10,100)&amp;$A23,기획현황!$F:$BR,기획현황!$X$1,FALSE))=TRUE,"",VLOOKUP(MID($D$3,10,100)&amp;$A23,기획현황!$F:$BR,기획현황!$X$1,FALSE))</f>
        <v/>
      </c>
      <c r="F23" s="531">
        <f>SUMIF(기획현황!$F:$F,MID($D$3,10,100)&amp;$A23,기획현황!AF:AF)</f>
        <v>0</v>
      </c>
      <c r="G23" s="531">
        <f t="shared" si="2"/>
        <v>0</v>
      </c>
      <c r="H23" s="1168" t="str">
        <f>IF(ISERROR(VLOOKUP(MID($D$3,10,100)&amp;$A23,기획현황!$F:$BS,기획현황!$BB$1,FALSE))=TRUE,"",VLOOKUP(MID($D$3,10,100)&amp;$A23,기획현황!$F:$BS,기획현황!$BB$1,FALSE))</f>
        <v/>
      </c>
      <c r="I23" s="1169">
        <f>SUMIF(기획현황!$F:$F,MID($D$3,10,100)&amp;$A23,기획현황!BI:BI)</f>
        <v>0</v>
      </c>
      <c r="J23" s="1168" t="str">
        <f>IF(ISERROR(VLOOKUP(MID($D$3,10,100)&amp;$A23,기획현황!$F:$BS,기획현황!$BC$1,FALSE))=TRUE,"",VLOOKUP(MID($D$3,10,100)&amp;$A23,기획현황!$F:$BS,기획현황!$BC$1,FALSE))</f>
        <v/>
      </c>
      <c r="K23" s="1169">
        <f>SUMIF(기획현황!$F:$F,MID($D$3,10,100)&amp;$A23,기획현황!BJ:BJ)</f>
        <v>0</v>
      </c>
      <c r="L23" s="1168" t="str">
        <f>IF(ISERROR(VLOOKUP(MID($D$3,10,100)&amp;$A23,기획현황!$F:$BS,기획현황!$BD$1,FALSE))=TRUE,"",VLOOKUP(MID($D$3,10,100)&amp;$A23,기획현황!$F:$BS,기획현황!$BD$1,FALSE))</f>
        <v/>
      </c>
      <c r="M23" s="1169">
        <f>SUMIF(기획현황!$F:$F,MID($D$3,10,100)&amp;$A23,기획현황!BK:BK)</f>
        <v>0</v>
      </c>
      <c r="N23" s="1168" t="str">
        <f>IF(ISERROR(VLOOKUP(MID($D$3,10,100)&amp;$A23,기획현황!$F:$BS,기획현황!$BE$1,FALSE))=TRUE,"",VLOOKUP(MID($D$3,10,100)&amp;$A23,기획현황!$F:$BS,기획현황!$BE$1,FALSE))</f>
        <v/>
      </c>
      <c r="O23" s="1169">
        <f>SUMIF(기획현황!$F:$F,MID($D$3,10,100)&amp;$A23,기획현황!BL:BL)</f>
        <v>0</v>
      </c>
      <c r="P23" s="1168" t="str">
        <f>IF(ISERROR(VLOOKUP(MID($D$3,10,100)&amp;$A23,기획현황!$F:$BS,기획현황!$BF$1,FALSE))=TRUE,"",VLOOKUP(MID($D$3,10,100)&amp;$A23,기획현황!$F:$BS,기획현황!$BF$1,FALSE))</f>
        <v/>
      </c>
      <c r="Q23" s="1169">
        <f>SUMIF(기획현황!$F:$F,MID($D$3,10,100)&amp;$A23,기획현황!BM:BM)</f>
        <v>0</v>
      </c>
      <c r="R23" s="532" t="str">
        <f>IF(ISERROR(VLOOKUP(MID($D$3,10,100)&amp;$A23,기획현황!$F:$BR,기획현황!$AV$1,FALSE))=TRUE,"",VLOOKUP(MID($D$3,10,100)&amp;$A23,기획현황!$F:$BR,기획현황!$AV$1,FALSE))</f>
        <v/>
      </c>
      <c r="S23" s="513"/>
      <c r="T23" s="532">
        <f t="shared" si="3"/>
        <v>0</v>
      </c>
      <c r="U23" s="532">
        <f t="shared" si="0"/>
        <v>0</v>
      </c>
      <c r="V23" s="469"/>
      <c r="W23" s="331"/>
      <c r="X23" s="319"/>
      <c r="Y23" s="319"/>
      <c r="Z23" s="319"/>
      <c r="AA23" s="319"/>
      <c r="AB23" s="319"/>
    </row>
    <row r="24" spans="1:28" ht="16.5" customHeight="1">
      <c r="A24" s="467">
        <f t="shared" si="4"/>
        <v>6</v>
      </c>
      <c r="C24" s="530">
        <f t="shared" si="1"/>
        <v>0</v>
      </c>
      <c r="D24" s="530" t="str">
        <f>IF(ISERROR(VLOOKUP(MID($D$3,10,100)&amp;$A24,기획현황!$F:$BR,기획현황!$U$1,FALSE))=TRUE,"",VLOOKUP(MID($D$3,10,100)&amp;$A24,기획현황!$F:$BR,기획현황!$U$1,FALSE))</f>
        <v/>
      </c>
      <c r="E24" s="530" t="str">
        <f>IF(ISERROR(VLOOKUP(MID($D$3,10,100)&amp;$A24,기획현황!$F:$BR,기획현황!$X$1,FALSE))=TRUE,"",VLOOKUP(MID($D$3,10,100)&amp;$A24,기획현황!$F:$BR,기획현황!$X$1,FALSE))</f>
        <v/>
      </c>
      <c r="F24" s="531">
        <f>SUMIF(기획현황!$F:$F,MID($D$3,10,100)&amp;$A24,기획현황!AF:AF)</f>
        <v>0</v>
      </c>
      <c r="G24" s="531">
        <f t="shared" si="2"/>
        <v>0</v>
      </c>
      <c r="H24" s="1168" t="str">
        <f>IF(ISERROR(VLOOKUP(MID($D$3,10,100)&amp;$A24,기획현황!$F:$BS,기획현황!$BB$1,FALSE))=TRUE,"",VLOOKUP(MID($D$3,10,100)&amp;$A24,기획현황!$F:$BS,기획현황!$BB$1,FALSE))</f>
        <v/>
      </c>
      <c r="I24" s="1169">
        <f>SUMIF(기획현황!$F:$F,MID($D$3,10,100)&amp;$A24,기획현황!BI:BI)</f>
        <v>0</v>
      </c>
      <c r="J24" s="1168" t="str">
        <f>IF(ISERROR(VLOOKUP(MID($D$3,10,100)&amp;$A24,기획현황!$F:$BS,기획현황!$BC$1,FALSE))=TRUE,"",VLOOKUP(MID($D$3,10,100)&amp;$A24,기획현황!$F:$BS,기획현황!$BC$1,FALSE))</f>
        <v/>
      </c>
      <c r="K24" s="1169">
        <f>SUMIF(기획현황!$F:$F,MID($D$3,10,100)&amp;$A24,기획현황!BJ:BJ)</f>
        <v>0</v>
      </c>
      <c r="L24" s="1168" t="str">
        <f>IF(ISERROR(VLOOKUP(MID($D$3,10,100)&amp;$A24,기획현황!$F:$BS,기획현황!$BD$1,FALSE))=TRUE,"",VLOOKUP(MID($D$3,10,100)&amp;$A24,기획현황!$F:$BS,기획현황!$BD$1,FALSE))</f>
        <v/>
      </c>
      <c r="M24" s="1169">
        <f>SUMIF(기획현황!$F:$F,MID($D$3,10,100)&amp;$A24,기획현황!BK:BK)</f>
        <v>0</v>
      </c>
      <c r="N24" s="1168" t="str">
        <f>IF(ISERROR(VLOOKUP(MID($D$3,10,100)&amp;$A24,기획현황!$F:$BS,기획현황!$BE$1,FALSE))=TRUE,"",VLOOKUP(MID($D$3,10,100)&amp;$A24,기획현황!$F:$BS,기획현황!$BE$1,FALSE))</f>
        <v/>
      </c>
      <c r="O24" s="1169">
        <f>SUMIF(기획현황!$F:$F,MID($D$3,10,100)&amp;$A24,기획현황!BL:BL)</f>
        <v>0</v>
      </c>
      <c r="P24" s="1168" t="str">
        <f>IF(ISERROR(VLOOKUP(MID($D$3,10,100)&amp;$A24,기획현황!$F:$BS,기획현황!$BF$1,FALSE))=TRUE,"",VLOOKUP(MID($D$3,10,100)&amp;$A24,기획현황!$F:$BS,기획현황!$BF$1,FALSE))</f>
        <v/>
      </c>
      <c r="Q24" s="1169">
        <f>SUMIF(기획현황!$F:$F,MID($D$3,10,100)&amp;$A24,기획현황!BM:BM)</f>
        <v>0</v>
      </c>
      <c r="R24" s="532" t="str">
        <f>IF(ISERROR(VLOOKUP(MID($D$3,10,100)&amp;$A24,기획현황!$F:$BR,기획현황!$AV$1,FALSE))=TRUE,"",VLOOKUP(MID($D$3,10,100)&amp;$A24,기획현황!$F:$BR,기획현황!$AV$1,FALSE))</f>
        <v/>
      </c>
      <c r="S24" s="513"/>
      <c r="T24" s="532">
        <f t="shared" si="3"/>
        <v>0</v>
      </c>
      <c r="U24" s="532">
        <f t="shared" si="0"/>
        <v>0</v>
      </c>
      <c r="V24" s="469"/>
      <c r="W24" s="331"/>
      <c r="X24" s="319"/>
      <c r="Y24" s="319"/>
      <c r="Z24" s="319"/>
      <c r="AA24" s="319"/>
      <c r="AB24" s="319"/>
    </row>
    <row r="25" spans="1:28" ht="16.5" customHeight="1">
      <c r="A25" s="467">
        <f t="shared" si="4"/>
        <v>7</v>
      </c>
      <c r="C25" s="530">
        <f t="shared" si="1"/>
        <v>0</v>
      </c>
      <c r="D25" s="530" t="str">
        <f>IF(ISERROR(VLOOKUP(MID($D$3,10,100)&amp;$A25,기획현황!$F:$BR,기획현황!$U$1,FALSE))=TRUE,"",VLOOKUP(MID($D$3,10,100)&amp;$A25,기획현황!$F:$BR,기획현황!$U$1,FALSE))</f>
        <v/>
      </c>
      <c r="E25" s="530" t="str">
        <f>IF(ISERROR(VLOOKUP(MID($D$3,10,100)&amp;$A25,기획현황!$F:$BR,기획현황!$X$1,FALSE))=TRUE,"",VLOOKUP(MID($D$3,10,100)&amp;$A25,기획현황!$F:$BR,기획현황!$X$1,FALSE))</f>
        <v/>
      </c>
      <c r="F25" s="531">
        <f>SUMIF(기획현황!$F:$F,MID($D$3,10,100)&amp;$A25,기획현황!AF:AF)</f>
        <v>0</v>
      </c>
      <c r="G25" s="531">
        <f t="shared" si="2"/>
        <v>0</v>
      </c>
      <c r="H25" s="1168" t="str">
        <f>IF(ISERROR(VLOOKUP(MID($D$3,10,100)&amp;$A25,기획현황!$F:$BS,기획현황!$BB$1,FALSE))=TRUE,"",VLOOKUP(MID($D$3,10,100)&amp;$A25,기획현황!$F:$BS,기획현황!$BB$1,FALSE))</f>
        <v/>
      </c>
      <c r="I25" s="1169">
        <f>SUMIF(기획현황!$F:$F,MID($D$3,10,100)&amp;$A25,기획현황!BI:BI)</f>
        <v>0</v>
      </c>
      <c r="J25" s="1168" t="str">
        <f>IF(ISERROR(VLOOKUP(MID($D$3,10,100)&amp;$A25,기획현황!$F:$BS,기획현황!$BC$1,FALSE))=TRUE,"",VLOOKUP(MID($D$3,10,100)&amp;$A25,기획현황!$F:$BS,기획현황!$BC$1,FALSE))</f>
        <v/>
      </c>
      <c r="K25" s="1169">
        <f>SUMIF(기획현황!$F:$F,MID($D$3,10,100)&amp;$A25,기획현황!BJ:BJ)</f>
        <v>0</v>
      </c>
      <c r="L25" s="1168" t="str">
        <f>IF(ISERROR(VLOOKUP(MID($D$3,10,100)&amp;$A25,기획현황!$F:$BS,기획현황!$BD$1,FALSE))=TRUE,"",VLOOKUP(MID($D$3,10,100)&amp;$A25,기획현황!$F:$BS,기획현황!$BD$1,FALSE))</f>
        <v/>
      </c>
      <c r="M25" s="1169">
        <f>SUMIF(기획현황!$F:$F,MID($D$3,10,100)&amp;$A25,기획현황!BK:BK)</f>
        <v>0</v>
      </c>
      <c r="N25" s="1168" t="str">
        <f>IF(ISERROR(VLOOKUP(MID($D$3,10,100)&amp;$A25,기획현황!$F:$BS,기획현황!$BE$1,FALSE))=TRUE,"",VLOOKUP(MID($D$3,10,100)&amp;$A25,기획현황!$F:$BS,기획현황!$BE$1,FALSE))</f>
        <v/>
      </c>
      <c r="O25" s="1169">
        <f>SUMIF(기획현황!$F:$F,MID($D$3,10,100)&amp;$A25,기획현황!BL:BL)</f>
        <v>0</v>
      </c>
      <c r="P25" s="1168" t="str">
        <f>IF(ISERROR(VLOOKUP(MID($D$3,10,100)&amp;$A25,기획현황!$F:$BS,기획현황!$BF$1,FALSE))=TRUE,"",VLOOKUP(MID($D$3,10,100)&amp;$A25,기획현황!$F:$BS,기획현황!$BF$1,FALSE))</f>
        <v/>
      </c>
      <c r="Q25" s="1169">
        <f>SUMIF(기획현황!$F:$F,MID($D$3,10,100)&amp;$A25,기획현황!BM:BM)</f>
        <v>0</v>
      </c>
      <c r="R25" s="532" t="str">
        <f>IF(ISERROR(VLOOKUP(MID($D$3,10,100)&amp;$A25,기획현황!$F:$BR,기획현황!$AV$1,FALSE))=TRUE,"",VLOOKUP(MID($D$3,10,100)&amp;$A25,기획현황!$F:$BR,기획현황!$AV$1,FALSE))</f>
        <v/>
      </c>
      <c r="S25" s="513"/>
      <c r="T25" s="532">
        <f t="shared" si="3"/>
        <v>0</v>
      </c>
      <c r="U25" s="532">
        <f t="shared" si="0"/>
        <v>0</v>
      </c>
      <c r="V25" s="469"/>
      <c r="W25" s="331"/>
      <c r="X25" s="319"/>
      <c r="Y25" s="319"/>
      <c r="Z25" s="319"/>
      <c r="AA25" s="319"/>
      <c r="AB25" s="319"/>
    </row>
    <row r="26" spans="1:28" ht="16.5" customHeight="1">
      <c r="A26" s="467">
        <f t="shared" si="4"/>
        <v>8</v>
      </c>
      <c r="C26" s="530">
        <f t="shared" si="1"/>
        <v>0</v>
      </c>
      <c r="D26" s="530" t="str">
        <f>IF(ISERROR(VLOOKUP(MID($D$3,10,100)&amp;$A26,기획현황!$F:$BR,기획현황!$U$1,FALSE))=TRUE,"",VLOOKUP(MID($D$3,10,100)&amp;$A26,기획현황!$F:$BR,기획현황!$U$1,FALSE))</f>
        <v/>
      </c>
      <c r="E26" s="530" t="str">
        <f>IF(ISERROR(VLOOKUP(MID($D$3,10,100)&amp;$A26,기획현황!$F:$BR,기획현황!$X$1,FALSE))=TRUE,"",VLOOKUP(MID($D$3,10,100)&amp;$A26,기획현황!$F:$BR,기획현황!$X$1,FALSE))</f>
        <v/>
      </c>
      <c r="F26" s="531">
        <f>SUMIF(기획현황!$F:$F,MID($D$3,10,100)&amp;$A26,기획현황!AF:AF)</f>
        <v>0</v>
      </c>
      <c r="G26" s="531">
        <f t="shared" si="2"/>
        <v>0</v>
      </c>
      <c r="H26" s="1168" t="str">
        <f>IF(ISERROR(VLOOKUP(MID($D$3,10,100)&amp;$A26,기획현황!$F:$BS,기획현황!$BB$1,FALSE))=TRUE,"",VLOOKUP(MID($D$3,10,100)&amp;$A26,기획현황!$F:$BS,기획현황!$BB$1,FALSE))</f>
        <v/>
      </c>
      <c r="I26" s="1169">
        <f>SUMIF(기획현황!$F:$F,MID($D$3,10,100)&amp;$A26,기획현황!BI:BI)</f>
        <v>0</v>
      </c>
      <c r="J26" s="1168" t="str">
        <f>IF(ISERROR(VLOOKUP(MID($D$3,10,100)&amp;$A26,기획현황!$F:$BS,기획현황!$BC$1,FALSE))=TRUE,"",VLOOKUP(MID($D$3,10,100)&amp;$A26,기획현황!$F:$BS,기획현황!$BC$1,FALSE))</f>
        <v/>
      </c>
      <c r="K26" s="1169">
        <f>SUMIF(기획현황!$F:$F,MID($D$3,10,100)&amp;$A26,기획현황!BJ:BJ)</f>
        <v>0</v>
      </c>
      <c r="L26" s="1168" t="str">
        <f>IF(ISERROR(VLOOKUP(MID($D$3,10,100)&amp;$A26,기획현황!$F:$BS,기획현황!$BD$1,FALSE))=TRUE,"",VLOOKUP(MID($D$3,10,100)&amp;$A26,기획현황!$F:$BS,기획현황!$BD$1,FALSE))</f>
        <v/>
      </c>
      <c r="M26" s="1169">
        <f>SUMIF(기획현황!$F:$F,MID($D$3,10,100)&amp;$A26,기획현황!BK:BK)</f>
        <v>0</v>
      </c>
      <c r="N26" s="1168" t="str">
        <f>IF(ISERROR(VLOOKUP(MID($D$3,10,100)&amp;$A26,기획현황!$F:$BS,기획현황!$BE$1,FALSE))=TRUE,"",VLOOKUP(MID($D$3,10,100)&amp;$A26,기획현황!$F:$BS,기획현황!$BE$1,FALSE))</f>
        <v/>
      </c>
      <c r="O26" s="1169">
        <f>SUMIF(기획현황!$F:$F,MID($D$3,10,100)&amp;$A26,기획현황!BL:BL)</f>
        <v>0</v>
      </c>
      <c r="P26" s="1168" t="str">
        <f>IF(ISERROR(VLOOKUP(MID($D$3,10,100)&amp;$A26,기획현황!$F:$BS,기획현황!$BF$1,FALSE))=TRUE,"",VLOOKUP(MID($D$3,10,100)&amp;$A26,기획현황!$F:$BS,기획현황!$BF$1,FALSE))</f>
        <v/>
      </c>
      <c r="Q26" s="1169">
        <f>SUMIF(기획현황!$F:$F,MID($D$3,10,100)&amp;$A26,기획현황!BM:BM)</f>
        <v>0</v>
      </c>
      <c r="R26" s="532" t="str">
        <f>IF(ISERROR(VLOOKUP(MID($D$3,10,100)&amp;$A26,기획현황!$F:$BR,기획현황!$AV$1,FALSE))=TRUE,"",VLOOKUP(MID($D$3,10,100)&amp;$A26,기획현황!$F:$BR,기획현황!$AV$1,FALSE))</f>
        <v/>
      </c>
      <c r="S26" s="513"/>
      <c r="T26" s="532">
        <f t="shared" si="3"/>
        <v>0</v>
      </c>
      <c r="U26" s="532">
        <f t="shared" si="0"/>
        <v>0</v>
      </c>
      <c r="V26" s="469"/>
      <c r="W26" s="331"/>
      <c r="X26" s="319"/>
      <c r="Y26" s="319"/>
      <c r="Z26" s="319"/>
      <c r="AA26" s="319"/>
      <c r="AB26" s="319"/>
    </row>
    <row r="27" spans="1:28" ht="16.5" customHeight="1">
      <c r="A27" s="467">
        <f t="shared" si="4"/>
        <v>9</v>
      </c>
      <c r="C27" s="530">
        <f t="shared" si="1"/>
        <v>0</v>
      </c>
      <c r="D27" s="530" t="str">
        <f>IF(ISERROR(VLOOKUP(MID($D$3,10,100)&amp;$A27,기획현황!$F:$BR,기획현황!$U$1,FALSE))=TRUE,"",VLOOKUP(MID($D$3,10,100)&amp;$A27,기획현황!$F:$BR,기획현황!$U$1,FALSE))</f>
        <v/>
      </c>
      <c r="E27" s="530" t="str">
        <f>IF(ISERROR(VLOOKUP(MID($D$3,10,100)&amp;$A27,기획현황!$F:$BR,기획현황!$X$1,FALSE))=TRUE,"",VLOOKUP(MID($D$3,10,100)&amp;$A27,기획현황!$F:$BR,기획현황!$X$1,FALSE))</f>
        <v/>
      </c>
      <c r="F27" s="531">
        <f>SUMIF(기획현황!$F:$F,MID($D$3,10,100)&amp;$A27,기획현황!AF:AF)</f>
        <v>0</v>
      </c>
      <c r="G27" s="531">
        <f t="shared" si="2"/>
        <v>0</v>
      </c>
      <c r="H27" s="1168" t="str">
        <f>IF(ISERROR(VLOOKUP(MID($D$3,10,100)&amp;$A27,기획현황!$F:$BS,기획현황!$BB$1,FALSE))=TRUE,"",VLOOKUP(MID($D$3,10,100)&amp;$A27,기획현황!$F:$BS,기획현황!$BB$1,FALSE))</f>
        <v/>
      </c>
      <c r="I27" s="1169">
        <f>SUMIF(기획현황!$F:$F,MID($D$3,10,100)&amp;$A27,기획현황!BI:BI)</f>
        <v>0</v>
      </c>
      <c r="J27" s="1168" t="str">
        <f>IF(ISERROR(VLOOKUP(MID($D$3,10,100)&amp;$A27,기획현황!$F:$BS,기획현황!$BC$1,FALSE))=TRUE,"",VLOOKUP(MID($D$3,10,100)&amp;$A27,기획현황!$F:$BS,기획현황!$BC$1,FALSE))</f>
        <v/>
      </c>
      <c r="K27" s="1169">
        <f>SUMIF(기획현황!$F:$F,MID($D$3,10,100)&amp;$A27,기획현황!BJ:BJ)</f>
        <v>0</v>
      </c>
      <c r="L27" s="1168" t="str">
        <f>IF(ISERROR(VLOOKUP(MID($D$3,10,100)&amp;$A27,기획현황!$F:$BS,기획현황!$BD$1,FALSE))=TRUE,"",VLOOKUP(MID($D$3,10,100)&amp;$A27,기획현황!$F:$BS,기획현황!$BD$1,FALSE))</f>
        <v/>
      </c>
      <c r="M27" s="1169">
        <f>SUMIF(기획현황!$F:$F,MID($D$3,10,100)&amp;$A27,기획현황!BK:BK)</f>
        <v>0</v>
      </c>
      <c r="N27" s="1168" t="str">
        <f>IF(ISERROR(VLOOKUP(MID($D$3,10,100)&amp;$A27,기획현황!$F:$BS,기획현황!$BE$1,FALSE))=TRUE,"",VLOOKUP(MID($D$3,10,100)&amp;$A27,기획현황!$F:$BS,기획현황!$BE$1,FALSE))</f>
        <v/>
      </c>
      <c r="O27" s="1169">
        <f>SUMIF(기획현황!$F:$F,MID($D$3,10,100)&amp;$A27,기획현황!BL:BL)</f>
        <v>0</v>
      </c>
      <c r="P27" s="1168" t="str">
        <f>IF(ISERROR(VLOOKUP(MID($D$3,10,100)&amp;$A27,기획현황!$F:$BS,기획현황!$BF$1,FALSE))=TRUE,"",VLOOKUP(MID($D$3,10,100)&amp;$A27,기획현황!$F:$BS,기획현황!$BF$1,FALSE))</f>
        <v/>
      </c>
      <c r="Q27" s="1169">
        <f>SUMIF(기획현황!$F:$F,MID($D$3,10,100)&amp;$A27,기획현황!BM:BM)</f>
        <v>0</v>
      </c>
      <c r="R27" s="532" t="str">
        <f>IF(ISERROR(VLOOKUP(MID($D$3,10,100)&amp;$A27,기획현황!$F:$BR,기획현황!$AV$1,FALSE))=TRUE,"",VLOOKUP(MID($D$3,10,100)&amp;$A27,기획현황!$F:$BR,기획현황!$AV$1,FALSE))</f>
        <v/>
      </c>
      <c r="S27" s="513"/>
      <c r="T27" s="532">
        <f t="shared" si="3"/>
        <v>0</v>
      </c>
      <c r="U27" s="532">
        <f t="shared" si="0"/>
        <v>0</v>
      </c>
      <c r="V27" s="469"/>
      <c r="W27" s="331"/>
      <c r="X27" s="319"/>
      <c r="Y27" s="319"/>
      <c r="Z27" s="319"/>
      <c r="AA27" s="319"/>
      <c r="AB27" s="319"/>
    </row>
    <row r="28" spans="1:28" ht="16.5" customHeight="1">
      <c r="A28" s="467">
        <f t="shared" si="4"/>
        <v>10</v>
      </c>
      <c r="C28" s="530">
        <f t="shared" si="1"/>
        <v>0</v>
      </c>
      <c r="D28" s="530" t="str">
        <f>IF(ISERROR(VLOOKUP(MID($D$3,10,100)&amp;$A28,기획현황!$F:$BR,기획현황!$U$1,FALSE))=TRUE,"",VLOOKUP(MID($D$3,10,100)&amp;$A28,기획현황!$F:$BR,기획현황!$U$1,FALSE))</f>
        <v/>
      </c>
      <c r="E28" s="530" t="str">
        <f>IF(ISERROR(VLOOKUP(MID($D$3,10,100)&amp;$A28,기획현황!$F:$BR,기획현황!$X$1,FALSE))=TRUE,"",VLOOKUP(MID($D$3,10,100)&amp;$A28,기획현황!$F:$BR,기획현황!$X$1,FALSE))</f>
        <v/>
      </c>
      <c r="F28" s="531">
        <f>SUMIF(기획현황!$F:$F,MID($D$3,10,100)&amp;$A28,기획현황!AF:AF)</f>
        <v>0</v>
      </c>
      <c r="G28" s="531">
        <f t="shared" si="2"/>
        <v>0</v>
      </c>
      <c r="H28" s="1168" t="str">
        <f>IF(ISERROR(VLOOKUP(MID($D$3,10,100)&amp;$A28,기획현황!$F:$BS,기획현황!$BB$1,FALSE))=TRUE,"",VLOOKUP(MID($D$3,10,100)&amp;$A28,기획현황!$F:$BS,기획현황!$BB$1,FALSE))</f>
        <v/>
      </c>
      <c r="I28" s="1169">
        <f>SUMIF(기획현황!$F:$F,MID($D$3,10,100)&amp;$A28,기획현황!BI:BI)</f>
        <v>0</v>
      </c>
      <c r="J28" s="1168" t="str">
        <f>IF(ISERROR(VLOOKUP(MID($D$3,10,100)&amp;$A28,기획현황!$F:$BS,기획현황!$BC$1,FALSE))=TRUE,"",VLOOKUP(MID($D$3,10,100)&amp;$A28,기획현황!$F:$BS,기획현황!$BC$1,FALSE))</f>
        <v/>
      </c>
      <c r="K28" s="1169">
        <f>SUMIF(기획현황!$F:$F,MID($D$3,10,100)&amp;$A28,기획현황!BJ:BJ)</f>
        <v>0</v>
      </c>
      <c r="L28" s="1168" t="str">
        <f>IF(ISERROR(VLOOKUP(MID($D$3,10,100)&amp;$A28,기획현황!$F:$BS,기획현황!$BD$1,FALSE))=TRUE,"",VLOOKUP(MID($D$3,10,100)&amp;$A28,기획현황!$F:$BS,기획현황!$BD$1,FALSE))</f>
        <v/>
      </c>
      <c r="M28" s="1169">
        <f>SUMIF(기획현황!$F:$F,MID($D$3,10,100)&amp;$A28,기획현황!BK:BK)</f>
        <v>0</v>
      </c>
      <c r="N28" s="1168" t="str">
        <f>IF(ISERROR(VLOOKUP(MID($D$3,10,100)&amp;$A28,기획현황!$F:$BS,기획현황!$BE$1,FALSE))=TRUE,"",VLOOKUP(MID($D$3,10,100)&amp;$A28,기획현황!$F:$BS,기획현황!$BE$1,FALSE))</f>
        <v/>
      </c>
      <c r="O28" s="1169">
        <f>SUMIF(기획현황!$F:$F,MID($D$3,10,100)&amp;$A28,기획현황!BL:BL)</f>
        <v>0</v>
      </c>
      <c r="P28" s="1168" t="str">
        <f>IF(ISERROR(VLOOKUP(MID($D$3,10,100)&amp;$A28,기획현황!$F:$BS,기획현황!$BF$1,FALSE))=TRUE,"",VLOOKUP(MID($D$3,10,100)&amp;$A28,기획현황!$F:$BS,기획현황!$BF$1,FALSE))</f>
        <v/>
      </c>
      <c r="Q28" s="1169">
        <f>SUMIF(기획현황!$F:$F,MID($D$3,10,100)&amp;$A28,기획현황!BM:BM)</f>
        <v>0</v>
      </c>
      <c r="R28" s="532" t="str">
        <f>IF(ISERROR(VLOOKUP(MID($D$3,10,100)&amp;$A28,기획현황!$F:$BR,기획현황!$AV$1,FALSE))=TRUE,"",VLOOKUP(MID($D$3,10,100)&amp;$A28,기획현황!$F:$BR,기획현황!$AV$1,FALSE))</f>
        <v/>
      </c>
      <c r="S28" s="513"/>
      <c r="T28" s="532">
        <f t="shared" si="3"/>
        <v>0</v>
      </c>
      <c r="U28" s="532">
        <f t="shared" si="0"/>
        <v>0</v>
      </c>
      <c r="V28" s="469"/>
      <c r="W28" s="331"/>
      <c r="X28" s="319"/>
      <c r="Y28" s="319"/>
      <c r="Z28" s="319"/>
      <c r="AA28" s="319"/>
      <c r="AB28" s="319"/>
    </row>
    <row r="29" spans="1:28" ht="16.5" customHeight="1">
      <c r="A29" s="467">
        <f t="shared" si="4"/>
        <v>11</v>
      </c>
      <c r="C29" s="530">
        <f t="shared" si="1"/>
        <v>0</v>
      </c>
      <c r="D29" s="530" t="str">
        <f>IF(ISERROR(VLOOKUP(MID($D$3,10,100)&amp;$A29,기획현황!$F:$BR,기획현황!$U$1,FALSE))=TRUE,"",VLOOKUP(MID($D$3,10,100)&amp;$A29,기획현황!$F:$BR,기획현황!$U$1,FALSE))</f>
        <v/>
      </c>
      <c r="E29" s="530" t="str">
        <f>IF(ISERROR(VLOOKUP(MID($D$3,10,100)&amp;$A29,기획현황!$F:$BR,기획현황!$X$1,FALSE))=TRUE,"",VLOOKUP(MID($D$3,10,100)&amp;$A29,기획현황!$F:$BR,기획현황!$X$1,FALSE))</f>
        <v/>
      </c>
      <c r="F29" s="531">
        <f>SUMIF(기획현황!$F:$F,MID($D$3,10,100)&amp;$A29,기획현황!AF:AF)</f>
        <v>0</v>
      </c>
      <c r="G29" s="531">
        <f t="shared" si="2"/>
        <v>0</v>
      </c>
      <c r="H29" s="1168" t="str">
        <f>IF(ISERROR(VLOOKUP(MID($D$3,10,100)&amp;$A29,기획현황!$F:$BS,기획현황!$BB$1,FALSE))=TRUE,"",VLOOKUP(MID($D$3,10,100)&amp;$A29,기획현황!$F:$BS,기획현황!$BB$1,FALSE))</f>
        <v/>
      </c>
      <c r="I29" s="1169">
        <f>SUMIF(기획현황!$F:$F,MID($D$3,10,100)&amp;$A29,기획현황!BI:BI)</f>
        <v>0</v>
      </c>
      <c r="J29" s="1168" t="str">
        <f>IF(ISERROR(VLOOKUP(MID($D$3,10,100)&amp;$A29,기획현황!$F:$BS,기획현황!$BC$1,FALSE))=TRUE,"",VLOOKUP(MID($D$3,10,100)&amp;$A29,기획현황!$F:$BS,기획현황!$BC$1,FALSE))</f>
        <v/>
      </c>
      <c r="K29" s="1169">
        <f>SUMIF(기획현황!$F:$F,MID($D$3,10,100)&amp;$A29,기획현황!BJ:BJ)</f>
        <v>0</v>
      </c>
      <c r="L29" s="1168" t="str">
        <f>IF(ISERROR(VLOOKUP(MID($D$3,10,100)&amp;$A29,기획현황!$F:$BS,기획현황!$BD$1,FALSE))=TRUE,"",VLOOKUP(MID($D$3,10,100)&amp;$A29,기획현황!$F:$BS,기획현황!$BD$1,FALSE))</f>
        <v/>
      </c>
      <c r="M29" s="1169">
        <f>SUMIF(기획현황!$F:$F,MID($D$3,10,100)&amp;$A29,기획현황!BK:BK)</f>
        <v>0</v>
      </c>
      <c r="N29" s="1168" t="str">
        <f>IF(ISERROR(VLOOKUP(MID($D$3,10,100)&amp;$A29,기획현황!$F:$BS,기획현황!$BE$1,FALSE))=TRUE,"",VLOOKUP(MID($D$3,10,100)&amp;$A29,기획현황!$F:$BS,기획현황!$BE$1,FALSE))</f>
        <v/>
      </c>
      <c r="O29" s="1169">
        <f>SUMIF(기획현황!$F:$F,MID($D$3,10,100)&amp;$A29,기획현황!BL:BL)</f>
        <v>0</v>
      </c>
      <c r="P29" s="1168" t="str">
        <f>IF(ISERROR(VLOOKUP(MID($D$3,10,100)&amp;$A29,기획현황!$F:$BS,기획현황!$BF$1,FALSE))=TRUE,"",VLOOKUP(MID($D$3,10,100)&amp;$A29,기획현황!$F:$BS,기획현황!$BF$1,FALSE))</f>
        <v/>
      </c>
      <c r="Q29" s="1169">
        <f>SUMIF(기획현황!$F:$F,MID($D$3,10,100)&amp;$A29,기획현황!BM:BM)</f>
        <v>0</v>
      </c>
      <c r="R29" s="532" t="str">
        <f>IF(ISERROR(VLOOKUP(MID($D$3,10,100)&amp;$A29,기획현황!$F:$BR,기획현황!$AV$1,FALSE))=TRUE,"",VLOOKUP(MID($D$3,10,100)&amp;$A29,기획현황!$F:$BR,기획현황!$AV$1,FALSE))</f>
        <v/>
      </c>
      <c r="S29" s="513"/>
      <c r="T29" s="532">
        <f t="shared" si="3"/>
        <v>0</v>
      </c>
      <c r="U29" s="532">
        <f t="shared" si="0"/>
        <v>0</v>
      </c>
      <c r="V29" s="469"/>
      <c r="W29" s="331"/>
      <c r="X29" s="319"/>
      <c r="Y29" s="319"/>
      <c r="Z29" s="319"/>
      <c r="AA29" s="319"/>
      <c r="AB29" s="319"/>
    </row>
    <row r="30" spans="1:28" ht="16.5" customHeight="1">
      <c r="A30" s="467">
        <f t="shared" si="4"/>
        <v>12</v>
      </c>
      <c r="C30" s="530">
        <f t="shared" si="1"/>
        <v>0</v>
      </c>
      <c r="D30" s="530" t="str">
        <f>IF(ISERROR(VLOOKUP(MID($D$3,10,100)&amp;$A30,기획현황!$F:$BR,기획현황!$U$1,FALSE))=TRUE,"",VLOOKUP(MID($D$3,10,100)&amp;$A30,기획현황!$F:$BR,기획현황!$U$1,FALSE))</f>
        <v/>
      </c>
      <c r="E30" s="530" t="str">
        <f>IF(ISERROR(VLOOKUP(MID($D$3,10,100)&amp;$A30,기획현황!$F:$BR,기획현황!$X$1,FALSE))=TRUE,"",VLOOKUP(MID($D$3,10,100)&amp;$A30,기획현황!$F:$BR,기획현황!$X$1,FALSE))</f>
        <v/>
      </c>
      <c r="F30" s="531">
        <f>SUMIF(기획현황!$F:$F,MID($D$3,10,100)&amp;$A30,기획현황!AF:AF)</f>
        <v>0</v>
      </c>
      <c r="G30" s="531">
        <f t="shared" si="2"/>
        <v>0</v>
      </c>
      <c r="H30" s="1168" t="str">
        <f>IF(ISERROR(VLOOKUP(MID($D$3,10,100)&amp;$A30,기획현황!$F:$BS,기획현황!$BB$1,FALSE))=TRUE,"",VLOOKUP(MID($D$3,10,100)&amp;$A30,기획현황!$F:$BS,기획현황!$BB$1,FALSE))</f>
        <v/>
      </c>
      <c r="I30" s="1169">
        <f>SUMIF(기획현황!$F:$F,MID($D$3,10,100)&amp;$A30,기획현황!BI:BI)</f>
        <v>0</v>
      </c>
      <c r="J30" s="1168" t="str">
        <f>IF(ISERROR(VLOOKUP(MID($D$3,10,100)&amp;$A30,기획현황!$F:$BS,기획현황!$BC$1,FALSE))=TRUE,"",VLOOKUP(MID($D$3,10,100)&amp;$A30,기획현황!$F:$BS,기획현황!$BC$1,FALSE))</f>
        <v/>
      </c>
      <c r="K30" s="1169">
        <f>SUMIF(기획현황!$F:$F,MID($D$3,10,100)&amp;$A30,기획현황!BJ:BJ)</f>
        <v>0</v>
      </c>
      <c r="L30" s="1168" t="str">
        <f>IF(ISERROR(VLOOKUP(MID($D$3,10,100)&amp;$A30,기획현황!$F:$BS,기획현황!$BD$1,FALSE))=TRUE,"",VLOOKUP(MID($D$3,10,100)&amp;$A30,기획현황!$F:$BS,기획현황!$BD$1,FALSE))</f>
        <v/>
      </c>
      <c r="M30" s="1169">
        <f>SUMIF(기획현황!$F:$F,MID($D$3,10,100)&amp;$A30,기획현황!BK:BK)</f>
        <v>0</v>
      </c>
      <c r="N30" s="1168" t="str">
        <f>IF(ISERROR(VLOOKUP(MID($D$3,10,100)&amp;$A30,기획현황!$F:$BS,기획현황!$BE$1,FALSE))=TRUE,"",VLOOKUP(MID($D$3,10,100)&amp;$A30,기획현황!$F:$BS,기획현황!$BE$1,FALSE))</f>
        <v/>
      </c>
      <c r="O30" s="1169">
        <f>SUMIF(기획현황!$F:$F,MID($D$3,10,100)&amp;$A30,기획현황!BL:BL)</f>
        <v>0</v>
      </c>
      <c r="P30" s="1168" t="str">
        <f>IF(ISERROR(VLOOKUP(MID($D$3,10,100)&amp;$A30,기획현황!$F:$BS,기획현황!$BF$1,FALSE))=TRUE,"",VLOOKUP(MID($D$3,10,100)&amp;$A30,기획현황!$F:$BS,기획현황!$BF$1,FALSE))</f>
        <v/>
      </c>
      <c r="Q30" s="1169">
        <f>SUMIF(기획현황!$F:$F,MID($D$3,10,100)&amp;$A30,기획현황!BM:BM)</f>
        <v>0</v>
      </c>
      <c r="R30" s="532" t="str">
        <f>IF(ISERROR(VLOOKUP(MID($D$3,10,100)&amp;$A30,기획현황!$F:$BR,기획현황!$AV$1,FALSE))=TRUE,"",VLOOKUP(MID($D$3,10,100)&amp;$A30,기획현황!$F:$BR,기획현황!$AV$1,FALSE))</f>
        <v/>
      </c>
      <c r="S30" s="513"/>
      <c r="T30" s="532">
        <f t="shared" si="3"/>
        <v>0</v>
      </c>
      <c r="U30" s="532">
        <f t="shared" si="0"/>
        <v>0</v>
      </c>
      <c r="V30" s="469"/>
      <c r="W30" s="331"/>
      <c r="X30" s="319"/>
      <c r="Y30" s="319"/>
      <c r="Z30" s="319"/>
      <c r="AA30" s="319"/>
      <c r="AB30" s="319"/>
    </row>
    <row r="31" spans="1:28" ht="16.5" customHeight="1">
      <c r="A31" s="467">
        <f t="shared" si="4"/>
        <v>13</v>
      </c>
      <c r="C31" s="530">
        <f t="shared" si="1"/>
        <v>0</v>
      </c>
      <c r="D31" s="530" t="str">
        <f>IF(ISERROR(VLOOKUP(MID($D$3,10,100)&amp;$A31,기획현황!$F:$BR,기획현황!$U$1,FALSE))=TRUE,"",VLOOKUP(MID($D$3,10,100)&amp;$A31,기획현황!$F:$BR,기획현황!$U$1,FALSE))</f>
        <v/>
      </c>
      <c r="E31" s="530" t="str">
        <f>IF(ISERROR(VLOOKUP(MID($D$3,10,100)&amp;$A31,기획현황!$F:$BR,기획현황!$X$1,FALSE))=TRUE,"",VLOOKUP(MID($D$3,10,100)&amp;$A31,기획현황!$F:$BR,기획현황!$X$1,FALSE))</f>
        <v/>
      </c>
      <c r="F31" s="531">
        <f>SUMIF(기획현황!$F:$F,MID($D$3,10,100)&amp;$A31,기획현황!AF:AF)</f>
        <v>0</v>
      </c>
      <c r="G31" s="531">
        <f t="shared" si="2"/>
        <v>0</v>
      </c>
      <c r="H31" s="1168" t="str">
        <f>IF(ISERROR(VLOOKUP(MID($D$3,10,100)&amp;$A31,기획현황!$F:$BS,기획현황!$BB$1,FALSE))=TRUE,"",VLOOKUP(MID($D$3,10,100)&amp;$A31,기획현황!$F:$BS,기획현황!$BB$1,FALSE))</f>
        <v/>
      </c>
      <c r="I31" s="1169">
        <f>SUMIF(기획현황!$F:$F,MID($D$3,10,100)&amp;$A31,기획현황!BI:BI)</f>
        <v>0</v>
      </c>
      <c r="J31" s="1168" t="str">
        <f>IF(ISERROR(VLOOKUP(MID($D$3,10,100)&amp;$A31,기획현황!$F:$BS,기획현황!$BC$1,FALSE))=TRUE,"",VLOOKUP(MID($D$3,10,100)&amp;$A31,기획현황!$F:$BS,기획현황!$BC$1,FALSE))</f>
        <v/>
      </c>
      <c r="K31" s="1169">
        <f>SUMIF(기획현황!$F:$F,MID($D$3,10,100)&amp;$A31,기획현황!BJ:BJ)</f>
        <v>0</v>
      </c>
      <c r="L31" s="1168" t="str">
        <f>IF(ISERROR(VLOOKUP(MID($D$3,10,100)&amp;$A31,기획현황!$F:$BS,기획현황!$BD$1,FALSE))=TRUE,"",VLOOKUP(MID($D$3,10,100)&amp;$A31,기획현황!$F:$BS,기획현황!$BD$1,FALSE))</f>
        <v/>
      </c>
      <c r="M31" s="1169">
        <f>SUMIF(기획현황!$F:$F,MID($D$3,10,100)&amp;$A31,기획현황!BK:BK)</f>
        <v>0</v>
      </c>
      <c r="N31" s="1168" t="str">
        <f>IF(ISERROR(VLOOKUP(MID($D$3,10,100)&amp;$A31,기획현황!$F:$BS,기획현황!$BE$1,FALSE))=TRUE,"",VLOOKUP(MID($D$3,10,100)&amp;$A31,기획현황!$F:$BS,기획현황!$BE$1,FALSE))</f>
        <v/>
      </c>
      <c r="O31" s="1169">
        <f>SUMIF(기획현황!$F:$F,MID($D$3,10,100)&amp;$A31,기획현황!BL:BL)</f>
        <v>0</v>
      </c>
      <c r="P31" s="1168" t="str">
        <f>IF(ISERROR(VLOOKUP(MID($D$3,10,100)&amp;$A31,기획현황!$F:$BS,기획현황!$BF$1,FALSE))=TRUE,"",VLOOKUP(MID($D$3,10,100)&amp;$A31,기획현황!$F:$BS,기획현황!$BF$1,FALSE))</f>
        <v/>
      </c>
      <c r="Q31" s="1169">
        <f>SUMIF(기획현황!$F:$F,MID($D$3,10,100)&amp;$A31,기획현황!BM:BM)</f>
        <v>0</v>
      </c>
      <c r="R31" s="532" t="str">
        <f>IF(ISERROR(VLOOKUP(MID($D$3,10,100)&amp;$A31,기획현황!$F:$BR,기획현황!$AV$1,FALSE))=TRUE,"",VLOOKUP(MID($D$3,10,100)&amp;$A31,기획현황!$F:$BR,기획현황!$AV$1,FALSE))</f>
        <v/>
      </c>
      <c r="S31" s="513"/>
      <c r="T31" s="532">
        <f t="shared" si="3"/>
        <v>0</v>
      </c>
      <c r="U31" s="532">
        <f t="shared" si="0"/>
        <v>0</v>
      </c>
      <c r="V31" s="469"/>
      <c r="W31" s="331"/>
      <c r="X31" s="319"/>
      <c r="Y31" s="319"/>
      <c r="Z31" s="319"/>
      <c r="AA31" s="319"/>
      <c r="AB31" s="319"/>
    </row>
    <row r="32" spans="1:28" ht="16.5" customHeight="1">
      <c r="A32" s="467">
        <f t="shared" si="4"/>
        <v>14</v>
      </c>
      <c r="C32" s="530">
        <f t="shared" si="1"/>
        <v>0</v>
      </c>
      <c r="D32" s="530" t="str">
        <f>IF(ISERROR(VLOOKUP(MID($D$3,10,100)&amp;$A32,기획현황!$F:$BR,기획현황!$U$1,FALSE))=TRUE,"",VLOOKUP(MID($D$3,10,100)&amp;$A32,기획현황!$F:$BR,기획현황!$U$1,FALSE))</f>
        <v/>
      </c>
      <c r="E32" s="530" t="str">
        <f>IF(ISERROR(VLOOKUP(MID($D$3,10,100)&amp;$A32,기획현황!$F:$BR,기획현황!$X$1,FALSE))=TRUE,"",VLOOKUP(MID($D$3,10,100)&amp;$A32,기획현황!$F:$BR,기획현황!$X$1,FALSE))</f>
        <v/>
      </c>
      <c r="F32" s="531">
        <f>SUMIF(기획현황!$F:$F,MID($D$3,10,100)&amp;$A32,기획현황!AF:AF)</f>
        <v>0</v>
      </c>
      <c r="G32" s="531">
        <f t="shared" si="2"/>
        <v>0</v>
      </c>
      <c r="H32" s="1168" t="str">
        <f>IF(ISERROR(VLOOKUP(MID($D$3,10,100)&amp;$A32,기획현황!$F:$BS,기획현황!$BB$1,FALSE))=TRUE,"",VLOOKUP(MID($D$3,10,100)&amp;$A32,기획현황!$F:$BS,기획현황!$BB$1,FALSE))</f>
        <v/>
      </c>
      <c r="I32" s="1169">
        <f>SUMIF(기획현황!$F:$F,MID($D$3,10,100)&amp;$A32,기획현황!BI:BI)</f>
        <v>0</v>
      </c>
      <c r="J32" s="1168" t="str">
        <f>IF(ISERROR(VLOOKUP(MID($D$3,10,100)&amp;$A32,기획현황!$F:$BS,기획현황!$BC$1,FALSE))=TRUE,"",VLOOKUP(MID($D$3,10,100)&amp;$A32,기획현황!$F:$BS,기획현황!$BC$1,FALSE))</f>
        <v/>
      </c>
      <c r="K32" s="1169">
        <f>SUMIF(기획현황!$F:$F,MID($D$3,10,100)&amp;$A32,기획현황!BJ:BJ)</f>
        <v>0</v>
      </c>
      <c r="L32" s="1168" t="str">
        <f>IF(ISERROR(VLOOKUP(MID($D$3,10,100)&amp;$A32,기획현황!$F:$BS,기획현황!$BD$1,FALSE))=TRUE,"",VLOOKUP(MID($D$3,10,100)&amp;$A32,기획현황!$F:$BS,기획현황!$BD$1,FALSE))</f>
        <v/>
      </c>
      <c r="M32" s="1169">
        <f>SUMIF(기획현황!$F:$F,MID($D$3,10,100)&amp;$A32,기획현황!BK:BK)</f>
        <v>0</v>
      </c>
      <c r="N32" s="1168" t="str">
        <f>IF(ISERROR(VLOOKUP(MID($D$3,10,100)&amp;$A32,기획현황!$F:$BS,기획현황!$BE$1,FALSE))=TRUE,"",VLOOKUP(MID($D$3,10,100)&amp;$A32,기획현황!$F:$BS,기획현황!$BE$1,FALSE))</f>
        <v/>
      </c>
      <c r="O32" s="1169">
        <f>SUMIF(기획현황!$F:$F,MID($D$3,10,100)&amp;$A32,기획현황!BL:BL)</f>
        <v>0</v>
      </c>
      <c r="P32" s="1168" t="str">
        <f>IF(ISERROR(VLOOKUP(MID($D$3,10,100)&amp;$A32,기획현황!$F:$BS,기획현황!$BF$1,FALSE))=TRUE,"",VLOOKUP(MID($D$3,10,100)&amp;$A32,기획현황!$F:$BS,기획현황!$BF$1,FALSE))</f>
        <v/>
      </c>
      <c r="Q32" s="1169">
        <f>SUMIF(기획현황!$F:$F,MID($D$3,10,100)&amp;$A32,기획현황!BM:BM)</f>
        <v>0</v>
      </c>
      <c r="R32" s="532" t="str">
        <f>IF(ISERROR(VLOOKUP(MID($D$3,10,100)&amp;$A32,기획현황!$F:$BR,기획현황!$AV$1,FALSE))=TRUE,"",VLOOKUP(MID($D$3,10,100)&amp;$A32,기획현황!$F:$BR,기획현황!$AV$1,FALSE))</f>
        <v/>
      </c>
      <c r="S32" s="513"/>
      <c r="T32" s="532">
        <f t="shared" si="3"/>
        <v>0</v>
      </c>
      <c r="U32" s="532">
        <f t="shared" si="0"/>
        <v>0</v>
      </c>
      <c r="V32" s="469"/>
      <c r="W32" s="331"/>
      <c r="X32" s="319"/>
      <c r="Y32" s="319"/>
      <c r="Z32" s="319"/>
      <c r="AA32" s="319"/>
      <c r="AB32" s="319"/>
    </row>
    <row r="33" spans="1:28" ht="16.5" customHeight="1">
      <c r="A33" s="467">
        <f t="shared" si="4"/>
        <v>15</v>
      </c>
      <c r="C33" s="530">
        <f t="shared" si="1"/>
        <v>0</v>
      </c>
      <c r="D33" s="530" t="str">
        <f>IF(ISERROR(VLOOKUP(MID($D$3,10,100)&amp;$A33,기획현황!$F:$BR,기획현황!$U$1,FALSE))=TRUE,"",VLOOKUP(MID($D$3,10,100)&amp;$A33,기획현황!$F:$BR,기획현황!$U$1,FALSE))</f>
        <v/>
      </c>
      <c r="E33" s="530" t="str">
        <f>IF(ISERROR(VLOOKUP(MID($D$3,10,100)&amp;$A33,기획현황!$F:$BR,기획현황!$X$1,FALSE))=TRUE,"",VLOOKUP(MID($D$3,10,100)&amp;$A33,기획현황!$F:$BR,기획현황!$X$1,FALSE))</f>
        <v/>
      </c>
      <c r="F33" s="531">
        <f>SUMIF(기획현황!$F:$F,MID($D$3,10,100)&amp;$A33,기획현황!AF:AF)</f>
        <v>0</v>
      </c>
      <c r="G33" s="531">
        <f t="shared" si="2"/>
        <v>0</v>
      </c>
      <c r="H33" s="1168" t="str">
        <f>IF(ISERROR(VLOOKUP(MID($D$3,10,100)&amp;$A33,기획현황!$F:$BS,기획현황!$BB$1,FALSE))=TRUE,"",VLOOKUP(MID($D$3,10,100)&amp;$A33,기획현황!$F:$BS,기획현황!$BB$1,FALSE))</f>
        <v/>
      </c>
      <c r="I33" s="1169">
        <f>SUMIF(기획현황!$F:$F,MID($D$3,10,100)&amp;$A33,기획현황!BI:BI)</f>
        <v>0</v>
      </c>
      <c r="J33" s="1168" t="str">
        <f>IF(ISERROR(VLOOKUP(MID($D$3,10,100)&amp;$A33,기획현황!$F:$BS,기획현황!$BC$1,FALSE))=TRUE,"",VLOOKUP(MID($D$3,10,100)&amp;$A33,기획현황!$F:$BS,기획현황!$BC$1,FALSE))</f>
        <v/>
      </c>
      <c r="K33" s="1169">
        <f>SUMIF(기획현황!$F:$F,MID($D$3,10,100)&amp;$A33,기획현황!BJ:BJ)</f>
        <v>0</v>
      </c>
      <c r="L33" s="1168" t="str">
        <f>IF(ISERROR(VLOOKUP(MID($D$3,10,100)&amp;$A33,기획현황!$F:$BS,기획현황!$BD$1,FALSE))=TRUE,"",VLOOKUP(MID($D$3,10,100)&amp;$A33,기획현황!$F:$BS,기획현황!$BD$1,FALSE))</f>
        <v/>
      </c>
      <c r="M33" s="1169">
        <f>SUMIF(기획현황!$F:$F,MID($D$3,10,100)&amp;$A33,기획현황!BK:BK)</f>
        <v>0</v>
      </c>
      <c r="N33" s="1168" t="str">
        <f>IF(ISERROR(VLOOKUP(MID($D$3,10,100)&amp;$A33,기획현황!$F:$BS,기획현황!$BE$1,FALSE))=TRUE,"",VLOOKUP(MID($D$3,10,100)&amp;$A33,기획현황!$F:$BS,기획현황!$BE$1,FALSE))</f>
        <v/>
      </c>
      <c r="O33" s="1169">
        <f>SUMIF(기획현황!$F:$F,MID($D$3,10,100)&amp;$A33,기획현황!BL:BL)</f>
        <v>0</v>
      </c>
      <c r="P33" s="1168" t="str">
        <f>IF(ISERROR(VLOOKUP(MID($D$3,10,100)&amp;$A33,기획현황!$F:$BS,기획현황!$BF$1,FALSE))=TRUE,"",VLOOKUP(MID($D$3,10,100)&amp;$A33,기획현황!$F:$BS,기획현황!$BF$1,FALSE))</f>
        <v/>
      </c>
      <c r="Q33" s="1169">
        <f>SUMIF(기획현황!$F:$F,MID($D$3,10,100)&amp;$A33,기획현황!BM:BM)</f>
        <v>0</v>
      </c>
      <c r="R33" s="532" t="str">
        <f>IF(ISERROR(VLOOKUP(MID($D$3,10,100)&amp;$A33,기획현황!$F:$BR,기획현황!$AV$1,FALSE))=TRUE,"",VLOOKUP(MID($D$3,10,100)&amp;$A33,기획현황!$F:$BR,기획현황!$AV$1,FALSE))</f>
        <v/>
      </c>
      <c r="S33" s="513"/>
      <c r="T33" s="532">
        <f t="shared" si="3"/>
        <v>0</v>
      </c>
      <c r="U33" s="532">
        <f t="shared" si="0"/>
        <v>0</v>
      </c>
      <c r="V33" s="469"/>
      <c r="W33" s="331"/>
      <c r="X33" s="319"/>
      <c r="Y33" s="319"/>
      <c r="Z33" s="319"/>
      <c r="AA33" s="319"/>
      <c r="AB33" s="319"/>
    </row>
    <row r="34" spans="1:28" ht="16.5" customHeight="1">
      <c r="A34" s="467">
        <f t="shared" si="4"/>
        <v>16</v>
      </c>
      <c r="C34" s="530">
        <f t="shared" si="1"/>
        <v>0</v>
      </c>
      <c r="D34" s="530" t="str">
        <f>IF(ISERROR(VLOOKUP(MID($D$3,10,100)&amp;$A34,기획현황!$F:$BR,기획현황!$U$1,FALSE))=TRUE,"",VLOOKUP(MID($D$3,10,100)&amp;$A34,기획현황!$F:$BR,기획현황!$U$1,FALSE))</f>
        <v/>
      </c>
      <c r="E34" s="530" t="str">
        <f>IF(ISERROR(VLOOKUP(MID($D$3,10,100)&amp;$A34,기획현황!$F:$BR,기획현황!$X$1,FALSE))=TRUE,"",VLOOKUP(MID($D$3,10,100)&amp;$A34,기획현황!$F:$BR,기획현황!$X$1,FALSE))</f>
        <v/>
      </c>
      <c r="F34" s="531">
        <f>SUMIF(기획현황!$F:$F,MID($D$3,10,100)&amp;$A34,기획현황!AF:AF)</f>
        <v>0</v>
      </c>
      <c r="G34" s="531">
        <f t="shared" si="2"/>
        <v>0</v>
      </c>
      <c r="H34" s="1168" t="str">
        <f>IF(ISERROR(VLOOKUP(MID($D$3,10,100)&amp;$A34,기획현황!$F:$BS,기획현황!$BB$1,FALSE))=TRUE,"",VLOOKUP(MID($D$3,10,100)&amp;$A34,기획현황!$F:$BS,기획현황!$BB$1,FALSE))</f>
        <v/>
      </c>
      <c r="I34" s="1169">
        <f>SUMIF(기획현황!$F:$F,MID($D$3,10,100)&amp;$A34,기획현황!BI:BI)</f>
        <v>0</v>
      </c>
      <c r="J34" s="1168" t="str">
        <f>IF(ISERROR(VLOOKUP(MID($D$3,10,100)&amp;$A34,기획현황!$F:$BS,기획현황!$BC$1,FALSE))=TRUE,"",VLOOKUP(MID($D$3,10,100)&amp;$A34,기획현황!$F:$BS,기획현황!$BC$1,FALSE))</f>
        <v/>
      </c>
      <c r="K34" s="1169">
        <f>SUMIF(기획현황!$F:$F,MID($D$3,10,100)&amp;$A34,기획현황!BJ:BJ)</f>
        <v>0</v>
      </c>
      <c r="L34" s="1168" t="str">
        <f>IF(ISERROR(VLOOKUP(MID($D$3,10,100)&amp;$A34,기획현황!$F:$BS,기획현황!$BD$1,FALSE))=TRUE,"",VLOOKUP(MID($D$3,10,100)&amp;$A34,기획현황!$F:$BS,기획현황!$BD$1,FALSE))</f>
        <v/>
      </c>
      <c r="M34" s="1169">
        <f>SUMIF(기획현황!$F:$F,MID($D$3,10,100)&amp;$A34,기획현황!BK:BK)</f>
        <v>0</v>
      </c>
      <c r="N34" s="1168" t="str">
        <f>IF(ISERROR(VLOOKUP(MID($D$3,10,100)&amp;$A34,기획현황!$F:$BS,기획현황!$BE$1,FALSE))=TRUE,"",VLOOKUP(MID($D$3,10,100)&amp;$A34,기획현황!$F:$BS,기획현황!$BE$1,FALSE))</f>
        <v/>
      </c>
      <c r="O34" s="1169">
        <f>SUMIF(기획현황!$F:$F,MID($D$3,10,100)&amp;$A34,기획현황!BL:BL)</f>
        <v>0</v>
      </c>
      <c r="P34" s="1168" t="str">
        <f>IF(ISERROR(VLOOKUP(MID($D$3,10,100)&amp;$A34,기획현황!$F:$BS,기획현황!$BF$1,FALSE))=TRUE,"",VLOOKUP(MID($D$3,10,100)&amp;$A34,기획현황!$F:$BS,기획현황!$BF$1,FALSE))</f>
        <v/>
      </c>
      <c r="Q34" s="1169">
        <f>SUMIF(기획현황!$F:$F,MID($D$3,10,100)&amp;$A34,기획현황!BM:BM)</f>
        <v>0</v>
      </c>
      <c r="R34" s="532" t="str">
        <f>IF(ISERROR(VLOOKUP(MID($D$3,10,100)&amp;$A34,기획현황!$F:$BR,기획현황!$AV$1,FALSE))=TRUE,"",VLOOKUP(MID($D$3,10,100)&amp;$A34,기획현황!$F:$BR,기획현황!$AV$1,FALSE))</f>
        <v/>
      </c>
      <c r="S34" s="513"/>
      <c r="T34" s="532">
        <f t="shared" si="3"/>
        <v>0</v>
      </c>
      <c r="U34" s="532">
        <f t="shared" si="0"/>
        <v>0</v>
      </c>
      <c r="V34" s="469"/>
      <c r="W34" s="331"/>
      <c r="X34" s="319"/>
      <c r="Y34" s="319"/>
      <c r="Z34" s="319"/>
      <c r="AA34" s="319"/>
      <c r="AB34" s="319"/>
    </row>
    <row r="35" spans="1:28" ht="16.5" customHeight="1">
      <c r="A35" s="467">
        <f t="shared" si="4"/>
        <v>17</v>
      </c>
      <c r="C35" s="530">
        <f t="shared" si="1"/>
        <v>0</v>
      </c>
      <c r="D35" s="530" t="str">
        <f>IF(ISERROR(VLOOKUP(MID($D$3,10,100)&amp;$A35,기획현황!$F:$BR,기획현황!$U$1,FALSE))=TRUE,"",VLOOKUP(MID($D$3,10,100)&amp;$A35,기획현황!$F:$BR,기획현황!$U$1,FALSE))</f>
        <v/>
      </c>
      <c r="E35" s="530" t="str">
        <f>IF(ISERROR(VLOOKUP(MID($D$3,10,100)&amp;$A35,기획현황!$F:$BR,기획현황!$X$1,FALSE))=TRUE,"",VLOOKUP(MID($D$3,10,100)&amp;$A35,기획현황!$F:$BR,기획현황!$X$1,FALSE))</f>
        <v/>
      </c>
      <c r="F35" s="531">
        <f>SUMIF(기획현황!$F:$F,MID($D$3,10,100)&amp;$A35,기획현황!AF:AF)</f>
        <v>0</v>
      </c>
      <c r="G35" s="531">
        <f t="shared" si="2"/>
        <v>0</v>
      </c>
      <c r="H35" s="1168" t="str">
        <f>IF(ISERROR(VLOOKUP(MID($D$3,10,100)&amp;$A35,기획현황!$F:$BS,기획현황!$BB$1,FALSE))=TRUE,"",VLOOKUP(MID($D$3,10,100)&amp;$A35,기획현황!$F:$BS,기획현황!$BB$1,FALSE))</f>
        <v/>
      </c>
      <c r="I35" s="1169">
        <f>SUMIF(기획현황!$F:$F,MID($D$3,10,100)&amp;$A35,기획현황!BI:BI)</f>
        <v>0</v>
      </c>
      <c r="J35" s="1168" t="str">
        <f>IF(ISERROR(VLOOKUP(MID($D$3,10,100)&amp;$A35,기획현황!$F:$BS,기획현황!$BC$1,FALSE))=TRUE,"",VLOOKUP(MID($D$3,10,100)&amp;$A35,기획현황!$F:$BS,기획현황!$BC$1,FALSE))</f>
        <v/>
      </c>
      <c r="K35" s="1169">
        <f>SUMIF(기획현황!$F:$F,MID($D$3,10,100)&amp;$A35,기획현황!BJ:BJ)</f>
        <v>0</v>
      </c>
      <c r="L35" s="1168" t="str">
        <f>IF(ISERROR(VLOOKUP(MID($D$3,10,100)&amp;$A35,기획현황!$F:$BS,기획현황!$BD$1,FALSE))=TRUE,"",VLOOKUP(MID($D$3,10,100)&amp;$A35,기획현황!$F:$BS,기획현황!$BD$1,FALSE))</f>
        <v/>
      </c>
      <c r="M35" s="1169">
        <f>SUMIF(기획현황!$F:$F,MID($D$3,10,100)&amp;$A35,기획현황!BK:BK)</f>
        <v>0</v>
      </c>
      <c r="N35" s="1168" t="str">
        <f>IF(ISERROR(VLOOKUP(MID($D$3,10,100)&amp;$A35,기획현황!$F:$BS,기획현황!$BE$1,FALSE))=TRUE,"",VLOOKUP(MID($D$3,10,100)&amp;$A35,기획현황!$F:$BS,기획현황!$BE$1,FALSE))</f>
        <v/>
      </c>
      <c r="O35" s="1169">
        <f>SUMIF(기획현황!$F:$F,MID($D$3,10,100)&amp;$A35,기획현황!BL:BL)</f>
        <v>0</v>
      </c>
      <c r="P35" s="1168" t="str">
        <f>IF(ISERROR(VLOOKUP(MID($D$3,10,100)&amp;$A35,기획현황!$F:$BS,기획현황!$BF$1,FALSE))=TRUE,"",VLOOKUP(MID($D$3,10,100)&amp;$A35,기획현황!$F:$BS,기획현황!$BF$1,FALSE))</f>
        <v/>
      </c>
      <c r="Q35" s="1169">
        <f>SUMIF(기획현황!$F:$F,MID($D$3,10,100)&amp;$A35,기획현황!BM:BM)</f>
        <v>0</v>
      </c>
      <c r="R35" s="532" t="str">
        <f>IF(ISERROR(VLOOKUP(MID($D$3,10,100)&amp;$A35,기획현황!$F:$BR,기획현황!$AV$1,FALSE))=TRUE,"",VLOOKUP(MID($D$3,10,100)&amp;$A35,기획현황!$F:$BR,기획현황!$AV$1,FALSE))</f>
        <v/>
      </c>
      <c r="S35" s="513"/>
      <c r="T35" s="532">
        <f t="shared" si="3"/>
        <v>0</v>
      </c>
      <c r="U35" s="532">
        <f t="shared" si="0"/>
        <v>0</v>
      </c>
      <c r="V35" s="469"/>
      <c r="W35" s="331"/>
      <c r="X35" s="319"/>
      <c r="Y35" s="319"/>
      <c r="Z35" s="319"/>
      <c r="AA35" s="319"/>
      <c r="AB35" s="319"/>
    </row>
    <row r="36" spans="1:28" ht="16.5" customHeight="1">
      <c r="A36" s="467">
        <f t="shared" si="4"/>
        <v>18</v>
      </c>
      <c r="C36" s="530">
        <f t="shared" si="1"/>
        <v>0</v>
      </c>
      <c r="D36" s="530" t="str">
        <f>IF(ISERROR(VLOOKUP(MID($D$3,10,100)&amp;$A36,기획현황!$F:$BR,기획현황!$U$1,FALSE))=TRUE,"",VLOOKUP(MID($D$3,10,100)&amp;$A36,기획현황!$F:$BR,기획현황!$U$1,FALSE))</f>
        <v/>
      </c>
      <c r="E36" s="530" t="str">
        <f>IF(ISERROR(VLOOKUP(MID($D$3,10,100)&amp;$A36,기획현황!$F:$BR,기획현황!$X$1,FALSE))=TRUE,"",VLOOKUP(MID($D$3,10,100)&amp;$A36,기획현황!$F:$BR,기획현황!$X$1,FALSE))</f>
        <v/>
      </c>
      <c r="F36" s="531">
        <f>SUMIF(기획현황!$F:$F,MID($D$3,10,100)&amp;$A36,기획현황!AF:AF)</f>
        <v>0</v>
      </c>
      <c r="G36" s="531">
        <f t="shared" si="2"/>
        <v>0</v>
      </c>
      <c r="H36" s="1168" t="str">
        <f>IF(ISERROR(VLOOKUP(MID($D$3,10,100)&amp;$A36,기획현황!$F:$BS,기획현황!$BB$1,FALSE))=TRUE,"",VLOOKUP(MID($D$3,10,100)&amp;$A36,기획현황!$F:$BS,기획현황!$BB$1,FALSE))</f>
        <v/>
      </c>
      <c r="I36" s="1169">
        <f>SUMIF(기획현황!$F:$F,MID($D$3,10,100)&amp;$A36,기획현황!BI:BI)</f>
        <v>0</v>
      </c>
      <c r="J36" s="1168" t="str">
        <f>IF(ISERROR(VLOOKUP(MID($D$3,10,100)&amp;$A36,기획현황!$F:$BS,기획현황!$BC$1,FALSE))=TRUE,"",VLOOKUP(MID($D$3,10,100)&amp;$A36,기획현황!$F:$BS,기획현황!$BC$1,FALSE))</f>
        <v/>
      </c>
      <c r="K36" s="1169">
        <f>SUMIF(기획현황!$F:$F,MID($D$3,10,100)&amp;$A36,기획현황!BJ:BJ)</f>
        <v>0</v>
      </c>
      <c r="L36" s="1168" t="str">
        <f>IF(ISERROR(VLOOKUP(MID($D$3,10,100)&amp;$A36,기획현황!$F:$BS,기획현황!$BD$1,FALSE))=TRUE,"",VLOOKUP(MID($D$3,10,100)&amp;$A36,기획현황!$F:$BS,기획현황!$BD$1,FALSE))</f>
        <v/>
      </c>
      <c r="M36" s="1169">
        <f>SUMIF(기획현황!$F:$F,MID($D$3,10,100)&amp;$A36,기획현황!BK:BK)</f>
        <v>0</v>
      </c>
      <c r="N36" s="1168" t="str">
        <f>IF(ISERROR(VLOOKUP(MID($D$3,10,100)&amp;$A36,기획현황!$F:$BS,기획현황!$BE$1,FALSE))=TRUE,"",VLOOKUP(MID($D$3,10,100)&amp;$A36,기획현황!$F:$BS,기획현황!$BE$1,FALSE))</f>
        <v/>
      </c>
      <c r="O36" s="1169">
        <f>SUMIF(기획현황!$F:$F,MID($D$3,10,100)&amp;$A36,기획현황!BL:BL)</f>
        <v>0</v>
      </c>
      <c r="P36" s="1168" t="str">
        <f>IF(ISERROR(VLOOKUP(MID($D$3,10,100)&amp;$A36,기획현황!$F:$BS,기획현황!$BF$1,FALSE))=TRUE,"",VLOOKUP(MID($D$3,10,100)&amp;$A36,기획현황!$F:$BS,기획현황!$BF$1,FALSE))</f>
        <v/>
      </c>
      <c r="Q36" s="1169">
        <f>SUMIF(기획현황!$F:$F,MID($D$3,10,100)&amp;$A36,기획현황!BM:BM)</f>
        <v>0</v>
      </c>
      <c r="R36" s="532" t="str">
        <f>IF(ISERROR(VLOOKUP(MID($D$3,10,100)&amp;$A36,기획현황!$F:$BR,기획현황!$AV$1,FALSE))=TRUE,"",VLOOKUP(MID($D$3,10,100)&amp;$A36,기획현황!$F:$BR,기획현황!$AV$1,FALSE))</f>
        <v/>
      </c>
      <c r="S36" s="513"/>
      <c r="T36" s="532">
        <f t="shared" si="3"/>
        <v>0</v>
      </c>
      <c r="U36" s="532">
        <f t="shared" si="0"/>
        <v>0</v>
      </c>
      <c r="V36" s="469"/>
      <c r="W36" s="331"/>
      <c r="X36" s="319"/>
      <c r="Y36" s="319"/>
      <c r="Z36" s="319"/>
      <c r="AA36" s="319"/>
      <c r="AB36" s="319"/>
    </row>
    <row r="37" spans="1:28" ht="16.5" customHeight="1">
      <c r="A37" s="467">
        <f t="shared" si="4"/>
        <v>19</v>
      </c>
      <c r="C37" s="530">
        <f t="shared" si="1"/>
        <v>0</v>
      </c>
      <c r="D37" s="530" t="str">
        <f>IF(ISERROR(VLOOKUP(MID($D$3,10,100)&amp;$A37,기획현황!$F:$BR,기획현황!$U$1,FALSE))=TRUE,"",VLOOKUP(MID($D$3,10,100)&amp;$A37,기획현황!$F:$BR,기획현황!$U$1,FALSE))</f>
        <v/>
      </c>
      <c r="E37" s="530" t="str">
        <f>IF(ISERROR(VLOOKUP(MID($D$3,10,100)&amp;$A37,기획현황!$F:$BR,기획현황!$X$1,FALSE))=TRUE,"",VLOOKUP(MID($D$3,10,100)&amp;$A37,기획현황!$F:$BR,기획현황!$X$1,FALSE))</f>
        <v/>
      </c>
      <c r="F37" s="531">
        <f>SUMIF(기획현황!$F:$F,MID($D$3,10,100)&amp;$A37,기획현황!AF:AF)</f>
        <v>0</v>
      </c>
      <c r="G37" s="531">
        <f t="shared" si="2"/>
        <v>0</v>
      </c>
      <c r="H37" s="1168" t="str">
        <f>IF(ISERROR(VLOOKUP(MID($D$3,10,100)&amp;$A37,기획현황!$F:$BS,기획현황!$BB$1,FALSE))=TRUE,"",VLOOKUP(MID($D$3,10,100)&amp;$A37,기획현황!$F:$BS,기획현황!$BB$1,FALSE))</f>
        <v/>
      </c>
      <c r="I37" s="1169">
        <f>SUMIF(기획현황!$F:$F,MID($D$3,10,100)&amp;$A37,기획현황!BI:BI)</f>
        <v>0</v>
      </c>
      <c r="J37" s="1168" t="str">
        <f>IF(ISERROR(VLOOKUP(MID($D$3,10,100)&amp;$A37,기획현황!$F:$BS,기획현황!$BC$1,FALSE))=TRUE,"",VLOOKUP(MID($D$3,10,100)&amp;$A37,기획현황!$F:$BS,기획현황!$BC$1,FALSE))</f>
        <v/>
      </c>
      <c r="K37" s="1169">
        <f>SUMIF(기획현황!$F:$F,MID($D$3,10,100)&amp;$A37,기획현황!BJ:BJ)</f>
        <v>0</v>
      </c>
      <c r="L37" s="1168" t="str">
        <f>IF(ISERROR(VLOOKUP(MID($D$3,10,100)&amp;$A37,기획현황!$F:$BS,기획현황!$BD$1,FALSE))=TRUE,"",VLOOKUP(MID($D$3,10,100)&amp;$A37,기획현황!$F:$BS,기획현황!$BD$1,FALSE))</f>
        <v/>
      </c>
      <c r="M37" s="1169">
        <f>SUMIF(기획현황!$F:$F,MID($D$3,10,100)&amp;$A37,기획현황!BK:BK)</f>
        <v>0</v>
      </c>
      <c r="N37" s="1168" t="str">
        <f>IF(ISERROR(VLOOKUP(MID($D$3,10,100)&amp;$A37,기획현황!$F:$BS,기획현황!$BE$1,FALSE))=TRUE,"",VLOOKUP(MID($D$3,10,100)&amp;$A37,기획현황!$F:$BS,기획현황!$BE$1,FALSE))</f>
        <v/>
      </c>
      <c r="O37" s="1169">
        <f>SUMIF(기획현황!$F:$F,MID($D$3,10,100)&amp;$A37,기획현황!BL:BL)</f>
        <v>0</v>
      </c>
      <c r="P37" s="1168" t="str">
        <f>IF(ISERROR(VLOOKUP(MID($D$3,10,100)&amp;$A37,기획현황!$F:$BS,기획현황!$BF$1,FALSE))=TRUE,"",VLOOKUP(MID($D$3,10,100)&amp;$A37,기획현황!$F:$BS,기획현황!$BF$1,FALSE))</f>
        <v/>
      </c>
      <c r="Q37" s="1169">
        <f>SUMIF(기획현황!$F:$F,MID($D$3,10,100)&amp;$A37,기획현황!BM:BM)</f>
        <v>0</v>
      </c>
      <c r="R37" s="532" t="str">
        <f>IF(ISERROR(VLOOKUP(MID($D$3,10,100)&amp;$A37,기획현황!$F:$BR,기획현황!$AV$1,FALSE))=TRUE,"",VLOOKUP(MID($D$3,10,100)&amp;$A37,기획현황!$F:$BR,기획현황!$AV$1,FALSE))</f>
        <v/>
      </c>
      <c r="S37" s="513"/>
      <c r="T37" s="532">
        <f t="shared" si="3"/>
        <v>0</v>
      </c>
      <c r="U37" s="532">
        <f t="shared" si="0"/>
        <v>0</v>
      </c>
      <c r="V37" s="469"/>
      <c r="W37" s="331"/>
      <c r="X37" s="319"/>
      <c r="Y37" s="319"/>
      <c r="Z37" s="319"/>
      <c r="AA37" s="319"/>
      <c r="AB37" s="319"/>
    </row>
    <row r="38" spans="1:28" ht="16.5" customHeight="1">
      <c r="A38" s="467">
        <f t="shared" si="4"/>
        <v>20</v>
      </c>
      <c r="C38" s="530">
        <f t="shared" si="1"/>
        <v>0</v>
      </c>
      <c r="D38" s="530" t="str">
        <f>IF(ISERROR(VLOOKUP(MID($D$3,10,100)&amp;$A38,기획현황!$F:$BR,기획현황!$U$1,FALSE))=TRUE,"",VLOOKUP(MID($D$3,10,100)&amp;$A38,기획현황!$F:$BR,기획현황!$U$1,FALSE))</f>
        <v/>
      </c>
      <c r="E38" s="530" t="str">
        <f>IF(ISERROR(VLOOKUP(MID($D$3,10,100)&amp;$A38,기획현황!$F:$BR,기획현황!$X$1,FALSE))=TRUE,"",VLOOKUP(MID($D$3,10,100)&amp;$A38,기획현황!$F:$BR,기획현황!$X$1,FALSE))</f>
        <v/>
      </c>
      <c r="F38" s="531">
        <f>SUMIF(기획현황!$F:$F,MID($D$3,10,100)&amp;$A38,기획현황!AF:AF)</f>
        <v>0</v>
      </c>
      <c r="G38" s="531">
        <f t="shared" si="2"/>
        <v>0</v>
      </c>
      <c r="H38" s="1168" t="str">
        <f>IF(ISERROR(VLOOKUP(MID($D$3,10,100)&amp;$A38,기획현황!$F:$BS,기획현황!$BB$1,FALSE))=TRUE,"",VLOOKUP(MID($D$3,10,100)&amp;$A38,기획현황!$F:$BS,기획현황!$BB$1,FALSE))</f>
        <v/>
      </c>
      <c r="I38" s="1169">
        <f>SUMIF(기획현황!$F:$F,MID($D$3,10,100)&amp;$A38,기획현황!BI:BI)</f>
        <v>0</v>
      </c>
      <c r="J38" s="1168" t="str">
        <f>IF(ISERROR(VLOOKUP(MID($D$3,10,100)&amp;$A38,기획현황!$F:$BS,기획현황!$BC$1,FALSE))=TRUE,"",VLOOKUP(MID($D$3,10,100)&amp;$A38,기획현황!$F:$BS,기획현황!$BC$1,FALSE))</f>
        <v/>
      </c>
      <c r="K38" s="1169">
        <f>SUMIF(기획현황!$F:$F,MID($D$3,10,100)&amp;$A38,기획현황!BJ:BJ)</f>
        <v>0</v>
      </c>
      <c r="L38" s="1168" t="str">
        <f>IF(ISERROR(VLOOKUP(MID($D$3,10,100)&amp;$A38,기획현황!$F:$BS,기획현황!$BD$1,FALSE))=TRUE,"",VLOOKUP(MID($D$3,10,100)&amp;$A38,기획현황!$F:$BS,기획현황!$BD$1,FALSE))</f>
        <v/>
      </c>
      <c r="M38" s="1169">
        <f>SUMIF(기획현황!$F:$F,MID($D$3,10,100)&amp;$A38,기획현황!BK:BK)</f>
        <v>0</v>
      </c>
      <c r="N38" s="1168" t="str">
        <f>IF(ISERROR(VLOOKUP(MID($D$3,10,100)&amp;$A38,기획현황!$F:$BS,기획현황!$BE$1,FALSE))=TRUE,"",VLOOKUP(MID($D$3,10,100)&amp;$A38,기획현황!$F:$BS,기획현황!$BE$1,FALSE))</f>
        <v/>
      </c>
      <c r="O38" s="1169">
        <f>SUMIF(기획현황!$F:$F,MID($D$3,10,100)&amp;$A38,기획현황!BL:BL)</f>
        <v>0</v>
      </c>
      <c r="P38" s="1168" t="str">
        <f>IF(ISERROR(VLOOKUP(MID($D$3,10,100)&amp;$A38,기획현황!$F:$BS,기획현황!$BF$1,FALSE))=TRUE,"",VLOOKUP(MID($D$3,10,100)&amp;$A38,기획현황!$F:$BS,기획현황!$BF$1,FALSE))</f>
        <v/>
      </c>
      <c r="Q38" s="1169">
        <f>SUMIF(기획현황!$F:$F,MID($D$3,10,100)&amp;$A38,기획현황!BM:BM)</f>
        <v>0</v>
      </c>
      <c r="R38" s="532" t="str">
        <f>IF(ISERROR(VLOOKUP(MID($D$3,10,100)&amp;$A38,기획현황!$F:$BR,기획현황!$AV$1,FALSE))=TRUE,"",VLOOKUP(MID($D$3,10,100)&amp;$A38,기획현황!$F:$BR,기획현황!$AV$1,FALSE))</f>
        <v/>
      </c>
      <c r="S38" s="513"/>
      <c r="T38" s="532">
        <f t="shared" si="3"/>
        <v>0</v>
      </c>
      <c r="U38" s="532">
        <f t="shared" si="0"/>
        <v>0</v>
      </c>
      <c r="V38" s="469"/>
      <c r="W38" s="331"/>
      <c r="X38" s="319"/>
      <c r="Y38" s="319"/>
      <c r="Z38" s="319"/>
      <c r="AA38" s="319"/>
      <c r="AB38" s="319"/>
    </row>
    <row r="39" spans="1:28" ht="16.5" customHeight="1">
      <c r="A39" s="467">
        <f t="shared" si="4"/>
        <v>21</v>
      </c>
      <c r="C39" s="530">
        <f t="shared" si="1"/>
        <v>0</v>
      </c>
      <c r="D39" s="530" t="str">
        <f>IF(ISERROR(VLOOKUP(MID($D$3,10,100)&amp;$A39,기획현황!$F:$BR,기획현황!$U$1,FALSE))=TRUE,"",VLOOKUP(MID($D$3,10,100)&amp;$A39,기획현황!$F:$BR,기획현황!$U$1,FALSE))</f>
        <v/>
      </c>
      <c r="E39" s="530" t="str">
        <f>IF(ISERROR(VLOOKUP(MID($D$3,10,100)&amp;$A39,기획현황!$F:$BR,기획현황!$X$1,FALSE))=TRUE,"",VLOOKUP(MID($D$3,10,100)&amp;$A39,기획현황!$F:$BR,기획현황!$X$1,FALSE))</f>
        <v/>
      </c>
      <c r="F39" s="531">
        <f>SUMIF(기획현황!$F:$F,MID($D$3,10,100)&amp;$A39,기획현황!AF:AF)</f>
        <v>0</v>
      </c>
      <c r="G39" s="531">
        <f t="shared" si="2"/>
        <v>0</v>
      </c>
      <c r="H39" s="1168" t="str">
        <f>IF(ISERROR(VLOOKUP(MID($D$3,10,100)&amp;$A39,기획현황!$F:$BS,기획현황!$BB$1,FALSE))=TRUE,"",VLOOKUP(MID($D$3,10,100)&amp;$A39,기획현황!$F:$BS,기획현황!$BB$1,FALSE))</f>
        <v/>
      </c>
      <c r="I39" s="1169">
        <f>SUMIF(기획현황!$F:$F,MID($D$3,10,100)&amp;$A39,기획현황!BI:BI)</f>
        <v>0</v>
      </c>
      <c r="J39" s="1168" t="str">
        <f>IF(ISERROR(VLOOKUP(MID($D$3,10,100)&amp;$A39,기획현황!$F:$BS,기획현황!$BC$1,FALSE))=TRUE,"",VLOOKUP(MID($D$3,10,100)&amp;$A39,기획현황!$F:$BS,기획현황!$BC$1,FALSE))</f>
        <v/>
      </c>
      <c r="K39" s="1169">
        <f>SUMIF(기획현황!$F:$F,MID($D$3,10,100)&amp;$A39,기획현황!BJ:BJ)</f>
        <v>0</v>
      </c>
      <c r="L39" s="1168" t="str">
        <f>IF(ISERROR(VLOOKUP(MID($D$3,10,100)&amp;$A39,기획현황!$F:$BS,기획현황!$BD$1,FALSE))=TRUE,"",VLOOKUP(MID($D$3,10,100)&amp;$A39,기획현황!$F:$BS,기획현황!$BD$1,FALSE))</f>
        <v/>
      </c>
      <c r="M39" s="1169">
        <f>SUMIF(기획현황!$F:$F,MID($D$3,10,100)&amp;$A39,기획현황!BK:BK)</f>
        <v>0</v>
      </c>
      <c r="N39" s="1168" t="str">
        <f>IF(ISERROR(VLOOKUP(MID($D$3,10,100)&amp;$A39,기획현황!$F:$BS,기획현황!$BE$1,FALSE))=TRUE,"",VLOOKUP(MID($D$3,10,100)&amp;$A39,기획현황!$F:$BS,기획현황!$BE$1,FALSE))</f>
        <v/>
      </c>
      <c r="O39" s="1169">
        <f>SUMIF(기획현황!$F:$F,MID($D$3,10,100)&amp;$A39,기획현황!BL:BL)</f>
        <v>0</v>
      </c>
      <c r="P39" s="1168" t="str">
        <f>IF(ISERROR(VLOOKUP(MID($D$3,10,100)&amp;$A39,기획현황!$F:$BS,기획현황!$BF$1,FALSE))=TRUE,"",VLOOKUP(MID($D$3,10,100)&amp;$A39,기획현황!$F:$BS,기획현황!$BF$1,FALSE))</f>
        <v/>
      </c>
      <c r="Q39" s="1169">
        <f>SUMIF(기획현황!$F:$F,MID($D$3,10,100)&amp;$A39,기획현황!BM:BM)</f>
        <v>0</v>
      </c>
      <c r="R39" s="532" t="str">
        <f>IF(ISERROR(VLOOKUP(MID($D$3,10,100)&amp;$A39,기획현황!$F:$BR,기획현황!$AV$1,FALSE))=TRUE,"",VLOOKUP(MID($D$3,10,100)&amp;$A39,기획현황!$F:$BR,기획현황!$AV$1,FALSE))</f>
        <v/>
      </c>
      <c r="S39" s="513"/>
      <c r="T39" s="532">
        <f t="shared" si="3"/>
        <v>0</v>
      </c>
      <c r="U39" s="532">
        <f t="shared" si="0"/>
        <v>0</v>
      </c>
      <c r="V39" s="469"/>
      <c r="W39" s="331"/>
      <c r="X39" s="319"/>
      <c r="Y39" s="319"/>
      <c r="Z39" s="319"/>
      <c r="AA39" s="319"/>
      <c r="AB39" s="319"/>
    </row>
    <row r="40" spans="1:28" ht="16.5" customHeight="1">
      <c r="A40" s="467">
        <f t="shared" si="4"/>
        <v>22</v>
      </c>
      <c r="C40" s="530">
        <f t="shared" si="1"/>
        <v>0</v>
      </c>
      <c r="D40" s="530" t="str">
        <f>IF(ISERROR(VLOOKUP(MID($D$3,10,100)&amp;$A40,기획현황!$F:$BR,기획현황!$U$1,FALSE))=TRUE,"",VLOOKUP(MID($D$3,10,100)&amp;$A40,기획현황!$F:$BR,기획현황!$U$1,FALSE))</f>
        <v/>
      </c>
      <c r="E40" s="530" t="str">
        <f>IF(ISERROR(VLOOKUP(MID($D$3,10,100)&amp;$A40,기획현황!$F:$BR,기획현황!$X$1,FALSE))=TRUE,"",VLOOKUP(MID($D$3,10,100)&amp;$A40,기획현황!$F:$BR,기획현황!$X$1,FALSE))</f>
        <v/>
      </c>
      <c r="F40" s="531">
        <f>SUMIF(기획현황!$F:$F,MID($D$3,10,100)&amp;$A40,기획현황!AF:AF)</f>
        <v>0</v>
      </c>
      <c r="G40" s="531">
        <f t="shared" si="2"/>
        <v>0</v>
      </c>
      <c r="H40" s="1168" t="str">
        <f>IF(ISERROR(VLOOKUP(MID($D$3,10,100)&amp;$A40,기획현황!$F:$BS,기획현황!$BB$1,FALSE))=TRUE,"",VLOOKUP(MID($D$3,10,100)&amp;$A40,기획현황!$F:$BS,기획현황!$BB$1,FALSE))</f>
        <v/>
      </c>
      <c r="I40" s="1169">
        <f>SUMIF(기획현황!$F:$F,MID($D$3,10,100)&amp;$A40,기획현황!BI:BI)</f>
        <v>0</v>
      </c>
      <c r="J40" s="1168" t="str">
        <f>IF(ISERROR(VLOOKUP(MID($D$3,10,100)&amp;$A40,기획현황!$F:$BS,기획현황!$BC$1,FALSE))=TRUE,"",VLOOKUP(MID($D$3,10,100)&amp;$A40,기획현황!$F:$BS,기획현황!$BC$1,FALSE))</f>
        <v/>
      </c>
      <c r="K40" s="1169">
        <f>SUMIF(기획현황!$F:$F,MID($D$3,10,100)&amp;$A40,기획현황!BJ:BJ)</f>
        <v>0</v>
      </c>
      <c r="L40" s="1168" t="str">
        <f>IF(ISERROR(VLOOKUP(MID($D$3,10,100)&amp;$A40,기획현황!$F:$BS,기획현황!$BD$1,FALSE))=TRUE,"",VLOOKUP(MID($D$3,10,100)&amp;$A40,기획현황!$F:$BS,기획현황!$BD$1,FALSE))</f>
        <v/>
      </c>
      <c r="M40" s="1169">
        <f>SUMIF(기획현황!$F:$F,MID($D$3,10,100)&amp;$A40,기획현황!BK:BK)</f>
        <v>0</v>
      </c>
      <c r="N40" s="1168" t="str">
        <f>IF(ISERROR(VLOOKUP(MID($D$3,10,100)&amp;$A40,기획현황!$F:$BS,기획현황!$BE$1,FALSE))=TRUE,"",VLOOKUP(MID($D$3,10,100)&amp;$A40,기획현황!$F:$BS,기획현황!$BE$1,FALSE))</f>
        <v/>
      </c>
      <c r="O40" s="1169">
        <f>SUMIF(기획현황!$F:$F,MID($D$3,10,100)&amp;$A40,기획현황!BL:BL)</f>
        <v>0</v>
      </c>
      <c r="P40" s="1168" t="str">
        <f>IF(ISERROR(VLOOKUP(MID($D$3,10,100)&amp;$A40,기획현황!$F:$BS,기획현황!$BF$1,FALSE))=TRUE,"",VLOOKUP(MID($D$3,10,100)&amp;$A40,기획현황!$F:$BS,기획현황!$BF$1,FALSE))</f>
        <v/>
      </c>
      <c r="Q40" s="1169">
        <f>SUMIF(기획현황!$F:$F,MID($D$3,10,100)&amp;$A40,기획현황!BM:BM)</f>
        <v>0</v>
      </c>
      <c r="R40" s="532" t="str">
        <f>IF(ISERROR(VLOOKUP(MID($D$3,10,100)&amp;$A40,기획현황!$F:$BR,기획현황!$AV$1,FALSE))=TRUE,"",VLOOKUP(MID($D$3,10,100)&amp;$A40,기획현황!$F:$BR,기획현황!$AV$1,FALSE))</f>
        <v/>
      </c>
      <c r="S40" s="513"/>
      <c r="T40" s="532">
        <f t="shared" si="3"/>
        <v>0</v>
      </c>
      <c r="U40" s="532">
        <f t="shared" si="0"/>
        <v>0</v>
      </c>
      <c r="V40" s="469"/>
      <c r="W40" s="331"/>
      <c r="X40" s="319"/>
      <c r="Y40" s="319"/>
      <c r="Z40" s="319"/>
      <c r="AA40" s="319"/>
      <c r="AB40" s="319"/>
    </row>
    <row r="41" spans="1:28" ht="16.5" customHeight="1">
      <c r="A41" s="467">
        <f t="shared" si="4"/>
        <v>23</v>
      </c>
      <c r="C41" s="530">
        <f t="shared" si="1"/>
        <v>0</v>
      </c>
      <c r="D41" s="530" t="str">
        <f>IF(ISERROR(VLOOKUP(MID($D$3,10,100)&amp;$A41,기획현황!$F:$BR,기획현황!$U$1,FALSE))=TRUE,"",VLOOKUP(MID($D$3,10,100)&amp;$A41,기획현황!$F:$BR,기획현황!$U$1,FALSE))</f>
        <v/>
      </c>
      <c r="E41" s="530" t="str">
        <f>IF(ISERROR(VLOOKUP(MID($D$3,10,100)&amp;$A41,기획현황!$F:$BR,기획현황!$X$1,FALSE))=TRUE,"",VLOOKUP(MID($D$3,10,100)&amp;$A41,기획현황!$F:$BR,기획현황!$X$1,FALSE))</f>
        <v/>
      </c>
      <c r="F41" s="531">
        <f>SUMIF(기획현황!$F:$F,MID($D$3,10,100)&amp;$A41,기획현황!AF:AF)</f>
        <v>0</v>
      </c>
      <c r="G41" s="531">
        <f t="shared" si="2"/>
        <v>0</v>
      </c>
      <c r="H41" s="1168" t="str">
        <f>IF(ISERROR(VLOOKUP(MID($D$3,10,100)&amp;$A41,기획현황!$F:$BS,기획현황!$BB$1,FALSE))=TRUE,"",VLOOKUP(MID($D$3,10,100)&amp;$A41,기획현황!$F:$BS,기획현황!$BB$1,FALSE))</f>
        <v/>
      </c>
      <c r="I41" s="1169">
        <f>SUMIF(기획현황!$F:$F,MID($D$3,10,100)&amp;$A41,기획현황!BI:BI)</f>
        <v>0</v>
      </c>
      <c r="J41" s="1168" t="str">
        <f>IF(ISERROR(VLOOKUP(MID($D$3,10,100)&amp;$A41,기획현황!$F:$BS,기획현황!$BC$1,FALSE))=TRUE,"",VLOOKUP(MID($D$3,10,100)&amp;$A41,기획현황!$F:$BS,기획현황!$BC$1,FALSE))</f>
        <v/>
      </c>
      <c r="K41" s="1169">
        <f>SUMIF(기획현황!$F:$F,MID($D$3,10,100)&amp;$A41,기획현황!BJ:BJ)</f>
        <v>0</v>
      </c>
      <c r="L41" s="1168" t="str">
        <f>IF(ISERROR(VLOOKUP(MID($D$3,10,100)&amp;$A41,기획현황!$F:$BS,기획현황!$BD$1,FALSE))=TRUE,"",VLOOKUP(MID($D$3,10,100)&amp;$A41,기획현황!$F:$BS,기획현황!$BD$1,FALSE))</f>
        <v/>
      </c>
      <c r="M41" s="1169">
        <f>SUMIF(기획현황!$F:$F,MID($D$3,10,100)&amp;$A41,기획현황!BK:BK)</f>
        <v>0</v>
      </c>
      <c r="N41" s="1168" t="str">
        <f>IF(ISERROR(VLOOKUP(MID($D$3,10,100)&amp;$A41,기획현황!$F:$BS,기획현황!$BE$1,FALSE))=TRUE,"",VLOOKUP(MID($D$3,10,100)&amp;$A41,기획현황!$F:$BS,기획현황!$BE$1,FALSE))</f>
        <v/>
      </c>
      <c r="O41" s="1169">
        <f>SUMIF(기획현황!$F:$F,MID($D$3,10,100)&amp;$A41,기획현황!BL:BL)</f>
        <v>0</v>
      </c>
      <c r="P41" s="1168" t="str">
        <f>IF(ISERROR(VLOOKUP(MID($D$3,10,100)&amp;$A41,기획현황!$F:$BS,기획현황!$BF$1,FALSE))=TRUE,"",VLOOKUP(MID($D$3,10,100)&amp;$A41,기획현황!$F:$BS,기획현황!$BF$1,FALSE))</f>
        <v/>
      </c>
      <c r="Q41" s="1169">
        <f>SUMIF(기획현황!$F:$F,MID($D$3,10,100)&amp;$A41,기획현황!BM:BM)</f>
        <v>0</v>
      </c>
      <c r="R41" s="532" t="str">
        <f>IF(ISERROR(VLOOKUP(MID($D$3,10,100)&amp;$A41,기획현황!$F:$BR,기획현황!$AV$1,FALSE))=TRUE,"",VLOOKUP(MID($D$3,10,100)&amp;$A41,기획현황!$F:$BR,기획현황!$AV$1,FALSE))</f>
        <v/>
      </c>
      <c r="S41" s="513"/>
      <c r="T41" s="532">
        <f t="shared" si="3"/>
        <v>0</v>
      </c>
      <c r="U41" s="532">
        <f t="shared" si="0"/>
        <v>0</v>
      </c>
      <c r="V41" s="469"/>
      <c r="W41" s="331"/>
      <c r="X41" s="319"/>
      <c r="Y41" s="319"/>
      <c r="Z41" s="319"/>
      <c r="AA41" s="319"/>
      <c r="AB41" s="319"/>
    </row>
    <row r="42" spans="1:28" ht="16.5" customHeight="1">
      <c r="A42" s="467">
        <f t="shared" si="4"/>
        <v>24</v>
      </c>
      <c r="C42" s="530">
        <f t="shared" si="1"/>
        <v>0</v>
      </c>
      <c r="D42" s="530" t="str">
        <f>IF(ISERROR(VLOOKUP(MID($D$3,10,100)&amp;$A42,기획현황!$F:$BR,기획현황!$U$1,FALSE))=TRUE,"",VLOOKUP(MID($D$3,10,100)&amp;$A42,기획현황!$F:$BR,기획현황!$U$1,FALSE))</f>
        <v/>
      </c>
      <c r="E42" s="530" t="str">
        <f>IF(ISERROR(VLOOKUP(MID($D$3,10,100)&amp;$A42,기획현황!$F:$BR,기획현황!$X$1,FALSE))=TRUE,"",VLOOKUP(MID($D$3,10,100)&amp;$A42,기획현황!$F:$BR,기획현황!$X$1,FALSE))</f>
        <v/>
      </c>
      <c r="F42" s="531">
        <f>SUMIF(기획현황!$F:$F,MID($D$3,10,100)&amp;$A42,기획현황!AF:AF)</f>
        <v>0</v>
      </c>
      <c r="G42" s="531">
        <f t="shared" si="2"/>
        <v>0</v>
      </c>
      <c r="H42" s="1168" t="str">
        <f>IF(ISERROR(VLOOKUP(MID($D$3,10,100)&amp;$A42,기획현황!$F:$BS,기획현황!$BB$1,FALSE))=TRUE,"",VLOOKUP(MID($D$3,10,100)&amp;$A42,기획현황!$F:$BS,기획현황!$BB$1,FALSE))</f>
        <v/>
      </c>
      <c r="I42" s="1169">
        <f>SUMIF(기획현황!$F:$F,MID($D$3,10,100)&amp;$A42,기획현황!BI:BI)</f>
        <v>0</v>
      </c>
      <c r="J42" s="1168" t="str">
        <f>IF(ISERROR(VLOOKUP(MID($D$3,10,100)&amp;$A42,기획현황!$F:$BS,기획현황!$BC$1,FALSE))=TRUE,"",VLOOKUP(MID($D$3,10,100)&amp;$A42,기획현황!$F:$BS,기획현황!$BC$1,FALSE))</f>
        <v/>
      </c>
      <c r="K42" s="1169">
        <f>SUMIF(기획현황!$F:$F,MID($D$3,10,100)&amp;$A42,기획현황!BJ:BJ)</f>
        <v>0</v>
      </c>
      <c r="L42" s="1168" t="str">
        <f>IF(ISERROR(VLOOKUP(MID($D$3,10,100)&amp;$A42,기획현황!$F:$BS,기획현황!$BD$1,FALSE))=TRUE,"",VLOOKUP(MID($D$3,10,100)&amp;$A42,기획현황!$F:$BS,기획현황!$BD$1,FALSE))</f>
        <v/>
      </c>
      <c r="M42" s="1169">
        <f>SUMIF(기획현황!$F:$F,MID($D$3,10,100)&amp;$A42,기획현황!BK:BK)</f>
        <v>0</v>
      </c>
      <c r="N42" s="1168" t="str">
        <f>IF(ISERROR(VLOOKUP(MID($D$3,10,100)&amp;$A42,기획현황!$F:$BS,기획현황!$BE$1,FALSE))=TRUE,"",VLOOKUP(MID($D$3,10,100)&amp;$A42,기획현황!$F:$BS,기획현황!$BE$1,FALSE))</f>
        <v/>
      </c>
      <c r="O42" s="1169">
        <f>SUMIF(기획현황!$F:$F,MID($D$3,10,100)&amp;$A42,기획현황!BL:BL)</f>
        <v>0</v>
      </c>
      <c r="P42" s="1168" t="str">
        <f>IF(ISERROR(VLOOKUP(MID($D$3,10,100)&amp;$A42,기획현황!$F:$BS,기획현황!$BF$1,FALSE))=TRUE,"",VLOOKUP(MID($D$3,10,100)&amp;$A42,기획현황!$F:$BS,기획현황!$BF$1,FALSE))</f>
        <v/>
      </c>
      <c r="Q42" s="1169">
        <f>SUMIF(기획현황!$F:$F,MID($D$3,10,100)&amp;$A42,기획현황!BM:BM)</f>
        <v>0</v>
      </c>
      <c r="R42" s="532" t="str">
        <f>IF(ISERROR(VLOOKUP(MID($D$3,10,100)&amp;$A42,기획현황!$F:$BR,기획현황!$AV$1,FALSE))=TRUE,"",VLOOKUP(MID($D$3,10,100)&amp;$A42,기획현황!$F:$BR,기획현황!$AV$1,FALSE))</f>
        <v/>
      </c>
      <c r="S42" s="513"/>
      <c r="T42" s="532">
        <f t="shared" si="3"/>
        <v>0</v>
      </c>
      <c r="U42" s="532">
        <f t="shared" si="0"/>
        <v>0</v>
      </c>
      <c r="V42" s="469"/>
      <c r="W42" s="331"/>
      <c r="X42" s="319"/>
      <c r="Y42" s="319"/>
      <c r="Z42" s="319"/>
      <c r="AA42" s="319"/>
      <c r="AB42" s="319"/>
    </row>
    <row r="43" spans="1:28" ht="16.5" customHeight="1">
      <c r="A43" s="467">
        <f t="shared" si="4"/>
        <v>25</v>
      </c>
      <c r="C43" s="530">
        <f t="shared" si="1"/>
        <v>0</v>
      </c>
      <c r="D43" s="530" t="str">
        <f>IF(ISERROR(VLOOKUP(MID($D$3,10,100)&amp;$A43,기획현황!$F:$BR,기획현황!$U$1,FALSE))=TRUE,"",VLOOKUP(MID($D$3,10,100)&amp;$A43,기획현황!$F:$BR,기획현황!$U$1,FALSE))</f>
        <v/>
      </c>
      <c r="E43" s="530" t="str">
        <f>IF(ISERROR(VLOOKUP(MID($D$3,10,100)&amp;$A43,기획현황!$F:$BR,기획현황!$X$1,FALSE))=TRUE,"",VLOOKUP(MID($D$3,10,100)&amp;$A43,기획현황!$F:$BR,기획현황!$X$1,FALSE))</f>
        <v/>
      </c>
      <c r="F43" s="531">
        <f>SUMIF(기획현황!$F:$F,MID($D$3,10,100)&amp;$A43,기획현황!AF:AF)</f>
        <v>0</v>
      </c>
      <c r="G43" s="531">
        <f t="shared" si="2"/>
        <v>0</v>
      </c>
      <c r="H43" s="1168" t="str">
        <f>IF(ISERROR(VLOOKUP(MID($D$3,10,100)&amp;$A43,기획현황!$F:$BS,기획현황!$BB$1,FALSE))=TRUE,"",VLOOKUP(MID($D$3,10,100)&amp;$A43,기획현황!$F:$BS,기획현황!$BB$1,FALSE))</f>
        <v/>
      </c>
      <c r="I43" s="1169">
        <f>SUMIF(기획현황!$F:$F,MID($D$3,10,100)&amp;$A43,기획현황!BI:BI)</f>
        <v>0</v>
      </c>
      <c r="J43" s="1168" t="str">
        <f>IF(ISERROR(VLOOKUP(MID($D$3,10,100)&amp;$A43,기획현황!$F:$BS,기획현황!$BC$1,FALSE))=TRUE,"",VLOOKUP(MID($D$3,10,100)&amp;$A43,기획현황!$F:$BS,기획현황!$BC$1,FALSE))</f>
        <v/>
      </c>
      <c r="K43" s="1169">
        <f>SUMIF(기획현황!$F:$F,MID($D$3,10,100)&amp;$A43,기획현황!BJ:BJ)</f>
        <v>0</v>
      </c>
      <c r="L43" s="1168" t="str">
        <f>IF(ISERROR(VLOOKUP(MID($D$3,10,100)&amp;$A43,기획현황!$F:$BS,기획현황!$BD$1,FALSE))=TRUE,"",VLOOKUP(MID($D$3,10,100)&amp;$A43,기획현황!$F:$BS,기획현황!$BD$1,FALSE))</f>
        <v/>
      </c>
      <c r="M43" s="1169">
        <f>SUMIF(기획현황!$F:$F,MID($D$3,10,100)&amp;$A43,기획현황!BK:BK)</f>
        <v>0</v>
      </c>
      <c r="N43" s="1168" t="str">
        <f>IF(ISERROR(VLOOKUP(MID($D$3,10,100)&amp;$A43,기획현황!$F:$BS,기획현황!$BE$1,FALSE))=TRUE,"",VLOOKUP(MID($D$3,10,100)&amp;$A43,기획현황!$F:$BS,기획현황!$BE$1,FALSE))</f>
        <v/>
      </c>
      <c r="O43" s="1169">
        <f>SUMIF(기획현황!$F:$F,MID($D$3,10,100)&amp;$A43,기획현황!BL:BL)</f>
        <v>0</v>
      </c>
      <c r="P43" s="1168" t="str">
        <f>IF(ISERROR(VLOOKUP(MID($D$3,10,100)&amp;$A43,기획현황!$F:$BS,기획현황!$BF$1,FALSE))=TRUE,"",VLOOKUP(MID($D$3,10,100)&amp;$A43,기획현황!$F:$BS,기획현황!$BF$1,FALSE))</f>
        <v/>
      </c>
      <c r="Q43" s="1169">
        <f>SUMIF(기획현황!$F:$F,MID($D$3,10,100)&amp;$A43,기획현황!BM:BM)</f>
        <v>0</v>
      </c>
      <c r="R43" s="532" t="str">
        <f>IF(ISERROR(VLOOKUP(MID($D$3,10,100)&amp;$A43,기획현황!$F:$BR,기획현황!$AV$1,FALSE))=TRUE,"",VLOOKUP(MID($D$3,10,100)&amp;$A43,기획현황!$F:$BR,기획현황!$AV$1,FALSE))</f>
        <v/>
      </c>
      <c r="S43" s="513"/>
      <c r="T43" s="532">
        <f t="shared" si="3"/>
        <v>0</v>
      </c>
      <c r="U43" s="532">
        <f t="shared" si="0"/>
        <v>0</v>
      </c>
      <c r="V43" s="469"/>
      <c r="W43" s="331"/>
      <c r="X43" s="319"/>
      <c r="Y43" s="319"/>
      <c r="Z43" s="319"/>
      <c r="AA43" s="319"/>
      <c r="AB43" s="319"/>
    </row>
    <row r="44" spans="1:28" ht="16.5" customHeight="1">
      <c r="A44" s="467">
        <f t="shared" si="4"/>
        <v>26</v>
      </c>
      <c r="C44" s="530">
        <f t="shared" si="1"/>
        <v>0</v>
      </c>
      <c r="D44" s="530" t="str">
        <f>IF(ISERROR(VLOOKUP(MID($D$3,10,100)&amp;$A44,기획현황!$F:$BR,기획현황!$U$1,FALSE))=TRUE,"",VLOOKUP(MID($D$3,10,100)&amp;$A44,기획현황!$F:$BR,기획현황!$U$1,FALSE))</f>
        <v/>
      </c>
      <c r="E44" s="530" t="str">
        <f>IF(ISERROR(VLOOKUP(MID($D$3,10,100)&amp;$A44,기획현황!$F:$BR,기획현황!$X$1,FALSE))=TRUE,"",VLOOKUP(MID($D$3,10,100)&amp;$A44,기획현황!$F:$BR,기획현황!$X$1,FALSE))</f>
        <v/>
      </c>
      <c r="F44" s="531">
        <f>SUMIF(기획현황!$F:$F,MID($D$3,10,100)&amp;$A44,기획현황!AF:AF)</f>
        <v>0</v>
      </c>
      <c r="G44" s="531">
        <f t="shared" si="2"/>
        <v>0</v>
      </c>
      <c r="H44" s="1168" t="str">
        <f>IF(ISERROR(VLOOKUP(MID($D$3,10,100)&amp;$A44,기획현황!$F:$BS,기획현황!$BB$1,FALSE))=TRUE,"",VLOOKUP(MID($D$3,10,100)&amp;$A44,기획현황!$F:$BS,기획현황!$BB$1,FALSE))</f>
        <v/>
      </c>
      <c r="I44" s="1169">
        <f>SUMIF(기획현황!$F:$F,MID($D$3,10,100)&amp;$A44,기획현황!BI:BI)</f>
        <v>0</v>
      </c>
      <c r="J44" s="1168" t="str">
        <f>IF(ISERROR(VLOOKUP(MID($D$3,10,100)&amp;$A44,기획현황!$F:$BS,기획현황!$BC$1,FALSE))=TRUE,"",VLOOKUP(MID($D$3,10,100)&amp;$A44,기획현황!$F:$BS,기획현황!$BC$1,FALSE))</f>
        <v/>
      </c>
      <c r="K44" s="1169">
        <f>SUMIF(기획현황!$F:$F,MID($D$3,10,100)&amp;$A44,기획현황!BJ:BJ)</f>
        <v>0</v>
      </c>
      <c r="L44" s="1168" t="str">
        <f>IF(ISERROR(VLOOKUP(MID($D$3,10,100)&amp;$A44,기획현황!$F:$BS,기획현황!$BD$1,FALSE))=TRUE,"",VLOOKUP(MID($D$3,10,100)&amp;$A44,기획현황!$F:$BS,기획현황!$BD$1,FALSE))</f>
        <v/>
      </c>
      <c r="M44" s="1169">
        <f>SUMIF(기획현황!$F:$F,MID($D$3,10,100)&amp;$A44,기획현황!BK:BK)</f>
        <v>0</v>
      </c>
      <c r="N44" s="1168" t="str">
        <f>IF(ISERROR(VLOOKUP(MID($D$3,10,100)&amp;$A44,기획현황!$F:$BS,기획현황!$BE$1,FALSE))=TRUE,"",VLOOKUP(MID($D$3,10,100)&amp;$A44,기획현황!$F:$BS,기획현황!$BE$1,FALSE))</f>
        <v/>
      </c>
      <c r="O44" s="1169">
        <f>SUMIF(기획현황!$F:$F,MID($D$3,10,100)&amp;$A44,기획현황!BL:BL)</f>
        <v>0</v>
      </c>
      <c r="P44" s="1168" t="str">
        <f>IF(ISERROR(VLOOKUP(MID($D$3,10,100)&amp;$A44,기획현황!$F:$BS,기획현황!$BF$1,FALSE))=TRUE,"",VLOOKUP(MID($D$3,10,100)&amp;$A44,기획현황!$F:$BS,기획현황!$BF$1,FALSE))</f>
        <v/>
      </c>
      <c r="Q44" s="1169">
        <f>SUMIF(기획현황!$F:$F,MID($D$3,10,100)&amp;$A44,기획현황!BM:BM)</f>
        <v>0</v>
      </c>
      <c r="R44" s="532" t="str">
        <f>IF(ISERROR(VLOOKUP(MID($D$3,10,100)&amp;$A44,기획현황!$F:$BR,기획현황!$AV$1,FALSE))=TRUE,"",VLOOKUP(MID($D$3,10,100)&amp;$A44,기획현황!$F:$BR,기획현황!$AV$1,FALSE))</f>
        <v/>
      </c>
      <c r="S44" s="513"/>
      <c r="T44" s="532">
        <f t="shared" si="3"/>
        <v>0</v>
      </c>
      <c r="U44" s="532">
        <f t="shared" si="0"/>
        <v>0</v>
      </c>
      <c r="V44" s="469"/>
      <c r="W44" s="331"/>
      <c r="X44" s="319"/>
      <c r="Y44" s="319"/>
      <c r="Z44" s="319"/>
      <c r="AA44" s="319"/>
      <c r="AB44" s="319"/>
    </row>
    <row r="45" spans="1:28" ht="16.5" customHeight="1">
      <c r="A45" s="467">
        <f t="shared" si="4"/>
        <v>27</v>
      </c>
      <c r="C45" s="530">
        <f t="shared" si="1"/>
        <v>0</v>
      </c>
      <c r="D45" s="530" t="str">
        <f>IF(ISERROR(VLOOKUP(MID($D$3,10,100)&amp;$A45,기획현황!$F:$BR,기획현황!$U$1,FALSE))=TRUE,"",VLOOKUP(MID($D$3,10,100)&amp;$A45,기획현황!$F:$BR,기획현황!$U$1,FALSE))</f>
        <v/>
      </c>
      <c r="E45" s="530" t="str">
        <f>IF(ISERROR(VLOOKUP(MID($D$3,10,100)&amp;$A45,기획현황!$F:$BR,기획현황!$X$1,FALSE))=TRUE,"",VLOOKUP(MID($D$3,10,100)&amp;$A45,기획현황!$F:$BR,기획현황!$X$1,FALSE))</f>
        <v/>
      </c>
      <c r="F45" s="531">
        <f>SUMIF(기획현황!$F:$F,MID($D$3,10,100)&amp;$A45,기획현황!AF:AF)</f>
        <v>0</v>
      </c>
      <c r="G45" s="531">
        <f t="shared" si="2"/>
        <v>0</v>
      </c>
      <c r="H45" s="1168" t="str">
        <f>IF(ISERROR(VLOOKUP(MID($D$3,10,100)&amp;$A45,기획현황!$F:$BS,기획현황!$BB$1,FALSE))=TRUE,"",VLOOKUP(MID($D$3,10,100)&amp;$A45,기획현황!$F:$BS,기획현황!$BB$1,FALSE))</f>
        <v/>
      </c>
      <c r="I45" s="1169">
        <f>SUMIF(기획현황!$F:$F,MID($D$3,10,100)&amp;$A45,기획현황!BI:BI)</f>
        <v>0</v>
      </c>
      <c r="J45" s="1168" t="str">
        <f>IF(ISERROR(VLOOKUP(MID($D$3,10,100)&amp;$A45,기획현황!$F:$BS,기획현황!$BC$1,FALSE))=TRUE,"",VLOOKUP(MID($D$3,10,100)&amp;$A45,기획현황!$F:$BS,기획현황!$BC$1,FALSE))</f>
        <v/>
      </c>
      <c r="K45" s="1169">
        <f>SUMIF(기획현황!$F:$F,MID($D$3,10,100)&amp;$A45,기획현황!BJ:BJ)</f>
        <v>0</v>
      </c>
      <c r="L45" s="1168" t="str">
        <f>IF(ISERROR(VLOOKUP(MID($D$3,10,100)&amp;$A45,기획현황!$F:$BS,기획현황!$BD$1,FALSE))=TRUE,"",VLOOKUP(MID($D$3,10,100)&amp;$A45,기획현황!$F:$BS,기획현황!$BD$1,FALSE))</f>
        <v/>
      </c>
      <c r="M45" s="1169">
        <f>SUMIF(기획현황!$F:$F,MID($D$3,10,100)&amp;$A45,기획현황!BK:BK)</f>
        <v>0</v>
      </c>
      <c r="N45" s="1168" t="str">
        <f>IF(ISERROR(VLOOKUP(MID($D$3,10,100)&amp;$A45,기획현황!$F:$BS,기획현황!$BE$1,FALSE))=TRUE,"",VLOOKUP(MID($D$3,10,100)&amp;$A45,기획현황!$F:$BS,기획현황!$BE$1,FALSE))</f>
        <v/>
      </c>
      <c r="O45" s="1169">
        <f>SUMIF(기획현황!$F:$F,MID($D$3,10,100)&amp;$A45,기획현황!BL:BL)</f>
        <v>0</v>
      </c>
      <c r="P45" s="1168" t="str">
        <f>IF(ISERROR(VLOOKUP(MID($D$3,10,100)&amp;$A45,기획현황!$F:$BS,기획현황!$BF$1,FALSE))=TRUE,"",VLOOKUP(MID($D$3,10,100)&amp;$A45,기획현황!$F:$BS,기획현황!$BF$1,FALSE))</f>
        <v/>
      </c>
      <c r="Q45" s="1169">
        <f>SUMIF(기획현황!$F:$F,MID($D$3,10,100)&amp;$A45,기획현황!BM:BM)</f>
        <v>0</v>
      </c>
      <c r="R45" s="532" t="str">
        <f>IF(ISERROR(VLOOKUP(MID($D$3,10,100)&amp;$A45,기획현황!$F:$BR,기획현황!$AV$1,FALSE))=TRUE,"",VLOOKUP(MID($D$3,10,100)&amp;$A45,기획현황!$F:$BR,기획현황!$AV$1,FALSE))</f>
        <v/>
      </c>
      <c r="S45" s="513"/>
      <c r="T45" s="532">
        <f t="shared" si="3"/>
        <v>0</v>
      </c>
      <c r="U45" s="532">
        <f t="shared" si="0"/>
        <v>0</v>
      </c>
      <c r="V45" s="469"/>
      <c r="W45" s="331"/>
      <c r="X45" s="319"/>
      <c r="Y45" s="319"/>
      <c r="Z45" s="319"/>
      <c r="AA45" s="319"/>
      <c r="AB45" s="319"/>
    </row>
    <row r="46" spans="1:28" ht="16.5" customHeight="1">
      <c r="A46" s="467">
        <f t="shared" si="4"/>
        <v>28</v>
      </c>
      <c r="C46" s="530">
        <f t="shared" si="1"/>
        <v>0</v>
      </c>
      <c r="D46" s="530" t="str">
        <f>IF(ISERROR(VLOOKUP(MID($D$3,10,100)&amp;$A46,기획현황!$F:$BR,기획현황!$U$1,FALSE))=TRUE,"",VLOOKUP(MID($D$3,10,100)&amp;$A46,기획현황!$F:$BR,기획현황!$U$1,FALSE))</f>
        <v/>
      </c>
      <c r="E46" s="530" t="str">
        <f>IF(ISERROR(VLOOKUP(MID($D$3,10,100)&amp;$A46,기획현황!$F:$BR,기획현황!$X$1,FALSE))=TRUE,"",VLOOKUP(MID($D$3,10,100)&amp;$A46,기획현황!$F:$BR,기획현황!$X$1,FALSE))</f>
        <v/>
      </c>
      <c r="F46" s="531">
        <f>SUMIF(기획현황!$F:$F,MID($D$3,10,100)&amp;$A46,기획현황!AF:AF)</f>
        <v>0</v>
      </c>
      <c r="G46" s="531">
        <f t="shared" si="2"/>
        <v>0</v>
      </c>
      <c r="H46" s="1168" t="str">
        <f>IF(ISERROR(VLOOKUP(MID($D$3,10,100)&amp;$A46,기획현황!$F:$BS,기획현황!$BB$1,FALSE))=TRUE,"",VLOOKUP(MID($D$3,10,100)&amp;$A46,기획현황!$F:$BS,기획현황!$BB$1,FALSE))</f>
        <v/>
      </c>
      <c r="I46" s="1169">
        <f>SUMIF(기획현황!$F:$F,MID($D$3,10,100)&amp;$A46,기획현황!BI:BI)</f>
        <v>0</v>
      </c>
      <c r="J46" s="1168" t="str">
        <f>IF(ISERROR(VLOOKUP(MID($D$3,10,100)&amp;$A46,기획현황!$F:$BS,기획현황!$BC$1,FALSE))=TRUE,"",VLOOKUP(MID($D$3,10,100)&amp;$A46,기획현황!$F:$BS,기획현황!$BC$1,FALSE))</f>
        <v/>
      </c>
      <c r="K46" s="1169">
        <f>SUMIF(기획현황!$F:$F,MID($D$3,10,100)&amp;$A46,기획현황!BJ:BJ)</f>
        <v>0</v>
      </c>
      <c r="L46" s="1168" t="str">
        <f>IF(ISERROR(VLOOKUP(MID($D$3,10,100)&amp;$A46,기획현황!$F:$BS,기획현황!$BD$1,FALSE))=TRUE,"",VLOOKUP(MID($D$3,10,100)&amp;$A46,기획현황!$F:$BS,기획현황!$BD$1,FALSE))</f>
        <v/>
      </c>
      <c r="M46" s="1169">
        <f>SUMIF(기획현황!$F:$F,MID($D$3,10,100)&amp;$A46,기획현황!BK:BK)</f>
        <v>0</v>
      </c>
      <c r="N46" s="1168" t="str">
        <f>IF(ISERROR(VLOOKUP(MID($D$3,10,100)&amp;$A46,기획현황!$F:$BS,기획현황!$BE$1,FALSE))=TRUE,"",VLOOKUP(MID($D$3,10,100)&amp;$A46,기획현황!$F:$BS,기획현황!$BE$1,FALSE))</f>
        <v/>
      </c>
      <c r="O46" s="1169">
        <f>SUMIF(기획현황!$F:$F,MID($D$3,10,100)&amp;$A46,기획현황!BL:BL)</f>
        <v>0</v>
      </c>
      <c r="P46" s="1168" t="str">
        <f>IF(ISERROR(VLOOKUP(MID($D$3,10,100)&amp;$A46,기획현황!$F:$BS,기획현황!$BF$1,FALSE))=TRUE,"",VLOOKUP(MID($D$3,10,100)&amp;$A46,기획현황!$F:$BS,기획현황!$BF$1,FALSE))</f>
        <v/>
      </c>
      <c r="Q46" s="1169">
        <f>SUMIF(기획현황!$F:$F,MID($D$3,10,100)&amp;$A46,기획현황!BM:BM)</f>
        <v>0</v>
      </c>
      <c r="R46" s="532" t="str">
        <f>IF(ISERROR(VLOOKUP(MID($D$3,10,100)&amp;$A46,기획현황!$F:$BR,기획현황!$AV$1,FALSE))=TRUE,"",VLOOKUP(MID($D$3,10,100)&amp;$A46,기획현황!$F:$BR,기획현황!$AV$1,FALSE))</f>
        <v/>
      </c>
      <c r="S46" s="513"/>
      <c r="T46" s="532">
        <f t="shared" si="3"/>
        <v>0</v>
      </c>
      <c r="U46" s="532">
        <f t="shared" si="0"/>
        <v>0</v>
      </c>
      <c r="V46" s="469"/>
      <c r="W46" s="331"/>
      <c r="X46" s="319"/>
      <c r="Y46" s="319"/>
      <c r="Z46" s="319"/>
      <c r="AA46" s="319"/>
      <c r="AB46" s="319"/>
    </row>
    <row r="47" spans="1:28" ht="16.5" customHeight="1">
      <c r="A47" s="467">
        <f t="shared" si="4"/>
        <v>29</v>
      </c>
      <c r="C47" s="530">
        <f t="shared" si="1"/>
        <v>0</v>
      </c>
      <c r="D47" s="530" t="str">
        <f>IF(ISERROR(VLOOKUP(MID($D$3,10,100)&amp;$A47,기획현황!$F:$BR,기획현황!$U$1,FALSE))=TRUE,"",VLOOKUP(MID($D$3,10,100)&amp;$A47,기획현황!$F:$BR,기획현황!$U$1,FALSE))</f>
        <v/>
      </c>
      <c r="E47" s="530" t="str">
        <f>IF(ISERROR(VLOOKUP(MID($D$3,10,100)&amp;$A47,기획현황!$F:$BR,기획현황!$X$1,FALSE))=TRUE,"",VLOOKUP(MID($D$3,10,100)&amp;$A47,기획현황!$F:$BR,기획현황!$X$1,FALSE))</f>
        <v/>
      </c>
      <c r="F47" s="531">
        <f>SUMIF(기획현황!$F:$F,MID($D$3,10,100)&amp;$A47,기획현황!AF:AF)</f>
        <v>0</v>
      </c>
      <c r="G47" s="531">
        <f t="shared" si="2"/>
        <v>0</v>
      </c>
      <c r="H47" s="1168" t="str">
        <f>IF(ISERROR(VLOOKUP(MID($D$3,10,100)&amp;$A47,기획현황!$F:$BS,기획현황!$BB$1,FALSE))=TRUE,"",VLOOKUP(MID($D$3,10,100)&amp;$A47,기획현황!$F:$BS,기획현황!$BB$1,FALSE))</f>
        <v/>
      </c>
      <c r="I47" s="1169">
        <f>SUMIF(기획현황!$F:$F,MID($D$3,10,100)&amp;$A47,기획현황!BI:BI)</f>
        <v>0</v>
      </c>
      <c r="J47" s="1168" t="str">
        <f>IF(ISERROR(VLOOKUP(MID($D$3,10,100)&amp;$A47,기획현황!$F:$BS,기획현황!$BC$1,FALSE))=TRUE,"",VLOOKUP(MID($D$3,10,100)&amp;$A47,기획현황!$F:$BS,기획현황!$BC$1,FALSE))</f>
        <v/>
      </c>
      <c r="K47" s="1169">
        <f>SUMIF(기획현황!$F:$F,MID($D$3,10,100)&amp;$A47,기획현황!BJ:BJ)</f>
        <v>0</v>
      </c>
      <c r="L47" s="1168" t="str">
        <f>IF(ISERROR(VLOOKUP(MID($D$3,10,100)&amp;$A47,기획현황!$F:$BS,기획현황!$BD$1,FALSE))=TRUE,"",VLOOKUP(MID($D$3,10,100)&amp;$A47,기획현황!$F:$BS,기획현황!$BD$1,FALSE))</f>
        <v/>
      </c>
      <c r="M47" s="1169">
        <f>SUMIF(기획현황!$F:$F,MID($D$3,10,100)&amp;$A47,기획현황!BK:BK)</f>
        <v>0</v>
      </c>
      <c r="N47" s="1168" t="str">
        <f>IF(ISERROR(VLOOKUP(MID($D$3,10,100)&amp;$A47,기획현황!$F:$BS,기획현황!$BE$1,FALSE))=TRUE,"",VLOOKUP(MID($D$3,10,100)&amp;$A47,기획현황!$F:$BS,기획현황!$BE$1,FALSE))</f>
        <v/>
      </c>
      <c r="O47" s="1169">
        <f>SUMIF(기획현황!$F:$F,MID($D$3,10,100)&amp;$A47,기획현황!BL:BL)</f>
        <v>0</v>
      </c>
      <c r="P47" s="1168" t="str">
        <f>IF(ISERROR(VLOOKUP(MID($D$3,10,100)&amp;$A47,기획현황!$F:$BS,기획현황!$BF$1,FALSE))=TRUE,"",VLOOKUP(MID($D$3,10,100)&amp;$A47,기획현황!$F:$BS,기획현황!$BF$1,FALSE))</f>
        <v/>
      </c>
      <c r="Q47" s="1169">
        <f>SUMIF(기획현황!$F:$F,MID($D$3,10,100)&amp;$A47,기획현황!BM:BM)</f>
        <v>0</v>
      </c>
      <c r="R47" s="532" t="str">
        <f>IF(ISERROR(VLOOKUP(MID($D$3,10,100)&amp;$A47,기획현황!$F:$BR,기획현황!$AV$1,FALSE))=TRUE,"",VLOOKUP(MID($D$3,10,100)&amp;$A47,기획현황!$F:$BR,기획현황!$AV$1,FALSE))</f>
        <v/>
      </c>
      <c r="S47" s="513"/>
      <c r="T47" s="532">
        <f t="shared" si="3"/>
        <v>0</v>
      </c>
      <c r="U47" s="532">
        <f t="shared" si="0"/>
        <v>0</v>
      </c>
      <c r="V47" s="469"/>
      <c r="W47" s="331"/>
      <c r="X47" s="319"/>
      <c r="Y47" s="319"/>
      <c r="Z47" s="319"/>
      <c r="AA47" s="319"/>
      <c r="AB47" s="319"/>
    </row>
    <row r="48" spans="1:28" ht="16.5" customHeight="1">
      <c r="A48" s="467">
        <f t="shared" si="4"/>
        <v>30</v>
      </c>
      <c r="C48" s="530">
        <f t="shared" si="1"/>
        <v>0</v>
      </c>
      <c r="D48" s="530" t="str">
        <f>IF(ISERROR(VLOOKUP(MID($D$3,10,100)&amp;$A48,기획현황!$F:$BR,기획현황!$U$1,FALSE))=TRUE,"",VLOOKUP(MID($D$3,10,100)&amp;$A48,기획현황!$F:$BR,기획현황!$U$1,FALSE))</f>
        <v/>
      </c>
      <c r="E48" s="530" t="str">
        <f>IF(ISERROR(VLOOKUP(MID($D$3,10,100)&amp;$A48,기획현황!$F:$BR,기획현황!$X$1,FALSE))=TRUE,"",VLOOKUP(MID($D$3,10,100)&amp;$A48,기획현황!$F:$BR,기획현황!$X$1,FALSE))</f>
        <v/>
      </c>
      <c r="F48" s="531">
        <f>SUMIF(기획현황!$F:$F,MID($D$3,10,100)&amp;$A48,기획현황!AF:AF)</f>
        <v>0</v>
      </c>
      <c r="G48" s="531">
        <f t="shared" si="2"/>
        <v>0</v>
      </c>
      <c r="H48" s="1168" t="str">
        <f>IF(ISERROR(VLOOKUP(MID($D$3,10,100)&amp;$A48,기획현황!$F:$BS,기획현황!$BB$1,FALSE))=TRUE,"",VLOOKUP(MID($D$3,10,100)&amp;$A48,기획현황!$F:$BS,기획현황!$BB$1,FALSE))</f>
        <v/>
      </c>
      <c r="I48" s="1169">
        <f>SUMIF(기획현황!$F:$F,MID($D$3,10,100)&amp;$A48,기획현황!BI:BI)</f>
        <v>0</v>
      </c>
      <c r="J48" s="1168" t="str">
        <f>IF(ISERROR(VLOOKUP(MID($D$3,10,100)&amp;$A48,기획현황!$F:$BS,기획현황!$BC$1,FALSE))=TRUE,"",VLOOKUP(MID($D$3,10,100)&amp;$A48,기획현황!$F:$BS,기획현황!$BC$1,FALSE))</f>
        <v/>
      </c>
      <c r="K48" s="1169">
        <f>SUMIF(기획현황!$F:$F,MID($D$3,10,100)&amp;$A48,기획현황!BJ:BJ)</f>
        <v>0</v>
      </c>
      <c r="L48" s="1168" t="str">
        <f>IF(ISERROR(VLOOKUP(MID($D$3,10,100)&amp;$A48,기획현황!$F:$BS,기획현황!$BD$1,FALSE))=TRUE,"",VLOOKUP(MID($D$3,10,100)&amp;$A48,기획현황!$F:$BS,기획현황!$BD$1,FALSE))</f>
        <v/>
      </c>
      <c r="M48" s="1169">
        <f>SUMIF(기획현황!$F:$F,MID($D$3,10,100)&amp;$A48,기획현황!BK:BK)</f>
        <v>0</v>
      </c>
      <c r="N48" s="1168" t="str">
        <f>IF(ISERROR(VLOOKUP(MID($D$3,10,100)&amp;$A48,기획현황!$F:$BS,기획현황!$BE$1,FALSE))=TRUE,"",VLOOKUP(MID($D$3,10,100)&amp;$A48,기획현황!$F:$BS,기획현황!$BE$1,FALSE))</f>
        <v/>
      </c>
      <c r="O48" s="1169">
        <f>SUMIF(기획현황!$F:$F,MID($D$3,10,100)&amp;$A48,기획현황!BL:BL)</f>
        <v>0</v>
      </c>
      <c r="P48" s="1168" t="str">
        <f>IF(ISERROR(VLOOKUP(MID($D$3,10,100)&amp;$A48,기획현황!$F:$BS,기획현황!$BF$1,FALSE))=TRUE,"",VLOOKUP(MID($D$3,10,100)&amp;$A48,기획현황!$F:$BS,기획현황!$BF$1,FALSE))</f>
        <v/>
      </c>
      <c r="Q48" s="1169">
        <f>SUMIF(기획현황!$F:$F,MID($D$3,10,100)&amp;$A48,기획현황!BM:BM)</f>
        <v>0</v>
      </c>
      <c r="R48" s="532" t="str">
        <f>IF(ISERROR(VLOOKUP(MID($D$3,10,100)&amp;$A48,기획현황!$F:$BR,기획현황!$AV$1,FALSE))=TRUE,"",VLOOKUP(MID($D$3,10,100)&amp;$A48,기획현황!$F:$BR,기획현황!$AV$1,FALSE))</f>
        <v/>
      </c>
      <c r="S48" s="513"/>
      <c r="T48" s="532">
        <f t="shared" si="3"/>
        <v>0</v>
      </c>
      <c r="U48" s="532">
        <f t="shared" si="0"/>
        <v>0</v>
      </c>
      <c r="V48" s="469"/>
      <c r="W48" s="331"/>
      <c r="X48" s="319"/>
      <c r="Y48" s="319"/>
      <c r="Z48" s="319"/>
      <c r="AA48" s="319"/>
      <c r="AB48" s="319"/>
    </row>
    <row r="49" spans="1:28" ht="16.5" customHeight="1">
      <c r="A49" s="467">
        <f t="shared" si="4"/>
        <v>31</v>
      </c>
      <c r="C49" s="530">
        <f t="shared" si="1"/>
        <v>0</v>
      </c>
      <c r="D49" s="530" t="str">
        <f>IF(ISERROR(VLOOKUP(MID($D$3,10,100)&amp;$A49,기획현황!$F:$BR,기획현황!$U$1,FALSE))=TRUE,"",VLOOKUP(MID($D$3,10,100)&amp;$A49,기획현황!$F:$BR,기획현황!$U$1,FALSE))</f>
        <v/>
      </c>
      <c r="E49" s="530" t="str">
        <f>IF(ISERROR(VLOOKUP(MID($D$3,10,100)&amp;$A49,기획현황!$F:$BR,기획현황!$X$1,FALSE))=TRUE,"",VLOOKUP(MID($D$3,10,100)&amp;$A49,기획현황!$F:$BR,기획현황!$X$1,FALSE))</f>
        <v/>
      </c>
      <c r="F49" s="531">
        <f>SUMIF(기획현황!$F:$F,MID($D$3,10,100)&amp;$A49,기획현황!AF:AF)</f>
        <v>0</v>
      </c>
      <c r="G49" s="531">
        <f t="shared" si="2"/>
        <v>0</v>
      </c>
      <c r="H49" s="1168" t="str">
        <f>IF(ISERROR(VLOOKUP(MID($D$3,10,100)&amp;$A49,기획현황!$F:$BS,기획현황!$BB$1,FALSE))=TRUE,"",VLOOKUP(MID($D$3,10,100)&amp;$A49,기획현황!$F:$BS,기획현황!$BB$1,FALSE))</f>
        <v/>
      </c>
      <c r="I49" s="1169">
        <f>SUMIF(기획현황!$F:$F,MID($D$3,10,100)&amp;$A49,기획현황!BI:BI)</f>
        <v>0</v>
      </c>
      <c r="J49" s="1168" t="str">
        <f>IF(ISERROR(VLOOKUP(MID($D$3,10,100)&amp;$A49,기획현황!$F:$BS,기획현황!$BC$1,FALSE))=TRUE,"",VLOOKUP(MID($D$3,10,100)&amp;$A49,기획현황!$F:$BS,기획현황!$BC$1,FALSE))</f>
        <v/>
      </c>
      <c r="K49" s="1169">
        <f>SUMIF(기획현황!$F:$F,MID($D$3,10,100)&amp;$A49,기획현황!BJ:BJ)</f>
        <v>0</v>
      </c>
      <c r="L49" s="1168" t="str">
        <f>IF(ISERROR(VLOOKUP(MID($D$3,10,100)&amp;$A49,기획현황!$F:$BS,기획현황!$BD$1,FALSE))=TRUE,"",VLOOKUP(MID($D$3,10,100)&amp;$A49,기획현황!$F:$BS,기획현황!$BD$1,FALSE))</f>
        <v/>
      </c>
      <c r="M49" s="1169">
        <f>SUMIF(기획현황!$F:$F,MID($D$3,10,100)&amp;$A49,기획현황!BK:BK)</f>
        <v>0</v>
      </c>
      <c r="N49" s="1168" t="str">
        <f>IF(ISERROR(VLOOKUP(MID($D$3,10,100)&amp;$A49,기획현황!$F:$BS,기획현황!$BE$1,FALSE))=TRUE,"",VLOOKUP(MID($D$3,10,100)&amp;$A49,기획현황!$F:$BS,기획현황!$BE$1,FALSE))</f>
        <v/>
      </c>
      <c r="O49" s="1169">
        <f>SUMIF(기획현황!$F:$F,MID($D$3,10,100)&amp;$A49,기획현황!BL:BL)</f>
        <v>0</v>
      </c>
      <c r="P49" s="1168" t="str">
        <f>IF(ISERROR(VLOOKUP(MID($D$3,10,100)&amp;$A49,기획현황!$F:$BS,기획현황!$BF$1,FALSE))=TRUE,"",VLOOKUP(MID($D$3,10,100)&amp;$A49,기획현황!$F:$BS,기획현황!$BF$1,FALSE))</f>
        <v/>
      </c>
      <c r="Q49" s="1169">
        <f>SUMIF(기획현황!$F:$F,MID($D$3,10,100)&amp;$A49,기획현황!BM:BM)</f>
        <v>0</v>
      </c>
      <c r="R49" s="532" t="str">
        <f>IF(ISERROR(VLOOKUP(MID($D$3,10,100)&amp;$A49,기획현황!$F:$BR,기획현황!$AV$1,FALSE))=TRUE,"",VLOOKUP(MID($D$3,10,100)&amp;$A49,기획현황!$F:$BR,기획현황!$AV$1,FALSE))</f>
        <v/>
      </c>
      <c r="S49" s="513"/>
      <c r="T49" s="532">
        <f t="shared" si="3"/>
        <v>0</v>
      </c>
      <c r="U49" s="532">
        <f t="shared" si="0"/>
        <v>0</v>
      </c>
      <c r="V49" s="469"/>
      <c r="W49" s="331"/>
      <c r="X49" s="319"/>
      <c r="Y49" s="319"/>
      <c r="Z49" s="319"/>
      <c r="AA49" s="319"/>
      <c r="AB49" s="319"/>
    </row>
    <row r="50" spans="1:28" ht="16.5" customHeight="1">
      <c r="A50" s="467">
        <f t="shared" si="4"/>
        <v>32</v>
      </c>
      <c r="C50" s="530">
        <f t="shared" si="1"/>
        <v>0</v>
      </c>
      <c r="D50" s="530" t="str">
        <f>IF(ISERROR(VLOOKUP(MID($D$3,10,100)&amp;$A50,기획현황!$F:$BR,기획현황!$U$1,FALSE))=TRUE,"",VLOOKUP(MID($D$3,10,100)&amp;$A50,기획현황!$F:$BR,기획현황!$U$1,FALSE))</f>
        <v/>
      </c>
      <c r="E50" s="530" t="str">
        <f>IF(ISERROR(VLOOKUP(MID($D$3,10,100)&amp;$A50,기획현황!$F:$BR,기획현황!$X$1,FALSE))=TRUE,"",VLOOKUP(MID($D$3,10,100)&amp;$A50,기획현황!$F:$BR,기획현황!$X$1,FALSE))</f>
        <v/>
      </c>
      <c r="F50" s="531">
        <f>SUMIF(기획현황!$F:$F,MID($D$3,10,100)&amp;$A50,기획현황!AF:AF)</f>
        <v>0</v>
      </c>
      <c r="G50" s="531">
        <f t="shared" si="2"/>
        <v>0</v>
      </c>
      <c r="H50" s="1168" t="str">
        <f>IF(ISERROR(VLOOKUP(MID($D$3,10,100)&amp;$A50,기획현황!$F:$BS,기획현황!$BB$1,FALSE))=TRUE,"",VLOOKUP(MID($D$3,10,100)&amp;$A50,기획현황!$F:$BS,기획현황!$BB$1,FALSE))</f>
        <v/>
      </c>
      <c r="I50" s="1169">
        <f>SUMIF(기획현황!$F:$F,MID($D$3,10,100)&amp;$A50,기획현황!BI:BI)</f>
        <v>0</v>
      </c>
      <c r="J50" s="1168" t="str">
        <f>IF(ISERROR(VLOOKUP(MID($D$3,10,100)&amp;$A50,기획현황!$F:$BS,기획현황!$BC$1,FALSE))=TRUE,"",VLOOKUP(MID($D$3,10,100)&amp;$A50,기획현황!$F:$BS,기획현황!$BC$1,FALSE))</f>
        <v/>
      </c>
      <c r="K50" s="1169">
        <f>SUMIF(기획현황!$F:$F,MID($D$3,10,100)&amp;$A50,기획현황!BJ:BJ)</f>
        <v>0</v>
      </c>
      <c r="L50" s="1168" t="str">
        <f>IF(ISERROR(VLOOKUP(MID($D$3,10,100)&amp;$A50,기획현황!$F:$BS,기획현황!$BD$1,FALSE))=TRUE,"",VLOOKUP(MID($D$3,10,100)&amp;$A50,기획현황!$F:$BS,기획현황!$BD$1,FALSE))</f>
        <v/>
      </c>
      <c r="M50" s="1169">
        <f>SUMIF(기획현황!$F:$F,MID($D$3,10,100)&amp;$A50,기획현황!BK:BK)</f>
        <v>0</v>
      </c>
      <c r="N50" s="1168" t="str">
        <f>IF(ISERROR(VLOOKUP(MID($D$3,10,100)&amp;$A50,기획현황!$F:$BS,기획현황!$BE$1,FALSE))=TRUE,"",VLOOKUP(MID($D$3,10,100)&amp;$A50,기획현황!$F:$BS,기획현황!$BE$1,FALSE))</f>
        <v/>
      </c>
      <c r="O50" s="1169">
        <f>SUMIF(기획현황!$F:$F,MID($D$3,10,100)&amp;$A50,기획현황!BL:BL)</f>
        <v>0</v>
      </c>
      <c r="P50" s="1168" t="str">
        <f>IF(ISERROR(VLOOKUP(MID($D$3,10,100)&amp;$A50,기획현황!$F:$BS,기획현황!$BF$1,FALSE))=TRUE,"",VLOOKUP(MID($D$3,10,100)&amp;$A50,기획현황!$F:$BS,기획현황!$BF$1,FALSE))</f>
        <v/>
      </c>
      <c r="Q50" s="1169">
        <f>SUMIF(기획현황!$F:$F,MID($D$3,10,100)&amp;$A50,기획현황!BM:BM)</f>
        <v>0</v>
      </c>
      <c r="R50" s="532" t="str">
        <f>IF(ISERROR(VLOOKUP(MID($D$3,10,100)&amp;$A50,기획현황!$F:$BR,기획현황!$AV$1,FALSE))=TRUE,"",VLOOKUP(MID($D$3,10,100)&amp;$A50,기획현황!$F:$BR,기획현황!$AV$1,FALSE))</f>
        <v/>
      </c>
      <c r="S50" s="513"/>
      <c r="T50" s="532">
        <f t="shared" si="3"/>
        <v>0</v>
      </c>
      <c r="U50" s="532">
        <f t="shared" si="0"/>
        <v>0</v>
      </c>
      <c r="V50" s="469"/>
      <c r="W50" s="331"/>
      <c r="X50" s="319"/>
      <c r="Y50" s="319"/>
      <c r="Z50" s="319"/>
      <c r="AA50" s="319"/>
      <c r="AB50" s="319"/>
    </row>
    <row r="51" spans="1:28" ht="16.5" customHeight="1">
      <c r="A51" s="467">
        <f t="shared" si="4"/>
        <v>33</v>
      </c>
      <c r="C51" s="530">
        <f t="shared" si="1"/>
        <v>0</v>
      </c>
      <c r="D51" s="530" t="str">
        <f>IF(ISERROR(VLOOKUP(MID($D$3,10,100)&amp;$A51,기획현황!$F:$BR,기획현황!$U$1,FALSE))=TRUE,"",VLOOKUP(MID($D$3,10,100)&amp;$A51,기획현황!$F:$BR,기획현황!$U$1,FALSE))</f>
        <v/>
      </c>
      <c r="E51" s="530" t="str">
        <f>IF(ISERROR(VLOOKUP(MID($D$3,10,100)&amp;$A51,기획현황!$F:$BR,기획현황!$X$1,FALSE))=TRUE,"",VLOOKUP(MID($D$3,10,100)&amp;$A51,기획현황!$F:$BR,기획현황!$X$1,FALSE))</f>
        <v/>
      </c>
      <c r="F51" s="531">
        <f>SUMIF(기획현황!$F:$F,MID($D$3,10,100)&amp;$A51,기획현황!AF:AF)</f>
        <v>0</v>
      </c>
      <c r="G51" s="531">
        <f t="shared" si="2"/>
        <v>0</v>
      </c>
      <c r="H51" s="1168" t="str">
        <f>IF(ISERROR(VLOOKUP(MID($D$3,10,100)&amp;$A51,기획현황!$F:$BS,기획현황!$BB$1,FALSE))=TRUE,"",VLOOKUP(MID($D$3,10,100)&amp;$A51,기획현황!$F:$BS,기획현황!$BB$1,FALSE))</f>
        <v/>
      </c>
      <c r="I51" s="1169">
        <f>SUMIF(기획현황!$F:$F,MID($D$3,10,100)&amp;$A51,기획현황!BI:BI)</f>
        <v>0</v>
      </c>
      <c r="J51" s="1168" t="str">
        <f>IF(ISERROR(VLOOKUP(MID($D$3,10,100)&amp;$A51,기획현황!$F:$BS,기획현황!$BC$1,FALSE))=TRUE,"",VLOOKUP(MID($D$3,10,100)&amp;$A51,기획현황!$F:$BS,기획현황!$BC$1,FALSE))</f>
        <v/>
      </c>
      <c r="K51" s="1169">
        <f>SUMIF(기획현황!$F:$F,MID($D$3,10,100)&amp;$A51,기획현황!BJ:BJ)</f>
        <v>0</v>
      </c>
      <c r="L51" s="1168" t="str">
        <f>IF(ISERROR(VLOOKUP(MID($D$3,10,100)&amp;$A51,기획현황!$F:$BS,기획현황!$BD$1,FALSE))=TRUE,"",VLOOKUP(MID($D$3,10,100)&amp;$A51,기획현황!$F:$BS,기획현황!$BD$1,FALSE))</f>
        <v/>
      </c>
      <c r="M51" s="1169">
        <f>SUMIF(기획현황!$F:$F,MID($D$3,10,100)&amp;$A51,기획현황!BK:BK)</f>
        <v>0</v>
      </c>
      <c r="N51" s="1168" t="str">
        <f>IF(ISERROR(VLOOKUP(MID($D$3,10,100)&amp;$A51,기획현황!$F:$BS,기획현황!$BE$1,FALSE))=TRUE,"",VLOOKUP(MID($D$3,10,100)&amp;$A51,기획현황!$F:$BS,기획현황!$BE$1,FALSE))</f>
        <v/>
      </c>
      <c r="O51" s="1169">
        <f>SUMIF(기획현황!$F:$F,MID($D$3,10,100)&amp;$A51,기획현황!BL:BL)</f>
        <v>0</v>
      </c>
      <c r="P51" s="1168" t="str">
        <f>IF(ISERROR(VLOOKUP(MID($D$3,10,100)&amp;$A51,기획현황!$F:$BS,기획현황!$BF$1,FALSE))=TRUE,"",VLOOKUP(MID($D$3,10,100)&amp;$A51,기획현황!$F:$BS,기획현황!$BF$1,FALSE))</f>
        <v/>
      </c>
      <c r="Q51" s="1169">
        <f>SUMIF(기획현황!$F:$F,MID($D$3,10,100)&amp;$A51,기획현황!BM:BM)</f>
        <v>0</v>
      </c>
      <c r="R51" s="532" t="str">
        <f>IF(ISERROR(VLOOKUP(MID($D$3,10,100)&amp;$A51,기획현황!$F:$BR,기획현황!$AV$1,FALSE))=TRUE,"",VLOOKUP(MID($D$3,10,100)&amp;$A51,기획현황!$F:$BR,기획현황!$AV$1,FALSE))</f>
        <v/>
      </c>
      <c r="S51" s="513"/>
      <c r="T51" s="532">
        <f t="shared" si="3"/>
        <v>0</v>
      </c>
      <c r="U51" s="532">
        <f t="shared" si="0"/>
        <v>0</v>
      </c>
      <c r="V51" s="469"/>
      <c r="W51" s="331"/>
      <c r="X51" s="319"/>
      <c r="Y51" s="319"/>
      <c r="Z51" s="319"/>
      <c r="AA51" s="319"/>
      <c r="AB51" s="319"/>
    </row>
    <row r="52" spans="1:28" ht="16.5" customHeight="1">
      <c r="A52" s="467">
        <f t="shared" si="4"/>
        <v>34</v>
      </c>
      <c r="C52" s="530">
        <f t="shared" si="1"/>
        <v>0</v>
      </c>
      <c r="D52" s="530" t="str">
        <f>IF(ISERROR(VLOOKUP(MID($D$3,10,100)&amp;$A52,기획현황!$F:$BR,기획현황!$U$1,FALSE))=TRUE,"",VLOOKUP(MID($D$3,10,100)&amp;$A52,기획현황!$F:$BR,기획현황!$U$1,FALSE))</f>
        <v/>
      </c>
      <c r="E52" s="530" t="str">
        <f>IF(ISERROR(VLOOKUP(MID($D$3,10,100)&amp;$A52,기획현황!$F:$BR,기획현황!$X$1,FALSE))=TRUE,"",VLOOKUP(MID($D$3,10,100)&amp;$A52,기획현황!$F:$BR,기획현황!$X$1,FALSE))</f>
        <v/>
      </c>
      <c r="F52" s="531">
        <f>SUMIF(기획현황!$F:$F,MID($D$3,10,100)&amp;$A52,기획현황!AF:AF)</f>
        <v>0</v>
      </c>
      <c r="G52" s="531">
        <f t="shared" si="2"/>
        <v>0</v>
      </c>
      <c r="H52" s="1168" t="str">
        <f>IF(ISERROR(VLOOKUP(MID($D$3,10,100)&amp;$A52,기획현황!$F:$BS,기획현황!$BB$1,FALSE))=TRUE,"",VLOOKUP(MID($D$3,10,100)&amp;$A52,기획현황!$F:$BS,기획현황!$BB$1,FALSE))</f>
        <v/>
      </c>
      <c r="I52" s="1169">
        <f>SUMIF(기획현황!$F:$F,MID($D$3,10,100)&amp;$A52,기획현황!BI:BI)</f>
        <v>0</v>
      </c>
      <c r="J52" s="1168" t="str">
        <f>IF(ISERROR(VLOOKUP(MID($D$3,10,100)&amp;$A52,기획현황!$F:$BS,기획현황!$BC$1,FALSE))=TRUE,"",VLOOKUP(MID($D$3,10,100)&amp;$A52,기획현황!$F:$BS,기획현황!$BC$1,FALSE))</f>
        <v/>
      </c>
      <c r="K52" s="1169">
        <f>SUMIF(기획현황!$F:$F,MID($D$3,10,100)&amp;$A52,기획현황!BJ:BJ)</f>
        <v>0</v>
      </c>
      <c r="L52" s="1168" t="str">
        <f>IF(ISERROR(VLOOKUP(MID($D$3,10,100)&amp;$A52,기획현황!$F:$BS,기획현황!$BD$1,FALSE))=TRUE,"",VLOOKUP(MID($D$3,10,100)&amp;$A52,기획현황!$F:$BS,기획현황!$BD$1,FALSE))</f>
        <v/>
      </c>
      <c r="M52" s="1169">
        <f>SUMIF(기획현황!$F:$F,MID($D$3,10,100)&amp;$A52,기획현황!BK:BK)</f>
        <v>0</v>
      </c>
      <c r="N52" s="1168" t="str">
        <f>IF(ISERROR(VLOOKUP(MID($D$3,10,100)&amp;$A52,기획현황!$F:$BS,기획현황!$BE$1,FALSE))=TRUE,"",VLOOKUP(MID($D$3,10,100)&amp;$A52,기획현황!$F:$BS,기획현황!$BE$1,FALSE))</f>
        <v/>
      </c>
      <c r="O52" s="1169">
        <f>SUMIF(기획현황!$F:$F,MID($D$3,10,100)&amp;$A52,기획현황!BL:BL)</f>
        <v>0</v>
      </c>
      <c r="P52" s="1168" t="str">
        <f>IF(ISERROR(VLOOKUP(MID($D$3,10,100)&amp;$A52,기획현황!$F:$BS,기획현황!$BF$1,FALSE))=TRUE,"",VLOOKUP(MID($D$3,10,100)&amp;$A52,기획현황!$F:$BS,기획현황!$BF$1,FALSE))</f>
        <v/>
      </c>
      <c r="Q52" s="1169">
        <f>SUMIF(기획현황!$F:$F,MID($D$3,10,100)&amp;$A52,기획현황!BM:BM)</f>
        <v>0</v>
      </c>
      <c r="R52" s="532" t="str">
        <f>IF(ISERROR(VLOOKUP(MID($D$3,10,100)&amp;$A52,기획현황!$F:$BR,기획현황!$AV$1,FALSE))=TRUE,"",VLOOKUP(MID($D$3,10,100)&amp;$A52,기획현황!$F:$BR,기획현황!$AV$1,FALSE))</f>
        <v/>
      </c>
      <c r="S52" s="513"/>
      <c r="T52" s="532">
        <f t="shared" si="3"/>
        <v>0</v>
      </c>
      <c r="U52" s="532">
        <f t="shared" si="0"/>
        <v>0</v>
      </c>
      <c r="V52" s="469"/>
      <c r="W52" s="331"/>
      <c r="X52" s="319"/>
      <c r="Y52" s="319"/>
      <c r="Z52" s="319"/>
      <c r="AA52" s="319"/>
      <c r="AB52" s="319"/>
    </row>
    <row r="53" spans="1:28" ht="16.5" customHeight="1">
      <c r="A53" s="467">
        <f t="shared" si="4"/>
        <v>35</v>
      </c>
      <c r="C53" s="530">
        <f t="shared" si="1"/>
        <v>0</v>
      </c>
      <c r="D53" s="530" t="str">
        <f>IF(ISERROR(VLOOKUP(MID($D$3,10,100)&amp;$A53,기획현황!$F:$BR,기획현황!$U$1,FALSE))=TRUE,"",VLOOKUP(MID($D$3,10,100)&amp;$A53,기획현황!$F:$BR,기획현황!$U$1,FALSE))</f>
        <v/>
      </c>
      <c r="E53" s="530" t="str">
        <f>IF(ISERROR(VLOOKUP(MID($D$3,10,100)&amp;$A53,기획현황!$F:$BR,기획현황!$X$1,FALSE))=TRUE,"",VLOOKUP(MID($D$3,10,100)&amp;$A53,기획현황!$F:$BR,기획현황!$X$1,FALSE))</f>
        <v/>
      </c>
      <c r="F53" s="531">
        <f>SUMIF(기획현황!$F:$F,MID($D$3,10,100)&amp;$A53,기획현황!AF:AF)</f>
        <v>0</v>
      </c>
      <c r="G53" s="531">
        <f t="shared" si="2"/>
        <v>0</v>
      </c>
      <c r="H53" s="1168" t="str">
        <f>IF(ISERROR(VLOOKUP(MID($D$3,10,100)&amp;$A53,기획현황!$F:$BS,기획현황!$BB$1,FALSE))=TRUE,"",VLOOKUP(MID($D$3,10,100)&amp;$A53,기획현황!$F:$BS,기획현황!$BB$1,FALSE))</f>
        <v/>
      </c>
      <c r="I53" s="1169">
        <f>SUMIF(기획현황!$F:$F,MID($D$3,10,100)&amp;$A53,기획현황!BI:BI)</f>
        <v>0</v>
      </c>
      <c r="J53" s="1168" t="str">
        <f>IF(ISERROR(VLOOKUP(MID($D$3,10,100)&amp;$A53,기획현황!$F:$BS,기획현황!$BC$1,FALSE))=TRUE,"",VLOOKUP(MID($D$3,10,100)&amp;$A53,기획현황!$F:$BS,기획현황!$BC$1,FALSE))</f>
        <v/>
      </c>
      <c r="K53" s="1169">
        <f>SUMIF(기획현황!$F:$F,MID($D$3,10,100)&amp;$A53,기획현황!BJ:BJ)</f>
        <v>0</v>
      </c>
      <c r="L53" s="1168" t="str">
        <f>IF(ISERROR(VLOOKUP(MID($D$3,10,100)&amp;$A53,기획현황!$F:$BS,기획현황!$BD$1,FALSE))=TRUE,"",VLOOKUP(MID($D$3,10,100)&amp;$A53,기획현황!$F:$BS,기획현황!$BD$1,FALSE))</f>
        <v/>
      </c>
      <c r="M53" s="1169">
        <f>SUMIF(기획현황!$F:$F,MID($D$3,10,100)&amp;$A53,기획현황!BK:BK)</f>
        <v>0</v>
      </c>
      <c r="N53" s="1168" t="str">
        <f>IF(ISERROR(VLOOKUP(MID($D$3,10,100)&amp;$A53,기획현황!$F:$BS,기획현황!$BE$1,FALSE))=TRUE,"",VLOOKUP(MID($D$3,10,100)&amp;$A53,기획현황!$F:$BS,기획현황!$BE$1,FALSE))</f>
        <v/>
      </c>
      <c r="O53" s="1169">
        <f>SUMIF(기획현황!$F:$F,MID($D$3,10,100)&amp;$A53,기획현황!BL:BL)</f>
        <v>0</v>
      </c>
      <c r="P53" s="1168" t="str">
        <f>IF(ISERROR(VLOOKUP(MID($D$3,10,100)&amp;$A53,기획현황!$F:$BS,기획현황!$BF$1,FALSE))=TRUE,"",VLOOKUP(MID($D$3,10,100)&amp;$A53,기획현황!$F:$BS,기획현황!$BF$1,FALSE))</f>
        <v/>
      </c>
      <c r="Q53" s="1169">
        <f>SUMIF(기획현황!$F:$F,MID($D$3,10,100)&amp;$A53,기획현황!BM:BM)</f>
        <v>0</v>
      </c>
      <c r="R53" s="532" t="str">
        <f>IF(ISERROR(VLOOKUP(MID($D$3,10,100)&amp;$A53,기획현황!$F:$BR,기획현황!$AV$1,FALSE))=TRUE,"",VLOOKUP(MID($D$3,10,100)&amp;$A53,기획현황!$F:$BR,기획현황!$AV$1,FALSE))</f>
        <v/>
      </c>
      <c r="S53" s="513"/>
      <c r="T53" s="532">
        <f t="shared" si="3"/>
        <v>0</v>
      </c>
      <c r="U53" s="532">
        <f t="shared" si="0"/>
        <v>0</v>
      </c>
      <c r="V53" s="469"/>
      <c r="W53" s="331"/>
      <c r="X53" s="319"/>
      <c r="Y53" s="319"/>
      <c r="Z53" s="319"/>
      <c r="AA53" s="319"/>
      <c r="AB53" s="319"/>
    </row>
    <row r="54" spans="1:28" ht="16.5" customHeight="1">
      <c r="A54" s="467">
        <f t="shared" si="4"/>
        <v>36</v>
      </c>
      <c r="C54" s="530">
        <f t="shared" si="1"/>
        <v>0</v>
      </c>
      <c r="D54" s="530" t="str">
        <f>IF(ISERROR(VLOOKUP(MID($D$3,10,100)&amp;$A54,기획현황!$F:$BR,기획현황!$U$1,FALSE))=TRUE,"",VLOOKUP(MID($D$3,10,100)&amp;$A54,기획현황!$F:$BR,기획현황!$U$1,FALSE))</f>
        <v/>
      </c>
      <c r="E54" s="530" t="str">
        <f>IF(ISERROR(VLOOKUP(MID($D$3,10,100)&amp;$A54,기획현황!$F:$BR,기획현황!$X$1,FALSE))=TRUE,"",VLOOKUP(MID($D$3,10,100)&amp;$A54,기획현황!$F:$BR,기획현황!$X$1,FALSE))</f>
        <v/>
      </c>
      <c r="F54" s="531">
        <f>SUMIF(기획현황!$F:$F,MID($D$3,10,100)&amp;$A54,기획현황!AF:AF)</f>
        <v>0</v>
      </c>
      <c r="G54" s="531">
        <f t="shared" si="2"/>
        <v>0</v>
      </c>
      <c r="H54" s="1168" t="str">
        <f>IF(ISERROR(VLOOKUP(MID($D$3,10,100)&amp;$A54,기획현황!$F:$BS,기획현황!$BB$1,FALSE))=TRUE,"",VLOOKUP(MID($D$3,10,100)&amp;$A54,기획현황!$F:$BS,기획현황!$BB$1,FALSE))</f>
        <v/>
      </c>
      <c r="I54" s="1169">
        <f>SUMIF(기획현황!$F:$F,MID($D$3,10,100)&amp;$A54,기획현황!BI:BI)</f>
        <v>0</v>
      </c>
      <c r="J54" s="1168" t="str">
        <f>IF(ISERROR(VLOOKUP(MID($D$3,10,100)&amp;$A54,기획현황!$F:$BS,기획현황!$BC$1,FALSE))=TRUE,"",VLOOKUP(MID($D$3,10,100)&amp;$A54,기획현황!$F:$BS,기획현황!$BC$1,FALSE))</f>
        <v/>
      </c>
      <c r="K54" s="1169">
        <f>SUMIF(기획현황!$F:$F,MID($D$3,10,100)&amp;$A54,기획현황!BJ:BJ)</f>
        <v>0</v>
      </c>
      <c r="L54" s="1168" t="str">
        <f>IF(ISERROR(VLOOKUP(MID($D$3,10,100)&amp;$A54,기획현황!$F:$BS,기획현황!$BD$1,FALSE))=TRUE,"",VLOOKUP(MID($D$3,10,100)&amp;$A54,기획현황!$F:$BS,기획현황!$BD$1,FALSE))</f>
        <v/>
      </c>
      <c r="M54" s="1169">
        <f>SUMIF(기획현황!$F:$F,MID($D$3,10,100)&amp;$A54,기획현황!BK:BK)</f>
        <v>0</v>
      </c>
      <c r="N54" s="1168" t="str">
        <f>IF(ISERROR(VLOOKUP(MID($D$3,10,100)&amp;$A54,기획현황!$F:$BS,기획현황!$BE$1,FALSE))=TRUE,"",VLOOKUP(MID($D$3,10,100)&amp;$A54,기획현황!$F:$BS,기획현황!$BE$1,FALSE))</f>
        <v/>
      </c>
      <c r="O54" s="1169">
        <f>SUMIF(기획현황!$F:$F,MID($D$3,10,100)&amp;$A54,기획현황!BL:BL)</f>
        <v>0</v>
      </c>
      <c r="P54" s="1168" t="str">
        <f>IF(ISERROR(VLOOKUP(MID($D$3,10,100)&amp;$A54,기획현황!$F:$BS,기획현황!$BF$1,FALSE))=TRUE,"",VLOOKUP(MID($D$3,10,100)&amp;$A54,기획현황!$F:$BS,기획현황!$BF$1,FALSE))</f>
        <v/>
      </c>
      <c r="Q54" s="1169">
        <f>SUMIF(기획현황!$F:$F,MID($D$3,10,100)&amp;$A54,기획현황!BM:BM)</f>
        <v>0</v>
      </c>
      <c r="R54" s="532" t="str">
        <f>IF(ISERROR(VLOOKUP(MID($D$3,10,100)&amp;$A54,기획현황!$F:$BR,기획현황!$AV$1,FALSE))=TRUE,"",VLOOKUP(MID($D$3,10,100)&amp;$A54,기획현황!$F:$BR,기획현황!$AV$1,FALSE))</f>
        <v/>
      </c>
      <c r="S54" s="513"/>
      <c r="T54" s="532">
        <f t="shared" si="3"/>
        <v>0</v>
      </c>
      <c r="U54" s="532">
        <f t="shared" si="0"/>
        <v>0</v>
      </c>
      <c r="V54" s="469"/>
      <c r="W54" s="331"/>
      <c r="X54" s="319"/>
      <c r="Y54" s="319"/>
      <c r="Z54" s="319"/>
      <c r="AA54" s="319"/>
      <c r="AB54" s="319"/>
    </row>
    <row r="55" spans="1:28" ht="16.5" customHeight="1">
      <c r="A55" s="467">
        <f t="shared" si="4"/>
        <v>37</v>
      </c>
      <c r="C55" s="530">
        <f t="shared" si="1"/>
        <v>0</v>
      </c>
      <c r="D55" s="530" t="str">
        <f>IF(ISERROR(VLOOKUP(MID($D$3,10,100)&amp;$A55,기획현황!$F:$BR,기획현황!$U$1,FALSE))=TRUE,"",VLOOKUP(MID($D$3,10,100)&amp;$A55,기획현황!$F:$BR,기획현황!$U$1,FALSE))</f>
        <v/>
      </c>
      <c r="E55" s="530" t="str">
        <f>IF(ISERROR(VLOOKUP(MID($D$3,10,100)&amp;$A55,기획현황!$F:$BR,기획현황!$X$1,FALSE))=TRUE,"",VLOOKUP(MID($D$3,10,100)&amp;$A55,기획현황!$F:$BR,기획현황!$X$1,FALSE))</f>
        <v/>
      </c>
      <c r="F55" s="531">
        <f>SUMIF(기획현황!$F:$F,MID($D$3,10,100)&amp;$A55,기획현황!AF:AF)</f>
        <v>0</v>
      </c>
      <c r="G55" s="531">
        <f t="shared" si="2"/>
        <v>0</v>
      </c>
      <c r="H55" s="1168" t="str">
        <f>IF(ISERROR(VLOOKUP(MID($D$3,10,100)&amp;$A55,기획현황!$F:$BS,기획현황!$BB$1,FALSE))=TRUE,"",VLOOKUP(MID($D$3,10,100)&amp;$A55,기획현황!$F:$BS,기획현황!$BB$1,FALSE))</f>
        <v/>
      </c>
      <c r="I55" s="1169">
        <f>SUMIF(기획현황!$F:$F,MID($D$3,10,100)&amp;$A55,기획현황!BI:BI)</f>
        <v>0</v>
      </c>
      <c r="J55" s="1168" t="str">
        <f>IF(ISERROR(VLOOKUP(MID($D$3,10,100)&amp;$A55,기획현황!$F:$BS,기획현황!$BC$1,FALSE))=TRUE,"",VLOOKUP(MID($D$3,10,100)&amp;$A55,기획현황!$F:$BS,기획현황!$BC$1,FALSE))</f>
        <v/>
      </c>
      <c r="K55" s="1169">
        <f>SUMIF(기획현황!$F:$F,MID($D$3,10,100)&amp;$A55,기획현황!BJ:BJ)</f>
        <v>0</v>
      </c>
      <c r="L55" s="1168" t="str">
        <f>IF(ISERROR(VLOOKUP(MID($D$3,10,100)&amp;$A55,기획현황!$F:$BS,기획현황!$BD$1,FALSE))=TRUE,"",VLOOKUP(MID($D$3,10,100)&amp;$A55,기획현황!$F:$BS,기획현황!$BD$1,FALSE))</f>
        <v/>
      </c>
      <c r="M55" s="1169">
        <f>SUMIF(기획현황!$F:$F,MID($D$3,10,100)&amp;$A55,기획현황!BK:BK)</f>
        <v>0</v>
      </c>
      <c r="N55" s="1168" t="str">
        <f>IF(ISERROR(VLOOKUP(MID($D$3,10,100)&amp;$A55,기획현황!$F:$BS,기획현황!$BE$1,FALSE))=TRUE,"",VLOOKUP(MID($D$3,10,100)&amp;$A55,기획현황!$F:$BS,기획현황!$BE$1,FALSE))</f>
        <v/>
      </c>
      <c r="O55" s="1169">
        <f>SUMIF(기획현황!$F:$F,MID($D$3,10,100)&amp;$A55,기획현황!BL:BL)</f>
        <v>0</v>
      </c>
      <c r="P55" s="1168" t="str">
        <f>IF(ISERROR(VLOOKUP(MID($D$3,10,100)&amp;$A55,기획현황!$F:$BS,기획현황!$BF$1,FALSE))=TRUE,"",VLOOKUP(MID($D$3,10,100)&amp;$A55,기획현황!$F:$BS,기획현황!$BF$1,FALSE))</f>
        <v/>
      </c>
      <c r="Q55" s="1169">
        <f>SUMIF(기획현황!$F:$F,MID($D$3,10,100)&amp;$A55,기획현황!BM:BM)</f>
        <v>0</v>
      </c>
      <c r="R55" s="532" t="str">
        <f>IF(ISERROR(VLOOKUP(MID($D$3,10,100)&amp;$A55,기획현황!$F:$BR,기획현황!$AV$1,FALSE))=TRUE,"",VLOOKUP(MID($D$3,10,100)&amp;$A55,기획현황!$F:$BR,기획현황!$AV$1,FALSE))</f>
        <v/>
      </c>
      <c r="S55" s="513"/>
      <c r="T55" s="532">
        <f t="shared" si="3"/>
        <v>0</v>
      </c>
      <c r="U55" s="532">
        <f t="shared" si="0"/>
        <v>0</v>
      </c>
      <c r="V55" s="469"/>
      <c r="W55" s="331"/>
      <c r="X55" s="319"/>
      <c r="Y55" s="319"/>
      <c r="Z55" s="319"/>
      <c r="AA55" s="319"/>
      <c r="AB55" s="319"/>
    </row>
    <row r="56" spans="1:28" ht="16.5" customHeight="1">
      <c r="A56" s="467">
        <f t="shared" si="4"/>
        <v>38</v>
      </c>
      <c r="C56" s="530">
        <f t="shared" si="1"/>
        <v>0</v>
      </c>
      <c r="D56" s="530" t="str">
        <f>IF(ISERROR(VLOOKUP(MID($D$3,10,100)&amp;$A56,기획현황!$F:$BR,기획현황!$U$1,FALSE))=TRUE,"",VLOOKUP(MID($D$3,10,100)&amp;$A56,기획현황!$F:$BR,기획현황!$U$1,FALSE))</f>
        <v/>
      </c>
      <c r="E56" s="530" t="str">
        <f>IF(ISERROR(VLOOKUP(MID($D$3,10,100)&amp;$A56,기획현황!$F:$BR,기획현황!$X$1,FALSE))=TRUE,"",VLOOKUP(MID($D$3,10,100)&amp;$A56,기획현황!$F:$BR,기획현황!$X$1,FALSE))</f>
        <v/>
      </c>
      <c r="F56" s="531">
        <f>SUMIF(기획현황!$F:$F,MID($D$3,10,100)&amp;$A56,기획현황!AF:AF)</f>
        <v>0</v>
      </c>
      <c r="G56" s="531">
        <f t="shared" si="2"/>
        <v>0</v>
      </c>
      <c r="H56" s="1168" t="str">
        <f>IF(ISERROR(VLOOKUP(MID($D$3,10,100)&amp;$A56,기획현황!$F:$BS,기획현황!$BB$1,FALSE))=TRUE,"",VLOOKUP(MID($D$3,10,100)&amp;$A56,기획현황!$F:$BS,기획현황!$BB$1,FALSE))</f>
        <v/>
      </c>
      <c r="I56" s="1169">
        <f>SUMIF(기획현황!$F:$F,MID($D$3,10,100)&amp;$A56,기획현황!BI:BI)</f>
        <v>0</v>
      </c>
      <c r="J56" s="1168" t="str">
        <f>IF(ISERROR(VLOOKUP(MID($D$3,10,100)&amp;$A56,기획현황!$F:$BS,기획현황!$BC$1,FALSE))=TRUE,"",VLOOKUP(MID($D$3,10,100)&amp;$A56,기획현황!$F:$BS,기획현황!$BC$1,FALSE))</f>
        <v/>
      </c>
      <c r="K56" s="1169">
        <f>SUMIF(기획현황!$F:$F,MID($D$3,10,100)&amp;$A56,기획현황!BJ:BJ)</f>
        <v>0</v>
      </c>
      <c r="L56" s="1168" t="str">
        <f>IF(ISERROR(VLOOKUP(MID($D$3,10,100)&amp;$A56,기획현황!$F:$BS,기획현황!$BD$1,FALSE))=TRUE,"",VLOOKUP(MID($D$3,10,100)&amp;$A56,기획현황!$F:$BS,기획현황!$BD$1,FALSE))</f>
        <v/>
      </c>
      <c r="M56" s="1169">
        <f>SUMIF(기획현황!$F:$F,MID($D$3,10,100)&amp;$A56,기획현황!BK:BK)</f>
        <v>0</v>
      </c>
      <c r="N56" s="1168" t="str">
        <f>IF(ISERROR(VLOOKUP(MID($D$3,10,100)&amp;$A56,기획현황!$F:$BS,기획현황!$BE$1,FALSE))=TRUE,"",VLOOKUP(MID($D$3,10,100)&amp;$A56,기획현황!$F:$BS,기획현황!$BE$1,FALSE))</f>
        <v/>
      </c>
      <c r="O56" s="1169">
        <f>SUMIF(기획현황!$F:$F,MID($D$3,10,100)&amp;$A56,기획현황!BL:BL)</f>
        <v>0</v>
      </c>
      <c r="P56" s="1168" t="str">
        <f>IF(ISERROR(VLOOKUP(MID($D$3,10,100)&amp;$A56,기획현황!$F:$BS,기획현황!$BF$1,FALSE))=TRUE,"",VLOOKUP(MID($D$3,10,100)&amp;$A56,기획현황!$F:$BS,기획현황!$BF$1,FALSE))</f>
        <v/>
      </c>
      <c r="Q56" s="1169">
        <f>SUMIF(기획현황!$F:$F,MID($D$3,10,100)&amp;$A56,기획현황!BM:BM)</f>
        <v>0</v>
      </c>
      <c r="R56" s="532" t="str">
        <f>IF(ISERROR(VLOOKUP(MID($D$3,10,100)&amp;$A56,기획현황!$F:$BR,기획현황!$AV$1,FALSE))=TRUE,"",VLOOKUP(MID($D$3,10,100)&amp;$A56,기획현황!$F:$BR,기획현황!$AV$1,FALSE))</f>
        <v/>
      </c>
      <c r="S56" s="513"/>
      <c r="T56" s="532">
        <f t="shared" si="3"/>
        <v>0</v>
      </c>
      <c r="U56" s="532">
        <f t="shared" si="0"/>
        <v>0</v>
      </c>
      <c r="V56" s="469"/>
      <c r="W56" s="331"/>
      <c r="X56" s="319"/>
      <c r="Y56" s="319"/>
      <c r="Z56" s="319"/>
      <c r="AA56" s="319"/>
      <c r="AB56" s="319"/>
    </row>
    <row r="57" spans="1:28" ht="16.5" customHeight="1">
      <c r="A57" s="467">
        <f t="shared" si="4"/>
        <v>39</v>
      </c>
      <c r="C57" s="530">
        <f t="shared" si="1"/>
        <v>0</v>
      </c>
      <c r="D57" s="530" t="str">
        <f>IF(ISERROR(VLOOKUP(MID($D$3,10,100)&amp;$A57,기획현황!$F:$BR,기획현황!$U$1,FALSE))=TRUE,"",VLOOKUP(MID($D$3,10,100)&amp;$A57,기획현황!$F:$BR,기획현황!$U$1,FALSE))</f>
        <v/>
      </c>
      <c r="E57" s="530" t="str">
        <f>IF(ISERROR(VLOOKUP(MID($D$3,10,100)&amp;$A57,기획현황!$F:$BR,기획현황!$X$1,FALSE))=TRUE,"",VLOOKUP(MID($D$3,10,100)&amp;$A57,기획현황!$F:$BR,기획현황!$X$1,FALSE))</f>
        <v/>
      </c>
      <c r="F57" s="531">
        <f>SUMIF(기획현황!$F:$F,MID($D$3,10,100)&amp;$A57,기획현황!AF:AF)</f>
        <v>0</v>
      </c>
      <c r="G57" s="531">
        <f t="shared" si="2"/>
        <v>0</v>
      </c>
      <c r="H57" s="1168" t="str">
        <f>IF(ISERROR(VLOOKUP(MID($D$3,10,100)&amp;$A57,기획현황!$F:$BS,기획현황!$BB$1,FALSE))=TRUE,"",VLOOKUP(MID($D$3,10,100)&amp;$A57,기획현황!$F:$BS,기획현황!$BB$1,FALSE))</f>
        <v/>
      </c>
      <c r="I57" s="1169">
        <f>SUMIF(기획현황!$F:$F,MID($D$3,10,100)&amp;$A57,기획현황!BI:BI)</f>
        <v>0</v>
      </c>
      <c r="J57" s="1168" t="str">
        <f>IF(ISERROR(VLOOKUP(MID($D$3,10,100)&amp;$A57,기획현황!$F:$BS,기획현황!$BC$1,FALSE))=TRUE,"",VLOOKUP(MID($D$3,10,100)&amp;$A57,기획현황!$F:$BS,기획현황!$BC$1,FALSE))</f>
        <v/>
      </c>
      <c r="K57" s="1169">
        <f>SUMIF(기획현황!$F:$F,MID($D$3,10,100)&amp;$A57,기획현황!BJ:BJ)</f>
        <v>0</v>
      </c>
      <c r="L57" s="1168" t="str">
        <f>IF(ISERROR(VLOOKUP(MID($D$3,10,100)&amp;$A57,기획현황!$F:$BS,기획현황!$BD$1,FALSE))=TRUE,"",VLOOKUP(MID($D$3,10,100)&amp;$A57,기획현황!$F:$BS,기획현황!$BD$1,FALSE))</f>
        <v/>
      </c>
      <c r="M57" s="1169">
        <f>SUMIF(기획현황!$F:$F,MID($D$3,10,100)&amp;$A57,기획현황!BK:BK)</f>
        <v>0</v>
      </c>
      <c r="N57" s="1168" t="str">
        <f>IF(ISERROR(VLOOKUP(MID($D$3,10,100)&amp;$A57,기획현황!$F:$BS,기획현황!$BE$1,FALSE))=TRUE,"",VLOOKUP(MID($D$3,10,100)&amp;$A57,기획현황!$F:$BS,기획현황!$BE$1,FALSE))</f>
        <v/>
      </c>
      <c r="O57" s="1169">
        <f>SUMIF(기획현황!$F:$F,MID($D$3,10,100)&amp;$A57,기획현황!BL:BL)</f>
        <v>0</v>
      </c>
      <c r="P57" s="1168" t="str">
        <f>IF(ISERROR(VLOOKUP(MID($D$3,10,100)&amp;$A57,기획현황!$F:$BS,기획현황!$BF$1,FALSE))=TRUE,"",VLOOKUP(MID($D$3,10,100)&amp;$A57,기획현황!$F:$BS,기획현황!$BF$1,FALSE))</f>
        <v/>
      </c>
      <c r="Q57" s="1169">
        <f>SUMIF(기획현황!$F:$F,MID($D$3,10,100)&amp;$A57,기획현황!BM:BM)</f>
        <v>0</v>
      </c>
      <c r="R57" s="532" t="str">
        <f>IF(ISERROR(VLOOKUP(MID($D$3,10,100)&amp;$A57,기획현황!$F:$BR,기획현황!$AV$1,FALSE))=TRUE,"",VLOOKUP(MID($D$3,10,100)&amp;$A57,기획현황!$F:$BR,기획현황!$AV$1,FALSE))</f>
        <v/>
      </c>
      <c r="S57" s="513"/>
      <c r="T57" s="532">
        <f t="shared" si="3"/>
        <v>0</v>
      </c>
      <c r="U57" s="532">
        <f t="shared" si="0"/>
        <v>0</v>
      </c>
      <c r="V57" s="469"/>
      <c r="W57" s="331"/>
      <c r="X57" s="319"/>
      <c r="Y57" s="319"/>
      <c r="Z57" s="319"/>
      <c r="AA57" s="319"/>
      <c r="AB57" s="319"/>
    </row>
    <row r="58" spans="1:28" ht="16.5" customHeight="1">
      <c r="A58" s="467">
        <f t="shared" si="4"/>
        <v>40</v>
      </c>
      <c r="C58" s="530">
        <f t="shared" si="1"/>
        <v>0</v>
      </c>
      <c r="D58" s="530" t="str">
        <f>IF(ISERROR(VLOOKUP(MID($D$3,10,100)&amp;$A58,기획현황!$F:$BR,기획현황!$U$1,FALSE))=TRUE,"",VLOOKUP(MID($D$3,10,100)&amp;$A58,기획현황!$F:$BR,기획현황!$U$1,FALSE))</f>
        <v/>
      </c>
      <c r="E58" s="530" t="str">
        <f>IF(ISERROR(VLOOKUP(MID($D$3,10,100)&amp;$A58,기획현황!$F:$BR,기획현황!$X$1,FALSE))=TRUE,"",VLOOKUP(MID($D$3,10,100)&amp;$A58,기획현황!$F:$BR,기획현황!$X$1,FALSE))</f>
        <v/>
      </c>
      <c r="F58" s="531">
        <f>SUMIF(기획현황!$F:$F,MID($D$3,10,100)&amp;$A58,기획현황!AF:AF)</f>
        <v>0</v>
      </c>
      <c r="G58" s="531">
        <f t="shared" si="2"/>
        <v>0</v>
      </c>
      <c r="H58" s="1168" t="str">
        <f>IF(ISERROR(VLOOKUP(MID($D$3,10,100)&amp;$A58,기획현황!$F:$BS,기획현황!$BB$1,FALSE))=TRUE,"",VLOOKUP(MID($D$3,10,100)&amp;$A58,기획현황!$F:$BS,기획현황!$BB$1,FALSE))</f>
        <v/>
      </c>
      <c r="I58" s="1169">
        <f>SUMIF(기획현황!$F:$F,MID($D$3,10,100)&amp;$A58,기획현황!BI:BI)</f>
        <v>0</v>
      </c>
      <c r="J58" s="1168" t="str">
        <f>IF(ISERROR(VLOOKUP(MID($D$3,10,100)&amp;$A58,기획현황!$F:$BS,기획현황!$BC$1,FALSE))=TRUE,"",VLOOKUP(MID($D$3,10,100)&amp;$A58,기획현황!$F:$BS,기획현황!$BC$1,FALSE))</f>
        <v/>
      </c>
      <c r="K58" s="1169">
        <f>SUMIF(기획현황!$F:$F,MID($D$3,10,100)&amp;$A58,기획현황!BJ:BJ)</f>
        <v>0</v>
      </c>
      <c r="L58" s="1168" t="str">
        <f>IF(ISERROR(VLOOKUP(MID($D$3,10,100)&amp;$A58,기획현황!$F:$BS,기획현황!$BD$1,FALSE))=TRUE,"",VLOOKUP(MID($D$3,10,100)&amp;$A58,기획현황!$F:$BS,기획현황!$BD$1,FALSE))</f>
        <v/>
      </c>
      <c r="M58" s="1169">
        <f>SUMIF(기획현황!$F:$F,MID($D$3,10,100)&amp;$A58,기획현황!BK:BK)</f>
        <v>0</v>
      </c>
      <c r="N58" s="1168" t="str">
        <f>IF(ISERROR(VLOOKUP(MID($D$3,10,100)&amp;$A58,기획현황!$F:$BS,기획현황!$BE$1,FALSE))=TRUE,"",VLOOKUP(MID($D$3,10,100)&amp;$A58,기획현황!$F:$BS,기획현황!$BE$1,FALSE))</f>
        <v/>
      </c>
      <c r="O58" s="1169">
        <f>SUMIF(기획현황!$F:$F,MID($D$3,10,100)&amp;$A58,기획현황!BL:BL)</f>
        <v>0</v>
      </c>
      <c r="P58" s="1168" t="str">
        <f>IF(ISERROR(VLOOKUP(MID($D$3,10,100)&amp;$A58,기획현황!$F:$BS,기획현황!$BF$1,FALSE))=TRUE,"",VLOOKUP(MID($D$3,10,100)&amp;$A58,기획현황!$F:$BS,기획현황!$BF$1,FALSE))</f>
        <v/>
      </c>
      <c r="Q58" s="1169">
        <f>SUMIF(기획현황!$F:$F,MID($D$3,10,100)&amp;$A58,기획현황!BM:BM)</f>
        <v>0</v>
      </c>
      <c r="R58" s="532" t="str">
        <f>IF(ISERROR(VLOOKUP(MID($D$3,10,100)&amp;$A58,기획현황!$F:$BR,기획현황!$AV$1,FALSE))=TRUE,"",VLOOKUP(MID($D$3,10,100)&amp;$A58,기획현황!$F:$BR,기획현황!$AV$1,FALSE))</f>
        <v/>
      </c>
      <c r="S58" s="513"/>
      <c r="T58" s="532">
        <f t="shared" si="3"/>
        <v>0</v>
      </c>
      <c r="U58" s="532">
        <f t="shared" si="0"/>
        <v>0</v>
      </c>
      <c r="V58" s="469"/>
      <c r="W58" s="331"/>
      <c r="X58" s="319"/>
      <c r="Y58" s="319"/>
      <c r="Z58" s="319"/>
      <c r="AA58" s="319"/>
      <c r="AB58" s="319"/>
    </row>
    <row r="59" spans="1:28" ht="16.5" customHeight="1">
      <c r="A59" s="467">
        <f t="shared" si="4"/>
        <v>41</v>
      </c>
      <c r="C59" s="530">
        <f t="shared" si="1"/>
        <v>0</v>
      </c>
      <c r="D59" s="530" t="str">
        <f>IF(ISERROR(VLOOKUP(MID($D$3,10,100)&amp;$A59,기획현황!$F:$BR,기획현황!$U$1,FALSE))=TRUE,"",VLOOKUP(MID($D$3,10,100)&amp;$A59,기획현황!$F:$BR,기획현황!$U$1,FALSE))</f>
        <v/>
      </c>
      <c r="E59" s="530" t="str">
        <f>IF(ISERROR(VLOOKUP(MID($D$3,10,100)&amp;$A59,기획현황!$F:$BR,기획현황!$X$1,FALSE))=TRUE,"",VLOOKUP(MID($D$3,10,100)&amp;$A59,기획현황!$F:$BR,기획현황!$X$1,FALSE))</f>
        <v/>
      </c>
      <c r="F59" s="531">
        <f>SUMIF(기획현황!$F:$F,MID($D$3,10,100)&amp;$A59,기획현황!AF:AF)</f>
        <v>0</v>
      </c>
      <c r="G59" s="531">
        <f t="shared" si="2"/>
        <v>0</v>
      </c>
      <c r="H59" s="1168" t="str">
        <f>IF(ISERROR(VLOOKUP(MID($D$3,10,100)&amp;$A59,기획현황!$F:$BS,기획현황!$BB$1,FALSE))=TRUE,"",VLOOKUP(MID($D$3,10,100)&amp;$A59,기획현황!$F:$BS,기획현황!$BB$1,FALSE))</f>
        <v/>
      </c>
      <c r="I59" s="1169">
        <f>SUMIF(기획현황!$F:$F,MID($D$3,10,100)&amp;$A59,기획현황!BI:BI)</f>
        <v>0</v>
      </c>
      <c r="J59" s="1168" t="str">
        <f>IF(ISERROR(VLOOKUP(MID($D$3,10,100)&amp;$A59,기획현황!$F:$BS,기획현황!$BC$1,FALSE))=TRUE,"",VLOOKUP(MID($D$3,10,100)&amp;$A59,기획현황!$F:$BS,기획현황!$BC$1,FALSE))</f>
        <v/>
      </c>
      <c r="K59" s="1169">
        <f>SUMIF(기획현황!$F:$F,MID($D$3,10,100)&amp;$A59,기획현황!BJ:BJ)</f>
        <v>0</v>
      </c>
      <c r="L59" s="1168" t="str">
        <f>IF(ISERROR(VLOOKUP(MID($D$3,10,100)&amp;$A59,기획현황!$F:$BS,기획현황!$BD$1,FALSE))=TRUE,"",VLOOKUP(MID($D$3,10,100)&amp;$A59,기획현황!$F:$BS,기획현황!$BD$1,FALSE))</f>
        <v/>
      </c>
      <c r="M59" s="1169">
        <f>SUMIF(기획현황!$F:$F,MID($D$3,10,100)&amp;$A59,기획현황!BK:BK)</f>
        <v>0</v>
      </c>
      <c r="N59" s="1168" t="str">
        <f>IF(ISERROR(VLOOKUP(MID($D$3,10,100)&amp;$A59,기획현황!$F:$BS,기획현황!$BE$1,FALSE))=TRUE,"",VLOOKUP(MID($D$3,10,100)&amp;$A59,기획현황!$F:$BS,기획현황!$BE$1,FALSE))</f>
        <v/>
      </c>
      <c r="O59" s="1169">
        <f>SUMIF(기획현황!$F:$F,MID($D$3,10,100)&amp;$A59,기획현황!BL:BL)</f>
        <v>0</v>
      </c>
      <c r="P59" s="1168" t="str">
        <f>IF(ISERROR(VLOOKUP(MID($D$3,10,100)&amp;$A59,기획현황!$F:$BS,기획현황!$BF$1,FALSE))=TRUE,"",VLOOKUP(MID($D$3,10,100)&amp;$A59,기획현황!$F:$BS,기획현황!$BF$1,FALSE))</f>
        <v/>
      </c>
      <c r="Q59" s="1169">
        <f>SUMIF(기획현황!$F:$F,MID($D$3,10,100)&amp;$A59,기획현황!BM:BM)</f>
        <v>0</v>
      </c>
      <c r="R59" s="532" t="str">
        <f>IF(ISERROR(VLOOKUP(MID($D$3,10,100)&amp;$A59,기획현황!$F:$BR,기획현황!$AV$1,FALSE))=TRUE,"",VLOOKUP(MID($D$3,10,100)&amp;$A59,기획현황!$F:$BR,기획현황!$AV$1,FALSE))</f>
        <v/>
      </c>
      <c r="S59" s="513"/>
      <c r="T59" s="532">
        <f t="shared" si="3"/>
        <v>0</v>
      </c>
      <c r="U59" s="532">
        <f t="shared" si="0"/>
        <v>0</v>
      </c>
      <c r="V59" s="469"/>
      <c r="W59" s="331"/>
      <c r="X59" s="319"/>
      <c r="Y59" s="319"/>
      <c r="Z59" s="319"/>
      <c r="AA59" s="319"/>
      <c r="AB59" s="319"/>
    </row>
    <row r="60" spans="1:28" ht="16.5" customHeight="1">
      <c r="A60" s="467">
        <f t="shared" si="4"/>
        <v>42</v>
      </c>
      <c r="C60" s="530">
        <f t="shared" si="1"/>
        <v>0</v>
      </c>
      <c r="D60" s="530" t="str">
        <f>IF(ISERROR(VLOOKUP(MID($D$3,10,100)&amp;$A60,기획현황!$F:$BR,기획현황!$U$1,FALSE))=TRUE,"",VLOOKUP(MID($D$3,10,100)&amp;$A60,기획현황!$F:$BR,기획현황!$U$1,FALSE))</f>
        <v/>
      </c>
      <c r="E60" s="530" t="str">
        <f>IF(ISERROR(VLOOKUP(MID($D$3,10,100)&amp;$A60,기획현황!$F:$BR,기획현황!$X$1,FALSE))=TRUE,"",VLOOKUP(MID($D$3,10,100)&amp;$A60,기획현황!$F:$BR,기획현황!$X$1,FALSE))</f>
        <v/>
      </c>
      <c r="F60" s="531">
        <f>SUMIF(기획현황!$F:$F,MID($D$3,10,100)&amp;$A60,기획현황!AF:AF)</f>
        <v>0</v>
      </c>
      <c r="G60" s="531">
        <f t="shared" si="2"/>
        <v>0</v>
      </c>
      <c r="H60" s="1168" t="str">
        <f>IF(ISERROR(VLOOKUP(MID($D$3,10,100)&amp;$A60,기획현황!$F:$BS,기획현황!$BB$1,FALSE))=TRUE,"",VLOOKUP(MID($D$3,10,100)&amp;$A60,기획현황!$F:$BS,기획현황!$BB$1,FALSE))</f>
        <v/>
      </c>
      <c r="I60" s="1169">
        <f>SUMIF(기획현황!$F:$F,MID($D$3,10,100)&amp;$A60,기획현황!BI:BI)</f>
        <v>0</v>
      </c>
      <c r="J60" s="1168" t="str">
        <f>IF(ISERROR(VLOOKUP(MID($D$3,10,100)&amp;$A60,기획현황!$F:$BS,기획현황!$BC$1,FALSE))=TRUE,"",VLOOKUP(MID($D$3,10,100)&amp;$A60,기획현황!$F:$BS,기획현황!$BC$1,FALSE))</f>
        <v/>
      </c>
      <c r="K60" s="1169">
        <f>SUMIF(기획현황!$F:$F,MID($D$3,10,100)&amp;$A60,기획현황!BJ:BJ)</f>
        <v>0</v>
      </c>
      <c r="L60" s="1168" t="str">
        <f>IF(ISERROR(VLOOKUP(MID($D$3,10,100)&amp;$A60,기획현황!$F:$BS,기획현황!$BD$1,FALSE))=TRUE,"",VLOOKUP(MID($D$3,10,100)&amp;$A60,기획현황!$F:$BS,기획현황!$BD$1,FALSE))</f>
        <v/>
      </c>
      <c r="M60" s="1169">
        <f>SUMIF(기획현황!$F:$F,MID($D$3,10,100)&amp;$A60,기획현황!BK:BK)</f>
        <v>0</v>
      </c>
      <c r="N60" s="1168" t="str">
        <f>IF(ISERROR(VLOOKUP(MID($D$3,10,100)&amp;$A60,기획현황!$F:$BS,기획현황!$BE$1,FALSE))=TRUE,"",VLOOKUP(MID($D$3,10,100)&amp;$A60,기획현황!$F:$BS,기획현황!$BE$1,FALSE))</f>
        <v/>
      </c>
      <c r="O60" s="1169">
        <f>SUMIF(기획현황!$F:$F,MID($D$3,10,100)&amp;$A60,기획현황!BL:BL)</f>
        <v>0</v>
      </c>
      <c r="P60" s="1168" t="str">
        <f>IF(ISERROR(VLOOKUP(MID($D$3,10,100)&amp;$A60,기획현황!$F:$BS,기획현황!$BF$1,FALSE))=TRUE,"",VLOOKUP(MID($D$3,10,100)&amp;$A60,기획현황!$F:$BS,기획현황!$BF$1,FALSE))</f>
        <v/>
      </c>
      <c r="Q60" s="1169">
        <f>SUMIF(기획현황!$F:$F,MID($D$3,10,100)&amp;$A60,기획현황!BM:BM)</f>
        <v>0</v>
      </c>
      <c r="R60" s="532" t="str">
        <f>IF(ISERROR(VLOOKUP(MID($D$3,10,100)&amp;$A60,기획현황!$F:$BR,기획현황!$AV$1,FALSE))=TRUE,"",VLOOKUP(MID($D$3,10,100)&amp;$A60,기획현황!$F:$BR,기획현황!$AV$1,FALSE))</f>
        <v/>
      </c>
      <c r="S60" s="513"/>
      <c r="T60" s="532">
        <f t="shared" si="3"/>
        <v>0</v>
      </c>
      <c r="U60" s="532">
        <f t="shared" si="0"/>
        <v>0</v>
      </c>
      <c r="V60" s="469"/>
      <c r="W60" s="331"/>
      <c r="X60" s="319"/>
      <c r="Y60" s="319"/>
      <c r="Z60" s="319"/>
      <c r="AA60" s="319"/>
      <c r="AB60" s="319"/>
    </row>
    <row r="61" spans="1:28" ht="16.5" customHeight="1">
      <c r="A61" s="467">
        <f t="shared" si="4"/>
        <v>43</v>
      </c>
      <c r="C61" s="530">
        <f t="shared" si="1"/>
        <v>0</v>
      </c>
      <c r="D61" s="530" t="str">
        <f>IF(ISERROR(VLOOKUP(MID($D$3,10,100)&amp;$A61,기획현황!$F:$BR,기획현황!$U$1,FALSE))=TRUE,"",VLOOKUP(MID($D$3,10,100)&amp;$A61,기획현황!$F:$BR,기획현황!$U$1,FALSE))</f>
        <v/>
      </c>
      <c r="E61" s="530" t="str">
        <f>IF(ISERROR(VLOOKUP(MID($D$3,10,100)&amp;$A61,기획현황!$F:$BR,기획현황!$X$1,FALSE))=TRUE,"",VLOOKUP(MID($D$3,10,100)&amp;$A61,기획현황!$F:$BR,기획현황!$X$1,FALSE))</f>
        <v/>
      </c>
      <c r="F61" s="531">
        <f>SUMIF(기획현황!$F:$F,MID($D$3,10,100)&amp;$A61,기획현황!AF:AF)</f>
        <v>0</v>
      </c>
      <c r="G61" s="531">
        <f t="shared" si="2"/>
        <v>0</v>
      </c>
      <c r="H61" s="1168" t="str">
        <f>IF(ISERROR(VLOOKUP(MID($D$3,10,100)&amp;$A61,기획현황!$F:$BS,기획현황!$BB$1,FALSE))=TRUE,"",VLOOKUP(MID($D$3,10,100)&amp;$A61,기획현황!$F:$BS,기획현황!$BB$1,FALSE))</f>
        <v/>
      </c>
      <c r="I61" s="1169">
        <f>SUMIF(기획현황!$F:$F,MID($D$3,10,100)&amp;$A61,기획현황!BI:BI)</f>
        <v>0</v>
      </c>
      <c r="J61" s="1168" t="str">
        <f>IF(ISERROR(VLOOKUP(MID($D$3,10,100)&amp;$A61,기획현황!$F:$BS,기획현황!$BC$1,FALSE))=TRUE,"",VLOOKUP(MID($D$3,10,100)&amp;$A61,기획현황!$F:$BS,기획현황!$BC$1,FALSE))</f>
        <v/>
      </c>
      <c r="K61" s="1169">
        <f>SUMIF(기획현황!$F:$F,MID($D$3,10,100)&amp;$A61,기획현황!BJ:BJ)</f>
        <v>0</v>
      </c>
      <c r="L61" s="1168" t="str">
        <f>IF(ISERROR(VLOOKUP(MID($D$3,10,100)&amp;$A61,기획현황!$F:$BS,기획현황!$BD$1,FALSE))=TRUE,"",VLOOKUP(MID($D$3,10,100)&amp;$A61,기획현황!$F:$BS,기획현황!$BD$1,FALSE))</f>
        <v/>
      </c>
      <c r="M61" s="1169">
        <f>SUMIF(기획현황!$F:$F,MID($D$3,10,100)&amp;$A61,기획현황!BK:BK)</f>
        <v>0</v>
      </c>
      <c r="N61" s="1168" t="str">
        <f>IF(ISERROR(VLOOKUP(MID($D$3,10,100)&amp;$A61,기획현황!$F:$BS,기획현황!$BE$1,FALSE))=TRUE,"",VLOOKUP(MID($D$3,10,100)&amp;$A61,기획현황!$F:$BS,기획현황!$BE$1,FALSE))</f>
        <v/>
      </c>
      <c r="O61" s="1169">
        <f>SUMIF(기획현황!$F:$F,MID($D$3,10,100)&amp;$A61,기획현황!BL:BL)</f>
        <v>0</v>
      </c>
      <c r="P61" s="1168" t="str">
        <f>IF(ISERROR(VLOOKUP(MID($D$3,10,100)&amp;$A61,기획현황!$F:$BS,기획현황!$BF$1,FALSE))=TRUE,"",VLOOKUP(MID($D$3,10,100)&amp;$A61,기획현황!$F:$BS,기획현황!$BF$1,FALSE))</f>
        <v/>
      </c>
      <c r="Q61" s="1169">
        <f>SUMIF(기획현황!$F:$F,MID($D$3,10,100)&amp;$A61,기획현황!BM:BM)</f>
        <v>0</v>
      </c>
      <c r="R61" s="532" t="str">
        <f>IF(ISERROR(VLOOKUP(MID($D$3,10,100)&amp;$A61,기획현황!$F:$BR,기획현황!$AV$1,FALSE))=TRUE,"",VLOOKUP(MID($D$3,10,100)&amp;$A61,기획현황!$F:$BR,기획현황!$AV$1,FALSE))</f>
        <v/>
      </c>
      <c r="S61" s="513"/>
      <c r="T61" s="532">
        <f t="shared" si="3"/>
        <v>0</v>
      </c>
      <c r="U61" s="532">
        <f t="shared" si="0"/>
        <v>0</v>
      </c>
      <c r="V61" s="469"/>
      <c r="W61" s="331"/>
      <c r="X61" s="319"/>
      <c r="Y61" s="319"/>
      <c r="Z61" s="319"/>
      <c r="AA61" s="319"/>
      <c r="AB61" s="319"/>
    </row>
    <row r="62" spans="1:28" ht="16.5" customHeight="1">
      <c r="A62" s="467">
        <f t="shared" si="4"/>
        <v>44</v>
      </c>
      <c r="C62" s="530">
        <f t="shared" si="1"/>
        <v>0</v>
      </c>
      <c r="D62" s="530" t="str">
        <f>IF(ISERROR(VLOOKUP(MID($D$3,10,100)&amp;$A62,기획현황!$F:$BR,기획현황!$U$1,FALSE))=TRUE,"",VLOOKUP(MID($D$3,10,100)&amp;$A62,기획현황!$F:$BR,기획현황!$U$1,FALSE))</f>
        <v/>
      </c>
      <c r="E62" s="530" t="str">
        <f>IF(ISERROR(VLOOKUP(MID($D$3,10,100)&amp;$A62,기획현황!$F:$BR,기획현황!$X$1,FALSE))=TRUE,"",VLOOKUP(MID($D$3,10,100)&amp;$A62,기획현황!$F:$BR,기획현황!$X$1,FALSE))</f>
        <v/>
      </c>
      <c r="F62" s="531">
        <f>SUMIF(기획현황!$F:$F,MID($D$3,10,100)&amp;$A62,기획현황!AF:AF)</f>
        <v>0</v>
      </c>
      <c r="G62" s="531">
        <f t="shared" si="2"/>
        <v>0</v>
      </c>
      <c r="H62" s="1168" t="str">
        <f>IF(ISERROR(VLOOKUP(MID($D$3,10,100)&amp;$A62,기획현황!$F:$BS,기획현황!$BB$1,FALSE))=TRUE,"",VLOOKUP(MID($D$3,10,100)&amp;$A62,기획현황!$F:$BS,기획현황!$BB$1,FALSE))</f>
        <v/>
      </c>
      <c r="I62" s="1169">
        <f>SUMIF(기획현황!$F:$F,MID($D$3,10,100)&amp;$A62,기획현황!BI:BI)</f>
        <v>0</v>
      </c>
      <c r="J62" s="1168" t="str">
        <f>IF(ISERROR(VLOOKUP(MID($D$3,10,100)&amp;$A62,기획현황!$F:$BS,기획현황!$BC$1,FALSE))=TRUE,"",VLOOKUP(MID($D$3,10,100)&amp;$A62,기획현황!$F:$BS,기획현황!$BC$1,FALSE))</f>
        <v/>
      </c>
      <c r="K62" s="1169">
        <f>SUMIF(기획현황!$F:$F,MID($D$3,10,100)&amp;$A62,기획현황!BJ:BJ)</f>
        <v>0</v>
      </c>
      <c r="L62" s="1168" t="str">
        <f>IF(ISERROR(VLOOKUP(MID($D$3,10,100)&amp;$A62,기획현황!$F:$BS,기획현황!$BD$1,FALSE))=TRUE,"",VLOOKUP(MID($D$3,10,100)&amp;$A62,기획현황!$F:$BS,기획현황!$BD$1,FALSE))</f>
        <v/>
      </c>
      <c r="M62" s="1169">
        <f>SUMIF(기획현황!$F:$F,MID($D$3,10,100)&amp;$A62,기획현황!BK:BK)</f>
        <v>0</v>
      </c>
      <c r="N62" s="1168" t="str">
        <f>IF(ISERROR(VLOOKUP(MID($D$3,10,100)&amp;$A62,기획현황!$F:$BS,기획현황!$BE$1,FALSE))=TRUE,"",VLOOKUP(MID($D$3,10,100)&amp;$A62,기획현황!$F:$BS,기획현황!$BE$1,FALSE))</f>
        <v/>
      </c>
      <c r="O62" s="1169">
        <f>SUMIF(기획현황!$F:$F,MID($D$3,10,100)&amp;$A62,기획현황!BL:BL)</f>
        <v>0</v>
      </c>
      <c r="P62" s="1168" t="str">
        <f>IF(ISERROR(VLOOKUP(MID($D$3,10,100)&amp;$A62,기획현황!$F:$BS,기획현황!$BF$1,FALSE))=TRUE,"",VLOOKUP(MID($D$3,10,100)&amp;$A62,기획현황!$F:$BS,기획현황!$BF$1,FALSE))</f>
        <v/>
      </c>
      <c r="Q62" s="1169">
        <f>SUMIF(기획현황!$F:$F,MID($D$3,10,100)&amp;$A62,기획현황!BM:BM)</f>
        <v>0</v>
      </c>
      <c r="R62" s="532" t="str">
        <f>IF(ISERROR(VLOOKUP(MID($D$3,10,100)&amp;$A62,기획현황!$F:$BR,기획현황!$AV$1,FALSE))=TRUE,"",VLOOKUP(MID($D$3,10,100)&amp;$A62,기획현황!$F:$BR,기획현황!$AV$1,FALSE))</f>
        <v/>
      </c>
      <c r="S62" s="513"/>
      <c r="T62" s="532">
        <f t="shared" si="3"/>
        <v>0</v>
      </c>
      <c r="U62" s="532">
        <f t="shared" si="0"/>
        <v>0</v>
      </c>
      <c r="V62" s="469"/>
      <c r="W62" s="331"/>
      <c r="X62" s="319"/>
      <c r="Y62" s="319"/>
      <c r="Z62" s="319"/>
      <c r="AA62" s="319"/>
      <c r="AB62" s="319"/>
    </row>
    <row r="63" spans="1:28" ht="16.5" customHeight="1">
      <c r="A63" s="467">
        <f t="shared" si="4"/>
        <v>45</v>
      </c>
      <c r="C63" s="530">
        <f t="shared" si="1"/>
        <v>0</v>
      </c>
      <c r="D63" s="530" t="str">
        <f>IF(ISERROR(VLOOKUP(MID($D$3,10,100)&amp;$A63,기획현황!$F:$BR,기획현황!$U$1,FALSE))=TRUE,"",VLOOKUP(MID($D$3,10,100)&amp;$A63,기획현황!$F:$BR,기획현황!$U$1,FALSE))</f>
        <v/>
      </c>
      <c r="E63" s="530" t="str">
        <f>IF(ISERROR(VLOOKUP(MID($D$3,10,100)&amp;$A63,기획현황!$F:$BR,기획현황!$X$1,FALSE))=TRUE,"",VLOOKUP(MID($D$3,10,100)&amp;$A63,기획현황!$F:$BR,기획현황!$X$1,FALSE))</f>
        <v/>
      </c>
      <c r="F63" s="531">
        <f>SUMIF(기획현황!$F:$F,MID($D$3,10,100)&amp;$A63,기획현황!AF:AF)</f>
        <v>0</v>
      </c>
      <c r="G63" s="531">
        <f t="shared" si="2"/>
        <v>0</v>
      </c>
      <c r="H63" s="1168" t="str">
        <f>IF(ISERROR(VLOOKUP(MID($D$3,10,100)&amp;$A63,기획현황!$F:$BS,기획현황!$BB$1,FALSE))=TRUE,"",VLOOKUP(MID($D$3,10,100)&amp;$A63,기획현황!$F:$BS,기획현황!$BB$1,FALSE))</f>
        <v/>
      </c>
      <c r="I63" s="1169">
        <f>SUMIF(기획현황!$F:$F,MID($D$3,10,100)&amp;$A63,기획현황!BI:BI)</f>
        <v>0</v>
      </c>
      <c r="J63" s="1168" t="str">
        <f>IF(ISERROR(VLOOKUP(MID($D$3,10,100)&amp;$A63,기획현황!$F:$BS,기획현황!$BC$1,FALSE))=TRUE,"",VLOOKUP(MID($D$3,10,100)&amp;$A63,기획현황!$F:$BS,기획현황!$BC$1,FALSE))</f>
        <v/>
      </c>
      <c r="K63" s="1169">
        <f>SUMIF(기획현황!$F:$F,MID($D$3,10,100)&amp;$A63,기획현황!BJ:BJ)</f>
        <v>0</v>
      </c>
      <c r="L63" s="1168" t="str">
        <f>IF(ISERROR(VLOOKUP(MID($D$3,10,100)&amp;$A63,기획현황!$F:$BS,기획현황!$BD$1,FALSE))=TRUE,"",VLOOKUP(MID($D$3,10,100)&amp;$A63,기획현황!$F:$BS,기획현황!$BD$1,FALSE))</f>
        <v/>
      </c>
      <c r="M63" s="1169">
        <f>SUMIF(기획현황!$F:$F,MID($D$3,10,100)&amp;$A63,기획현황!BK:BK)</f>
        <v>0</v>
      </c>
      <c r="N63" s="1168" t="str">
        <f>IF(ISERROR(VLOOKUP(MID($D$3,10,100)&amp;$A63,기획현황!$F:$BS,기획현황!$BE$1,FALSE))=TRUE,"",VLOOKUP(MID($D$3,10,100)&amp;$A63,기획현황!$F:$BS,기획현황!$BE$1,FALSE))</f>
        <v/>
      </c>
      <c r="O63" s="1169">
        <f>SUMIF(기획현황!$F:$F,MID($D$3,10,100)&amp;$A63,기획현황!BL:BL)</f>
        <v>0</v>
      </c>
      <c r="P63" s="1168" t="str">
        <f>IF(ISERROR(VLOOKUP(MID($D$3,10,100)&amp;$A63,기획현황!$F:$BS,기획현황!$BF$1,FALSE))=TRUE,"",VLOOKUP(MID($D$3,10,100)&amp;$A63,기획현황!$F:$BS,기획현황!$BF$1,FALSE))</f>
        <v/>
      </c>
      <c r="Q63" s="1169">
        <f>SUMIF(기획현황!$F:$F,MID($D$3,10,100)&amp;$A63,기획현황!BM:BM)</f>
        <v>0</v>
      </c>
      <c r="R63" s="532" t="str">
        <f>IF(ISERROR(VLOOKUP(MID($D$3,10,100)&amp;$A63,기획현황!$F:$BR,기획현황!$AV$1,FALSE))=TRUE,"",VLOOKUP(MID($D$3,10,100)&amp;$A63,기획현황!$F:$BR,기획현황!$AV$1,FALSE))</f>
        <v/>
      </c>
      <c r="S63" s="513"/>
      <c r="T63" s="532">
        <f t="shared" si="3"/>
        <v>0</v>
      </c>
      <c r="U63" s="532">
        <f t="shared" si="0"/>
        <v>0</v>
      </c>
      <c r="V63" s="469"/>
      <c r="W63" s="331"/>
      <c r="X63" s="319"/>
      <c r="Y63" s="319"/>
      <c r="Z63" s="319"/>
      <c r="AA63" s="319"/>
      <c r="AB63" s="319"/>
    </row>
    <row r="64" spans="1:28" ht="16.5" customHeight="1">
      <c r="A64" s="467">
        <f t="shared" si="4"/>
        <v>46</v>
      </c>
      <c r="C64" s="530">
        <f t="shared" si="1"/>
        <v>0</v>
      </c>
      <c r="D64" s="530" t="str">
        <f>IF(ISERROR(VLOOKUP(MID($D$3,10,100)&amp;$A64,기획현황!$F:$BR,기획현황!$U$1,FALSE))=TRUE,"",VLOOKUP(MID($D$3,10,100)&amp;$A64,기획현황!$F:$BR,기획현황!$U$1,FALSE))</f>
        <v/>
      </c>
      <c r="E64" s="530" t="str">
        <f>IF(ISERROR(VLOOKUP(MID($D$3,10,100)&amp;$A64,기획현황!$F:$BR,기획현황!$X$1,FALSE))=TRUE,"",VLOOKUP(MID($D$3,10,100)&amp;$A64,기획현황!$F:$BR,기획현황!$X$1,FALSE))</f>
        <v/>
      </c>
      <c r="F64" s="531">
        <f>SUMIF(기획현황!$F:$F,MID($D$3,10,100)&amp;$A64,기획현황!AF:AF)</f>
        <v>0</v>
      </c>
      <c r="G64" s="531">
        <f t="shared" si="2"/>
        <v>0</v>
      </c>
      <c r="H64" s="1168" t="str">
        <f>IF(ISERROR(VLOOKUP(MID($D$3,10,100)&amp;$A64,기획현황!$F:$BS,기획현황!$BB$1,FALSE))=TRUE,"",VLOOKUP(MID($D$3,10,100)&amp;$A64,기획현황!$F:$BS,기획현황!$BB$1,FALSE))</f>
        <v/>
      </c>
      <c r="I64" s="1169">
        <f>SUMIF(기획현황!$F:$F,MID($D$3,10,100)&amp;$A64,기획현황!BI:BI)</f>
        <v>0</v>
      </c>
      <c r="J64" s="1168" t="str">
        <f>IF(ISERROR(VLOOKUP(MID($D$3,10,100)&amp;$A64,기획현황!$F:$BS,기획현황!$BC$1,FALSE))=TRUE,"",VLOOKUP(MID($D$3,10,100)&amp;$A64,기획현황!$F:$BS,기획현황!$BC$1,FALSE))</f>
        <v/>
      </c>
      <c r="K64" s="1169">
        <f>SUMIF(기획현황!$F:$F,MID($D$3,10,100)&amp;$A64,기획현황!BJ:BJ)</f>
        <v>0</v>
      </c>
      <c r="L64" s="1168" t="str">
        <f>IF(ISERROR(VLOOKUP(MID($D$3,10,100)&amp;$A64,기획현황!$F:$BS,기획현황!$BD$1,FALSE))=TRUE,"",VLOOKUP(MID($D$3,10,100)&amp;$A64,기획현황!$F:$BS,기획현황!$BD$1,FALSE))</f>
        <v/>
      </c>
      <c r="M64" s="1169">
        <f>SUMIF(기획현황!$F:$F,MID($D$3,10,100)&amp;$A64,기획현황!BK:BK)</f>
        <v>0</v>
      </c>
      <c r="N64" s="1168" t="str">
        <f>IF(ISERROR(VLOOKUP(MID($D$3,10,100)&amp;$A64,기획현황!$F:$BS,기획현황!$BE$1,FALSE))=TRUE,"",VLOOKUP(MID($D$3,10,100)&amp;$A64,기획현황!$F:$BS,기획현황!$BE$1,FALSE))</f>
        <v/>
      </c>
      <c r="O64" s="1169">
        <f>SUMIF(기획현황!$F:$F,MID($D$3,10,100)&amp;$A64,기획현황!BL:BL)</f>
        <v>0</v>
      </c>
      <c r="P64" s="1168" t="str">
        <f>IF(ISERROR(VLOOKUP(MID($D$3,10,100)&amp;$A64,기획현황!$F:$BS,기획현황!$BF$1,FALSE))=TRUE,"",VLOOKUP(MID($D$3,10,100)&amp;$A64,기획현황!$F:$BS,기획현황!$BF$1,FALSE))</f>
        <v/>
      </c>
      <c r="Q64" s="1169">
        <f>SUMIF(기획현황!$F:$F,MID($D$3,10,100)&amp;$A64,기획현황!BM:BM)</f>
        <v>0</v>
      </c>
      <c r="R64" s="532" t="str">
        <f>IF(ISERROR(VLOOKUP(MID($D$3,10,100)&amp;$A64,기획현황!$F:$BR,기획현황!$AV$1,FALSE))=TRUE,"",VLOOKUP(MID($D$3,10,100)&amp;$A64,기획현황!$F:$BR,기획현황!$AV$1,FALSE))</f>
        <v/>
      </c>
      <c r="S64" s="513"/>
      <c r="T64" s="532">
        <f t="shared" si="3"/>
        <v>0</v>
      </c>
      <c r="U64" s="532">
        <f t="shared" si="0"/>
        <v>0</v>
      </c>
      <c r="V64" s="469"/>
      <c r="W64" s="331"/>
      <c r="X64" s="319"/>
      <c r="Y64" s="319"/>
      <c r="Z64" s="319"/>
      <c r="AA64" s="319"/>
      <c r="AB64" s="319"/>
    </row>
    <row r="65" spans="1:28" ht="16.5" customHeight="1">
      <c r="A65" s="467">
        <f t="shared" si="4"/>
        <v>47</v>
      </c>
      <c r="C65" s="530">
        <f t="shared" si="1"/>
        <v>0</v>
      </c>
      <c r="D65" s="530" t="str">
        <f>IF(ISERROR(VLOOKUP(MID($D$3,10,100)&amp;$A65,기획현황!$F:$BR,기획현황!$U$1,FALSE))=TRUE,"",VLOOKUP(MID($D$3,10,100)&amp;$A65,기획현황!$F:$BR,기획현황!$U$1,FALSE))</f>
        <v/>
      </c>
      <c r="E65" s="530" t="str">
        <f>IF(ISERROR(VLOOKUP(MID($D$3,10,100)&amp;$A65,기획현황!$F:$BR,기획현황!$X$1,FALSE))=TRUE,"",VLOOKUP(MID($D$3,10,100)&amp;$A65,기획현황!$F:$BR,기획현황!$X$1,FALSE))</f>
        <v/>
      </c>
      <c r="F65" s="531">
        <f>SUMIF(기획현황!$F:$F,MID($D$3,10,100)&amp;$A65,기획현황!AF:AF)</f>
        <v>0</v>
      </c>
      <c r="G65" s="531">
        <f t="shared" si="2"/>
        <v>0</v>
      </c>
      <c r="H65" s="1168" t="str">
        <f>IF(ISERROR(VLOOKUP(MID($D$3,10,100)&amp;$A65,기획현황!$F:$BS,기획현황!$BB$1,FALSE))=TRUE,"",VLOOKUP(MID($D$3,10,100)&amp;$A65,기획현황!$F:$BS,기획현황!$BB$1,FALSE))</f>
        <v/>
      </c>
      <c r="I65" s="1169">
        <f>SUMIF(기획현황!$F:$F,MID($D$3,10,100)&amp;$A65,기획현황!BI:BI)</f>
        <v>0</v>
      </c>
      <c r="J65" s="1168" t="str">
        <f>IF(ISERROR(VLOOKUP(MID($D$3,10,100)&amp;$A65,기획현황!$F:$BS,기획현황!$BC$1,FALSE))=TRUE,"",VLOOKUP(MID($D$3,10,100)&amp;$A65,기획현황!$F:$BS,기획현황!$BC$1,FALSE))</f>
        <v/>
      </c>
      <c r="K65" s="1169">
        <f>SUMIF(기획현황!$F:$F,MID($D$3,10,100)&amp;$A65,기획현황!BJ:BJ)</f>
        <v>0</v>
      </c>
      <c r="L65" s="1168" t="str">
        <f>IF(ISERROR(VLOOKUP(MID($D$3,10,100)&amp;$A65,기획현황!$F:$BS,기획현황!$BD$1,FALSE))=TRUE,"",VLOOKUP(MID($D$3,10,100)&amp;$A65,기획현황!$F:$BS,기획현황!$BD$1,FALSE))</f>
        <v/>
      </c>
      <c r="M65" s="1169">
        <f>SUMIF(기획현황!$F:$F,MID($D$3,10,100)&amp;$A65,기획현황!BK:BK)</f>
        <v>0</v>
      </c>
      <c r="N65" s="1168" t="str">
        <f>IF(ISERROR(VLOOKUP(MID($D$3,10,100)&amp;$A65,기획현황!$F:$BS,기획현황!$BE$1,FALSE))=TRUE,"",VLOOKUP(MID($D$3,10,100)&amp;$A65,기획현황!$F:$BS,기획현황!$BE$1,FALSE))</f>
        <v/>
      </c>
      <c r="O65" s="1169">
        <f>SUMIF(기획현황!$F:$F,MID($D$3,10,100)&amp;$A65,기획현황!BL:BL)</f>
        <v>0</v>
      </c>
      <c r="P65" s="1168" t="str">
        <f>IF(ISERROR(VLOOKUP(MID($D$3,10,100)&amp;$A65,기획현황!$F:$BS,기획현황!$BF$1,FALSE))=TRUE,"",VLOOKUP(MID($D$3,10,100)&amp;$A65,기획현황!$F:$BS,기획현황!$BF$1,FALSE))</f>
        <v/>
      </c>
      <c r="Q65" s="1169">
        <f>SUMIF(기획현황!$F:$F,MID($D$3,10,100)&amp;$A65,기획현황!BM:BM)</f>
        <v>0</v>
      </c>
      <c r="R65" s="532" t="str">
        <f>IF(ISERROR(VLOOKUP(MID($D$3,10,100)&amp;$A65,기획현황!$F:$BR,기획현황!$AV$1,FALSE))=TRUE,"",VLOOKUP(MID($D$3,10,100)&amp;$A65,기획현황!$F:$BR,기획현황!$AV$1,FALSE))</f>
        <v/>
      </c>
      <c r="S65" s="513"/>
      <c r="T65" s="532">
        <f t="shared" si="3"/>
        <v>0</v>
      </c>
      <c r="U65" s="532">
        <f t="shared" si="0"/>
        <v>0</v>
      </c>
      <c r="V65" s="469"/>
      <c r="W65" s="331"/>
      <c r="X65" s="319"/>
      <c r="Y65" s="319"/>
      <c r="Z65" s="319"/>
      <c r="AA65" s="319"/>
      <c r="AB65" s="319"/>
    </row>
    <row r="66" spans="1:28" ht="16.5" customHeight="1">
      <c r="A66" s="467">
        <f t="shared" si="4"/>
        <v>48</v>
      </c>
      <c r="C66" s="530">
        <f t="shared" si="1"/>
        <v>0</v>
      </c>
      <c r="D66" s="530" t="str">
        <f>IF(ISERROR(VLOOKUP(MID($D$3,10,100)&amp;$A66,기획현황!$F:$BR,기획현황!$U$1,FALSE))=TRUE,"",VLOOKUP(MID($D$3,10,100)&amp;$A66,기획현황!$F:$BR,기획현황!$U$1,FALSE))</f>
        <v/>
      </c>
      <c r="E66" s="530" t="str">
        <f>IF(ISERROR(VLOOKUP(MID($D$3,10,100)&amp;$A66,기획현황!$F:$BR,기획현황!$X$1,FALSE))=TRUE,"",VLOOKUP(MID($D$3,10,100)&amp;$A66,기획현황!$F:$BR,기획현황!$X$1,FALSE))</f>
        <v/>
      </c>
      <c r="F66" s="531">
        <f>SUMIF(기획현황!$F:$F,MID($D$3,10,100)&amp;$A66,기획현황!AF:AF)</f>
        <v>0</v>
      </c>
      <c r="G66" s="531">
        <f t="shared" si="2"/>
        <v>0</v>
      </c>
      <c r="H66" s="1168" t="str">
        <f>IF(ISERROR(VLOOKUP(MID($D$3,10,100)&amp;$A66,기획현황!$F:$BS,기획현황!$BB$1,FALSE))=TRUE,"",VLOOKUP(MID($D$3,10,100)&amp;$A66,기획현황!$F:$BS,기획현황!$BB$1,FALSE))</f>
        <v/>
      </c>
      <c r="I66" s="1169">
        <f>SUMIF(기획현황!$F:$F,MID($D$3,10,100)&amp;$A66,기획현황!BI:BI)</f>
        <v>0</v>
      </c>
      <c r="J66" s="1168" t="str">
        <f>IF(ISERROR(VLOOKUP(MID($D$3,10,100)&amp;$A66,기획현황!$F:$BS,기획현황!$BC$1,FALSE))=TRUE,"",VLOOKUP(MID($D$3,10,100)&amp;$A66,기획현황!$F:$BS,기획현황!$BC$1,FALSE))</f>
        <v/>
      </c>
      <c r="K66" s="1169">
        <f>SUMIF(기획현황!$F:$F,MID($D$3,10,100)&amp;$A66,기획현황!BJ:BJ)</f>
        <v>0</v>
      </c>
      <c r="L66" s="1168" t="str">
        <f>IF(ISERROR(VLOOKUP(MID($D$3,10,100)&amp;$A66,기획현황!$F:$BS,기획현황!$BD$1,FALSE))=TRUE,"",VLOOKUP(MID($D$3,10,100)&amp;$A66,기획현황!$F:$BS,기획현황!$BD$1,FALSE))</f>
        <v/>
      </c>
      <c r="M66" s="1169">
        <f>SUMIF(기획현황!$F:$F,MID($D$3,10,100)&amp;$A66,기획현황!BK:BK)</f>
        <v>0</v>
      </c>
      <c r="N66" s="1168" t="str">
        <f>IF(ISERROR(VLOOKUP(MID($D$3,10,100)&amp;$A66,기획현황!$F:$BS,기획현황!$BE$1,FALSE))=TRUE,"",VLOOKUP(MID($D$3,10,100)&amp;$A66,기획현황!$F:$BS,기획현황!$BE$1,FALSE))</f>
        <v/>
      </c>
      <c r="O66" s="1169">
        <f>SUMIF(기획현황!$F:$F,MID($D$3,10,100)&amp;$A66,기획현황!BL:BL)</f>
        <v>0</v>
      </c>
      <c r="P66" s="1168" t="str">
        <f>IF(ISERROR(VLOOKUP(MID($D$3,10,100)&amp;$A66,기획현황!$F:$BS,기획현황!$BF$1,FALSE))=TRUE,"",VLOOKUP(MID($D$3,10,100)&amp;$A66,기획현황!$F:$BS,기획현황!$BF$1,FALSE))</f>
        <v/>
      </c>
      <c r="Q66" s="1169">
        <f>SUMIF(기획현황!$F:$F,MID($D$3,10,100)&amp;$A66,기획현황!BM:BM)</f>
        <v>0</v>
      </c>
      <c r="R66" s="532" t="str">
        <f>IF(ISERROR(VLOOKUP(MID($D$3,10,100)&amp;$A66,기획현황!$F:$BR,기획현황!$AV$1,FALSE))=TRUE,"",VLOOKUP(MID($D$3,10,100)&amp;$A66,기획현황!$F:$BR,기획현황!$AV$1,FALSE))</f>
        <v/>
      </c>
      <c r="S66" s="513"/>
      <c r="T66" s="532">
        <f t="shared" si="3"/>
        <v>0</v>
      </c>
      <c r="U66" s="532">
        <f t="shared" si="0"/>
        <v>0</v>
      </c>
      <c r="V66" s="469"/>
      <c r="W66" s="331"/>
      <c r="X66" s="319"/>
      <c r="Y66" s="319"/>
      <c r="Z66" s="319"/>
      <c r="AA66" s="319"/>
      <c r="AB66" s="319"/>
    </row>
    <row r="67" spans="1:28" ht="16.5" customHeight="1">
      <c r="A67" s="467">
        <f t="shared" si="4"/>
        <v>49</v>
      </c>
      <c r="C67" s="530">
        <f t="shared" si="1"/>
        <v>0</v>
      </c>
      <c r="D67" s="530" t="str">
        <f>IF(ISERROR(VLOOKUP(MID($D$3,10,100)&amp;$A67,기획현황!$F:$BR,기획현황!$U$1,FALSE))=TRUE,"",VLOOKUP(MID($D$3,10,100)&amp;$A67,기획현황!$F:$BR,기획현황!$U$1,FALSE))</f>
        <v/>
      </c>
      <c r="E67" s="530" t="str">
        <f>IF(ISERROR(VLOOKUP(MID($D$3,10,100)&amp;$A67,기획현황!$F:$BR,기획현황!$X$1,FALSE))=TRUE,"",VLOOKUP(MID($D$3,10,100)&amp;$A67,기획현황!$F:$BR,기획현황!$X$1,FALSE))</f>
        <v/>
      </c>
      <c r="F67" s="531">
        <f>SUMIF(기획현황!$F:$F,MID($D$3,10,100)&amp;$A67,기획현황!AF:AF)</f>
        <v>0</v>
      </c>
      <c r="G67" s="531">
        <f t="shared" si="2"/>
        <v>0</v>
      </c>
      <c r="H67" s="1168" t="str">
        <f>IF(ISERROR(VLOOKUP(MID($D$3,10,100)&amp;$A67,기획현황!$F:$BS,기획현황!$BB$1,FALSE))=TRUE,"",VLOOKUP(MID($D$3,10,100)&amp;$A67,기획현황!$F:$BS,기획현황!$BB$1,FALSE))</f>
        <v/>
      </c>
      <c r="I67" s="1169">
        <f>SUMIF(기획현황!$F:$F,MID($D$3,10,100)&amp;$A67,기획현황!BI:BI)</f>
        <v>0</v>
      </c>
      <c r="J67" s="1168" t="str">
        <f>IF(ISERROR(VLOOKUP(MID($D$3,10,100)&amp;$A67,기획현황!$F:$BS,기획현황!$BC$1,FALSE))=TRUE,"",VLOOKUP(MID($D$3,10,100)&amp;$A67,기획현황!$F:$BS,기획현황!$BC$1,FALSE))</f>
        <v/>
      </c>
      <c r="K67" s="1169">
        <f>SUMIF(기획현황!$F:$F,MID($D$3,10,100)&amp;$A67,기획현황!BJ:BJ)</f>
        <v>0</v>
      </c>
      <c r="L67" s="1168" t="str">
        <f>IF(ISERROR(VLOOKUP(MID($D$3,10,100)&amp;$A67,기획현황!$F:$BS,기획현황!$BD$1,FALSE))=TRUE,"",VLOOKUP(MID($D$3,10,100)&amp;$A67,기획현황!$F:$BS,기획현황!$BD$1,FALSE))</f>
        <v/>
      </c>
      <c r="M67" s="1169">
        <f>SUMIF(기획현황!$F:$F,MID($D$3,10,100)&amp;$A67,기획현황!BK:BK)</f>
        <v>0</v>
      </c>
      <c r="N67" s="1168" t="str">
        <f>IF(ISERROR(VLOOKUP(MID($D$3,10,100)&amp;$A67,기획현황!$F:$BS,기획현황!$BE$1,FALSE))=TRUE,"",VLOOKUP(MID($D$3,10,100)&amp;$A67,기획현황!$F:$BS,기획현황!$BE$1,FALSE))</f>
        <v/>
      </c>
      <c r="O67" s="1169">
        <f>SUMIF(기획현황!$F:$F,MID($D$3,10,100)&amp;$A67,기획현황!BL:BL)</f>
        <v>0</v>
      </c>
      <c r="P67" s="1168" t="str">
        <f>IF(ISERROR(VLOOKUP(MID($D$3,10,100)&amp;$A67,기획현황!$F:$BS,기획현황!$BF$1,FALSE))=TRUE,"",VLOOKUP(MID($D$3,10,100)&amp;$A67,기획현황!$F:$BS,기획현황!$BF$1,FALSE))</f>
        <v/>
      </c>
      <c r="Q67" s="1169">
        <f>SUMIF(기획현황!$F:$F,MID($D$3,10,100)&amp;$A67,기획현황!BM:BM)</f>
        <v>0</v>
      </c>
      <c r="R67" s="532" t="str">
        <f>IF(ISERROR(VLOOKUP(MID($D$3,10,100)&amp;$A67,기획현황!$F:$BR,기획현황!$AV$1,FALSE))=TRUE,"",VLOOKUP(MID($D$3,10,100)&amp;$A67,기획현황!$F:$BR,기획현황!$AV$1,FALSE))</f>
        <v/>
      </c>
      <c r="S67" s="513"/>
      <c r="T67" s="532">
        <f t="shared" si="3"/>
        <v>0</v>
      </c>
      <c r="U67" s="532">
        <f t="shared" si="0"/>
        <v>0</v>
      </c>
      <c r="V67" s="469"/>
      <c r="W67" s="331"/>
      <c r="X67" s="319"/>
      <c r="Y67" s="319"/>
      <c r="Z67" s="319"/>
      <c r="AA67" s="319"/>
      <c r="AB67" s="319"/>
    </row>
    <row r="68" spans="1:28" ht="16.5" customHeight="1">
      <c r="A68" s="467">
        <f t="shared" si="4"/>
        <v>50</v>
      </c>
      <c r="C68" s="530">
        <f t="shared" si="1"/>
        <v>0</v>
      </c>
      <c r="D68" s="530" t="str">
        <f>IF(ISERROR(VLOOKUP(MID($D$3,10,100)&amp;$A68,기획현황!$F:$BR,기획현황!$U$1,FALSE))=TRUE,"",VLOOKUP(MID($D$3,10,100)&amp;$A68,기획현황!$F:$BR,기획현황!$U$1,FALSE))</f>
        <v/>
      </c>
      <c r="E68" s="530" t="str">
        <f>IF(ISERROR(VLOOKUP(MID($D$3,10,100)&amp;$A68,기획현황!$F:$BR,기획현황!$X$1,FALSE))=TRUE,"",VLOOKUP(MID($D$3,10,100)&amp;$A68,기획현황!$F:$BR,기획현황!$X$1,FALSE))</f>
        <v/>
      </c>
      <c r="F68" s="531">
        <f>SUMIF(기획현황!$F:$F,MID($D$3,10,100)&amp;$A68,기획현황!AF:AF)</f>
        <v>0</v>
      </c>
      <c r="G68" s="531">
        <f t="shared" si="2"/>
        <v>0</v>
      </c>
      <c r="H68" s="1168" t="str">
        <f>IF(ISERROR(VLOOKUP(MID($D$3,10,100)&amp;$A68,기획현황!$F:$BS,기획현황!$BB$1,FALSE))=TRUE,"",VLOOKUP(MID($D$3,10,100)&amp;$A68,기획현황!$F:$BS,기획현황!$BB$1,FALSE))</f>
        <v/>
      </c>
      <c r="I68" s="1169">
        <f>SUMIF(기획현황!$F:$F,MID($D$3,10,100)&amp;$A68,기획현황!BI:BI)</f>
        <v>0</v>
      </c>
      <c r="J68" s="1168" t="str">
        <f>IF(ISERROR(VLOOKUP(MID($D$3,10,100)&amp;$A68,기획현황!$F:$BS,기획현황!$BC$1,FALSE))=TRUE,"",VLOOKUP(MID($D$3,10,100)&amp;$A68,기획현황!$F:$BS,기획현황!$BC$1,FALSE))</f>
        <v/>
      </c>
      <c r="K68" s="1169">
        <f>SUMIF(기획현황!$F:$F,MID($D$3,10,100)&amp;$A68,기획현황!BJ:BJ)</f>
        <v>0</v>
      </c>
      <c r="L68" s="1168" t="str">
        <f>IF(ISERROR(VLOOKUP(MID($D$3,10,100)&amp;$A68,기획현황!$F:$BS,기획현황!$BD$1,FALSE))=TRUE,"",VLOOKUP(MID($D$3,10,100)&amp;$A68,기획현황!$F:$BS,기획현황!$BD$1,FALSE))</f>
        <v/>
      </c>
      <c r="M68" s="1169">
        <f>SUMIF(기획현황!$F:$F,MID($D$3,10,100)&amp;$A68,기획현황!BK:BK)</f>
        <v>0</v>
      </c>
      <c r="N68" s="1168" t="str">
        <f>IF(ISERROR(VLOOKUP(MID($D$3,10,100)&amp;$A68,기획현황!$F:$BS,기획현황!$BE$1,FALSE))=TRUE,"",VLOOKUP(MID($D$3,10,100)&amp;$A68,기획현황!$F:$BS,기획현황!$BE$1,FALSE))</f>
        <v/>
      </c>
      <c r="O68" s="1169">
        <f>SUMIF(기획현황!$F:$F,MID($D$3,10,100)&amp;$A68,기획현황!BL:BL)</f>
        <v>0</v>
      </c>
      <c r="P68" s="1168" t="str">
        <f>IF(ISERROR(VLOOKUP(MID($D$3,10,100)&amp;$A68,기획현황!$F:$BS,기획현황!$BF$1,FALSE))=TRUE,"",VLOOKUP(MID($D$3,10,100)&amp;$A68,기획현황!$F:$BS,기획현황!$BF$1,FALSE))</f>
        <v/>
      </c>
      <c r="Q68" s="1169">
        <f>SUMIF(기획현황!$F:$F,MID($D$3,10,100)&amp;$A68,기획현황!BM:BM)</f>
        <v>0</v>
      </c>
      <c r="R68" s="532" t="str">
        <f>IF(ISERROR(VLOOKUP(MID($D$3,10,100)&amp;$A68,기획현황!$F:$BR,기획현황!$AV$1,FALSE))=TRUE,"",VLOOKUP(MID($D$3,10,100)&amp;$A68,기획현황!$F:$BR,기획현황!$AV$1,FALSE))</f>
        <v/>
      </c>
      <c r="S68" s="513"/>
      <c r="T68" s="532">
        <f t="shared" si="3"/>
        <v>0</v>
      </c>
      <c r="U68" s="532">
        <f t="shared" si="0"/>
        <v>0</v>
      </c>
      <c r="V68" s="469"/>
      <c r="W68" s="331"/>
      <c r="X68" s="319"/>
      <c r="Y68" s="319"/>
      <c r="Z68" s="319"/>
      <c r="AA68" s="319"/>
      <c r="AB68" s="319"/>
    </row>
    <row r="69" spans="1:28" ht="16.5" customHeight="1">
      <c r="A69" s="467">
        <f>A68+1</f>
        <v>51</v>
      </c>
      <c r="C69" s="530">
        <f t="shared" ref="C69:C117" si="5">IF(F69=0,0,$A69)</f>
        <v>0</v>
      </c>
      <c r="D69" s="530" t="str">
        <f>IF(ISERROR(VLOOKUP(MID($D$3,10,100)&amp;$A69,기획현황!$F:$BR,기획현황!$U$1,FALSE))=TRUE,"",VLOOKUP(MID($D$3,10,100)&amp;$A69,기획현황!$F:$BR,기획현황!$U$1,FALSE))</f>
        <v/>
      </c>
      <c r="E69" s="530" t="str">
        <f>IF(ISERROR(VLOOKUP(MID($D$3,10,100)&amp;$A69,기획현황!$F:$BR,기획현황!$X$1,FALSE))=TRUE,"",VLOOKUP(MID($D$3,10,100)&amp;$A69,기획현황!$F:$BR,기획현황!$X$1,FALSE))</f>
        <v/>
      </c>
      <c r="F69" s="531">
        <f>SUMIF(기획현황!$F:$F,MID($D$3,10,100)&amp;$A69,기획현황!AF:AF)</f>
        <v>0</v>
      </c>
      <c r="G69" s="531">
        <f t="shared" ref="G69:G117" si="6">SUM(I69,K69,M69,O69,Q69)</f>
        <v>0</v>
      </c>
      <c r="H69" s="1168" t="str">
        <f>IF(ISERROR(VLOOKUP(MID($D$3,10,100)&amp;$A69,기획현황!$F:$BS,기획현황!$BB$1,FALSE))=TRUE,"",VLOOKUP(MID($D$3,10,100)&amp;$A69,기획현황!$F:$BS,기획현황!$BB$1,FALSE))</f>
        <v/>
      </c>
      <c r="I69" s="1169">
        <f>SUMIF(기획현황!$F:$F,MID($D$3,10,100)&amp;$A69,기획현황!BI:BI)</f>
        <v>0</v>
      </c>
      <c r="J69" s="1168" t="str">
        <f>IF(ISERROR(VLOOKUP(MID($D$3,10,100)&amp;$A69,기획현황!$F:$BS,기획현황!$BC$1,FALSE))=TRUE,"",VLOOKUP(MID($D$3,10,100)&amp;$A69,기획현황!$F:$BS,기획현황!$BC$1,FALSE))</f>
        <v/>
      </c>
      <c r="K69" s="1169">
        <f>SUMIF(기획현황!$F:$F,MID($D$3,10,100)&amp;$A69,기획현황!BJ:BJ)</f>
        <v>0</v>
      </c>
      <c r="L69" s="1168" t="str">
        <f>IF(ISERROR(VLOOKUP(MID($D$3,10,100)&amp;$A69,기획현황!$F:$BS,기획현황!$BD$1,FALSE))=TRUE,"",VLOOKUP(MID($D$3,10,100)&amp;$A69,기획현황!$F:$BS,기획현황!$BD$1,FALSE))</f>
        <v/>
      </c>
      <c r="M69" s="1169">
        <f>SUMIF(기획현황!$F:$F,MID($D$3,10,100)&amp;$A69,기획현황!BK:BK)</f>
        <v>0</v>
      </c>
      <c r="N69" s="1168" t="str">
        <f>IF(ISERROR(VLOOKUP(MID($D$3,10,100)&amp;$A69,기획현황!$F:$BS,기획현황!$BE$1,FALSE))=TRUE,"",VLOOKUP(MID($D$3,10,100)&amp;$A69,기획현황!$F:$BS,기획현황!$BE$1,FALSE))</f>
        <v/>
      </c>
      <c r="O69" s="1169">
        <f>SUMIF(기획현황!$F:$F,MID($D$3,10,100)&amp;$A69,기획현황!BL:BL)</f>
        <v>0</v>
      </c>
      <c r="P69" s="1168" t="str">
        <f>IF(ISERROR(VLOOKUP(MID($D$3,10,100)&amp;$A69,기획현황!$F:$BS,기획현황!$BF$1,FALSE))=TRUE,"",VLOOKUP(MID($D$3,10,100)&amp;$A69,기획현황!$F:$BS,기획현황!$BF$1,FALSE))</f>
        <v/>
      </c>
      <c r="Q69" s="1169">
        <f>SUMIF(기획현황!$F:$F,MID($D$3,10,100)&amp;$A69,기획현황!BM:BM)</f>
        <v>0</v>
      </c>
      <c r="R69" s="532" t="str">
        <f>IF(ISERROR(VLOOKUP(MID($D$3,10,100)&amp;$A69,기획현황!$F:$BR,기획현황!$AV$1,FALSE))=TRUE,"",VLOOKUP(MID($D$3,10,100)&amp;$A69,기획현황!$F:$BR,기획현황!$AV$1,FALSE))</f>
        <v/>
      </c>
      <c r="S69" s="513"/>
      <c r="T69" s="532">
        <f t="shared" si="3"/>
        <v>0</v>
      </c>
      <c r="U69" s="532">
        <f t="shared" si="0"/>
        <v>0</v>
      </c>
      <c r="V69" s="469"/>
      <c r="W69" s="331"/>
      <c r="X69" s="319"/>
      <c r="Y69" s="319"/>
      <c r="Z69" s="319"/>
      <c r="AA69" s="319"/>
      <c r="AB69" s="319"/>
    </row>
    <row r="70" spans="1:28" ht="16.5" customHeight="1">
      <c r="A70" s="467">
        <f t="shared" si="4"/>
        <v>52</v>
      </c>
      <c r="C70" s="530">
        <f t="shared" si="5"/>
        <v>0</v>
      </c>
      <c r="D70" s="530" t="str">
        <f>IF(ISERROR(VLOOKUP(MID($D$3,10,100)&amp;$A70,기획현황!$F:$BR,기획현황!$U$1,FALSE))=TRUE,"",VLOOKUP(MID($D$3,10,100)&amp;$A70,기획현황!$F:$BR,기획현황!$U$1,FALSE))</f>
        <v/>
      </c>
      <c r="E70" s="530" t="str">
        <f>IF(ISERROR(VLOOKUP(MID($D$3,10,100)&amp;$A70,기획현황!$F:$BR,기획현황!$X$1,FALSE))=TRUE,"",VLOOKUP(MID($D$3,10,100)&amp;$A70,기획현황!$F:$BR,기획현황!$X$1,FALSE))</f>
        <v/>
      </c>
      <c r="F70" s="531">
        <f>SUMIF(기획현황!$F:$F,MID($D$3,10,100)&amp;$A70,기획현황!AF:AF)</f>
        <v>0</v>
      </c>
      <c r="G70" s="531">
        <f t="shared" si="6"/>
        <v>0</v>
      </c>
      <c r="H70" s="1168" t="str">
        <f>IF(ISERROR(VLOOKUP(MID($D$3,10,100)&amp;$A70,기획현황!$F:$BS,기획현황!$BB$1,FALSE))=TRUE,"",VLOOKUP(MID($D$3,10,100)&amp;$A70,기획현황!$F:$BS,기획현황!$BB$1,FALSE))</f>
        <v/>
      </c>
      <c r="I70" s="1169">
        <f>SUMIF(기획현황!$F:$F,MID($D$3,10,100)&amp;$A70,기획현황!BI:BI)</f>
        <v>0</v>
      </c>
      <c r="J70" s="1168" t="str">
        <f>IF(ISERROR(VLOOKUP(MID($D$3,10,100)&amp;$A70,기획현황!$F:$BS,기획현황!$BC$1,FALSE))=TRUE,"",VLOOKUP(MID($D$3,10,100)&amp;$A70,기획현황!$F:$BS,기획현황!$BC$1,FALSE))</f>
        <v/>
      </c>
      <c r="K70" s="1169">
        <f>SUMIF(기획현황!$F:$F,MID($D$3,10,100)&amp;$A70,기획현황!BJ:BJ)</f>
        <v>0</v>
      </c>
      <c r="L70" s="1168" t="str">
        <f>IF(ISERROR(VLOOKUP(MID($D$3,10,100)&amp;$A70,기획현황!$F:$BS,기획현황!$BD$1,FALSE))=TRUE,"",VLOOKUP(MID($D$3,10,100)&amp;$A70,기획현황!$F:$BS,기획현황!$BD$1,FALSE))</f>
        <v/>
      </c>
      <c r="M70" s="1169">
        <f>SUMIF(기획현황!$F:$F,MID($D$3,10,100)&amp;$A70,기획현황!BK:BK)</f>
        <v>0</v>
      </c>
      <c r="N70" s="1168" t="str">
        <f>IF(ISERROR(VLOOKUP(MID($D$3,10,100)&amp;$A70,기획현황!$F:$BS,기획현황!$BE$1,FALSE))=TRUE,"",VLOOKUP(MID($D$3,10,100)&amp;$A70,기획현황!$F:$BS,기획현황!$BE$1,FALSE))</f>
        <v/>
      </c>
      <c r="O70" s="1169">
        <f>SUMIF(기획현황!$F:$F,MID($D$3,10,100)&amp;$A70,기획현황!BL:BL)</f>
        <v>0</v>
      </c>
      <c r="P70" s="1168" t="str">
        <f>IF(ISERROR(VLOOKUP(MID($D$3,10,100)&amp;$A70,기획현황!$F:$BS,기획현황!$BF$1,FALSE))=TRUE,"",VLOOKUP(MID($D$3,10,100)&amp;$A70,기획현황!$F:$BS,기획현황!$BF$1,FALSE))</f>
        <v/>
      </c>
      <c r="Q70" s="1169">
        <f>SUMIF(기획현황!$F:$F,MID($D$3,10,100)&amp;$A70,기획현황!BM:BM)</f>
        <v>0</v>
      </c>
      <c r="R70" s="532" t="str">
        <f>IF(ISERROR(VLOOKUP(MID($D$3,10,100)&amp;$A70,기획현황!$F:$BR,기획현황!$AV$1,FALSE))=TRUE,"",VLOOKUP(MID($D$3,10,100)&amp;$A70,기획현황!$F:$BR,기획현황!$AV$1,FALSE))</f>
        <v/>
      </c>
      <c r="S70" s="513"/>
      <c r="T70" s="532">
        <f t="shared" si="3"/>
        <v>0</v>
      </c>
      <c r="U70" s="532">
        <f t="shared" si="0"/>
        <v>0</v>
      </c>
      <c r="V70" s="469"/>
      <c r="W70" s="331"/>
      <c r="X70" s="319"/>
      <c r="Y70" s="319"/>
      <c r="Z70" s="319"/>
      <c r="AA70" s="319"/>
      <c r="AB70" s="319"/>
    </row>
    <row r="71" spans="1:28" ht="16.5" customHeight="1">
      <c r="A71" s="467">
        <f t="shared" si="4"/>
        <v>53</v>
      </c>
      <c r="C71" s="530">
        <f t="shared" si="5"/>
        <v>0</v>
      </c>
      <c r="D71" s="530" t="str">
        <f>IF(ISERROR(VLOOKUP(MID($D$3,10,100)&amp;$A71,기획현황!$F:$BR,기획현황!$U$1,FALSE))=TRUE,"",VLOOKUP(MID($D$3,10,100)&amp;$A71,기획현황!$F:$BR,기획현황!$U$1,FALSE))</f>
        <v/>
      </c>
      <c r="E71" s="530" t="str">
        <f>IF(ISERROR(VLOOKUP(MID($D$3,10,100)&amp;$A71,기획현황!$F:$BR,기획현황!$X$1,FALSE))=TRUE,"",VLOOKUP(MID($D$3,10,100)&amp;$A71,기획현황!$F:$BR,기획현황!$X$1,FALSE))</f>
        <v/>
      </c>
      <c r="F71" s="531">
        <f>SUMIF(기획현황!$F:$F,MID($D$3,10,100)&amp;$A71,기획현황!AF:AF)</f>
        <v>0</v>
      </c>
      <c r="G71" s="531">
        <f t="shared" si="6"/>
        <v>0</v>
      </c>
      <c r="H71" s="1168" t="str">
        <f>IF(ISERROR(VLOOKUP(MID($D$3,10,100)&amp;$A71,기획현황!$F:$BS,기획현황!$BB$1,FALSE))=TRUE,"",VLOOKUP(MID($D$3,10,100)&amp;$A71,기획현황!$F:$BS,기획현황!$BB$1,FALSE))</f>
        <v/>
      </c>
      <c r="I71" s="1169">
        <f>SUMIF(기획현황!$F:$F,MID($D$3,10,100)&amp;$A71,기획현황!BI:BI)</f>
        <v>0</v>
      </c>
      <c r="J71" s="1168" t="str">
        <f>IF(ISERROR(VLOOKUP(MID($D$3,10,100)&amp;$A71,기획현황!$F:$BS,기획현황!$BC$1,FALSE))=TRUE,"",VLOOKUP(MID($D$3,10,100)&amp;$A71,기획현황!$F:$BS,기획현황!$BC$1,FALSE))</f>
        <v/>
      </c>
      <c r="K71" s="1169">
        <f>SUMIF(기획현황!$F:$F,MID($D$3,10,100)&amp;$A71,기획현황!BJ:BJ)</f>
        <v>0</v>
      </c>
      <c r="L71" s="1168" t="str">
        <f>IF(ISERROR(VLOOKUP(MID($D$3,10,100)&amp;$A71,기획현황!$F:$BS,기획현황!$BD$1,FALSE))=TRUE,"",VLOOKUP(MID($D$3,10,100)&amp;$A71,기획현황!$F:$BS,기획현황!$BD$1,FALSE))</f>
        <v/>
      </c>
      <c r="M71" s="1169">
        <f>SUMIF(기획현황!$F:$F,MID($D$3,10,100)&amp;$A71,기획현황!BK:BK)</f>
        <v>0</v>
      </c>
      <c r="N71" s="1168" t="str">
        <f>IF(ISERROR(VLOOKUP(MID($D$3,10,100)&amp;$A71,기획현황!$F:$BS,기획현황!$BE$1,FALSE))=TRUE,"",VLOOKUP(MID($D$3,10,100)&amp;$A71,기획현황!$F:$BS,기획현황!$BE$1,FALSE))</f>
        <v/>
      </c>
      <c r="O71" s="1169">
        <f>SUMIF(기획현황!$F:$F,MID($D$3,10,100)&amp;$A71,기획현황!BL:BL)</f>
        <v>0</v>
      </c>
      <c r="P71" s="1168" t="str">
        <f>IF(ISERROR(VLOOKUP(MID($D$3,10,100)&amp;$A71,기획현황!$F:$BS,기획현황!$BF$1,FALSE))=TRUE,"",VLOOKUP(MID($D$3,10,100)&amp;$A71,기획현황!$F:$BS,기획현황!$BF$1,FALSE))</f>
        <v/>
      </c>
      <c r="Q71" s="1169">
        <f>SUMIF(기획현황!$F:$F,MID($D$3,10,100)&amp;$A71,기획현황!BM:BM)</f>
        <v>0</v>
      </c>
      <c r="R71" s="532" t="str">
        <f>IF(ISERROR(VLOOKUP(MID($D$3,10,100)&amp;$A71,기획현황!$F:$BR,기획현황!$AV$1,FALSE))=TRUE,"",VLOOKUP(MID($D$3,10,100)&amp;$A71,기획현황!$F:$BR,기획현황!$AV$1,FALSE))</f>
        <v/>
      </c>
      <c r="S71" s="513"/>
      <c r="T71" s="532">
        <f t="shared" si="3"/>
        <v>0</v>
      </c>
      <c r="U71" s="532">
        <f t="shared" si="0"/>
        <v>0</v>
      </c>
      <c r="V71" s="469"/>
      <c r="W71" s="331"/>
      <c r="X71" s="319"/>
      <c r="Y71" s="319"/>
      <c r="Z71" s="319"/>
      <c r="AA71" s="319"/>
      <c r="AB71" s="319"/>
    </row>
    <row r="72" spans="1:28" ht="16.5" customHeight="1">
      <c r="A72" s="467">
        <f t="shared" si="4"/>
        <v>54</v>
      </c>
      <c r="C72" s="530">
        <f t="shared" si="5"/>
        <v>0</v>
      </c>
      <c r="D72" s="530" t="str">
        <f>IF(ISERROR(VLOOKUP(MID($D$3,10,100)&amp;$A72,기획현황!$F:$BR,기획현황!$U$1,FALSE))=TRUE,"",VLOOKUP(MID($D$3,10,100)&amp;$A72,기획현황!$F:$BR,기획현황!$U$1,FALSE))</f>
        <v/>
      </c>
      <c r="E72" s="530" t="str">
        <f>IF(ISERROR(VLOOKUP(MID($D$3,10,100)&amp;$A72,기획현황!$F:$BR,기획현황!$X$1,FALSE))=TRUE,"",VLOOKUP(MID($D$3,10,100)&amp;$A72,기획현황!$F:$BR,기획현황!$X$1,FALSE))</f>
        <v/>
      </c>
      <c r="F72" s="531">
        <f>SUMIF(기획현황!$F:$F,MID($D$3,10,100)&amp;$A72,기획현황!AF:AF)</f>
        <v>0</v>
      </c>
      <c r="G72" s="531">
        <f t="shared" si="6"/>
        <v>0</v>
      </c>
      <c r="H72" s="1168" t="str">
        <f>IF(ISERROR(VLOOKUP(MID($D$3,10,100)&amp;$A72,기획현황!$F:$BS,기획현황!$BB$1,FALSE))=TRUE,"",VLOOKUP(MID($D$3,10,100)&amp;$A72,기획현황!$F:$BS,기획현황!$BB$1,FALSE))</f>
        <v/>
      </c>
      <c r="I72" s="1169">
        <f>SUMIF(기획현황!$F:$F,MID($D$3,10,100)&amp;$A72,기획현황!BI:BI)</f>
        <v>0</v>
      </c>
      <c r="J72" s="1168" t="str">
        <f>IF(ISERROR(VLOOKUP(MID($D$3,10,100)&amp;$A72,기획현황!$F:$BS,기획현황!$BC$1,FALSE))=TRUE,"",VLOOKUP(MID($D$3,10,100)&amp;$A72,기획현황!$F:$BS,기획현황!$BC$1,FALSE))</f>
        <v/>
      </c>
      <c r="K72" s="1169">
        <f>SUMIF(기획현황!$F:$F,MID($D$3,10,100)&amp;$A72,기획현황!BJ:BJ)</f>
        <v>0</v>
      </c>
      <c r="L72" s="1168" t="str">
        <f>IF(ISERROR(VLOOKUP(MID($D$3,10,100)&amp;$A72,기획현황!$F:$BS,기획현황!$BD$1,FALSE))=TRUE,"",VLOOKUP(MID($D$3,10,100)&amp;$A72,기획현황!$F:$BS,기획현황!$BD$1,FALSE))</f>
        <v/>
      </c>
      <c r="M72" s="1169">
        <f>SUMIF(기획현황!$F:$F,MID($D$3,10,100)&amp;$A72,기획현황!BK:BK)</f>
        <v>0</v>
      </c>
      <c r="N72" s="1168" t="str">
        <f>IF(ISERROR(VLOOKUP(MID($D$3,10,100)&amp;$A72,기획현황!$F:$BS,기획현황!$BE$1,FALSE))=TRUE,"",VLOOKUP(MID($D$3,10,100)&amp;$A72,기획현황!$F:$BS,기획현황!$BE$1,FALSE))</f>
        <v/>
      </c>
      <c r="O72" s="1169">
        <f>SUMIF(기획현황!$F:$F,MID($D$3,10,100)&amp;$A72,기획현황!BL:BL)</f>
        <v>0</v>
      </c>
      <c r="P72" s="1168" t="str">
        <f>IF(ISERROR(VLOOKUP(MID($D$3,10,100)&amp;$A72,기획현황!$F:$BS,기획현황!$BF$1,FALSE))=TRUE,"",VLOOKUP(MID($D$3,10,100)&amp;$A72,기획현황!$F:$BS,기획현황!$BF$1,FALSE))</f>
        <v/>
      </c>
      <c r="Q72" s="1169">
        <f>SUMIF(기획현황!$F:$F,MID($D$3,10,100)&amp;$A72,기획현황!BM:BM)</f>
        <v>0</v>
      </c>
      <c r="R72" s="532" t="str">
        <f>IF(ISERROR(VLOOKUP(MID($D$3,10,100)&amp;$A72,기획현황!$F:$BR,기획현황!$AV$1,FALSE))=TRUE,"",VLOOKUP(MID($D$3,10,100)&amp;$A72,기획현황!$F:$BR,기획현황!$AV$1,FALSE))</f>
        <v/>
      </c>
      <c r="S72" s="513"/>
      <c r="T72" s="532">
        <f t="shared" si="3"/>
        <v>0</v>
      </c>
      <c r="U72" s="532">
        <f t="shared" si="0"/>
        <v>0</v>
      </c>
      <c r="V72" s="469"/>
      <c r="W72" s="331"/>
      <c r="X72" s="319"/>
      <c r="Y72" s="319"/>
      <c r="Z72" s="319"/>
      <c r="AA72" s="319"/>
      <c r="AB72" s="319"/>
    </row>
    <row r="73" spans="1:28" ht="16.5" customHeight="1">
      <c r="A73" s="467">
        <f t="shared" si="4"/>
        <v>55</v>
      </c>
      <c r="C73" s="530">
        <f t="shared" si="5"/>
        <v>0</v>
      </c>
      <c r="D73" s="530" t="str">
        <f>IF(ISERROR(VLOOKUP(MID($D$3,10,100)&amp;$A73,기획현황!$F:$BR,기획현황!$U$1,FALSE))=TRUE,"",VLOOKUP(MID($D$3,10,100)&amp;$A73,기획현황!$F:$BR,기획현황!$U$1,FALSE))</f>
        <v/>
      </c>
      <c r="E73" s="530" t="str">
        <f>IF(ISERROR(VLOOKUP(MID($D$3,10,100)&amp;$A73,기획현황!$F:$BR,기획현황!$X$1,FALSE))=TRUE,"",VLOOKUP(MID($D$3,10,100)&amp;$A73,기획현황!$F:$BR,기획현황!$X$1,FALSE))</f>
        <v/>
      </c>
      <c r="F73" s="531">
        <f>SUMIF(기획현황!$F:$F,MID($D$3,10,100)&amp;$A73,기획현황!AF:AF)</f>
        <v>0</v>
      </c>
      <c r="G73" s="531">
        <f t="shared" si="6"/>
        <v>0</v>
      </c>
      <c r="H73" s="1168" t="str">
        <f>IF(ISERROR(VLOOKUP(MID($D$3,10,100)&amp;$A73,기획현황!$F:$BS,기획현황!$BB$1,FALSE))=TRUE,"",VLOOKUP(MID($D$3,10,100)&amp;$A73,기획현황!$F:$BS,기획현황!$BB$1,FALSE))</f>
        <v/>
      </c>
      <c r="I73" s="1169">
        <f>SUMIF(기획현황!$F:$F,MID($D$3,10,100)&amp;$A73,기획현황!BI:BI)</f>
        <v>0</v>
      </c>
      <c r="J73" s="1168" t="str">
        <f>IF(ISERROR(VLOOKUP(MID($D$3,10,100)&amp;$A73,기획현황!$F:$BS,기획현황!$BC$1,FALSE))=TRUE,"",VLOOKUP(MID($D$3,10,100)&amp;$A73,기획현황!$F:$BS,기획현황!$BC$1,FALSE))</f>
        <v/>
      </c>
      <c r="K73" s="1169">
        <f>SUMIF(기획현황!$F:$F,MID($D$3,10,100)&amp;$A73,기획현황!BJ:BJ)</f>
        <v>0</v>
      </c>
      <c r="L73" s="1168" t="str">
        <f>IF(ISERROR(VLOOKUP(MID($D$3,10,100)&amp;$A73,기획현황!$F:$BS,기획현황!$BD$1,FALSE))=TRUE,"",VLOOKUP(MID($D$3,10,100)&amp;$A73,기획현황!$F:$BS,기획현황!$BD$1,FALSE))</f>
        <v/>
      </c>
      <c r="M73" s="1169">
        <f>SUMIF(기획현황!$F:$F,MID($D$3,10,100)&amp;$A73,기획현황!BK:BK)</f>
        <v>0</v>
      </c>
      <c r="N73" s="1168" t="str">
        <f>IF(ISERROR(VLOOKUP(MID($D$3,10,100)&amp;$A73,기획현황!$F:$BS,기획현황!$BE$1,FALSE))=TRUE,"",VLOOKUP(MID($D$3,10,100)&amp;$A73,기획현황!$F:$BS,기획현황!$BE$1,FALSE))</f>
        <v/>
      </c>
      <c r="O73" s="1169">
        <f>SUMIF(기획현황!$F:$F,MID($D$3,10,100)&amp;$A73,기획현황!BL:BL)</f>
        <v>0</v>
      </c>
      <c r="P73" s="1168" t="str">
        <f>IF(ISERROR(VLOOKUP(MID($D$3,10,100)&amp;$A73,기획현황!$F:$BS,기획현황!$BF$1,FALSE))=TRUE,"",VLOOKUP(MID($D$3,10,100)&amp;$A73,기획현황!$F:$BS,기획현황!$BF$1,FALSE))</f>
        <v/>
      </c>
      <c r="Q73" s="1169">
        <f>SUMIF(기획현황!$F:$F,MID($D$3,10,100)&amp;$A73,기획현황!BM:BM)</f>
        <v>0</v>
      </c>
      <c r="R73" s="532" t="str">
        <f>IF(ISERROR(VLOOKUP(MID($D$3,10,100)&amp;$A73,기획현황!$F:$BR,기획현황!$AV$1,FALSE))=TRUE,"",VLOOKUP(MID($D$3,10,100)&amp;$A73,기획현황!$F:$BR,기획현황!$AV$1,FALSE))</f>
        <v/>
      </c>
      <c r="S73" s="513"/>
      <c r="T73" s="532">
        <f t="shared" si="3"/>
        <v>0</v>
      </c>
      <c r="U73" s="532">
        <f t="shared" si="0"/>
        <v>0</v>
      </c>
      <c r="V73" s="469"/>
      <c r="W73" s="331"/>
      <c r="X73" s="319"/>
      <c r="Y73" s="319"/>
      <c r="Z73" s="319"/>
      <c r="AA73" s="319"/>
      <c r="AB73" s="319"/>
    </row>
    <row r="74" spans="1:28" ht="16.5" customHeight="1">
      <c r="A74" s="467">
        <f t="shared" si="4"/>
        <v>56</v>
      </c>
      <c r="C74" s="530">
        <f t="shared" si="5"/>
        <v>0</v>
      </c>
      <c r="D74" s="530" t="str">
        <f>IF(ISERROR(VLOOKUP(MID($D$3,10,100)&amp;$A74,기획현황!$F:$BR,기획현황!$U$1,FALSE))=TRUE,"",VLOOKUP(MID($D$3,10,100)&amp;$A74,기획현황!$F:$BR,기획현황!$U$1,FALSE))</f>
        <v/>
      </c>
      <c r="E74" s="530" t="str">
        <f>IF(ISERROR(VLOOKUP(MID($D$3,10,100)&amp;$A74,기획현황!$F:$BR,기획현황!$X$1,FALSE))=TRUE,"",VLOOKUP(MID($D$3,10,100)&amp;$A74,기획현황!$F:$BR,기획현황!$X$1,FALSE))</f>
        <v/>
      </c>
      <c r="F74" s="531">
        <f>SUMIF(기획현황!$F:$F,MID($D$3,10,100)&amp;$A74,기획현황!AF:AF)</f>
        <v>0</v>
      </c>
      <c r="G74" s="531">
        <f t="shared" si="6"/>
        <v>0</v>
      </c>
      <c r="H74" s="1168" t="str">
        <f>IF(ISERROR(VLOOKUP(MID($D$3,10,100)&amp;$A74,기획현황!$F:$BS,기획현황!$BB$1,FALSE))=TRUE,"",VLOOKUP(MID($D$3,10,100)&amp;$A74,기획현황!$F:$BS,기획현황!$BB$1,FALSE))</f>
        <v/>
      </c>
      <c r="I74" s="1169">
        <f>SUMIF(기획현황!$F:$F,MID($D$3,10,100)&amp;$A74,기획현황!BI:BI)</f>
        <v>0</v>
      </c>
      <c r="J74" s="1168" t="str">
        <f>IF(ISERROR(VLOOKUP(MID($D$3,10,100)&amp;$A74,기획현황!$F:$BS,기획현황!$BC$1,FALSE))=TRUE,"",VLOOKUP(MID($D$3,10,100)&amp;$A74,기획현황!$F:$BS,기획현황!$BC$1,FALSE))</f>
        <v/>
      </c>
      <c r="K74" s="1169">
        <f>SUMIF(기획현황!$F:$F,MID($D$3,10,100)&amp;$A74,기획현황!BJ:BJ)</f>
        <v>0</v>
      </c>
      <c r="L74" s="1168" t="str">
        <f>IF(ISERROR(VLOOKUP(MID($D$3,10,100)&amp;$A74,기획현황!$F:$BS,기획현황!$BD$1,FALSE))=TRUE,"",VLOOKUP(MID($D$3,10,100)&amp;$A74,기획현황!$F:$BS,기획현황!$BD$1,FALSE))</f>
        <v/>
      </c>
      <c r="M74" s="1169">
        <f>SUMIF(기획현황!$F:$F,MID($D$3,10,100)&amp;$A74,기획현황!BK:BK)</f>
        <v>0</v>
      </c>
      <c r="N74" s="1168" t="str">
        <f>IF(ISERROR(VLOOKUP(MID($D$3,10,100)&amp;$A74,기획현황!$F:$BS,기획현황!$BE$1,FALSE))=TRUE,"",VLOOKUP(MID($D$3,10,100)&amp;$A74,기획현황!$F:$BS,기획현황!$BE$1,FALSE))</f>
        <v/>
      </c>
      <c r="O74" s="1169">
        <f>SUMIF(기획현황!$F:$F,MID($D$3,10,100)&amp;$A74,기획현황!BL:BL)</f>
        <v>0</v>
      </c>
      <c r="P74" s="1168" t="str">
        <f>IF(ISERROR(VLOOKUP(MID($D$3,10,100)&amp;$A74,기획현황!$F:$BS,기획현황!$BF$1,FALSE))=TRUE,"",VLOOKUP(MID($D$3,10,100)&amp;$A74,기획현황!$F:$BS,기획현황!$BF$1,FALSE))</f>
        <v/>
      </c>
      <c r="Q74" s="1169">
        <f>SUMIF(기획현황!$F:$F,MID($D$3,10,100)&amp;$A74,기획현황!BM:BM)</f>
        <v>0</v>
      </c>
      <c r="R74" s="532" t="str">
        <f>IF(ISERROR(VLOOKUP(MID($D$3,10,100)&amp;$A74,기획현황!$F:$BR,기획현황!$AV$1,FALSE))=TRUE,"",VLOOKUP(MID($D$3,10,100)&amp;$A74,기획현황!$F:$BR,기획현황!$AV$1,FALSE))</f>
        <v/>
      </c>
      <c r="S74" s="513"/>
      <c r="T74" s="532">
        <f t="shared" si="3"/>
        <v>0</v>
      </c>
      <c r="U74" s="532">
        <f t="shared" si="0"/>
        <v>0</v>
      </c>
      <c r="V74" s="469"/>
      <c r="W74" s="331"/>
      <c r="X74" s="319"/>
      <c r="Y74" s="319"/>
      <c r="Z74" s="319"/>
      <c r="AA74" s="319"/>
      <c r="AB74" s="319"/>
    </row>
    <row r="75" spans="1:28" ht="16.5" customHeight="1">
      <c r="A75" s="467">
        <f t="shared" si="4"/>
        <v>57</v>
      </c>
      <c r="C75" s="530">
        <f t="shared" si="5"/>
        <v>0</v>
      </c>
      <c r="D75" s="530" t="str">
        <f>IF(ISERROR(VLOOKUP(MID($D$3,10,100)&amp;$A75,기획현황!$F:$BR,기획현황!$U$1,FALSE))=TRUE,"",VLOOKUP(MID($D$3,10,100)&amp;$A75,기획현황!$F:$BR,기획현황!$U$1,FALSE))</f>
        <v/>
      </c>
      <c r="E75" s="530" t="str">
        <f>IF(ISERROR(VLOOKUP(MID($D$3,10,100)&amp;$A75,기획현황!$F:$BR,기획현황!$X$1,FALSE))=TRUE,"",VLOOKUP(MID($D$3,10,100)&amp;$A75,기획현황!$F:$BR,기획현황!$X$1,FALSE))</f>
        <v/>
      </c>
      <c r="F75" s="531">
        <f>SUMIF(기획현황!$F:$F,MID($D$3,10,100)&amp;$A75,기획현황!AF:AF)</f>
        <v>0</v>
      </c>
      <c r="G75" s="531">
        <f t="shared" si="6"/>
        <v>0</v>
      </c>
      <c r="H75" s="1168" t="str">
        <f>IF(ISERROR(VLOOKUP(MID($D$3,10,100)&amp;$A75,기획현황!$F:$BS,기획현황!$BB$1,FALSE))=TRUE,"",VLOOKUP(MID($D$3,10,100)&amp;$A75,기획현황!$F:$BS,기획현황!$BB$1,FALSE))</f>
        <v/>
      </c>
      <c r="I75" s="1169">
        <f>SUMIF(기획현황!$F:$F,MID($D$3,10,100)&amp;$A75,기획현황!BI:BI)</f>
        <v>0</v>
      </c>
      <c r="J75" s="1168" t="str">
        <f>IF(ISERROR(VLOOKUP(MID($D$3,10,100)&amp;$A75,기획현황!$F:$BS,기획현황!$BC$1,FALSE))=TRUE,"",VLOOKUP(MID($D$3,10,100)&amp;$A75,기획현황!$F:$BS,기획현황!$BC$1,FALSE))</f>
        <v/>
      </c>
      <c r="K75" s="1169">
        <f>SUMIF(기획현황!$F:$F,MID($D$3,10,100)&amp;$A75,기획현황!BJ:BJ)</f>
        <v>0</v>
      </c>
      <c r="L75" s="1168" t="str">
        <f>IF(ISERROR(VLOOKUP(MID($D$3,10,100)&amp;$A75,기획현황!$F:$BS,기획현황!$BD$1,FALSE))=TRUE,"",VLOOKUP(MID($D$3,10,100)&amp;$A75,기획현황!$F:$BS,기획현황!$BD$1,FALSE))</f>
        <v/>
      </c>
      <c r="M75" s="1169">
        <f>SUMIF(기획현황!$F:$F,MID($D$3,10,100)&amp;$A75,기획현황!BK:BK)</f>
        <v>0</v>
      </c>
      <c r="N75" s="1168" t="str">
        <f>IF(ISERROR(VLOOKUP(MID($D$3,10,100)&amp;$A75,기획현황!$F:$BS,기획현황!$BE$1,FALSE))=TRUE,"",VLOOKUP(MID($D$3,10,100)&amp;$A75,기획현황!$F:$BS,기획현황!$BE$1,FALSE))</f>
        <v/>
      </c>
      <c r="O75" s="1169">
        <f>SUMIF(기획현황!$F:$F,MID($D$3,10,100)&amp;$A75,기획현황!BL:BL)</f>
        <v>0</v>
      </c>
      <c r="P75" s="1168" t="str">
        <f>IF(ISERROR(VLOOKUP(MID($D$3,10,100)&amp;$A75,기획현황!$F:$BS,기획현황!$BF$1,FALSE))=TRUE,"",VLOOKUP(MID($D$3,10,100)&amp;$A75,기획현황!$F:$BS,기획현황!$BF$1,FALSE))</f>
        <v/>
      </c>
      <c r="Q75" s="1169">
        <f>SUMIF(기획현황!$F:$F,MID($D$3,10,100)&amp;$A75,기획현황!BM:BM)</f>
        <v>0</v>
      </c>
      <c r="R75" s="532" t="str">
        <f>IF(ISERROR(VLOOKUP(MID($D$3,10,100)&amp;$A75,기획현황!$F:$BR,기획현황!$AV$1,FALSE))=TRUE,"",VLOOKUP(MID($D$3,10,100)&amp;$A75,기획현황!$F:$BR,기획현황!$AV$1,FALSE))</f>
        <v/>
      </c>
      <c r="S75" s="513"/>
      <c r="T75" s="532">
        <f t="shared" si="3"/>
        <v>0</v>
      </c>
      <c r="U75" s="532">
        <f t="shared" si="0"/>
        <v>0</v>
      </c>
      <c r="V75" s="469"/>
      <c r="W75" s="331"/>
      <c r="X75" s="319"/>
      <c r="Y75" s="319"/>
      <c r="Z75" s="319"/>
      <c r="AA75" s="319"/>
      <c r="AB75" s="319"/>
    </row>
    <row r="76" spans="1:28" ht="16.5" customHeight="1">
      <c r="A76" s="467">
        <f t="shared" si="4"/>
        <v>58</v>
      </c>
      <c r="C76" s="530">
        <f t="shared" si="5"/>
        <v>0</v>
      </c>
      <c r="D76" s="530" t="str">
        <f>IF(ISERROR(VLOOKUP(MID($D$3,10,100)&amp;$A76,기획현황!$F:$BR,기획현황!$U$1,FALSE))=TRUE,"",VLOOKUP(MID($D$3,10,100)&amp;$A76,기획현황!$F:$BR,기획현황!$U$1,FALSE))</f>
        <v/>
      </c>
      <c r="E76" s="530" t="str">
        <f>IF(ISERROR(VLOOKUP(MID($D$3,10,100)&amp;$A76,기획현황!$F:$BR,기획현황!$X$1,FALSE))=TRUE,"",VLOOKUP(MID($D$3,10,100)&amp;$A76,기획현황!$F:$BR,기획현황!$X$1,FALSE))</f>
        <v/>
      </c>
      <c r="F76" s="531">
        <f>SUMIF(기획현황!$F:$F,MID($D$3,10,100)&amp;$A76,기획현황!AF:AF)</f>
        <v>0</v>
      </c>
      <c r="G76" s="531">
        <f t="shared" si="6"/>
        <v>0</v>
      </c>
      <c r="H76" s="1168" t="str">
        <f>IF(ISERROR(VLOOKUP(MID($D$3,10,100)&amp;$A76,기획현황!$F:$BS,기획현황!$BB$1,FALSE))=TRUE,"",VLOOKUP(MID($D$3,10,100)&amp;$A76,기획현황!$F:$BS,기획현황!$BB$1,FALSE))</f>
        <v/>
      </c>
      <c r="I76" s="1169">
        <f>SUMIF(기획현황!$F:$F,MID($D$3,10,100)&amp;$A76,기획현황!BI:BI)</f>
        <v>0</v>
      </c>
      <c r="J76" s="1168" t="str">
        <f>IF(ISERROR(VLOOKUP(MID($D$3,10,100)&amp;$A76,기획현황!$F:$BS,기획현황!$BC$1,FALSE))=TRUE,"",VLOOKUP(MID($D$3,10,100)&amp;$A76,기획현황!$F:$BS,기획현황!$BC$1,FALSE))</f>
        <v/>
      </c>
      <c r="K76" s="1169">
        <f>SUMIF(기획현황!$F:$F,MID($D$3,10,100)&amp;$A76,기획현황!BJ:BJ)</f>
        <v>0</v>
      </c>
      <c r="L76" s="1168" t="str">
        <f>IF(ISERROR(VLOOKUP(MID($D$3,10,100)&amp;$A76,기획현황!$F:$BS,기획현황!$BD$1,FALSE))=TRUE,"",VLOOKUP(MID($D$3,10,100)&amp;$A76,기획현황!$F:$BS,기획현황!$BD$1,FALSE))</f>
        <v/>
      </c>
      <c r="M76" s="1169">
        <f>SUMIF(기획현황!$F:$F,MID($D$3,10,100)&amp;$A76,기획현황!BK:BK)</f>
        <v>0</v>
      </c>
      <c r="N76" s="1168" t="str">
        <f>IF(ISERROR(VLOOKUP(MID($D$3,10,100)&amp;$A76,기획현황!$F:$BS,기획현황!$BE$1,FALSE))=TRUE,"",VLOOKUP(MID($D$3,10,100)&amp;$A76,기획현황!$F:$BS,기획현황!$BE$1,FALSE))</f>
        <v/>
      </c>
      <c r="O76" s="1169">
        <f>SUMIF(기획현황!$F:$F,MID($D$3,10,100)&amp;$A76,기획현황!BL:BL)</f>
        <v>0</v>
      </c>
      <c r="P76" s="1168" t="str">
        <f>IF(ISERROR(VLOOKUP(MID($D$3,10,100)&amp;$A76,기획현황!$F:$BS,기획현황!$BF$1,FALSE))=TRUE,"",VLOOKUP(MID($D$3,10,100)&amp;$A76,기획현황!$F:$BS,기획현황!$BF$1,FALSE))</f>
        <v/>
      </c>
      <c r="Q76" s="1169">
        <f>SUMIF(기획현황!$F:$F,MID($D$3,10,100)&amp;$A76,기획현황!BM:BM)</f>
        <v>0</v>
      </c>
      <c r="R76" s="532" t="str">
        <f>IF(ISERROR(VLOOKUP(MID($D$3,10,100)&amp;$A76,기획현황!$F:$BR,기획현황!$AV$1,FALSE))=TRUE,"",VLOOKUP(MID($D$3,10,100)&amp;$A76,기획현황!$F:$BR,기획현황!$AV$1,FALSE))</f>
        <v/>
      </c>
      <c r="S76" s="513"/>
      <c r="T76" s="532">
        <f t="shared" si="3"/>
        <v>0</v>
      </c>
      <c r="U76" s="532">
        <f t="shared" si="0"/>
        <v>0</v>
      </c>
      <c r="V76" s="469"/>
      <c r="W76" s="331"/>
      <c r="X76" s="319"/>
      <c r="Y76" s="319"/>
      <c r="Z76" s="319"/>
      <c r="AA76" s="319"/>
      <c r="AB76" s="319"/>
    </row>
    <row r="77" spans="1:28" ht="16.5" customHeight="1">
      <c r="A77" s="467">
        <f t="shared" si="4"/>
        <v>59</v>
      </c>
      <c r="C77" s="530">
        <f t="shared" si="5"/>
        <v>0</v>
      </c>
      <c r="D77" s="530" t="str">
        <f>IF(ISERROR(VLOOKUP(MID($D$3,10,100)&amp;$A77,기획현황!$F:$BR,기획현황!$U$1,FALSE))=TRUE,"",VLOOKUP(MID($D$3,10,100)&amp;$A77,기획현황!$F:$BR,기획현황!$U$1,FALSE))</f>
        <v/>
      </c>
      <c r="E77" s="530" t="str">
        <f>IF(ISERROR(VLOOKUP(MID($D$3,10,100)&amp;$A77,기획현황!$F:$BR,기획현황!$X$1,FALSE))=TRUE,"",VLOOKUP(MID($D$3,10,100)&amp;$A77,기획현황!$F:$BR,기획현황!$X$1,FALSE))</f>
        <v/>
      </c>
      <c r="F77" s="531">
        <f>SUMIF(기획현황!$F:$F,MID($D$3,10,100)&amp;$A77,기획현황!AF:AF)</f>
        <v>0</v>
      </c>
      <c r="G77" s="531">
        <f t="shared" si="6"/>
        <v>0</v>
      </c>
      <c r="H77" s="1168" t="str">
        <f>IF(ISERROR(VLOOKUP(MID($D$3,10,100)&amp;$A77,기획현황!$F:$BS,기획현황!$BB$1,FALSE))=TRUE,"",VLOOKUP(MID($D$3,10,100)&amp;$A77,기획현황!$F:$BS,기획현황!$BB$1,FALSE))</f>
        <v/>
      </c>
      <c r="I77" s="1169">
        <f>SUMIF(기획현황!$F:$F,MID($D$3,10,100)&amp;$A77,기획현황!BI:BI)</f>
        <v>0</v>
      </c>
      <c r="J77" s="1168" t="str">
        <f>IF(ISERROR(VLOOKUP(MID($D$3,10,100)&amp;$A77,기획현황!$F:$BS,기획현황!$BC$1,FALSE))=TRUE,"",VLOOKUP(MID($D$3,10,100)&amp;$A77,기획현황!$F:$BS,기획현황!$BC$1,FALSE))</f>
        <v/>
      </c>
      <c r="K77" s="1169">
        <f>SUMIF(기획현황!$F:$F,MID($D$3,10,100)&amp;$A77,기획현황!BJ:BJ)</f>
        <v>0</v>
      </c>
      <c r="L77" s="1168" t="str">
        <f>IF(ISERROR(VLOOKUP(MID($D$3,10,100)&amp;$A77,기획현황!$F:$BS,기획현황!$BD$1,FALSE))=TRUE,"",VLOOKUP(MID($D$3,10,100)&amp;$A77,기획현황!$F:$BS,기획현황!$BD$1,FALSE))</f>
        <v/>
      </c>
      <c r="M77" s="1169">
        <f>SUMIF(기획현황!$F:$F,MID($D$3,10,100)&amp;$A77,기획현황!BK:BK)</f>
        <v>0</v>
      </c>
      <c r="N77" s="1168" t="str">
        <f>IF(ISERROR(VLOOKUP(MID($D$3,10,100)&amp;$A77,기획현황!$F:$BS,기획현황!$BE$1,FALSE))=TRUE,"",VLOOKUP(MID($D$3,10,100)&amp;$A77,기획현황!$F:$BS,기획현황!$BE$1,FALSE))</f>
        <v/>
      </c>
      <c r="O77" s="1169">
        <f>SUMIF(기획현황!$F:$F,MID($D$3,10,100)&amp;$A77,기획현황!BL:BL)</f>
        <v>0</v>
      </c>
      <c r="P77" s="1168" t="str">
        <f>IF(ISERROR(VLOOKUP(MID($D$3,10,100)&amp;$A77,기획현황!$F:$BS,기획현황!$BF$1,FALSE))=TRUE,"",VLOOKUP(MID($D$3,10,100)&amp;$A77,기획현황!$F:$BS,기획현황!$BF$1,FALSE))</f>
        <v/>
      </c>
      <c r="Q77" s="1169">
        <f>SUMIF(기획현황!$F:$F,MID($D$3,10,100)&amp;$A77,기획현황!BM:BM)</f>
        <v>0</v>
      </c>
      <c r="R77" s="532" t="str">
        <f>IF(ISERROR(VLOOKUP(MID($D$3,10,100)&amp;$A77,기획현황!$F:$BR,기획현황!$AV$1,FALSE))=TRUE,"",VLOOKUP(MID($D$3,10,100)&amp;$A77,기획현황!$F:$BR,기획현황!$AV$1,FALSE))</f>
        <v/>
      </c>
      <c r="S77" s="513"/>
      <c r="T77" s="532">
        <f t="shared" si="3"/>
        <v>0</v>
      </c>
      <c r="U77" s="532">
        <f t="shared" si="0"/>
        <v>0</v>
      </c>
      <c r="V77" s="469"/>
      <c r="W77" s="331"/>
      <c r="X77" s="319"/>
      <c r="Y77" s="319"/>
      <c r="Z77" s="319"/>
      <c r="AA77" s="319"/>
      <c r="AB77" s="319"/>
    </row>
    <row r="78" spans="1:28" ht="16.5" customHeight="1">
      <c r="A78" s="467">
        <f t="shared" si="4"/>
        <v>60</v>
      </c>
      <c r="C78" s="530">
        <f t="shared" si="5"/>
        <v>0</v>
      </c>
      <c r="D78" s="530" t="str">
        <f>IF(ISERROR(VLOOKUP(MID($D$3,10,100)&amp;$A78,기획현황!$F:$BR,기획현황!$U$1,FALSE))=TRUE,"",VLOOKUP(MID($D$3,10,100)&amp;$A78,기획현황!$F:$BR,기획현황!$U$1,FALSE))</f>
        <v/>
      </c>
      <c r="E78" s="530" t="str">
        <f>IF(ISERROR(VLOOKUP(MID($D$3,10,100)&amp;$A78,기획현황!$F:$BR,기획현황!$X$1,FALSE))=TRUE,"",VLOOKUP(MID($D$3,10,100)&amp;$A78,기획현황!$F:$BR,기획현황!$X$1,FALSE))</f>
        <v/>
      </c>
      <c r="F78" s="531">
        <f>SUMIF(기획현황!$F:$F,MID($D$3,10,100)&amp;$A78,기획현황!AF:AF)</f>
        <v>0</v>
      </c>
      <c r="G78" s="531">
        <f t="shared" si="6"/>
        <v>0</v>
      </c>
      <c r="H78" s="1168" t="str">
        <f>IF(ISERROR(VLOOKUP(MID($D$3,10,100)&amp;$A78,기획현황!$F:$BS,기획현황!$BB$1,FALSE))=TRUE,"",VLOOKUP(MID($D$3,10,100)&amp;$A78,기획현황!$F:$BS,기획현황!$BB$1,FALSE))</f>
        <v/>
      </c>
      <c r="I78" s="1169">
        <f>SUMIF(기획현황!$F:$F,MID($D$3,10,100)&amp;$A78,기획현황!BI:BI)</f>
        <v>0</v>
      </c>
      <c r="J78" s="1168" t="str">
        <f>IF(ISERROR(VLOOKUP(MID($D$3,10,100)&amp;$A78,기획현황!$F:$BS,기획현황!$BC$1,FALSE))=TRUE,"",VLOOKUP(MID($D$3,10,100)&amp;$A78,기획현황!$F:$BS,기획현황!$BC$1,FALSE))</f>
        <v/>
      </c>
      <c r="K78" s="1169">
        <f>SUMIF(기획현황!$F:$F,MID($D$3,10,100)&amp;$A78,기획현황!BJ:BJ)</f>
        <v>0</v>
      </c>
      <c r="L78" s="1168" t="str">
        <f>IF(ISERROR(VLOOKUP(MID($D$3,10,100)&amp;$A78,기획현황!$F:$BS,기획현황!$BD$1,FALSE))=TRUE,"",VLOOKUP(MID($D$3,10,100)&amp;$A78,기획현황!$F:$BS,기획현황!$BD$1,FALSE))</f>
        <v/>
      </c>
      <c r="M78" s="1169">
        <f>SUMIF(기획현황!$F:$F,MID($D$3,10,100)&amp;$A78,기획현황!BK:BK)</f>
        <v>0</v>
      </c>
      <c r="N78" s="1168" t="str">
        <f>IF(ISERROR(VLOOKUP(MID($D$3,10,100)&amp;$A78,기획현황!$F:$BS,기획현황!$BE$1,FALSE))=TRUE,"",VLOOKUP(MID($D$3,10,100)&amp;$A78,기획현황!$F:$BS,기획현황!$BE$1,FALSE))</f>
        <v/>
      </c>
      <c r="O78" s="1169">
        <f>SUMIF(기획현황!$F:$F,MID($D$3,10,100)&amp;$A78,기획현황!BL:BL)</f>
        <v>0</v>
      </c>
      <c r="P78" s="1168" t="str">
        <f>IF(ISERROR(VLOOKUP(MID($D$3,10,100)&amp;$A78,기획현황!$F:$BS,기획현황!$BF$1,FALSE))=TRUE,"",VLOOKUP(MID($D$3,10,100)&amp;$A78,기획현황!$F:$BS,기획현황!$BF$1,FALSE))</f>
        <v/>
      </c>
      <c r="Q78" s="1169">
        <f>SUMIF(기획현황!$F:$F,MID($D$3,10,100)&amp;$A78,기획현황!BM:BM)</f>
        <v>0</v>
      </c>
      <c r="R78" s="532" t="str">
        <f>IF(ISERROR(VLOOKUP(MID($D$3,10,100)&amp;$A78,기획현황!$F:$BR,기획현황!$AV$1,FALSE))=TRUE,"",VLOOKUP(MID($D$3,10,100)&amp;$A78,기획현황!$F:$BR,기획현황!$AV$1,FALSE))</f>
        <v/>
      </c>
      <c r="S78" s="513"/>
      <c r="T78" s="532">
        <f t="shared" si="3"/>
        <v>0</v>
      </c>
      <c r="U78" s="532">
        <f t="shared" si="0"/>
        <v>0</v>
      </c>
      <c r="V78" s="469"/>
      <c r="W78" s="331"/>
      <c r="X78" s="319"/>
      <c r="Y78" s="319"/>
      <c r="Z78" s="319"/>
      <c r="AA78" s="319"/>
      <c r="AB78" s="319"/>
    </row>
    <row r="79" spans="1:28" ht="16.5" customHeight="1">
      <c r="A79" s="467">
        <f t="shared" si="4"/>
        <v>61</v>
      </c>
      <c r="C79" s="530">
        <f t="shared" si="5"/>
        <v>0</v>
      </c>
      <c r="D79" s="530" t="str">
        <f>IF(ISERROR(VLOOKUP(MID($D$3,10,100)&amp;$A79,기획현황!$F:$BR,기획현황!$U$1,FALSE))=TRUE,"",VLOOKUP(MID($D$3,10,100)&amp;$A79,기획현황!$F:$BR,기획현황!$U$1,FALSE))</f>
        <v/>
      </c>
      <c r="E79" s="530" t="str">
        <f>IF(ISERROR(VLOOKUP(MID($D$3,10,100)&amp;$A79,기획현황!$F:$BR,기획현황!$X$1,FALSE))=TRUE,"",VLOOKUP(MID($D$3,10,100)&amp;$A79,기획현황!$F:$BR,기획현황!$X$1,FALSE))</f>
        <v/>
      </c>
      <c r="F79" s="531">
        <f>SUMIF(기획현황!$F:$F,MID($D$3,10,100)&amp;$A79,기획현황!AF:AF)</f>
        <v>0</v>
      </c>
      <c r="G79" s="531">
        <f t="shared" si="6"/>
        <v>0</v>
      </c>
      <c r="H79" s="1168" t="str">
        <f>IF(ISERROR(VLOOKUP(MID($D$3,10,100)&amp;$A79,기획현황!$F:$BS,기획현황!$BB$1,FALSE))=TRUE,"",VLOOKUP(MID($D$3,10,100)&amp;$A79,기획현황!$F:$BS,기획현황!$BB$1,FALSE))</f>
        <v/>
      </c>
      <c r="I79" s="1169">
        <f>SUMIF(기획현황!$F:$F,MID($D$3,10,100)&amp;$A79,기획현황!BI:BI)</f>
        <v>0</v>
      </c>
      <c r="J79" s="1168" t="str">
        <f>IF(ISERROR(VLOOKUP(MID($D$3,10,100)&amp;$A79,기획현황!$F:$BS,기획현황!$BC$1,FALSE))=TRUE,"",VLOOKUP(MID($D$3,10,100)&amp;$A79,기획현황!$F:$BS,기획현황!$BC$1,FALSE))</f>
        <v/>
      </c>
      <c r="K79" s="1169">
        <f>SUMIF(기획현황!$F:$F,MID($D$3,10,100)&amp;$A79,기획현황!BJ:BJ)</f>
        <v>0</v>
      </c>
      <c r="L79" s="1168" t="str">
        <f>IF(ISERROR(VLOOKUP(MID($D$3,10,100)&amp;$A79,기획현황!$F:$BS,기획현황!$BD$1,FALSE))=TRUE,"",VLOOKUP(MID($D$3,10,100)&amp;$A79,기획현황!$F:$BS,기획현황!$BD$1,FALSE))</f>
        <v/>
      </c>
      <c r="M79" s="1169">
        <f>SUMIF(기획현황!$F:$F,MID($D$3,10,100)&amp;$A79,기획현황!BK:BK)</f>
        <v>0</v>
      </c>
      <c r="N79" s="1168" t="str">
        <f>IF(ISERROR(VLOOKUP(MID($D$3,10,100)&amp;$A79,기획현황!$F:$BS,기획현황!$BE$1,FALSE))=TRUE,"",VLOOKUP(MID($D$3,10,100)&amp;$A79,기획현황!$F:$BS,기획현황!$BE$1,FALSE))</f>
        <v/>
      </c>
      <c r="O79" s="1169">
        <f>SUMIF(기획현황!$F:$F,MID($D$3,10,100)&amp;$A79,기획현황!BL:BL)</f>
        <v>0</v>
      </c>
      <c r="P79" s="1168" t="str">
        <f>IF(ISERROR(VLOOKUP(MID($D$3,10,100)&amp;$A79,기획현황!$F:$BS,기획현황!$BF$1,FALSE))=TRUE,"",VLOOKUP(MID($D$3,10,100)&amp;$A79,기획현황!$F:$BS,기획현황!$BF$1,FALSE))</f>
        <v/>
      </c>
      <c r="Q79" s="1169">
        <f>SUMIF(기획현황!$F:$F,MID($D$3,10,100)&amp;$A79,기획현황!BM:BM)</f>
        <v>0</v>
      </c>
      <c r="R79" s="532" t="str">
        <f>IF(ISERROR(VLOOKUP(MID($D$3,10,100)&amp;$A79,기획현황!$F:$BR,기획현황!$AV$1,FALSE))=TRUE,"",VLOOKUP(MID($D$3,10,100)&amp;$A79,기획현황!$F:$BR,기획현황!$AV$1,FALSE))</f>
        <v/>
      </c>
      <c r="S79" s="513"/>
      <c r="T79" s="532">
        <f t="shared" si="3"/>
        <v>0</v>
      </c>
      <c r="U79" s="532">
        <f t="shared" si="0"/>
        <v>0</v>
      </c>
      <c r="V79" s="469"/>
      <c r="W79" s="331"/>
      <c r="X79" s="319"/>
      <c r="Y79" s="319"/>
      <c r="Z79" s="319"/>
      <c r="AA79" s="319"/>
      <c r="AB79" s="319"/>
    </row>
    <row r="80" spans="1:28" ht="16.5" customHeight="1">
      <c r="A80" s="467">
        <f t="shared" si="4"/>
        <v>62</v>
      </c>
      <c r="C80" s="530">
        <f t="shared" si="5"/>
        <v>0</v>
      </c>
      <c r="D80" s="530" t="str">
        <f>IF(ISERROR(VLOOKUP(MID($D$3,10,100)&amp;$A80,기획현황!$F:$BR,기획현황!$U$1,FALSE))=TRUE,"",VLOOKUP(MID($D$3,10,100)&amp;$A80,기획현황!$F:$BR,기획현황!$U$1,FALSE))</f>
        <v/>
      </c>
      <c r="E80" s="530" t="str">
        <f>IF(ISERROR(VLOOKUP(MID($D$3,10,100)&amp;$A80,기획현황!$F:$BR,기획현황!$X$1,FALSE))=TRUE,"",VLOOKUP(MID($D$3,10,100)&amp;$A80,기획현황!$F:$BR,기획현황!$X$1,FALSE))</f>
        <v/>
      </c>
      <c r="F80" s="531">
        <f>SUMIF(기획현황!$F:$F,MID($D$3,10,100)&amp;$A80,기획현황!AF:AF)</f>
        <v>0</v>
      </c>
      <c r="G80" s="531">
        <f t="shared" si="6"/>
        <v>0</v>
      </c>
      <c r="H80" s="1168" t="str">
        <f>IF(ISERROR(VLOOKUP(MID($D$3,10,100)&amp;$A80,기획현황!$F:$BS,기획현황!$BB$1,FALSE))=TRUE,"",VLOOKUP(MID($D$3,10,100)&amp;$A80,기획현황!$F:$BS,기획현황!$BB$1,FALSE))</f>
        <v/>
      </c>
      <c r="I80" s="1169">
        <f>SUMIF(기획현황!$F:$F,MID($D$3,10,100)&amp;$A80,기획현황!BI:BI)</f>
        <v>0</v>
      </c>
      <c r="J80" s="1168" t="str">
        <f>IF(ISERROR(VLOOKUP(MID($D$3,10,100)&amp;$A80,기획현황!$F:$BS,기획현황!$BC$1,FALSE))=TRUE,"",VLOOKUP(MID($D$3,10,100)&amp;$A80,기획현황!$F:$BS,기획현황!$BC$1,FALSE))</f>
        <v/>
      </c>
      <c r="K80" s="1169">
        <f>SUMIF(기획현황!$F:$F,MID($D$3,10,100)&amp;$A80,기획현황!BJ:BJ)</f>
        <v>0</v>
      </c>
      <c r="L80" s="1168" t="str">
        <f>IF(ISERROR(VLOOKUP(MID($D$3,10,100)&amp;$A80,기획현황!$F:$BS,기획현황!$BD$1,FALSE))=TRUE,"",VLOOKUP(MID($D$3,10,100)&amp;$A80,기획현황!$F:$BS,기획현황!$BD$1,FALSE))</f>
        <v/>
      </c>
      <c r="M80" s="1169">
        <f>SUMIF(기획현황!$F:$F,MID($D$3,10,100)&amp;$A80,기획현황!BK:BK)</f>
        <v>0</v>
      </c>
      <c r="N80" s="1168" t="str">
        <f>IF(ISERROR(VLOOKUP(MID($D$3,10,100)&amp;$A80,기획현황!$F:$BS,기획현황!$BE$1,FALSE))=TRUE,"",VLOOKUP(MID($D$3,10,100)&amp;$A80,기획현황!$F:$BS,기획현황!$BE$1,FALSE))</f>
        <v/>
      </c>
      <c r="O80" s="1169">
        <f>SUMIF(기획현황!$F:$F,MID($D$3,10,100)&amp;$A80,기획현황!BL:BL)</f>
        <v>0</v>
      </c>
      <c r="P80" s="1168" t="str">
        <f>IF(ISERROR(VLOOKUP(MID($D$3,10,100)&amp;$A80,기획현황!$F:$BS,기획현황!$BF$1,FALSE))=TRUE,"",VLOOKUP(MID($D$3,10,100)&amp;$A80,기획현황!$F:$BS,기획현황!$BF$1,FALSE))</f>
        <v/>
      </c>
      <c r="Q80" s="1169">
        <f>SUMIF(기획현황!$F:$F,MID($D$3,10,100)&amp;$A80,기획현황!BM:BM)</f>
        <v>0</v>
      </c>
      <c r="R80" s="532" t="str">
        <f>IF(ISERROR(VLOOKUP(MID($D$3,10,100)&amp;$A80,기획현황!$F:$BR,기획현황!$AV$1,FALSE))=TRUE,"",VLOOKUP(MID($D$3,10,100)&amp;$A80,기획현황!$F:$BR,기획현황!$AV$1,FALSE))</f>
        <v/>
      </c>
      <c r="S80" s="513"/>
      <c r="T80" s="532">
        <f t="shared" si="3"/>
        <v>0</v>
      </c>
      <c r="U80" s="532">
        <f t="shared" si="0"/>
        <v>0</v>
      </c>
      <c r="V80" s="469"/>
      <c r="W80" s="331"/>
      <c r="X80" s="319"/>
      <c r="Y80" s="319"/>
      <c r="Z80" s="319"/>
      <c r="AA80" s="319"/>
      <c r="AB80" s="319"/>
    </row>
    <row r="81" spans="1:28" ht="16.5" customHeight="1">
      <c r="A81" s="467">
        <f t="shared" si="4"/>
        <v>63</v>
      </c>
      <c r="C81" s="530">
        <f t="shared" si="5"/>
        <v>0</v>
      </c>
      <c r="D81" s="530" t="str">
        <f>IF(ISERROR(VLOOKUP(MID($D$3,10,100)&amp;$A81,기획현황!$F:$BR,기획현황!$U$1,FALSE))=TRUE,"",VLOOKUP(MID($D$3,10,100)&amp;$A81,기획현황!$F:$BR,기획현황!$U$1,FALSE))</f>
        <v/>
      </c>
      <c r="E81" s="530" t="str">
        <f>IF(ISERROR(VLOOKUP(MID($D$3,10,100)&amp;$A81,기획현황!$F:$BR,기획현황!$X$1,FALSE))=TRUE,"",VLOOKUP(MID($D$3,10,100)&amp;$A81,기획현황!$F:$BR,기획현황!$X$1,FALSE))</f>
        <v/>
      </c>
      <c r="F81" s="531">
        <f>SUMIF(기획현황!$F:$F,MID($D$3,10,100)&amp;$A81,기획현황!AF:AF)</f>
        <v>0</v>
      </c>
      <c r="G81" s="531">
        <f t="shared" si="6"/>
        <v>0</v>
      </c>
      <c r="H81" s="1168" t="str">
        <f>IF(ISERROR(VLOOKUP(MID($D$3,10,100)&amp;$A81,기획현황!$F:$BS,기획현황!$BB$1,FALSE))=TRUE,"",VLOOKUP(MID($D$3,10,100)&amp;$A81,기획현황!$F:$BS,기획현황!$BB$1,FALSE))</f>
        <v/>
      </c>
      <c r="I81" s="1169">
        <f>SUMIF(기획현황!$F:$F,MID($D$3,10,100)&amp;$A81,기획현황!BI:BI)</f>
        <v>0</v>
      </c>
      <c r="J81" s="1168" t="str">
        <f>IF(ISERROR(VLOOKUP(MID($D$3,10,100)&amp;$A81,기획현황!$F:$BS,기획현황!$BC$1,FALSE))=TRUE,"",VLOOKUP(MID($D$3,10,100)&amp;$A81,기획현황!$F:$BS,기획현황!$BC$1,FALSE))</f>
        <v/>
      </c>
      <c r="K81" s="1169">
        <f>SUMIF(기획현황!$F:$F,MID($D$3,10,100)&amp;$A81,기획현황!BJ:BJ)</f>
        <v>0</v>
      </c>
      <c r="L81" s="1168" t="str">
        <f>IF(ISERROR(VLOOKUP(MID($D$3,10,100)&amp;$A81,기획현황!$F:$BS,기획현황!$BD$1,FALSE))=TRUE,"",VLOOKUP(MID($D$3,10,100)&amp;$A81,기획현황!$F:$BS,기획현황!$BD$1,FALSE))</f>
        <v/>
      </c>
      <c r="M81" s="1169">
        <f>SUMIF(기획현황!$F:$F,MID($D$3,10,100)&amp;$A81,기획현황!BK:BK)</f>
        <v>0</v>
      </c>
      <c r="N81" s="1168" t="str">
        <f>IF(ISERROR(VLOOKUP(MID($D$3,10,100)&amp;$A81,기획현황!$F:$BS,기획현황!$BE$1,FALSE))=TRUE,"",VLOOKUP(MID($D$3,10,100)&amp;$A81,기획현황!$F:$BS,기획현황!$BE$1,FALSE))</f>
        <v/>
      </c>
      <c r="O81" s="1169">
        <f>SUMIF(기획현황!$F:$F,MID($D$3,10,100)&amp;$A81,기획현황!BL:BL)</f>
        <v>0</v>
      </c>
      <c r="P81" s="1168" t="str">
        <f>IF(ISERROR(VLOOKUP(MID($D$3,10,100)&amp;$A81,기획현황!$F:$BS,기획현황!$BF$1,FALSE))=TRUE,"",VLOOKUP(MID($D$3,10,100)&amp;$A81,기획현황!$F:$BS,기획현황!$BF$1,FALSE))</f>
        <v/>
      </c>
      <c r="Q81" s="1169">
        <f>SUMIF(기획현황!$F:$F,MID($D$3,10,100)&amp;$A81,기획현황!BM:BM)</f>
        <v>0</v>
      </c>
      <c r="R81" s="532" t="str">
        <f>IF(ISERROR(VLOOKUP(MID($D$3,10,100)&amp;$A81,기획현황!$F:$BR,기획현황!$AV$1,FALSE))=TRUE,"",VLOOKUP(MID($D$3,10,100)&amp;$A81,기획현황!$F:$BR,기획현황!$AV$1,FALSE))</f>
        <v/>
      </c>
      <c r="S81" s="513"/>
      <c r="T81" s="532">
        <f t="shared" si="3"/>
        <v>0</v>
      </c>
      <c r="U81" s="532">
        <f t="shared" si="0"/>
        <v>0</v>
      </c>
      <c r="V81" s="469"/>
      <c r="W81" s="331"/>
      <c r="X81" s="319"/>
      <c r="Y81" s="319"/>
      <c r="Z81" s="319"/>
      <c r="AA81" s="319"/>
      <c r="AB81" s="319"/>
    </row>
    <row r="82" spans="1:28" ht="16.5" customHeight="1">
      <c r="A82" s="467">
        <f t="shared" si="4"/>
        <v>64</v>
      </c>
      <c r="C82" s="530">
        <f t="shared" si="5"/>
        <v>0</v>
      </c>
      <c r="D82" s="530" t="str">
        <f>IF(ISERROR(VLOOKUP(MID($D$3,10,100)&amp;$A82,기획현황!$F:$BR,기획현황!$U$1,FALSE))=TRUE,"",VLOOKUP(MID($D$3,10,100)&amp;$A82,기획현황!$F:$BR,기획현황!$U$1,FALSE))</f>
        <v/>
      </c>
      <c r="E82" s="530" t="str">
        <f>IF(ISERROR(VLOOKUP(MID($D$3,10,100)&amp;$A82,기획현황!$F:$BR,기획현황!$X$1,FALSE))=TRUE,"",VLOOKUP(MID($D$3,10,100)&amp;$A82,기획현황!$F:$BR,기획현황!$X$1,FALSE))</f>
        <v/>
      </c>
      <c r="F82" s="531">
        <f>SUMIF(기획현황!$F:$F,MID($D$3,10,100)&amp;$A82,기획현황!AF:AF)</f>
        <v>0</v>
      </c>
      <c r="G82" s="531">
        <f t="shared" si="6"/>
        <v>0</v>
      </c>
      <c r="H82" s="1168" t="str">
        <f>IF(ISERROR(VLOOKUP(MID($D$3,10,100)&amp;$A82,기획현황!$F:$BS,기획현황!$BB$1,FALSE))=TRUE,"",VLOOKUP(MID($D$3,10,100)&amp;$A82,기획현황!$F:$BS,기획현황!$BB$1,FALSE))</f>
        <v/>
      </c>
      <c r="I82" s="1169">
        <f>SUMIF(기획현황!$F:$F,MID($D$3,10,100)&amp;$A82,기획현황!BI:BI)</f>
        <v>0</v>
      </c>
      <c r="J82" s="1168" t="str">
        <f>IF(ISERROR(VLOOKUP(MID($D$3,10,100)&amp;$A82,기획현황!$F:$BS,기획현황!$BC$1,FALSE))=TRUE,"",VLOOKUP(MID($D$3,10,100)&amp;$A82,기획현황!$F:$BS,기획현황!$BC$1,FALSE))</f>
        <v/>
      </c>
      <c r="K82" s="1169">
        <f>SUMIF(기획현황!$F:$F,MID($D$3,10,100)&amp;$A82,기획현황!BJ:BJ)</f>
        <v>0</v>
      </c>
      <c r="L82" s="1168" t="str">
        <f>IF(ISERROR(VLOOKUP(MID($D$3,10,100)&amp;$A82,기획현황!$F:$BS,기획현황!$BD$1,FALSE))=TRUE,"",VLOOKUP(MID($D$3,10,100)&amp;$A82,기획현황!$F:$BS,기획현황!$BD$1,FALSE))</f>
        <v/>
      </c>
      <c r="M82" s="1169">
        <f>SUMIF(기획현황!$F:$F,MID($D$3,10,100)&amp;$A82,기획현황!BK:BK)</f>
        <v>0</v>
      </c>
      <c r="N82" s="1168" t="str">
        <f>IF(ISERROR(VLOOKUP(MID($D$3,10,100)&amp;$A82,기획현황!$F:$BS,기획현황!$BE$1,FALSE))=TRUE,"",VLOOKUP(MID($D$3,10,100)&amp;$A82,기획현황!$F:$BS,기획현황!$BE$1,FALSE))</f>
        <v/>
      </c>
      <c r="O82" s="1169">
        <f>SUMIF(기획현황!$F:$F,MID($D$3,10,100)&amp;$A82,기획현황!BL:BL)</f>
        <v>0</v>
      </c>
      <c r="P82" s="1168" t="str">
        <f>IF(ISERROR(VLOOKUP(MID($D$3,10,100)&amp;$A82,기획현황!$F:$BS,기획현황!$BF$1,FALSE))=TRUE,"",VLOOKUP(MID($D$3,10,100)&amp;$A82,기획현황!$F:$BS,기획현황!$BF$1,FALSE))</f>
        <v/>
      </c>
      <c r="Q82" s="1169">
        <f>SUMIF(기획현황!$F:$F,MID($D$3,10,100)&amp;$A82,기획현황!BM:BM)</f>
        <v>0</v>
      </c>
      <c r="R82" s="532" t="str">
        <f>IF(ISERROR(VLOOKUP(MID($D$3,10,100)&amp;$A82,기획현황!$F:$BR,기획현황!$AV$1,FALSE))=TRUE,"",VLOOKUP(MID($D$3,10,100)&amp;$A82,기획현황!$F:$BR,기획현황!$AV$1,FALSE))</f>
        <v/>
      </c>
      <c r="S82" s="513"/>
      <c r="T82" s="532">
        <f t="shared" si="3"/>
        <v>0</v>
      </c>
      <c r="U82" s="532">
        <f t="shared" si="0"/>
        <v>0</v>
      </c>
      <c r="V82" s="469"/>
      <c r="W82" s="331"/>
      <c r="X82" s="319"/>
      <c r="Y82" s="319"/>
      <c r="Z82" s="319"/>
      <c r="AA82" s="319"/>
      <c r="AB82" s="319"/>
    </row>
    <row r="83" spans="1:28" ht="16.5" customHeight="1">
      <c r="A83" s="467">
        <f t="shared" si="4"/>
        <v>65</v>
      </c>
      <c r="C83" s="530">
        <f t="shared" si="5"/>
        <v>0</v>
      </c>
      <c r="D83" s="530" t="str">
        <f>IF(ISERROR(VLOOKUP(MID($D$3,10,100)&amp;$A83,기획현황!$F:$BR,기획현황!$U$1,FALSE))=TRUE,"",VLOOKUP(MID($D$3,10,100)&amp;$A83,기획현황!$F:$BR,기획현황!$U$1,FALSE))</f>
        <v/>
      </c>
      <c r="E83" s="530" t="str">
        <f>IF(ISERROR(VLOOKUP(MID($D$3,10,100)&amp;$A83,기획현황!$F:$BR,기획현황!$X$1,FALSE))=TRUE,"",VLOOKUP(MID($D$3,10,100)&amp;$A83,기획현황!$F:$BR,기획현황!$X$1,FALSE))</f>
        <v/>
      </c>
      <c r="F83" s="531">
        <f>SUMIF(기획현황!$F:$F,MID($D$3,10,100)&amp;$A83,기획현황!AF:AF)</f>
        <v>0</v>
      </c>
      <c r="G83" s="531">
        <f t="shared" si="6"/>
        <v>0</v>
      </c>
      <c r="H83" s="1168" t="str">
        <f>IF(ISERROR(VLOOKUP(MID($D$3,10,100)&amp;$A83,기획현황!$F:$BS,기획현황!$BB$1,FALSE))=TRUE,"",VLOOKUP(MID($D$3,10,100)&amp;$A83,기획현황!$F:$BS,기획현황!$BB$1,FALSE))</f>
        <v/>
      </c>
      <c r="I83" s="1169">
        <f>SUMIF(기획현황!$F:$F,MID($D$3,10,100)&amp;$A83,기획현황!BI:BI)</f>
        <v>0</v>
      </c>
      <c r="J83" s="1168" t="str">
        <f>IF(ISERROR(VLOOKUP(MID($D$3,10,100)&amp;$A83,기획현황!$F:$BS,기획현황!$BC$1,FALSE))=TRUE,"",VLOOKUP(MID($D$3,10,100)&amp;$A83,기획현황!$F:$BS,기획현황!$BC$1,FALSE))</f>
        <v/>
      </c>
      <c r="K83" s="1169">
        <f>SUMIF(기획현황!$F:$F,MID($D$3,10,100)&amp;$A83,기획현황!BJ:BJ)</f>
        <v>0</v>
      </c>
      <c r="L83" s="1168" t="str">
        <f>IF(ISERROR(VLOOKUP(MID($D$3,10,100)&amp;$A83,기획현황!$F:$BS,기획현황!$BD$1,FALSE))=TRUE,"",VLOOKUP(MID($D$3,10,100)&amp;$A83,기획현황!$F:$BS,기획현황!$BD$1,FALSE))</f>
        <v/>
      </c>
      <c r="M83" s="1169">
        <f>SUMIF(기획현황!$F:$F,MID($D$3,10,100)&amp;$A83,기획현황!BK:BK)</f>
        <v>0</v>
      </c>
      <c r="N83" s="1168" t="str">
        <f>IF(ISERROR(VLOOKUP(MID($D$3,10,100)&amp;$A83,기획현황!$F:$BS,기획현황!$BE$1,FALSE))=TRUE,"",VLOOKUP(MID($D$3,10,100)&amp;$A83,기획현황!$F:$BS,기획현황!$BE$1,FALSE))</f>
        <v/>
      </c>
      <c r="O83" s="1169">
        <f>SUMIF(기획현황!$F:$F,MID($D$3,10,100)&amp;$A83,기획현황!BL:BL)</f>
        <v>0</v>
      </c>
      <c r="P83" s="1168" t="str">
        <f>IF(ISERROR(VLOOKUP(MID($D$3,10,100)&amp;$A83,기획현황!$F:$BS,기획현황!$BF$1,FALSE))=TRUE,"",VLOOKUP(MID($D$3,10,100)&amp;$A83,기획현황!$F:$BS,기획현황!$BF$1,FALSE))</f>
        <v/>
      </c>
      <c r="Q83" s="1169">
        <f>SUMIF(기획현황!$F:$F,MID($D$3,10,100)&amp;$A83,기획현황!BM:BM)</f>
        <v>0</v>
      </c>
      <c r="R83" s="532" t="str">
        <f>IF(ISERROR(VLOOKUP(MID($D$3,10,100)&amp;$A83,기획현황!$F:$BR,기획현황!$AV$1,FALSE))=TRUE,"",VLOOKUP(MID($D$3,10,100)&amp;$A83,기획현황!$F:$BR,기획현황!$AV$1,FALSE))</f>
        <v/>
      </c>
      <c r="S83" s="513"/>
      <c r="T83" s="532">
        <f t="shared" si="3"/>
        <v>0</v>
      </c>
      <c r="U83" s="532">
        <f t="shared" ref="U83:U128" si="7">IF(ISERROR(IF($S83=0,$R83,$S83)*$G83)=TRUE,0,IF($S83=0,$R83,$S83)*$G83)</f>
        <v>0</v>
      </c>
      <c r="V83" s="469"/>
      <c r="W83" s="331"/>
      <c r="X83" s="319"/>
      <c r="Y83" s="319"/>
      <c r="Z83" s="319"/>
      <c r="AA83" s="319"/>
      <c r="AB83" s="319"/>
    </row>
    <row r="84" spans="1:28" ht="16.5" customHeight="1">
      <c r="A84" s="467">
        <f t="shared" si="4"/>
        <v>66</v>
      </c>
      <c r="C84" s="530">
        <f t="shared" si="5"/>
        <v>0</v>
      </c>
      <c r="D84" s="530" t="str">
        <f>IF(ISERROR(VLOOKUP(MID($D$3,10,100)&amp;$A84,기획현황!$F:$BR,기획현황!$U$1,FALSE))=TRUE,"",VLOOKUP(MID($D$3,10,100)&amp;$A84,기획현황!$F:$BR,기획현황!$U$1,FALSE))</f>
        <v/>
      </c>
      <c r="E84" s="530" t="str">
        <f>IF(ISERROR(VLOOKUP(MID($D$3,10,100)&amp;$A84,기획현황!$F:$BR,기획현황!$X$1,FALSE))=TRUE,"",VLOOKUP(MID($D$3,10,100)&amp;$A84,기획현황!$F:$BR,기획현황!$X$1,FALSE))</f>
        <v/>
      </c>
      <c r="F84" s="531">
        <f>SUMIF(기획현황!$F:$F,MID($D$3,10,100)&amp;$A84,기획현황!AF:AF)</f>
        <v>0</v>
      </c>
      <c r="G84" s="531">
        <f t="shared" si="6"/>
        <v>0</v>
      </c>
      <c r="H84" s="1168" t="str">
        <f>IF(ISERROR(VLOOKUP(MID($D$3,10,100)&amp;$A84,기획현황!$F:$BS,기획현황!$BB$1,FALSE))=TRUE,"",VLOOKUP(MID($D$3,10,100)&amp;$A84,기획현황!$F:$BS,기획현황!$BB$1,FALSE))</f>
        <v/>
      </c>
      <c r="I84" s="1169">
        <f>SUMIF(기획현황!$F:$F,MID($D$3,10,100)&amp;$A84,기획현황!BI:BI)</f>
        <v>0</v>
      </c>
      <c r="J84" s="1168" t="str">
        <f>IF(ISERROR(VLOOKUP(MID($D$3,10,100)&amp;$A84,기획현황!$F:$BS,기획현황!$BC$1,FALSE))=TRUE,"",VLOOKUP(MID($D$3,10,100)&amp;$A84,기획현황!$F:$BS,기획현황!$BC$1,FALSE))</f>
        <v/>
      </c>
      <c r="K84" s="1169">
        <f>SUMIF(기획현황!$F:$F,MID($D$3,10,100)&amp;$A84,기획현황!BJ:BJ)</f>
        <v>0</v>
      </c>
      <c r="L84" s="1168" t="str">
        <f>IF(ISERROR(VLOOKUP(MID($D$3,10,100)&amp;$A84,기획현황!$F:$BS,기획현황!$BD$1,FALSE))=TRUE,"",VLOOKUP(MID($D$3,10,100)&amp;$A84,기획현황!$F:$BS,기획현황!$BD$1,FALSE))</f>
        <v/>
      </c>
      <c r="M84" s="1169">
        <f>SUMIF(기획현황!$F:$F,MID($D$3,10,100)&amp;$A84,기획현황!BK:BK)</f>
        <v>0</v>
      </c>
      <c r="N84" s="1168" t="str">
        <f>IF(ISERROR(VLOOKUP(MID($D$3,10,100)&amp;$A84,기획현황!$F:$BS,기획현황!$BE$1,FALSE))=TRUE,"",VLOOKUP(MID($D$3,10,100)&amp;$A84,기획현황!$F:$BS,기획현황!$BE$1,FALSE))</f>
        <v/>
      </c>
      <c r="O84" s="1169">
        <f>SUMIF(기획현황!$F:$F,MID($D$3,10,100)&amp;$A84,기획현황!BL:BL)</f>
        <v>0</v>
      </c>
      <c r="P84" s="1168" t="str">
        <f>IF(ISERROR(VLOOKUP(MID($D$3,10,100)&amp;$A84,기획현황!$F:$BS,기획현황!$BF$1,FALSE))=TRUE,"",VLOOKUP(MID($D$3,10,100)&amp;$A84,기획현황!$F:$BS,기획현황!$BF$1,FALSE))</f>
        <v/>
      </c>
      <c r="Q84" s="1169">
        <f>SUMIF(기획현황!$F:$F,MID($D$3,10,100)&amp;$A84,기획현황!BM:BM)</f>
        <v>0</v>
      </c>
      <c r="R84" s="532" t="str">
        <f>IF(ISERROR(VLOOKUP(MID($D$3,10,100)&amp;$A84,기획현황!$F:$BR,기획현황!$AV$1,FALSE))=TRUE,"",VLOOKUP(MID($D$3,10,100)&amp;$A84,기획현황!$F:$BR,기획현황!$AV$1,FALSE))</f>
        <v/>
      </c>
      <c r="S84" s="513"/>
      <c r="T84" s="532">
        <f t="shared" ref="T84:T128" si="8">IF(ISERROR($R84*$F84)=TRUE,0,$R84*$F84)</f>
        <v>0</v>
      </c>
      <c r="U84" s="532">
        <f t="shared" si="7"/>
        <v>0</v>
      </c>
      <c r="V84" s="469"/>
      <c r="W84" s="331"/>
      <c r="X84" s="319"/>
      <c r="Y84" s="319"/>
      <c r="Z84" s="319"/>
      <c r="AA84" s="319"/>
      <c r="AB84" s="319"/>
    </row>
    <row r="85" spans="1:28" ht="16.5" customHeight="1">
      <c r="A85" s="467">
        <f t="shared" ref="A85:A128" si="9">A84+1</f>
        <v>67</v>
      </c>
      <c r="C85" s="530">
        <f t="shared" si="5"/>
        <v>0</v>
      </c>
      <c r="D85" s="530" t="str">
        <f>IF(ISERROR(VLOOKUP(MID($D$3,10,100)&amp;$A85,기획현황!$F:$BR,기획현황!$U$1,FALSE))=TRUE,"",VLOOKUP(MID($D$3,10,100)&amp;$A85,기획현황!$F:$BR,기획현황!$U$1,FALSE))</f>
        <v/>
      </c>
      <c r="E85" s="530" t="str">
        <f>IF(ISERROR(VLOOKUP(MID($D$3,10,100)&amp;$A85,기획현황!$F:$BR,기획현황!$X$1,FALSE))=TRUE,"",VLOOKUP(MID($D$3,10,100)&amp;$A85,기획현황!$F:$BR,기획현황!$X$1,FALSE))</f>
        <v/>
      </c>
      <c r="F85" s="531">
        <f>SUMIF(기획현황!$F:$F,MID($D$3,10,100)&amp;$A85,기획현황!AF:AF)</f>
        <v>0</v>
      </c>
      <c r="G85" s="531">
        <f t="shared" si="6"/>
        <v>0</v>
      </c>
      <c r="H85" s="1168" t="str">
        <f>IF(ISERROR(VLOOKUP(MID($D$3,10,100)&amp;$A85,기획현황!$F:$BS,기획현황!$BB$1,FALSE))=TRUE,"",VLOOKUP(MID($D$3,10,100)&amp;$A85,기획현황!$F:$BS,기획현황!$BB$1,FALSE))</f>
        <v/>
      </c>
      <c r="I85" s="1169">
        <f>SUMIF(기획현황!$F:$F,MID($D$3,10,100)&amp;$A85,기획현황!BI:BI)</f>
        <v>0</v>
      </c>
      <c r="J85" s="1168" t="str">
        <f>IF(ISERROR(VLOOKUP(MID($D$3,10,100)&amp;$A85,기획현황!$F:$BS,기획현황!$BC$1,FALSE))=TRUE,"",VLOOKUP(MID($D$3,10,100)&amp;$A85,기획현황!$F:$BS,기획현황!$BC$1,FALSE))</f>
        <v/>
      </c>
      <c r="K85" s="1169">
        <f>SUMIF(기획현황!$F:$F,MID($D$3,10,100)&amp;$A85,기획현황!BJ:BJ)</f>
        <v>0</v>
      </c>
      <c r="L85" s="1168" t="str">
        <f>IF(ISERROR(VLOOKUP(MID($D$3,10,100)&amp;$A85,기획현황!$F:$BS,기획현황!$BD$1,FALSE))=TRUE,"",VLOOKUP(MID($D$3,10,100)&amp;$A85,기획현황!$F:$BS,기획현황!$BD$1,FALSE))</f>
        <v/>
      </c>
      <c r="M85" s="1169">
        <f>SUMIF(기획현황!$F:$F,MID($D$3,10,100)&amp;$A85,기획현황!BK:BK)</f>
        <v>0</v>
      </c>
      <c r="N85" s="1168" t="str">
        <f>IF(ISERROR(VLOOKUP(MID($D$3,10,100)&amp;$A85,기획현황!$F:$BS,기획현황!$BE$1,FALSE))=TRUE,"",VLOOKUP(MID($D$3,10,100)&amp;$A85,기획현황!$F:$BS,기획현황!$BE$1,FALSE))</f>
        <v/>
      </c>
      <c r="O85" s="1169">
        <f>SUMIF(기획현황!$F:$F,MID($D$3,10,100)&amp;$A85,기획현황!BL:BL)</f>
        <v>0</v>
      </c>
      <c r="P85" s="1168" t="str">
        <f>IF(ISERROR(VLOOKUP(MID($D$3,10,100)&amp;$A85,기획현황!$F:$BS,기획현황!$BF$1,FALSE))=TRUE,"",VLOOKUP(MID($D$3,10,100)&amp;$A85,기획현황!$F:$BS,기획현황!$BF$1,FALSE))</f>
        <v/>
      </c>
      <c r="Q85" s="1169">
        <f>SUMIF(기획현황!$F:$F,MID($D$3,10,100)&amp;$A85,기획현황!BM:BM)</f>
        <v>0</v>
      </c>
      <c r="R85" s="532" t="str">
        <f>IF(ISERROR(VLOOKUP(MID($D$3,10,100)&amp;$A85,기획현황!$F:$BR,기획현황!$AV$1,FALSE))=TRUE,"",VLOOKUP(MID($D$3,10,100)&amp;$A85,기획현황!$F:$BR,기획현황!$AV$1,FALSE))</f>
        <v/>
      </c>
      <c r="S85" s="513"/>
      <c r="T85" s="532">
        <f t="shared" si="8"/>
        <v>0</v>
      </c>
      <c r="U85" s="532">
        <f t="shared" si="7"/>
        <v>0</v>
      </c>
      <c r="V85" s="469"/>
      <c r="W85" s="331"/>
      <c r="X85" s="319"/>
      <c r="Y85" s="319"/>
      <c r="Z85" s="319"/>
      <c r="AA85" s="319"/>
      <c r="AB85" s="319"/>
    </row>
    <row r="86" spans="1:28" ht="16.5" customHeight="1">
      <c r="A86" s="467">
        <f t="shared" si="9"/>
        <v>68</v>
      </c>
      <c r="C86" s="530">
        <f t="shared" si="5"/>
        <v>0</v>
      </c>
      <c r="D86" s="530" t="str">
        <f>IF(ISERROR(VLOOKUP(MID($D$3,10,100)&amp;$A86,기획현황!$F:$BR,기획현황!$U$1,FALSE))=TRUE,"",VLOOKUP(MID($D$3,10,100)&amp;$A86,기획현황!$F:$BR,기획현황!$U$1,FALSE))</f>
        <v/>
      </c>
      <c r="E86" s="530" t="str">
        <f>IF(ISERROR(VLOOKUP(MID($D$3,10,100)&amp;$A86,기획현황!$F:$BR,기획현황!$X$1,FALSE))=TRUE,"",VLOOKUP(MID($D$3,10,100)&amp;$A86,기획현황!$F:$BR,기획현황!$X$1,FALSE))</f>
        <v/>
      </c>
      <c r="F86" s="531">
        <f>SUMIF(기획현황!$F:$F,MID($D$3,10,100)&amp;$A86,기획현황!AF:AF)</f>
        <v>0</v>
      </c>
      <c r="G86" s="531">
        <f t="shared" si="6"/>
        <v>0</v>
      </c>
      <c r="H86" s="1168" t="str">
        <f>IF(ISERROR(VLOOKUP(MID($D$3,10,100)&amp;$A86,기획현황!$F:$BS,기획현황!$BB$1,FALSE))=TRUE,"",VLOOKUP(MID($D$3,10,100)&amp;$A86,기획현황!$F:$BS,기획현황!$BB$1,FALSE))</f>
        <v/>
      </c>
      <c r="I86" s="1169">
        <f>SUMIF(기획현황!$F:$F,MID($D$3,10,100)&amp;$A86,기획현황!BI:BI)</f>
        <v>0</v>
      </c>
      <c r="J86" s="1168" t="str">
        <f>IF(ISERROR(VLOOKUP(MID($D$3,10,100)&amp;$A86,기획현황!$F:$BS,기획현황!$BC$1,FALSE))=TRUE,"",VLOOKUP(MID($D$3,10,100)&amp;$A86,기획현황!$F:$BS,기획현황!$BC$1,FALSE))</f>
        <v/>
      </c>
      <c r="K86" s="1169">
        <f>SUMIF(기획현황!$F:$F,MID($D$3,10,100)&amp;$A86,기획현황!BJ:BJ)</f>
        <v>0</v>
      </c>
      <c r="L86" s="1168" t="str">
        <f>IF(ISERROR(VLOOKUP(MID($D$3,10,100)&amp;$A86,기획현황!$F:$BS,기획현황!$BD$1,FALSE))=TRUE,"",VLOOKUP(MID($D$3,10,100)&amp;$A86,기획현황!$F:$BS,기획현황!$BD$1,FALSE))</f>
        <v/>
      </c>
      <c r="M86" s="1169">
        <f>SUMIF(기획현황!$F:$F,MID($D$3,10,100)&amp;$A86,기획현황!BK:BK)</f>
        <v>0</v>
      </c>
      <c r="N86" s="1168" t="str">
        <f>IF(ISERROR(VLOOKUP(MID($D$3,10,100)&amp;$A86,기획현황!$F:$BS,기획현황!$BE$1,FALSE))=TRUE,"",VLOOKUP(MID($D$3,10,100)&amp;$A86,기획현황!$F:$BS,기획현황!$BE$1,FALSE))</f>
        <v/>
      </c>
      <c r="O86" s="1169">
        <f>SUMIF(기획현황!$F:$F,MID($D$3,10,100)&amp;$A86,기획현황!BL:BL)</f>
        <v>0</v>
      </c>
      <c r="P86" s="1168" t="str">
        <f>IF(ISERROR(VLOOKUP(MID($D$3,10,100)&amp;$A86,기획현황!$F:$BS,기획현황!$BF$1,FALSE))=TRUE,"",VLOOKUP(MID($D$3,10,100)&amp;$A86,기획현황!$F:$BS,기획현황!$BF$1,FALSE))</f>
        <v/>
      </c>
      <c r="Q86" s="1169">
        <f>SUMIF(기획현황!$F:$F,MID($D$3,10,100)&amp;$A86,기획현황!BM:BM)</f>
        <v>0</v>
      </c>
      <c r="R86" s="532" t="str">
        <f>IF(ISERROR(VLOOKUP(MID($D$3,10,100)&amp;$A86,기획현황!$F:$BR,기획현황!$AV$1,FALSE))=TRUE,"",VLOOKUP(MID($D$3,10,100)&amp;$A86,기획현황!$F:$BR,기획현황!$AV$1,FALSE))</f>
        <v/>
      </c>
      <c r="S86" s="513"/>
      <c r="T86" s="532">
        <f t="shared" si="8"/>
        <v>0</v>
      </c>
      <c r="U86" s="532">
        <f t="shared" si="7"/>
        <v>0</v>
      </c>
      <c r="V86" s="469"/>
      <c r="W86" s="331"/>
      <c r="X86" s="319"/>
      <c r="Y86" s="319"/>
      <c r="Z86" s="319"/>
      <c r="AA86" s="319"/>
      <c r="AB86" s="319"/>
    </row>
    <row r="87" spans="1:28" ht="16.5" customHeight="1">
      <c r="A87" s="467">
        <f t="shared" si="9"/>
        <v>69</v>
      </c>
      <c r="C87" s="530">
        <f t="shared" si="5"/>
        <v>0</v>
      </c>
      <c r="D87" s="530" t="str">
        <f>IF(ISERROR(VLOOKUP(MID($D$3,10,100)&amp;$A87,기획현황!$F:$BR,기획현황!$U$1,FALSE))=TRUE,"",VLOOKUP(MID($D$3,10,100)&amp;$A87,기획현황!$F:$BR,기획현황!$U$1,FALSE))</f>
        <v/>
      </c>
      <c r="E87" s="530" t="str">
        <f>IF(ISERROR(VLOOKUP(MID($D$3,10,100)&amp;$A87,기획현황!$F:$BR,기획현황!$X$1,FALSE))=TRUE,"",VLOOKUP(MID($D$3,10,100)&amp;$A87,기획현황!$F:$BR,기획현황!$X$1,FALSE))</f>
        <v/>
      </c>
      <c r="F87" s="531">
        <f>SUMIF(기획현황!$F:$F,MID($D$3,10,100)&amp;$A87,기획현황!AF:AF)</f>
        <v>0</v>
      </c>
      <c r="G87" s="531">
        <f t="shared" si="6"/>
        <v>0</v>
      </c>
      <c r="H87" s="1168" t="str">
        <f>IF(ISERROR(VLOOKUP(MID($D$3,10,100)&amp;$A87,기획현황!$F:$BS,기획현황!$BB$1,FALSE))=TRUE,"",VLOOKUP(MID($D$3,10,100)&amp;$A87,기획현황!$F:$BS,기획현황!$BB$1,FALSE))</f>
        <v/>
      </c>
      <c r="I87" s="1169">
        <f>SUMIF(기획현황!$F:$F,MID($D$3,10,100)&amp;$A87,기획현황!BI:BI)</f>
        <v>0</v>
      </c>
      <c r="J87" s="1168" t="str">
        <f>IF(ISERROR(VLOOKUP(MID($D$3,10,100)&amp;$A87,기획현황!$F:$BS,기획현황!$BC$1,FALSE))=TRUE,"",VLOOKUP(MID($D$3,10,100)&amp;$A87,기획현황!$F:$BS,기획현황!$BC$1,FALSE))</f>
        <v/>
      </c>
      <c r="K87" s="1169">
        <f>SUMIF(기획현황!$F:$F,MID($D$3,10,100)&amp;$A87,기획현황!BJ:BJ)</f>
        <v>0</v>
      </c>
      <c r="L87" s="1168" t="str">
        <f>IF(ISERROR(VLOOKUP(MID($D$3,10,100)&amp;$A87,기획현황!$F:$BS,기획현황!$BD$1,FALSE))=TRUE,"",VLOOKUP(MID($D$3,10,100)&amp;$A87,기획현황!$F:$BS,기획현황!$BD$1,FALSE))</f>
        <v/>
      </c>
      <c r="M87" s="1169">
        <f>SUMIF(기획현황!$F:$F,MID($D$3,10,100)&amp;$A87,기획현황!BK:BK)</f>
        <v>0</v>
      </c>
      <c r="N87" s="1168" t="str">
        <f>IF(ISERROR(VLOOKUP(MID($D$3,10,100)&amp;$A87,기획현황!$F:$BS,기획현황!$BE$1,FALSE))=TRUE,"",VLOOKUP(MID($D$3,10,100)&amp;$A87,기획현황!$F:$BS,기획현황!$BE$1,FALSE))</f>
        <v/>
      </c>
      <c r="O87" s="1169">
        <f>SUMIF(기획현황!$F:$F,MID($D$3,10,100)&amp;$A87,기획현황!BL:BL)</f>
        <v>0</v>
      </c>
      <c r="P87" s="1168" t="str">
        <f>IF(ISERROR(VLOOKUP(MID($D$3,10,100)&amp;$A87,기획현황!$F:$BS,기획현황!$BF$1,FALSE))=TRUE,"",VLOOKUP(MID($D$3,10,100)&amp;$A87,기획현황!$F:$BS,기획현황!$BF$1,FALSE))</f>
        <v/>
      </c>
      <c r="Q87" s="1169">
        <f>SUMIF(기획현황!$F:$F,MID($D$3,10,100)&amp;$A87,기획현황!BM:BM)</f>
        <v>0</v>
      </c>
      <c r="R87" s="532" t="str">
        <f>IF(ISERROR(VLOOKUP(MID($D$3,10,100)&amp;$A87,기획현황!$F:$BR,기획현황!$AV$1,FALSE))=TRUE,"",VLOOKUP(MID($D$3,10,100)&amp;$A87,기획현황!$F:$BR,기획현황!$AV$1,FALSE))</f>
        <v/>
      </c>
      <c r="S87" s="513"/>
      <c r="T87" s="532">
        <f t="shared" si="8"/>
        <v>0</v>
      </c>
      <c r="U87" s="532">
        <f t="shared" si="7"/>
        <v>0</v>
      </c>
      <c r="V87" s="469"/>
      <c r="W87" s="331"/>
      <c r="X87" s="319"/>
      <c r="Y87" s="319"/>
      <c r="Z87" s="319"/>
      <c r="AA87" s="319"/>
      <c r="AB87" s="319"/>
    </row>
    <row r="88" spans="1:28" ht="16.5" customHeight="1">
      <c r="A88" s="467">
        <f t="shared" si="9"/>
        <v>70</v>
      </c>
      <c r="C88" s="530">
        <f t="shared" si="5"/>
        <v>0</v>
      </c>
      <c r="D88" s="530" t="str">
        <f>IF(ISERROR(VLOOKUP(MID($D$3,10,100)&amp;$A88,기획현황!$F:$BR,기획현황!$U$1,FALSE))=TRUE,"",VLOOKUP(MID($D$3,10,100)&amp;$A88,기획현황!$F:$BR,기획현황!$U$1,FALSE))</f>
        <v/>
      </c>
      <c r="E88" s="530" t="str">
        <f>IF(ISERROR(VLOOKUP(MID($D$3,10,100)&amp;$A88,기획현황!$F:$BR,기획현황!$X$1,FALSE))=TRUE,"",VLOOKUP(MID($D$3,10,100)&amp;$A88,기획현황!$F:$BR,기획현황!$X$1,FALSE))</f>
        <v/>
      </c>
      <c r="F88" s="531">
        <f>SUMIF(기획현황!$F:$F,MID($D$3,10,100)&amp;$A88,기획현황!AF:AF)</f>
        <v>0</v>
      </c>
      <c r="G88" s="531">
        <f t="shared" si="6"/>
        <v>0</v>
      </c>
      <c r="H88" s="1168" t="str">
        <f>IF(ISERROR(VLOOKUP(MID($D$3,10,100)&amp;$A88,기획현황!$F:$BS,기획현황!$BB$1,FALSE))=TRUE,"",VLOOKUP(MID($D$3,10,100)&amp;$A88,기획현황!$F:$BS,기획현황!$BB$1,FALSE))</f>
        <v/>
      </c>
      <c r="I88" s="1169">
        <f>SUMIF(기획현황!$F:$F,MID($D$3,10,100)&amp;$A88,기획현황!BI:BI)</f>
        <v>0</v>
      </c>
      <c r="J88" s="1168" t="str">
        <f>IF(ISERROR(VLOOKUP(MID($D$3,10,100)&amp;$A88,기획현황!$F:$BS,기획현황!$BC$1,FALSE))=TRUE,"",VLOOKUP(MID($D$3,10,100)&amp;$A88,기획현황!$F:$BS,기획현황!$BC$1,FALSE))</f>
        <v/>
      </c>
      <c r="K88" s="1169">
        <f>SUMIF(기획현황!$F:$F,MID($D$3,10,100)&amp;$A88,기획현황!BJ:BJ)</f>
        <v>0</v>
      </c>
      <c r="L88" s="1168" t="str">
        <f>IF(ISERROR(VLOOKUP(MID($D$3,10,100)&amp;$A88,기획현황!$F:$BS,기획현황!$BD$1,FALSE))=TRUE,"",VLOOKUP(MID($D$3,10,100)&amp;$A88,기획현황!$F:$BS,기획현황!$BD$1,FALSE))</f>
        <v/>
      </c>
      <c r="M88" s="1169">
        <f>SUMIF(기획현황!$F:$F,MID($D$3,10,100)&amp;$A88,기획현황!BK:BK)</f>
        <v>0</v>
      </c>
      <c r="N88" s="1168" t="str">
        <f>IF(ISERROR(VLOOKUP(MID($D$3,10,100)&amp;$A88,기획현황!$F:$BS,기획현황!$BE$1,FALSE))=TRUE,"",VLOOKUP(MID($D$3,10,100)&amp;$A88,기획현황!$F:$BS,기획현황!$BE$1,FALSE))</f>
        <v/>
      </c>
      <c r="O88" s="1169">
        <f>SUMIF(기획현황!$F:$F,MID($D$3,10,100)&amp;$A88,기획현황!BL:BL)</f>
        <v>0</v>
      </c>
      <c r="P88" s="1168" t="str">
        <f>IF(ISERROR(VLOOKUP(MID($D$3,10,100)&amp;$A88,기획현황!$F:$BS,기획현황!$BF$1,FALSE))=TRUE,"",VLOOKUP(MID($D$3,10,100)&amp;$A88,기획현황!$F:$BS,기획현황!$BF$1,FALSE))</f>
        <v/>
      </c>
      <c r="Q88" s="1169">
        <f>SUMIF(기획현황!$F:$F,MID($D$3,10,100)&amp;$A88,기획현황!BM:BM)</f>
        <v>0</v>
      </c>
      <c r="R88" s="532" t="str">
        <f>IF(ISERROR(VLOOKUP(MID($D$3,10,100)&amp;$A88,기획현황!$F:$BR,기획현황!$AV$1,FALSE))=TRUE,"",VLOOKUP(MID($D$3,10,100)&amp;$A88,기획현황!$F:$BR,기획현황!$AV$1,FALSE))</f>
        <v/>
      </c>
      <c r="S88" s="513"/>
      <c r="T88" s="532">
        <f t="shared" si="8"/>
        <v>0</v>
      </c>
      <c r="U88" s="532">
        <f t="shared" si="7"/>
        <v>0</v>
      </c>
      <c r="V88" s="469"/>
      <c r="W88" s="331"/>
      <c r="X88" s="319"/>
      <c r="Y88" s="319"/>
      <c r="Z88" s="319"/>
      <c r="AA88" s="319"/>
      <c r="AB88" s="319"/>
    </row>
    <row r="89" spans="1:28" ht="16.5" customHeight="1">
      <c r="A89" s="467">
        <f t="shared" si="9"/>
        <v>71</v>
      </c>
      <c r="C89" s="530">
        <f t="shared" si="5"/>
        <v>0</v>
      </c>
      <c r="D89" s="530" t="str">
        <f>IF(ISERROR(VLOOKUP(MID($D$3,10,100)&amp;$A89,기획현황!$F:$BR,기획현황!$U$1,FALSE))=TRUE,"",VLOOKUP(MID($D$3,10,100)&amp;$A89,기획현황!$F:$BR,기획현황!$U$1,FALSE))</f>
        <v/>
      </c>
      <c r="E89" s="530" t="str">
        <f>IF(ISERROR(VLOOKUP(MID($D$3,10,100)&amp;$A89,기획현황!$F:$BR,기획현황!$X$1,FALSE))=TRUE,"",VLOOKUP(MID($D$3,10,100)&amp;$A89,기획현황!$F:$BR,기획현황!$X$1,FALSE))</f>
        <v/>
      </c>
      <c r="F89" s="531">
        <f>SUMIF(기획현황!$F:$F,MID($D$3,10,100)&amp;$A89,기획현황!AF:AF)</f>
        <v>0</v>
      </c>
      <c r="G89" s="531">
        <f t="shared" si="6"/>
        <v>0</v>
      </c>
      <c r="H89" s="1168" t="str">
        <f>IF(ISERROR(VLOOKUP(MID($D$3,10,100)&amp;$A89,기획현황!$F:$BS,기획현황!$BB$1,FALSE))=TRUE,"",VLOOKUP(MID($D$3,10,100)&amp;$A89,기획현황!$F:$BS,기획현황!$BB$1,FALSE))</f>
        <v/>
      </c>
      <c r="I89" s="1169">
        <f>SUMIF(기획현황!$F:$F,MID($D$3,10,100)&amp;$A89,기획현황!BI:BI)</f>
        <v>0</v>
      </c>
      <c r="J89" s="1168" t="str">
        <f>IF(ISERROR(VLOOKUP(MID($D$3,10,100)&amp;$A89,기획현황!$F:$BS,기획현황!$BC$1,FALSE))=TRUE,"",VLOOKUP(MID($D$3,10,100)&amp;$A89,기획현황!$F:$BS,기획현황!$BC$1,FALSE))</f>
        <v/>
      </c>
      <c r="K89" s="1169">
        <f>SUMIF(기획현황!$F:$F,MID($D$3,10,100)&amp;$A89,기획현황!BJ:BJ)</f>
        <v>0</v>
      </c>
      <c r="L89" s="1168" t="str">
        <f>IF(ISERROR(VLOOKUP(MID($D$3,10,100)&amp;$A89,기획현황!$F:$BS,기획현황!$BD$1,FALSE))=TRUE,"",VLOOKUP(MID($D$3,10,100)&amp;$A89,기획현황!$F:$BS,기획현황!$BD$1,FALSE))</f>
        <v/>
      </c>
      <c r="M89" s="1169">
        <f>SUMIF(기획현황!$F:$F,MID($D$3,10,100)&amp;$A89,기획현황!BK:BK)</f>
        <v>0</v>
      </c>
      <c r="N89" s="1168" t="str">
        <f>IF(ISERROR(VLOOKUP(MID($D$3,10,100)&amp;$A89,기획현황!$F:$BS,기획현황!$BE$1,FALSE))=TRUE,"",VLOOKUP(MID($D$3,10,100)&amp;$A89,기획현황!$F:$BS,기획현황!$BE$1,FALSE))</f>
        <v/>
      </c>
      <c r="O89" s="1169">
        <f>SUMIF(기획현황!$F:$F,MID($D$3,10,100)&amp;$A89,기획현황!BL:BL)</f>
        <v>0</v>
      </c>
      <c r="P89" s="1168" t="str">
        <f>IF(ISERROR(VLOOKUP(MID($D$3,10,100)&amp;$A89,기획현황!$F:$BS,기획현황!$BF$1,FALSE))=TRUE,"",VLOOKUP(MID($D$3,10,100)&amp;$A89,기획현황!$F:$BS,기획현황!$BF$1,FALSE))</f>
        <v/>
      </c>
      <c r="Q89" s="1169">
        <f>SUMIF(기획현황!$F:$F,MID($D$3,10,100)&amp;$A89,기획현황!BM:BM)</f>
        <v>0</v>
      </c>
      <c r="R89" s="532" t="str">
        <f>IF(ISERROR(VLOOKUP(MID($D$3,10,100)&amp;$A89,기획현황!$F:$BR,기획현황!$AV$1,FALSE))=TRUE,"",VLOOKUP(MID($D$3,10,100)&amp;$A89,기획현황!$F:$BR,기획현황!$AV$1,FALSE))</f>
        <v/>
      </c>
      <c r="S89" s="513"/>
      <c r="T89" s="532">
        <f t="shared" si="8"/>
        <v>0</v>
      </c>
      <c r="U89" s="532">
        <f t="shared" si="7"/>
        <v>0</v>
      </c>
      <c r="V89" s="469"/>
      <c r="W89" s="331"/>
      <c r="X89" s="319"/>
      <c r="Y89" s="319"/>
      <c r="Z89" s="319"/>
      <c r="AA89" s="319"/>
      <c r="AB89" s="319"/>
    </row>
    <row r="90" spans="1:28" ht="16.5" customHeight="1">
      <c r="A90" s="467">
        <f t="shared" si="9"/>
        <v>72</v>
      </c>
      <c r="C90" s="530">
        <f t="shared" si="5"/>
        <v>0</v>
      </c>
      <c r="D90" s="530" t="str">
        <f>IF(ISERROR(VLOOKUP(MID($D$3,10,100)&amp;$A90,기획현황!$F:$BR,기획현황!$U$1,FALSE))=TRUE,"",VLOOKUP(MID($D$3,10,100)&amp;$A90,기획현황!$F:$BR,기획현황!$U$1,FALSE))</f>
        <v/>
      </c>
      <c r="E90" s="530" t="str">
        <f>IF(ISERROR(VLOOKUP(MID($D$3,10,100)&amp;$A90,기획현황!$F:$BR,기획현황!$X$1,FALSE))=TRUE,"",VLOOKUP(MID($D$3,10,100)&amp;$A90,기획현황!$F:$BR,기획현황!$X$1,FALSE))</f>
        <v/>
      </c>
      <c r="F90" s="531">
        <f>SUMIF(기획현황!$F:$F,MID($D$3,10,100)&amp;$A90,기획현황!AF:AF)</f>
        <v>0</v>
      </c>
      <c r="G90" s="531">
        <f t="shared" si="6"/>
        <v>0</v>
      </c>
      <c r="H90" s="1168" t="str">
        <f>IF(ISERROR(VLOOKUP(MID($D$3,10,100)&amp;$A90,기획현황!$F:$BS,기획현황!$BB$1,FALSE))=TRUE,"",VLOOKUP(MID($D$3,10,100)&amp;$A90,기획현황!$F:$BS,기획현황!$BB$1,FALSE))</f>
        <v/>
      </c>
      <c r="I90" s="1169">
        <f>SUMIF(기획현황!$F:$F,MID($D$3,10,100)&amp;$A90,기획현황!BI:BI)</f>
        <v>0</v>
      </c>
      <c r="J90" s="1168" t="str">
        <f>IF(ISERROR(VLOOKUP(MID($D$3,10,100)&amp;$A90,기획현황!$F:$BS,기획현황!$BC$1,FALSE))=TRUE,"",VLOOKUP(MID($D$3,10,100)&amp;$A90,기획현황!$F:$BS,기획현황!$BC$1,FALSE))</f>
        <v/>
      </c>
      <c r="K90" s="1169">
        <f>SUMIF(기획현황!$F:$F,MID($D$3,10,100)&amp;$A90,기획현황!BJ:BJ)</f>
        <v>0</v>
      </c>
      <c r="L90" s="1168" t="str">
        <f>IF(ISERROR(VLOOKUP(MID($D$3,10,100)&amp;$A90,기획현황!$F:$BS,기획현황!$BD$1,FALSE))=TRUE,"",VLOOKUP(MID($D$3,10,100)&amp;$A90,기획현황!$F:$BS,기획현황!$BD$1,FALSE))</f>
        <v/>
      </c>
      <c r="M90" s="1169">
        <f>SUMIF(기획현황!$F:$F,MID($D$3,10,100)&amp;$A90,기획현황!BK:BK)</f>
        <v>0</v>
      </c>
      <c r="N90" s="1168" t="str">
        <f>IF(ISERROR(VLOOKUP(MID($D$3,10,100)&amp;$A90,기획현황!$F:$BS,기획현황!$BE$1,FALSE))=TRUE,"",VLOOKUP(MID($D$3,10,100)&amp;$A90,기획현황!$F:$BS,기획현황!$BE$1,FALSE))</f>
        <v/>
      </c>
      <c r="O90" s="1169">
        <f>SUMIF(기획현황!$F:$F,MID($D$3,10,100)&amp;$A90,기획현황!BL:BL)</f>
        <v>0</v>
      </c>
      <c r="P90" s="1168" t="str">
        <f>IF(ISERROR(VLOOKUP(MID($D$3,10,100)&amp;$A90,기획현황!$F:$BS,기획현황!$BF$1,FALSE))=TRUE,"",VLOOKUP(MID($D$3,10,100)&amp;$A90,기획현황!$F:$BS,기획현황!$BF$1,FALSE))</f>
        <v/>
      </c>
      <c r="Q90" s="1169">
        <f>SUMIF(기획현황!$F:$F,MID($D$3,10,100)&amp;$A90,기획현황!BM:BM)</f>
        <v>0</v>
      </c>
      <c r="R90" s="532" t="str">
        <f>IF(ISERROR(VLOOKUP(MID($D$3,10,100)&amp;$A90,기획현황!$F:$BR,기획현황!$AV$1,FALSE))=TRUE,"",VLOOKUP(MID($D$3,10,100)&amp;$A90,기획현황!$F:$BR,기획현황!$AV$1,FALSE))</f>
        <v/>
      </c>
      <c r="S90" s="513"/>
      <c r="T90" s="532">
        <f t="shared" si="8"/>
        <v>0</v>
      </c>
      <c r="U90" s="532">
        <f t="shared" si="7"/>
        <v>0</v>
      </c>
      <c r="V90" s="469"/>
      <c r="W90" s="331"/>
      <c r="X90" s="319"/>
      <c r="Y90" s="319"/>
      <c r="Z90" s="319"/>
      <c r="AA90" s="319"/>
      <c r="AB90" s="319"/>
    </row>
    <row r="91" spans="1:28" ht="16.5" customHeight="1">
      <c r="A91" s="467">
        <f t="shared" si="9"/>
        <v>73</v>
      </c>
      <c r="C91" s="530">
        <f t="shared" si="5"/>
        <v>0</v>
      </c>
      <c r="D91" s="530" t="str">
        <f>IF(ISERROR(VLOOKUP(MID($D$3,10,100)&amp;$A91,기획현황!$F:$BR,기획현황!$U$1,FALSE))=TRUE,"",VLOOKUP(MID($D$3,10,100)&amp;$A91,기획현황!$F:$BR,기획현황!$U$1,FALSE))</f>
        <v/>
      </c>
      <c r="E91" s="530" t="str">
        <f>IF(ISERROR(VLOOKUP(MID($D$3,10,100)&amp;$A91,기획현황!$F:$BR,기획현황!$X$1,FALSE))=TRUE,"",VLOOKUP(MID($D$3,10,100)&amp;$A91,기획현황!$F:$BR,기획현황!$X$1,FALSE))</f>
        <v/>
      </c>
      <c r="F91" s="531">
        <f>SUMIF(기획현황!$F:$F,MID($D$3,10,100)&amp;$A91,기획현황!AF:AF)</f>
        <v>0</v>
      </c>
      <c r="G91" s="531">
        <f t="shared" si="6"/>
        <v>0</v>
      </c>
      <c r="H91" s="1168" t="str">
        <f>IF(ISERROR(VLOOKUP(MID($D$3,10,100)&amp;$A91,기획현황!$F:$BS,기획현황!$BB$1,FALSE))=TRUE,"",VLOOKUP(MID($D$3,10,100)&amp;$A91,기획현황!$F:$BS,기획현황!$BB$1,FALSE))</f>
        <v/>
      </c>
      <c r="I91" s="1169">
        <f>SUMIF(기획현황!$F:$F,MID($D$3,10,100)&amp;$A91,기획현황!BI:BI)</f>
        <v>0</v>
      </c>
      <c r="J91" s="1168" t="str">
        <f>IF(ISERROR(VLOOKUP(MID($D$3,10,100)&amp;$A91,기획현황!$F:$BS,기획현황!$BC$1,FALSE))=TRUE,"",VLOOKUP(MID($D$3,10,100)&amp;$A91,기획현황!$F:$BS,기획현황!$BC$1,FALSE))</f>
        <v/>
      </c>
      <c r="K91" s="1169">
        <f>SUMIF(기획현황!$F:$F,MID($D$3,10,100)&amp;$A91,기획현황!BJ:BJ)</f>
        <v>0</v>
      </c>
      <c r="L91" s="1168" t="str">
        <f>IF(ISERROR(VLOOKUP(MID($D$3,10,100)&amp;$A91,기획현황!$F:$BS,기획현황!$BD$1,FALSE))=TRUE,"",VLOOKUP(MID($D$3,10,100)&amp;$A91,기획현황!$F:$BS,기획현황!$BD$1,FALSE))</f>
        <v/>
      </c>
      <c r="M91" s="1169">
        <f>SUMIF(기획현황!$F:$F,MID($D$3,10,100)&amp;$A91,기획현황!BK:BK)</f>
        <v>0</v>
      </c>
      <c r="N91" s="1168" t="str">
        <f>IF(ISERROR(VLOOKUP(MID($D$3,10,100)&amp;$A91,기획현황!$F:$BS,기획현황!$BE$1,FALSE))=TRUE,"",VLOOKUP(MID($D$3,10,100)&amp;$A91,기획현황!$F:$BS,기획현황!$BE$1,FALSE))</f>
        <v/>
      </c>
      <c r="O91" s="1169">
        <f>SUMIF(기획현황!$F:$F,MID($D$3,10,100)&amp;$A91,기획현황!BL:BL)</f>
        <v>0</v>
      </c>
      <c r="P91" s="1168" t="str">
        <f>IF(ISERROR(VLOOKUP(MID($D$3,10,100)&amp;$A91,기획현황!$F:$BS,기획현황!$BF$1,FALSE))=TRUE,"",VLOOKUP(MID($D$3,10,100)&amp;$A91,기획현황!$F:$BS,기획현황!$BF$1,FALSE))</f>
        <v/>
      </c>
      <c r="Q91" s="1169">
        <f>SUMIF(기획현황!$F:$F,MID($D$3,10,100)&amp;$A91,기획현황!BM:BM)</f>
        <v>0</v>
      </c>
      <c r="R91" s="532" t="str">
        <f>IF(ISERROR(VLOOKUP(MID($D$3,10,100)&amp;$A91,기획현황!$F:$BR,기획현황!$AV$1,FALSE))=TRUE,"",VLOOKUP(MID($D$3,10,100)&amp;$A91,기획현황!$F:$BR,기획현황!$AV$1,FALSE))</f>
        <v/>
      </c>
      <c r="S91" s="513"/>
      <c r="T91" s="532">
        <f t="shared" si="8"/>
        <v>0</v>
      </c>
      <c r="U91" s="532">
        <f t="shared" si="7"/>
        <v>0</v>
      </c>
      <c r="V91" s="469"/>
      <c r="W91" s="331"/>
      <c r="X91" s="319"/>
      <c r="Y91" s="319"/>
      <c r="Z91" s="319"/>
      <c r="AA91" s="319"/>
      <c r="AB91" s="319"/>
    </row>
    <row r="92" spans="1:28" ht="16.5" customHeight="1">
      <c r="A92" s="467">
        <f t="shared" si="9"/>
        <v>74</v>
      </c>
      <c r="C92" s="530">
        <f t="shared" si="5"/>
        <v>0</v>
      </c>
      <c r="D92" s="530" t="str">
        <f>IF(ISERROR(VLOOKUP(MID($D$3,10,100)&amp;$A92,기획현황!$F:$BR,기획현황!$U$1,FALSE))=TRUE,"",VLOOKUP(MID($D$3,10,100)&amp;$A92,기획현황!$F:$BR,기획현황!$U$1,FALSE))</f>
        <v/>
      </c>
      <c r="E92" s="530" t="str">
        <f>IF(ISERROR(VLOOKUP(MID($D$3,10,100)&amp;$A92,기획현황!$F:$BR,기획현황!$X$1,FALSE))=TRUE,"",VLOOKUP(MID($D$3,10,100)&amp;$A92,기획현황!$F:$BR,기획현황!$X$1,FALSE))</f>
        <v/>
      </c>
      <c r="F92" s="531">
        <f>SUMIF(기획현황!$F:$F,MID($D$3,10,100)&amp;$A92,기획현황!AF:AF)</f>
        <v>0</v>
      </c>
      <c r="G92" s="531">
        <f t="shared" si="6"/>
        <v>0</v>
      </c>
      <c r="H92" s="1168" t="str">
        <f>IF(ISERROR(VLOOKUP(MID($D$3,10,100)&amp;$A92,기획현황!$F:$BS,기획현황!$BB$1,FALSE))=TRUE,"",VLOOKUP(MID($D$3,10,100)&amp;$A92,기획현황!$F:$BS,기획현황!$BB$1,FALSE))</f>
        <v/>
      </c>
      <c r="I92" s="1169">
        <f>SUMIF(기획현황!$F:$F,MID($D$3,10,100)&amp;$A92,기획현황!BI:BI)</f>
        <v>0</v>
      </c>
      <c r="J92" s="1168" t="str">
        <f>IF(ISERROR(VLOOKUP(MID($D$3,10,100)&amp;$A92,기획현황!$F:$BS,기획현황!$BC$1,FALSE))=TRUE,"",VLOOKUP(MID($D$3,10,100)&amp;$A92,기획현황!$F:$BS,기획현황!$BC$1,FALSE))</f>
        <v/>
      </c>
      <c r="K92" s="1169">
        <f>SUMIF(기획현황!$F:$F,MID($D$3,10,100)&amp;$A92,기획현황!BJ:BJ)</f>
        <v>0</v>
      </c>
      <c r="L92" s="1168" t="str">
        <f>IF(ISERROR(VLOOKUP(MID($D$3,10,100)&amp;$A92,기획현황!$F:$BS,기획현황!$BD$1,FALSE))=TRUE,"",VLOOKUP(MID($D$3,10,100)&amp;$A92,기획현황!$F:$BS,기획현황!$BD$1,FALSE))</f>
        <v/>
      </c>
      <c r="M92" s="1169">
        <f>SUMIF(기획현황!$F:$F,MID($D$3,10,100)&amp;$A92,기획현황!BK:BK)</f>
        <v>0</v>
      </c>
      <c r="N92" s="1168" t="str">
        <f>IF(ISERROR(VLOOKUP(MID($D$3,10,100)&amp;$A92,기획현황!$F:$BS,기획현황!$BE$1,FALSE))=TRUE,"",VLOOKUP(MID($D$3,10,100)&amp;$A92,기획현황!$F:$BS,기획현황!$BE$1,FALSE))</f>
        <v/>
      </c>
      <c r="O92" s="1169">
        <f>SUMIF(기획현황!$F:$F,MID($D$3,10,100)&amp;$A92,기획현황!BL:BL)</f>
        <v>0</v>
      </c>
      <c r="P92" s="1168" t="str">
        <f>IF(ISERROR(VLOOKUP(MID($D$3,10,100)&amp;$A92,기획현황!$F:$BS,기획현황!$BF$1,FALSE))=TRUE,"",VLOOKUP(MID($D$3,10,100)&amp;$A92,기획현황!$F:$BS,기획현황!$BF$1,FALSE))</f>
        <v/>
      </c>
      <c r="Q92" s="1169">
        <f>SUMIF(기획현황!$F:$F,MID($D$3,10,100)&amp;$A92,기획현황!BM:BM)</f>
        <v>0</v>
      </c>
      <c r="R92" s="532" t="str">
        <f>IF(ISERROR(VLOOKUP(MID($D$3,10,100)&amp;$A92,기획현황!$F:$BR,기획현황!$AV$1,FALSE))=TRUE,"",VLOOKUP(MID($D$3,10,100)&amp;$A92,기획현황!$F:$BR,기획현황!$AV$1,FALSE))</f>
        <v/>
      </c>
      <c r="S92" s="513"/>
      <c r="T92" s="532">
        <f t="shared" si="8"/>
        <v>0</v>
      </c>
      <c r="U92" s="532">
        <f t="shared" si="7"/>
        <v>0</v>
      </c>
      <c r="V92" s="469"/>
      <c r="W92" s="331"/>
      <c r="X92" s="319"/>
      <c r="Y92" s="319"/>
      <c r="Z92" s="319"/>
      <c r="AA92" s="319"/>
      <c r="AB92" s="319"/>
    </row>
    <row r="93" spans="1:28" ht="16.5" customHeight="1">
      <c r="A93" s="467">
        <f t="shared" si="9"/>
        <v>75</v>
      </c>
      <c r="C93" s="530">
        <f t="shared" si="5"/>
        <v>0</v>
      </c>
      <c r="D93" s="530" t="str">
        <f>IF(ISERROR(VLOOKUP(MID($D$3,10,100)&amp;$A93,기획현황!$F:$BR,기획현황!$U$1,FALSE))=TRUE,"",VLOOKUP(MID($D$3,10,100)&amp;$A93,기획현황!$F:$BR,기획현황!$U$1,FALSE))</f>
        <v/>
      </c>
      <c r="E93" s="530" t="str">
        <f>IF(ISERROR(VLOOKUP(MID($D$3,10,100)&amp;$A93,기획현황!$F:$BR,기획현황!$X$1,FALSE))=TRUE,"",VLOOKUP(MID($D$3,10,100)&amp;$A93,기획현황!$F:$BR,기획현황!$X$1,FALSE))</f>
        <v/>
      </c>
      <c r="F93" s="531">
        <f>SUMIF(기획현황!$F:$F,MID($D$3,10,100)&amp;$A93,기획현황!AF:AF)</f>
        <v>0</v>
      </c>
      <c r="G93" s="531">
        <f t="shared" si="6"/>
        <v>0</v>
      </c>
      <c r="H93" s="1168" t="str">
        <f>IF(ISERROR(VLOOKUP(MID($D$3,10,100)&amp;$A93,기획현황!$F:$BS,기획현황!$BB$1,FALSE))=TRUE,"",VLOOKUP(MID($D$3,10,100)&amp;$A93,기획현황!$F:$BS,기획현황!$BB$1,FALSE))</f>
        <v/>
      </c>
      <c r="I93" s="1169">
        <f>SUMIF(기획현황!$F:$F,MID($D$3,10,100)&amp;$A93,기획현황!BI:BI)</f>
        <v>0</v>
      </c>
      <c r="J93" s="1168" t="str">
        <f>IF(ISERROR(VLOOKUP(MID($D$3,10,100)&amp;$A93,기획현황!$F:$BS,기획현황!$BC$1,FALSE))=TRUE,"",VLOOKUP(MID($D$3,10,100)&amp;$A93,기획현황!$F:$BS,기획현황!$BC$1,FALSE))</f>
        <v/>
      </c>
      <c r="K93" s="1169">
        <f>SUMIF(기획현황!$F:$F,MID($D$3,10,100)&amp;$A93,기획현황!BJ:BJ)</f>
        <v>0</v>
      </c>
      <c r="L93" s="1168" t="str">
        <f>IF(ISERROR(VLOOKUP(MID($D$3,10,100)&amp;$A93,기획현황!$F:$BS,기획현황!$BD$1,FALSE))=TRUE,"",VLOOKUP(MID($D$3,10,100)&amp;$A93,기획현황!$F:$BS,기획현황!$BD$1,FALSE))</f>
        <v/>
      </c>
      <c r="M93" s="1169">
        <f>SUMIF(기획현황!$F:$F,MID($D$3,10,100)&amp;$A93,기획현황!BK:BK)</f>
        <v>0</v>
      </c>
      <c r="N93" s="1168" t="str">
        <f>IF(ISERROR(VLOOKUP(MID($D$3,10,100)&amp;$A93,기획현황!$F:$BS,기획현황!$BE$1,FALSE))=TRUE,"",VLOOKUP(MID($D$3,10,100)&amp;$A93,기획현황!$F:$BS,기획현황!$BE$1,FALSE))</f>
        <v/>
      </c>
      <c r="O93" s="1169">
        <f>SUMIF(기획현황!$F:$F,MID($D$3,10,100)&amp;$A93,기획현황!BL:BL)</f>
        <v>0</v>
      </c>
      <c r="P93" s="1168" t="str">
        <f>IF(ISERROR(VLOOKUP(MID($D$3,10,100)&amp;$A93,기획현황!$F:$BS,기획현황!$BF$1,FALSE))=TRUE,"",VLOOKUP(MID($D$3,10,100)&amp;$A93,기획현황!$F:$BS,기획현황!$BF$1,FALSE))</f>
        <v/>
      </c>
      <c r="Q93" s="1169">
        <f>SUMIF(기획현황!$F:$F,MID($D$3,10,100)&amp;$A93,기획현황!BM:BM)</f>
        <v>0</v>
      </c>
      <c r="R93" s="532" t="str">
        <f>IF(ISERROR(VLOOKUP(MID($D$3,10,100)&amp;$A93,기획현황!$F:$BR,기획현황!$AV$1,FALSE))=TRUE,"",VLOOKUP(MID($D$3,10,100)&amp;$A93,기획현황!$F:$BR,기획현황!$AV$1,FALSE))</f>
        <v/>
      </c>
      <c r="S93" s="513"/>
      <c r="T93" s="532">
        <f t="shared" si="8"/>
        <v>0</v>
      </c>
      <c r="U93" s="532">
        <f t="shared" si="7"/>
        <v>0</v>
      </c>
      <c r="V93" s="469"/>
      <c r="W93" s="331"/>
      <c r="X93" s="319"/>
      <c r="Y93" s="319"/>
      <c r="Z93" s="319"/>
      <c r="AA93" s="319"/>
      <c r="AB93" s="319"/>
    </row>
    <row r="94" spans="1:28" ht="16.5" customHeight="1">
      <c r="A94" s="467">
        <f t="shared" si="9"/>
        <v>76</v>
      </c>
      <c r="C94" s="530">
        <f t="shared" si="5"/>
        <v>0</v>
      </c>
      <c r="D94" s="530" t="str">
        <f>IF(ISERROR(VLOOKUP(MID($D$3,10,100)&amp;$A94,기획현황!$F:$BR,기획현황!$U$1,FALSE))=TRUE,"",VLOOKUP(MID($D$3,10,100)&amp;$A94,기획현황!$F:$BR,기획현황!$U$1,FALSE))</f>
        <v/>
      </c>
      <c r="E94" s="530" t="str">
        <f>IF(ISERROR(VLOOKUP(MID($D$3,10,100)&amp;$A94,기획현황!$F:$BR,기획현황!$X$1,FALSE))=TRUE,"",VLOOKUP(MID($D$3,10,100)&amp;$A94,기획현황!$F:$BR,기획현황!$X$1,FALSE))</f>
        <v/>
      </c>
      <c r="F94" s="531">
        <f>SUMIF(기획현황!$F:$F,MID($D$3,10,100)&amp;$A94,기획현황!AF:AF)</f>
        <v>0</v>
      </c>
      <c r="G94" s="531">
        <f t="shared" si="6"/>
        <v>0</v>
      </c>
      <c r="H94" s="1168" t="str">
        <f>IF(ISERROR(VLOOKUP(MID($D$3,10,100)&amp;$A94,기획현황!$F:$BS,기획현황!$BB$1,FALSE))=TRUE,"",VLOOKUP(MID($D$3,10,100)&amp;$A94,기획현황!$F:$BS,기획현황!$BB$1,FALSE))</f>
        <v/>
      </c>
      <c r="I94" s="1169">
        <f>SUMIF(기획현황!$F:$F,MID($D$3,10,100)&amp;$A94,기획현황!BI:BI)</f>
        <v>0</v>
      </c>
      <c r="J94" s="1168" t="str">
        <f>IF(ISERROR(VLOOKUP(MID($D$3,10,100)&amp;$A94,기획현황!$F:$BS,기획현황!$BC$1,FALSE))=TRUE,"",VLOOKUP(MID($D$3,10,100)&amp;$A94,기획현황!$F:$BS,기획현황!$BC$1,FALSE))</f>
        <v/>
      </c>
      <c r="K94" s="1169">
        <f>SUMIF(기획현황!$F:$F,MID($D$3,10,100)&amp;$A94,기획현황!BJ:BJ)</f>
        <v>0</v>
      </c>
      <c r="L94" s="1168" t="str">
        <f>IF(ISERROR(VLOOKUP(MID($D$3,10,100)&amp;$A94,기획현황!$F:$BS,기획현황!$BD$1,FALSE))=TRUE,"",VLOOKUP(MID($D$3,10,100)&amp;$A94,기획현황!$F:$BS,기획현황!$BD$1,FALSE))</f>
        <v/>
      </c>
      <c r="M94" s="1169">
        <f>SUMIF(기획현황!$F:$F,MID($D$3,10,100)&amp;$A94,기획현황!BK:BK)</f>
        <v>0</v>
      </c>
      <c r="N94" s="1168" t="str">
        <f>IF(ISERROR(VLOOKUP(MID($D$3,10,100)&amp;$A94,기획현황!$F:$BS,기획현황!$BE$1,FALSE))=TRUE,"",VLOOKUP(MID($D$3,10,100)&amp;$A94,기획현황!$F:$BS,기획현황!$BE$1,FALSE))</f>
        <v/>
      </c>
      <c r="O94" s="1169">
        <f>SUMIF(기획현황!$F:$F,MID($D$3,10,100)&amp;$A94,기획현황!BL:BL)</f>
        <v>0</v>
      </c>
      <c r="P94" s="1168" t="str">
        <f>IF(ISERROR(VLOOKUP(MID($D$3,10,100)&amp;$A94,기획현황!$F:$BS,기획현황!$BF$1,FALSE))=TRUE,"",VLOOKUP(MID($D$3,10,100)&amp;$A94,기획현황!$F:$BS,기획현황!$BF$1,FALSE))</f>
        <v/>
      </c>
      <c r="Q94" s="1169">
        <f>SUMIF(기획현황!$F:$F,MID($D$3,10,100)&amp;$A94,기획현황!BM:BM)</f>
        <v>0</v>
      </c>
      <c r="R94" s="532" t="str">
        <f>IF(ISERROR(VLOOKUP(MID($D$3,10,100)&amp;$A94,기획현황!$F:$BR,기획현황!$AV$1,FALSE))=TRUE,"",VLOOKUP(MID($D$3,10,100)&amp;$A94,기획현황!$F:$BR,기획현황!$AV$1,FALSE))</f>
        <v/>
      </c>
      <c r="S94" s="513"/>
      <c r="T94" s="532">
        <f t="shared" si="8"/>
        <v>0</v>
      </c>
      <c r="U94" s="532">
        <f t="shared" si="7"/>
        <v>0</v>
      </c>
      <c r="V94" s="469"/>
      <c r="W94" s="331"/>
      <c r="X94" s="319"/>
      <c r="Y94" s="319"/>
      <c r="Z94" s="319"/>
      <c r="AA94" s="319"/>
      <c r="AB94" s="319"/>
    </row>
    <row r="95" spans="1:28" ht="16.5" customHeight="1">
      <c r="A95" s="467">
        <f t="shared" si="9"/>
        <v>77</v>
      </c>
      <c r="C95" s="530">
        <f t="shared" si="5"/>
        <v>0</v>
      </c>
      <c r="D95" s="530" t="str">
        <f>IF(ISERROR(VLOOKUP(MID($D$3,10,100)&amp;$A95,기획현황!$F:$BR,기획현황!$U$1,FALSE))=TRUE,"",VLOOKUP(MID($D$3,10,100)&amp;$A95,기획현황!$F:$BR,기획현황!$U$1,FALSE))</f>
        <v/>
      </c>
      <c r="E95" s="530" t="str">
        <f>IF(ISERROR(VLOOKUP(MID($D$3,10,100)&amp;$A95,기획현황!$F:$BR,기획현황!$X$1,FALSE))=TRUE,"",VLOOKUP(MID($D$3,10,100)&amp;$A95,기획현황!$F:$BR,기획현황!$X$1,FALSE))</f>
        <v/>
      </c>
      <c r="F95" s="531">
        <f>SUMIF(기획현황!$F:$F,MID($D$3,10,100)&amp;$A95,기획현황!AF:AF)</f>
        <v>0</v>
      </c>
      <c r="G95" s="531">
        <f t="shared" si="6"/>
        <v>0</v>
      </c>
      <c r="H95" s="1168" t="str">
        <f>IF(ISERROR(VLOOKUP(MID($D$3,10,100)&amp;$A95,기획현황!$F:$BS,기획현황!$BB$1,FALSE))=TRUE,"",VLOOKUP(MID($D$3,10,100)&amp;$A95,기획현황!$F:$BS,기획현황!$BB$1,FALSE))</f>
        <v/>
      </c>
      <c r="I95" s="1169">
        <f>SUMIF(기획현황!$F:$F,MID($D$3,10,100)&amp;$A95,기획현황!BI:BI)</f>
        <v>0</v>
      </c>
      <c r="J95" s="1168" t="str">
        <f>IF(ISERROR(VLOOKUP(MID($D$3,10,100)&amp;$A95,기획현황!$F:$BS,기획현황!$BC$1,FALSE))=TRUE,"",VLOOKUP(MID($D$3,10,100)&amp;$A95,기획현황!$F:$BS,기획현황!$BC$1,FALSE))</f>
        <v/>
      </c>
      <c r="K95" s="1169">
        <f>SUMIF(기획현황!$F:$F,MID($D$3,10,100)&amp;$A95,기획현황!BJ:BJ)</f>
        <v>0</v>
      </c>
      <c r="L95" s="1168" t="str">
        <f>IF(ISERROR(VLOOKUP(MID($D$3,10,100)&amp;$A95,기획현황!$F:$BS,기획현황!$BD$1,FALSE))=TRUE,"",VLOOKUP(MID($D$3,10,100)&amp;$A95,기획현황!$F:$BS,기획현황!$BD$1,FALSE))</f>
        <v/>
      </c>
      <c r="M95" s="1169">
        <f>SUMIF(기획현황!$F:$F,MID($D$3,10,100)&amp;$A95,기획현황!BK:BK)</f>
        <v>0</v>
      </c>
      <c r="N95" s="1168" t="str">
        <f>IF(ISERROR(VLOOKUP(MID($D$3,10,100)&amp;$A95,기획현황!$F:$BS,기획현황!$BE$1,FALSE))=TRUE,"",VLOOKUP(MID($D$3,10,100)&amp;$A95,기획현황!$F:$BS,기획현황!$BE$1,FALSE))</f>
        <v/>
      </c>
      <c r="O95" s="1169">
        <f>SUMIF(기획현황!$F:$F,MID($D$3,10,100)&amp;$A95,기획현황!BL:BL)</f>
        <v>0</v>
      </c>
      <c r="P95" s="1168" t="str">
        <f>IF(ISERROR(VLOOKUP(MID($D$3,10,100)&amp;$A95,기획현황!$F:$BS,기획현황!$BF$1,FALSE))=TRUE,"",VLOOKUP(MID($D$3,10,100)&amp;$A95,기획현황!$F:$BS,기획현황!$BF$1,FALSE))</f>
        <v/>
      </c>
      <c r="Q95" s="1169">
        <f>SUMIF(기획현황!$F:$F,MID($D$3,10,100)&amp;$A95,기획현황!BM:BM)</f>
        <v>0</v>
      </c>
      <c r="R95" s="532" t="str">
        <f>IF(ISERROR(VLOOKUP(MID($D$3,10,100)&amp;$A95,기획현황!$F:$BR,기획현황!$AV$1,FALSE))=TRUE,"",VLOOKUP(MID($D$3,10,100)&amp;$A95,기획현황!$F:$BR,기획현황!$AV$1,FALSE))</f>
        <v/>
      </c>
      <c r="S95" s="513"/>
      <c r="T95" s="532">
        <f t="shared" si="8"/>
        <v>0</v>
      </c>
      <c r="U95" s="532">
        <f t="shared" si="7"/>
        <v>0</v>
      </c>
      <c r="V95" s="469"/>
      <c r="W95" s="331"/>
      <c r="X95" s="319"/>
      <c r="Y95" s="319"/>
      <c r="Z95" s="319"/>
      <c r="AA95" s="319"/>
      <c r="AB95" s="319"/>
    </row>
    <row r="96" spans="1:28" ht="16.5" customHeight="1">
      <c r="A96" s="467">
        <f t="shared" si="9"/>
        <v>78</v>
      </c>
      <c r="C96" s="530">
        <f t="shared" si="5"/>
        <v>0</v>
      </c>
      <c r="D96" s="530" t="str">
        <f>IF(ISERROR(VLOOKUP(MID($D$3,10,100)&amp;$A96,기획현황!$F:$BR,기획현황!$U$1,FALSE))=TRUE,"",VLOOKUP(MID($D$3,10,100)&amp;$A96,기획현황!$F:$BR,기획현황!$U$1,FALSE))</f>
        <v/>
      </c>
      <c r="E96" s="530" t="str">
        <f>IF(ISERROR(VLOOKUP(MID($D$3,10,100)&amp;$A96,기획현황!$F:$BR,기획현황!$X$1,FALSE))=TRUE,"",VLOOKUP(MID($D$3,10,100)&amp;$A96,기획현황!$F:$BR,기획현황!$X$1,FALSE))</f>
        <v/>
      </c>
      <c r="F96" s="531">
        <f>SUMIF(기획현황!$F:$F,MID($D$3,10,100)&amp;$A96,기획현황!AF:AF)</f>
        <v>0</v>
      </c>
      <c r="G96" s="531">
        <f t="shared" si="6"/>
        <v>0</v>
      </c>
      <c r="H96" s="1168" t="str">
        <f>IF(ISERROR(VLOOKUP(MID($D$3,10,100)&amp;$A96,기획현황!$F:$BS,기획현황!$BB$1,FALSE))=TRUE,"",VLOOKUP(MID($D$3,10,100)&amp;$A96,기획현황!$F:$BS,기획현황!$BB$1,FALSE))</f>
        <v/>
      </c>
      <c r="I96" s="1169">
        <f>SUMIF(기획현황!$F:$F,MID($D$3,10,100)&amp;$A96,기획현황!BI:BI)</f>
        <v>0</v>
      </c>
      <c r="J96" s="1168" t="str">
        <f>IF(ISERROR(VLOOKUP(MID($D$3,10,100)&amp;$A96,기획현황!$F:$BS,기획현황!$BC$1,FALSE))=TRUE,"",VLOOKUP(MID($D$3,10,100)&amp;$A96,기획현황!$F:$BS,기획현황!$BC$1,FALSE))</f>
        <v/>
      </c>
      <c r="K96" s="1169">
        <f>SUMIF(기획현황!$F:$F,MID($D$3,10,100)&amp;$A96,기획현황!BJ:BJ)</f>
        <v>0</v>
      </c>
      <c r="L96" s="1168" t="str">
        <f>IF(ISERROR(VLOOKUP(MID($D$3,10,100)&amp;$A96,기획현황!$F:$BS,기획현황!$BD$1,FALSE))=TRUE,"",VLOOKUP(MID($D$3,10,100)&amp;$A96,기획현황!$F:$BS,기획현황!$BD$1,FALSE))</f>
        <v/>
      </c>
      <c r="M96" s="1169">
        <f>SUMIF(기획현황!$F:$F,MID($D$3,10,100)&amp;$A96,기획현황!BK:BK)</f>
        <v>0</v>
      </c>
      <c r="N96" s="1168" t="str">
        <f>IF(ISERROR(VLOOKUP(MID($D$3,10,100)&amp;$A96,기획현황!$F:$BS,기획현황!$BE$1,FALSE))=TRUE,"",VLOOKUP(MID($D$3,10,100)&amp;$A96,기획현황!$F:$BS,기획현황!$BE$1,FALSE))</f>
        <v/>
      </c>
      <c r="O96" s="1169">
        <f>SUMIF(기획현황!$F:$F,MID($D$3,10,100)&amp;$A96,기획현황!BL:BL)</f>
        <v>0</v>
      </c>
      <c r="P96" s="1168" t="str">
        <f>IF(ISERROR(VLOOKUP(MID($D$3,10,100)&amp;$A96,기획현황!$F:$BS,기획현황!$BF$1,FALSE))=TRUE,"",VLOOKUP(MID($D$3,10,100)&amp;$A96,기획현황!$F:$BS,기획현황!$BF$1,FALSE))</f>
        <v/>
      </c>
      <c r="Q96" s="1169">
        <f>SUMIF(기획현황!$F:$F,MID($D$3,10,100)&amp;$A96,기획현황!BM:BM)</f>
        <v>0</v>
      </c>
      <c r="R96" s="532" t="str">
        <f>IF(ISERROR(VLOOKUP(MID($D$3,10,100)&amp;$A96,기획현황!$F:$BR,기획현황!$AV$1,FALSE))=TRUE,"",VLOOKUP(MID($D$3,10,100)&amp;$A96,기획현황!$F:$BR,기획현황!$AV$1,FALSE))</f>
        <v/>
      </c>
      <c r="S96" s="513"/>
      <c r="T96" s="532">
        <f t="shared" si="8"/>
        <v>0</v>
      </c>
      <c r="U96" s="532">
        <f t="shared" si="7"/>
        <v>0</v>
      </c>
      <c r="V96" s="469"/>
      <c r="W96" s="331"/>
      <c r="X96" s="319"/>
      <c r="Y96" s="319"/>
      <c r="Z96" s="319"/>
      <c r="AA96" s="319"/>
      <c r="AB96" s="319"/>
    </row>
    <row r="97" spans="1:28" ht="16.5" customHeight="1">
      <c r="A97" s="467">
        <f t="shared" si="9"/>
        <v>79</v>
      </c>
      <c r="C97" s="530">
        <f t="shared" si="5"/>
        <v>0</v>
      </c>
      <c r="D97" s="530" t="str">
        <f>IF(ISERROR(VLOOKUP(MID($D$3,10,100)&amp;$A97,기획현황!$F:$BR,기획현황!$U$1,FALSE))=TRUE,"",VLOOKUP(MID($D$3,10,100)&amp;$A97,기획현황!$F:$BR,기획현황!$U$1,FALSE))</f>
        <v/>
      </c>
      <c r="E97" s="530" t="str">
        <f>IF(ISERROR(VLOOKUP(MID($D$3,10,100)&amp;$A97,기획현황!$F:$BR,기획현황!$X$1,FALSE))=TRUE,"",VLOOKUP(MID($D$3,10,100)&amp;$A97,기획현황!$F:$BR,기획현황!$X$1,FALSE))</f>
        <v/>
      </c>
      <c r="F97" s="531">
        <f>SUMIF(기획현황!$F:$F,MID($D$3,10,100)&amp;$A97,기획현황!AF:AF)</f>
        <v>0</v>
      </c>
      <c r="G97" s="531">
        <f t="shared" si="6"/>
        <v>0</v>
      </c>
      <c r="H97" s="1168" t="str">
        <f>IF(ISERROR(VLOOKUP(MID($D$3,10,100)&amp;$A97,기획현황!$F:$BS,기획현황!$BB$1,FALSE))=TRUE,"",VLOOKUP(MID($D$3,10,100)&amp;$A97,기획현황!$F:$BS,기획현황!$BB$1,FALSE))</f>
        <v/>
      </c>
      <c r="I97" s="1169">
        <f>SUMIF(기획현황!$F:$F,MID($D$3,10,100)&amp;$A97,기획현황!BI:BI)</f>
        <v>0</v>
      </c>
      <c r="J97" s="1168" t="str">
        <f>IF(ISERROR(VLOOKUP(MID($D$3,10,100)&amp;$A97,기획현황!$F:$BS,기획현황!$BC$1,FALSE))=TRUE,"",VLOOKUP(MID($D$3,10,100)&amp;$A97,기획현황!$F:$BS,기획현황!$BC$1,FALSE))</f>
        <v/>
      </c>
      <c r="K97" s="1169">
        <f>SUMIF(기획현황!$F:$F,MID($D$3,10,100)&amp;$A97,기획현황!BJ:BJ)</f>
        <v>0</v>
      </c>
      <c r="L97" s="1168" t="str">
        <f>IF(ISERROR(VLOOKUP(MID($D$3,10,100)&amp;$A97,기획현황!$F:$BS,기획현황!$BD$1,FALSE))=TRUE,"",VLOOKUP(MID($D$3,10,100)&amp;$A97,기획현황!$F:$BS,기획현황!$BD$1,FALSE))</f>
        <v/>
      </c>
      <c r="M97" s="1169">
        <f>SUMIF(기획현황!$F:$F,MID($D$3,10,100)&amp;$A97,기획현황!BK:BK)</f>
        <v>0</v>
      </c>
      <c r="N97" s="1168" t="str">
        <f>IF(ISERROR(VLOOKUP(MID($D$3,10,100)&amp;$A97,기획현황!$F:$BS,기획현황!$BE$1,FALSE))=TRUE,"",VLOOKUP(MID($D$3,10,100)&amp;$A97,기획현황!$F:$BS,기획현황!$BE$1,FALSE))</f>
        <v/>
      </c>
      <c r="O97" s="1169">
        <f>SUMIF(기획현황!$F:$F,MID($D$3,10,100)&amp;$A97,기획현황!BL:BL)</f>
        <v>0</v>
      </c>
      <c r="P97" s="1168" t="str">
        <f>IF(ISERROR(VLOOKUP(MID($D$3,10,100)&amp;$A97,기획현황!$F:$BS,기획현황!$BF$1,FALSE))=TRUE,"",VLOOKUP(MID($D$3,10,100)&amp;$A97,기획현황!$F:$BS,기획현황!$BF$1,FALSE))</f>
        <v/>
      </c>
      <c r="Q97" s="1169">
        <f>SUMIF(기획현황!$F:$F,MID($D$3,10,100)&amp;$A97,기획현황!BM:BM)</f>
        <v>0</v>
      </c>
      <c r="R97" s="532" t="str">
        <f>IF(ISERROR(VLOOKUP(MID($D$3,10,100)&amp;$A97,기획현황!$F:$BR,기획현황!$AV$1,FALSE))=TRUE,"",VLOOKUP(MID($D$3,10,100)&amp;$A97,기획현황!$F:$BR,기획현황!$AV$1,FALSE))</f>
        <v/>
      </c>
      <c r="S97" s="513"/>
      <c r="T97" s="532">
        <f t="shared" si="8"/>
        <v>0</v>
      </c>
      <c r="U97" s="532">
        <f t="shared" si="7"/>
        <v>0</v>
      </c>
      <c r="V97" s="469"/>
      <c r="W97" s="331"/>
      <c r="X97" s="319"/>
      <c r="Y97" s="319"/>
      <c r="Z97" s="319"/>
      <c r="AA97" s="319"/>
      <c r="AB97" s="319"/>
    </row>
    <row r="98" spans="1:28" ht="16.5" customHeight="1">
      <c r="A98" s="467">
        <f t="shared" si="9"/>
        <v>80</v>
      </c>
      <c r="C98" s="530">
        <f t="shared" si="5"/>
        <v>0</v>
      </c>
      <c r="D98" s="530" t="str">
        <f>IF(ISERROR(VLOOKUP(MID($D$3,10,100)&amp;$A98,기획현황!$F:$BR,기획현황!$U$1,FALSE))=TRUE,"",VLOOKUP(MID($D$3,10,100)&amp;$A98,기획현황!$F:$BR,기획현황!$U$1,FALSE))</f>
        <v/>
      </c>
      <c r="E98" s="530" t="str">
        <f>IF(ISERROR(VLOOKUP(MID($D$3,10,100)&amp;$A98,기획현황!$F:$BR,기획현황!$X$1,FALSE))=TRUE,"",VLOOKUP(MID($D$3,10,100)&amp;$A98,기획현황!$F:$BR,기획현황!$X$1,FALSE))</f>
        <v/>
      </c>
      <c r="F98" s="531">
        <f>SUMIF(기획현황!$F:$F,MID($D$3,10,100)&amp;$A98,기획현황!AF:AF)</f>
        <v>0</v>
      </c>
      <c r="G98" s="531">
        <f t="shared" si="6"/>
        <v>0</v>
      </c>
      <c r="H98" s="1168" t="str">
        <f>IF(ISERROR(VLOOKUP(MID($D$3,10,100)&amp;$A98,기획현황!$F:$BS,기획현황!$BB$1,FALSE))=TRUE,"",VLOOKUP(MID($D$3,10,100)&amp;$A98,기획현황!$F:$BS,기획현황!$BB$1,FALSE))</f>
        <v/>
      </c>
      <c r="I98" s="1169">
        <f>SUMIF(기획현황!$F:$F,MID($D$3,10,100)&amp;$A98,기획현황!BI:BI)</f>
        <v>0</v>
      </c>
      <c r="J98" s="1168" t="str">
        <f>IF(ISERROR(VLOOKUP(MID($D$3,10,100)&amp;$A98,기획현황!$F:$BS,기획현황!$BC$1,FALSE))=TRUE,"",VLOOKUP(MID($D$3,10,100)&amp;$A98,기획현황!$F:$BS,기획현황!$BC$1,FALSE))</f>
        <v/>
      </c>
      <c r="K98" s="1169">
        <f>SUMIF(기획현황!$F:$F,MID($D$3,10,100)&amp;$A98,기획현황!BJ:BJ)</f>
        <v>0</v>
      </c>
      <c r="L98" s="1168" t="str">
        <f>IF(ISERROR(VLOOKUP(MID($D$3,10,100)&amp;$A98,기획현황!$F:$BS,기획현황!$BD$1,FALSE))=TRUE,"",VLOOKUP(MID($D$3,10,100)&amp;$A98,기획현황!$F:$BS,기획현황!$BD$1,FALSE))</f>
        <v/>
      </c>
      <c r="M98" s="1169">
        <f>SUMIF(기획현황!$F:$F,MID($D$3,10,100)&amp;$A98,기획현황!BK:BK)</f>
        <v>0</v>
      </c>
      <c r="N98" s="1168" t="str">
        <f>IF(ISERROR(VLOOKUP(MID($D$3,10,100)&amp;$A98,기획현황!$F:$BS,기획현황!$BE$1,FALSE))=TRUE,"",VLOOKUP(MID($D$3,10,100)&amp;$A98,기획현황!$F:$BS,기획현황!$BE$1,FALSE))</f>
        <v/>
      </c>
      <c r="O98" s="1169">
        <f>SUMIF(기획현황!$F:$F,MID($D$3,10,100)&amp;$A98,기획현황!BL:BL)</f>
        <v>0</v>
      </c>
      <c r="P98" s="1168" t="str">
        <f>IF(ISERROR(VLOOKUP(MID($D$3,10,100)&amp;$A98,기획현황!$F:$BS,기획현황!$BF$1,FALSE))=TRUE,"",VLOOKUP(MID($D$3,10,100)&amp;$A98,기획현황!$F:$BS,기획현황!$BF$1,FALSE))</f>
        <v/>
      </c>
      <c r="Q98" s="1169">
        <f>SUMIF(기획현황!$F:$F,MID($D$3,10,100)&amp;$A98,기획현황!BM:BM)</f>
        <v>0</v>
      </c>
      <c r="R98" s="532" t="str">
        <f>IF(ISERROR(VLOOKUP(MID($D$3,10,100)&amp;$A98,기획현황!$F:$BR,기획현황!$AV$1,FALSE))=TRUE,"",VLOOKUP(MID($D$3,10,100)&amp;$A98,기획현황!$F:$BR,기획현황!$AV$1,FALSE))</f>
        <v/>
      </c>
      <c r="S98" s="513"/>
      <c r="T98" s="532">
        <f t="shared" si="8"/>
        <v>0</v>
      </c>
      <c r="U98" s="532">
        <f t="shared" si="7"/>
        <v>0</v>
      </c>
      <c r="V98" s="469"/>
      <c r="W98" s="331"/>
      <c r="X98" s="319"/>
      <c r="Y98" s="319"/>
      <c r="Z98" s="319"/>
      <c r="AA98" s="319"/>
      <c r="AB98" s="319"/>
    </row>
    <row r="99" spans="1:28" ht="16.5" customHeight="1">
      <c r="A99" s="467">
        <f t="shared" si="9"/>
        <v>81</v>
      </c>
      <c r="C99" s="530">
        <f t="shared" si="5"/>
        <v>0</v>
      </c>
      <c r="D99" s="530" t="str">
        <f>IF(ISERROR(VLOOKUP(MID($D$3,10,100)&amp;$A99,기획현황!$F:$BR,기획현황!$U$1,FALSE))=TRUE,"",VLOOKUP(MID($D$3,10,100)&amp;$A99,기획현황!$F:$BR,기획현황!$U$1,FALSE))</f>
        <v/>
      </c>
      <c r="E99" s="530" t="str">
        <f>IF(ISERROR(VLOOKUP(MID($D$3,10,100)&amp;$A99,기획현황!$F:$BR,기획현황!$X$1,FALSE))=TRUE,"",VLOOKUP(MID($D$3,10,100)&amp;$A99,기획현황!$F:$BR,기획현황!$X$1,FALSE))</f>
        <v/>
      </c>
      <c r="F99" s="531">
        <f>SUMIF(기획현황!$F:$F,MID($D$3,10,100)&amp;$A99,기획현황!AF:AF)</f>
        <v>0</v>
      </c>
      <c r="G99" s="531">
        <f t="shared" si="6"/>
        <v>0</v>
      </c>
      <c r="H99" s="1168" t="str">
        <f>IF(ISERROR(VLOOKUP(MID($D$3,10,100)&amp;$A99,기획현황!$F:$BS,기획현황!$BB$1,FALSE))=TRUE,"",VLOOKUP(MID($D$3,10,100)&amp;$A99,기획현황!$F:$BS,기획현황!$BB$1,FALSE))</f>
        <v/>
      </c>
      <c r="I99" s="1169">
        <f>SUMIF(기획현황!$F:$F,MID($D$3,10,100)&amp;$A99,기획현황!BI:BI)</f>
        <v>0</v>
      </c>
      <c r="J99" s="1168" t="str">
        <f>IF(ISERROR(VLOOKUP(MID($D$3,10,100)&amp;$A99,기획현황!$F:$BS,기획현황!$BC$1,FALSE))=TRUE,"",VLOOKUP(MID($D$3,10,100)&amp;$A99,기획현황!$F:$BS,기획현황!$BC$1,FALSE))</f>
        <v/>
      </c>
      <c r="K99" s="1169">
        <f>SUMIF(기획현황!$F:$F,MID($D$3,10,100)&amp;$A99,기획현황!BJ:BJ)</f>
        <v>0</v>
      </c>
      <c r="L99" s="1168" t="str">
        <f>IF(ISERROR(VLOOKUP(MID($D$3,10,100)&amp;$A99,기획현황!$F:$BS,기획현황!$BD$1,FALSE))=TRUE,"",VLOOKUP(MID($D$3,10,100)&amp;$A99,기획현황!$F:$BS,기획현황!$BD$1,FALSE))</f>
        <v/>
      </c>
      <c r="M99" s="1169">
        <f>SUMIF(기획현황!$F:$F,MID($D$3,10,100)&amp;$A99,기획현황!BK:BK)</f>
        <v>0</v>
      </c>
      <c r="N99" s="1168" t="str">
        <f>IF(ISERROR(VLOOKUP(MID($D$3,10,100)&amp;$A99,기획현황!$F:$BS,기획현황!$BE$1,FALSE))=TRUE,"",VLOOKUP(MID($D$3,10,100)&amp;$A99,기획현황!$F:$BS,기획현황!$BE$1,FALSE))</f>
        <v/>
      </c>
      <c r="O99" s="1169">
        <f>SUMIF(기획현황!$F:$F,MID($D$3,10,100)&amp;$A99,기획현황!BL:BL)</f>
        <v>0</v>
      </c>
      <c r="P99" s="1168" t="str">
        <f>IF(ISERROR(VLOOKUP(MID($D$3,10,100)&amp;$A99,기획현황!$F:$BS,기획현황!$BF$1,FALSE))=TRUE,"",VLOOKUP(MID($D$3,10,100)&amp;$A99,기획현황!$F:$BS,기획현황!$BF$1,FALSE))</f>
        <v/>
      </c>
      <c r="Q99" s="1169">
        <f>SUMIF(기획현황!$F:$F,MID($D$3,10,100)&amp;$A99,기획현황!BM:BM)</f>
        <v>0</v>
      </c>
      <c r="R99" s="532" t="str">
        <f>IF(ISERROR(VLOOKUP(MID($D$3,10,100)&amp;$A99,기획현황!$F:$BR,기획현황!$AV$1,FALSE))=TRUE,"",VLOOKUP(MID($D$3,10,100)&amp;$A99,기획현황!$F:$BR,기획현황!$AV$1,FALSE))</f>
        <v/>
      </c>
      <c r="S99" s="513"/>
      <c r="T99" s="532">
        <f t="shared" si="8"/>
        <v>0</v>
      </c>
      <c r="U99" s="532">
        <f t="shared" si="7"/>
        <v>0</v>
      </c>
      <c r="V99" s="469"/>
      <c r="W99" s="331"/>
      <c r="X99" s="319"/>
      <c r="Y99" s="319"/>
      <c r="Z99" s="319"/>
      <c r="AA99" s="319"/>
      <c r="AB99" s="319"/>
    </row>
    <row r="100" spans="1:28" ht="16.5" customHeight="1">
      <c r="A100" s="467">
        <f t="shared" si="9"/>
        <v>82</v>
      </c>
      <c r="C100" s="530">
        <f t="shared" si="5"/>
        <v>0</v>
      </c>
      <c r="D100" s="530" t="str">
        <f>IF(ISERROR(VLOOKUP(MID($D$3,10,100)&amp;$A100,기획현황!$F:$BR,기획현황!$U$1,FALSE))=TRUE,"",VLOOKUP(MID($D$3,10,100)&amp;$A100,기획현황!$F:$BR,기획현황!$U$1,FALSE))</f>
        <v/>
      </c>
      <c r="E100" s="530" t="str">
        <f>IF(ISERROR(VLOOKUP(MID($D$3,10,100)&amp;$A100,기획현황!$F:$BR,기획현황!$X$1,FALSE))=TRUE,"",VLOOKUP(MID($D$3,10,100)&amp;$A100,기획현황!$F:$BR,기획현황!$X$1,FALSE))</f>
        <v/>
      </c>
      <c r="F100" s="531">
        <f>SUMIF(기획현황!$F:$F,MID($D$3,10,100)&amp;$A100,기획현황!AF:AF)</f>
        <v>0</v>
      </c>
      <c r="G100" s="531">
        <f t="shared" si="6"/>
        <v>0</v>
      </c>
      <c r="H100" s="1168" t="str">
        <f>IF(ISERROR(VLOOKUP(MID($D$3,10,100)&amp;$A100,기획현황!$F:$BS,기획현황!$BB$1,FALSE))=TRUE,"",VLOOKUP(MID($D$3,10,100)&amp;$A100,기획현황!$F:$BS,기획현황!$BB$1,FALSE))</f>
        <v/>
      </c>
      <c r="I100" s="1169">
        <f>SUMIF(기획현황!$F:$F,MID($D$3,10,100)&amp;$A100,기획현황!BI:BI)</f>
        <v>0</v>
      </c>
      <c r="J100" s="1168" t="str">
        <f>IF(ISERROR(VLOOKUP(MID($D$3,10,100)&amp;$A100,기획현황!$F:$BS,기획현황!$BC$1,FALSE))=TRUE,"",VLOOKUP(MID($D$3,10,100)&amp;$A100,기획현황!$F:$BS,기획현황!$BC$1,FALSE))</f>
        <v/>
      </c>
      <c r="K100" s="1169">
        <f>SUMIF(기획현황!$F:$F,MID($D$3,10,100)&amp;$A100,기획현황!BJ:BJ)</f>
        <v>0</v>
      </c>
      <c r="L100" s="1168" t="str">
        <f>IF(ISERROR(VLOOKUP(MID($D$3,10,100)&amp;$A100,기획현황!$F:$BS,기획현황!$BD$1,FALSE))=TRUE,"",VLOOKUP(MID($D$3,10,100)&amp;$A100,기획현황!$F:$BS,기획현황!$BD$1,FALSE))</f>
        <v/>
      </c>
      <c r="M100" s="1169">
        <f>SUMIF(기획현황!$F:$F,MID($D$3,10,100)&amp;$A100,기획현황!BK:BK)</f>
        <v>0</v>
      </c>
      <c r="N100" s="1168" t="str">
        <f>IF(ISERROR(VLOOKUP(MID($D$3,10,100)&amp;$A100,기획현황!$F:$BS,기획현황!$BE$1,FALSE))=TRUE,"",VLOOKUP(MID($D$3,10,100)&amp;$A100,기획현황!$F:$BS,기획현황!$BE$1,FALSE))</f>
        <v/>
      </c>
      <c r="O100" s="1169">
        <f>SUMIF(기획현황!$F:$F,MID($D$3,10,100)&amp;$A100,기획현황!BL:BL)</f>
        <v>0</v>
      </c>
      <c r="P100" s="1168" t="str">
        <f>IF(ISERROR(VLOOKUP(MID($D$3,10,100)&amp;$A100,기획현황!$F:$BS,기획현황!$BF$1,FALSE))=TRUE,"",VLOOKUP(MID($D$3,10,100)&amp;$A100,기획현황!$F:$BS,기획현황!$BF$1,FALSE))</f>
        <v/>
      </c>
      <c r="Q100" s="1169">
        <f>SUMIF(기획현황!$F:$F,MID($D$3,10,100)&amp;$A100,기획현황!BM:BM)</f>
        <v>0</v>
      </c>
      <c r="R100" s="532" t="str">
        <f>IF(ISERROR(VLOOKUP(MID($D$3,10,100)&amp;$A100,기획현황!$F:$BR,기획현황!$AV$1,FALSE))=TRUE,"",VLOOKUP(MID($D$3,10,100)&amp;$A100,기획현황!$F:$BR,기획현황!$AV$1,FALSE))</f>
        <v/>
      </c>
      <c r="S100" s="513"/>
      <c r="T100" s="532">
        <f t="shared" si="8"/>
        <v>0</v>
      </c>
      <c r="U100" s="532">
        <f t="shared" si="7"/>
        <v>0</v>
      </c>
      <c r="V100" s="469"/>
      <c r="W100" s="331"/>
      <c r="X100" s="319"/>
      <c r="Y100" s="319"/>
      <c r="Z100" s="319"/>
      <c r="AA100" s="319"/>
      <c r="AB100" s="319"/>
    </row>
    <row r="101" spans="1:28" ht="16.5" customHeight="1">
      <c r="A101" s="467">
        <f t="shared" si="9"/>
        <v>83</v>
      </c>
      <c r="C101" s="530">
        <f t="shared" si="5"/>
        <v>0</v>
      </c>
      <c r="D101" s="530" t="str">
        <f>IF(ISERROR(VLOOKUP(MID($D$3,10,100)&amp;$A101,기획현황!$F:$BR,기획현황!$U$1,FALSE))=TRUE,"",VLOOKUP(MID($D$3,10,100)&amp;$A101,기획현황!$F:$BR,기획현황!$U$1,FALSE))</f>
        <v/>
      </c>
      <c r="E101" s="530" t="str">
        <f>IF(ISERROR(VLOOKUP(MID($D$3,10,100)&amp;$A101,기획현황!$F:$BR,기획현황!$X$1,FALSE))=TRUE,"",VLOOKUP(MID($D$3,10,100)&amp;$A101,기획현황!$F:$BR,기획현황!$X$1,FALSE))</f>
        <v/>
      </c>
      <c r="F101" s="531">
        <f>SUMIF(기획현황!$F:$F,MID($D$3,10,100)&amp;$A101,기획현황!AF:AF)</f>
        <v>0</v>
      </c>
      <c r="G101" s="531">
        <f t="shared" si="6"/>
        <v>0</v>
      </c>
      <c r="H101" s="1168" t="str">
        <f>IF(ISERROR(VLOOKUP(MID($D$3,10,100)&amp;$A101,기획현황!$F:$BS,기획현황!$BB$1,FALSE))=TRUE,"",VLOOKUP(MID($D$3,10,100)&amp;$A101,기획현황!$F:$BS,기획현황!$BB$1,FALSE))</f>
        <v/>
      </c>
      <c r="I101" s="1169">
        <f>SUMIF(기획현황!$F:$F,MID($D$3,10,100)&amp;$A101,기획현황!BI:BI)</f>
        <v>0</v>
      </c>
      <c r="J101" s="1168" t="str">
        <f>IF(ISERROR(VLOOKUP(MID($D$3,10,100)&amp;$A101,기획현황!$F:$BS,기획현황!$BC$1,FALSE))=TRUE,"",VLOOKUP(MID($D$3,10,100)&amp;$A101,기획현황!$F:$BS,기획현황!$BC$1,FALSE))</f>
        <v/>
      </c>
      <c r="K101" s="1169">
        <f>SUMIF(기획현황!$F:$F,MID($D$3,10,100)&amp;$A101,기획현황!BJ:BJ)</f>
        <v>0</v>
      </c>
      <c r="L101" s="1168" t="str">
        <f>IF(ISERROR(VLOOKUP(MID($D$3,10,100)&amp;$A101,기획현황!$F:$BS,기획현황!$BD$1,FALSE))=TRUE,"",VLOOKUP(MID($D$3,10,100)&amp;$A101,기획현황!$F:$BS,기획현황!$BD$1,FALSE))</f>
        <v/>
      </c>
      <c r="M101" s="1169">
        <f>SUMIF(기획현황!$F:$F,MID($D$3,10,100)&amp;$A101,기획현황!BK:BK)</f>
        <v>0</v>
      </c>
      <c r="N101" s="1168" t="str">
        <f>IF(ISERROR(VLOOKUP(MID($D$3,10,100)&amp;$A101,기획현황!$F:$BS,기획현황!$BE$1,FALSE))=TRUE,"",VLOOKUP(MID($D$3,10,100)&amp;$A101,기획현황!$F:$BS,기획현황!$BE$1,FALSE))</f>
        <v/>
      </c>
      <c r="O101" s="1169">
        <f>SUMIF(기획현황!$F:$F,MID($D$3,10,100)&amp;$A101,기획현황!BL:BL)</f>
        <v>0</v>
      </c>
      <c r="P101" s="1168" t="str">
        <f>IF(ISERROR(VLOOKUP(MID($D$3,10,100)&amp;$A101,기획현황!$F:$BS,기획현황!$BF$1,FALSE))=TRUE,"",VLOOKUP(MID($D$3,10,100)&amp;$A101,기획현황!$F:$BS,기획현황!$BF$1,FALSE))</f>
        <v/>
      </c>
      <c r="Q101" s="1169">
        <f>SUMIF(기획현황!$F:$F,MID($D$3,10,100)&amp;$A101,기획현황!BM:BM)</f>
        <v>0</v>
      </c>
      <c r="R101" s="532" t="str">
        <f>IF(ISERROR(VLOOKUP(MID($D$3,10,100)&amp;$A101,기획현황!$F:$BR,기획현황!$AV$1,FALSE))=TRUE,"",VLOOKUP(MID($D$3,10,100)&amp;$A101,기획현황!$F:$BR,기획현황!$AV$1,FALSE))</f>
        <v/>
      </c>
      <c r="S101" s="513"/>
      <c r="T101" s="532">
        <f t="shared" si="8"/>
        <v>0</v>
      </c>
      <c r="U101" s="532">
        <f t="shared" si="7"/>
        <v>0</v>
      </c>
      <c r="V101" s="469"/>
      <c r="W101" s="331"/>
      <c r="X101" s="319"/>
      <c r="Y101" s="319"/>
      <c r="Z101" s="319"/>
      <c r="AA101" s="319"/>
      <c r="AB101" s="319"/>
    </row>
    <row r="102" spans="1:28" ht="16.5" customHeight="1">
      <c r="A102" s="467">
        <f t="shared" si="9"/>
        <v>84</v>
      </c>
      <c r="C102" s="530">
        <f t="shared" si="5"/>
        <v>0</v>
      </c>
      <c r="D102" s="530" t="str">
        <f>IF(ISERROR(VLOOKUP(MID($D$3,10,100)&amp;$A102,기획현황!$F:$BR,기획현황!$U$1,FALSE))=TRUE,"",VLOOKUP(MID($D$3,10,100)&amp;$A102,기획현황!$F:$BR,기획현황!$U$1,FALSE))</f>
        <v/>
      </c>
      <c r="E102" s="530" t="str">
        <f>IF(ISERROR(VLOOKUP(MID($D$3,10,100)&amp;$A102,기획현황!$F:$BR,기획현황!$X$1,FALSE))=TRUE,"",VLOOKUP(MID($D$3,10,100)&amp;$A102,기획현황!$F:$BR,기획현황!$X$1,FALSE))</f>
        <v/>
      </c>
      <c r="F102" s="531">
        <f>SUMIF(기획현황!$F:$F,MID($D$3,10,100)&amp;$A102,기획현황!AF:AF)</f>
        <v>0</v>
      </c>
      <c r="G102" s="531">
        <f t="shared" si="6"/>
        <v>0</v>
      </c>
      <c r="H102" s="1168" t="str">
        <f>IF(ISERROR(VLOOKUP(MID($D$3,10,100)&amp;$A102,기획현황!$F:$BS,기획현황!$BB$1,FALSE))=TRUE,"",VLOOKUP(MID($D$3,10,100)&amp;$A102,기획현황!$F:$BS,기획현황!$BB$1,FALSE))</f>
        <v/>
      </c>
      <c r="I102" s="1169">
        <f>SUMIF(기획현황!$F:$F,MID($D$3,10,100)&amp;$A102,기획현황!BI:BI)</f>
        <v>0</v>
      </c>
      <c r="J102" s="1168" t="str">
        <f>IF(ISERROR(VLOOKUP(MID($D$3,10,100)&amp;$A102,기획현황!$F:$BS,기획현황!$BC$1,FALSE))=TRUE,"",VLOOKUP(MID($D$3,10,100)&amp;$A102,기획현황!$F:$BS,기획현황!$BC$1,FALSE))</f>
        <v/>
      </c>
      <c r="K102" s="1169">
        <f>SUMIF(기획현황!$F:$F,MID($D$3,10,100)&amp;$A102,기획현황!BJ:BJ)</f>
        <v>0</v>
      </c>
      <c r="L102" s="1168" t="str">
        <f>IF(ISERROR(VLOOKUP(MID($D$3,10,100)&amp;$A102,기획현황!$F:$BS,기획현황!$BD$1,FALSE))=TRUE,"",VLOOKUP(MID($D$3,10,100)&amp;$A102,기획현황!$F:$BS,기획현황!$BD$1,FALSE))</f>
        <v/>
      </c>
      <c r="M102" s="1169">
        <f>SUMIF(기획현황!$F:$F,MID($D$3,10,100)&amp;$A102,기획현황!BK:BK)</f>
        <v>0</v>
      </c>
      <c r="N102" s="1168" t="str">
        <f>IF(ISERROR(VLOOKUP(MID($D$3,10,100)&amp;$A102,기획현황!$F:$BS,기획현황!$BE$1,FALSE))=TRUE,"",VLOOKUP(MID($D$3,10,100)&amp;$A102,기획현황!$F:$BS,기획현황!$BE$1,FALSE))</f>
        <v/>
      </c>
      <c r="O102" s="1169">
        <f>SUMIF(기획현황!$F:$F,MID($D$3,10,100)&amp;$A102,기획현황!BL:BL)</f>
        <v>0</v>
      </c>
      <c r="P102" s="1168" t="str">
        <f>IF(ISERROR(VLOOKUP(MID($D$3,10,100)&amp;$A102,기획현황!$F:$BS,기획현황!$BF$1,FALSE))=TRUE,"",VLOOKUP(MID($D$3,10,100)&amp;$A102,기획현황!$F:$BS,기획현황!$BF$1,FALSE))</f>
        <v/>
      </c>
      <c r="Q102" s="1169">
        <f>SUMIF(기획현황!$F:$F,MID($D$3,10,100)&amp;$A102,기획현황!BM:BM)</f>
        <v>0</v>
      </c>
      <c r="R102" s="532" t="str">
        <f>IF(ISERROR(VLOOKUP(MID($D$3,10,100)&amp;$A102,기획현황!$F:$BR,기획현황!$AV$1,FALSE))=TRUE,"",VLOOKUP(MID($D$3,10,100)&amp;$A102,기획현황!$F:$BR,기획현황!$AV$1,FALSE))</f>
        <v/>
      </c>
      <c r="S102" s="513"/>
      <c r="T102" s="532">
        <f t="shared" si="8"/>
        <v>0</v>
      </c>
      <c r="U102" s="532">
        <f t="shared" si="7"/>
        <v>0</v>
      </c>
      <c r="V102" s="469"/>
      <c r="W102" s="331"/>
      <c r="X102" s="319"/>
      <c r="Y102" s="319"/>
      <c r="Z102" s="319"/>
      <c r="AA102" s="319"/>
      <c r="AB102" s="319"/>
    </row>
    <row r="103" spans="1:28" ht="16.5" customHeight="1">
      <c r="A103" s="467">
        <f t="shared" si="9"/>
        <v>85</v>
      </c>
      <c r="C103" s="530">
        <f t="shared" si="5"/>
        <v>0</v>
      </c>
      <c r="D103" s="530" t="str">
        <f>IF(ISERROR(VLOOKUP(MID($D$3,10,100)&amp;$A103,기획현황!$F:$BR,기획현황!$U$1,FALSE))=TRUE,"",VLOOKUP(MID($D$3,10,100)&amp;$A103,기획현황!$F:$BR,기획현황!$U$1,FALSE))</f>
        <v/>
      </c>
      <c r="E103" s="530" t="str">
        <f>IF(ISERROR(VLOOKUP(MID($D$3,10,100)&amp;$A103,기획현황!$F:$BR,기획현황!$X$1,FALSE))=TRUE,"",VLOOKUP(MID($D$3,10,100)&amp;$A103,기획현황!$F:$BR,기획현황!$X$1,FALSE))</f>
        <v/>
      </c>
      <c r="F103" s="531">
        <f>SUMIF(기획현황!$F:$F,MID($D$3,10,100)&amp;$A103,기획현황!AF:AF)</f>
        <v>0</v>
      </c>
      <c r="G103" s="531">
        <f t="shared" si="6"/>
        <v>0</v>
      </c>
      <c r="H103" s="1168" t="str">
        <f>IF(ISERROR(VLOOKUP(MID($D$3,10,100)&amp;$A103,기획현황!$F:$BS,기획현황!$BB$1,FALSE))=TRUE,"",VLOOKUP(MID($D$3,10,100)&amp;$A103,기획현황!$F:$BS,기획현황!$BB$1,FALSE))</f>
        <v/>
      </c>
      <c r="I103" s="1169">
        <f>SUMIF(기획현황!$F:$F,MID($D$3,10,100)&amp;$A103,기획현황!BI:BI)</f>
        <v>0</v>
      </c>
      <c r="J103" s="1168" t="str">
        <f>IF(ISERROR(VLOOKUP(MID($D$3,10,100)&amp;$A103,기획현황!$F:$BS,기획현황!$BC$1,FALSE))=TRUE,"",VLOOKUP(MID($D$3,10,100)&amp;$A103,기획현황!$F:$BS,기획현황!$BC$1,FALSE))</f>
        <v/>
      </c>
      <c r="K103" s="1169">
        <f>SUMIF(기획현황!$F:$F,MID($D$3,10,100)&amp;$A103,기획현황!BJ:BJ)</f>
        <v>0</v>
      </c>
      <c r="L103" s="1168" t="str">
        <f>IF(ISERROR(VLOOKUP(MID($D$3,10,100)&amp;$A103,기획현황!$F:$BS,기획현황!$BD$1,FALSE))=TRUE,"",VLOOKUP(MID($D$3,10,100)&amp;$A103,기획현황!$F:$BS,기획현황!$BD$1,FALSE))</f>
        <v/>
      </c>
      <c r="M103" s="1169">
        <f>SUMIF(기획현황!$F:$F,MID($D$3,10,100)&amp;$A103,기획현황!BK:BK)</f>
        <v>0</v>
      </c>
      <c r="N103" s="1168" t="str">
        <f>IF(ISERROR(VLOOKUP(MID($D$3,10,100)&amp;$A103,기획현황!$F:$BS,기획현황!$BE$1,FALSE))=TRUE,"",VLOOKUP(MID($D$3,10,100)&amp;$A103,기획현황!$F:$BS,기획현황!$BE$1,FALSE))</f>
        <v/>
      </c>
      <c r="O103" s="1169">
        <f>SUMIF(기획현황!$F:$F,MID($D$3,10,100)&amp;$A103,기획현황!BL:BL)</f>
        <v>0</v>
      </c>
      <c r="P103" s="1168" t="str">
        <f>IF(ISERROR(VLOOKUP(MID($D$3,10,100)&amp;$A103,기획현황!$F:$BS,기획현황!$BF$1,FALSE))=TRUE,"",VLOOKUP(MID($D$3,10,100)&amp;$A103,기획현황!$F:$BS,기획현황!$BF$1,FALSE))</f>
        <v/>
      </c>
      <c r="Q103" s="1169">
        <f>SUMIF(기획현황!$F:$F,MID($D$3,10,100)&amp;$A103,기획현황!BM:BM)</f>
        <v>0</v>
      </c>
      <c r="R103" s="532" t="str">
        <f>IF(ISERROR(VLOOKUP(MID($D$3,10,100)&amp;$A103,기획현황!$F:$BR,기획현황!$AV$1,FALSE))=TRUE,"",VLOOKUP(MID($D$3,10,100)&amp;$A103,기획현황!$F:$BR,기획현황!$AV$1,FALSE))</f>
        <v/>
      </c>
      <c r="S103" s="513"/>
      <c r="T103" s="532">
        <f t="shared" si="8"/>
        <v>0</v>
      </c>
      <c r="U103" s="532">
        <f t="shared" si="7"/>
        <v>0</v>
      </c>
      <c r="V103" s="469"/>
      <c r="W103" s="331"/>
      <c r="X103" s="319"/>
      <c r="Y103" s="319"/>
      <c r="Z103" s="319"/>
      <c r="AA103" s="319"/>
      <c r="AB103" s="319"/>
    </row>
    <row r="104" spans="1:28" ht="16.5" customHeight="1">
      <c r="A104" s="467">
        <f t="shared" si="9"/>
        <v>86</v>
      </c>
      <c r="C104" s="530">
        <f t="shared" si="5"/>
        <v>0</v>
      </c>
      <c r="D104" s="530" t="str">
        <f>IF(ISERROR(VLOOKUP(MID($D$3,10,100)&amp;$A104,기획현황!$F:$BR,기획현황!$U$1,FALSE))=TRUE,"",VLOOKUP(MID($D$3,10,100)&amp;$A104,기획현황!$F:$BR,기획현황!$U$1,FALSE))</f>
        <v/>
      </c>
      <c r="E104" s="530" t="str">
        <f>IF(ISERROR(VLOOKUP(MID($D$3,10,100)&amp;$A104,기획현황!$F:$BR,기획현황!$X$1,FALSE))=TRUE,"",VLOOKUP(MID($D$3,10,100)&amp;$A104,기획현황!$F:$BR,기획현황!$X$1,FALSE))</f>
        <v/>
      </c>
      <c r="F104" s="531">
        <f>SUMIF(기획현황!$F:$F,MID($D$3,10,100)&amp;$A104,기획현황!AF:AF)</f>
        <v>0</v>
      </c>
      <c r="G104" s="531">
        <f t="shared" si="6"/>
        <v>0</v>
      </c>
      <c r="H104" s="1168" t="str">
        <f>IF(ISERROR(VLOOKUP(MID($D$3,10,100)&amp;$A104,기획현황!$F:$BS,기획현황!$BB$1,FALSE))=TRUE,"",VLOOKUP(MID($D$3,10,100)&amp;$A104,기획현황!$F:$BS,기획현황!$BB$1,FALSE))</f>
        <v/>
      </c>
      <c r="I104" s="1169">
        <f>SUMIF(기획현황!$F:$F,MID($D$3,10,100)&amp;$A104,기획현황!BI:BI)</f>
        <v>0</v>
      </c>
      <c r="J104" s="1168" t="str">
        <f>IF(ISERROR(VLOOKUP(MID($D$3,10,100)&amp;$A104,기획현황!$F:$BS,기획현황!$BC$1,FALSE))=TRUE,"",VLOOKUP(MID($D$3,10,100)&amp;$A104,기획현황!$F:$BS,기획현황!$BC$1,FALSE))</f>
        <v/>
      </c>
      <c r="K104" s="1169">
        <f>SUMIF(기획현황!$F:$F,MID($D$3,10,100)&amp;$A104,기획현황!BJ:BJ)</f>
        <v>0</v>
      </c>
      <c r="L104" s="1168" t="str">
        <f>IF(ISERROR(VLOOKUP(MID($D$3,10,100)&amp;$A104,기획현황!$F:$BS,기획현황!$BD$1,FALSE))=TRUE,"",VLOOKUP(MID($D$3,10,100)&amp;$A104,기획현황!$F:$BS,기획현황!$BD$1,FALSE))</f>
        <v/>
      </c>
      <c r="M104" s="1169">
        <f>SUMIF(기획현황!$F:$F,MID($D$3,10,100)&amp;$A104,기획현황!BK:BK)</f>
        <v>0</v>
      </c>
      <c r="N104" s="1168" t="str">
        <f>IF(ISERROR(VLOOKUP(MID($D$3,10,100)&amp;$A104,기획현황!$F:$BS,기획현황!$BE$1,FALSE))=TRUE,"",VLOOKUP(MID($D$3,10,100)&amp;$A104,기획현황!$F:$BS,기획현황!$BE$1,FALSE))</f>
        <v/>
      </c>
      <c r="O104" s="1169">
        <f>SUMIF(기획현황!$F:$F,MID($D$3,10,100)&amp;$A104,기획현황!BL:BL)</f>
        <v>0</v>
      </c>
      <c r="P104" s="1168" t="str">
        <f>IF(ISERROR(VLOOKUP(MID($D$3,10,100)&amp;$A104,기획현황!$F:$BS,기획현황!$BF$1,FALSE))=TRUE,"",VLOOKUP(MID($D$3,10,100)&amp;$A104,기획현황!$F:$BS,기획현황!$BF$1,FALSE))</f>
        <v/>
      </c>
      <c r="Q104" s="1169">
        <f>SUMIF(기획현황!$F:$F,MID($D$3,10,100)&amp;$A104,기획현황!BM:BM)</f>
        <v>0</v>
      </c>
      <c r="R104" s="532" t="str">
        <f>IF(ISERROR(VLOOKUP(MID($D$3,10,100)&amp;$A104,기획현황!$F:$BR,기획현황!$AV$1,FALSE))=TRUE,"",VLOOKUP(MID($D$3,10,100)&amp;$A104,기획현황!$F:$BR,기획현황!$AV$1,FALSE))</f>
        <v/>
      </c>
      <c r="S104" s="513"/>
      <c r="T104" s="532">
        <f t="shared" si="8"/>
        <v>0</v>
      </c>
      <c r="U104" s="532">
        <f t="shared" si="7"/>
        <v>0</v>
      </c>
      <c r="V104" s="469"/>
      <c r="W104" s="331"/>
      <c r="X104" s="319"/>
      <c r="Y104" s="319"/>
      <c r="Z104" s="319"/>
      <c r="AA104" s="319"/>
      <c r="AB104" s="319"/>
    </row>
    <row r="105" spans="1:28" ht="16.5" customHeight="1">
      <c r="A105" s="467">
        <f t="shared" si="9"/>
        <v>87</v>
      </c>
      <c r="C105" s="530">
        <f t="shared" si="5"/>
        <v>0</v>
      </c>
      <c r="D105" s="530" t="str">
        <f>IF(ISERROR(VLOOKUP(MID($D$3,10,100)&amp;$A105,기획현황!$F:$BR,기획현황!$U$1,FALSE))=TRUE,"",VLOOKUP(MID($D$3,10,100)&amp;$A105,기획현황!$F:$BR,기획현황!$U$1,FALSE))</f>
        <v/>
      </c>
      <c r="E105" s="530" t="str">
        <f>IF(ISERROR(VLOOKUP(MID($D$3,10,100)&amp;$A105,기획현황!$F:$BR,기획현황!$X$1,FALSE))=TRUE,"",VLOOKUP(MID($D$3,10,100)&amp;$A105,기획현황!$F:$BR,기획현황!$X$1,FALSE))</f>
        <v/>
      </c>
      <c r="F105" s="531">
        <f>SUMIF(기획현황!$F:$F,MID($D$3,10,100)&amp;$A105,기획현황!AF:AF)</f>
        <v>0</v>
      </c>
      <c r="G105" s="531">
        <f t="shared" si="6"/>
        <v>0</v>
      </c>
      <c r="H105" s="1168" t="str">
        <f>IF(ISERROR(VLOOKUP(MID($D$3,10,100)&amp;$A105,기획현황!$F:$BS,기획현황!$BB$1,FALSE))=TRUE,"",VLOOKUP(MID($D$3,10,100)&amp;$A105,기획현황!$F:$BS,기획현황!$BB$1,FALSE))</f>
        <v/>
      </c>
      <c r="I105" s="1169">
        <f>SUMIF(기획현황!$F:$F,MID($D$3,10,100)&amp;$A105,기획현황!BI:BI)</f>
        <v>0</v>
      </c>
      <c r="J105" s="1168" t="str">
        <f>IF(ISERROR(VLOOKUP(MID($D$3,10,100)&amp;$A105,기획현황!$F:$BS,기획현황!$BC$1,FALSE))=TRUE,"",VLOOKUP(MID($D$3,10,100)&amp;$A105,기획현황!$F:$BS,기획현황!$BC$1,FALSE))</f>
        <v/>
      </c>
      <c r="K105" s="1169">
        <f>SUMIF(기획현황!$F:$F,MID($D$3,10,100)&amp;$A105,기획현황!BJ:BJ)</f>
        <v>0</v>
      </c>
      <c r="L105" s="1168" t="str">
        <f>IF(ISERROR(VLOOKUP(MID($D$3,10,100)&amp;$A105,기획현황!$F:$BS,기획현황!$BD$1,FALSE))=TRUE,"",VLOOKUP(MID($D$3,10,100)&amp;$A105,기획현황!$F:$BS,기획현황!$BD$1,FALSE))</f>
        <v/>
      </c>
      <c r="M105" s="1169">
        <f>SUMIF(기획현황!$F:$F,MID($D$3,10,100)&amp;$A105,기획현황!BK:BK)</f>
        <v>0</v>
      </c>
      <c r="N105" s="1168" t="str">
        <f>IF(ISERROR(VLOOKUP(MID($D$3,10,100)&amp;$A105,기획현황!$F:$BS,기획현황!$BE$1,FALSE))=TRUE,"",VLOOKUP(MID($D$3,10,100)&amp;$A105,기획현황!$F:$BS,기획현황!$BE$1,FALSE))</f>
        <v/>
      </c>
      <c r="O105" s="1169">
        <f>SUMIF(기획현황!$F:$F,MID($D$3,10,100)&amp;$A105,기획현황!BL:BL)</f>
        <v>0</v>
      </c>
      <c r="P105" s="1168" t="str">
        <f>IF(ISERROR(VLOOKUP(MID($D$3,10,100)&amp;$A105,기획현황!$F:$BS,기획현황!$BF$1,FALSE))=TRUE,"",VLOOKUP(MID($D$3,10,100)&amp;$A105,기획현황!$F:$BS,기획현황!$BF$1,FALSE))</f>
        <v/>
      </c>
      <c r="Q105" s="1169">
        <f>SUMIF(기획현황!$F:$F,MID($D$3,10,100)&amp;$A105,기획현황!BM:BM)</f>
        <v>0</v>
      </c>
      <c r="R105" s="532" t="str">
        <f>IF(ISERROR(VLOOKUP(MID($D$3,10,100)&amp;$A105,기획현황!$F:$BR,기획현황!$AV$1,FALSE))=TRUE,"",VLOOKUP(MID($D$3,10,100)&amp;$A105,기획현황!$F:$BR,기획현황!$AV$1,FALSE))</f>
        <v/>
      </c>
      <c r="S105" s="513"/>
      <c r="T105" s="532">
        <f t="shared" si="8"/>
        <v>0</v>
      </c>
      <c r="U105" s="532">
        <f t="shared" si="7"/>
        <v>0</v>
      </c>
      <c r="V105" s="469"/>
      <c r="W105" s="331"/>
      <c r="X105" s="319"/>
      <c r="Y105" s="319"/>
      <c r="Z105" s="319"/>
      <c r="AA105" s="319"/>
      <c r="AB105" s="319"/>
    </row>
    <row r="106" spans="1:28" ht="16.5" customHeight="1">
      <c r="A106" s="467">
        <f t="shared" si="9"/>
        <v>88</v>
      </c>
      <c r="C106" s="530">
        <f t="shared" si="5"/>
        <v>0</v>
      </c>
      <c r="D106" s="530" t="str">
        <f>IF(ISERROR(VLOOKUP(MID($D$3,10,100)&amp;$A106,기획현황!$F:$BR,기획현황!$U$1,FALSE))=TRUE,"",VLOOKUP(MID($D$3,10,100)&amp;$A106,기획현황!$F:$BR,기획현황!$U$1,FALSE))</f>
        <v/>
      </c>
      <c r="E106" s="530" t="str">
        <f>IF(ISERROR(VLOOKUP(MID($D$3,10,100)&amp;$A106,기획현황!$F:$BR,기획현황!$X$1,FALSE))=TRUE,"",VLOOKUP(MID($D$3,10,100)&amp;$A106,기획현황!$F:$BR,기획현황!$X$1,FALSE))</f>
        <v/>
      </c>
      <c r="F106" s="531">
        <f>SUMIF(기획현황!$F:$F,MID($D$3,10,100)&amp;$A106,기획현황!AF:AF)</f>
        <v>0</v>
      </c>
      <c r="G106" s="531">
        <f t="shared" si="6"/>
        <v>0</v>
      </c>
      <c r="H106" s="1168" t="str">
        <f>IF(ISERROR(VLOOKUP(MID($D$3,10,100)&amp;$A106,기획현황!$F:$BS,기획현황!$BB$1,FALSE))=TRUE,"",VLOOKUP(MID($D$3,10,100)&amp;$A106,기획현황!$F:$BS,기획현황!$BB$1,FALSE))</f>
        <v/>
      </c>
      <c r="I106" s="1169">
        <f>SUMIF(기획현황!$F:$F,MID($D$3,10,100)&amp;$A106,기획현황!BI:BI)</f>
        <v>0</v>
      </c>
      <c r="J106" s="1168" t="str">
        <f>IF(ISERROR(VLOOKUP(MID($D$3,10,100)&amp;$A106,기획현황!$F:$BS,기획현황!$BC$1,FALSE))=TRUE,"",VLOOKUP(MID($D$3,10,100)&amp;$A106,기획현황!$F:$BS,기획현황!$BC$1,FALSE))</f>
        <v/>
      </c>
      <c r="K106" s="1169">
        <f>SUMIF(기획현황!$F:$F,MID($D$3,10,100)&amp;$A106,기획현황!BJ:BJ)</f>
        <v>0</v>
      </c>
      <c r="L106" s="1168" t="str">
        <f>IF(ISERROR(VLOOKUP(MID($D$3,10,100)&amp;$A106,기획현황!$F:$BS,기획현황!$BD$1,FALSE))=TRUE,"",VLOOKUP(MID($D$3,10,100)&amp;$A106,기획현황!$F:$BS,기획현황!$BD$1,FALSE))</f>
        <v/>
      </c>
      <c r="M106" s="1169">
        <f>SUMIF(기획현황!$F:$F,MID($D$3,10,100)&amp;$A106,기획현황!BK:BK)</f>
        <v>0</v>
      </c>
      <c r="N106" s="1168" t="str">
        <f>IF(ISERROR(VLOOKUP(MID($D$3,10,100)&amp;$A106,기획현황!$F:$BS,기획현황!$BE$1,FALSE))=TRUE,"",VLOOKUP(MID($D$3,10,100)&amp;$A106,기획현황!$F:$BS,기획현황!$BE$1,FALSE))</f>
        <v/>
      </c>
      <c r="O106" s="1169">
        <f>SUMIF(기획현황!$F:$F,MID($D$3,10,100)&amp;$A106,기획현황!BL:BL)</f>
        <v>0</v>
      </c>
      <c r="P106" s="1168" t="str">
        <f>IF(ISERROR(VLOOKUP(MID($D$3,10,100)&amp;$A106,기획현황!$F:$BS,기획현황!$BF$1,FALSE))=TRUE,"",VLOOKUP(MID($D$3,10,100)&amp;$A106,기획현황!$F:$BS,기획현황!$BF$1,FALSE))</f>
        <v/>
      </c>
      <c r="Q106" s="1169">
        <f>SUMIF(기획현황!$F:$F,MID($D$3,10,100)&amp;$A106,기획현황!BM:BM)</f>
        <v>0</v>
      </c>
      <c r="R106" s="532" t="str">
        <f>IF(ISERROR(VLOOKUP(MID($D$3,10,100)&amp;$A106,기획현황!$F:$BR,기획현황!$AV$1,FALSE))=TRUE,"",VLOOKUP(MID($D$3,10,100)&amp;$A106,기획현황!$F:$BR,기획현황!$AV$1,FALSE))</f>
        <v/>
      </c>
      <c r="S106" s="513"/>
      <c r="T106" s="532">
        <f t="shared" si="8"/>
        <v>0</v>
      </c>
      <c r="U106" s="532">
        <f t="shared" si="7"/>
        <v>0</v>
      </c>
      <c r="V106" s="469"/>
      <c r="W106" s="331"/>
      <c r="X106" s="319"/>
      <c r="Y106" s="319"/>
      <c r="Z106" s="319"/>
      <c r="AA106" s="319"/>
      <c r="AB106" s="319"/>
    </row>
    <row r="107" spans="1:28" ht="16.5" customHeight="1">
      <c r="A107" s="467">
        <f t="shared" si="9"/>
        <v>89</v>
      </c>
      <c r="C107" s="530">
        <f t="shared" si="5"/>
        <v>0</v>
      </c>
      <c r="D107" s="530" t="str">
        <f>IF(ISERROR(VLOOKUP(MID($D$3,10,100)&amp;$A107,기획현황!$F:$BR,기획현황!$U$1,FALSE))=TRUE,"",VLOOKUP(MID($D$3,10,100)&amp;$A107,기획현황!$F:$BR,기획현황!$U$1,FALSE))</f>
        <v/>
      </c>
      <c r="E107" s="530" t="str">
        <f>IF(ISERROR(VLOOKUP(MID($D$3,10,100)&amp;$A107,기획현황!$F:$BR,기획현황!$X$1,FALSE))=TRUE,"",VLOOKUP(MID($D$3,10,100)&amp;$A107,기획현황!$F:$BR,기획현황!$X$1,FALSE))</f>
        <v/>
      </c>
      <c r="F107" s="531">
        <f>SUMIF(기획현황!$F:$F,MID($D$3,10,100)&amp;$A107,기획현황!AF:AF)</f>
        <v>0</v>
      </c>
      <c r="G107" s="531">
        <f t="shared" si="6"/>
        <v>0</v>
      </c>
      <c r="H107" s="1168" t="str">
        <f>IF(ISERROR(VLOOKUP(MID($D$3,10,100)&amp;$A107,기획현황!$F:$BS,기획현황!$BB$1,FALSE))=TRUE,"",VLOOKUP(MID($D$3,10,100)&amp;$A107,기획현황!$F:$BS,기획현황!$BB$1,FALSE))</f>
        <v/>
      </c>
      <c r="I107" s="1169">
        <f>SUMIF(기획현황!$F:$F,MID($D$3,10,100)&amp;$A107,기획현황!BI:BI)</f>
        <v>0</v>
      </c>
      <c r="J107" s="1168" t="str">
        <f>IF(ISERROR(VLOOKUP(MID($D$3,10,100)&amp;$A107,기획현황!$F:$BS,기획현황!$BC$1,FALSE))=TRUE,"",VLOOKUP(MID($D$3,10,100)&amp;$A107,기획현황!$F:$BS,기획현황!$BC$1,FALSE))</f>
        <v/>
      </c>
      <c r="K107" s="1169">
        <f>SUMIF(기획현황!$F:$F,MID($D$3,10,100)&amp;$A107,기획현황!BJ:BJ)</f>
        <v>0</v>
      </c>
      <c r="L107" s="1168" t="str">
        <f>IF(ISERROR(VLOOKUP(MID($D$3,10,100)&amp;$A107,기획현황!$F:$BS,기획현황!$BD$1,FALSE))=TRUE,"",VLOOKUP(MID($D$3,10,100)&amp;$A107,기획현황!$F:$BS,기획현황!$BD$1,FALSE))</f>
        <v/>
      </c>
      <c r="M107" s="1169">
        <f>SUMIF(기획현황!$F:$F,MID($D$3,10,100)&amp;$A107,기획현황!BK:BK)</f>
        <v>0</v>
      </c>
      <c r="N107" s="1168" t="str">
        <f>IF(ISERROR(VLOOKUP(MID($D$3,10,100)&amp;$A107,기획현황!$F:$BS,기획현황!$BE$1,FALSE))=TRUE,"",VLOOKUP(MID($D$3,10,100)&amp;$A107,기획현황!$F:$BS,기획현황!$BE$1,FALSE))</f>
        <v/>
      </c>
      <c r="O107" s="1169">
        <f>SUMIF(기획현황!$F:$F,MID($D$3,10,100)&amp;$A107,기획현황!BL:BL)</f>
        <v>0</v>
      </c>
      <c r="P107" s="1168" t="str">
        <f>IF(ISERROR(VLOOKUP(MID($D$3,10,100)&amp;$A107,기획현황!$F:$BS,기획현황!$BF$1,FALSE))=TRUE,"",VLOOKUP(MID($D$3,10,100)&amp;$A107,기획현황!$F:$BS,기획현황!$BF$1,FALSE))</f>
        <v/>
      </c>
      <c r="Q107" s="1169">
        <f>SUMIF(기획현황!$F:$F,MID($D$3,10,100)&amp;$A107,기획현황!BM:BM)</f>
        <v>0</v>
      </c>
      <c r="R107" s="532" t="str">
        <f>IF(ISERROR(VLOOKUP(MID($D$3,10,100)&amp;$A107,기획현황!$F:$BR,기획현황!$AV$1,FALSE))=TRUE,"",VLOOKUP(MID($D$3,10,100)&amp;$A107,기획현황!$F:$BR,기획현황!$AV$1,FALSE))</f>
        <v/>
      </c>
      <c r="S107" s="513"/>
      <c r="T107" s="532">
        <f t="shared" si="8"/>
        <v>0</v>
      </c>
      <c r="U107" s="532">
        <f t="shared" si="7"/>
        <v>0</v>
      </c>
      <c r="V107" s="469"/>
      <c r="W107" s="331"/>
      <c r="X107" s="319"/>
      <c r="Y107" s="319"/>
      <c r="Z107" s="319"/>
      <c r="AA107" s="319"/>
      <c r="AB107" s="319"/>
    </row>
    <row r="108" spans="1:28" ht="16.5" customHeight="1">
      <c r="A108" s="467">
        <f t="shared" si="9"/>
        <v>90</v>
      </c>
      <c r="C108" s="530">
        <f t="shared" si="5"/>
        <v>0</v>
      </c>
      <c r="D108" s="530" t="str">
        <f>IF(ISERROR(VLOOKUP(MID($D$3,10,100)&amp;$A108,기획현황!$F:$BR,기획현황!$U$1,FALSE))=TRUE,"",VLOOKUP(MID($D$3,10,100)&amp;$A108,기획현황!$F:$BR,기획현황!$U$1,FALSE))</f>
        <v/>
      </c>
      <c r="E108" s="530" t="str">
        <f>IF(ISERROR(VLOOKUP(MID($D$3,10,100)&amp;$A108,기획현황!$F:$BR,기획현황!$X$1,FALSE))=TRUE,"",VLOOKUP(MID($D$3,10,100)&amp;$A108,기획현황!$F:$BR,기획현황!$X$1,FALSE))</f>
        <v/>
      </c>
      <c r="F108" s="531">
        <f>SUMIF(기획현황!$F:$F,MID($D$3,10,100)&amp;$A108,기획현황!AF:AF)</f>
        <v>0</v>
      </c>
      <c r="G108" s="531">
        <f t="shared" si="6"/>
        <v>0</v>
      </c>
      <c r="H108" s="1168" t="str">
        <f>IF(ISERROR(VLOOKUP(MID($D$3,10,100)&amp;$A108,기획현황!$F:$BS,기획현황!$BB$1,FALSE))=TRUE,"",VLOOKUP(MID($D$3,10,100)&amp;$A108,기획현황!$F:$BS,기획현황!$BB$1,FALSE))</f>
        <v/>
      </c>
      <c r="I108" s="1169">
        <f>SUMIF(기획현황!$F:$F,MID($D$3,10,100)&amp;$A108,기획현황!BI:BI)</f>
        <v>0</v>
      </c>
      <c r="J108" s="1168" t="str">
        <f>IF(ISERROR(VLOOKUP(MID($D$3,10,100)&amp;$A108,기획현황!$F:$BS,기획현황!$BC$1,FALSE))=TRUE,"",VLOOKUP(MID($D$3,10,100)&amp;$A108,기획현황!$F:$BS,기획현황!$BC$1,FALSE))</f>
        <v/>
      </c>
      <c r="K108" s="1169">
        <f>SUMIF(기획현황!$F:$F,MID($D$3,10,100)&amp;$A108,기획현황!BJ:BJ)</f>
        <v>0</v>
      </c>
      <c r="L108" s="1168" t="str">
        <f>IF(ISERROR(VLOOKUP(MID($D$3,10,100)&amp;$A108,기획현황!$F:$BS,기획현황!$BD$1,FALSE))=TRUE,"",VLOOKUP(MID($D$3,10,100)&amp;$A108,기획현황!$F:$BS,기획현황!$BD$1,FALSE))</f>
        <v/>
      </c>
      <c r="M108" s="1169">
        <f>SUMIF(기획현황!$F:$F,MID($D$3,10,100)&amp;$A108,기획현황!BK:BK)</f>
        <v>0</v>
      </c>
      <c r="N108" s="1168" t="str">
        <f>IF(ISERROR(VLOOKUP(MID($D$3,10,100)&amp;$A108,기획현황!$F:$BS,기획현황!$BE$1,FALSE))=TRUE,"",VLOOKUP(MID($D$3,10,100)&amp;$A108,기획현황!$F:$BS,기획현황!$BE$1,FALSE))</f>
        <v/>
      </c>
      <c r="O108" s="1169">
        <f>SUMIF(기획현황!$F:$F,MID($D$3,10,100)&amp;$A108,기획현황!BL:BL)</f>
        <v>0</v>
      </c>
      <c r="P108" s="1168" t="str">
        <f>IF(ISERROR(VLOOKUP(MID($D$3,10,100)&amp;$A108,기획현황!$F:$BS,기획현황!$BF$1,FALSE))=TRUE,"",VLOOKUP(MID($D$3,10,100)&amp;$A108,기획현황!$F:$BS,기획현황!$BF$1,FALSE))</f>
        <v/>
      </c>
      <c r="Q108" s="1169">
        <f>SUMIF(기획현황!$F:$F,MID($D$3,10,100)&amp;$A108,기획현황!BM:BM)</f>
        <v>0</v>
      </c>
      <c r="R108" s="532" t="str">
        <f>IF(ISERROR(VLOOKUP(MID($D$3,10,100)&amp;$A108,기획현황!$F:$BR,기획현황!$AV$1,FALSE))=TRUE,"",VLOOKUP(MID($D$3,10,100)&amp;$A108,기획현황!$F:$BR,기획현황!$AV$1,FALSE))</f>
        <v/>
      </c>
      <c r="S108" s="513"/>
      <c r="T108" s="532">
        <f t="shared" si="8"/>
        <v>0</v>
      </c>
      <c r="U108" s="532">
        <f t="shared" si="7"/>
        <v>0</v>
      </c>
      <c r="V108" s="469"/>
      <c r="W108" s="331"/>
      <c r="X108" s="319"/>
      <c r="Y108" s="319"/>
      <c r="Z108" s="319"/>
      <c r="AA108" s="319"/>
      <c r="AB108" s="319"/>
    </row>
    <row r="109" spans="1:28" ht="16.5" customHeight="1">
      <c r="A109" s="467">
        <f t="shared" si="9"/>
        <v>91</v>
      </c>
      <c r="C109" s="530">
        <f t="shared" si="5"/>
        <v>0</v>
      </c>
      <c r="D109" s="530" t="str">
        <f>IF(ISERROR(VLOOKUP(MID($D$3,10,100)&amp;$A109,기획현황!$F:$BR,기획현황!$U$1,FALSE))=TRUE,"",VLOOKUP(MID($D$3,10,100)&amp;$A109,기획현황!$F:$BR,기획현황!$U$1,FALSE))</f>
        <v/>
      </c>
      <c r="E109" s="530" t="str">
        <f>IF(ISERROR(VLOOKUP(MID($D$3,10,100)&amp;$A109,기획현황!$F:$BR,기획현황!$X$1,FALSE))=TRUE,"",VLOOKUP(MID($D$3,10,100)&amp;$A109,기획현황!$F:$BR,기획현황!$X$1,FALSE))</f>
        <v/>
      </c>
      <c r="F109" s="531">
        <f>SUMIF(기획현황!$F:$F,MID($D$3,10,100)&amp;$A109,기획현황!AF:AF)</f>
        <v>0</v>
      </c>
      <c r="G109" s="531">
        <f t="shared" si="6"/>
        <v>0</v>
      </c>
      <c r="H109" s="1168" t="str">
        <f>IF(ISERROR(VLOOKUP(MID($D$3,10,100)&amp;$A109,기획현황!$F:$BS,기획현황!$BB$1,FALSE))=TRUE,"",VLOOKUP(MID($D$3,10,100)&amp;$A109,기획현황!$F:$BS,기획현황!$BB$1,FALSE))</f>
        <v/>
      </c>
      <c r="I109" s="1169">
        <f>SUMIF(기획현황!$F:$F,MID($D$3,10,100)&amp;$A109,기획현황!BI:BI)</f>
        <v>0</v>
      </c>
      <c r="J109" s="1168" t="str">
        <f>IF(ISERROR(VLOOKUP(MID($D$3,10,100)&amp;$A109,기획현황!$F:$BS,기획현황!$BC$1,FALSE))=TRUE,"",VLOOKUP(MID($D$3,10,100)&amp;$A109,기획현황!$F:$BS,기획현황!$BC$1,FALSE))</f>
        <v/>
      </c>
      <c r="K109" s="1169">
        <f>SUMIF(기획현황!$F:$F,MID($D$3,10,100)&amp;$A109,기획현황!BJ:BJ)</f>
        <v>0</v>
      </c>
      <c r="L109" s="1168" t="str">
        <f>IF(ISERROR(VLOOKUP(MID($D$3,10,100)&amp;$A109,기획현황!$F:$BS,기획현황!$BD$1,FALSE))=TRUE,"",VLOOKUP(MID($D$3,10,100)&amp;$A109,기획현황!$F:$BS,기획현황!$BD$1,FALSE))</f>
        <v/>
      </c>
      <c r="M109" s="1169">
        <f>SUMIF(기획현황!$F:$F,MID($D$3,10,100)&amp;$A109,기획현황!BK:BK)</f>
        <v>0</v>
      </c>
      <c r="N109" s="1168" t="str">
        <f>IF(ISERROR(VLOOKUP(MID($D$3,10,100)&amp;$A109,기획현황!$F:$BS,기획현황!$BE$1,FALSE))=TRUE,"",VLOOKUP(MID($D$3,10,100)&amp;$A109,기획현황!$F:$BS,기획현황!$BE$1,FALSE))</f>
        <v/>
      </c>
      <c r="O109" s="1169">
        <f>SUMIF(기획현황!$F:$F,MID($D$3,10,100)&amp;$A109,기획현황!BL:BL)</f>
        <v>0</v>
      </c>
      <c r="P109" s="1168" t="str">
        <f>IF(ISERROR(VLOOKUP(MID($D$3,10,100)&amp;$A109,기획현황!$F:$BS,기획현황!$BF$1,FALSE))=TRUE,"",VLOOKUP(MID($D$3,10,100)&amp;$A109,기획현황!$F:$BS,기획현황!$BF$1,FALSE))</f>
        <v/>
      </c>
      <c r="Q109" s="1169">
        <f>SUMIF(기획현황!$F:$F,MID($D$3,10,100)&amp;$A109,기획현황!BM:BM)</f>
        <v>0</v>
      </c>
      <c r="R109" s="532" t="str">
        <f>IF(ISERROR(VLOOKUP(MID($D$3,10,100)&amp;$A109,기획현황!$F:$BR,기획현황!$AV$1,FALSE))=TRUE,"",VLOOKUP(MID($D$3,10,100)&amp;$A109,기획현황!$F:$BR,기획현황!$AV$1,FALSE))</f>
        <v/>
      </c>
      <c r="S109" s="513"/>
      <c r="T109" s="532">
        <f t="shared" si="8"/>
        <v>0</v>
      </c>
      <c r="U109" s="532">
        <f t="shared" si="7"/>
        <v>0</v>
      </c>
      <c r="V109" s="469"/>
      <c r="W109" s="331"/>
      <c r="X109" s="319"/>
      <c r="Y109" s="319"/>
      <c r="Z109" s="319"/>
      <c r="AA109" s="319"/>
      <c r="AB109" s="319"/>
    </row>
    <row r="110" spans="1:28" ht="16.5" customHeight="1">
      <c r="A110" s="467">
        <f t="shared" si="9"/>
        <v>92</v>
      </c>
      <c r="C110" s="530">
        <f t="shared" si="5"/>
        <v>0</v>
      </c>
      <c r="D110" s="530" t="str">
        <f>IF(ISERROR(VLOOKUP(MID($D$3,10,100)&amp;$A110,기획현황!$F:$BR,기획현황!$U$1,FALSE))=TRUE,"",VLOOKUP(MID($D$3,10,100)&amp;$A110,기획현황!$F:$BR,기획현황!$U$1,FALSE))</f>
        <v/>
      </c>
      <c r="E110" s="530" t="str">
        <f>IF(ISERROR(VLOOKUP(MID($D$3,10,100)&amp;$A110,기획현황!$F:$BR,기획현황!$X$1,FALSE))=TRUE,"",VLOOKUP(MID($D$3,10,100)&amp;$A110,기획현황!$F:$BR,기획현황!$X$1,FALSE))</f>
        <v/>
      </c>
      <c r="F110" s="531">
        <f>SUMIF(기획현황!$F:$F,MID($D$3,10,100)&amp;$A110,기획현황!AF:AF)</f>
        <v>0</v>
      </c>
      <c r="G110" s="531">
        <f t="shared" si="6"/>
        <v>0</v>
      </c>
      <c r="H110" s="1168" t="str">
        <f>IF(ISERROR(VLOOKUP(MID($D$3,10,100)&amp;$A110,기획현황!$F:$BS,기획현황!$BB$1,FALSE))=TRUE,"",VLOOKUP(MID($D$3,10,100)&amp;$A110,기획현황!$F:$BS,기획현황!$BB$1,FALSE))</f>
        <v/>
      </c>
      <c r="I110" s="1169">
        <f>SUMIF(기획현황!$F:$F,MID($D$3,10,100)&amp;$A110,기획현황!BI:BI)</f>
        <v>0</v>
      </c>
      <c r="J110" s="1168" t="str">
        <f>IF(ISERROR(VLOOKUP(MID($D$3,10,100)&amp;$A110,기획현황!$F:$BS,기획현황!$BC$1,FALSE))=TRUE,"",VLOOKUP(MID($D$3,10,100)&amp;$A110,기획현황!$F:$BS,기획현황!$BC$1,FALSE))</f>
        <v/>
      </c>
      <c r="K110" s="1169">
        <f>SUMIF(기획현황!$F:$F,MID($D$3,10,100)&amp;$A110,기획현황!BJ:BJ)</f>
        <v>0</v>
      </c>
      <c r="L110" s="1168" t="str">
        <f>IF(ISERROR(VLOOKUP(MID($D$3,10,100)&amp;$A110,기획현황!$F:$BS,기획현황!$BD$1,FALSE))=TRUE,"",VLOOKUP(MID($D$3,10,100)&amp;$A110,기획현황!$F:$BS,기획현황!$BD$1,FALSE))</f>
        <v/>
      </c>
      <c r="M110" s="1169">
        <f>SUMIF(기획현황!$F:$F,MID($D$3,10,100)&amp;$A110,기획현황!BK:BK)</f>
        <v>0</v>
      </c>
      <c r="N110" s="1168" t="str">
        <f>IF(ISERROR(VLOOKUP(MID($D$3,10,100)&amp;$A110,기획현황!$F:$BS,기획현황!$BE$1,FALSE))=TRUE,"",VLOOKUP(MID($D$3,10,100)&amp;$A110,기획현황!$F:$BS,기획현황!$BE$1,FALSE))</f>
        <v/>
      </c>
      <c r="O110" s="1169">
        <f>SUMIF(기획현황!$F:$F,MID($D$3,10,100)&amp;$A110,기획현황!BL:BL)</f>
        <v>0</v>
      </c>
      <c r="P110" s="1168" t="str">
        <f>IF(ISERROR(VLOOKUP(MID($D$3,10,100)&amp;$A110,기획현황!$F:$BS,기획현황!$BF$1,FALSE))=TRUE,"",VLOOKUP(MID($D$3,10,100)&amp;$A110,기획현황!$F:$BS,기획현황!$BF$1,FALSE))</f>
        <v/>
      </c>
      <c r="Q110" s="1169">
        <f>SUMIF(기획현황!$F:$F,MID($D$3,10,100)&amp;$A110,기획현황!BM:BM)</f>
        <v>0</v>
      </c>
      <c r="R110" s="532" t="str">
        <f>IF(ISERROR(VLOOKUP(MID($D$3,10,100)&amp;$A110,기획현황!$F:$BR,기획현황!$AV$1,FALSE))=TRUE,"",VLOOKUP(MID($D$3,10,100)&amp;$A110,기획현황!$F:$BR,기획현황!$AV$1,FALSE))</f>
        <v/>
      </c>
      <c r="S110" s="513"/>
      <c r="T110" s="532">
        <f t="shared" si="8"/>
        <v>0</v>
      </c>
      <c r="U110" s="532">
        <f t="shared" si="7"/>
        <v>0</v>
      </c>
      <c r="V110" s="469"/>
      <c r="W110" s="331"/>
      <c r="X110" s="319"/>
      <c r="Y110" s="319"/>
      <c r="Z110" s="319"/>
      <c r="AA110" s="319"/>
      <c r="AB110" s="319"/>
    </row>
    <row r="111" spans="1:28" ht="16.5" customHeight="1">
      <c r="A111" s="467">
        <f t="shared" si="9"/>
        <v>93</v>
      </c>
      <c r="C111" s="530">
        <f t="shared" si="5"/>
        <v>0</v>
      </c>
      <c r="D111" s="530" t="str">
        <f>IF(ISERROR(VLOOKUP(MID($D$3,10,100)&amp;$A111,기획현황!$F:$BR,기획현황!$U$1,FALSE))=TRUE,"",VLOOKUP(MID($D$3,10,100)&amp;$A111,기획현황!$F:$BR,기획현황!$U$1,FALSE))</f>
        <v/>
      </c>
      <c r="E111" s="530" t="str">
        <f>IF(ISERROR(VLOOKUP(MID($D$3,10,100)&amp;$A111,기획현황!$F:$BR,기획현황!$X$1,FALSE))=TRUE,"",VLOOKUP(MID($D$3,10,100)&amp;$A111,기획현황!$F:$BR,기획현황!$X$1,FALSE))</f>
        <v/>
      </c>
      <c r="F111" s="531">
        <f>SUMIF(기획현황!$F:$F,MID($D$3,10,100)&amp;$A111,기획현황!AF:AF)</f>
        <v>0</v>
      </c>
      <c r="G111" s="531">
        <f t="shared" si="6"/>
        <v>0</v>
      </c>
      <c r="H111" s="1168" t="str">
        <f>IF(ISERROR(VLOOKUP(MID($D$3,10,100)&amp;$A111,기획현황!$F:$BS,기획현황!$BB$1,FALSE))=TRUE,"",VLOOKUP(MID($D$3,10,100)&amp;$A111,기획현황!$F:$BS,기획현황!$BB$1,FALSE))</f>
        <v/>
      </c>
      <c r="I111" s="1169">
        <f>SUMIF(기획현황!$F:$F,MID($D$3,10,100)&amp;$A111,기획현황!BI:BI)</f>
        <v>0</v>
      </c>
      <c r="J111" s="1168" t="str">
        <f>IF(ISERROR(VLOOKUP(MID($D$3,10,100)&amp;$A111,기획현황!$F:$BS,기획현황!$BC$1,FALSE))=TRUE,"",VLOOKUP(MID($D$3,10,100)&amp;$A111,기획현황!$F:$BS,기획현황!$BC$1,FALSE))</f>
        <v/>
      </c>
      <c r="K111" s="1169">
        <f>SUMIF(기획현황!$F:$F,MID($D$3,10,100)&amp;$A111,기획현황!BJ:BJ)</f>
        <v>0</v>
      </c>
      <c r="L111" s="1168" t="str">
        <f>IF(ISERROR(VLOOKUP(MID($D$3,10,100)&amp;$A111,기획현황!$F:$BS,기획현황!$BD$1,FALSE))=TRUE,"",VLOOKUP(MID($D$3,10,100)&amp;$A111,기획현황!$F:$BS,기획현황!$BD$1,FALSE))</f>
        <v/>
      </c>
      <c r="M111" s="1169">
        <f>SUMIF(기획현황!$F:$F,MID($D$3,10,100)&amp;$A111,기획현황!BK:BK)</f>
        <v>0</v>
      </c>
      <c r="N111" s="1168" t="str">
        <f>IF(ISERROR(VLOOKUP(MID($D$3,10,100)&amp;$A111,기획현황!$F:$BS,기획현황!$BE$1,FALSE))=TRUE,"",VLOOKUP(MID($D$3,10,100)&amp;$A111,기획현황!$F:$BS,기획현황!$BE$1,FALSE))</f>
        <v/>
      </c>
      <c r="O111" s="1169">
        <f>SUMIF(기획현황!$F:$F,MID($D$3,10,100)&amp;$A111,기획현황!BL:BL)</f>
        <v>0</v>
      </c>
      <c r="P111" s="1168" t="str">
        <f>IF(ISERROR(VLOOKUP(MID($D$3,10,100)&amp;$A111,기획현황!$F:$BS,기획현황!$BF$1,FALSE))=TRUE,"",VLOOKUP(MID($D$3,10,100)&amp;$A111,기획현황!$F:$BS,기획현황!$BF$1,FALSE))</f>
        <v/>
      </c>
      <c r="Q111" s="1169">
        <f>SUMIF(기획현황!$F:$F,MID($D$3,10,100)&amp;$A111,기획현황!BM:BM)</f>
        <v>0</v>
      </c>
      <c r="R111" s="532" t="str">
        <f>IF(ISERROR(VLOOKUP(MID($D$3,10,100)&amp;$A111,기획현황!$F:$BR,기획현황!$AV$1,FALSE))=TRUE,"",VLOOKUP(MID($D$3,10,100)&amp;$A111,기획현황!$F:$BR,기획현황!$AV$1,FALSE))</f>
        <v/>
      </c>
      <c r="S111" s="513"/>
      <c r="T111" s="532">
        <f t="shared" si="8"/>
        <v>0</v>
      </c>
      <c r="U111" s="532">
        <f t="shared" si="7"/>
        <v>0</v>
      </c>
      <c r="V111" s="469"/>
      <c r="W111" s="331"/>
      <c r="X111" s="319"/>
      <c r="Y111" s="319"/>
      <c r="Z111" s="319"/>
      <c r="AA111" s="319"/>
      <c r="AB111" s="319"/>
    </row>
    <row r="112" spans="1:28" ht="16.5" customHeight="1">
      <c r="A112" s="467">
        <f t="shared" si="9"/>
        <v>94</v>
      </c>
      <c r="C112" s="530">
        <f t="shared" si="5"/>
        <v>0</v>
      </c>
      <c r="D112" s="530" t="str">
        <f>IF(ISERROR(VLOOKUP(MID($D$3,10,100)&amp;$A112,기획현황!$F:$BR,기획현황!$U$1,FALSE))=TRUE,"",VLOOKUP(MID($D$3,10,100)&amp;$A112,기획현황!$F:$BR,기획현황!$U$1,FALSE))</f>
        <v/>
      </c>
      <c r="E112" s="530" t="str">
        <f>IF(ISERROR(VLOOKUP(MID($D$3,10,100)&amp;$A112,기획현황!$F:$BR,기획현황!$X$1,FALSE))=TRUE,"",VLOOKUP(MID($D$3,10,100)&amp;$A112,기획현황!$F:$BR,기획현황!$X$1,FALSE))</f>
        <v/>
      </c>
      <c r="F112" s="531">
        <f>SUMIF(기획현황!$F:$F,MID($D$3,10,100)&amp;$A112,기획현황!AF:AF)</f>
        <v>0</v>
      </c>
      <c r="G112" s="531">
        <f t="shared" si="6"/>
        <v>0</v>
      </c>
      <c r="H112" s="1168" t="str">
        <f>IF(ISERROR(VLOOKUP(MID($D$3,10,100)&amp;$A112,기획현황!$F:$BS,기획현황!$BB$1,FALSE))=TRUE,"",VLOOKUP(MID($D$3,10,100)&amp;$A112,기획현황!$F:$BS,기획현황!$BB$1,FALSE))</f>
        <v/>
      </c>
      <c r="I112" s="1169">
        <f>SUMIF(기획현황!$F:$F,MID($D$3,10,100)&amp;$A112,기획현황!BI:BI)</f>
        <v>0</v>
      </c>
      <c r="J112" s="1168" t="str">
        <f>IF(ISERROR(VLOOKUP(MID($D$3,10,100)&amp;$A112,기획현황!$F:$BS,기획현황!$BC$1,FALSE))=TRUE,"",VLOOKUP(MID($D$3,10,100)&amp;$A112,기획현황!$F:$BS,기획현황!$BC$1,FALSE))</f>
        <v/>
      </c>
      <c r="K112" s="1169">
        <f>SUMIF(기획현황!$F:$F,MID($D$3,10,100)&amp;$A112,기획현황!BJ:BJ)</f>
        <v>0</v>
      </c>
      <c r="L112" s="1168" t="str">
        <f>IF(ISERROR(VLOOKUP(MID($D$3,10,100)&amp;$A112,기획현황!$F:$BS,기획현황!$BD$1,FALSE))=TRUE,"",VLOOKUP(MID($D$3,10,100)&amp;$A112,기획현황!$F:$BS,기획현황!$BD$1,FALSE))</f>
        <v/>
      </c>
      <c r="M112" s="1169">
        <f>SUMIF(기획현황!$F:$F,MID($D$3,10,100)&amp;$A112,기획현황!BK:BK)</f>
        <v>0</v>
      </c>
      <c r="N112" s="1168" t="str">
        <f>IF(ISERROR(VLOOKUP(MID($D$3,10,100)&amp;$A112,기획현황!$F:$BS,기획현황!$BE$1,FALSE))=TRUE,"",VLOOKUP(MID($D$3,10,100)&amp;$A112,기획현황!$F:$BS,기획현황!$BE$1,FALSE))</f>
        <v/>
      </c>
      <c r="O112" s="1169">
        <f>SUMIF(기획현황!$F:$F,MID($D$3,10,100)&amp;$A112,기획현황!BL:BL)</f>
        <v>0</v>
      </c>
      <c r="P112" s="1168" t="str">
        <f>IF(ISERROR(VLOOKUP(MID($D$3,10,100)&amp;$A112,기획현황!$F:$BS,기획현황!$BF$1,FALSE))=TRUE,"",VLOOKUP(MID($D$3,10,100)&amp;$A112,기획현황!$F:$BS,기획현황!$BF$1,FALSE))</f>
        <v/>
      </c>
      <c r="Q112" s="1169">
        <f>SUMIF(기획현황!$F:$F,MID($D$3,10,100)&amp;$A112,기획현황!BM:BM)</f>
        <v>0</v>
      </c>
      <c r="R112" s="532" t="str">
        <f>IF(ISERROR(VLOOKUP(MID($D$3,10,100)&amp;$A112,기획현황!$F:$BR,기획현황!$AV$1,FALSE))=TRUE,"",VLOOKUP(MID($D$3,10,100)&amp;$A112,기획현황!$F:$BR,기획현황!$AV$1,FALSE))</f>
        <v/>
      </c>
      <c r="S112" s="513"/>
      <c r="T112" s="532">
        <f t="shared" si="8"/>
        <v>0</v>
      </c>
      <c r="U112" s="532">
        <f t="shared" si="7"/>
        <v>0</v>
      </c>
      <c r="V112" s="469"/>
      <c r="W112" s="331"/>
      <c r="X112" s="319"/>
      <c r="Y112" s="319"/>
      <c r="Z112" s="319"/>
      <c r="AA112" s="319"/>
      <c r="AB112" s="319"/>
    </row>
    <row r="113" spans="1:28" ht="16.5" customHeight="1">
      <c r="A113" s="467">
        <f t="shared" si="9"/>
        <v>95</v>
      </c>
      <c r="C113" s="530">
        <f t="shared" si="5"/>
        <v>0</v>
      </c>
      <c r="D113" s="530" t="str">
        <f>IF(ISERROR(VLOOKUP(MID($D$3,10,100)&amp;$A113,기획현황!$F:$BR,기획현황!$U$1,FALSE))=TRUE,"",VLOOKUP(MID($D$3,10,100)&amp;$A113,기획현황!$F:$BR,기획현황!$U$1,FALSE))</f>
        <v/>
      </c>
      <c r="E113" s="530" t="str">
        <f>IF(ISERROR(VLOOKUP(MID($D$3,10,100)&amp;$A113,기획현황!$F:$BR,기획현황!$X$1,FALSE))=TRUE,"",VLOOKUP(MID($D$3,10,100)&amp;$A113,기획현황!$F:$BR,기획현황!$X$1,FALSE))</f>
        <v/>
      </c>
      <c r="F113" s="531">
        <f>SUMIF(기획현황!$F:$F,MID($D$3,10,100)&amp;$A113,기획현황!AF:AF)</f>
        <v>0</v>
      </c>
      <c r="G113" s="531">
        <f t="shared" si="6"/>
        <v>0</v>
      </c>
      <c r="H113" s="1168" t="str">
        <f>IF(ISERROR(VLOOKUP(MID($D$3,10,100)&amp;$A113,기획현황!$F:$BS,기획현황!$BB$1,FALSE))=TRUE,"",VLOOKUP(MID($D$3,10,100)&amp;$A113,기획현황!$F:$BS,기획현황!$BB$1,FALSE))</f>
        <v/>
      </c>
      <c r="I113" s="1169">
        <f>SUMIF(기획현황!$F:$F,MID($D$3,10,100)&amp;$A113,기획현황!BI:BI)</f>
        <v>0</v>
      </c>
      <c r="J113" s="1168" t="str">
        <f>IF(ISERROR(VLOOKUP(MID($D$3,10,100)&amp;$A113,기획현황!$F:$BS,기획현황!$BC$1,FALSE))=TRUE,"",VLOOKUP(MID($D$3,10,100)&amp;$A113,기획현황!$F:$BS,기획현황!$BC$1,FALSE))</f>
        <v/>
      </c>
      <c r="K113" s="1169">
        <f>SUMIF(기획현황!$F:$F,MID($D$3,10,100)&amp;$A113,기획현황!BJ:BJ)</f>
        <v>0</v>
      </c>
      <c r="L113" s="1168" t="str">
        <f>IF(ISERROR(VLOOKUP(MID($D$3,10,100)&amp;$A113,기획현황!$F:$BS,기획현황!$BD$1,FALSE))=TRUE,"",VLOOKUP(MID($D$3,10,100)&amp;$A113,기획현황!$F:$BS,기획현황!$BD$1,FALSE))</f>
        <v/>
      </c>
      <c r="M113" s="1169">
        <f>SUMIF(기획현황!$F:$F,MID($D$3,10,100)&amp;$A113,기획현황!BK:BK)</f>
        <v>0</v>
      </c>
      <c r="N113" s="1168" t="str">
        <f>IF(ISERROR(VLOOKUP(MID($D$3,10,100)&amp;$A113,기획현황!$F:$BS,기획현황!$BE$1,FALSE))=TRUE,"",VLOOKUP(MID($D$3,10,100)&amp;$A113,기획현황!$F:$BS,기획현황!$BE$1,FALSE))</f>
        <v/>
      </c>
      <c r="O113" s="1169">
        <f>SUMIF(기획현황!$F:$F,MID($D$3,10,100)&amp;$A113,기획현황!BL:BL)</f>
        <v>0</v>
      </c>
      <c r="P113" s="1168" t="str">
        <f>IF(ISERROR(VLOOKUP(MID($D$3,10,100)&amp;$A113,기획현황!$F:$BS,기획현황!$BF$1,FALSE))=TRUE,"",VLOOKUP(MID($D$3,10,100)&amp;$A113,기획현황!$F:$BS,기획현황!$BF$1,FALSE))</f>
        <v/>
      </c>
      <c r="Q113" s="1169">
        <f>SUMIF(기획현황!$F:$F,MID($D$3,10,100)&amp;$A113,기획현황!BM:BM)</f>
        <v>0</v>
      </c>
      <c r="R113" s="532" t="str">
        <f>IF(ISERROR(VLOOKUP(MID($D$3,10,100)&amp;$A113,기획현황!$F:$BR,기획현황!$AV$1,FALSE))=TRUE,"",VLOOKUP(MID($D$3,10,100)&amp;$A113,기획현황!$F:$BR,기획현황!$AV$1,FALSE))</f>
        <v/>
      </c>
      <c r="S113" s="513"/>
      <c r="T113" s="532">
        <f t="shared" si="8"/>
        <v>0</v>
      </c>
      <c r="U113" s="532">
        <f t="shared" si="7"/>
        <v>0</v>
      </c>
      <c r="V113" s="469"/>
      <c r="W113" s="331"/>
      <c r="X113" s="319"/>
      <c r="Y113" s="319"/>
      <c r="Z113" s="319"/>
      <c r="AA113" s="319"/>
      <c r="AB113" s="319"/>
    </row>
    <row r="114" spans="1:28" ht="16.5" customHeight="1">
      <c r="A114" s="467">
        <f t="shared" si="9"/>
        <v>96</v>
      </c>
      <c r="C114" s="530">
        <f t="shared" si="5"/>
        <v>0</v>
      </c>
      <c r="D114" s="530" t="str">
        <f>IF(ISERROR(VLOOKUP(MID($D$3,10,100)&amp;$A114,기획현황!$F:$BR,기획현황!$U$1,FALSE))=TRUE,"",VLOOKUP(MID($D$3,10,100)&amp;$A114,기획현황!$F:$BR,기획현황!$U$1,FALSE))</f>
        <v/>
      </c>
      <c r="E114" s="530" t="str">
        <f>IF(ISERROR(VLOOKUP(MID($D$3,10,100)&amp;$A114,기획현황!$F:$BR,기획현황!$X$1,FALSE))=TRUE,"",VLOOKUP(MID($D$3,10,100)&amp;$A114,기획현황!$F:$BR,기획현황!$X$1,FALSE))</f>
        <v/>
      </c>
      <c r="F114" s="531">
        <f>SUMIF(기획현황!$F:$F,MID($D$3,10,100)&amp;$A114,기획현황!AF:AF)</f>
        <v>0</v>
      </c>
      <c r="G114" s="531">
        <f t="shared" si="6"/>
        <v>0</v>
      </c>
      <c r="H114" s="1168" t="str">
        <f>IF(ISERROR(VLOOKUP(MID($D$3,10,100)&amp;$A114,기획현황!$F:$BS,기획현황!$BB$1,FALSE))=TRUE,"",VLOOKUP(MID($D$3,10,100)&amp;$A114,기획현황!$F:$BS,기획현황!$BB$1,FALSE))</f>
        <v/>
      </c>
      <c r="I114" s="1169">
        <f>SUMIF(기획현황!$F:$F,MID($D$3,10,100)&amp;$A114,기획현황!BI:BI)</f>
        <v>0</v>
      </c>
      <c r="J114" s="1168" t="str">
        <f>IF(ISERROR(VLOOKUP(MID($D$3,10,100)&amp;$A114,기획현황!$F:$BS,기획현황!$BC$1,FALSE))=TRUE,"",VLOOKUP(MID($D$3,10,100)&amp;$A114,기획현황!$F:$BS,기획현황!$BC$1,FALSE))</f>
        <v/>
      </c>
      <c r="K114" s="1169">
        <f>SUMIF(기획현황!$F:$F,MID($D$3,10,100)&amp;$A114,기획현황!BJ:BJ)</f>
        <v>0</v>
      </c>
      <c r="L114" s="1168" t="str">
        <f>IF(ISERROR(VLOOKUP(MID($D$3,10,100)&amp;$A114,기획현황!$F:$BS,기획현황!$BD$1,FALSE))=TRUE,"",VLOOKUP(MID($D$3,10,100)&amp;$A114,기획현황!$F:$BS,기획현황!$BD$1,FALSE))</f>
        <v/>
      </c>
      <c r="M114" s="1169">
        <f>SUMIF(기획현황!$F:$F,MID($D$3,10,100)&amp;$A114,기획현황!BK:BK)</f>
        <v>0</v>
      </c>
      <c r="N114" s="1168" t="str">
        <f>IF(ISERROR(VLOOKUP(MID($D$3,10,100)&amp;$A114,기획현황!$F:$BS,기획현황!$BE$1,FALSE))=TRUE,"",VLOOKUP(MID($D$3,10,100)&amp;$A114,기획현황!$F:$BS,기획현황!$BE$1,FALSE))</f>
        <v/>
      </c>
      <c r="O114" s="1169">
        <f>SUMIF(기획현황!$F:$F,MID($D$3,10,100)&amp;$A114,기획현황!BL:BL)</f>
        <v>0</v>
      </c>
      <c r="P114" s="1168" t="str">
        <f>IF(ISERROR(VLOOKUP(MID($D$3,10,100)&amp;$A114,기획현황!$F:$BS,기획현황!$BF$1,FALSE))=TRUE,"",VLOOKUP(MID($D$3,10,100)&amp;$A114,기획현황!$F:$BS,기획현황!$BF$1,FALSE))</f>
        <v/>
      </c>
      <c r="Q114" s="1169">
        <f>SUMIF(기획현황!$F:$F,MID($D$3,10,100)&amp;$A114,기획현황!BM:BM)</f>
        <v>0</v>
      </c>
      <c r="R114" s="532" t="str">
        <f>IF(ISERROR(VLOOKUP(MID($D$3,10,100)&amp;$A114,기획현황!$F:$BR,기획현황!$AV$1,FALSE))=TRUE,"",VLOOKUP(MID($D$3,10,100)&amp;$A114,기획현황!$F:$BR,기획현황!$AV$1,FALSE))</f>
        <v/>
      </c>
      <c r="S114" s="513"/>
      <c r="T114" s="532">
        <f t="shared" si="8"/>
        <v>0</v>
      </c>
      <c r="U114" s="532">
        <f t="shared" si="7"/>
        <v>0</v>
      </c>
      <c r="V114" s="469"/>
      <c r="W114" s="331"/>
      <c r="X114" s="319"/>
      <c r="Y114" s="319"/>
      <c r="Z114" s="319"/>
      <c r="AA114" s="319"/>
      <c r="AB114" s="319"/>
    </row>
    <row r="115" spans="1:28" ht="16.5" customHeight="1">
      <c r="A115" s="467">
        <f t="shared" si="9"/>
        <v>97</v>
      </c>
      <c r="C115" s="530">
        <f t="shared" si="5"/>
        <v>0</v>
      </c>
      <c r="D115" s="530" t="str">
        <f>IF(ISERROR(VLOOKUP(MID($D$3,10,100)&amp;$A115,기획현황!$F:$BR,기획현황!$U$1,FALSE))=TRUE,"",VLOOKUP(MID($D$3,10,100)&amp;$A115,기획현황!$F:$BR,기획현황!$U$1,FALSE))</f>
        <v/>
      </c>
      <c r="E115" s="530" t="str">
        <f>IF(ISERROR(VLOOKUP(MID($D$3,10,100)&amp;$A115,기획현황!$F:$BR,기획현황!$X$1,FALSE))=TRUE,"",VLOOKUP(MID($D$3,10,100)&amp;$A115,기획현황!$F:$BR,기획현황!$X$1,FALSE))</f>
        <v/>
      </c>
      <c r="F115" s="531">
        <f>SUMIF(기획현황!$F:$F,MID($D$3,10,100)&amp;$A115,기획현황!AF:AF)</f>
        <v>0</v>
      </c>
      <c r="G115" s="531">
        <f t="shared" si="6"/>
        <v>0</v>
      </c>
      <c r="H115" s="1168" t="str">
        <f>IF(ISERROR(VLOOKUP(MID($D$3,10,100)&amp;$A115,기획현황!$F:$BS,기획현황!$BB$1,FALSE))=TRUE,"",VLOOKUP(MID($D$3,10,100)&amp;$A115,기획현황!$F:$BS,기획현황!$BB$1,FALSE))</f>
        <v/>
      </c>
      <c r="I115" s="1169">
        <f>SUMIF(기획현황!$F:$F,MID($D$3,10,100)&amp;$A115,기획현황!BI:BI)</f>
        <v>0</v>
      </c>
      <c r="J115" s="1168" t="str">
        <f>IF(ISERROR(VLOOKUP(MID($D$3,10,100)&amp;$A115,기획현황!$F:$BS,기획현황!$BC$1,FALSE))=TRUE,"",VLOOKUP(MID($D$3,10,100)&amp;$A115,기획현황!$F:$BS,기획현황!$BC$1,FALSE))</f>
        <v/>
      </c>
      <c r="K115" s="1169">
        <f>SUMIF(기획현황!$F:$F,MID($D$3,10,100)&amp;$A115,기획현황!BJ:BJ)</f>
        <v>0</v>
      </c>
      <c r="L115" s="1168" t="str">
        <f>IF(ISERROR(VLOOKUP(MID($D$3,10,100)&amp;$A115,기획현황!$F:$BS,기획현황!$BD$1,FALSE))=TRUE,"",VLOOKUP(MID($D$3,10,100)&amp;$A115,기획현황!$F:$BS,기획현황!$BD$1,FALSE))</f>
        <v/>
      </c>
      <c r="M115" s="1169">
        <f>SUMIF(기획현황!$F:$F,MID($D$3,10,100)&amp;$A115,기획현황!BK:BK)</f>
        <v>0</v>
      </c>
      <c r="N115" s="1168" t="str">
        <f>IF(ISERROR(VLOOKUP(MID($D$3,10,100)&amp;$A115,기획현황!$F:$BS,기획현황!$BE$1,FALSE))=TRUE,"",VLOOKUP(MID($D$3,10,100)&amp;$A115,기획현황!$F:$BS,기획현황!$BE$1,FALSE))</f>
        <v/>
      </c>
      <c r="O115" s="1169">
        <f>SUMIF(기획현황!$F:$F,MID($D$3,10,100)&amp;$A115,기획현황!BL:BL)</f>
        <v>0</v>
      </c>
      <c r="P115" s="1168" t="str">
        <f>IF(ISERROR(VLOOKUP(MID($D$3,10,100)&amp;$A115,기획현황!$F:$BS,기획현황!$BF$1,FALSE))=TRUE,"",VLOOKUP(MID($D$3,10,100)&amp;$A115,기획현황!$F:$BS,기획현황!$BF$1,FALSE))</f>
        <v/>
      </c>
      <c r="Q115" s="1169">
        <f>SUMIF(기획현황!$F:$F,MID($D$3,10,100)&amp;$A115,기획현황!BM:BM)</f>
        <v>0</v>
      </c>
      <c r="R115" s="532" t="str">
        <f>IF(ISERROR(VLOOKUP(MID($D$3,10,100)&amp;$A115,기획현황!$F:$BR,기획현황!$AV$1,FALSE))=TRUE,"",VLOOKUP(MID($D$3,10,100)&amp;$A115,기획현황!$F:$BR,기획현황!$AV$1,FALSE))</f>
        <v/>
      </c>
      <c r="S115" s="513"/>
      <c r="T115" s="532">
        <f t="shared" si="8"/>
        <v>0</v>
      </c>
      <c r="U115" s="532">
        <f t="shared" si="7"/>
        <v>0</v>
      </c>
      <c r="V115" s="469"/>
      <c r="W115" s="331"/>
      <c r="X115" s="319"/>
      <c r="Y115" s="319"/>
      <c r="Z115" s="319"/>
      <c r="AA115" s="319"/>
      <c r="AB115" s="319"/>
    </row>
    <row r="116" spans="1:28" ht="16.5" customHeight="1">
      <c r="A116" s="467">
        <f t="shared" si="9"/>
        <v>98</v>
      </c>
      <c r="C116" s="530">
        <f t="shared" si="5"/>
        <v>0</v>
      </c>
      <c r="D116" s="530" t="str">
        <f>IF(ISERROR(VLOOKUP(MID($D$3,10,100)&amp;$A116,기획현황!$F:$BR,기획현황!$U$1,FALSE))=TRUE,"",VLOOKUP(MID($D$3,10,100)&amp;$A116,기획현황!$F:$BR,기획현황!$U$1,FALSE))</f>
        <v/>
      </c>
      <c r="E116" s="530" t="str">
        <f>IF(ISERROR(VLOOKUP(MID($D$3,10,100)&amp;$A116,기획현황!$F:$BR,기획현황!$X$1,FALSE))=TRUE,"",VLOOKUP(MID($D$3,10,100)&amp;$A116,기획현황!$F:$BR,기획현황!$X$1,FALSE))</f>
        <v/>
      </c>
      <c r="F116" s="531">
        <f>SUMIF(기획현황!$F:$F,MID($D$3,10,100)&amp;$A116,기획현황!AF:AF)</f>
        <v>0</v>
      </c>
      <c r="G116" s="531">
        <f t="shared" si="6"/>
        <v>0</v>
      </c>
      <c r="H116" s="1168" t="str">
        <f>IF(ISERROR(VLOOKUP(MID($D$3,10,100)&amp;$A116,기획현황!$F:$BS,기획현황!$BB$1,FALSE))=TRUE,"",VLOOKUP(MID($D$3,10,100)&amp;$A116,기획현황!$F:$BS,기획현황!$BB$1,FALSE))</f>
        <v/>
      </c>
      <c r="I116" s="1169">
        <f>SUMIF(기획현황!$F:$F,MID($D$3,10,100)&amp;$A116,기획현황!BI:BI)</f>
        <v>0</v>
      </c>
      <c r="J116" s="1168" t="str">
        <f>IF(ISERROR(VLOOKUP(MID($D$3,10,100)&amp;$A116,기획현황!$F:$BS,기획현황!$BC$1,FALSE))=TRUE,"",VLOOKUP(MID($D$3,10,100)&amp;$A116,기획현황!$F:$BS,기획현황!$BC$1,FALSE))</f>
        <v/>
      </c>
      <c r="K116" s="1169">
        <f>SUMIF(기획현황!$F:$F,MID($D$3,10,100)&amp;$A116,기획현황!BJ:BJ)</f>
        <v>0</v>
      </c>
      <c r="L116" s="1168" t="str">
        <f>IF(ISERROR(VLOOKUP(MID($D$3,10,100)&amp;$A116,기획현황!$F:$BS,기획현황!$BD$1,FALSE))=TRUE,"",VLOOKUP(MID($D$3,10,100)&amp;$A116,기획현황!$F:$BS,기획현황!$BD$1,FALSE))</f>
        <v/>
      </c>
      <c r="M116" s="1169">
        <f>SUMIF(기획현황!$F:$F,MID($D$3,10,100)&amp;$A116,기획현황!BK:BK)</f>
        <v>0</v>
      </c>
      <c r="N116" s="1168" t="str">
        <f>IF(ISERROR(VLOOKUP(MID($D$3,10,100)&amp;$A116,기획현황!$F:$BS,기획현황!$BE$1,FALSE))=TRUE,"",VLOOKUP(MID($D$3,10,100)&amp;$A116,기획현황!$F:$BS,기획현황!$BE$1,FALSE))</f>
        <v/>
      </c>
      <c r="O116" s="1169">
        <f>SUMIF(기획현황!$F:$F,MID($D$3,10,100)&amp;$A116,기획현황!BL:BL)</f>
        <v>0</v>
      </c>
      <c r="P116" s="1168" t="str">
        <f>IF(ISERROR(VLOOKUP(MID($D$3,10,100)&amp;$A116,기획현황!$F:$BS,기획현황!$BF$1,FALSE))=TRUE,"",VLOOKUP(MID($D$3,10,100)&amp;$A116,기획현황!$F:$BS,기획현황!$BF$1,FALSE))</f>
        <v/>
      </c>
      <c r="Q116" s="1169">
        <f>SUMIF(기획현황!$F:$F,MID($D$3,10,100)&amp;$A116,기획현황!BM:BM)</f>
        <v>0</v>
      </c>
      <c r="R116" s="532" t="str">
        <f>IF(ISERROR(VLOOKUP(MID($D$3,10,100)&amp;$A116,기획현황!$F:$BR,기획현황!$AV$1,FALSE))=TRUE,"",VLOOKUP(MID($D$3,10,100)&amp;$A116,기획현황!$F:$BR,기획현황!$AV$1,FALSE))</f>
        <v/>
      </c>
      <c r="S116" s="513"/>
      <c r="T116" s="532">
        <f t="shared" si="8"/>
        <v>0</v>
      </c>
      <c r="U116" s="532">
        <f t="shared" si="7"/>
        <v>0</v>
      </c>
      <c r="V116" s="469"/>
      <c r="W116" s="331"/>
      <c r="X116" s="319"/>
      <c r="Y116" s="319"/>
      <c r="Z116" s="319"/>
      <c r="AA116" s="319"/>
      <c r="AB116" s="319"/>
    </row>
    <row r="117" spans="1:28" ht="16.5" customHeight="1">
      <c r="A117" s="467">
        <f t="shared" si="9"/>
        <v>99</v>
      </c>
      <c r="C117" s="530">
        <f t="shared" si="5"/>
        <v>0</v>
      </c>
      <c r="D117" s="530" t="str">
        <f>IF(ISERROR(VLOOKUP(MID($D$3,10,100)&amp;$A117,기획현황!$F:$BR,기획현황!$U$1,FALSE))=TRUE,"",VLOOKUP(MID($D$3,10,100)&amp;$A117,기획현황!$F:$BR,기획현황!$U$1,FALSE))</f>
        <v/>
      </c>
      <c r="E117" s="530" t="str">
        <f>IF(ISERROR(VLOOKUP(MID($D$3,10,100)&amp;$A117,기획현황!$F:$BR,기획현황!$X$1,FALSE))=TRUE,"",VLOOKUP(MID($D$3,10,100)&amp;$A117,기획현황!$F:$BR,기획현황!$X$1,FALSE))</f>
        <v/>
      </c>
      <c r="F117" s="531">
        <f>SUMIF(기획현황!$F:$F,MID($D$3,10,100)&amp;$A117,기획현황!AF:AF)</f>
        <v>0</v>
      </c>
      <c r="G117" s="531">
        <f t="shared" si="6"/>
        <v>0</v>
      </c>
      <c r="H117" s="1168" t="str">
        <f>IF(ISERROR(VLOOKUP(MID($D$3,10,100)&amp;$A117,기획현황!$F:$BS,기획현황!$BB$1,FALSE))=TRUE,"",VLOOKUP(MID($D$3,10,100)&amp;$A117,기획현황!$F:$BS,기획현황!$BB$1,FALSE))</f>
        <v/>
      </c>
      <c r="I117" s="1169">
        <f>SUMIF(기획현황!$F:$F,MID($D$3,10,100)&amp;$A117,기획현황!BI:BI)</f>
        <v>0</v>
      </c>
      <c r="J117" s="1168" t="str">
        <f>IF(ISERROR(VLOOKUP(MID($D$3,10,100)&amp;$A117,기획현황!$F:$BS,기획현황!$BC$1,FALSE))=TRUE,"",VLOOKUP(MID($D$3,10,100)&amp;$A117,기획현황!$F:$BS,기획현황!$BC$1,FALSE))</f>
        <v/>
      </c>
      <c r="K117" s="1169">
        <f>SUMIF(기획현황!$F:$F,MID($D$3,10,100)&amp;$A117,기획현황!BJ:BJ)</f>
        <v>0</v>
      </c>
      <c r="L117" s="1168" t="str">
        <f>IF(ISERROR(VLOOKUP(MID($D$3,10,100)&amp;$A117,기획현황!$F:$BS,기획현황!$BD$1,FALSE))=TRUE,"",VLOOKUP(MID($D$3,10,100)&amp;$A117,기획현황!$F:$BS,기획현황!$BD$1,FALSE))</f>
        <v/>
      </c>
      <c r="M117" s="1169">
        <f>SUMIF(기획현황!$F:$F,MID($D$3,10,100)&amp;$A117,기획현황!BK:BK)</f>
        <v>0</v>
      </c>
      <c r="N117" s="1168" t="str">
        <f>IF(ISERROR(VLOOKUP(MID($D$3,10,100)&amp;$A117,기획현황!$F:$BS,기획현황!$BE$1,FALSE))=TRUE,"",VLOOKUP(MID($D$3,10,100)&amp;$A117,기획현황!$F:$BS,기획현황!$BE$1,FALSE))</f>
        <v/>
      </c>
      <c r="O117" s="1169">
        <f>SUMIF(기획현황!$F:$F,MID($D$3,10,100)&amp;$A117,기획현황!BL:BL)</f>
        <v>0</v>
      </c>
      <c r="P117" s="1168" t="str">
        <f>IF(ISERROR(VLOOKUP(MID($D$3,10,100)&amp;$A117,기획현황!$F:$BS,기획현황!$BF$1,FALSE))=TRUE,"",VLOOKUP(MID($D$3,10,100)&amp;$A117,기획현황!$F:$BS,기획현황!$BF$1,FALSE))</f>
        <v/>
      </c>
      <c r="Q117" s="1169">
        <f>SUMIF(기획현황!$F:$F,MID($D$3,10,100)&amp;$A117,기획현황!BM:BM)</f>
        <v>0</v>
      </c>
      <c r="R117" s="532" t="str">
        <f>IF(ISERROR(VLOOKUP(MID($D$3,10,100)&amp;$A117,기획현황!$F:$BR,기획현황!$AV$1,FALSE))=TRUE,"",VLOOKUP(MID($D$3,10,100)&amp;$A117,기획현황!$F:$BR,기획현황!$AV$1,FALSE))</f>
        <v/>
      </c>
      <c r="S117" s="513"/>
      <c r="T117" s="532">
        <f t="shared" si="8"/>
        <v>0</v>
      </c>
      <c r="U117" s="532">
        <f t="shared" si="7"/>
        <v>0</v>
      </c>
      <c r="V117" s="469"/>
      <c r="W117" s="331"/>
      <c r="X117" s="319"/>
      <c r="Y117" s="319"/>
      <c r="Z117" s="319"/>
      <c r="AA117" s="319"/>
      <c r="AB117" s="319"/>
    </row>
    <row r="118" spans="1:28" ht="16.5" customHeight="1">
      <c r="A118" s="467">
        <f t="shared" si="9"/>
        <v>100</v>
      </c>
      <c r="C118" s="530">
        <f t="shared" ref="C118:C127" si="10">IF(F118=0,0,$A118)</f>
        <v>0</v>
      </c>
      <c r="D118" s="530" t="str">
        <f>IF(ISERROR(VLOOKUP(MID($D$3,10,100)&amp;$A118,기획현황!$F:$BR,기획현황!$U$1,FALSE))=TRUE,"",VLOOKUP(MID($D$3,10,100)&amp;$A118,기획현황!$F:$BR,기획현황!$U$1,FALSE))</f>
        <v/>
      </c>
      <c r="E118" s="530" t="str">
        <f>IF(ISERROR(VLOOKUP(MID($D$3,10,100)&amp;$A118,기획현황!$F:$BR,기획현황!$X$1,FALSE))=TRUE,"",VLOOKUP(MID($D$3,10,100)&amp;$A118,기획현황!$F:$BR,기획현황!$X$1,FALSE))</f>
        <v/>
      </c>
      <c r="F118" s="531">
        <f>SUMIF(기획현황!$F:$F,MID($D$3,10,100)&amp;$A118,기획현황!AF:AF)</f>
        <v>0</v>
      </c>
      <c r="G118" s="531">
        <f t="shared" ref="G118:G127" si="11">SUM(I118,K118,M118,O118,Q118)</f>
        <v>0</v>
      </c>
      <c r="H118" s="1168" t="str">
        <f>IF(ISERROR(VLOOKUP(MID($D$3,10,100)&amp;$A118,기획현황!$F:$BS,기획현황!$BB$1,FALSE))=TRUE,"",VLOOKUP(MID($D$3,10,100)&amp;$A118,기획현황!$F:$BS,기획현황!$BB$1,FALSE))</f>
        <v/>
      </c>
      <c r="I118" s="1169">
        <f>SUMIF(기획현황!$F:$F,MID($D$3,10,100)&amp;$A118,기획현황!BI:BI)</f>
        <v>0</v>
      </c>
      <c r="J118" s="1168" t="str">
        <f>IF(ISERROR(VLOOKUP(MID($D$3,10,100)&amp;$A118,기획현황!$F:$BS,기획현황!$BC$1,FALSE))=TRUE,"",VLOOKUP(MID($D$3,10,100)&amp;$A118,기획현황!$F:$BS,기획현황!$BC$1,FALSE))</f>
        <v/>
      </c>
      <c r="K118" s="1169">
        <f>SUMIF(기획현황!$F:$F,MID($D$3,10,100)&amp;$A118,기획현황!BJ:BJ)</f>
        <v>0</v>
      </c>
      <c r="L118" s="1168" t="str">
        <f>IF(ISERROR(VLOOKUP(MID($D$3,10,100)&amp;$A118,기획현황!$F:$BS,기획현황!$BD$1,FALSE))=TRUE,"",VLOOKUP(MID($D$3,10,100)&amp;$A118,기획현황!$F:$BS,기획현황!$BD$1,FALSE))</f>
        <v/>
      </c>
      <c r="M118" s="1169">
        <f>SUMIF(기획현황!$F:$F,MID($D$3,10,100)&amp;$A118,기획현황!BK:BK)</f>
        <v>0</v>
      </c>
      <c r="N118" s="1168" t="str">
        <f>IF(ISERROR(VLOOKUP(MID($D$3,10,100)&amp;$A118,기획현황!$F:$BS,기획현황!$BE$1,FALSE))=TRUE,"",VLOOKUP(MID($D$3,10,100)&amp;$A118,기획현황!$F:$BS,기획현황!$BE$1,FALSE))</f>
        <v/>
      </c>
      <c r="O118" s="1169">
        <f>SUMIF(기획현황!$F:$F,MID($D$3,10,100)&amp;$A118,기획현황!BL:BL)</f>
        <v>0</v>
      </c>
      <c r="P118" s="1168" t="str">
        <f>IF(ISERROR(VLOOKUP(MID($D$3,10,100)&amp;$A118,기획현황!$F:$BS,기획현황!$BF$1,FALSE))=TRUE,"",VLOOKUP(MID($D$3,10,100)&amp;$A118,기획현황!$F:$BS,기획현황!$BF$1,FALSE))</f>
        <v/>
      </c>
      <c r="Q118" s="1169">
        <f>SUMIF(기획현황!$F:$F,MID($D$3,10,100)&amp;$A118,기획현황!BM:BM)</f>
        <v>0</v>
      </c>
      <c r="R118" s="532" t="str">
        <f>IF(ISERROR(VLOOKUP(MID($D$3,10,100)&amp;$A118,기획현황!$F:$BR,기획현황!$AV$1,FALSE))=TRUE,"",VLOOKUP(MID($D$3,10,100)&amp;$A118,기획현황!$F:$BR,기획현황!$AV$1,FALSE))</f>
        <v/>
      </c>
      <c r="S118" s="513"/>
      <c r="T118" s="532">
        <f t="shared" si="8"/>
        <v>0</v>
      </c>
      <c r="U118" s="532">
        <f t="shared" si="7"/>
        <v>0</v>
      </c>
      <c r="V118" s="469"/>
      <c r="W118" s="331"/>
      <c r="X118" s="319"/>
      <c r="Y118" s="319"/>
      <c r="Z118" s="319"/>
      <c r="AA118" s="319"/>
      <c r="AB118" s="319"/>
    </row>
    <row r="119" spans="1:28" ht="16.5" customHeight="1">
      <c r="A119" s="467">
        <f t="shared" si="9"/>
        <v>101</v>
      </c>
      <c r="C119" s="530">
        <f t="shared" si="10"/>
        <v>0</v>
      </c>
      <c r="D119" s="530" t="str">
        <f>IF(ISERROR(VLOOKUP(MID($D$3,10,100)&amp;$A119,기획현황!$F:$BR,기획현황!$U$1,FALSE))=TRUE,"",VLOOKUP(MID($D$3,10,100)&amp;$A119,기획현황!$F:$BR,기획현황!$U$1,FALSE))</f>
        <v/>
      </c>
      <c r="E119" s="530" t="str">
        <f>IF(ISERROR(VLOOKUP(MID($D$3,10,100)&amp;$A119,기획현황!$F:$BR,기획현황!$X$1,FALSE))=TRUE,"",VLOOKUP(MID($D$3,10,100)&amp;$A119,기획현황!$F:$BR,기획현황!$X$1,FALSE))</f>
        <v/>
      </c>
      <c r="F119" s="531">
        <f>SUMIF(기획현황!$F:$F,MID($D$3,10,100)&amp;$A119,기획현황!AF:AF)</f>
        <v>0</v>
      </c>
      <c r="G119" s="531">
        <f t="shared" si="11"/>
        <v>0</v>
      </c>
      <c r="H119" s="1168" t="str">
        <f>IF(ISERROR(VLOOKUP(MID($D$3,10,100)&amp;$A119,기획현황!$F:$BS,기획현황!$BB$1,FALSE))=TRUE,"",VLOOKUP(MID($D$3,10,100)&amp;$A119,기획현황!$F:$BS,기획현황!$BB$1,FALSE))</f>
        <v/>
      </c>
      <c r="I119" s="1169">
        <f>SUMIF(기획현황!$F:$F,MID($D$3,10,100)&amp;$A119,기획현황!BI:BI)</f>
        <v>0</v>
      </c>
      <c r="J119" s="1168" t="str">
        <f>IF(ISERROR(VLOOKUP(MID($D$3,10,100)&amp;$A119,기획현황!$F:$BS,기획현황!$BC$1,FALSE))=TRUE,"",VLOOKUP(MID($D$3,10,100)&amp;$A119,기획현황!$F:$BS,기획현황!$BC$1,FALSE))</f>
        <v/>
      </c>
      <c r="K119" s="1169">
        <f>SUMIF(기획현황!$F:$F,MID($D$3,10,100)&amp;$A119,기획현황!BJ:BJ)</f>
        <v>0</v>
      </c>
      <c r="L119" s="1168" t="str">
        <f>IF(ISERROR(VLOOKUP(MID($D$3,10,100)&amp;$A119,기획현황!$F:$BS,기획현황!$BD$1,FALSE))=TRUE,"",VLOOKUP(MID($D$3,10,100)&amp;$A119,기획현황!$F:$BS,기획현황!$BD$1,FALSE))</f>
        <v/>
      </c>
      <c r="M119" s="1169">
        <f>SUMIF(기획현황!$F:$F,MID($D$3,10,100)&amp;$A119,기획현황!BK:BK)</f>
        <v>0</v>
      </c>
      <c r="N119" s="1168" t="str">
        <f>IF(ISERROR(VLOOKUP(MID($D$3,10,100)&amp;$A119,기획현황!$F:$BS,기획현황!$BE$1,FALSE))=TRUE,"",VLOOKUP(MID($D$3,10,100)&amp;$A119,기획현황!$F:$BS,기획현황!$BE$1,FALSE))</f>
        <v/>
      </c>
      <c r="O119" s="1169">
        <f>SUMIF(기획현황!$F:$F,MID($D$3,10,100)&amp;$A119,기획현황!BL:BL)</f>
        <v>0</v>
      </c>
      <c r="P119" s="1168" t="str">
        <f>IF(ISERROR(VLOOKUP(MID($D$3,10,100)&amp;$A119,기획현황!$F:$BS,기획현황!$BF$1,FALSE))=TRUE,"",VLOOKUP(MID($D$3,10,100)&amp;$A119,기획현황!$F:$BS,기획현황!$BF$1,FALSE))</f>
        <v/>
      </c>
      <c r="Q119" s="1169">
        <f>SUMIF(기획현황!$F:$F,MID($D$3,10,100)&amp;$A119,기획현황!BM:BM)</f>
        <v>0</v>
      </c>
      <c r="R119" s="532" t="str">
        <f>IF(ISERROR(VLOOKUP(MID($D$3,10,100)&amp;$A119,기획현황!$F:$BR,기획현황!$AV$1,FALSE))=TRUE,"",VLOOKUP(MID($D$3,10,100)&amp;$A119,기획현황!$F:$BR,기획현황!$AV$1,FALSE))</f>
        <v/>
      </c>
      <c r="S119" s="513"/>
      <c r="T119" s="532">
        <f t="shared" si="8"/>
        <v>0</v>
      </c>
      <c r="U119" s="532">
        <f t="shared" si="7"/>
        <v>0</v>
      </c>
      <c r="V119" s="469"/>
      <c r="W119" s="331"/>
      <c r="X119" s="319"/>
      <c r="Y119" s="319"/>
      <c r="Z119" s="319"/>
      <c r="AA119" s="319"/>
      <c r="AB119" s="319"/>
    </row>
    <row r="120" spans="1:28" ht="16.5" customHeight="1">
      <c r="A120" s="467">
        <f t="shared" si="9"/>
        <v>102</v>
      </c>
      <c r="C120" s="530">
        <f t="shared" si="10"/>
        <v>0</v>
      </c>
      <c r="D120" s="530" t="str">
        <f>IF(ISERROR(VLOOKUP(MID($D$3,10,100)&amp;$A120,기획현황!$F:$BR,기획현황!$U$1,FALSE))=TRUE,"",VLOOKUP(MID($D$3,10,100)&amp;$A120,기획현황!$F:$BR,기획현황!$U$1,FALSE))</f>
        <v/>
      </c>
      <c r="E120" s="530" t="str">
        <f>IF(ISERROR(VLOOKUP(MID($D$3,10,100)&amp;$A120,기획현황!$F:$BR,기획현황!$X$1,FALSE))=TRUE,"",VLOOKUP(MID($D$3,10,100)&amp;$A120,기획현황!$F:$BR,기획현황!$X$1,FALSE))</f>
        <v/>
      </c>
      <c r="F120" s="531">
        <f>SUMIF(기획현황!$F:$F,MID($D$3,10,100)&amp;$A120,기획현황!AF:AF)</f>
        <v>0</v>
      </c>
      <c r="G120" s="531">
        <f t="shared" si="11"/>
        <v>0</v>
      </c>
      <c r="H120" s="1168" t="str">
        <f>IF(ISERROR(VLOOKUP(MID($D$3,10,100)&amp;$A120,기획현황!$F:$BS,기획현황!$BB$1,FALSE))=TRUE,"",VLOOKUP(MID($D$3,10,100)&amp;$A120,기획현황!$F:$BS,기획현황!$BB$1,FALSE))</f>
        <v/>
      </c>
      <c r="I120" s="1169">
        <f>SUMIF(기획현황!$F:$F,MID($D$3,10,100)&amp;$A120,기획현황!BI:BI)</f>
        <v>0</v>
      </c>
      <c r="J120" s="1168" t="str">
        <f>IF(ISERROR(VLOOKUP(MID($D$3,10,100)&amp;$A120,기획현황!$F:$BS,기획현황!$BC$1,FALSE))=TRUE,"",VLOOKUP(MID($D$3,10,100)&amp;$A120,기획현황!$F:$BS,기획현황!$BC$1,FALSE))</f>
        <v/>
      </c>
      <c r="K120" s="1169">
        <f>SUMIF(기획현황!$F:$F,MID($D$3,10,100)&amp;$A120,기획현황!BJ:BJ)</f>
        <v>0</v>
      </c>
      <c r="L120" s="1168" t="str">
        <f>IF(ISERROR(VLOOKUP(MID($D$3,10,100)&amp;$A120,기획현황!$F:$BS,기획현황!$BD$1,FALSE))=TRUE,"",VLOOKUP(MID($D$3,10,100)&amp;$A120,기획현황!$F:$BS,기획현황!$BD$1,FALSE))</f>
        <v/>
      </c>
      <c r="M120" s="1169">
        <f>SUMIF(기획현황!$F:$F,MID($D$3,10,100)&amp;$A120,기획현황!BK:BK)</f>
        <v>0</v>
      </c>
      <c r="N120" s="1168" t="str">
        <f>IF(ISERROR(VLOOKUP(MID($D$3,10,100)&amp;$A120,기획현황!$F:$BS,기획현황!$BE$1,FALSE))=TRUE,"",VLOOKUP(MID($D$3,10,100)&amp;$A120,기획현황!$F:$BS,기획현황!$BE$1,FALSE))</f>
        <v/>
      </c>
      <c r="O120" s="1169">
        <f>SUMIF(기획현황!$F:$F,MID($D$3,10,100)&amp;$A120,기획현황!BL:BL)</f>
        <v>0</v>
      </c>
      <c r="P120" s="1168" t="str">
        <f>IF(ISERROR(VLOOKUP(MID($D$3,10,100)&amp;$A120,기획현황!$F:$BS,기획현황!$BF$1,FALSE))=TRUE,"",VLOOKUP(MID($D$3,10,100)&amp;$A120,기획현황!$F:$BS,기획현황!$BF$1,FALSE))</f>
        <v/>
      </c>
      <c r="Q120" s="1169">
        <f>SUMIF(기획현황!$F:$F,MID($D$3,10,100)&amp;$A120,기획현황!BM:BM)</f>
        <v>0</v>
      </c>
      <c r="R120" s="532" t="str">
        <f>IF(ISERROR(VLOOKUP(MID($D$3,10,100)&amp;$A120,기획현황!$F:$BR,기획현황!$AV$1,FALSE))=TRUE,"",VLOOKUP(MID($D$3,10,100)&amp;$A120,기획현황!$F:$BR,기획현황!$AV$1,FALSE))</f>
        <v/>
      </c>
      <c r="S120" s="513"/>
      <c r="T120" s="532">
        <f t="shared" si="8"/>
        <v>0</v>
      </c>
      <c r="U120" s="532">
        <f t="shared" si="7"/>
        <v>0</v>
      </c>
      <c r="V120" s="469"/>
      <c r="W120" s="331"/>
      <c r="X120" s="319"/>
      <c r="Y120" s="319"/>
      <c r="Z120" s="319"/>
      <c r="AA120" s="319"/>
      <c r="AB120" s="319"/>
    </row>
    <row r="121" spans="1:28" ht="16.5" customHeight="1">
      <c r="A121" s="467">
        <f t="shared" si="9"/>
        <v>103</v>
      </c>
      <c r="C121" s="530">
        <f t="shared" si="10"/>
        <v>0</v>
      </c>
      <c r="D121" s="530" t="str">
        <f>IF(ISERROR(VLOOKUP(MID($D$3,10,100)&amp;$A121,기획현황!$F:$BR,기획현황!$U$1,FALSE))=TRUE,"",VLOOKUP(MID($D$3,10,100)&amp;$A121,기획현황!$F:$BR,기획현황!$U$1,FALSE))</f>
        <v/>
      </c>
      <c r="E121" s="530" t="str">
        <f>IF(ISERROR(VLOOKUP(MID($D$3,10,100)&amp;$A121,기획현황!$F:$BR,기획현황!$X$1,FALSE))=TRUE,"",VLOOKUP(MID($D$3,10,100)&amp;$A121,기획현황!$F:$BR,기획현황!$X$1,FALSE))</f>
        <v/>
      </c>
      <c r="F121" s="531">
        <f>SUMIF(기획현황!$F:$F,MID($D$3,10,100)&amp;$A121,기획현황!AF:AF)</f>
        <v>0</v>
      </c>
      <c r="G121" s="531">
        <f t="shared" si="11"/>
        <v>0</v>
      </c>
      <c r="H121" s="1168" t="str">
        <f>IF(ISERROR(VLOOKUP(MID($D$3,10,100)&amp;$A121,기획현황!$F:$BS,기획현황!$BB$1,FALSE))=TRUE,"",VLOOKUP(MID($D$3,10,100)&amp;$A121,기획현황!$F:$BS,기획현황!$BB$1,FALSE))</f>
        <v/>
      </c>
      <c r="I121" s="1169">
        <f>SUMIF(기획현황!$F:$F,MID($D$3,10,100)&amp;$A121,기획현황!BI:BI)</f>
        <v>0</v>
      </c>
      <c r="J121" s="1168" t="str">
        <f>IF(ISERROR(VLOOKUP(MID($D$3,10,100)&amp;$A121,기획현황!$F:$BS,기획현황!$BC$1,FALSE))=TRUE,"",VLOOKUP(MID($D$3,10,100)&amp;$A121,기획현황!$F:$BS,기획현황!$BC$1,FALSE))</f>
        <v/>
      </c>
      <c r="K121" s="1169">
        <f>SUMIF(기획현황!$F:$F,MID($D$3,10,100)&amp;$A121,기획현황!BJ:BJ)</f>
        <v>0</v>
      </c>
      <c r="L121" s="1168" t="str">
        <f>IF(ISERROR(VLOOKUP(MID($D$3,10,100)&amp;$A121,기획현황!$F:$BS,기획현황!$BD$1,FALSE))=TRUE,"",VLOOKUP(MID($D$3,10,100)&amp;$A121,기획현황!$F:$BS,기획현황!$BD$1,FALSE))</f>
        <v/>
      </c>
      <c r="M121" s="1169">
        <f>SUMIF(기획현황!$F:$F,MID($D$3,10,100)&amp;$A121,기획현황!BK:BK)</f>
        <v>0</v>
      </c>
      <c r="N121" s="1168" t="str">
        <f>IF(ISERROR(VLOOKUP(MID($D$3,10,100)&amp;$A121,기획현황!$F:$BS,기획현황!$BE$1,FALSE))=TRUE,"",VLOOKUP(MID($D$3,10,100)&amp;$A121,기획현황!$F:$BS,기획현황!$BE$1,FALSE))</f>
        <v/>
      </c>
      <c r="O121" s="1169">
        <f>SUMIF(기획현황!$F:$F,MID($D$3,10,100)&amp;$A121,기획현황!BL:BL)</f>
        <v>0</v>
      </c>
      <c r="P121" s="1168" t="str">
        <f>IF(ISERROR(VLOOKUP(MID($D$3,10,100)&amp;$A121,기획현황!$F:$BS,기획현황!$BF$1,FALSE))=TRUE,"",VLOOKUP(MID($D$3,10,100)&amp;$A121,기획현황!$F:$BS,기획현황!$BF$1,FALSE))</f>
        <v/>
      </c>
      <c r="Q121" s="1169">
        <f>SUMIF(기획현황!$F:$F,MID($D$3,10,100)&amp;$A121,기획현황!BM:BM)</f>
        <v>0</v>
      </c>
      <c r="R121" s="532" t="str">
        <f>IF(ISERROR(VLOOKUP(MID($D$3,10,100)&amp;$A121,기획현황!$F:$BR,기획현황!$AV$1,FALSE))=TRUE,"",VLOOKUP(MID($D$3,10,100)&amp;$A121,기획현황!$F:$BR,기획현황!$AV$1,FALSE))</f>
        <v/>
      </c>
      <c r="S121" s="513"/>
      <c r="T121" s="532">
        <f t="shared" si="8"/>
        <v>0</v>
      </c>
      <c r="U121" s="532">
        <f t="shared" si="7"/>
        <v>0</v>
      </c>
      <c r="V121" s="469"/>
      <c r="W121" s="331"/>
      <c r="X121" s="319"/>
      <c r="Y121" s="319"/>
      <c r="Z121" s="319"/>
      <c r="AA121" s="319"/>
      <c r="AB121" s="319"/>
    </row>
    <row r="122" spans="1:28" ht="16.5" customHeight="1">
      <c r="A122" s="467">
        <f t="shared" si="9"/>
        <v>104</v>
      </c>
      <c r="C122" s="530">
        <f t="shared" si="10"/>
        <v>0</v>
      </c>
      <c r="D122" s="530" t="str">
        <f>IF(ISERROR(VLOOKUP(MID($D$3,10,100)&amp;$A122,기획현황!$F:$BR,기획현황!$U$1,FALSE))=TRUE,"",VLOOKUP(MID($D$3,10,100)&amp;$A122,기획현황!$F:$BR,기획현황!$U$1,FALSE))</f>
        <v/>
      </c>
      <c r="E122" s="530" t="str">
        <f>IF(ISERROR(VLOOKUP(MID($D$3,10,100)&amp;$A122,기획현황!$F:$BR,기획현황!$X$1,FALSE))=TRUE,"",VLOOKUP(MID($D$3,10,100)&amp;$A122,기획현황!$F:$BR,기획현황!$X$1,FALSE))</f>
        <v/>
      </c>
      <c r="F122" s="531">
        <f>SUMIF(기획현황!$F:$F,MID($D$3,10,100)&amp;$A122,기획현황!AF:AF)</f>
        <v>0</v>
      </c>
      <c r="G122" s="531">
        <f t="shared" si="11"/>
        <v>0</v>
      </c>
      <c r="H122" s="1168" t="str">
        <f>IF(ISERROR(VLOOKUP(MID($D$3,10,100)&amp;$A122,기획현황!$F:$BS,기획현황!$BB$1,FALSE))=TRUE,"",VLOOKUP(MID($D$3,10,100)&amp;$A122,기획현황!$F:$BS,기획현황!$BB$1,FALSE))</f>
        <v/>
      </c>
      <c r="I122" s="1169">
        <f>SUMIF(기획현황!$F:$F,MID($D$3,10,100)&amp;$A122,기획현황!BI:BI)</f>
        <v>0</v>
      </c>
      <c r="J122" s="1168" t="str">
        <f>IF(ISERROR(VLOOKUP(MID($D$3,10,100)&amp;$A122,기획현황!$F:$BS,기획현황!$BC$1,FALSE))=TRUE,"",VLOOKUP(MID($D$3,10,100)&amp;$A122,기획현황!$F:$BS,기획현황!$BC$1,FALSE))</f>
        <v/>
      </c>
      <c r="K122" s="1169">
        <f>SUMIF(기획현황!$F:$F,MID($D$3,10,100)&amp;$A122,기획현황!BJ:BJ)</f>
        <v>0</v>
      </c>
      <c r="L122" s="1168" t="str">
        <f>IF(ISERROR(VLOOKUP(MID($D$3,10,100)&amp;$A122,기획현황!$F:$BS,기획현황!$BD$1,FALSE))=TRUE,"",VLOOKUP(MID($D$3,10,100)&amp;$A122,기획현황!$F:$BS,기획현황!$BD$1,FALSE))</f>
        <v/>
      </c>
      <c r="M122" s="1169">
        <f>SUMIF(기획현황!$F:$F,MID($D$3,10,100)&amp;$A122,기획현황!BK:BK)</f>
        <v>0</v>
      </c>
      <c r="N122" s="1168" t="str">
        <f>IF(ISERROR(VLOOKUP(MID($D$3,10,100)&amp;$A122,기획현황!$F:$BS,기획현황!$BE$1,FALSE))=TRUE,"",VLOOKUP(MID($D$3,10,100)&amp;$A122,기획현황!$F:$BS,기획현황!$BE$1,FALSE))</f>
        <v/>
      </c>
      <c r="O122" s="1169">
        <f>SUMIF(기획현황!$F:$F,MID($D$3,10,100)&amp;$A122,기획현황!BL:BL)</f>
        <v>0</v>
      </c>
      <c r="P122" s="1168" t="str">
        <f>IF(ISERROR(VLOOKUP(MID($D$3,10,100)&amp;$A122,기획현황!$F:$BS,기획현황!$BF$1,FALSE))=TRUE,"",VLOOKUP(MID($D$3,10,100)&amp;$A122,기획현황!$F:$BS,기획현황!$BF$1,FALSE))</f>
        <v/>
      </c>
      <c r="Q122" s="1169">
        <f>SUMIF(기획현황!$F:$F,MID($D$3,10,100)&amp;$A122,기획현황!BM:BM)</f>
        <v>0</v>
      </c>
      <c r="R122" s="532" t="str">
        <f>IF(ISERROR(VLOOKUP(MID($D$3,10,100)&amp;$A122,기획현황!$F:$BR,기획현황!$AV$1,FALSE))=TRUE,"",VLOOKUP(MID($D$3,10,100)&amp;$A122,기획현황!$F:$BR,기획현황!$AV$1,FALSE))</f>
        <v/>
      </c>
      <c r="S122" s="513"/>
      <c r="T122" s="532">
        <f t="shared" si="8"/>
        <v>0</v>
      </c>
      <c r="U122" s="532">
        <f t="shared" si="7"/>
        <v>0</v>
      </c>
      <c r="V122" s="469"/>
      <c r="W122" s="331"/>
      <c r="X122" s="319"/>
      <c r="Y122" s="319"/>
      <c r="Z122" s="319"/>
      <c r="AA122" s="319"/>
      <c r="AB122" s="319"/>
    </row>
    <row r="123" spans="1:28" ht="16.5" customHeight="1">
      <c r="A123" s="467">
        <f t="shared" si="9"/>
        <v>105</v>
      </c>
      <c r="C123" s="530">
        <f t="shared" si="10"/>
        <v>0</v>
      </c>
      <c r="D123" s="530" t="str">
        <f>IF(ISERROR(VLOOKUP(MID($D$3,10,100)&amp;$A123,기획현황!$F:$BR,기획현황!$U$1,FALSE))=TRUE,"",VLOOKUP(MID($D$3,10,100)&amp;$A123,기획현황!$F:$BR,기획현황!$U$1,FALSE))</f>
        <v/>
      </c>
      <c r="E123" s="530" t="str">
        <f>IF(ISERROR(VLOOKUP(MID($D$3,10,100)&amp;$A123,기획현황!$F:$BR,기획현황!$X$1,FALSE))=TRUE,"",VLOOKUP(MID($D$3,10,100)&amp;$A123,기획현황!$F:$BR,기획현황!$X$1,FALSE))</f>
        <v/>
      </c>
      <c r="F123" s="531">
        <f>SUMIF(기획현황!$F:$F,MID($D$3,10,100)&amp;$A123,기획현황!AF:AF)</f>
        <v>0</v>
      </c>
      <c r="G123" s="531">
        <f t="shared" si="11"/>
        <v>0</v>
      </c>
      <c r="H123" s="1168" t="str">
        <f>IF(ISERROR(VLOOKUP(MID($D$3,10,100)&amp;$A123,기획현황!$F:$BS,기획현황!$BB$1,FALSE))=TRUE,"",VLOOKUP(MID($D$3,10,100)&amp;$A123,기획현황!$F:$BS,기획현황!$BB$1,FALSE))</f>
        <v/>
      </c>
      <c r="I123" s="1169">
        <f>SUMIF(기획현황!$F:$F,MID($D$3,10,100)&amp;$A123,기획현황!BI:BI)</f>
        <v>0</v>
      </c>
      <c r="J123" s="1168" t="str">
        <f>IF(ISERROR(VLOOKUP(MID($D$3,10,100)&amp;$A123,기획현황!$F:$BS,기획현황!$BC$1,FALSE))=TRUE,"",VLOOKUP(MID($D$3,10,100)&amp;$A123,기획현황!$F:$BS,기획현황!$BC$1,FALSE))</f>
        <v/>
      </c>
      <c r="K123" s="1169">
        <f>SUMIF(기획현황!$F:$F,MID($D$3,10,100)&amp;$A123,기획현황!BJ:BJ)</f>
        <v>0</v>
      </c>
      <c r="L123" s="1168" t="str">
        <f>IF(ISERROR(VLOOKUP(MID($D$3,10,100)&amp;$A123,기획현황!$F:$BS,기획현황!$BD$1,FALSE))=TRUE,"",VLOOKUP(MID($D$3,10,100)&amp;$A123,기획현황!$F:$BS,기획현황!$BD$1,FALSE))</f>
        <v/>
      </c>
      <c r="M123" s="1169">
        <f>SUMIF(기획현황!$F:$F,MID($D$3,10,100)&amp;$A123,기획현황!BK:BK)</f>
        <v>0</v>
      </c>
      <c r="N123" s="1168" t="str">
        <f>IF(ISERROR(VLOOKUP(MID($D$3,10,100)&amp;$A123,기획현황!$F:$BS,기획현황!$BE$1,FALSE))=TRUE,"",VLOOKUP(MID($D$3,10,100)&amp;$A123,기획현황!$F:$BS,기획현황!$BE$1,FALSE))</f>
        <v/>
      </c>
      <c r="O123" s="1169">
        <f>SUMIF(기획현황!$F:$F,MID($D$3,10,100)&amp;$A123,기획현황!BL:BL)</f>
        <v>0</v>
      </c>
      <c r="P123" s="1168" t="str">
        <f>IF(ISERROR(VLOOKUP(MID($D$3,10,100)&amp;$A123,기획현황!$F:$BS,기획현황!$BF$1,FALSE))=TRUE,"",VLOOKUP(MID($D$3,10,100)&amp;$A123,기획현황!$F:$BS,기획현황!$BF$1,FALSE))</f>
        <v/>
      </c>
      <c r="Q123" s="1169">
        <f>SUMIF(기획현황!$F:$F,MID($D$3,10,100)&amp;$A123,기획현황!BM:BM)</f>
        <v>0</v>
      </c>
      <c r="R123" s="532" t="str">
        <f>IF(ISERROR(VLOOKUP(MID($D$3,10,100)&amp;$A123,기획현황!$F:$BR,기획현황!$AV$1,FALSE))=TRUE,"",VLOOKUP(MID($D$3,10,100)&amp;$A123,기획현황!$F:$BR,기획현황!$AV$1,FALSE))</f>
        <v/>
      </c>
      <c r="S123" s="513"/>
      <c r="T123" s="532">
        <f t="shared" si="8"/>
        <v>0</v>
      </c>
      <c r="U123" s="532">
        <f t="shared" si="7"/>
        <v>0</v>
      </c>
      <c r="V123" s="469"/>
      <c r="W123" s="331"/>
      <c r="X123" s="319"/>
      <c r="Y123" s="319"/>
      <c r="Z123" s="319"/>
      <c r="AA123" s="319"/>
      <c r="AB123" s="319"/>
    </row>
    <row r="124" spans="1:28" ht="16.5" customHeight="1">
      <c r="A124" s="467">
        <f t="shared" si="9"/>
        <v>106</v>
      </c>
      <c r="C124" s="530">
        <f t="shared" si="10"/>
        <v>0</v>
      </c>
      <c r="D124" s="530" t="str">
        <f>IF(ISERROR(VLOOKUP(MID($D$3,10,100)&amp;$A124,기획현황!$F:$BR,기획현황!$U$1,FALSE))=TRUE,"",VLOOKUP(MID($D$3,10,100)&amp;$A124,기획현황!$F:$BR,기획현황!$U$1,FALSE))</f>
        <v/>
      </c>
      <c r="E124" s="530" t="str">
        <f>IF(ISERROR(VLOOKUP(MID($D$3,10,100)&amp;$A124,기획현황!$F:$BR,기획현황!$X$1,FALSE))=TRUE,"",VLOOKUP(MID($D$3,10,100)&amp;$A124,기획현황!$F:$BR,기획현황!$X$1,FALSE))</f>
        <v/>
      </c>
      <c r="F124" s="531">
        <f>SUMIF(기획현황!$F:$F,MID($D$3,10,100)&amp;$A124,기획현황!AF:AF)</f>
        <v>0</v>
      </c>
      <c r="G124" s="531">
        <f t="shared" si="11"/>
        <v>0</v>
      </c>
      <c r="H124" s="1168" t="str">
        <f>IF(ISERROR(VLOOKUP(MID($D$3,10,100)&amp;$A124,기획현황!$F:$BS,기획현황!$BB$1,FALSE))=TRUE,"",VLOOKUP(MID($D$3,10,100)&amp;$A124,기획현황!$F:$BS,기획현황!$BB$1,FALSE))</f>
        <v/>
      </c>
      <c r="I124" s="1169">
        <f>SUMIF(기획현황!$F:$F,MID($D$3,10,100)&amp;$A124,기획현황!BI:BI)</f>
        <v>0</v>
      </c>
      <c r="J124" s="1168" t="str">
        <f>IF(ISERROR(VLOOKUP(MID($D$3,10,100)&amp;$A124,기획현황!$F:$BS,기획현황!$BC$1,FALSE))=TRUE,"",VLOOKUP(MID($D$3,10,100)&amp;$A124,기획현황!$F:$BS,기획현황!$BC$1,FALSE))</f>
        <v/>
      </c>
      <c r="K124" s="1169">
        <f>SUMIF(기획현황!$F:$F,MID($D$3,10,100)&amp;$A124,기획현황!BJ:BJ)</f>
        <v>0</v>
      </c>
      <c r="L124" s="1168" t="str">
        <f>IF(ISERROR(VLOOKUP(MID($D$3,10,100)&amp;$A124,기획현황!$F:$BS,기획현황!$BD$1,FALSE))=TRUE,"",VLOOKUP(MID($D$3,10,100)&amp;$A124,기획현황!$F:$BS,기획현황!$BD$1,FALSE))</f>
        <v/>
      </c>
      <c r="M124" s="1169">
        <f>SUMIF(기획현황!$F:$F,MID($D$3,10,100)&amp;$A124,기획현황!BK:BK)</f>
        <v>0</v>
      </c>
      <c r="N124" s="1168" t="str">
        <f>IF(ISERROR(VLOOKUP(MID($D$3,10,100)&amp;$A124,기획현황!$F:$BS,기획현황!$BE$1,FALSE))=TRUE,"",VLOOKUP(MID($D$3,10,100)&amp;$A124,기획현황!$F:$BS,기획현황!$BE$1,FALSE))</f>
        <v/>
      </c>
      <c r="O124" s="1169">
        <f>SUMIF(기획현황!$F:$F,MID($D$3,10,100)&amp;$A124,기획현황!BL:BL)</f>
        <v>0</v>
      </c>
      <c r="P124" s="1168" t="str">
        <f>IF(ISERROR(VLOOKUP(MID($D$3,10,100)&amp;$A124,기획현황!$F:$BS,기획현황!$BF$1,FALSE))=TRUE,"",VLOOKUP(MID($D$3,10,100)&amp;$A124,기획현황!$F:$BS,기획현황!$BF$1,FALSE))</f>
        <v/>
      </c>
      <c r="Q124" s="1169">
        <f>SUMIF(기획현황!$F:$F,MID($D$3,10,100)&amp;$A124,기획현황!BM:BM)</f>
        <v>0</v>
      </c>
      <c r="R124" s="532" t="str">
        <f>IF(ISERROR(VLOOKUP(MID($D$3,10,100)&amp;$A124,기획현황!$F:$BR,기획현황!$AV$1,FALSE))=TRUE,"",VLOOKUP(MID($D$3,10,100)&amp;$A124,기획현황!$F:$BR,기획현황!$AV$1,FALSE))</f>
        <v/>
      </c>
      <c r="S124" s="513"/>
      <c r="T124" s="532">
        <f t="shared" si="8"/>
        <v>0</v>
      </c>
      <c r="U124" s="532">
        <f t="shared" si="7"/>
        <v>0</v>
      </c>
      <c r="V124" s="469"/>
      <c r="W124" s="331"/>
      <c r="X124" s="319"/>
      <c r="Y124" s="319"/>
      <c r="Z124" s="319"/>
      <c r="AA124" s="319"/>
      <c r="AB124" s="319"/>
    </row>
    <row r="125" spans="1:28" ht="16.5" customHeight="1">
      <c r="A125" s="467">
        <f t="shared" si="9"/>
        <v>107</v>
      </c>
      <c r="C125" s="530">
        <f t="shared" si="10"/>
        <v>0</v>
      </c>
      <c r="D125" s="530" t="str">
        <f>IF(ISERROR(VLOOKUP(MID($D$3,10,100)&amp;$A125,기획현황!$F:$BR,기획현황!$U$1,FALSE))=TRUE,"",VLOOKUP(MID($D$3,10,100)&amp;$A125,기획현황!$F:$BR,기획현황!$U$1,FALSE))</f>
        <v/>
      </c>
      <c r="E125" s="530" t="str">
        <f>IF(ISERROR(VLOOKUP(MID($D$3,10,100)&amp;$A125,기획현황!$F:$BR,기획현황!$X$1,FALSE))=TRUE,"",VLOOKUP(MID($D$3,10,100)&amp;$A125,기획현황!$F:$BR,기획현황!$X$1,FALSE))</f>
        <v/>
      </c>
      <c r="F125" s="531">
        <f>SUMIF(기획현황!$F:$F,MID($D$3,10,100)&amp;$A125,기획현황!AF:AF)</f>
        <v>0</v>
      </c>
      <c r="G125" s="531">
        <f t="shared" si="11"/>
        <v>0</v>
      </c>
      <c r="H125" s="1168" t="str">
        <f>IF(ISERROR(VLOOKUP(MID($D$3,10,100)&amp;$A125,기획현황!$F:$BS,기획현황!$BB$1,FALSE))=TRUE,"",VLOOKUP(MID($D$3,10,100)&amp;$A125,기획현황!$F:$BS,기획현황!$BB$1,FALSE))</f>
        <v/>
      </c>
      <c r="I125" s="1169">
        <f>SUMIF(기획현황!$F:$F,MID($D$3,10,100)&amp;$A125,기획현황!BI:BI)</f>
        <v>0</v>
      </c>
      <c r="J125" s="1168" t="str">
        <f>IF(ISERROR(VLOOKUP(MID($D$3,10,100)&amp;$A125,기획현황!$F:$BS,기획현황!$BC$1,FALSE))=TRUE,"",VLOOKUP(MID($D$3,10,100)&amp;$A125,기획현황!$F:$BS,기획현황!$BC$1,FALSE))</f>
        <v/>
      </c>
      <c r="K125" s="1169">
        <f>SUMIF(기획현황!$F:$F,MID($D$3,10,100)&amp;$A125,기획현황!BJ:BJ)</f>
        <v>0</v>
      </c>
      <c r="L125" s="1168" t="str">
        <f>IF(ISERROR(VLOOKUP(MID($D$3,10,100)&amp;$A125,기획현황!$F:$BS,기획현황!$BD$1,FALSE))=TRUE,"",VLOOKUP(MID($D$3,10,100)&amp;$A125,기획현황!$F:$BS,기획현황!$BD$1,FALSE))</f>
        <v/>
      </c>
      <c r="M125" s="1169">
        <f>SUMIF(기획현황!$F:$F,MID($D$3,10,100)&amp;$A125,기획현황!BK:BK)</f>
        <v>0</v>
      </c>
      <c r="N125" s="1168" t="str">
        <f>IF(ISERROR(VLOOKUP(MID($D$3,10,100)&amp;$A125,기획현황!$F:$BS,기획현황!$BE$1,FALSE))=TRUE,"",VLOOKUP(MID($D$3,10,100)&amp;$A125,기획현황!$F:$BS,기획현황!$BE$1,FALSE))</f>
        <v/>
      </c>
      <c r="O125" s="1169">
        <f>SUMIF(기획현황!$F:$F,MID($D$3,10,100)&amp;$A125,기획현황!BL:BL)</f>
        <v>0</v>
      </c>
      <c r="P125" s="1168" t="str">
        <f>IF(ISERROR(VLOOKUP(MID($D$3,10,100)&amp;$A125,기획현황!$F:$BS,기획현황!$BF$1,FALSE))=TRUE,"",VLOOKUP(MID($D$3,10,100)&amp;$A125,기획현황!$F:$BS,기획현황!$BF$1,FALSE))</f>
        <v/>
      </c>
      <c r="Q125" s="1169">
        <f>SUMIF(기획현황!$F:$F,MID($D$3,10,100)&amp;$A125,기획현황!BM:BM)</f>
        <v>0</v>
      </c>
      <c r="R125" s="532" t="str">
        <f>IF(ISERROR(VLOOKUP(MID($D$3,10,100)&amp;$A125,기획현황!$F:$BR,기획현황!$AV$1,FALSE))=TRUE,"",VLOOKUP(MID($D$3,10,100)&amp;$A125,기획현황!$F:$BR,기획현황!$AV$1,FALSE))</f>
        <v/>
      </c>
      <c r="S125" s="513"/>
      <c r="T125" s="532">
        <f t="shared" si="8"/>
        <v>0</v>
      </c>
      <c r="U125" s="532">
        <f t="shared" si="7"/>
        <v>0</v>
      </c>
      <c r="V125" s="469"/>
      <c r="W125" s="331"/>
      <c r="X125" s="319"/>
      <c r="Y125" s="319"/>
      <c r="Z125" s="319"/>
      <c r="AA125" s="319"/>
      <c r="AB125" s="319"/>
    </row>
    <row r="126" spans="1:28" ht="16.5" customHeight="1">
      <c r="A126" s="467">
        <f t="shared" si="9"/>
        <v>108</v>
      </c>
      <c r="C126" s="530">
        <f t="shared" si="10"/>
        <v>0</v>
      </c>
      <c r="D126" s="530" t="str">
        <f>IF(ISERROR(VLOOKUP(MID($D$3,10,100)&amp;$A126,기획현황!$F:$BR,기획현황!$U$1,FALSE))=TRUE,"",VLOOKUP(MID($D$3,10,100)&amp;$A126,기획현황!$F:$BR,기획현황!$U$1,FALSE))</f>
        <v/>
      </c>
      <c r="E126" s="530" t="str">
        <f>IF(ISERROR(VLOOKUP(MID($D$3,10,100)&amp;$A126,기획현황!$F:$BR,기획현황!$X$1,FALSE))=TRUE,"",VLOOKUP(MID($D$3,10,100)&amp;$A126,기획현황!$F:$BR,기획현황!$X$1,FALSE))</f>
        <v/>
      </c>
      <c r="F126" s="531">
        <f>SUMIF(기획현황!$F:$F,MID($D$3,10,100)&amp;$A126,기획현황!AF:AF)</f>
        <v>0</v>
      </c>
      <c r="G126" s="531">
        <f t="shared" si="11"/>
        <v>0</v>
      </c>
      <c r="H126" s="1168" t="str">
        <f>IF(ISERROR(VLOOKUP(MID($D$3,10,100)&amp;$A126,기획현황!$F:$BS,기획현황!$BB$1,FALSE))=TRUE,"",VLOOKUP(MID($D$3,10,100)&amp;$A126,기획현황!$F:$BS,기획현황!$BB$1,FALSE))</f>
        <v/>
      </c>
      <c r="I126" s="1169">
        <f>SUMIF(기획현황!$F:$F,MID($D$3,10,100)&amp;$A126,기획현황!BI:BI)</f>
        <v>0</v>
      </c>
      <c r="J126" s="1168" t="str">
        <f>IF(ISERROR(VLOOKUP(MID($D$3,10,100)&amp;$A126,기획현황!$F:$BS,기획현황!$BC$1,FALSE))=TRUE,"",VLOOKUP(MID($D$3,10,100)&amp;$A126,기획현황!$F:$BS,기획현황!$BC$1,FALSE))</f>
        <v/>
      </c>
      <c r="K126" s="1169">
        <f>SUMIF(기획현황!$F:$F,MID($D$3,10,100)&amp;$A126,기획현황!BJ:BJ)</f>
        <v>0</v>
      </c>
      <c r="L126" s="1168" t="str">
        <f>IF(ISERROR(VLOOKUP(MID($D$3,10,100)&amp;$A126,기획현황!$F:$BS,기획현황!$BD$1,FALSE))=TRUE,"",VLOOKUP(MID($D$3,10,100)&amp;$A126,기획현황!$F:$BS,기획현황!$BD$1,FALSE))</f>
        <v/>
      </c>
      <c r="M126" s="1169">
        <f>SUMIF(기획현황!$F:$F,MID($D$3,10,100)&amp;$A126,기획현황!BK:BK)</f>
        <v>0</v>
      </c>
      <c r="N126" s="1168" t="str">
        <f>IF(ISERROR(VLOOKUP(MID($D$3,10,100)&amp;$A126,기획현황!$F:$BS,기획현황!$BE$1,FALSE))=TRUE,"",VLOOKUP(MID($D$3,10,100)&amp;$A126,기획현황!$F:$BS,기획현황!$BE$1,FALSE))</f>
        <v/>
      </c>
      <c r="O126" s="1169">
        <f>SUMIF(기획현황!$F:$F,MID($D$3,10,100)&amp;$A126,기획현황!BL:BL)</f>
        <v>0</v>
      </c>
      <c r="P126" s="1168" t="str">
        <f>IF(ISERROR(VLOOKUP(MID($D$3,10,100)&amp;$A126,기획현황!$F:$BS,기획현황!$BF$1,FALSE))=TRUE,"",VLOOKUP(MID($D$3,10,100)&amp;$A126,기획현황!$F:$BS,기획현황!$BF$1,FALSE))</f>
        <v/>
      </c>
      <c r="Q126" s="1169">
        <f>SUMIF(기획현황!$F:$F,MID($D$3,10,100)&amp;$A126,기획현황!BM:BM)</f>
        <v>0</v>
      </c>
      <c r="R126" s="532" t="str">
        <f>IF(ISERROR(VLOOKUP(MID($D$3,10,100)&amp;$A126,기획현황!$F:$BR,기획현황!$AV$1,FALSE))=TRUE,"",VLOOKUP(MID($D$3,10,100)&amp;$A126,기획현황!$F:$BR,기획현황!$AV$1,FALSE))</f>
        <v/>
      </c>
      <c r="S126" s="513"/>
      <c r="T126" s="532">
        <f t="shared" si="8"/>
        <v>0</v>
      </c>
      <c r="U126" s="532">
        <f t="shared" si="7"/>
        <v>0</v>
      </c>
      <c r="V126" s="469"/>
      <c r="W126" s="331"/>
      <c r="X126" s="319"/>
      <c r="Y126" s="319"/>
      <c r="Z126" s="319"/>
      <c r="AA126" s="319"/>
      <c r="AB126" s="319"/>
    </row>
    <row r="127" spans="1:28" ht="16.5" customHeight="1">
      <c r="A127" s="467">
        <f t="shared" si="9"/>
        <v>109</v>
      </c>
      <c r="C127" s="530">
        <f t="shared" si="10"/>
        <v>0</v>
      </c>
      <c r="D127" s="530" t="str">
        <f>IF(ISERROR(VLOOKUP(MID($D$3,10,100)&amp;$A127,기획현황!$F:$BR,기획현황!$U$1,FALSE))=TRUE,"",VLOOKUP(MID($D$3,10,100)&amp;$A127,기획현황!$F:$BR,기획현황!$U$1,FALSE))</f>
        <v/>
      </c>
      <c r="E127" s="530" t="str">
        <f>IF(ISERROR(VLOOKUP(MID($D$3,10,100)&amp;$A127,기획현황!$F:$BR,기획현황!$X$1,FALSE))=TRUE,"",VLOOKUP(MID($D$3,10,100)&amp;$A127,기획현황!$F:$BR,기획현황!$X$1,FALSE))</f>
        <v/>
      </c>
      <c r="F127" s="531">
        <f>SUMIF(기획현황!$F:$F,MID($D$3,10,100)&amp;$A127,기획현황!AF:AF)</f>
        <v>0</v>
      </c>
      <c r="G127" s="531">
        <f t="shared" si="11"/>
        <v>0</v>
      </c>
      <c r="H127" s="1168" t="str">
        <f>IF(ISERROR(VLOOKUP(MID($D$3,10,100)&amp;$A127,기획현황!$F:$BS,기획현황!$BB$1,FALSE))=TRUE,"",VLOOKUP(MID($D$3,10,100)&amp;$A127,기획현황!$F:$BS,기획현황!$BB$1,FALSE))</f>
        <v/>
      </c>
      <c r="I127" s="1169">
        <f>SUMIF(기획현황!$F:$F,MID($D$3,10,100)&amp;$A127,기획현황!BI:BI)</f>
        <v>0</v>
      </c>
      <c r="J127" s="1168" t="str">
        <f>IF(ISERROR(VLOOKUP(MID($D$3,10,100)&amp;$A127,기획현황!$F:$BS,기획현황!$BC$1,FALSE))=TRUE,"",VLOOKUP(MID($D$3,10,100)&amp;$A127,기획현황!$F:$BS,기획현황!$BC$1,FALSE))</f>
        <v/>
      </c>
      <c r="K127" s="1169">
        <f>SUMIF(기획현황!$F:$F,MID($D$3,10,100)&amp;$A127,기획현황!BJ:BJ)</f>
        <v>0</v>
      </c>
      <c r="L127" s="1168" t="str">
        <f>IF(ISERROR(VLOOKUP(MID($D$3,10,100)&amp;$A127,기획현황!$F:$BS,기획현황!$BD$1,FALSE))=TRUE,"",VLOOKUP(MID($D$3,10,100)&amp;$A127,기획현황!$F:$BS,기획현황!$BD$1,FALSE))</f>
        <v/>
      </c>
      <c r="M127" s="1169">
        <f>SUMIF(기획현황!$F:$F,MID($D$3,10,100)&amp;$A127,기획현황!BK:BK)</f>
        <v>0</v>
      </c>
      <c r="N127" s="1168" t="str">
        <f>IF(ISERROR(VLOOKUP(MID($D$3,10,100)&amp;$A127,기획현황!$F:$BS,기획현황!$BE$1,FALSE))=TRUE,"",VLOOKUP(MID($D$3,10,100)&amp;$A127,기획현황!$F:$BS,기획현황!$BE$1,FALSE))</f>
        <v/>
      </c>
      <c r="O127" s="1169">
        <f>SUMIF(기획현황!$F:$F,MID($D$3,10,100)&amp;$A127,기획현황!BL:BL)</f>
        <v>0</v>
      </c>
      <c r="P127" s="1168" t="str">
        <f>IF(ISERROR(VLOOKUP(MID($D$3,10,100)&amp;$A127,기획현황!$F:$BS,기획현황!$BF$1,FALSE))=TRUE,"",VLOOKUP(MID($D$3,10,100)&amp;$A127,기획현황!$F:$BS,기획현황!$BF$1,FALSE))</f>
        <v/>
      </c>
      <c r="Q127" s="1169">
        <f>SUMIF(기획현황!$F:$F,MID($D$3,10,100)&amp;$A127,기획현황!BM:BM)</f>
        <v>0</v>
      </c>
      <c r="R127" s="532" t="str">
        <f>IF(ISERROR(VLOOKUP(MID($D$3,10,100)&amp;$A127,기획현황!$F:$BR,기획현황!$AV$1,FALSE))=TRUE,"",VLOOKUP(MID($D$3,10,100)&amp;$A127,기획현황!$F:$BR,기획현황!$AV$1,FALSE))</f>
        <v/>
      </c>
      <c r="S127" s="513"/>
      <c r="T127" s="532">
        <f t="shared" si="8"/>
        <v>0</v>
      </c>
      <c r="U127" s="532">
        <f t="shared" si="7"/>
        <v>0</v>
      </c>
      <c r="V127" s="469"/>
      <c r="W127" s="331"/>
      <c r="X127" s="319"/>
      <c r="Y127" s="319"/>
      <c r="Z127" s="319"/>
      <c r="AA127" s="319"/>
      <c r="AB127" s="319"/>
    </row>
    <row r="128" spans="1:28" ht="16.5" customHeight="1">
      <c r="A128" s="467">
        <f t="shared" si="9"/>
        <v>110</v>
      </c>
      <c r="C128" s="530">
        <f>IF(F128=0,0,$A128)</f>
        <v>0</v>
      </c>
      <c r="D128" s="530" t="str">
        <f>IF(ISERROR(VLOOKUP(MID($D$3,10,100)&amp;$A128,기획현황!$F:$BR,기획현황!$U$1,FALSE))=TRUE,"",VLOOKUP(MID($D$3,10,100)&amp;$A128,기획현황!$F:$BR,기획현황!$U$1,FALSE))</f>
        <v/>
      </c>
      <c r="E128" s="530" t="str">
        <f>IF(ISERROR(VLOOKUP(MID($D$3,10,100)&amp;$A128,기획현황!$F:$BR,기획현황!$X$1,FALSE))=TRUE,"",VLOOKUP(MID($D$3,10,100)&amp;$A128,기획현황!$F:$BR,기획현황!$X$1,FALSE))</f>
        <v/>
      </c>
      <c r="F128" s="531">
        <f>SUMIF(기획현황!$F:$F,MID($D$3,10,100)&amp;$A128,기획현황!AF:AF)</f>
        <v>0</v>
      </c>
      <c r="G128" s="531">
        <f>SUM(I128,K128,M128,O128,Q128)</f>
        <v>0</v>
      </c>
      <c r="H128" s="1168" t="str">
        <f>IF(ISERROR(VLOOKUP(MID($D$3,10,100)&amp;$A128,기획현황!$F:$BS,기획현황!$BB$1,FALSE))=TRUE,"",VLOOKUP(MID($D$3,10,100)&amp;$A128,기획현황!$F:$BS,기획현황!$BB$1,FALSE))</f>
        <v/>
      </c>
      <c r="I128" s="1169">
        <f>SUMIF(기획현황!$F:$F,MID($D$3,10,100)&amp;$A128,기획현황!BI:BI)</f>
        <v>0</v>
      </c>
      <c r="J128" s="1168" t="str">
        <f>IF(ISERROR(VLOOKUP(MID($D$3,10,100)&amp;$A128,기획현황!$F:$BS,기획현황!$BC$1,FALSE))=TRUE,"",VLOOKUP(MID($D$3,10,100)&amp;$A128,기획현황!$F:$BS,기획현황!$BC$1,FALSE))</f>
        <v/>
      </c>
      <c r="K128" s="1169">
        <f>SUMIF(기획현황!$F:$F,MID($D$3,10,100)&amp;$A128,기획현황!BJ:BJ)</f>
        <v>0</v>
      </c>
      <c r="L128" s="1168" t="str">
        <f>IF(ISERROR(VLOOKUP(MID($D$3,10,100)&amp;$A128,기획현황!$F:$BS,기획현황!$BD$1,FALSE))=TRUE,"",VLOOKUP(MID($D$3,10,100)&amp;$A128,기획현황!$F:$BS,기획현황!$BD$1,FALSE))</f>
        <v/>
      </c>
      <c r="M128" s="1169">
        <f>SUMIF(기획현황!$F:$F,MID($D$3,10,100)&amp;$A128,기획현황!BK:BK)</f>
        <v>0</v>
      </c>
      <c r="N128" s="1168" t="str">
        <f>IF(ISERROR(VLOOKUP(MID($D$3,10,100)&amp;$A128,기획현황!$F:$BS,기획현황!$BE$1,FALSE))=TRUE,"",VLOOKUP(MID($D$3,10,100)&amp;$A128,기획현황!$F:$BS,기획현황!$BE$1,FALSE))</f>
        <v/>
      </c>
      <c r="O128" s="1169">
        <f>SUMIF(기획현황!$F:$F,MID($D$3,10,100)&amp;$A128,기획현황!BL:BL)</f>
        <v>0</v>
      </c>
      <c r="P128" s="1168" t="str">
        <f>IF(ISERROR(VLOOKUP(MID($D$3,10,100)&amp;$A128,기획현황!$F:$BS,기획현황!$BF$1,FALSE))=TRUE,"",VLOOKUP(MID($D$3,10,100)&amp;$A128,기획현황!$F:$BS,기획현황!$BF$1,FALSE))</f>
        <v/>
      </c>
      <c r="Q128" s="1169">
        <f>SUMIF(기획현황!$F:$F,MID($D$3,10,100)&amp;$A128,기획현황!BM:BM)</f>
        <v>0</v>
      </c>
      <c r="R128" s="532" t="str">
        <f>IF(ISERROR(VLOOKUP(MID($D$3,10,100)&amp;$A128,기획현황!$F:$BR,기획현황!$AV$1,FALSE))=TRUE,"",VLOOKUP(MID($D$3,10,100)&amp;$A128,기획현황!$F:$BR,기획현황!$AV$1,FALSE))</f>
        <v/>
      </c>
      <c r="S128" s="513"/>
      <c r="T128" s="532">
        <f t="shared" si="8"/>
        <v>0</v>
      </c>
      <c r="U128" s="532">
        <f t="shared" si="7"/>
        <v>0</v>
      </c>
      <c r="V128" s="469"/>
      <c r="W128" s="331"/>
      <c r="X128" s="319"/>
      <c r="Y128" s="319"/>
      <c r="Z128" s="319"/>
      <c r="AA128" s="319"/>
      <c r="AB128" s="319"/>
    </row>
    <row r="129" spans="1:23" s="397" customFormat="1" ht="16.5" customHeight="1">
      <c r="A129" s="492"/>
      <c r="B129" s="391"/>
      <c r="C129" s="488" t="s">
        <v>1707</v>
      </c>
      <c r="D129" s="488"/>
      <c r="E129" s="488"/>
      <c r="F129" s="493">
        <f>SUM(F19:F68)</f>
        <v>0</v>
      </c>
      <c r="G129" s="506">
        <f>SUM(G19:G68)</f>
        <v>0</v>
      </c>
      <c r="H129" s="490"/>
      <c r="I129" s="489">
        <f>SUM(I19:I128)</f>
        <v>0</v>
      </c>
      <c r="J129" s="490"/>
      <c r="K129" s="489">
        <f>SUM(K19:K68)</f>
        <v>0</v>
      </c>
      <c r="L129" s="490"/>
      <c r="M129" s="489">
        <f>SUM(M19:M68)</f>
        <v>0</v>
      </c>
      <c r="N129" s="490"/>
      <c r="O129" s="489">
        <f>SUM(O19:O68)</f>
        <v>0</v>
      </c>
      <c r="P129" s="490"/>
      <c r="Q129" s="489">
        <f>SUM(Q19:Q68)</f>
        <v>0</v>
      </c>
      <c r="R129" s="514">
        <f>SUMPRODUCT($G19:$G68,$R19:$R68)</f>
        <v>0</v>
      </c>
      <c r="S129" s="514">
        <f>SUMPRODUCT($G19:$G68,$S19:$S68)</f>
        <v>0</v>
      </c>
      <c r="T129" s="514">
        <f>SUM(T19:T68)</f>
        <v>0</v>
      </c>
      <c r="U129" s="514">
        <f>SUM(U19:U68)</f>
        <v>0</v>
      </c>
      <c r="V129" s="491"/>
      <c r="W129" s="494"/>
    </row>
    <row r="130" spans="1:23" ht="16.5" customHeight="1">
      <c r="A130" s="467"/>
      <c r="C130" s="485"/>
    </row>
    <row r="131" spans="1:23" ht="16.5" customHeight="1">
      <c r="A131" s="467"/>
    </row>
    <row r="132" spans="1:23" ht="16.5" customHeight="1">
      <c r="A132" s="467"/>
    </row>
    <row r="133" spans="1:23" ht="16.5" customHeight="1">
      <c r="A133" s="467"/>
    </row>
    <row r="134" spans="1:23" ht="16.5" customHeight="1">
      <c r="A134" s="467"/>
    </row>
    <row r="135" spans="1:23" ht="16.5" customHeight="1">
      <c r="A135" s="467"/>
    </row>
    <row r="136" spans="1:23" ht="16.5" customHeight="1">
      <c r="A136" s="467"/>
    </row>
    <row r="137" spans="1:23" ht="16.5" customHeight="1">
      <c r="A137" s="467"/>
    </row>
    <row r="138" spans="1:23" ht="16.5" customHeight="1">
      <c r="A138" s="467"/>
    </row>
    <row r="139" spans="1:23" ht="16.5" customHeight="1">
      <c r="A139" s="467"/>
    </row>
    <row r="140" spans="1:23" ht="16.5" customHeight="1">
      <c r="A140" s="467"/>
    </row>
    <row r="141" spans="1:23" ht="16.5" customHeight="1">
      <c r="A141" s="467"/>
    </row>
    <row r="142" spans="1:23" ht="16.5" customHeight="1">
      <c r="A142" s="467"/>
    </row>
    <row r="143" spans="1:23" ht="16.5" customHeight="1">
      <c r="A143" s="467"/>
    </row>
    <row r="144" spans="1:23" ht="16.5" customHeight="1">
      <c r="A144" s="467"/>
    </row>
    <row r="145" spans="1:1" ht="16.5" customHeight="1">
      <c r="A145" s="467"/>
    </row>
    <row r="146" spans="1:1" ht="16.5" customHeight="1">
      <c r="A146" s="467"/>
    </row>
    <row r="147" spans="1:1" ht="16.5" customHeight="1">
      <c r="A147" s="467"/>
    </row>
    <row r="148" spans="1:1" ht="16.5" customHeight="1">
      <c r="A148" s="467"/>
    </row>
    <row r="149" spans="1:1" ht="16.5" customHeight="1">
      <c r="A149" s="467"/>
    </row>
    <row r="150" spans="1:1" ht="16.5" customHeight="1">
      <c r="A150" s="467"/>
    </row>
    <row r="151" spans="1:1" ht="16.5" customHeight="1">
      <c r="A151" s="467"/>
    </row>
    <row r="152" spans="1:1" ht="16.5" customHeight="1">
      <c r="A152" s="467"/>
    </row>
    <row r="153" spans="1:1" ht="16.5" customHeight="1">
      <c r="A153" s="467"/>
    </row>
    <row r="154" spans="1:1" ht="16.5" customHeight="1">
      <c r="A154" s="467"/>
    </row>
    <row r="155" spans="1:1" ht="16.5" customHeight="1">
      <c r="A155" s="467"/>
    </row>
    <row r="156" spans="1:1" ht="16.5" customHeight="1">
      <c r="A156" s="467"/>
    </row>
    <row r="157" spans="1:1" ht="16.5" customHeight="1">
      <c r="A157" s="467"/>
    </row>
    <row r="158" spans="1:1" ht="16.5" customHeight="1">
      <c r="A158" s="467"/>
    </row>
    <row r="159" spans="1:1" ht="16.5" customHeight="1">
      <c r="A159" s="467"/>
    </row>
    <row r="160" spans="1:1" ht="16.5" customHeight="1">
      <c r="A160" s="467"/>
    </row>
    <row r="161" spans="1:1" ht="16.5" customHeight="1">
      <c r="A161" s="467"/>
    </row>
    <row r="162" spans="1:1" ht="16.5" customHeight="1">
      <c r="A162" s="467"/>
    </row>
    <row r="163" spans="1:1" ht="16.5" customHeight="1">
      <c r="A163" s="467"/>
    </row>
    <row r="164" spans="1:1" ht="16.5" customHeight="1">
      <c r="A164" s="467"/>
    </row>
    <row r="165" spans="1:1" ht="16.5" customHeight="1">
      <c r="A165" s="467"/>
    </row>
    <row r="166" spans="1:1" ht="16.5" customHeight="1">
      <c r="A166" s="467"/>
    </row>
    <row r="167" spans="1:1" ht="16.5" customHeight="1">
      <c r="A167" s="467"/>
    </row>
    <row r="168" spans="1:1" ht="16.5" customHeight="1">
      <c r="A168" s="467"/>
    </row>
    <row r="169" spans="1:1" ht="16.5" customHeight="1">
      <c r="A169" s="467"/>
    </row>
    <row r="170" spans="1:1" ht="16.5" customHeight="1">
      <c r="A170" s="467"/>
    </row>
    <row r="171" spans="1:1" ht="16.5" customHeight="1">
      <c r="A171" s="467"/>
    </row>
    <row r="172" spans="1:1" ht="16.5" customHeight="1">
      <c r="A172" s="467"/>
    </row>
    <row r="173" spans="1:1" ht="16.5" customHeight="1">
      <c r="A173" s="467"/>
    </row>
    <row r="174" spans="1:1" ht="16.5" customHeight="1">
      <c r="A174" s="467"/>
    </row>
    <row r="175" spans="1:1" ht="16.5" customHeight="1">
      <c r="A175" s="467"/>
    </row>
    <row r="176" spans="1:1" ht="16.5" customHeight="1">
      <c r="A176" s="467"/>
    </row>
    <row r="177" spans="1:1" ht="16.5" customHeight="1">
      <c r="A177" s="467"/>
    </row>
    <row r="178" spans="1:1" ht="16.5" customHeight="1">
      <c r="A178" s="467"/>
    </row>
    <row r="179" spans="1:1" ht="16.5" customHeight="1">
      <c r="A179" s="467"/>
    </row>
    <row r="180" spans="1:1" ht="16.5" customHeight="1">
      <c r="A180" s="467"/>
    </row>
    <row r="181" spans="1:1" ht="16.5" customHeight="1">
      <c r="A181" s="467"/>
    </row>
    <row r="182" spans="1:1" ht="16.5" customHeight="1">
      <c r="A182" s="467"/>
    </row>
    <row r="183" spans="1:1" ht="16.5" customHeight="1">
      <c r="A183" s="467"/>
    </row>
    <row r="184" spans="1:1" ht="16.5" customHeight="1">
      <c r="A184" s="467"/>
    </row>
    <row r="185" spans="1:1" ht="16.5" customHeight="1">
      <c r="A185" s="467"/>
    </row>
    <row r="186" spans="1:1" ht="16.5" customHeight="1">
      <c r="A186" s="467"/>
    </row>
    <row r="187" spans="1:1" ht="16.5" customHeight="1">
      <c r="A187" s="467"/>
    </row>
    <row r="188" spans="1:1" ht="16.5" customHeight="1">
      <c r="A188" s="467"/>
    </row>
    <row r="189" spans="1:1" ht="16.5" customHeight="1">
      <c r="A189" s="467"/>
    </row>
    <row r="190" spans="1:1" ht="16.5" customHeight="1">
      <c r="A190" s="467"/>
    </row>
    <row r="191" spans="1:1" ht="16.5" customHeight="1">
      <c r="A191" s="467"/>
    </row>
    <row r="192" spans="1:1" ht="16.5" customHeight="1">
      <c r="A192" s="467"/>
    </row>
    <row r="193" spans="1:1" ht="16.5" customHeight="1">
      <c r="A193" s="467"/>
    </row>
    <row r="194" spans="1:1" ht="16.5" customHeight="1">
      <c r="A194" s="467"/>
    </row>
    <row r="195" spans="1:1" ht="16.5" customHeight="1">
      <c r="A195" s="467"/>
    </row>
    <row r="196" spans="1:1" ht="16.5" customHeight="1">
      <c r="A196" s="467"/>
    </row>
    <row r="197" spans="1:1" ht="16.5" customHeight="1">
      <c r="A197" s="467"/>
    </row>
    <row r="198" spans="1:1" ht="16.5" customHeight="1">
      <c r="A198" s="467"/>
    </row>
    <row r="199" spans="1:1" ht="16.5" customHeight="1">
      <c r="A199" s="467"/>
    </row>
    <row r="200" spans="1:1" ht="16.5" customHeight="1">
      <c r="A200" s="467"/>
    </row>
    <row r="201" spans="1:1" ht="16.5" customHeight="1">
      <c r="A201" s="467"/>
    </row>
    <row r="202" spans="1:1" ht="16.5" customHeight="1">
      <c r="A202" s="467"/>
    </row>
    <row r="203" spans="1:1" ht="16.5" customHeight="1">
      <c r="A203" s="467"/>
    </row>
    <row r="204" spans="1:1" ht="16.5" customHeight="1">
      <c r="A204" s="467"/>
    </row>
    <row r="205" spans="1:1" ht="16.5" customHeight="1">
      <c r="A205" s="467"/>
    </row>
    <row r="206" spans="1:1" ht="16.5" customHeight="1">
      <c r="A206" s="467"/>
    </row>
    <row r="207" spans="1:1" ht="16.5" customHeight="1">
      <c r="A207" s="467"/>
    </row>
    <row r="208" spans="1:1" ht="16.5" customHeight="1">
      <c r="A208" s="467"/>
    </row>
    <row r="209" spans="1:1" ht="16.5" customHeight="1">
      <c r="A209" s="467"/>
    </row>
    <row r="210" spans="1:1" ht="16.5" customHeight="1">
      <c r="A210" s="467"/>
    </row>
    <row r="211" spans="1:1" ht="16.5" customHeight="1">
      <c r="A211" s="467"/>
    </row>
    <row r="212" spans="1:1" ht="16.5" customHeight="1">
      <c r="A212" s="467"/>
    </row>
    <row r="213" spans="1:1" ht="16.5" customHeight="1">
      <c r="A213" s="467"/>
    </row>
    <row r="214" spans="1:1" ht="16.5" customHeight="1">
      <c r="A214" s="467"/>
    </row>
    <row r="215" spans="1:1" ht="16.5" customHeight="1">
      <c r="A215" s="467"/>
    </row>
    <row r="216" spans="1:1" ht="16.5" customHeight="1">
      <c r="A216" s="467"/>
    </row>
    <row r="217" spans="1:1" ht="16.5" customHeight="1">
      <c r="A217" s="467"/>
    </row>
    <row r="218" spans="1:1" ht="16.5" customHeight="1">
      <c r="A218" s="467"/>
    </row>
    <row r="219" spans="1:1" ht="16.5" customHeight="1">
      <c r="A219" s="467"/>
    </row>
    <row r="220" spans="1:1" ht="16.5" customHeight="1">
      <c r="A220" s="467"/>
    </row>
    <row r="221" spans="1:1" ht="16.5" customHeight="1">
      <c r="A221" s="467"/>
    </row>
    <row r="222" spans="1:1" ht="16.5" customHeight="1">
      <c r="A222" s="467"/>
    </row>
    <row r="223" spans="1:1" ht="16.5" customHeight="1">
      <c r="A223" s="467"/>
    </row>
    <row r="224" spans="1:1" ht="16.5" customHeight="1">
      <c r="A224" s="467"/>
    </row>
    <row r="225" spans="1:1" ht="16.5" customHeight="1">
      <c r="A225" s="467"/>
    </row>
    <row r="226" spans="1:1" ht="16.5" customHeight="1">
      <c r="A226" s="467"/>
    </row>
    <row r="227" spans="1:1" ht="16.5" customHeight="1">
      <c r="A227" s="467"/>
    </row>
    <row r="228" spans="1:1" ht="16.5" customHeight="1">
      <c r="A228" s="467"/>
    </row>
    <row r="229" spans="1:1" ht="16.5" customHeight="1">
      <c r="A229" s="467"/>
    </row>
    <row r="230" spans="1:1" ht="16.5" customHeight="1">
      <c r="A230" s="467"/>
    </row>
    <row r="231" spans="1:1" ht="16.5" customHeight="1">
      <c r="A231" s="467"/>
    </row>
    <row r="232" spans="1:1" ht="16.5" customHeight="1">
      <c r="A232" s="467"/>
    </row>
    <row r="233" spans="1:1" ht="16.5" customHeight="1">
      <c r="A233" s="467"/>
    </row>
    <row r="234" spans="1:1" ht="16.5" customHeight="1">
      <c r="A234" s="467"/>
    </row>
    <row r="235" spans="1:1" ht="16.5" customHeight="1">
      <c r="A235" s="467"/>
    </row>
    <row r="236" spans="1:1" ht="16.5" customHeight="1">
      <c r="A236" s="467"/>
    </row>
    <row r="237" spans="1:1" ht="16.5" customHeight="1">
      <c r="A237" s="467"/>
    </row>
    <row r="238" spans="1:1" ht="16.5" customHeight="1">
      <c r="A238" s="467"/>
    </row>
    <row r="239" spans="1:1" ht="16.5" customHeight="1">
      <c r="A239" s="467"/>
    </row>
    <row r="240" spans="1:1" ht="16.5" customHeight="1">
      <c r="A240" s="467"/>
    </row>
    <row r="241" spans="1:1" ht="16.5" customHeight="1">
      <c r="A241" s="467"/>
    </row>
    <row r="242" spans="1:1" ht="16.5" customHeight="1">
      <c r="A242" s="467"/>
    </row>
    <row r="243" spans="1:1" ht="16.5" customHeight="1">
      <c r="A243" s="467"/>
    </row>
    <row r="244" spans="1:1" ht="16.5" customHeight="1">
      <c r="A244" s="467"/>
    </row>
    <row r="245" spans="1:1" ht="16.5" customHeight="1">
      <c r="A245" s="467"/>
    </row>
    <row r="246" spans="1:1" ht="16.5" customHeight="1">
      <c r="A246" s="467"/>
    </row>
    <row r="247" spans="1:1" ht="16.5" customHeight="1">
      <c r="A247" s="467"/>
    </row>
    <row r="248" spans="1:1" ht="16.5" customHeight="1">
      <c r="A248" s="467"/>
    </row>
    <row r="249" spans="1:1" ht="16.5" customHeight="1">
      <c r="A249" s="467"/>
    </row>
    <row r="250" spans="1:1" ht="16.5" customHeight="1">
      <c r="A250" s="467"/>
    </row>
    <row r="251" spans="1:1" ht="16.5" customHeight="1">
      <c r="A251" s="467"/>
    </row>
    <row r="252" spans="1:1" ht="16.5" customHeight="1">
      <c r="A252" s="467"/>
    </row>
    <row r="253" spans="1:1" ht="16.5" customHeight="1">
      <c r="A253" s="467"/>
    </row>
    <row r="254" spans="1:1" ht="16.5" customHeight="1">
      <c r="A254" s="467"/>
    </row>
    <row r="255" spans="1:1" ht="16.5" customHeight="1">
      <c r="A255" s="467"/>
    </row>
    <row r="256" spans="1:1" ht="16.5" customHeight="1">
      <c r="A256" s="467"/>
    </row>
    <row r="257" spans="1:1" ht="16.5" customHeight="1">
      <c r="A257" s="467"/>
    </row>
    <row r="258" spans="1:1" ht="16.5" customHeight="1">
      <c r="A258" s="467"/>
    </row>
    <row r="259" spans="1:1" ht="16.5" customHeight="1">
      <c r="A259" s="467"/>
    </row>
    <row r="260" spans="1:1" ht="16.5" customHeight="1">
      <c r="A260" s="467"/>
    </row>
    <row r="261" spans="1:1" ht="16.5" customHeight="1">
      <c r="A261" s="467"/>
    </row>
    <row r="262" spans="1:1" ht="16.5" customHeight="1">
      <c r="A262" s="467"/>
    </row>
    <row r="263" spans="1:1" ht="16.5" customHeight="1">
      <c r="A263" s="467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F0"/>
  </sheetPr>
  <dimension ref="A1:AT78"/>
  <sheetViews>
    <sheetView showGridLines="0" view="pageBreakPreview" zoomScale="75" zoomScaleNormal="70" zoomScaleSheetLayoutView="75" workbookViewId="0">
      <pane xSplit="15" ySplit="9" topLeftCell="P29" activePane="bottomRight" state="frozen"/>
      <selection activeCell="B39" sqref="B39"/>
      <selection pane="topRight" activeCell="B39" sqref="B39"/>
      <selection pane="bottomLeft" activeCell="B39" sqref="B39"/>
      <selection pane="bottomRight" activeCell="W29" sqref="W29"/>
    </sheetView>
  </sheetViews>
  <sheetFormatPr defaultRowHeight="90" customHeight="1" outlineLevelRow="1" outlineLevelCol="1"/>
  <cols>
    <col min="1" max="4" width="4.77734375" style="282" hidden="1" customWidth="1" outlineLevel="1"/>
    <col min="5" max="5" width="4.6640625" style="282" hidden="1" customWidth="1" outlineLevel="1"/>
    <col min="6" max="6" width="10.21875" style="282" hidden="1" customWidth="1" outlineLevel="1"/>
    <col min="7" max="7" width="7.109375" style="282" hidden="1" customWidth="1" outlineLevel="1"/>
    <col min="8" max="9" width="8.21875" style="282" hidden="1" customWidth="1" outlineLevel="1"/>
    <col min="10" max="10" width="6.21875" style="282" hidden="1" customWidth="1" outlineLevel="1"/>
    <col min="11" max="11" width="1.88671875" style="378" customWidth="1" collapsed="1"/>
    <col min="12" max="12" width="10.88671875" style="281" customWidth="1"/>
    <col min="13" max="13" width="10.88671875" style="282" customWidth="1"/>
    <col min="14" max="14" width="13.88671875" style="282" customWidth="1"/>
    <col min="15" max="15" width="7.5546875" style="282" bestFit="1" customWidth="1"/>
    <col min="16" max="16" width="10.88671875" style="536" customWidth="1"/>
    <col min="17" max="17" width="10.88671875" style="281" customWidth="1"/>
    <col min="18" max="18" width="12" style="283" bestFit="1" customWidth="1"/>
    <col min="19" max="19" width="10.88671875" style="281" customWidth="1"/>
    <col min="20" max="20" width="10.88671875" style="284" customWidth="1"/>
    <col min="21" max="23" width="10.88671875" style="537" customWidth="1"/>
    <col min="24" max="24" width="8.109375" style="538" customWidth="1"/>
    <col min="25" max="25" width="25.33203125" style="281" customWidth="1"/>
    <col min="26" max="26" width="5.44140625" style="281" customWidth="1"/>
    <col min="27" max="27" width="1.5546875" style="281" customWidth="1"/>
    <col min="28" max="28" width="8.88671875" style="281"/>
    <col min="29" max="29" width="10.5546875" style="281" bestFit="1" customWidth="1"/>
    <col min="30" max="16384" width="8.88671875" style="281"/>
  </cols>
  <sheetData>
    <row r="1" spans="1:46" s="282" customFormat="1" ht="13.5" hidden="1" customHeight="1" outlineLevel="1">
      <c r="A1" s="293"/>
      <c r="B1" s="293">
        <v>2</v>
      </c>
      <c r="C1" s="293">
        <f>B1+1</f>
        <v>3</v>
      </c>
      <c r="D1" s="293">
        <f t="shared" ref="D1:Z1" si="0">C1+1</f>
        <v>4</v>
      </c>
      <c r="E1" s="293">
        <f t="shared" si="0"/>
        <v>5</v>
      </c>
      <c r="F1" s="293">
        <f t="shared" si="0"/>
        <v>6</v>
      </c>
      <c r="G1" s="293">
        <f t="shared" si="0"/>
        <v>7</v>
      </c>
      <c r="H1" s="293">
        <f t="shared" si="0"/>
        <v>8</v>
      </c>
      <c r="I1" s="293">
        <f t="shared" si="0"/>
        <v>9</v>
      </c>
      <c r="J1" s="293">
        <f t="shared" si="0"/>
        <v>10</v>
      </c>
      <c r="K1" s="293">
        <f t="shared" si="0"/>
        <v>11</v>
      </c>
      <c r="L1" s="293">
        <f t="shared" si="0"/>
        <v>12</v>
      </c>
      <c r="M1" s="293">
        <f t="shared" si="0"/>
        <v>13</v>
      </c>
      <c r="N1" s="293">
        <f t="shared" si="0"/>
        <v>14</v>
      </c>
      <c r="O1" s="293">
        <f t="shared" si="0"/>
        <v>15</v>
      </c>
      <c r="P1" s="293">
        <f t="shared" si="0"/>
        <v>16</v>
      </c>
      <c r="Q1" s="293">
        <f t="shared" si="0"/>
        <v>17</v>
      </c>
      <c r="R1" s="293">
        <f t="shared" si="0"/>
        <v>18</v>
      </c>
      <c r="S1" s="293">
        <f t="shared" si="0"/>
        <v>19</v>
      </c>
      <c r="T1" s="293">
        <f t="shared" si="0"/>
        <v>20</v>
      </c>
      <c r="U1" s="293">
        <f t="shared" si="0"/>
        <v>21</v>
      </c>
      <c r="V1" s="293">
        <f t="shared" si="0"/>
        <v>22</v>
      </c>
      <c r="W1" s="293">
        <f t="shared" si="0"/>
        <v>23</v>
      </c>
      <c r="X1" s="293">
        <f t="shared" si="0"/>
        <v>24</v>
      </c>
      <c r="Y1" s="293">
        <f t="shared" si="0"/>
        <v>25</v>
      </c>
      <c r="Z1" s="293">
        <f t="shared" si="0"/>
        <v>26</v>
      </c>
    </row>
    <row r="2" spans="1:46" s="280" customFormat="1" ht="31.5" collapsed="1">
      <c r="A2" s="294"/>
      <c r="B2" s="294"/>
      <c r="C2" s="294"/>
      <c r="D2" s="294"/>
      <c r="E2" s="294"/>
      <c r="F2" s="294"/>
      <c r="G2" s="294"/>
      <c r="H2" s="294"/>
      <c r="I2" s="294"/>
      <c r="J2" s="294"/>
      <c r="K2" s="379"/>
      <c r="L2" s="1450" t="s">
        <v>1647</v>
      </c>
      <c r="M2" s="1450"/>
      <c r="N2" s="1450"/>
      <c r="O2" s="1450"/>
      <c r="P2" s="1450"/>
      <c r="Q2" s="1450"/>
      <c r="R2" s="1450"/>
      <c r="S2" s="1450"/>
      <c r="T2" s="1450"/>
      <c r="U2" s="1450"/>
      <c r="V2" s="1450"/>
      <c r="W2" s="1450"/>
      <c r="X2" s="1450"/>
      <c r="Y2" s="1450"/>
      <c r="Z2" s="1450"/>
      <c r="AB2" s="428"/>
    </row>
    <row r="3" spans="1:46" ht="19.5">
      <c r="A3" s="293"/>
      <c r="B3" s="293"/>
      <c r="C3" s="293"/>
      <c r="D3" s="293"/>
      <c r="E3" s="293"/>
      <c r="F3" s="293"/>
      <c r="G3" s="293"/>
      <c r="H3" s="293"/>
      <c r="I3" s="293"/>
      <c r="J3" s="293"/>
    </row>
    <row r="4" spans="1:46" s="285" customFormat="1" ht="19.5">
      <c r="A4" s="295"/>
      <c r="B4" s="295"/>
      <c r="C4" s="295"/>
      <c r="D4" s="295"/>
      <c r="E4" s="295"/>
      <c r="F4" s="295"/>
      <c r="G4" s="295"/>
      <c r="H4" s="295"/>
      <c r="I4" s="295"/>
      <c r="J4" s="295"/>
      <c r="K4" s="380"/>
      <c r="L4" s="430" t="s">
        <v>1648</v>
      </c>
      <c r="M4" s="1451" t="s">
        <v>1844</v>
      </c>
      <c r="N4" s="1451"/>
      <c r="O4" s="1451"/>
      <c r="P4" s="1451"/>
      <c r="Q4" s="431" t="s">
        <v>1649</v>
      </c>
      <c r="R4" s="1452">
        <v>41478</v>
      </c>
      <c r="S4" s="1452"/>
      <c r="T4" s="1452"/>
      <c r="U4" s="431" t="s">
        <v>1608</v>
      </c>
      <c r="V4" s="1452"/>
      <c r="W4" s="1452"/>
      <c r="X4" s="539" t="s">
        <v>1650</v>
      </c>
      <c r="Y4" s="1453" t="s">
        <v>1832</v>
      </c>
      <c r="Z4" s="1453"/>
    </row>
    <row r="5" spans="1:46" ht="19.5">
      <c r="A5" s="293"/>
      <c r="B5" s="293"/>
      <c r="C5" s="293"/>
      <c r="D5" s="293"/>
      <c r="E5" s="293"/>
      <c r="F5" s="293"/>
      <c r="G5" s="293"/>
      <c r="H5" s="293"/>
      <c r="I5" s="293"/>
      <c r="J5" s="293"/>
    </row>
    <row r="6" spans="1:46" s="544" customFormat="1" ht="13.5" customHeight="1">
      <c r="A6" s="540"/>
      <c r="B6" s="540"/>
      <c r="C6" s="540"/>
      <c r="D6" s="540"/>
      <c r="E6" s="540"/>
      <c r="F6" s="540"/>
      <c r="G6" s="540"/>
      <c r="H6" s="540"/>
      <c r="I6" s="540"/>
      <c r="J6" s="540"/>
      <c r="K6" s="541"/>
      <c r="L6" s="1457" t="s">
        <v>1629</v>
      </c>
      <c r="M6" s="1459" t="s">
        <v>1651</v>
      </c>
      <c r="N6" s="1461" t="s">
        <v>1630</v>
      </c>
      <c r="O6" s="1466" t="s">
        <v>1652</v>
      </c>
      <c r="P6" s="1454" t="s">
        <v>1631</v>
      </c>
      <c r="Q6" s="1455"/>
      <c r="R6" s="1455"/>
      <c r="S6" s="1455"/>
      <c r="T6" s="1456"/>
      <c r="U6" s="1463" t="s">
        <v>1632</v>
      </c>
      <c r="V6" s="1464"/>
      <c r="W6" s="1465"/>
      <c r="X6" s="1454" t="s">
        <v>1653</v>
      </c>
      <c r="Y6" s="1455"/>
      <c r="Z6" s="1456"/>
      <c r="AA6" s="542"/>
      <c r="AB6" s="543"/>
    </row>
    <row r="7" spans="1:46" s="544" customFormat="1" ht="40.5">
      <c r="A7" s="545"/>
      <c r="B7" s="545"/>
      <c r="C7" s="545"/>
      <c r="D7" s="545"/>
      <c r="E7" s="545"/>
      <c r="F7" s="545"/>
      <c r="G7" s="545"/>
      <c r="H7" s="545"/>
      <c r="I7" s="545"/>
      <c r="J7" s="545"/>
      <c r="K7" s="541"/>
      <c r="L7" s="1458"/>
      <c r="M7" s="1460"/>
      <c r="N7" s="1462"/>
      <c r="O7" s="1467"/>
      <c r="P7" s="298" t="s">
        <v>1609</v>
      </c>
      <c r="Q7" s="546" t="s">
        <v>1654</v>
      </c>
      <c r="R7" s="547" t="s">
        <v>1656</v>
      </c>
      <c r="S7" s="548" t="s">
        <v>1633</v>
      </c>
      <c r="T7" s="549" t="s">
        <v>1634</v>
      </c>
      <c r="U7" s="550" t="s">
        <v>1610</v>
      </c>
      <c r="V7" s="551" t="s">
        <v>1611</v>
      </c>
      <c r="W7" s="552" t="s">
        <v>1655</v>
      </c>
      <c r="X7" s="553" t="s">
        <v>1624</v>
      </c>
      <c r="Y7" s="554" t="s">
        <v>1635</v>
      </c>
      <c r="Z7" s="555" t="s">
        <v>1636</v>
      </c>
      <c r="AA7" s="542"/>
      <c r="AB7" s="543"/>
    </row>
    <row r="8" spans="1:46" s="544" customFormat="1" ht="17.25" customHeight="1" outlineLevel="1">
      <c r="A8" s="540" t="s">
        <v>521</v>
      </c>
      <c r="B8" s="540" t="s">
        <v>1612</v>
      </c>
      <c r="C8" s="540" t="s">
        <v>1615</v>
      </c>
      <c r="D8" s="540" t="s">
        <v>1618</v>
      </c>
      <c r="E8" s="540" t="s">
        <v>1306</v>
      </c>
      <c r="F8" s="540" t="s">
        <v>1616</v>
      </c>
      <c r="G8" s="648" t="s">
        <v>1732</v>
      </c>
      <c r="H8" s="649" t="s">
        <v>1733</v>
      </c>
      <c r="I8" s="649" t="s">
        <v>1734</v>
      </c>
      <c r="J8" s="648" t="s">
        <v>1735</v>
      </c>
      <c r="K8" s="556" t="s">
        <v>1578</v>
      </c>
      <c r="L8" s="440" t="s">
        <v>1637</v>
      </c>
      <c r="M8" s="441" t="s">
        <v>1638</v>
      </c>
      <c r="N8" s="442" t="s">
        <v>1378</v>
      </c>
      <c r="O8" s="794" t="s">
        <v>1619</v>
      </c>
      <c r="P8" s="793" t="s">
        <v>1621</v>
      </c>
      <c r="Q8" s="441" t="s">
        <v>1377</v>
      </c>
      <c r="R8" s="443" t="s">
        <v>1622</v>
      </c>
      <c r="S8" s="441" t="s">
        <v>1639</v>
      </c>
      <c r="T8" s="444" t="s">
        <v>1623</v>
      </c>
      <c r="U8" s="557" t="s">
        <v>1382</v>
      </c>
      <c r="V8" s="558" t="s">
        <v>1640</v>
      </c>
      <c r="W8" s="787" t="s">
        <v>1641</v>
      </c>
      <c r="X8" s="559" t="s">
        <v>1624</v>
      </c>
      <c r="Y8" s="445" t="s">
        <v>1635</v>
      </c>
      <c r="Z8" s="446" t="s">
        <v>1614</v>
      </c>
      <c r="AA8" s="542"/>
      <c r="AB8" s="543"/>
    </row>
    <row r="9" spans="1:46" s="292" customFormat="1" ht="88.5" customHeight="1">
      <c r="A9" s="297">
        <v>1</v>
      </c>
      <c r="B9" s="297" t="str">
        <f>IF(N9="","",MID($M$4,10,100)&amp;$N9)</f>
        <v/>
      </c>
      <c r="C9" s="297">
        <f>IF($N8=$N9,$C8+1,1)</f>
        <v>1</v>
      </c>
      <c r="D9" s="297" t="str">
        <f>B9&amp;C9</f>
        <v>1</v>
      </c>
      <c r="E9" s="297">
        <f>IF(N9="",0,SUMIF(기획현황!$D:$D,$B9,기획현황!$AF:$AF))</f>
        <v>0</v>
      </c>
      <c r="F9" s="297">
        <f>T9*X9</f>
        <v>0</v>
      </c>
      <c r="G9" s="650" t="str">
        <f>IF($N9="","",$M$4)</f>
        <v/>
      </c>
      <c r="H9" s="650" t="str">
        <f>IF($N9="","",$R$4)</f>
        <v/>
      </c>
      <c r="I9" s="650" t="str">
        <f>IF($N9="","",$V$4)</f>
        <v/>
      </c>
      <c r="J9" s="650" t="str">
        <f>IF($N9="","",$Y$4)</f>
        <v/>
      </c>
      <c r="K9" s="795"/>
      <c r="L9" s="826"/>
      <c r="M9" s="827"/>
      <c r="N9" s="828"/>
      <c r="O9" s="829"/>
      <c r="P9" s="830"/>
      <c r="Q9" s="831"/>
      <c r="R9" s="832"/>
      <c r="S9" s="831"/>
      <c r="T9" s="833"/>
      <c r="U9" s="830"/>
      <c r="V9" s="831"/>
      <c r="W9" s="829"/>
      <c r="X9" s="834"/>
      <c r="Y9" s="814"/>
      <c r="Z9" s="812">
        <f t="shared" ref="Z9:Z14" si="1">IF(ISERROR(X9/E9)=TRUE,0,X9/E9)</f>
        <v>0</v>
      </c>
      <c r="AA9" s="425"/>
      <c r="AB9" s="424"/>
      <c r="AC9" s="791"/>
      <c r="AE9" s="424"/>
      <c r="AF9" s="564"/>
      <c r="AG9" s="564"/>
      <c r="AH9" s="565"/>
      <c r="AI9" s="424"/>
      <c r="AJ9" s="424"/>
      <c r="AK9" s="566"/>
      <c r="AL9" s="424"/>
      <c r="AM9" s="567"/>
      <c r="AN9" s="424"/>
      <c r="AO9" s="424"/>
      <c r="AP9" s="568"/>
      <c r="AQ9" s="569"/>
      <c r="AR9" s="424"/>
      <c r="AS9" s="424"/>
      <c r="AT9" s="570"/>
    </row>
    <row r="10" spans="1:46" s="292" customFormat="1" ht="88.5" customHeight="1" collapsed="1">
      <c r="A10" s="297">
        <f>A9+1</f>
        <v>2</v>
      </c>
      <c r="B10" s="297" t="str">
        <f t="shared" ref="B10:B68" si="2">IF(N10="","",MID($M$4,10,100)&amp;$N10)</f>
        <v/>
      </c>
      <c r="C10" s="297">
        <f t="shared" ref="C10:C68" si="3">IF($N9=$N10,$C9+1,1)</f>
        <v>2</v>
      </c>
      <c r="D10" s="297" t="str">
        <f t="shared" ref="D10:D68" si="4">B10&amp;C10</f>
        <v>2</v>
      </c>
      <c r="E10" s="297">
        <f>IF(N10="",0,SUMIF(기획현황!$D:$D,$B10,기획현황!$AF:$AF))</f>
        <v>0</v>
      </c>
      <c r="F10" s="297">
        <f t="shared" ref="F10:F68" si="5">T10*X10</f>
        <v>0</v>
      </c>
      <c r="G10" s="650" t="str">
        <f t="shared" ref="G10:G73" si="6">IF($N10="","",$M$4)</f>
        <v/>
      </c>
      <c r="H10" s="650" t="str">
        <f t="shared" ref="H10:H73" si="7">IF($N10="","",$R$4)</f>
        <v/>
      </c>
      <c r="I10" s="650" t="str">
        <f t="shared" ref="I10:I73" si="8">IF($N10="","",$V$4)</f>
        <v/>
      </c>
      <c r="J10" s="650" t="str">
        <f t="shared" ref="J10:J73" si="9">IF($N10="","",$Y$4)</f>
        <v/>
      </c>
      <c r="K10" s="795"/>
      <c r="L10" s="835"/>
      <c r="M10" s="836"/>
      <c r="N10" s="828"/>
      <c r="O10" s="829"/>
      <c r="P10" s="830"/>
      <c r="Q10" s="831"/>
      <c r="R10" s="832"/>
      <c r="S10" s="831"/>
      <c r="T10" s="833"/>
      <c r="U10" s="830"/>
      <c r="V10" s="831"/>
      <c r="W10" s="829"/>
      <c r="X10" s="834"/>
      <c r="Y10" s="813"/>
      <c r="Z10" s="703">
        <f t="shared" si="1"/>
        <v>0</v>
      </c>
      <c r="AA10" s="425"/>
      <c r="AB10" s="424"/>
      <c r="AC10" s="791"/>
      <c r="AE10" s="424"/>
      <c r="AF10" s="564"/>
      <c r="AG10" s="564"/>
      <c r="AH10" s="565"/>
      <c r="AI10" s="424"/>
      <c r="AJ10" s="424"/>
      <c r="AK10" s="566"/>
      <c r="AL10" s="424"/>
      <c r="AM10" s="567"/>
      <c r="AN10" s="424"/>
      <c r="AO10" s="424"/>
      <c r="AP10" s="568"/>
      <c r="AQ10" s="569"/>
      <c r="AR10" s="424"/>
      <c r="AS10" s="424"/>
      <c r="AT10" s="570"/>
    </row>
    <row r="11" spans="1:46" s="292" customFormat="1" ht="88.5" customHeight="1" thickBot="1">
      <c r="A11" s="297">
        <f t="shared" ref="A11:A68" si="10">A10+1</f>
        <v>3</v>
      </c>
      <c r="B11" s="297" t="str">
        <f t="shared" si="2"/>
        <v/>
      </c>
      <c r="C11" s="297">
        <f t="shared" si="3"/>
        <v>3</v>
      </c>
      <c r="D11" s="297" t="str">
        <f t="shared" si="4"/>
        <v>3</v>
      </c>
      <c r="E11" s="297">
        <f>IF(N11="",0,SUMIF(기획현황!$D:$D,$B11,기획현황!$AF:$AF))</f>
        <v>0</v>
      </c>
      <c r="F11" s="297">
        <f t="shared" si="5"/>
        <v>0</v>
      </c>
      <c r="G11" s="650" t="str">
        <f t="shared" si="6"/>
        <v/>
      </c>
      <c r="H11" s="650" t="str">
        <f t="shared" si="7"/>
        <v/>
      </c>
      <c r="I11" s="650" t="str">
        <f t="shared" si="8"/>
        <v/>
      </c>
      <c r="J11" s="650" t="str">
        <f t="shared" si="9"/>
        <v/>
      </c>
      <c r="K11" s="795"/>
      <c r="L11" s="835"/>
      <c r="M11" s="837"/>
      <c r="N11" s="838"/>
      <c r="O11" s="829"/>
      <c r="P11" s="830"/>
      <c r="Q11" s="839"/>
      <c r="R11" s="832"/>
      <c r="S11" s="831"/>
      <c r="T11" s="833"/>
      <c r="U11" s="840"/>
      <c r="V11" s="841"/>
      <c r="W11" s="842"/>
      <c r="X11" s="843"/>
      <c r="Y11" s="814"/>
      <c r="Z11" s="703">
        <f t="shared" si="1"/>
        <v>0</v>
      </c>
      <c r="AA11" s="425"/>
      <c r="AB11" s="424"/>
      <c r="AC11" s="791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</row>
    <row r="12" spans="1:46" s="292" customFormat="1" ht="88.5" customHeight="1" thickTop="1" thickBot="1">
      <c r="A12" s="297">
        <f t="shared" si="10"/>
        <v>4</v>
      </c>
      <c r="B12" s="297" t="str">
        <f t="shared" si="2"/>
        <v/>
      </c>
      <c r="C12" s="297">
        <f t="shared" si="3"/>
        <v>4</v>
      </c>
      <c r="D12" s="297" t="str">
        <f t="shared" si="4"/>
        <v>4</v>
      </c>
      <c r="E12" s="297">
        <f>IF(N12="",0,SUMIF(기획현황!$D:$D,$B12,기획현황!$AF:$AF))</f>
        <v>0</v>
      </c>
      <c r="F12" s="297">
        <f t="shared" si="5"/>
        <v>0</v>
      </c>
      <c r="G12" s="650" t="str">
        <f t="shared" si="6"/>
        <v/>
      </c>
      <c r="H12" s="650" t="str">
        <f t="shared" si="7"/>
        <v/>
      </c>
      <c r="I12" s="650" t="str">
        <f t="shared" si="8"/>
        <v/>
      </c>
      <c r="J12" s="650" t="str">
        <f t="shared" si="9"/>
        <v/>
      </c>
      <c r="K12" s="795"/>
      <c r="L12" s="835"/>
      <c r="M12" s="837"/>
      <c r="N12" s="838"/>
      <c r="O12" s="829"/>
      <c r="P12" s="844"/>
      <c r="Q12" s="845"/>
      <c r="R12" s="846"/>
      <c r="S12" s="831"/>
      <c r="T12" s="833"/>
      <c r="U12" s="847"/>
      <c r="V12" s="841"/>
      <c r="W12" s="842"/>
      <c r="X12" s="843"/>
      <c r="Y12" s="813"/>
      <c r="Z12" s="703">
        <f t="shared" si="1"/>
        <v>0</v>
      </c>
      <c r="AA12" s="425"/>
      <c r="AB12" s="424"/>
      <c r="AC12" s="791"/>
    </row>
    <row r="13" spans="1:46" s="292" customFormat="1" ht="88.5" customHeight="1" thickTop="1">
      <c r="A13" s="297">
        <f t="shared" si="10"/>
        <v>5</v>
      </c>
      <c r="B13" s="297" t="str">
        <f t="shared" si="2"/>
        <v/>
      </c>
      <c r="C13" s="297">
        <f t="shared" si="3"/>
        <v>5</v>
      </c>
      <c r="D13" s="297" t="str">
        <f t="shared" si="4"/>
        <v>5</v>
      </c>
      <c r="E13" s="297">
        <f>IF(N13="",0,SUMIF(기획현황!$D:$D,$B13,기획현황!$AF:$AF))</f>
        <v>0</v>
      </c>
      <c r="F13" s="297">
        <f t="shared" si="5"/>
        <v>0</v>
      </c>
      <c r="G13" s="650" t="str">
        <f t="shared" si="6"/>
        <v/>
      </c>
      <c r="H13" s="650" t="str">
        <f t="shared" si="7"/>
        <v/>
      </c>
      <c r="I13" s="650" t="str">
        <f t="shared" si="8"/>
        <v/>
      </c>
      <c r="J13" s="650" t="str">
        <f t="shared" si="9"/>
        <v/>
      </c>
      <c r="K13" s="795"/>
      <c r="L13" s="835"/>
      <c r="M13" s="837"/>
      <c r="N13" s="838"/>
      <c r="O13" s="829"/>
      <c r="P13" s="830"/>
      <c r="Q13" s="848"/>
      <c r="R13" s="832"/>
      <c r="S13" s="831"/>
      <c r="T13" s="833"/>
      <c r="U13" s="840"/>
      <c r="V13" s="841"/>
      <c r="W13" s="842"/>
      <c r="X13" s="843"/>
      <c r="Y13" s="813"/>
      <c r="Z13" s="703">
        <f t="shared" si="1"/>
        <v>0</v>
      </c>
      <c r="AA13" s="425"/>
      <c r="AB13" s="424"/>
      <c r="AC13" s="791"/>
    </row>
    <row r="14" spans="1:46" s="292" customFormat="1" ht="88.5" customHeight="1">
      <c r="A14" s="297">
        <f t="shared" si="10"/>
        <v>6</v>
      </c>
      <c r="B14" s="297" t="str">
        <f t="shared" si="2"/>
        <v/>
      </c>
      <c r="C14" s="297">
        <f t="shared" si="3"/>
        <v>6</v>
      </c>
      <c r="D14" s="297" t="str">
        <f t="shared" si="4"/>
        <v>6</v>
      </c>
      <c r="E14" s="297">
        <f>IF(N14="",0,SUMIF(기획현황!$D:$D,$B14,기획현황!$AF:$AF))</f>
        <v>0</v>
      </c>
      <c r="F14" s="297">
        <f t="shared" si="5"/>
        <v>0</v>
      </c>
      <c r="G14" s="650" t="str">
        <f t="shared" si="6"/>
        <v/>
      </c>
      <c r="H14" s="650" t="str">
        <f t="shared" si="7"/>
        <v/>
      </c>
      <c r="I14" s="650" t="str">
        <f t="shared" si="8"/>
        <v/>
      </c>
      <c r="J14" s="650" t="str">
        <f t="shared" si="9"/>
        <v/>
      </c>
      <c r="K14" s="795"/>
      <c r="L14" s="835"/>
      <c r="M14" s="837"/>
      <c r="N14" s="838"/>
      <c r="O14" s="829"/>
      <c r="P14" s="830"/>
      <c r="Q14" s="831"/>
      <c r="R14" s="832"/>
      <c r="S14" s="831"/>
      <c r="T14" s="833"/>
      <c r="U14" s="847"/>
      <c r="V14" s="841"/>
      <c r="W14" s="842"/>
      <c r="X14" s="843"/>
      <c r="Y14" s="797"/>
      <c r="Z14" s="703">
        <f t="shared" si="1"/>
        <v>0</v>
      </c>
      <c r="AA14" s="425"/>
      <c r="AB14" s="424"/>
      <c r="AC14" s="791"/>
    </row>
    <row r="15" spans="1:46" s="292" customFormat="1" ht="88.5" customHeight="1" collapsed="1">
      <c r="A15" s="297">
        <f t="shared" si="10"/>
        <v>7</v>
      </c>
      <c r="B15" s="297" t="str">
        <f t="shared" si="2"/>
        <v/>
      </c>
      <c r="C15" s="297">
        <f t="shared" si="3"/>
        <v>7</v>
      </c>
      <c r="D15" s="297" t="str">
        <f t="shared" si="4"/>
        <v>7</v>
      </c>
      <c r="E15" s="297">
        <f>IF(N15="",0,SUMIF(기획현황!$D:$D,$B15,기획현황!$AF:$AF))</f>
        <v>0</v>
      </c>
      <c r="F15" s="297">
        <f t="shared" si="5"/>
        <v>0</v>
      </c>
      <c r="G15" s="650" t="str">
        <f t="shared" si="6"/>
        <v/>
      </c>
      <c r="H15" s="650" t="str">
        <f t="shared" si="7"/>
        <v/>
      </c>
      <c r="I15" s="650" t="str">
        <f t="shared" si="8"/>
        <v/>
      </c>
      <c r="J15" s="650" t="str">
        <f t="shared" si="9"/>
        <v/>
      </c>
      <c r="K15" s="795"/>
      <c r="L15" s="835"/>
      <c r="M15" s="837"/>
      <c r="N15" s="838"/>
      <c r="O15" s="829"/>
      <c r="P15" s="830"/>
      <c r="Q15" s="831"/>
      <c r="R15" s="832"/>
      <c r="S15" s="831"/>
      <c r="T15" s="833"/>
      <c r="U15" s="840"/>
      <c r="V15" s="841"/>
      <c r="W15" s="842"/>
      <c r="X15" s="843"/>
      <c r="Y15" s="798"/>
      <c r="Z15" s="429">
        <f t="shared" ref="Z15:Z31" si="11">IF(ISERROR(X15/E15)=TRUE,0,X15/E15)</f>
        <v>0</v>
      </c>
      <c r="AA15" s="425"/>
      <c r="AB15" s="424"/>
      <c r="AC15" s="791"/>
    </row>
    <row r="16" spans="1:46" s="292" customFormat="1" ht="88.5" customHeight="1" collapsed="1">
      <c r="A16" s="297">
        <f t="shared" si="10"/>
        <v>8</v>
      </c>
      <c r="B16" s="297" t="str">
        <f t="shared" si="2"/>
        <v/>
      </c>
      <c r="C16" s="297">
        <f t="shared" si="3"/>
        <v>8</v>
      </c>
      <c r="D16" s="297" t="str">
        <f t="shared" si="4"/>
        <v>8</v>
      </c>
      <c r="E16" s="297">
        <f>IF(N16="",0,SUMIF(기획현황!$D:$D,$B16,기획현황!$AF:$AF))</f>
        <v>0</v>
      </c>
      <c r="F16" s="297">
        <f t="shared" si="5"/>
        <v>0</v>
      </c>
      <c r="G16" s="650" t="str">
        <f t="shared" si="6"/>
        <v/>
      </c>
      <c r="H16" s="650" t="str">
        <f t="shared" si="7"/>
        <v/>
      </c>
      <c r="I16" s="650" t="str">
        <f t="shared" si="8"/>
        <v/>
      </c>
      <c r="J16" s="650" t="str">
        <f t="shared" si="9"/>
        <v/>
      </c>
      <c r="K16" s="795"/>
      <c r="L16" s="835"/>
      <c r="M16" s="837"/>
      <c r="N16" s="838"/>
      <c r="O16" s="829"/>
      <c r="P16" s="830"/>
      <c r="Q16" s="831"/>
      <c r="R16" s="832"/>
      <c r="S16" s="831"/>
      <c r="T16" s="833"/>
      <c r="U16" s="847"/>
      <c r="V16" s="841"/>
      <c r="W16" s="842"/>
      <c r="X16" s="843"/>
      <c r="Y16" s="798"/>
      <c r="Z16" s="429">
        <f t="shared" si="11"/>
        <v>0</v>
      </c>
      <c r="AA16" s="425"/>
      <c r="AB16" s="424"/>
    </row>
    <row r="17" spans="1:46" s="292" customFormat="1" ht="88.5" customHeight="1">
      <c r="A17" s="297">
        <f t="shared" si="10"/>
        <v>9</v>
      </c>
      <c r="B17" s="297" t="str">
        <f t="shared" si="2"/>
        <v/>
      </c>
      <c r="C17" s="297">
        <f t="shared" si="3"/>
        <v>9</v>
      </c>
      <c r="D17" s="297" t="str">
        <f t="shared" si="4"/>
        <v>9</v>
      </c>
      <c r="E17" s="297">
        <f>IF(N17="",0,SUMIF(기획현황!$D:$D,$B17,기획현황!$AF:$AF))</f>
        <v>0</v>
      </c>
      <c r="F17" s="297">
        <f t="shared" si="5"/>
        <v>0</v>
      </c>
      <c r="G17" s="650" t="str">
        <f t="shared" si="6"/>
        <v/>
      </c>
      <c r="H17" s="650" t="str">
        <f t="shared" si="7"/>
        <v/>
      </c>
      <c r="I17" s="650" t="str">
        <f t="shared" si="8"/>
        <v/>
      </c>
      <c r="J17" s="650" t="str">
        <f t="shared" si="9"/>
        <v/>
      </c>
      <c r="K17" s="795"/>
      <c r="L17" s="835"/>
      <c r="M17" s="837"/>
      <c r="N17" s="838"/>
      <c r="O17" s="829"/>
      <c r="P17" s="830"/>
      <c r="Q17" s="831"/>
      <c r="R17" s="832"/>
      <c r="S17" s="831"/>
      <c r="T17" s="833"/>
      <c r="U17" s="840"/>
      <c r="V17" s="841"/>
      <c r="W17" s="842"/>
      <c r="X17" s="843"/>
      <c r="Y17" s="797"/>
      <c r="Z17" s="429">
        <f t="shared" si="11"/>
        <v>0</v>
      </c>
      <c r="AA17" s="425"/>
      <c r="AB17" s="424"/>
      <c r="AE17" s="424"/>
      <c r="AF17" s="564"/>
      <c r="AG17" s="564"/>
      <c r="AH17" s="565"/>
      <c r="AI17" s="424"/>
      <c r="AJ17" s="424"/>
      <c r="AK17" s="566"/>
      <c r="AL17" s="424"/>
      <c r="AM17" s="567"/>
      <c r="AN17" s="424"/>
      <c r="AO17" s="424"/>
      <c r="AP17" s="568"/>
      <c r="AQ17" s="569"/>
      <c r="AR17" s="568"/>
      <c r="AS17" s="424"/>
      <c r="AT17" s="570"/>
    </row>
    <row r="18" spans="1:46" s="292" customFormat="1" ht="88.5" customHeight="1">
      <c r="A18" s="297">
        <f t="shared" si="10"/>
        <v>10</v>
      </c>
      <c r="B18" s="297" t="str">
        <f t="shared" si="2"/>
        <v/>
      </c>
      <c r="C18" s="297">
        <f t="shared" si="3"/>
        <v>10</v>
      </c>
      <c r="D18" s="297" t="str">
        <f t="shared" si="4"/>
        <v>10</v>
      </c>
      <c r="E18" s="297">
        <f>IF(N18="",0,SUMIF(기획현황!$D:$D,$B18,기획현황!$AF:$AF))</f>
        <v>0</v>
      </c>
      <c r="F18" s="297">
        <f t="shared" si="5"/>
        <v>0</v>
      </c>
      <c r="G18" s="650" t="str">
        <f t="shared" si="6"/>
        <v/>
      </c>
      <c r="H18" s="650" t="str">
        <f t="shared" si="7"/>
        <v/>
      </c>
      <c r="I18" s="650" t="str">
        <f t="shared" si="8"/>
        <v/>
      </c>
      <c r="J18" s="650" t="str">
        <f t="shared" si="9"/>
        <v/>
      </c>
      <c r="K18" s="795"/>
      <c r="L18" s="835"/>
      <c r="M18" s="837"/>
      <c r="N18" s="838"/>
      <c r="O18" s="829"/>
      <c r="P18" s="830"/>
      <c r="Q18" s="831"/>
      <c r="R18" s="832"/>
      <c r="S18" s="831"/>
      <c r="T18" s="833"/>
      <c r="U18" s="847"/>
      <c r="V18" s="841"/>
      <c r="W18" s="842"/>
      <c r="X18" s="843"/>
      <c r="Y18" s="797"/>
      <c r="Z18" s="429">
        <f t="shared" si="11"/>
        <v>0</v>
      </c>
      <c r="AA18" s="425"/>
      <c r="AB18" s="424"/>
      <c r="AE18" s="424"/>
      <c r="AF18" s="564"/>
      <c r="AG18" s="564"/>
      <c r="AH18" s="565"/>
      <c r="AI18" s="424"/>
      <c r="AJ18" s="424"/>
      <c r="AK18" s="566"/>
      <c r="AL18" s="424"/>
      <c r="AM18" s="567"/>
      <c r="AN18" s="424"/>
      <c r="AO18" s="424"/>
      <c r="AP18" s="568"/>
      <c r="AQ18" s="569"/>
      <c r="AR18" s="568"/>
      <c r="AS18" s="424"/>
      <c r="AT18" s="570"/>
    </row>
    <row r="19" spans="1:46" s="292" customFormat="1" ht="88.5" customHeight="1">
      <c r="A19" s="297">
        <f t="shared" si="10"/>
        <v>11</v>
      </c>
      <c r="B19" s="297" t="str">
        <f t="shared" si="2"/>
        <v/>
      </c>
      <c r="C19" s="297">
        <f t="shared" si="3"/>
        <v>11</v>
      </c>
      <c r="D19" s="297" t="str">
        <f t="shared" si="4"/>
        <v>11</v>
      </c>
      <c r="E19" s="297">
        <f>IF(N19="",0,SUMIF(기획현황!$D:$D,$B19,기획현황!$AF:$AF))</f>
        <v>0</v>
      </c>
      <c r="F19" s="297">
        <f t="shared" si="5"/>
        <v>0</v>
      </c>
      <c r="G19" s="650" t="str">
        <f t="shared" si="6"/>
        <v/>
      </c>
      <c r="H19" s="650" t="str">
        <f t="shared" si="7"/>
        <v/>
      </c>
      <c r="I19" s="650" t="str">
        <f t="shared" si="8"/>
        <v/>
      </c>
      <c r="J19" s="650" t="str">
        <f t="shared" si="9"/>
        <v/>
      </c>
      <c r="K19" s="795"/>
      <c r="L19" s="835"/>
      <c r="M19" s="837"/>
      <c r="N19" s="838"/>
      <c r="O19" s="829"/>
      <c r="P19" s="830"/>
      <c r="Q19" s="831"/>
      <c r="R19" s="832"/>
      <c r="S19" s="831"/>
      <c r="T19" s="833"/>
      <c r="U19" s="840"/>
      <c r="V19" s="841"/>
      <c r="W19" s="842"/>
      <c r="X19" s="843"/>
      <c r="Y19" s="797"/>
      <c r="Z19" s="429">
        <f t="shared" si="11"/>
        <v>0</v>
      </c>
      <c r="AA19" s="425"/>
      <c r="AB19" s="424"/>
    </row>
    <row r="20" spans="1:46" s="292" customFormat="1" ht="88.5" customHeight="1">
      <c r="A20" s="297">
        <f t="shared" si="10"/>
        <v>12</v>
      </c>
      <c r="B20" s="297" t="str">
        <f t="shared" si="2"/>
        <v/>
      </c>
      <c r="C20" s="297">
        <f t="shared" si="3"/>
        <v>12</v>
      </c>
      <c r="D20" s="297" t="str">
        <f t="shared" si="4"/>
        <v>12</v>
      </c>
      <c r="E20" s="297">
        <f>IF(N20="",0,SUMIF(기획현황!$D:$D,$B20,기획현황!$AF:$AF))</f>
        <v>0</v>
      </c>
      <c r="F20" s="297">
        <f t="shared" si="5"/>
        <v>0</v>
      </c>
      <c r="G20" s="650" t="str">
        <f t="shared" si="6"/>
        <v/>
      </c>
      <c r="H20" s="650" t="str">
        <f t="shared" si="7"/>
        <v/>
      </c>
      <c r="I20" s="650" t="str">
        <f t="shared" si="8"/>
        <v/>
      </c>
      <c r="J20" s="650" t="str">
        <f t="shared" si="9"/>
        <v/>
      </c>
      <c r="K20" s="795"/>
      <c r="L20" s="835"/>
      <c r="M20" s="837"/>
      <c r="N20" s="838"/>
      <c r="O20" s="829"/>
      <c r="P20" s="830"/>
      <c r="Q20" s="831"/>
      <c r="R20" s="832"/>
      <c r="S20" s="831"/>
      <c r="T20" s="833"/>
      <c r="U20" s="847"/>
      <c r="V20" s="841"/>
      <c r="W20" s="842"/>
      <c r="X20" s="843"/>
      <c r="Y20" s="797"/>
      <c r="Z20" s="429">
        <f t="shared" si="11"/>
        <v>0</v>
      </c>
      <c r="AA20" s="425"/>
      <c r="AB20" s="424"/>
    </row>
    <row r="21" spans="1:46" s="292" customFormat="1" ht="88.5" customHeight="1">
      <c r="A21" s="297">
        <f t="shared" si="10"/>
        <v>13</v>
      </c>
      <c r="B21" s="297" t="str">
        <f t="shared" si="2"/>
        <v/>
      </c>
      <c r="C21" s="297">
        <f t="shared" si="3"/>
        <v>13</v>
      </c>
      <c r="D21" s="297" t="str">
        <f t="shared" si="4"/>
        <v>13</v>
      </c>
      <c r="E21" s="297">
        <f>IF(N21="",0,SUMIF(기획현황!$D:$D,$B21,기획현황!$AF:$AF))</f>
        <v>0</v>
      </c>
      <c r="F21" s="297">
        <f t="shared" si="5"/>
        <v>0</v>
      </c>
      <c r="G21" s="650" t="str">
        <f t="shared" si="6"/>
        <v/>
      </c>
      <c r="H21" s="650" t="str">
        <f t="shared" si="7"/>
        <v/>
      </c>
      <c r="I21" s="650" t="str">
        <f t="shared" si="8"/>
        <v/>
      </c>
      <c r="J21" s="650" t="str">
        <f t="shared" si="9"/>
        <v/>
      </c>
      <c r="K21" s="795"/>
      <c r="L21" s="835"/>
      <c r="M21" s="837"/>
      <c r="N21" s="838"/>
      <c r="O21" s="829"/>
      <c r="P21" s="830"/>
      <c r="Q21" s="831"/>
      <c r="R21" s="832"/>
      <c r="S21" s="831"/>
      <c r="T21" s="833"/>
      <c r="U21" s="840"/>
      <c r="V21" s="841"/>
      <c r="W21" s="842"/>
      <c r="X21" s="843"/>
      <c r="Y21" s="798"/>
      <c r="Z21" s="429">
        <f t="shared" si="11"/>
        <v>0</v>
      </c>
      <c r="AA21" s="425"/>
      <c r="AB21" s="424"/>
    </row>
    <row r="22" spans="1:46" s="292" customFormat="1" ht="88.5" customHeight="1">
      <c r="A22" s="297">
        <f t="shared" si="10"/>
        <v>14</v>
      </c>
      <c r="B22" s="297" t="str">
        <f t="shared" si="2"/>
        <v/>
      </c>
      <c r="C22" s="297">
        <f t="shared" si="3"/>
        <v>14</v>
      </c>
      <c r="D22" s="297" t="str">
        <f t="shared" si="4"/>
        <v>14</v>
      </c>
      <c r="E22" s="297">
        <f>IF(N22="",0,SUMIF(기획현황!$D:$D,$B22,기획현황!$AF:$AF))</f>
        <v>0</v>
      </c>
      <c r="F22" s="297">
        <f t="shared" si="5"/>
        <v>0</v>
      </c>
      <c r="G22" s="650" t="str">
        <f t="shared" si="6"/>
        <v/>
      </c>
      <c r="H22" s="650" t="str">
        <f t="shared" si="7"/>
        <v/>
      </c>
      <c r="I22" s="650" t="str">
        <f t="shared" si="8"/>
        <v/>
      </c>
      <c r="J22" s="650" t="str">
        <f t="shared" si="9"/>
        <v/>
      </c>
      <c r="K22" s="795"/>
      <c r="L22" s="835"/>
      <c r="M22" s="837"/>
      <c r="N22" s="838"/>
      <c r="O22" s="829"/>
      <c r="P22" s="830"/>
      <c r="Q22" s="831"/>
      <c r="R22" s="832"/>
      <c r="S22" s="831"/>
      <c r="T22" s="833"/>
      <c r="U22" s="847"/>
      <c r="V22" s="841"/>
      <c r="W22" s="842"/>
      <c r="X22" s="843"/>
      <c r="Y22" s="798"/>
      <c r="Z22" s="429">
        <f t="shared" si="11"/>
        <v>0</v>
      </c>
      <c r="AA22" s="425"/>
      <c r="AB22" s="424"/>
    </row>
    <row r="23" spans="1:46" s="292" customFormat="1" ht="88.5" customHeight="1">
      <c r="A23" s="297">
        <f t="shared" si="10"/>
        <v>15</v>
      </c>
      <c r="B23" s="297" t="str">
        <f t="shared" si="2"/>
        <v/>
      </c>
      <c r="C23" s="297">
        <f t="shared" si="3"/>
        <v>15</v>
      </c>
      <c r="D23" s="297" t="str">
        <f t="shared" si="4"/>
        <v>15</v>
      </c>
      <c r="E23" s="297">
        <f>IF(N23="",0,SUMIF(기획현황!$D:$D,$B23,기획현황!$AF:$AF))</f>
        <v>0</v>
      </c>
      <c r="F23" s="297">
        <f t="shared" si="5"/>
        <v>0</v>
      </c>
      <c r="G23" s="650" t="str">
        <f t="shared" si="6"/>
        <v/>
      </c>
      <c r="H23" s="650" t="str">
        <f t="shared" si="7"/>
        <v/>
      </c>
      <c r="I23" s="650" t="str">
        <f t="shared" si="8"/>
        <v/>
      </c>
      <c r="J23" s="650" t="str">
        <f t="shared" si="9"/>
        <v/>
      </c>
      <c r="K23" s="795"/>
      <c r="L23" s="835"/>
      <c r="M23" s="837"/>
      <c r="N23" s="838"/>
      <c r="O23" s="829"/>
      <c r="P23" s="830"/>
      <c r="Q23" s="831"/>
      <c r="R23" s="832"/>
      <c r="S23" s="831"/>
      <c r="T23" s="849"/>
      <c r="U23" s="847"/>
      <c r="V23" s="841"/>
      <c r="W23" s="842"/>
      <c r="X23" s="843"/>
      <c r="Y23" s="797"/>
      <c r="Z23" s="429">
        <f t="shared" si="11"/>
        <v>0</v>
      </c>
      <c r="AA23" s="425"/>
      <c r="AB23" s="424"/>
    </row>
    <row r="24" spans="1:46" s="292" customFormat="1" ht="88.5" customHeight="1">
      <c r="A24" s="297">
        <f t="shared" si="10"/>
        <v>16</v>
      </c>
      <c r="B24" s="297" t="str">
        <f t="shared" si="2"/>
        <v/>
      </c>
      <c r="C24" s="297">
        <f t="shared" si="3"/>
        <v>16</v>
      </c>
      <c r="D24" s="297" t="str">
        <f t="shared" si="4"/>
        <v>16</v>
      </c>
      <c r="E24" s="297">
        <f>IF(N24="",0,SUMIF(기획현황!$D:$D,$B24,기획현황!$AF:$AF))</f>
        <v>0</v>
      </c>
      <c r="F24" s="297">
        <f t="shared" si="5"/>
        <v>0</v>
      </c>
      <c r="G24" s="650" t="str">
        <f t="shared" si="6"/>
        <v/>
      </c>
      <c r="H24" s="650" t="str">
        <f t="shared" si="7"/>
        <v/>
      </c>
      <c r="I24" s="650" t="str">
        <f t="shared" si="8"/>
        <v/>
      </c>
      <c r="J24" s="650" t="str">
        <f t="shared" si="9"/>
        <v/>
      </c>
      <c r="K24" s="795"/>
      <c r="L24" s="835"/>
      <c r="M24" s="837"/>
      <c r="N24" s="838"/>
      <c r="O24" s="829"/>
      <c r="P24" s="830"/>
      <c r="Q24" s="831"/>
      <c r="R24" s="832"/>
      <c r="S24" s="831"/>
      <c r="T24" s="849"/>
      <c r="U24" s="847"/>
      <c r="V24" s="841"/>
      <c r="W24" s="842"/>
      <c r="X24" s="843"/>
      <c r="Y24" s="797"/>
      <c r="Z24" s="429">
        <f t="shared" si="11"/>
        <v>0</v>
      </c>
      <c r="AA24" s="425"/>
      <c r="AB24" s="424"/>
    </row>
    <row r="25" spans="1:46" s="292" customFormat="1" ht="88.5" customHeight="1">
      <c r="A25" s="297">
        <f t="shared" si="10"/>
        <v>17</v>
      </c>
      <c r="B25" s="297" t="str">
        <f t="shared" si="2"/>
        <v/>
      </c>
      <c r="C25" s="297">
        <f t="shared" si="3"/>
        <v>17</v>
      </c>
      <c r="D25" s="297" t="str">
        <f t="shared" si="4"/>
        <v>17</v>
      </c>
      <c r="E25" s="297">
        <f>IF(N25="",0,SUMIF(기획현황!$D:$D,$B25,기획현황!$AF:$AF))</f>
        <v>0</v>
      </c>
      <c r="F25" s="297">
        <f t="shared" si="5"/>
        <v>0</v>
      </c>
      <c r="G25" s="650" t="str">
        <f t="shared" si="6"/>
        <v/>
      </c>
      <c r="H25" s="650" t="str">
        <f t="shared" si="7"/>
        <v/>
      </c>
      <c r="I25" s="650" t="str">
        <f t="shared" si="8"/>
        <v/>
      </c>
      <c r="J25" s="650" t="str">
        <f t="shared" si="9"/>
        <v/>
      </c>
      <c r="K25" s="795"/>
      <c r="L25" s="835"/>
      <c r="M25" s="837"/>
      <c r="N25" s="850"/>
      <c r="O25" s="829"/>
      <c r="P25" s="830"/>
      <c r="Q25" s="831"/>
      <c r="R25" s="832"/>
      <c r="S25" s="831"/>
      <c r="T25" s="849"/>
      <c r="U25" s="851"/>
      <c r="V25" s="831"/>
      <c r="W25" s="829"/>
      <c r="X25" s="852"/>
      <c r="Y25" s="796"/>
      <c r="Z25" s="429">
        <f t="shared" si="11"/>
        <v>0</v>
      </c>
      <c r="AA25" s="425"/>
      <c r="AB25" s="424"/>
    </row>
    <row r="26" spans="1:46" s="292" customFormat="1" ht="88.5" customHeight="1">
      <c r="A26" s="297">
        <f t="shared" si="10"/>
        <v>18</v>
      </c>
      <c r="B26" s="297" t="str">
        <f t="shared" si="2"/>
        <v/>
      </c>
      <c r="C26" s="297">
        <f t="shared" si="3"/>
        <v>18</v>
      </c>
      <c r="D26" s="297" t="str">
        <f t="shared" si="4"/>
        <v>18</v>
      </c>
      <c r="E26" s="297">
        <f>IF(N26="",0,SUMIF(기획현황!$D:$D,$B26,기획현황!$AF:$AF))</f>
        <v>0</v>
      </c>
      <c r="F26" s="297">
        <f t="shared" si="5"/>
        <v>0</v>
      </c>
      <c r="G26" s="650" t="str">
        <f t="shared" si="6"/>
        <v/>
      </c>
      <c r="H26" s="650" t="str">
        <f t="shared" si="7"/>
        <v/>
      </c>
      <c r="I26" s="650" t="str">
        <f t="shared" si="8"/>
        <v/>
      </c>
      <c r="J26" s="650" t="str">
        <f t="shared" si="9"/>
        <v/>
      </c>
      <c r="K26" s="795"/>
      <c r="L26" s="835"/>
      <c r="M26" s="837"/>
      <c r="N26" s="850"/>
      <c r="O26" s="829"/>
      <c r="P26" s="830"/>
      <c r="Q26" s="831"/>
      <c r="R26" s="832"/>
      <c r="S26" s="831"/>
      <c r="T26" s="849"/>
      <c r="U26" s="851"/>
      <c r="V26" s="831"/>
      <c r="W26" s="829"/>
      <c r="X26" s="852"/>
      <c r="Y26" s="796"/>
      <c r="Z26" s="429">
        <f t="shared" si="11"/>
        <v>0</v>
      </c>
      <c r="AA26" s="425"/>
      <c r="AB26" s="424"/>
    </row>
    <row r="27" spans="1:46" s="292" customFormat="1" ht="88.5" customHeight="1">
      <c r="A27" s="297">
        <f t="shared" si="10"/>
        <v>19</v>
      </c>
      <c r="B27" s="297" t="str">
        <f t="shared" si="2"/>
        <v/>
      </c>
      <c r="C27" s="297">
        <f t="shared" si="3"/>
        <v>19</v>
      </c>
      <c r="D27" s="297" t="str">
        <f t="shared" si="4"/>
        <v>19</v>
      </c>
      <c r="E27" s="297">
        <f>IF(N27="",0,SUMIF(기획현황!$D:$D,$B27,기획현황!$AF:$AF))</f>
        <v>0</v>
      </c>
      <c r="F27" s="297">
        <f t="shared" si="5"/>
        <v>0</v>
      </c>
      <c r="G27" s="650" t="str">
        <f t="shared" si="6"/>
        <v/>
      </c>
      <c r="H27" s="650" t="str">
        <f t="shared" si="7"/>
        <v/>
      </c>
      <c r="I27" s="650" t="str">
        <f t="shared" si="8"/>
        <v/>
      </c>
      <c r="J27" s="650" t="str">
        <f t="shared" si="9"/>
        <v/>
      </c>
      <c r="K27" s="795"/>
      <c r="L27" s="835"/>
      <c r="M27" s="837"/>
      <c r="N27" s="837"/>
      <c r="O27" s="829"/>
      <c r="P27" s="830"/>
      <c r="Q27" s="831"/>
      <c r="R27" s="832"/>
      <c r="S27" s="831"/>
      <c r="T27" s="849"/>
      <c r="U27" s="851"/>
      <c r="V27" s="831"/>
      <c r="W27" s="829"/>
      <c r="X27" s="852"/>
      <c r="Y27" s="796"/>
      <c r="Z27" s="429">
        <f t="shared" si="11"/>
        <v>0</v>
      </c>
      <c r="AA27" s="425"/>
      <c r="AB27" s="424"/>
    </row>
    <row r="28" spans="1:46" s="292" customFormat="1" ht="88.5" customHeight="1">
      <c r="A28" s="297">
        <f t="shared" si="10"/>
        <v>20</v>
      </c>
      <c r="B28" s="297" t="str">
        <f t="shared" si="2"/>
        <v/>
      </c>
      <c r="C28" s="297">
        <f t="shared" si="3"/>
        <v>20</v>
      </c>
      <c r="D28" s="297" t="str">
        <f t="shared" si="4"/>
        <v>20</v>
      </c>
      <c r="E28" s="297">
        <f>IF(N28="",0,SUMIF(기획현황!$D:$D,$B28,기획현황!$AF:$AF))</f>
        <v>0</v>
      </c>
      <c r="F28" s="297">
        <f t="shared" si="5"/>
        <v>0</v>
      </c>
      <c r="G28" s="650" t="str">
        <f t="shared" si="6"/>
        <v/>
      </c>
      <c r="H28" s="650" t="str">
        <f t="shared" si="7"/>
        <v/>
      </c>
      <c r="I28" s="650" t="str">
        <f t="shared" si="8"/>
        <v/>
      </c>
      <c r="J28" s="650" t="str">
        <f t="shared" si="9"/>
        <v/>
      </c>
      <c r="K28" s="795"/>
      <c r="L28" s="835"/>
      <c r="M28" s="837"/>
      <c r="N28" s="837"/>
      <c r="O28" s="829"/>
      <c r="P28" s="830"/>
      <c r="Q28" s="831"/>
      <c r="R28" s="832"/>
      <c r="S28" s="853"/>
      <c r="T28" s="854"/>
      <c r="U28" s="851"/>
      <c r="V28" s="831"/>
      <c r="W28" s="829"/>
      <c r="X28" s="852"/>
      <c r="Y28" s="796"/>
      <c r="Z28" s="429">
        <f t="shared" si="11"/>
        <v>0</v>
      </c>
      <c r="AA28" s="425"/>
      <c r="AB28" s="424"/>
    </row>
    <row r="29" spans="1:46" s="292" customFormat="1" ht="88.5" customHeight="1">
      <c r="A29" s="297">
        <f t="shared" si="10"/>
        <v>21</v>
      </c>
      <c r="B29" s="297" t="str">
        <f t="shared" si="2"/>
        <v/>
      </c>
      <c r="C29" s="297">
        <f t="shared" si="3"/>
        <v>21</v>
      </c>
      <c r="D29" s="297" t="str">
        <f t="shared" si="4"/>
        <v>21</v>
      </c>
      <c r="E29" s="297">
        <f>IF(N29="",0,SUMIF(기획현황!$D:$D,$B29,기획현황!$AF:$AF))</f>
        <v>0</v>
      </c>
      <c r="F29" s="297">
        <f t="shared" si="5"/>
        <v>0</v>
      </c>
      <c r="G29" s="650" t="str">
        <f t="shared" si="6"/>
        <v/>
      </c>
      <c r="H29" s="650" t="str">
        <f t="shared" si="7"/>
        <v/>
      </c>
      <c r="I29" s="650" t="str">
        <f t="shared" si="8"/>
        <v/>
      </c>
      <c r="J29" s="650" t="str">
        <f t="shared" si="9"/>
        <v/>
      </c>
      <c r="K29" s="381"/>
      <c r="L29" s="855"/>
      <c r="M29" s="856"/>
      <c r="N29" s="856"/>
      <c r="O29" s="829"/>
      <c r="P29" s="830"/>
      <c r="Q29" s="831"/>
      <c r="R29" s="832"/>
      <c r="S29" s="853"/>
      <c r="T29" s="854"/>
      <c r="U29" s="847"/>
      <c r="V29" s="841"/>
      <c r="W29" s="842"/>
      <c r="X29" s="852"/>
      <c r="Y29" s="702"/>
      <c r="Z29" s="429">
        <f t="shared" si="11"/>
        <v>0</v>
      </c>
      <c r="AA29" s="425"/>
      <c r="AB29" s="424"/>
    </row>
    <row r="30" spans="1:46" s="292" customFormat="1" ht="88.5" customHeight="1">
      <c r="A30" s="297">
        <f t="shared" si="10"/>
        <v>22</v>
      </c>
      <c r="B30" s="297" t="str">
        <f t="shared" si="2"/>
        <v/>
      </c>
      <c r="C30" s="297">
        <f t="shared" si="3"/>
        <v>22</v>
      </c>
      <c r="D30" s="297" t="str">
        <f t="shared" si="4"/>
        <v>22</v>
      </c>
      <c r="E30" s="297">
        <f>IF(N30="",0,SUMIF(기획현황!$D:$D,$B30,기획현황!$AF:$AF))</f>
        <v>0</v>
      </c>
      <c r="F30" s="297">
        <f t="shared" si="5"/>
        <v>0</v>
      </c>
      <c r="G30" s="650" t="str">
        <f t="shared" si="6"/>
        <v/>
      </c>
      <c r="H30" s="650" t="str">
        <f t="shared" si="7"/>
        <v/>
      </c>
      <c r="I30" s="650" t="str">
        <f t="shared" si="8"/>
        <v/>
      </c>
      <c r="J30" s="650" t="str">
        <f t="shared" si="9"/>
        <v/>
      </c>
      <c r="K30" s="381"/>
      <c r="L30" s="701"/>
      <c r="M30" s="764"/>
      <c r="N30" s="792"/>
      <c r="O30" s="799"/>
      <c r="P30" s="765"/>
      <c r="Q30" s="801"/>
      <c r="R30" s="800"/>
      <c r="S30" s="801"/>
      <c r="T30" s="802"/>
      <c r="U30" s="766"/>
      <c r="V30" s="786"/>
      <c r="W30" s="768"/>
      <c r="X30" s="767"/>
      <c r="Y30" s="702"/>
      <c r="Z30" s="429">
        <f t="shared" si="11"/>
        <v>0</v>
      </c>
      <c r="AA30" s="425"/>
      <c r="AB30" s="424"/>
    </row>
    <row r="31" spans="1:46" s="292" customFormat="1" ht="88.5" customHeight="1">
      <c r="A31" s="297">
        <f t="shared" si="10"/>
        <v>23</v>
      </c>
      <c r="B31" s="297" t="str">
        <f t="shared" si="2"/>
        <v/>
      </c>
      <c r="C31" s="297">
        <f t="shared" si="3"/>
        <v>23</v>
      </c>
      <c r="D31" s="297" t="str">
        <f t="shared" si="4"/>
        <v>23</v>
      </c>
      <c r="E31" s="297">
        <f>IF(N31="",0,SUMIF(기획현황!$D:$D,$B31,기획현황!$AF:$AF))</f>
        <v>0</v>
      </c>
      <c r="F31" s="297">
        <f t="shared" si="5"/>
        <v>0</v>
      </c>
      <c r="G31" s="650" t="str">
        <f t="shared" si="6"/>
        <v/>
      </c>
      <c r="H31" s="650" t="str">
        <f t="shared" si="7"/>
        <v/>
      </c>
      <c r="I31" s="650" t="str">
        <f t="shared" si="8"/>
        <v/>
      </c>
      <c r="J31" s="650" t="str">
        <f t="shared" si="9"/>
        <v/>
      </c>
      <c r="K31" s="381"/>
      <c r="L31" s="701"/>
      <c r="M31" s="764"/>
      <c r="N31" s="792"/>
      <c r="O31" s="799"/>
      <c r="P31" s="765"/>
      <c r="Q31" s="801"/>
      <c r="R31" s="800"/>
      <c r="S31" s="801"/>
      <c r="T31" s="802"/>
      <c r="U31" s="766"/>
      <c r="V31" s="786"/>
      <c r="W31" s="768"/>
      <c r="X31" s="767"/>
      <c r="Y31" s="702"/>
      <c r="Z31" s="429">
        <f t="shared" si="11"/>
        <v>0</v>
      </c>
      <c r="AA31" s="425"/>
      <c r="AB31" s="424"/>
    </row>
    <row r="32" spans="1:46" s="292" customFormat="1" ht="88.5" customHeight="1">
      <c r="A32" s="297">
        <f t="shared" si="10"/>
        <v>24</v>
      </c>
      <c r="B32" s="297" t="str">
        <f t="shared" si="2"/>
        <v/>
      </c>
      <c r="C32" s="297">
        <f t="shared" si="3"/>
        <v>24</v>
      </c>
      <c r="D32" s="297" t="str">
        <f t="shared" si="4"/>
        <v>24</v>
      </c>
      <c r="E32" s="297">
        <f>IF(N32="",0,SUMIF(기획현황!$D:$D,$B32,기획현황!$AF:$AF))</f>
        <v>0</v>
      </c>
      <c r="F32" s="297">
        <f t="shared" si="5"/>
        <v>0</v>
      </c>
      <c r="G32" s="650" t="str">
        <f t="shared" si="6"/>
        <v/>
      </c>
      <c r="H32" s="650" t="str">
        <f t="shared" si="7"/>
        <v/>
      </c>
      <c r="I32" s="650" t="str">
        <f t="shared" si="8"/>
        <v/>
      </c>
      <c r="J32" s="650" t="str">
        <f t="shared" si="9"/>
        <v/>
      </c>
      <c r="K32" s="381"/>
      <c r="L32" s="701"/>
      <c r="M32" s="764"/>
      <c r="N32" s="792"/>
      <c r="O32" s="803"/>
      <c r="P32" s="765"/>
      <c r="Q32" s="804"/>
      <c r="R32" s="805"/>
      <c r="S32" s="804"/>
      <c r="T32" s="806"/>
      <c r="U32" s="766"/>
      <c r="V32" s="786"/>
      <c r="W32" s="768"/>
      <c r="X32" s="767"/>
      <c r="Y32" s="702"/>
      <c r="Z32" s="429"/>
      <c r="AA32" s="425"/>
      <c r="AB32" s="424"/>
    </row>
    <row r="33" spans="1:28" s="292" customFormat="1" ht="88.5" customHeight="1">
      <c r="A33" s="297">
        <f t="shared" si="10"/>
        <v>25</v>
      </c>
      <c r="B33" s="297" t="str">
        <f t="shared" si="2"/>
        <v/>
      </c>
      <c r="C33" s="297">
        <f t="shared" si="3"/>
        <v>25</v>
      </c>
      <c r="D33" s="297" t="str">
        <f t="shared" si="4"/>
        <v>25</v>
      </c>
      <c r="E33" s="297">
        <f>IF(N33="",0,SUMIF(기획현황!$D:$D,$B33,기획현황!$AF:$AF))</f>
        <v>0</v>
      </c>
      <c r="F33" s="297">
        <f t="shared" si="5"/>
        <v>0</v>
      </c>
      <c r="G33" s="650" t="str">
        <f t="shared" si="6"/>
        <v/>
      </c>
      <c r="H33" s="650" t="str">
        <f t="shared" si="7"/>
        <v/>
      </c>
      <c r="I33" s="650" t="str">
        <f t="shared" si="8"/>
        <v/>
      </c>
      <c r="J33" s="650" t="str">
        <f t="shared" si="9"/>
        <v/>
      </c>
      <c r="K33" s="381"/>
      <c r="L33" s="286"/>
      <c r="M33" s="770"/>
      <c r="N33" s="792"/>
      <c r="O33" s="803"/>
      <c r="P33" s="773"/>
      <c r="Q33" s="807"/>
      <c r="R33" s="808"/>
      <c r="S33" s="807"/>
      <c r="T33" s="809"/>
      <c r="U33" s="777"/>
      <c r="V33" s="763"/>
      <c r="W33" s="768"/>
      <c r="X33" s="778"/>
      <c r="Y33" s="289"/>
      <c r="Z33" s="429"/>
      <c r="AA33" s="425"/>
      <c r="AB33" s="424"/>
    </row>
    <row r="34" spans="1:28" s="292" customFormat="1" ht="88.5" customHeight="1">
      <c r="A34" s="297">
        <f t="shared" si="10"/>
        <v>26</v>
      </c>
      <c r="B34" s="297" t="str">
        <f t="shared" si="2"/>
        <v/>
      </c>
      <c r="C34" s="297">
        <f t="shared" si="3"/>
        <v>26</v>
      </c>
      <c r="D34" s="297" t="str">
        <f t="shared" si="4"/>
        <v>26</v>
      </c>
      <c r="E34" s="297">
        <f>IF(N34="",0,SUMIF(기획현황!$D:$D,$B34,기획현황!$AF:$AF))</f>
        <v>0</v>
      </c>
      <c r="F34" s="297">
        <f t="shared" si="5"/>
        <v>0</v>
      </c>
      <c r="G34" s="650" t="str">
        <f t="shared" si="6"/>
        <v/>
      </c>
      <c r="H34" s="650" t="str">
        <f t="shared" si="7"/>
        <v/>
      </c>
      <c r="I34" s="650" t="str">
        <f t="shared" si="8"/>
        <v/>
      </c>
      <c r="J34" s="650" t="str">
        <f t="shared" si="9"/>
        <v/>
      </c>
      <c r="K34" s="381"/>
      <c r="L34" s="286"/>
      <c r="M34" s="770"/>
      <c r="N34" s="792"/>
      <c r="O34" s="803"/>
      <c r="P34" s="773"/>
      <c r="Q34" s="807"/>
      <c r="R34" s="808"/>
      <c r="S34" s="807"/>
      <c r="T34" s="809"/>
      <c r="U34" s="777"/>
      <c r="V34" s="763"/>
      <c r="W34" s="768"/>
      <c r="X34" s="778"/>
      <c r="Y34" s="289"/>
      <c r="Z34" s="429"/>
      <c r="AA34" s="425"/>
      <c r="AB34" s="424"/>
    </row>
    <row r="35" spans="1:28" s="292" customFormat="1" ht="88.5" customHeight="1">
      <c r="A35" s="297">
        <f t="shared" si="10"/>
        <v>27</v>
      </c>
      <c r="B35" s="297" t="str">
        <f t="shared" si="2"/>
        <v/>
      </c>
      <c r="C35" s="297">
        <f t="shared" si="3"/>
        <v>27</v>
      </c>
      <c r="D35" s="297" t="str">
        <f t="shared" si="4"/>
        <v>27</v>
      </c>
      <c r="E35" s="297">
        <f>IF(N35="",0,SUMIF(기획현황!$D:$D,$B35,기획현황!$AF:$AF))</f>
        <v>0</v>
      </c>
      <c r="F35" s="297">
        <f t="shared" si="5"/>
        <v>0</v>
      </c>
      <c r="G35" s="650" t="str">
        <f t="shared" si="6"/>
        <v/>
      </c>
      <c r="H35" s="650" t="str">
        <f t="shared" si="7"/>
        <v/>
      </c>
      <c r="I35" s="650" t="str">
        <f t="shared" si="8"/>
        <v/>
      </c>
      <c r="J35" s="650" t="str">
        <f t="shared" si="9"/>
        <v/>
      </c>
      <c r="K35" s="381"/>
      <c r="L35" s="286"/>
      <c r="M35" s="770"/>
      <c r="N35" s="792"/>
      <c r="O35" s="803"/>
      <c r="P35" s="773"/>
      <c r="Q35" s="807"/>
      <c r="R35" s="808"/>
      <c r="S35" s="807"/>
      <c r="T35" s="809"/>
      <c r="U35" s="777"/>
      <c r="V35" s="763"/>
      <c r="W35" s="769"/>
      <c r="X35" s="778"/>
      <c r="Y35" s="289"/>
      <c r="Z35" s="429"/>
      <c r="AA35" s="425"/>
      <c r="AB35" s="424"/>
    </row>
    <row r="36" spans="1:28" s="292" customFormat="1" ht="88.5" customHeight="1">
      <c r="A36" s="297">
        <f t="shared" si="10"/>
        <v>28</v>
      </c>
      <c r="B36" s="297" t="str">
        <f t="shared" si="2"/>
        <v/>
      </c>
      <c r="C36" s="297">
        <f t="shared" si="3"/>
        <v>28</v>
      </c>
      <c r="D36" s="297" t="str">
        <f t="shared" si="4"/>
        <v>28</v>
      </c>
      <c r="E36" s="297">
        <f>IF(N36="",0,SUMIF(기획현황!$D:$D,$B36,기획현황!$AF:$AF))</f>
        <v>0</v>
      </c>
      <c r="F36" s="297">
        <f t="shared" si="5"/>
        <v>0</v>
      </c>
      <c r="G36" s="650" t="str">
        <f t="shared" si="6"/>
        <v/>
      </c>
      <c r="H36" s="650" t="str">
        <f t="shared" si="7"/>
        <v/>
      </c>
      <c r="I36" s="650" t="str">
        <f t="shared" si="8"/>
        <v/>
      </c>
      <c r="J36" s="650" t="str">
        <f t="shared" si="9"/>
        <v/>
      </c>
      <c r="K36" s="381"/>
      <c r="L36" s="286"/>
      <c r="M36" s="770"/>
      <c r="N36" s="792"/>
      <c r="O36" s="803"/>
      <c r="P36" s="773"/>
      <c r="Q36" s="807"/>
      <c r="R36" s="808"/>
      <c r="S36" s="807"/>
      <c r="T36" s="809"/>
      <c r="U36" s="777"/>
      <c r="V36" s="779"/>
      <c r="W36" s="780"/>
      <c r="X36" s="778"/>
      <c r="Y36" s="289"/>
      <c r="Z36" s="429"/>
      <c r="AA36" s="425"/>
      <c r="AB36" s="424"/>
    </row>
    <row r="37" spans="1:28" s="292" customFormat="1" ht="88.5" customHeight="1">
      <c r="A37" s="297">
        <f t="shared" si="10"/>
        <v>29</v>
      </c>
      <c r="B37" s="297" t="str">
        <f t="shared" si="2"/>
        <v/>
      </c>
      <c r="C37" s="297">
        <f t="shared" si="3"/>
        <v>29</v>
      </c>
      <c r="D37" s="297" t="str">
        <f t="shared" si="4"/>
        <v>29</v>
      </c>
      <c r="E37" s="297">
        <f>IF(N37="",0,SUMIF(기획현황!$D:$D,$B37,기획현황!$AF:$AF))</f>
        <v>0</v>
      </c>
      <c r="F37" s="297">
        <f t="shared" si="5"/>
        <v>0</v>
      </c>
      <c r="G37" s="650" t="str">
        <f t="shared" si="6"/>
        <v/>
      </c>
      <c r="H37" s="650" t="str">
        <f t="shared" si="7"/>
        <v/>
      </c>
      <c r="I37" s="650" t="str">
        <f t="shared" si="8"/>
        <v/>
      </c>
      <c r="J37" s="650" t="str">
        <f t="shared" si="9"/>
        <v/>
      </c>
      <c r="K37" s="381"/>
      <c r="L37" s="286"/>
      <c r="M37" s="770"/>
      <c r="N37" s="792"/>
      <c r="O37" s="803"/>
      <c r="P37" s="773"/>
      <c r="Q37" s="807"/>
      <c r="R37" s="808"/>
      <c r="S37" s="807"/>
      <c r="T37" s="809"/>
      <c r="U37" s="777"/>
      <c r="V37" s="779"/>
      <c r="W37" s="780"/>
      <c r="X37" s="778"/>
      <c r="Y37" s="289"/>
      <c r="Z37" s="429"/>
      <c r="AA37" s="425"/>
      <c r="AB37" s="424"/>
    </row>
    <row r="38" spans="1:28" s="292" customFormat="1" ht="88.5" customHeight="1">
      <c r="A38" s="297">
        <f t="shared" si="10"/>
        <v>30</v>
      </c>
      <c r="B38" s="297" t="str">
        <f t="shared" si="2"/>
        <v/>
      </c>
      <c r="C38" s="297">
        <f t="shared" si="3"/>
        <v>30</v>
      </c>
      <c r="D38" s="297" t="str">
        <f t="shared" si="4"/>
        <v>30</v>
      </c>
      <c r="E38" s="297">
        <f>IF(N38="",0,SUMIF(기획현황!$D:$D,$B38,기획현황!$AF:$AF))</f>
        <v>0</v>
      </c>
      <c r="F38" s="297">
        <f t="shared" si="5"/>
        <v>0</v>
      </c>
      <c r="G38" s="650" t="str">
        <f t="shared" si="6"/>
        <v/>
      </c>
      <c r="H38" s="650" t="str">
        <f t="shared" si="7"/>
        <v/>
      </c>
      <c r="I38" s="650" t="str">
        <f t="shared" si="8"/>
        <v/>
      </c>
      <c r="J38" s="650" t="str">
        <f t="shared" si="9"/>
        <v/>
      </c>
      <c r="K38" s="381"/>
      <c r="L38" s="286"/>
      <c r="M38" s="770"/>
      <c r="N38" s="792"/>
      <c r="O38" s="803"/>
      <c r="P38" s="773"/>
      <c r="Q38" s="807"/>
      <c r="R38" s="808"/>
      <c r="S38" s="807"/>
      <c r="T38" s="809"/>
      <c r="U38" s="777"/>
      <c r="V38" s="779"/>
      <c r="W38" s="780"/>
      <c r="X38" s="778"/>
      <c r="Y38" s="289"/>
      <c r="Z38" s="429"/>
      <c r="AA38" s="425"/>
      <c r="AB38" s="424"/>
    </row>
    <row r="39" spans="1:28" s="292" customFormat="1" ht="88.5" customHeight="1">
      <c r="A39" s="297">
        <f t="shared" si="10"/>
        <v>31</v>
      </c>
      <c r="B39" s="297" t="str">
        <f t="shared" si="2"/>
        <v/>
      </c>
      <c r="C39" s="297">
        <f t="shared" si="3"/>
        <v>31</v>
      </c>
      <c r="D39" s="297" t="str">
        <f t="shared" si="4"/>
        <v>31</v>
      </c>
      <c r="E39" s="297">
        <f>IF(N39="",0,SUMIF(기획현황!$D:$D,$B39,기획현황!$AF:$AF))</f>
        <v>0</v>
      </c>
      <c r="F39" s="297">
        <f t="shared" si="5"/>
        <v>0</v>
      </c>
      <c r="G39" s="650" t="str">
        <f t="shared" si="6"/>
        <v/>
      </c>
      <c r="H39" s="650" t="str">
        <f t="shared" si="7"/>
        <v/>
      </c>
      <c r="I39" s="650" t="str">
        <f t="shared" si="8"/>
        <v/>
      </c>
      <c r="J39" s="650" t="str">
        <f t="shared" si="9"/>
        <v/>
      </c>
      <c r="K39" s="381"/>
      <c r="L39" s="286"/>
      <c r="M39" s="770"/>
      <c r="N39" s="771"/>
      <c r="O39" s="772"/>
      <c r="P39" s="773"/>
      <c r="Q39" s="774"/>
      <c r="R39" s="775"/>
      <c r="S39" s="774"/>
      <c r="T39" s="776"/>
      <c r="U39" s="777"/>
      <c r="V39" s="779"/>
      <c r="W39" s="780"/>
      <c r="X39" s="778"/>
      <c r="Y39" s="289"/>
      <c r="Z39" s="429"/>
      <c r="AA39" s="425"/>
      <c r="AB39" s="424"/>
    </row>
    <row r="40" spans="1:28" s="292" customFormat="1" ht="88.5" customHeight="1">
      <c r="A40" s="297">
        <f t="shared" si="10"/>
        <v>32</v>
      </c>
      <c r="B40" s="297" t="str">
        <f t="shared" si="2"/>
        <v/>
      </c>
      <c r="C40" s="297">
        <f t="shared" si="3"/>
        <v>32</v>
      </c>
      <c r="D40" s="297" t="str">
        <f t="shared" si="4"/>
        <v>32</v>
      </c>
      <c r="E40" s="297">
        <f>IF(N40="",0,SUMIF(기획현황!$D:$D,$B40,기획현황!$AF:$AF))</f>
        <v>0</v>
      </c>
      <c r="F40" s="297">
        <f t="shared" si="5"/>
        <v>0</v>
      </c>
      <c r="G40" s="650" t="str">
        <f t="shared" si="6"/>
        <v/>
      </c>
      <c r="H40" s="650" t="str">
        <f t="shared" si="7"/>
        <v/>
      </c>
      <c r="I40" s="650" t="str">
        <f t="shared" si="8"/>
        <v/>
      </c>
      <c r="J40" s="650" t="str">
        <f t="shared" si="9"/>
        <v/>
      </c>
      <c r="K40" s="381"/>
      <c r="L40" s="286"/>
      <c r="M40" s="770"/>
      <c r="N40" s="771"/>
      <c r="O40" s="772"/>
      <c r="P40" s="773"/>
      <c r="Q40" s="774"/>
      <c r="R40" s="775"/>
      <c r="S40" s="774"/>
      <c r="T40" s="776"/>
      <c r="U40" s="777"/>
      <c r="V40" s="779"/>
      <c r="W40" s="780"/>
      <c r="X40" s="778"/>
      <c r="Y40" s="289"/>
      <c r="Z40" s="429"/>
      <c r="AA40" s="425"/>
      <c r="AB40" s="424"/>
    </row>
    <row r="41" spans="1:28" s="292" customFormat="1" ht="88.5" customHeight="1">
      <c r="A41" s="297">
        <f t="shared" si="10"/>
        <v>33</v>
      </c>
      <c r="B41" s="297" t="str">
        <f t="shared" si="2"/>
        <v/>
      </c>
      <c r="C41" s="297">
        <f t="shared" si="3"/>
        <v>33</v>
      </c>
      <c r="D41" s="297" t="str">
        <f t="shared" si="4"/>
        <v>33</v>
      </c>
      <c r="E41" s="297">
        <f>IF(N41="",0,SUMIF(기획현황!$D:$D,$B41,기획현황!$AF:$AF))</f>
        <v>0</v>
      </c>
      <c r="F41" s="297">
        <f t="shared" si="5"/>
        <v>0</v>
      </c>
      <c r="G41" s="650" t="str">
        <f t="shared" si="6"/>
        <v/>
      </c>
      <c r="H41" s="650" t="str">
        <f t="shared" si="7"/>
        <v/>
      </c>
      <c r="I41" s="650" t="str">
        <f t="shared" si="8"/>
        <v/>
      </c>
      <c r="J41" s="650" t="str">
        <f t="shared" si="9"/>
        <v/>
      </c>
      <c r="K41" s="381"/>
      <c r="L41" s="286"/>
      <c r="M41" s="770"/>
      <c r="N41" s="771"/>
      <c r="O41" s="772"/>
      <c r="P41" s="773"/>
      <c r="Q41" s="774"/>
      <c r="R41" s="775"/>
      <c r="S41" s="774"/>
      <c r="T41" s="776"/>
      <c r="U41" s="777"/>
      <c r="V41" s="779"/>
      <c r="W41" s="780"/>
      <c r="X41" s="778"/>
      <c r="Y41" s="289"/>
      <c r="Z41" s="429"/>
      <c r="AA41" s="425"/>
      <c r="AB41" s="424"/>
    </row>
    <row r="42" spans="1:28" s="292" customFormat="1" ht="88.5" customHeight="1">
      <c r="A42" s="297">
        <f t="shared" si="10"/>
        <v>34</v>
      </c>
      <c r="B42" s="297" t="str">
        <f t="shared" si="2"/>
        <v/>
      </c>
      <c r="C42" s="297">
        <f t="shared" si="3"/>
        <v>34</v>
      </c>
      <c r="D42" s="297" t="str">
        <f t="shared" si="4"/>
        <v>34</v>
      </c>
      <c r="E42" s="297">
        <f>IF(N42="",0,SUMIF(기획현황!$D:$D,$B42,기획현황!$AF:$AF))</f>
        <v>0</v>
      </c>
      <c r="F42" s="297">
        <f t="shared" si="5"/>
        <v>0</v>
      </c>
      <c r="G42" s="650" t="str">
        <f t="shared" si="6"/>
        <v/>
      </c>
      <c r="H42" s="650" t="str">
        <f t="shared" si="7"/>
        <v/>
      </c>
      <c r="I42" s="650" t="str">
        <f t="shared" si="8"/>
        <v/>
      </c>
      <c r="J42" s="650" t="str">
        <f t="shared" si="9"/>
        <v/>
      </c>
      <c r="K42" s="381"/>
      <c r="L42" s="286"/>
      <c r="M42" s="770"/>
      <c r="N42" s="771"/>
      <c r="O42" s="772"/>
      <c r="P42" s="773"/>
      <c r="Q42" s="774"/>
      <c r="R42" s="775"/>
      <c r="S42" s="774"/>
      <c r="T42" s="776"/>
      <c r="U42" s="777"/>
      <c r="V42" s="779"/>
      <c r="W42" s="780"/>
      <c r="X42" s="778"/>
      <c r="Y42" s="289"/>
      <c r="Z42" s="429"/>
      <c r="AA42" s="425"/>
      <c r="AB42" s="424"/>
    </row>
    <row r="43" spans="1:28" s="292" customFormat="1" ht="88.5" customHeight="1">
      <c r="A43" s="297">
        <f t="shared" si="10"/>
        <v>35</v>
      </c>
      <c r="B43" s="297" t="str">
        <f t="shared" si="2"/>
        <v/>
      </c>
      <c r="C43" s="297">
        <f t="shared" si="3"/>
        <v>35</v>
      </c>
      <c r="D43" s="297" t="str">
        <f t="shared" si="4"/>
        <v>35</v>
      </c>
      <c r="E43" s="297">
        <f>IF(N43="",0,SUMIF(기획현황!$D:$D,$B43,기획현황!$AF:$AF))</f>
        <v>0</v>
      </c>
      <c r="F43" s="297">
        <f t="shared" si="5"/>
        <v>0</v>
      </c>
      <c r="G43" s="650" t="str">
        <f t="shared" si="6"/>
        <v/>
      </c>
      <c r="H43" s="650" t="str">
        <f t="shared" si="7"/>
        <v/>
      </c>
      <c r="I43" s="650" t="str">
        <f t="shared" si="8"/>
        <v/>
      </c>
      <c r="J43" s="650" t="str">
        <f t="shared" si="9"/>
        <v/>
      </c>
      <c r="K43" s="381"/>
      <c r="L43" s="286"/>
      <c r="M43" s="770"/>
      <c r="N43" s="771"/>
      <c r="O43" s="772"/>
      <c r="P43" s="773"/>
      <c r="Q43" s="774"/>
      <c r="R43" s="775"/>
      <c r="S43" s="774"/>
      <c r="T43" s="776"/>
      <c r="U43" s="777"/>
      <c r="V43" s="779"/>
      <c r="W43" s="780"/>
      <c r="X43" s="778"/>
      <c r="Y43" s="289"/>
      <c r="Z43" s="429"/>
      <c r="AA43" s="425"/>
      <c r="AB43" s="424"/>
    </row>
    <row r="44" spans="1:28" s="292" customFormat="1" ht="88.5" customHeight="1">
      <c r="A44" s="297">
        <f t="shared" si="10"/>
        <v>36</v>
      </c>
      <c r="B44" s="297" t="str">
        <f t="shared" si="2"/>
        <v/>
      </c>
      <c r="C44" s="297">
        <f t="shared" si="3"/>
        <v>36</v>
      </c>
      <c r="D44" s="297" t="str">
        <f t="shared" si="4"/>
        <v>36</v>
      </c>
      <c r="E44" s="297">
        <f>IF(N44="",0,SUMIF(기획현황!$D:$D,$B44,기획현황!$AF:$AF))</f>
        <v>0</v>
      </c>
      <c r="F44" s="297">
        <f t="shared" si="5"/>
        <v>0</v>
      </c>
      <c r="G44" s="650" t="str">
        <f t="shared" si="6"/>
        <v/>
      </c>
      <c r="H44" s="650" t="str">
        <f t="shared" si="7"/>
        <v/>
      </c>
      <c r="I44" s="650" t="str">
        <f t="shared" si="8"/>
        <v/>
      </c>
      <c r="J44" s="650" t="str">
        <f t="shared" si="9"/>
        <v/>
      </c>
      <c r="K44" s="381"/>
      <c r="L44" s="286"/>
      <c r="M44" s="770"/>
      <c r="N44" s="771"/>
      <c r="O44" s="772"/>
      <c r="P44" s="773"/>
      <c r="Q44" s="774"/>
      <c r="R44" s="775"/>
      <c r="S44" s="774"/>
      <c r="T44" s="776"/>
      <c r="U44" s="777"/>
      <c r="V44" s="779"/>
      <c r="W44" s="780"/>
      <c r="X44" s="778"/>
      <c r="Y44" s="289"/>
      <c r="Z44" s="429"/>
      <c r="AA44" s="425"/>
      <c r="AB44" s="424"/>
    </row>
    <row r="45" spans="1:28" s="292" customFormat="1" ht="88.5" customHeight="1">
      <c r="A45" s="297">
        <f t="shared" si="10"/>
        <v>37</v>
      </c>
      <c r="B45" s="297" t="str">
        <f t="shared" si="2"/>
        <v/>
      </c>
      <c r="C45" s="297">
        <f t="shared" si="3"/>
        <v>37</v>
      </c>
      <c r="D45" s="297" t="str">
        <f t="shared" si="4"/>
        <v>37</v>
      </c>
      <c r="E45" s="297">
        <f>IF(N45="",0,SUMIF(기획현황!$D:$D,$B45,기획현황!$AF:$AF))</f>
        <v>0</v>
      </c>
      <c r="F45" s="297">
        <f t="shared" si="5"/>
        <v>0</v>
      </c>
      <c r="G45" s="650" t="str">
        <f t="shared" si="6"/>
        <v/>
      </c>
      <c r="H45" s="650" t="str">
        <f t="shared" si="7"/>
        <v/>
      </c>
      <c r="I45" s="650" t="str">
        <f t="shared" si="8"/>
        <v/>
      </c>
      <c r="J45" s="650" t="str">
        <f t="shared" si="9"/>
        <v/>
      </c>
      <c r="K45" s="381"/>
      <c r="L45" s="286"/>
      <c r="M45" s="770"/>
      <c r="N45" s="771"/>
      <c r="O45" s="772"/>
      <c r="P45" s="773"/>
      <c r="Q45" s="774"/>
      <c r="R45" s="775"/>
      <c r="S45" s="774"/>
      <c r="T45" s="776"/>
      <c r="U45" s="777"/>
      <c r="V45" s="779"/>
      <c r="W45" s="780"/>
      <c r="X45" s="778"/>
      <c r="Y45" s="289"/>
      <c r="Z45" s="429"/>
      <c r="AA45" s="425"/>
      <c r="AB45" s="424"/>
    </row>
    <row r="46" spans="1:28" s="292" customFormat="1" ht="88.5" customHeight="1">
      <c r="A46" s="297">
        <f t="shared" si="10"/>
        <v>38</v>
      </c>
      <c r="B46" s="297" t="str">
        <f t="shared" si="2"/>
        <v/>
      </c>
      <c r="C46" s="297">
        <f t="shared" si="3"/>
        <v>38</v>
      </c>
      <c r="D46" s="297" t="str">
        <f t="shared" si="4"/>
        <v>38</v>
      </c>
      <c r="E46" s="297">
        <f>IF(N46="",0,SUMIF(기획현황!$D:$D,$B46,기획현황!$AF:$AF))</f>
        <v>0</v>
      </c>
      <c r="F46" s="297">
        <f t="shared" si="5"/>
        <v>0</v>
      </c>
      <c r="G46" s="650" t="str">
        <f t="shared" si="6"/>
        <v/>
      </c>
      <c r="H46" s="650" t="str">
        <f t="shared" si="7"/>
        <v/>
      </c>
      <c r="I46" s="650" t="str">
        <f t="shared" si="8"/>
        <v/>
      </c>
      <c r="J46" s="650" t="str">
        <f t="shared" si="9"/>
        <v/>
      </c>
      <c r="K46" s="381"/>
      <c r="L46" s="286"/>
      <c r="M46" s="770"/>
      <c r="N46" s="771"/>
      <c r="O46" s="772"/>
      <c r="P46" s="773"/>
      <c r="Q46" s="774"/>
      <c r="R46" s="775"/>
      <c r="S46" s="774"/>
      <c r="T46" s="776"/>
      <c r="U46" s="777"/>
      <c r="V46" s="779"/>
      <c r="W46" s="780"/>
      <c r="X46" s="778"/>
      <c r="Y46" s="289"/>
      <c r="Z46" s="429"/>
      <c r="AA46" s="425"/>
      <c r="AB46" s="424"/>
    </row>
    <row r="47" spans="1:28" s="292" customFormat="1" ht="88.5" customHeight="1">
      <c r="A47" s="297">
        <f t="shared" si="10"/>
        <v>39</v>
      </c>
      <c r="B47" s="297" t="str">
        <f t="shared" si="2"/>
        <v/>
      </c>
      <c r="C47" s="297">
        <f t="shared" si="3"/>
        <v>39</v>
      </c>
      <c r="D47" s="297" t="str">
        <f t="shared" si="4"/>
        <v>39</v>
      </c>
      <c r="E47" s="297">
        <f>IF(N47="",0,SUMIF(기획현황!$D:$D,$B47,기획현황!$AF:$AF))</f>
        <v>0</v>
      </c>
      <c r="F47" s="297">
        <f t="shared" si="5"/>
        <v>0</v>
      </c>
      <c r="G47" s="650" t="str">
        <f t="shared" si="6"/>
        <v/>
      </c>
      <c r="H47" s="650" t="str">
        <f t="shared" si="7"/>
        <v/>
      </c>
      <c r="I47" s="650" t="str">
        <f t="shared" si="8"/>
        <v/>
      </c>
      <c r="J47" s="650" t="str">
        <f t="shared" si="9"/>
        <v/>
      </c>
      <c r="K47" s="381"/>
      <c r="L47" s="286"/>
      <c r="M47" s="770"/>
      <c r="N47" s="771"/>
      <c r="O47" s="772"/>
      <c r="P47" s="773"/>
      <c r="Q47" s="774"/>
      <c r="R47" s="775"/>
      <c r="S47" s="774"/>
      <c r="T47" s="776"/>
      <c r="U47" s="777"/>
      <c r="V47" s="779"/>
      <c r="W47" s="780"/>
      <c r="X47" s="778"/>
      <c r="Y47" s="289"/>
      <c r="Z47" s="429"/>
      <c r="AA47" s="425"/>
      <c r="AB47" s="424"/>
    </row>
    <row r="48" spans="1:28" s="292" customFormat="1" ht="88.5" customHeight="1">
      <c r="A48" s="297">
        <f t="shared" si="10"/>
        <v>40</v>
      </c>
      <c r="B48" s="297" t="str">
        <f t="shared" si="2"/>
        <v/>
      </c>
      <c r="C48" s="297">
        <f t="shared" si="3"/>
        <v>40</v>
      </c>
      <c r="D48" s="297" t="str">
        <f t="shared" si="4"/>
        <v>40</v>
      </c>
      <c r="E48" s="297">
        <f>IF(N48="",0,SUMIF(기획현황!$D:$D,$B48,기획현황!$AF:$AF))</f>
        <v>0</v>
      </c>
      <c r="F48" s="297">
        <f t="shared" si="5"/>
        <v>0</v>
      </c>
      <c r="G48" s="650" t="str">
        <f t="shared" si="6"/>
        <v/>
      </c>
      <c r="H48" s="650" t="str">
        <f t="shared" si="7"/>
        <v/>
      </c>
      <c r="I48" s="650" t="str">
        <f t="shared" si="8"/>
        <v/>
      </c>
      <c r="J48" s="650" t="str">
        <f t="shared" si="9"/>
        <v/>
      </c>
      <c r="K48" s="381"/>
      <c r="L48" s="286"/>
      <c r="M48" s="287"/>
      <c r="N48" s="305"/>
      <c r="O48" s="288"/>
      <c r="P48" s="560"/>
      <c r="Q48" s="289"/>
      <c r="R48" s="290"/>
      <c r="S48" s="289"/>
      <c r="T48" s="291"/>
      <c r="U48" s="561"/>
      <c r="V48" s="562"/>
      <c r="W48" s="571"/>
      <c r="X48" s="563"/>
      <c r="Y48" s="289"/>
      <c r="Z48" s="429"/>
      <c r="AA48" s="425"/>
      <c r="AB48" s="424"/>
    </row>
    <row r="49" spans="1:28" s="292" customFormat="1" ht="88.5" customHeight="1">
      <c r="A49" s="297">
        <f t="shared" si="10"/>
        <v>41</v>
      </c>
      <c r="B49" s="297" t="str">
        <f t="shared" si="2"/>
        <v/>
      </c>
      <c r="C49" s="297">
        <f t="shared" si="3"/>
        <v>41</v>
      </c>
      <c r="D49" s="297" t="str">
        <f t="shared" si="4"/>
        <v>41</v>
      </c>
      <c r="E49" s="297">
        <f>IF(N49="",0,SUMIF(기획현황!$D:$D,$B49,기획현황!$AF:$AF))</f>
        <v>0</v>
      </c>
      <c r="F49" s="297">
        <f t="shared" si="5"/>
        <v>0</v>
      </c>
      <c r="G49" s="650" t="str">
        <f t="shared" si="6"/>
        <v/>
      </c>
      <c r="H49" s="650" t="str">
        <f t="shared" si="7"/>
        <v/>
      </c>
      <c r="I49" s="650" t="str">
        <f t="shared" si="8"/>
        <v/>
      </c>
      <c r="J49" s="650" t="str">
        <f t="shared" si="9"/>
        <v/>
      </c>
      <c r="K49" s="381"/>
      <c r="L49" s="286"/>
      <c r="M49" s="287"/>
      <c r="N49" s="305"/>
      <c r="O49" s="288"/>
      <c r="P49" s="560"/>
      <c r="Q49" s="289"/>
      <c r="R49" s="290"/>
      <c r="S49" s="289"/>
      <c r="T49" s="291"/>
      <c r="U49" s="561"/>
      <c r="V49" s="562"/>
      <c r="W49" s="571"/>
      <c r="X49" s="563"/>
      <c r="Y49" s="289"/>
      <c r="Z49" s="429"/>
      <c r="AA49" s="425"/>
      <c r="AB49" s="424"/>
    </row>
    <row r="50" spans="1:28" s="292" customFormat="1" ht="88.5" customHeight="1">
      <c r="A50" s="297">
        <f t="shared" si="10"/>
        <v>42</v>
      </c>
      <c r="B50" s="297" t="str">
        <f t="shared" si="2"/>
        <v/>
      </c>
      <c r="C50" s="297">
        <f t="shared" si="3"/>
        <v>42</v>
      </c>
      <c r="D50" s="297" t="str">
        <f t="shared" si="4"/>
        <v>42</v>
      </c>
      <c r="E50" s="297">
        <f>IF(N50="",0,SUMIF(기획현황!$D:$D,$B50,기획현황!$AF:$AF))</f>
        <v>0</v>
      </c>
      <c r="F50" s="297">
        <f t="shared" si="5"/>
        <v>0</v>
      </c>
      <c r="G50" s="650" t="str">
        <f t="shared" si="6"/>
        <v/>
      </c>
      <c r="H50" s="650" t="str">
        <f t="shared" si="7"/>
        <v/>
      </c>
      <c r="I50" s="650" t="str">
        <f t="shared" si="8"/>
        <v/>
      </c>
      <c r="J50" s="650" t="str">
        <f t="shared" si="9"/>
        <v/>
      </c>
      <c r="K50" s="381"/>
      <c r="L50" s="286"/>
      <c r="M50" s="287"/>
      <c r="N50" s="305"/>
      <c r="O50" s="288"/>
      <c r="P50" s="560"/>
      <c r="Q50" s="289"/>
      <c r="R50" s="290"/>
      <c r="S50" s="289"/>
      <c r="T50" s="291"/>
      <c r="U50" s="561"/>
      <c r="V50" s="562"/>
      <c r="W50" s="571"/>
      <c r="X50" s="563"/>
      <c r="Y50" s="289"/>
      <c r="Z50" s="429"/>
      <c r="AA50" s="425"/>
      <c r="AB50" s="424"/>
    </row>
    <row r="51" spans="1:28" s="292" customFormat="1" ht="88.5" customHeight="1">
      <c r="A51" s="297">
        <f t="shared" si="10"/>
        <v>43</v>
      </c>
      <c r="B51" s="297" t="str">
        <f t="shared" si="2"/>
        <v/>
      </c>
      <c r="C51" s="297">
        <f t="shared" si="3"/>
        <v>43</v>
      </c>
      <c r="D51" s="297" t="str">
        <f t="shared" si="4"/>
        <v>43</v>
      </c>
      <c r="E51" s="297">
        <f>IF(N51="",0,SUMIF(기획현황!$D:$D,$B51,기획현황!$AF:$AF))</f>
        <v>0</v>
      </c>
      <c r="F51" s="297">
        <f t="shared" si="5"/>
        <v>0</v>
      </c>
      <c r="G51" s="650" t="str">
        <f t="shared" si="6"/>
        <v/>
      </c>
      <c r="H51" s="650" t="str">
        <f t="shared" si="7"/>
        <v/>
      </c>
      <c r="I51" s="650" t="str">
        <f t="shared" si="8"/>
        <v/>
      </c>
      <c r="J51" s="650" t="str">
        <f t="shared" si="9"/>
        <v/>
      </c>
      <c r="K51" s="381"/>
      <c r="L51" s="286"/>
      <c r="M51" s="287"/>
      <c r="N51" s="305"/>
      <c r="O51" s="288"/>
      <c r="P51" s="560"/>
      <c r="Q51" s="289"/>
      <c r="R51" s="290"/>
      <c r="S51" s="289"/>
      <c r="T51" s="291"/>
      <c r="U51" s="561"/>
      <c r="V51" s="562"/>
      <c r="W51" s="571"/>
      <c r="X51" s="563"/>
      <c r="Y51" s="289"/>
      <c r="Z51" s="429"/>
      <c r="AA51" s="425"/>
      <c r="AB51" s="424"/>
    </row>
    <row r="52" spans="1:28" s="292" customFormat="1" ht="88.5" customHeight="1">
      <c r="A52" s="297">
        <f t="shared" si="10"/>
        <v>44</v>
      </c>
      <c r="B52" s="297" t="str">
        <f t="shared" si="2"/>
        <v/>
      </c>
      <c r="C52" s="297">
        <f t="shared" si="3"/>
        <v>44</v>
      </c>
      <c r="D52" s="297" t="str">
        <f t="shared" si="4"/>
        <v>44</v>
      </c>
      <c r="E52" s="297">
        <f>IF(N52="",0,SUMIF(기획현황!$D:$D,$B52,기획현황!$AF:$AF))</f>
        <v>0</v>
      </c>
      <c r="F52" s="297">
        <f t="shared" si="5"/>
        <v>0</v>
      </c>
      <c r="G52" s="650" t="str">
        <f t="shared" si="6"/>
        <v/>
      </c>
      <c r="H52" s="650" t="str">
        <f t="shared" si="7"/>
        <v/>
      </c>
      <c r="I52" s="650" t="str">
        <f t="shared" si="8"/>
        <v/>
      </c>
      <c r="J52" s="650" t="str">
        <f t="shared" si="9"/>
        <v/>
      </c>
      <c r="K52" s="381"/>
      <c r="L52" s="286"/>
      <c r="M52" s="287"/>
      <c r="N52" s="305"/>
      <c r="O52" s="288"/>
      <c r="P52" s="560"/>
      <c r="Q52" s="289"/>
      <c r="R52" s="290"/>
      <c r="S52" s="289"/>
      <c r="T52" s="291"/>
      <c r="U52" s="561"/>
      <c r="V52" s="562"/>
      <c r="W52" s="571"/>
      <c r="X52" s="563"/>
      <c r="Y52" s="289"/>
      <c r="Z52" s="429"/>
      <c r="AA52" s="425"/>
      <c r="AB52" s="424"/>
    </row>
    <row r="53" spans="1:28" s="292" customFormat="1" ht="88.5" customHeight="1">
      <c r="A53" s="297">
        <f t="shared" si="10"/>
        <v>45</v>
      </c>
      <c r="B53" s="297" t="str">
        <f t="shared" si="2"/>
        <v/>
      </c>
      <c r="C53" s="297">
        <f t="shared" si="3"/>
        <v>45</v>
      </c>
      <c r="D53" s="297" t="str">
        <f t="shared" si="4"/>
        <v>45</v>
      </c>
      <c r="E53" s="297">
        <f>IF(N53="",0,SUMIF(기획현황!$D:$D,$B53,기획현황!$AF:$AF))</f>
        <v>0</v>
      </c>
      <c r="F53" s="297">
        <f t="shared" si="5"/>
        <v>0</v>
      </c>
      <c r="G53" s="650" t="str">
        <f t="shared" si="6"/>
        <v/>
      </c>
      <c r="H53" s="650" t="str">
        <f t="shared" si="7"/>
        <v/>
      </c>
      <c r="I53" s="650" t="str">
        <f t="shared" si="8"/>
        <v/>
      </c>
      <c r="J53" s="650" t="str">
        <f t="shared" si="9"/>
        <v/>
      </c>
      <c r="K53" s="381"/>
      <c r="L53" s="286"/>
      <c r="M53" s="287"/>
      <c r="N53" s="305"/>
      <c r="O53" s="288"/>
      <c r="P53" s="560"/>
      <c r="Q53" s="289"/>
      <c r="R53" s="290"/>
      <c r="S53" s="289"/>
      <c r="T53" s="291"/>
      <c r="U53" s="561"/>
      <c r="V53" s="562"/>
      <c r="W53" s="571"/>
      <c r="X53" s="563"/>
      <c r="Y53" s="289"/>
      <c r="Z53" s="429"/>
      <c r="AA53" s="425"/>
      <c r="AB53" s="424"/>
    </row>
    <row r="54" spans="1:28" s="292" customFormat="1" ht="88.5" customHeight="1">
      <c r="A54" s="297">
        <f t="shared" si="10"/>
        <v>46</v>
      </c>
      <c r="B54" s="297" t="str">
        <f t="shared" si="2"/>
        <v/>
      </c>
      <c r="C54" s="297">
        <f t="shared" si="3"/>
        <v>46</v>
      </c>
      <c r="D54" s="297" t="str">
        <f t="shared" si="4"/>
        <v>46</v>
      </c>
      <c r="E54" s="297">
        <f>IF(N54="",0,SUMIF(기획현황!$D:$D,$B54,기획현황!$AF:$AF))</f>
        <v>0</v>
      </c>
      <c r="F54" s="297">
        <f t="shared" si="5"/>
        <v>0</v>
      </c>
      <c r="G54" s="650" t="str">
        <f t="shared" si="6"/>
        <v/>
      </c>
      <c r="H54" s="650" t="str">
        <f t="shared" si="7"/>
        <v/>
      </c>
      <c r="I54" s="650" t="str">
        <f t="shared" si="8"/>
        <v/>
      </c>
      <c r="J54" s="650" t="str">
        <f t="shared" si="9"/>
        <v/>
      </c>
      <c r="K54" s="381"/>
      <c r="L54" s="286"/>
      <c r="M54" s="287"/>
      <c r="N54" s="305"/>
      <c r="O54" s="288"/>
      <c r="P54" s="560"/>
      <c r="Q54" s="289"/>
      <c r="R54" s="290"/>
      <c r="S54" s="289"/>
      <c r="T54" s="291"/>
      <c r="U54" s="561"/>
      <c r="V54" s="562"/>
      <c r="W54" s="571"/>
      <c r="X54" s="563"/>
      <c r="Y54" s="289"/>
      <c r="Z54" s="429"/>
      <c r="AA54" s="425"/>
      <c r="AB54" s="424"/>
    </row>
    <row r="55" spans="1:28" s="292" customFormat="1" ht="88.5" customHeight="1">
      <c r="A55" s="297">
        <f t="shared" si="10"/>
        <v>47</v>
      </c>
      <c r="B55" s="297" t="str">
        <f t="shared" si="2"/>
        <v/>
      </c>
      <c r="C55" s="297">
        <f t="shared" si="3"/>
        <v>47</v>
      </c>
      <c r="D55" s="297" t="str">
        <f t="shared" si="4"/>
        <v>47</v>
      </c>
      <c r="E55" s="297">
        <f>IF(N55="",0,SUMIF(기획현황!$D:$D,$B55,기획현황!$AF:$AF))</f>
        <v>0</v>
      </c>
      <c r="F55" s="297">
        <f t="shared" si="5"/>
        <v>0</v>
      </c>
      <c r="G55" s="650" t="str">
        <f t="shared" si="6"/>
        <v/>
      </c>
      <c r="H55" s="650" t="str">
        <f t="shared" si="7"/>
        <v/>
      </c>
      <c r="I55" s="650" t="str">
        <f t="shared" si="8"/>
        <v/>
      </c>
      <c r="J55" s="650" t="str">
        <f t="shared" si="9"/>
        <v/>
      </c>
      <c r="K55" s="381"/>
      <c r="L55" s="286"/>
      <c r="M55" s="287"/>
      <c r="N55" s="305"/>
      <c r="O55" s="288"/>
      <c r="P55" s="560"/>
      <c r="Q55" s="289"/>
      <c r="R55" s="290"/>
      <c r="S55" s="289"/>
      <c r="T55" s="291"/>
      <c r="U55" s="561"/>
      <c r="V55" s="562"/>
      <c r="W55" s="571"/>
      <c r="X55" s="563"/>
      <c r="Y55" s="289"/>
      <c r="Z55" s="429"/>
      <c r="AA55" s="425"/>
      <c r="AB55" s="424"/>
    </row>
    <row r="56" spans="1:28" s="292" customFormat="1" ht="88.5" customHeight="1">
      <c r="A56" s="297">
        <f t="shared" si="10"/>
        <v>48</v>
      </c>
      <c r="B56" s="297" t="str">
        <f t="shared" si="2"/>
        <v/>
      </c>
      <c r="C56" s="297">
        <f t="shared" si="3"/>
        <v>48</v>
      </c>
      <c r="D56" s="297" t="str">
        <f t="shared" si="4"/>
        <v>48</v>
      </c>
      <c r="E56" s="297">
        <f>IF(N56="",0,SUMIF(기획현황!$D:$D,$B56,기획현황!$AF:$AF))</f>
        <v>0</v>
      </c>
      <c r="F56" s="297">
        <f t="shared" si="5"/>
        <v>0</v>
      </c>
      <c r="G56" s="650" t="str">
        <f t="shared" si="6"/>
        <v/>
      </c>
      <c r="H56" s="650" t="str">
        <f t="shared" si="7"/>
        <v/>
      </c>
      <c r="I56" s="650" t="str">
        <f t="shared" si="8"/>
        <v/>
      </c>
      <c r="J56" s="650" t="str">
        <f t="shared" si="9"/>
        <v/>
      </c>
      <c r="K56" s="381"/>
      <c r="L56" s="286"/>
      <c r="M56" s="287"/>
      <c r="N56" s="305"/>
      <c r="O56" s="288"/>
      <c r="P56" s="560"/>
      <c r="Q56" s="289"/>
      <c r="R56" s="290"/>
      <c r="S56" s="289"/>
      <c r="T56" s="291"/>
      <c r="U56" s="561"/>
      <c r="V56" s="562"/>
      <c r="W56" s="571"/>
      <c r="X56" s="563"/>
      <c r="Y56" s="289"/>
      <c r="Z56" s="429"/>
      <c r="AA56" s="425"/>
      <c r="AB56" s="424"/>
    </row>
    <row r="57" spans="1:28" s="292" customFormat="1" ht="88.5" customHeight="1">
      <c r="A57" s="297">
        <f t="shared" si="10"/>
        <v>49</v>
      </c>
      <c r="B57" s="297" t="str">
        <f t="shared" si="2"/>
        <v/>
      </c>
      <c r="C57" s="297">
        <f t="shared" si="3"/>
        <v>49</v>
      </c>
      <c r="D57" s="297" t="str">
        <f t="shared" si="4"/>
        <v>49</v>
      </c>
      <c r="E57" s="297">
        <f>IF(N57="",0,SUMIF(기획현황!$D:$D,$B57,기획현황!$AF:$AF))</f>
        <v>0</v>
      </c>
      <c r="F57" s="297">
        <f t="shared" si="5"/>
        <v>0</v>
      </c>
      <c r="G57" s="650" t="str">
        <f t="shared" si="6"/>
        <v/>
      </c>
      <c r="H57" s="650" t="str">
        <f t="shared" si="7"/>
        <v/>
      </c>
      <c r="I57" s="650" t="str">
        <f t="shared" si="8"/>
        <v/>
      </c>
      <c r="J57" s="650" t="str">
        <f t="shared" si="9"/>
        <v/>
      </c>
      <c r="K57" s="381"/>
      <c r="L57" s="286"/>
      <c r="M57" s="287"/>
      <c r="N57" s="305"/>
      <c r="O57" s="288"/>
      <c r="P57" s="560"/>
      <c r="Q57" s="289"/>
      <c r="R57" s="290"/>
      <c r="S57" s="289"/>
      <c r="T57" s="291"/>
      <c r="U57" s="561"/>
      <c r="V57" s="562"/>
      <c r="W57" s="571"/>
      <c r="X57" s="563"/>
      <c r="Y57" s="289"/>
      <c r="Z57" s="429"/>
      <c r="AA57" s="425"/>
      <c r="AB57" s="424"/>
    </row>
    <row r="58" spans="1:28" s="292" customFormat="1" ht="88.5" customHeight="1">
      <c r="A58" s="297">
        <f t="shared" si="10"/>
        <v>50</v>
      </c>
      <c r="B58" s="297" t="str">
        <f t="shared" si="2"/>
        <v/>
      </c>
      <c r="C58" s="297">
        <f t="shared" si="3"/>
        <v>50</v>
      </c>
      <c r="D58" s="297" t="str">
        <f t="shared" si="4"/>
        <v>50</v>
      </c>
      <c r="E58" s="297">
        <f>IF(N58="",0,SUMIF(기획현황!$D:$D,$B58,기획현황!$AF:$AF))</f>
        <v>0</v>
      </c>
      <c r="F58" s="297">
        <f t="shared" si="5"/>
        <v>0</v>
      </c>
      <c r="G58" s="650" t="str">
        <f t="shared" si="6"/>
        <v/>
      </c>
      <c r="H58" s="650" t="str">
        <f t="shared" si="7"/>
        <v/>
      </c>
      <c r="I58" s="650" t="str">
        <f t="shared" si="8"/>
        <v/>
      </c>
      <c r="J58" s="650" t="str">
        <f t="shared" si="9"/>
        <v/>
      </c>
      <c r="K58" s="381"/>
      <c r="L58" s="286"/>
      <c r="M58" s="287"/>
      <c r="N58" s="305"/>
      <c r="O58" s="288"/>
      <c r="P58" s="560"/>
      <c r="Q58" s="289"/>
      <c r="R58" s="290"/>
      <c r="S58" s="289"/>
      <c r="T58" s="291"/>
      <c r="U58" s="561"/>
      <c r="V58" s="562"/>
      <c r="W58" s="571"/>
      <c r="X58" s="563"/>
      <c r="Y58" s="289"/>
      <c r="Z58" s="429"/>
      <c r="AA58" s="425"/>
      <c r="AB58" s="424"/>
    </row>
    <row r="59" spans="1:28" s="292" customFormat="1" ht="88.5" customHeight="1">
      <c r="A59" s="297">
        <f t="shared" si="10"/>
        <v>51</v>
      </c>
      <c r="B59" s="297" t="str">
        <f t="shared" si="2"/>
        <v/>
      </c>
      <c r="C59" s="297">
        <f t="shared" si="3"/>
        <v>51</v>
      </c>
      <c r="D59" s="297" t="str">
        <f t="shared" si="4"/>
        <v>51</v>
      </c>
      <c r="E59" s="297">
        <f>IF(N59="",0,SUMIF(기획현황!$D:$D,$B59,기획현황!$AF:$AF))</f>
        <v>0</v>
      </c>
      <c r="F59" s="297">
        <f t="shared" si="5"/>
        <v>0</v>
      </c>
      <c r="G59" s="650" t="str">
        <f t="shared" si="6"/>
        <v/>
      </c>
      <c r="H59" s="650" t="str">
        <f t="shared" si="7"/>
        <v/>
      </c>
      <c r="I59" s="650" t="str">
        <f t="shared" si="8"/>
        <v/>
      </c>
      <c r="J59" s="650" t="str">
        <f t="shared" si="9"/>
        <v/>
      </c>
      <c r="K59" s="381"/>
      <c r="L59" s="286"/>
      <c r="M59" s="287"/>
      <c r="N59" s="305"/>
      <c r="O59" s="288"/>
      <c r="P59" s="560"/>
      <c r="Q59" s="289"/>
      <c r="R59" s="290"/>
      <c r="S59" s="289"/>
      <c r="T59" s="291"/>
      <c r="U59" s="561"/>
      <c r="V59" s="562"/>
      <c r="W59" s="571"/>
      <c r="X59" s="563"/>
      <c r="Y59" s="289"/>
      <c r="Z59" s="429"/>
      <c r="AA59" s="425"/>
      <c r="AB59" s="424"/>
    </row>
    <row r="60" spans="1:28" s="292" customFormat="1" ht="88.5" customHeight="1">
      <c r="A60" s="297">
        <f t="shared" si="10"/>
        <v>52</v>
      </c>
      <c r="B60" s="297" t="str">
        <f t="shared" si="2"/>
        <v/>
      </c>
      <c r="C60" s="297">
        <f t="shared" si="3"/>
        <v>52</v>
      </c>
      <c r="D60" s="297" t="str">
        <f t="shared" si="4"/>
        <v>52</v>
      </c>
      <c r="E60" s="297">
        <f>IF(N60="",0,SUMIF(기획현황!$D:$D,$B60,기획현황!$AF:$AF))</f>
        <v>0</v>
      </c>
      <c r="F60" s="297">
        <f t="shared" si="5"/>
        <v>0</v>
      </c>
      <c r="G60" s="650" t="str">
        <f t="shared" si="6"/>
        <v/>
      </c>
      <c r="H60" s="650" t="str">
        <f t="shared" si="7"/>
        <v/>
      </c>
      <c r="I60" s="650" t="str">
        <f t="shared" si="8"/>
        <v/>
      </c>
      <c r="J60" s="650" t="str">
        <f t="shared" si="9"/>
        <v/>
      </c>
      <c r="K60" s="381"/>
      <c r="L60" s="286"/>
      <c r="M60" s="287"/>
      <c r="N60" s="305"/>
      <c r="O60" s="288"/>
      <c r="P60" s="560"/>
      <c r="Q60" s="289"/>
      <c r="R60" s="290"/>
      <c r="S60" s="289"/>
      <c r="T60" s="291"/>
      <c r="U60" s="561"/>
      <c r="V60" s="562"/>
      <c r="W60" s="571"/>
      <c r="X60" s="563"/>
      <c r="Y60" s="289"/>
      <c r="Z60" s="429"/>
      <c r="AA60" s="425"/>
      <c r="AB60" s="424"/>
    </row>
    <row r="61" spans="1:28" s="292" customFormat="1" ht="88.5" customHeight="1">
      <c r="A61" s="297">
        <f t="shared" si="10"/>
        <v>53</v>
      </c>
      <c r="B61" s="297" t="str">
        <f t="shared" si="2"/>
        <v/>
      </c>
      <c r="C61" s="297">
        <f t="shared" si="3"/>
        <v>53</v>
      </c>
      <c r="D61" s="297" t="str">
        <f t="shared" si="4"/>
        <v>53</v>
      </c>
      <c r="E61" s="297">
        <f>IF(N61="",0,SUMIF(기획현황!$D:$D,$B61,기획현황!$AF:$AF))</f>
        <v>0</v>
      </c>
      <c r="F61" s="297">
        <f t="shared" si="5"/>
        <v>0</v>
      </c>
      <c r="G61" s="650" t="str">
        <f t="shared" si="6"/>
        <v/>
      </c>
      <c r="H61" s="650" t="str">
        <f t="shared" si="7"/>
        <v/>
      </c>
      <c r="I61" s="650" t="str">
        <f t="shared" si="8"/>
        <v/>
      </c>
      <c r="J61" s="650" t="str">
        <f t="shared" si="9"/>
        <v/>
      </c>
      <c r="K61" s="381"/>
      <c r="L61" s="286"/>
      <c r="M61" s="287"/>
      <c r="N61" s="305"/>
      <c r="O61" s="288"/>
      <c r="P61" s="560"/>
      <c r="Q61" s="289"/>
      <c r="R61" s="290"/>
      <c r="S61" s="289"/>
      <c r="T61" s="291"/>
      <c r="U61" s="561"/>
      <c r="V61" s="562"/>
      <c r="W61" s="571"/>
      <c r="X61" s="563"/>
      <c r="Y61" s="289"/>
      <c r="Z61" s="429"/>
      <c r="AA61" s="425"/>
      <c r="AB61" s="424"/>
    </row>
    <row r="62" spans="1:28" s="292" customFormat="1" ht="88.5" customHeight="1">
      <c r="A62" s="297">
        <f t="shared" si="10"/>
        <v>54</v>
      </c>
      <c r="B62" s="297" t="str">
        <f t="shared" si="2"/>
        <v/>
      </c>
      <c r="C62" s="297">
        <f t="shared" si="3"/>
        <v>54</v>
      </c>
      <c r="D62" s="297" t="str">
        <f t="shared" si="4"/>
        <v>54</v>
      </c>
      <c r="E62" s="297">
        <f>IF(N62="",0,SUMIF(기획현황!$D:$D,$B62,기획현황!$AF:$AF))</f>
        <v>0</v>
      </c>
      <c r="F62" s="297">
        <f t="shared" si="5"/>
        <v>0</v>
      </c>
      <c r="G62" s="650" t="str">
        <f t="shared" si="6"/>
        <v/>
      </c>
      <c r="H62" s="650" t="str">
        <f t="shared" si="7"/>
        <v/>
      </c>
      <c r="I62" s="650" t="str">
        <f t="shared" si="8"/>
        <v/>
      </c>
      <c r="J62" s="650" t="str">
        <f t="shared" si="9"/>
        <v/>
      </c>
      <c r="K62" s="381"/>
      <c r="L62" s="286"/>
      <c r="M62" s="287"/>
      <c r="N62" s="305"/>
      <c r="O62" s="288"/>
      <c r="P62" s="560"/>
      <c r="Q62" s="289"/>
      <c r="R62" s="290"/>
      <c r="S62" s="289"/>
      <c r="T62" s="291"/>
      <c r="U62" s="561"/>
      <c r="V62" s="562"/>
      <c r="W62" s="571"/>
      <c r="X62" s="563"/>
      <c r="Y62" s="289"/>
      <c r="Z62" s="429"/>
      <c r="AA62" s="425"/>
      <c r="AB62" s="424"/>
    </row>
    <row r="63" spans="1:28" s="292" customFormat="1" ht="88.5" customHeight="1">
      <c r="A63" s="297">
        <f t="shared" si="10"/>
        <v>55</v>
      </c>
      <c r="B63" s="297" t="str">
        <f t="shared" si="2"/>
        <v/>
      </c>
      <c r="C63" s="297">
        <f t="shared" si="3"/>
        <v>55</v>
      </c>
      <c r="D63" s="297" t="str">
        <f t="shared" si="4"/>
        <v>55</v>
      </c>
      <c r="E63" s="297">
        <f>IF(N63="",0,SUMIF(기획현황!$D:$D,$B63,기획현황!$AF:$AF))</f>
        <v>0</v>
      </c>
      <c r="F63" s="297">
        <f t="shared" si="5"/>
        <v>0</v>
      </c>
      <c r="G63" s="650" t="str">
        <f t="shared" si="6"/>
        <v/>
      </c>
      <c r="H63" s="650" t="str">
        <f t="shared" si="7"/>
        <v/>
      </c>
      <c r="I63" s="650" t="str">
        <f t="shared" si="8"/>
        <v/>
      </c>
      <c r="J63" s="650" t="str">
        <f t="shared" si="9"/>
        <v/>
      </c>
      <c r="K63" s="381"/>
      <c r="L63" s="286"/>
      <c r="M63" s="287"/>
      <c r="N63" s="305"/>
      <c r="O63" s="288"/>
      <c r="P63" s="560"/>
      <c r="Q63" s="289"/>
      <c r="R63" s="290"/>
      <c r="S63" s="289"/>
      <c r="T63" s="291"/>
      <c r="U63" s="561"/>
      <c r="V63" s="562"/>
      <c r="W63" s="571"/>
      <c r="X63" s="563"/>
      <c r="Y63" s="289"/>
      <c r="Z63" s="429"/>
      <c r="AA63" s="425"/>
      <c r="AB63" s="424"/>
    </row>
    <row r="64" spans="1:28" s="292" customFormat="1" ht="88.5" customHeight="1">
      <c r="A64" s="297">
        <f t="shared" si="10"/>
        <v>56</v>
      </c>
      <c r="B64" s="297" t="str">
        <f t="shared" si="2"/>
        <v/>
      </c>
      <c r="C64" s="297">
        <f t="shared" si="3"/>
        <v>56</v>
      </c>
      <c r="D64" s="297" t="str">
        <f t="shared" si="4"/>
        <v>56</v>
      </c>
      <c r="E64" s="297">
        <f>IF(N64="",0,SUMIF(기획현황!$D:$D,$B64,기획현황!$AF:$AF))</f>
        <v>0</v>
      </c>
      <c r="F64" s="297">
        <f t="shared" si="5"/>
        <v>0</v>
      </c>
      <c r="G64" s="650" t="str">
        <f t="shared" si="6"/>
        <v/>
      </c>
      <c r="H64" s="650" t="str">
        <f t="shared" si="7"/>
        <v/>
      </c>
      <c r="I64" s="650" t="str">
        <f t="shared" si="8"/>
        <v/>
      </c>
      <c r="J64" s="650" t="str">
        <f t="shared" si="9"/>
        <v/>
      </c>
      <c r="K64" s="381"/>
      <c r="L64" s="286"/>
      <c r="M64" s="287"/>
      <c r="N64" s="305"/>
      <c r="O64" s="288"/>
      <c r="P64" s="560"/>
      <c r="Q64" s="289"/>
      <c r="R64" s="290"/>
      <c r="S64" s="289"/>
      <c r="T64" s="291"/>
      <c r="U64" s="561"/>
      <c r="V64" s="562"/>
      <c r="W64" s="571"/>
      <c r="X64" s="563"/>
      <c r="Y64" s="289"/>
      <c r="Z64" s="429"/>
      <c r="AA64" s="425"/>
      <c r="AB64" s="424"/>
    </row>
    <row r="65" spans="1:28" s="292" customFormat="1" ht="88.5" customHeight="1">
      <c r="A65" s="297">
        <f t="shared" si="10"/>
        <v>57</v>
      </c>
      <c r="B65" s="297" t="str">
        <f t="shared" si="2"/>
        <v/>
      </c>
      <c r="C65" s="297">
        <f t="shared" si="3"/>
        <v>57</v>
      </c>
      <c r="D65" s="297" t="str">
        <f t="shared" si="4"/>
        <v>57</v>
      </c>
      <c r="E65" s="297">
        <f>IF(N65="",0,SUMIF(기획현황!$D:$D,$B65,기획현황!$AF:$AF))</f>
        <v>0</v>
      </c>
      <c r="F65" s="297">
        <f t="shared" si="5"/>
        <v>0</v>
      </c>
      <c r="G65" s="650" t="str">
        <f t="shared" si="6"/>
        <v/>
      </c>
      <c r="H65" s="650" t="str">
        <f t="shared" si="7"/>
        <v/>
      </c>
      <c r="I65" s="650" t="str">
        <f t="shared" si="8"/>
        <v/>
      </c>
      <c r="J65" s="650" t="str">
        <f t="shared" si="9"/>
        <v/>
      </c>
      <c r="K65" s="381"/>
      <c r="L65" s="286"/>
      <c r="M65" s="287"/>
      <c r="N65" s="305"/>
      <c r="O65" s="288"/>
      <c r="P65" s="560"/>
      <c r="Q65" s="289"/>
      <c r="R65" s="290"/>
      <c r="S65" s="289"/>
      <c r="T65" s="291"/>
      <c r="U65" s="561"/>
      <c r="V65" s="562"/>
      <c r="W65" s="571"/>
      <c r="X65" s="563"/>
      <c r="Y65" s="289"/>
      <c r="Z65" s="429"/>
      <c r="AA65" s="425"/>
      <c r="AB65" s="424"/>
    </row>
    <row r="66" spans="1:28" s="292" customFormat="1" ht="88.5" customHeight="1">
      <c r="A66" s="297">
        <f t="shared" si="10"/>
        <v>58</v>
      </c>
      <c r="B66" s="297" t="str">
        <f t="shared" si="2"/>
        <v/>
      </c>
      <c r="C66" s="297">
        <f t="shared" si="3"/>
        <v>58</v>
      </c>
      <c r="D66" s="297" t="str">
        <f t="shared" si="4"/>
        <v>58</v>
      </c>
      <c r="E66" s="297">
        <f>IF(N66="",0,SUMIF(기획현황!$D:$D,$B66,기획현황!$AF:$AF))</f>
        <v>0</v>
      </c>
      <c r="F66" s="297">
        <f t="shared" si="5"/>
        <v>0</v>
      </c>
      <c r="G66" s="650" t="str">
        <f t="shared" si="6"/>
        <v/>
      </c>
      <c r="H66" s="650" t="str">
        <f t="shared" si="7"/>
        <v/>
      </c>
      <c r="I66" s="650" t="str">
        <f t="shared" si="8"/>
        <v/>
      </c>
      <c r="J66" s="650" t="str">
        <f t="shared" si="9"/>
        <v/>
      </c>
      <c r="K66" s="381"/>
      <c r="L66" s="286"/>
      <c r="M66" s="287"/>
      <c r="N66" s="305"/>
      <c r="O66" s="288"/>
      <c r="P66" s="560"/>
      <c r="Q66" s="289"/>
      <c r="R66" s="290"/>
      <c r="S66" s="289"/>
      <c r="T66" s="291"/>
      <c r="U66" s="561"/>
      <c r="V66" s="562"/>
      <c r="W66" s="571"/>
      <c r="X66" s="563"/>
      <c r="Y66" s="289"/>
      <c r="Z66" s="429"/>
      <c r="AA66" s="425"/>
      <c r="AB66" s="424"/>
    </row>
    <row r="67" spans="1:28" s="292" customFormat="1" ht="88.5" customHeight="1">
      <c r="A67" s="297">
        <f t="shared" si="10"/>
        <v>59</v>
      </c>
      <c r="B67" s="297" t="str">
        <f t="shared" si="2"/>
        <v/>
      </c>
      <c r="C67" s="297">
        <f t="shared" si="3"/>
        <v>59</v>
      </c>
      <c r="D67" s="297" t="str">
        <f t="shared" si="4"/>
        <v>59</v>
      </c>
      <c r="E67" s="297">
        <f>IF(N67="",0,SUMIF(기획현황!$D:$D,$B67,기획현황!$AF:$AF))</f>
        <v>0</v>
      </c>
      <c r="F67" s="297">
        <f t="shared" si="5"/>
        <v>0</v>
      </c>
      <c r="G67" s="650" t="str">
        <f t="shared" si="6"/>
        <v/>
      </c>
      <c r="H67" s="650" t="str">
        <f t="shared" si="7"/>
        <v/>
      </c>
      <c r="I67" s="650" t="str">
        <f t="shared" si="8"/>
        <v/>
      </c>
      <c r="J67" s="650" t="str">
        <f t="shared" si="9"/>
        <v/>
      </c>
      <c r="K67" s="381"/>
      <c r="L67" s="286"/>
      <c r="M67" s="287"/>
      <c r="N67" s="305"/>
      <c r="O67" s="288"/>
      <c r="P67" s="560"/>
      <c r="Q67" s="289"/>
      <c r="R67" s="290"/>
      <c r="S67" s="289"/>
      <c r="T67" s="291"/>
      <c r="U67" s="561"/>
      <c r="V67" s="562"/>
      <c r="W67" s="571"/>
      <c r="X67" s="563"/>
      <c r="Y67" s="289"/>
      <c r="Z67" s="429"/>
      <c r="AA67" s="425"/>
      <c r="AB67" s="424"/>
    </row>
    <row r="68" spans="1:28" ht="88.5" customHeight="1">
      <c r="A68" s="297">
        <f t="shared" si="10"/>
        <v>60</v>
      </c>
      <c r="B68" s="297" t="str">
        <f t="shared" si="2"/>
        <v/>
      </c>
      <c r="C68" s="297">
        <f t="shared" si="3"/>
        <v>60</v>
      </c>
      <c r="D68" s="297" t="str">
        <f t="shared" si="4"/>
        <v>60</v>
      </c>
      <c r="E68" s="297">
        <f>IF(N68="",0,SUMIF(기획현황!$D:$D,$B68,기획현황!$AF:$AF))</f>
        <v>0</v>
      </c>
      <c r="F68" s="297">
        <f t="shared" si="5"/>
        <v>0</v>
      </c>
      <c r="G68" s="650" t="str">
        <f t="shared" si="6"/>
        <v/>
      </c>
      <c r="H68" s="650" t="str">
        <f t="shared" si="7"/>
        <v/>
      </c>
      <c r="I68" s="650" t="str">
        <f t="shared" si="8"/>
        <v/>
      </c>
      <c r="J68" s="650" t="str">
        <f t="shared" si="9"/>
        <v/>
      </c>
      <c r="K68" s="381"/>
      <c r="L68" s="286"/>
      <c r="M68" s="287"/>
      <c r="N68" s="305"/>
      <c r="O68" s="288"/>
      <c r="P68" s="560"/>
      <c r="Q68" s="289"/>
      <c r="R68" s="290"/>
      <c r="S68" s="289"/>
      <c r="T68" s="291"/>
      <c r="U68" s="561"/>
      <c r="V68" s="562"/>
      <c r="W68" s="571"/>
      <c r="X68" s="563"/>
      <c r="Y68" s="289"/>
      <c r="Z68" s="429"/>
      <c r="AA68" s="426"/>
      <c r="AB68" s="427"/>
    </row>
    <row r="69" spans="1:28" ht="88.5" customHeight="1">
      <c r="A69" s="297">
        <f t="shared" ref="A69:A78" si="12">A68+1</f>
        <v>61</v>
      </c>
      <c r="B69" s="297" t="str">
        <f t="shared" ref="B69:B78" si="13">IF(N69="","",MID($M$4,10,100)&amp;$N69)</f>
        <v/>
      </c>
      <c r="C69" s="297">
        <f t="shared" ref="C69:C78" si="14">IF($N68=$N69,$C68+1,1)</f>
        <v>61</v>
      </c>
      <c r="D69" s="297" t="str">
        <f t="shared" ref="D69:D78" si="15">B69&amp;C69</f>
        <v>61</v>
      </c>
      <c r="E69" s="297">
        <f>IF(N69="",0,SUMIF(기획현황!$D:$D,$B69,기획현황!$AF:$AF))</f>
        <v>0</v>
      </c>
      <c r="F69" s="297">
        <f t="shared" ref="F69:F78" si="16">T69*X69</f>
        <v>0</v>
      </c>
      <c r="G69" s="650" t="str">
        <f t="shared" si="6"/>
        <v/>
      </c>
      <c r="H69" s="650" t="str">
        <f t="shared" si="7"/>
        <v/>
      </c>
      <c r="I69" s="650" t="str">
        <f t="shared" si="8"/>
        <v/>
      </c>
      <c r="J69" s="650" t="str">
        <f t="shared" si="9"/>
        <v/>
      </c>
      <c r="K69" s="381"/>
      <c r="L69" s="286"/>
      <c r="M69" s="287"/>
      <c r="N69" s="305"/>
      <c r="O69" s="288"/>
      <c r="P69" s="560"/>
      <c r="Q69" s="289"/>
      <c r="R69" s="290"/>
      <c r="S69" s="289"/>
      <c r="T69" s="291"/>
      <c r="U69" s="561"/>
      <c r="V69" s="562"/>
      <c r="W69" s="571"/>
      <c r="X69" s="563"/>
      <c r="Y69" s="289"/>
      <c r="Z69" s="429"/>
      <c r="AA69" s="426"/>
      <c r="AB69" s="427"/>
    </row>
    <row r="70" spans="1:28" ht="88.5" customHeight="1">
      <c r="A70" s="297">
        <f t="shared" si="12"/>
        <v>62</v>
      </c>
      <c r="B70" s="297" t="str">
        <f t="shared" si="13"/>
        <v/>
      </c>
      <c r="C70" s="297">
        <f t="shared" si="14"/>
        <v>62</v>
      </c>
      <c r="D70" s="297" t="str">
        <f t="shared" si="15"/>
        <v>62</v>
      </c>
      <c r="E70" s="297">
        <f>IF(N70="",0,SUMIF(기획현황!$D:$D,$B70,기획현황!$AF:$AF))</f>
        <v>0</v>
      </c>
      <c r="F70" s="297">
        <f t="shared" si="16"/>
        <v>0</v>
      </c>
      <c r="G70" s="650" t="str">
        <f t="shared" si="6"/>
        <v/>
      </c>
      <c r="H70" s="650" t="str">
        <f t="shared" si="7"/>
        <v/>
      </c>
      <c r="I70" s="650" t="str">
        <f t="shared" si="8"/>
        <v/>
      </c>
      <c r="J70" s="650" t="str">
        <f t="shared" si="9"/>
        <v/>
      </c>
      <c r="K70" s="381"/>
      <c r="L70" s="286"/>
      <c r="M70" s="287"/>
      <c r="N70" s="305"/>
      <c r="O70" s="288"/>
      <c r="P70" s="560"/>
      <c r="Q70" s="289"/>
      <c r="R70" s="290"/>
      <c r="S70" s="289"/>
      <c r="T70" s="291"/>
      <c r="U70" s="561"/>
      <c r="V70" s="562"/>
      <c r="W70" s="571"/>
      <c r="X70" s="563"/>
      <c r="Y70" s="289"/>
      <c r="Z70" s="429"/>
      <c r="AA70" s="426"/>
      <c r="AB70" s="427"/>
    </row>
    <row r="71" spans="1:28" ht="88.5" customHeight="1">
      <c r="A71" s="297">
        <f t="shared" si="12"/>
        <v>63</v>
      </c>
      <c r="B71" s="297" t="str">
        <f t="shared" si="13"/>
        <v/>
      </c>
      <c r="C71" s="297">
        <f t="shared" si="14"/>
        <v>63</v>
      </c>
      <c r="D71" s="297" t="str">
        <f t="shared" si="15"/>
        <v>63</v>
      </c>
      <c r="E71" s="297">
        <f>IF(N71="",0,SUMIF(기획현황!$D:$D,$B71,기획현황!$AF:$AF))</f>
        <v>0</v>
      </c>
      <c r="F71" s="297">
        <f t="shared" si="16"/>
        <v>0</v>
      </c>
      <c r="G71" s="650" t="str">
        <f t="shared" si="6"/>
        <v/>
      </c>
      <c r="H71" s="650" t="str">
        <f t="shared" si="7"/>
        <v/>
      </c>
      <c r="I71" s="650" t="str">
        <f t="shared" si="8"/>
        <v/>
      </c>
      <c r="J71" s="650" t="str">
        <f t="shared" si="9"/>
        <v/>
      </c>
      <c r="K71" s="381"/>
      <c r="L71" s="286"/>
      <c r="M71" s="287"/>
      <c r="N71" s="305"/>
      <c r="O71" s="288"/>
      <c r="P71" s="560"/>
      <c r="Q71" s="289"/>
      <c r="R71" s="290"/>
      <c r="S71" s="289"/>
      <c r="T71" s="291"/>
      <c r="U71" s="561"/>
      <c r="V71" s="562"/>
      <c r="W71" s="571"/>
      <c r="X71" s="563"/>
      <c r="Y71" s="289"/>
      <c r="Z71" s="429"/>
      <c r="AA71" s="426"/>
      <c r="AB71" s="427"/>
    </row>
    <row r="72" spans="1:28" ht="88.5" customHeight="1">
      <c r="A72" s="297">
        <f t="shared" si="12"/>
        <v>64</v>
      </c>
      <c r="B72" s="297" t="str">
        <f t="shared" si="13"/>
        <v/>
      </c>
      <c r="C72" s="297">
        <f t="shared" si="14"/>
        <v>64</v>
      </c>
      <c r="D72" s="297" t="str">
        <f t="shared" si="15"/>
        <v>64</v>
      </c>
      <c r="E72" s="297">
        <f>IF(N72="",0,SUMIF(기획현황!$D:$D,$B72,기획현황!$AF:$AF))</f>
        <v>0</v>
      </c>
      <c r="F72" s="297">
        <f t="shared" si="16"/>
        <v>0</v>
      </c>
      <c r="G72" s="650" t="str">
        <f t="shared" si="6"/>
        <v/>
      </c>
      <c r="H72" s="650" t="str">
        <f t="shared" si="7"/>
        <v/>
      </c>
      <c r="I72" s="650" t="str">
        <f t="shared" si="8"/>
        <v/>
      </c>
      <c r="J72" s="650" t="str">
        <f t="shared" si="9"/>
        <v/>
      </c>
      <c r="K72" s="381"/>
      <c r="L72" s="286"/>
      <c r="M72" s="287"/>
      <c r="N72" s="305"/>
      <c r="O72" s="288"/>
      <c r="P72" s="560"/>
      <c r="Q72" s="289"/>
      <c r="R72" s="290"/>
      <c r="S72" s="289"/>
      <c r="T72" s="291"/>
      <c r="U72" s="561"/>
      <c r="V72" s="562"/>
      <c r="W72" s="571"/>
      <c r="X72" s="563"/>
      <c r="Y72" s="289"/>
      <c r="Z72" s="429"/>
      <c r="AA72" s="426"/>
      <c r="AB72" s="427"/>
    </row>
    <row r="73" spans="1:28" ht="88.5" customHeight="1">
      <c r="A73" s="297">
        <f t="shared" si="12"/>
        <v>65</v>
      </c>
      <c r="B73" s="297" t="str">
        <f t="shared" si="13"/>
        <v/>
      </c>
      <c r="C73" s="297">
        <f t="shared" si="14"/>
        <v>65</v>
      </c>
      <c r="D73" s="297" t="str">
        <f t="shared" si="15"/>
        <v>65</v>
      </c>
      <c r="E73" s="297">
        <f>IF(N73="",0,SUMIF(기획현황!$D:$D,$B73,기획현황!$AF:$AF))</f>
        <v>0</v>
      </c>
      <c r="F73" s="297">
        <f t="shared" si="16"/>
        <v>0</v>
      </c>
      <c r="G73" s="650" t="str">
        <f t="shared" si="6"/>
        <v/>
      </c>
      <c r="H73" s="650" t="str">
        <f t="shared" si="7"/>
        <v/>
      </c>
      <c r="I73" s="650" t="str">
        <f t="shared" si="8"/>
        <v/>
      </c>
      <c r="J73" s="650" t="str">
        <f t="shared" si="9"/>
        <v/>
      </c>
      <c r="K73" s="381"/>
      <c r="L73" s="286"/>
      <c r="M73" s="287"/>
      <c r="N73" s="305"/>
      <c r="O73" s="288"/>
      <c r="P73" s="560"/>
      <c r="Q73" s="289"/>
      <c r="R73" s="290"/>
      <c r="S73" s="289"/>
      <c r="T73" s="291"/>
      <c r="U73" s="561"/>
      <c r="V73" s="562"/>
      <c r="W73" s="571"/>
      <c r="X73" s="563"/>
      <c r="Y73" s="289"/>
      <c r="Z73" s="429"/>
      <c r="AA73" s="426"/>
      <c r="AB73" s="427"/>
    </row>
    <row r="74" spans="1:28" ht="88.5" customHeight="1">
      <c r="A74" s="297">
        <f t="shared" si="12"/>
        <v>66</v>
      </c>
      <c r="B74" s="297" t="str">
        <f t="shared" si="13"/>
        <v/>
      </c>
      <c r="C74" s="297">
        <f t="shared" si="14"/>
        <v>66</v>
      </c>
      <c r="D74" s="297" t="str">
        <f t="shared" si="15"/>
        <v>66</v>
      </c>
      <c r="E74" s="297">
        <f>IF(N74="",0,SUMIF(기획현황!$D:$D,$B74,기획현황!$AF:$AF))</f>
        <v>0</v>
      </c>
      <c r="F74" s="297">
        <f t="shared" si="16"/>
        <v>0</v>
      </c>
      <c r="G74" s="650" t="str">
        <f>IF($N74="","",$M$4)</f>
        <v/>
      </c>
      <c r="H74" s="650" t="str">
        <f>IF($N74="","",$R$4)</f>
        <v/>
      </c>
      <c r="I74" s="650" t="str">
        <f>IF($N74="","",$V$4)</f>
        <v/>
      </c>
      <c r="J74" s="650" t="str">
        <f>IF($N74="","",$Y$4)</f>
        <v/>
      </c>
      <c r="K74" s="381"/>
      <c r="L74" s="286"/>
      <c r="M74" s="287"/>
      <c r="N74" s="305"/>
      <c r="O74" s="288"/>
      <c r="P74" s="560"/>
      <c r="Q74" s="289"/>
      <c r="R74" s="290"/>
      <c r="S74" s="289"/>
      <c r="T74" s="291"/>
      <c r="U74" s="561"/>
      <c r="V74" s="562"/>
      <c r="W74" s="571"/>
      <c r="X74" s="563"/>
      <c r="Y74" s="289"/>
      <c r="Z74" s="429"/>
      <c r="AA74" s="426"/>
      <c r="AB74" s="427"/>
    </row>
    <row r="75" spans="1:28" ht="88.5" customHeight="1">
      <c r="A75" s="297">
        <f t="shared" si="12"/>
        <v>67</v>
      </c>
      <c r="B75" s="297" t="str">
        <f t="shared" si="13"/>
        <v/>
      </c>
      <c r="C75" s="297">
        <f t="shared" si="14"/>
        <v>67</v>
      </c>
      <c r="D75" s="297" t="str">
        <f t="shared" si="15"/>
        <v>67</v>
      </c>
      <c r="E75" s="297">
        <f>IF(N75="",0,SUMIF(기획현황!$D:$D,$B75,기획현황!$AF:$AF))</f>
        <v>0</v>
      </c>
      <c r="F75" s="297">
        <f t="shared" si="16"/>
        <v>0</v>
      </c>
      <c r="G75" s="650" t="str">
        <f>IF($N75="","",$M$4)</f>
        <v/>
      </c>
      <c r="H75" s="650" t="str">
        <f>IF($N75="","",$R$4)</f>
        <v/>
      </c>
      <c r="I75" s="650" t="str">
        <f>IF($N75="","",$V$4)</f>
        <v/>
      </c>
      <c r="J75" s="650" t="str">
        <f>IF($N75="","",$Y$4)</f>
        <v/>
      </c>
      <c r="K75" s="381"/>
      <c r="L75" s="286"/>
      <c r="M75" s="287"/>
      <c r="N75" s="305"/>
      <c r="O75" s="288"/>
      <c r="P75" s="560"/>
      <c r="Q75" s="289"/>
      <c r="R75" s="290"/>
      <c r="S75" s="289"/>
      <c r="T75" s="291"/>
      <c r="U75" s="561"/>
      <c r="V75" s="562"/>
      <c r="W75" s="571"/>
      <c r="X75" s="563"/>
      <c r="Y75" s="289"/>
      <c r="Z75" s="429"/>
      <c r="AA75" s="426"/>
      <c r="AB75" s="427"/>
    </row>
    <row r="76" spans="1:28" ht="88.5" customHeight="1">
      <c r="A76" s="297">
        <f t="shared" si="12"/>
        <v>68</v>
      </c>
      <c r="B76" s="297" t="str">
        <f t="shared" si="13"/>
        <v/>
      </c>
      <c r="C76" s="297">
        <f t="shared" si="14"/>
        <v>68</v>
      </c>
      <c r="D76" s="297" t="str">
        <f t="shared" si="15"/>
        <v>68</v>
      </c>
      <c r="E76" s="297">
        <f>IF(N76="",0,SUMIF(기획현황!$D:$D,$B76,기획현황!$AF:$AF))</f>
        <v>0</v>
      </c>
      <c r="F76" s="297">
        <f t="shared" si="16"/>
        <v>0</v>
      </c>
      <c r="G76" s="650" t="str">
        <f>IF($N76="","",$M$4)</f>
        <v/>
      </c>
      <c r="H76" s="650" t="str">
        <f>IF($N76="","",$R$4)</f>
        <v/>
      </c>
      <c r="I76" s="650" t="str">
        <f>IF($N76="","",$V$4)</f>
        <v/>
      </c>
      <c r="J76" s="650" t="str">
        <f>IF($N76="","",$Y$4)</f>
        <v/>
      </c>
      <c r="K76" s="381"/>
      <c r="L76" s="286"/>
      <c r="M76" s="287"/>
      <c r="N76" s="305"/>
      <c r="O76" s="288"/>
      <c r="P76" s="560"/>
      <c r="Q76" s="289"/>
      <c r="R76" s="290"/>
      <c r="S76" s="289"/>
      <c r="T76" s="291"/>
      <c r="U76" s="561"/>
      <c r="V76" s="562"/>
      <c r="W76" s="571"/>
      <c r="X76" s="563"/>
      <c r="Y76" s="289"/>
      <c r="Z76" s="429"/>
      <c r="AA76" s="426"/>
      <c r="AB76" s="427"/>
    </row>
    <row r="77" spans="1:28" ht="88.5" customHeight="1">
      <c r="A77" s="297">
        <f t="shared" si="12"/>
        <v>69</v>
      </c>
      <c r="B77" s="297" t="str">
        <f t="shared" si="13"/>
        <v/>
      </c>
      <c r="C77" s="297">
        <f t="shared" si="14"/>
        <v>69</v>
      </c>
      <c r="D77" s="297" t="str">
        <f t="shared" si="15"/>
        <v>69</v>
      </c>
      <c r="E77" s="297">
        <f>IF(N77="",0,SUMIF(기획현황!$D:$D,$B77,기획현황!$AF:$AF))</f>
        <v>0</v>
      </c>
      <c r="F77" s="297">
        <f t="shared" si="16"/>
        <v>0</v>
      </c>
      <c r="G77" s="650" t="str">
        <f>IF($N77="","",$M$4)</f>
        <v/>
      </c>
      <c r="H77" s="650" t="str">
        <f>IF($N77="","",$R$4)</f>
        <v/>
      </c>
      <c r="I77" s="650" t="str">
        <f>IF($N77="","",$V$4)</f>
        <v/>
      </c>
      <c r="J77" s="650" t="str">
        <f>IF($N77="","",$Y$4)</f>
        <v/>
      </c>
      <c r="K77" s="381"/>
      <c r="L77" s="286"/>
      <c r="M77" s="287"/>
      <c r="N77" s="305"/>
      <c r="O77" s="288"/>
      <c r="P77" s="560"/>
      <c r="Q77" s="289"/>
      <c r="R77" s="290"/>
      <c r="S77" s="289"/>
      <c r="T77" s="291"/>
      <c r="U77" s="561"/>
      <c r="V77" s="562"/>
      <c r="W77" s="571"/>
      <c r="X77" s="563"/>
      <c r="Y77" s="289"/>
      <c r="Z77" s="429"/>
      <c r="AA77" s="426"/>
      <c r="AB77" s="427"/>
    </row>
    <row r="78" spans="1:28" ht="88.5" customHeight="1">
      <c r="A78" s="297">
        <f t="shared" si="12"/>
        <v>70</v>
      </c>
      <c r="B78" s="297" t="str">
        <f t="shared" si="13"/>
        <v/>
      </c>
      <c r="C78" s="297">
        <f t="shared" si="14"/>
        <v>70</v>
      </c>
      <c r="D78" s="297" t="str">
        <f t="shared" si="15"/>
        <v>70</v>
      </c>
      <c r="E78" s="297">
        <f>IF(N78="",0,SUMIF(기획현황!$D:$D,$B78,기획현황!$AF:$AF))</f>
        <v>0</v>
      </c>
      <c r="F78" s="297">
        <f t="shared" si="16"/>
        <v>0</v>
      </c>
      <c r="G78" s="650" t="str">
        <f>IF($N78="","",$M$4)</f>
        <v/>
      </c>
      <c r="H78" s="650" t="str">
        <f>IF($N78="","",$R$4)</f>
        <v/>
      </c>
      <c r="I78" s="650" t="str">
        <f>IF($N78="","",$V$4)</f>
        <v/>
      </c>
      <c r="J78" s="650" t="str">
        <f>IF($N78="","",$Y$4)</f>
        <v/>
      </c>
      <c r="K78" s="381"/>
      <c r="L78" s="286"/>
      <c r="M78" s="287"/>
      <c r="N78" s="305"/>
      <c r="O78" s="288"/>
      <c r="P78" s="560"/>
      <c r="Q78" s="289"/>
      <c r="R78" s="290"/>
      <c r="S78" s="289"/>
      <c r="T78" s="291"/>
      <c r="U78" s="561"/>
      <c r="V78" s="562"/>
      <c r="W78" s="571"/>
      <c r="X78" s="563"/>
      <c r="Y78" s="289"/>
      <c r="Z78" s="429"/>
      <c r="AA78" s="426"/>
      <c r="AB78" s="427"/>
    </row>
  </sheetData>
  <autoFilter ref="L7:AA68"/>
  <sortState ref="L7:Z60">
    <sortCondition ref="N7:N60"/>
  </sortState>
  <mergeCells count="12">
    <mergeCell ref="X6:Z6"/>
    <mergeCell ref="L6:L7"/>
    <mergeCell ref="M6:M7"/>
    <mergeCell ref="N6:N7"/>
    <mergeCell ref="P6:T6"/>
    <mergeCell ref="U6:W6"/>
    <mergeCell ref="O6:O7"/>
    <mergeCell ref="L2:Z2"/>
    <mergeCell ref="M4:P4"/>
    <mergeCell ref="R4:T4"/>
    <mergeCell ref="V4:W4"/>
    <mergeCell ref="Y4:Z4"/>
  </mergeCells>
  <phoneticPr fontId="6" type="noConversion"/>
  <conditionalFormatting sqref="M11:M12">
    <cfRule type="expression" dxfId="696" priority="370" stopIfTrue="1">
      <formula>$I11="TTL"</formula>
    </cfRule>
  </conditionalFormatting>
  <conditionalFormatting sqref="M11:M12">
    <cfRule type="expression" dxfId="695" priority="367" stopIfTrue="1">
      <formula>$I11="TTL"</formula>
    </cfRule>
  </conditionalFormatting>
  <conditionalFormatting sqref="M11:M12">
    <cfRule type="expression" dxfId="694" priority="361" stopIfTrue="1">
      <formula>$I11="TTL"</formula>
    </cfRule>
  </conditionalFormatting>
  <conditionalFormatting sqref="M11:M12">
    <cfRule type="expression" dxfId="693" priority="357" stopIfTrue="1">
      <formula>$I11="TTL"</formula>
    </cfRule>
  </conditionalFormatting>
  <conditionalFormatting sqref="M11:M12">
    <cfRule type="expression" dxfId="692" priority="340" stopIfTrue="1">
      <formula>$I11="TTL"</formula>
    </cfRule>
  </conditionalFormatting>
  <conditionalFormatting sqref="M11:M12">
    <cfRule type="expression" dxfId="691" priority="339" stopIfTrue="1">
      <formula>$I11="TTL"</formula>
    </cfRule>
  </conditionalFormatting>
  <conditionalFormatting sqref="M11:M12">
    <cfRule type="expression" dxfId="690" priority="338" stopIfTrue="1">
      <formula>$I11="TTL"</formula>
    </cfRule>
  </conditionalFormatting>
  <conditionalFormatting sqref="M11:M12">
    <cfRule type="expression" dxfId="689" priority="337" stopIfTrue="1">
      <formula>$I11="TTL"</formula>
    </cfRule>
  </conditionalFormatting>
  <conditionalFormatting sqref="M11:M12">
    <cfRule type="expression" dxfId="688" priority="336" stopIfTrue="1">
      <formula>$I11="TTL"</formula>
    </cfRule>
  </conditionalFormatting>
  <conditionalFormatting sqref="M11:M12">
    <cfRule type="expression" dxfId="687" priority="335" stopIfTrue="1">
      <formula>$I11="TTL"</formula>
    </cfRule>
  </conditionalFormatting>
  <conditionalFormatting sqref="M11:M12">
    <cfRule type="expression" dxfId="686" priority="334" stopIfTrue="1">
      <formula>$I11="TTL"</formula>
    </cfRule>
  </conditionalFormatting>
  <conditionalFormatting sqref="M11:M12">
    <cfRule type="expression" dxfId="685" priority="333" stopIfTrue="1">
      <formula>$I11="TTL"</formula>
    </cfRule>
  </conditionalFormatting>
  <conditionalFormatting sqref="M11:M12">
    <cfRule type="expression" dxfId="684" priority="332" stopIfTrue="1">
      <formula>$I11="TTL"</formula>
    </cfRule>
  </conditionalFormatting>
  <conditionalFormatting sqref="M11:M12">
    <cfRule type="expression" dxfId="683" priority="331" stopIfTrue="1">
      <formula>$I11="TTL"</formula>
    </cfRule>
  </conditionalFormatting>
  <conditionalFormatting sqref="M11:M12">
    <cfRule type="expression" dxfId="682" priority="330" stopIfTrue="1">
      <formula>$I11="TTL"</formula>
    </cfRule>
  </conditionalFormatting>
  <conditionalFormatting sqref="M11:M12">
    <cfRule type="expression" dxfId="681" priority="329" stopIfTrue="1">
      <formula>$I11="TTL"</formula>
    </cfRule>
  </conditionalFormatting>
  <conditionalFormatting sqref="M11:M12">
    <cfRule type="expression" dxfId="680" priority="328" stopIfTrue="1">
      <formula>$I11="TTL"</formula>
    </cfRule>
  </conditionalFormatting>
  <conditionalFormatting sqref="M11:M12">
    <cfRule type="expression" dxfId="679" priority="327" stopIfTrue="1">
      <formula>$I11="TTL"</formula>
    </cfRule>
  </conditionalFormatting>
  <conditionalFormatting sqref="M11:M12">
    <cfRule type="expression" dxfId="678" priority="326" stopIfTrue="1">
      <formula>$I11="TTL"</formula>
    </cfRule>
  </conditionalFormatting>
  <conditionalFormatting sqref="M11:M12">
    <cfRule type="expression" dxfId="677" priority="325" stopIfTrue="1">
      <formula>$I11="TTL"</formula>
    </cfRule>
  </conditionalFormatting>
  <conditionalFormatting sqref="M11:M12">
    <cfRule type="expression" dxfId="676" priority="324" stopIfTrue="1">
      <formula>$I11="TTL"</formula>
    </cfRule>
  </conditionalFormatting>
  <conditionalFormatting sqref="M11:M12">
    <cfRule type="expression" dxfId="675" priority="323" stopIfTrue="1">
      <formula>$I11="TTL"</formula>
    </cfRule>
  </conditionalFormatting>
  <conditionalFormatting sqref="M11:M12">
    <cfRule type="expression" dxfId="674" priority="322" stopIfTrue="1">
      <formula>$I11="TTL"</formula>
    </cfRule>
  </conditionalFormatting>
  <conditionalFormatting sqref="M11:M12">
    <cfRule type="expression" dxfId="673" priority="321" stopIfTrue="1">
      <formula>$I11="TTL"</formula>
    </cfRule>
  </conditionalFormatting>
  <conditionalFormatting sqref="M11:M12">
    <cfRule type="expression" dxfId="672" priority="294" stopIfTrue="1">
      <formula>$I11="TTL"</formula>
    </cfRule>
  </conditionalFormatting>
  <conditionalFormatting sqref="M11:M12">
    <cfRule type="expression" dxfId="671" priority="291" stopIfTrue="1">
      <formula>$I11="TTL"</formula>
    </cfRule>
  </conditionalFormatting>
  <conditionalFormatting sqref="M11:M12">
    <cfRule type="expression" dxfId="670" priority="285" stopIfTrue="1">
      <formula>$I11="TTL"</formula>
    </cfRule>
  </conditionalFormatting>
  <conditionalFormatting sqref="M11:M12">
    <cfRule type="expression" dxfId="669" priority="281" stopIfTrue="1">
      <formula>$I11="TTL"</formula>
    </cfRule>
  </conditionalFormatting>
  <conditionalFormatting sqref="M11:M12">
    <cfRule type="expression" dxfId="668" priority="264" stopIfTrue="1">
      <formula>$I11="TTL"</formula>
    </cfRule>
  </conditionalFormatting>
  <conditionalFormatting sqref="M11:M12">
    <cfRule type="expression" dxfId="667" priority="263" stopIfTrue="1">
      <formula>$I11="TTL"</formula>
    </cfRule>
  </conditionalFormatting>
  <conditionalFormatting sqref="M11:M12">
    <cfRule type="expression" dxfId="666" priority="262" stopIfTrue="1">
      <formula>$I11="TTL"</formula>
    </cfRule>
  </conditionalFormatting>
  <conditionalFormatting sqref="M11:M12">
    <cfRule type="expression" dxfId="665" priority="261" stopIfTrue="1">
      <formula>$I11="TTL"</formula>
    </cfRule>
  </conditionalFormatting>
  <conditionalFormatting sqref="M11:M12">
    <cfRule type="expression" dxfId="664" priority="260" stopIfTrue="1">
      <formula>$I11="TTL"</formula>
    </cfRule>
  </conditionalFormatting>
  <conditionalFormatting sqref="M11:M12">
    <cfRule type="expression" dxfId="663" priority="259" stopIfTrue="1">
      <formula>$I11="TTL"</formula>
    </cfRule>
  </conditionalFormatting>
  <conditionalFormatting sqref="M11:M12">
    <cfRule type="expression" dxfId="662" priority="258" stopIfTrue="1">
      <formula>$I11="TTL"</formula>
    </cfRule>
  </conditionalFormatting>
  <conditionalFormatting sqref="M11:M12">
    <cfRule type="expression" dxfId="661" priority="257" stopIfTrue="1">
      <formula>$I11="TTL"</formula>
    </cfRule>
  </conditionalFormatting>
  <conditionalFormatting sqref="M11:M12">
    <cfRule type="expression" dxfId="660" priority="256" stopIfTrue="1">
      <formula>$I11="TTL"</formula>
    </cfRule>
  </conditionalFormatting>
  <conditionalFormatting sqref="M11:M12">
    <cfRule type="expression" dxfId="659" priority="255" stopIfTrue="1">
      <formula>$I11="TTL"</formula>
    </cfRule>
  </conditionalFormatting>
  <conditionalFormatting sqref="M11:M12">
    <cfRule type="expression" dxfId="658" priority="254" stopIfTrue="1">
      <formula>$I11="TTL"</formula>
    </cfRule>
  </conditionalFormatting>
  <conditionalFormatting sqref="M11:M12">
    <cfRule type="expression" dxfId="657" priority="253" stopIfTrue="1">
      <formula>$I11="TTL"</formula>
    </cfRule>
  </conditionalFormatting>
  <conditionalFormatting sqref="M11:M12">
    <cfRule type="expression" dxfId="656" priority="252" stopIfTrue="1">
      <formula>$I11="TTL"</formula>
    </cfRule>
  </conditionalFormatting>
  <conditionalFormatting sqref="M11:M12">
    <cfRule type="expression" dxfId="655" priority="251" stopIfTrue="1">
      <formula>$I11="TTL"</formula>
    </cfRule>
  </conditionalFormatting>
  <conditionalFormatting sqref="M11:M12">
    <cfRule type="expression" dxfId="654" priority="250" stopIfTrue="1">
      <formula>$I11="TTL"</formula>
    </cfRule>
  </conditionalFormatting>
  <conditionalFormatting sqref="M11:M12">
    <cfRule type="expression" dxfId="653" priority="249" stopIfTrue="1">
      <formula>$I11="TTL"</formula>
    </cfRule>
  </conditionalFormatting>
  <conditionalFormatting sqref="M11:M12">
    <cfRule type="expression" dxfId="652" priority="248" stopIfTrue="1">
      <formula>$I11="TTL"</formula>
    </cfRule>
  </conditionalFormatting>
  <conditionalFormatting sqref="M11:M12">
    <cfRule type="expression" dxfId="651" priority="247" stopIfTrue="1">
      <formula>$I11="TTL"</formula>
    </cfRule>
  </conditionalFormatting>
  <conditionalFormatting sqref="M11:M12">
    <cfRule type="expression" dxfId="650" priority="246" stopIfTrue="1">
      <formula>$I11="TTL"</formula>
    </cfRule>
  </conditionalFormatting>
  <conditionalFormatting sqref="M11:M12">
    <cfRule type="expression" dxfId="649" priority="245" stopIfTrue="1">
      <formula>$I11="TTL"</formula>
    </cfRule>
  </conditionalFormatting>
  <conditionalFormatting sqref="M10">
    <cfRule type="expression" dxfId="648" priority="244" stopIfTrue="1">
      <formula>$I10="TTL"</formula>
    </cfRule>
  </conditionalFormatting>
  <conditionalFormatting sqref="M9">
    <cfRule type="expression" dxfId="647" priority="243" stopIfTrue="1">
      <formula>$I9="TTL"</formula>
    </cfRule>
  </conditionalFormatting>
  <conditionalFormatting sqref="M10">
    <cfRule type="expression" dxfId="646" priority="242" stopIfTrue="1">
      <formula>$I10="TTL"</formula>
    </cfRule>
  </conditionalFormatting>
  <conditionalFormatting sqref="M9">
    <cfRule type="expression" dxfId="645" priority="241" stopIfTrue="1">
      <formula>$I9="TTL"</formula>
    </cfRule>
  </conditionalFormatting>
  <conditionalFormatting sqref="M10">
    <cfRule type="expression" dxfId="644" priority="240" stopIfTrue="1">
      <formula>$I10="TTL"</formula>
    </cfRule>
  </conditionalFormatting>
  <conditionalFormatting sqref="M10">
    <cfRule type="expression" dxfId="643" priority="239" stopIfTrue="1">
      <formula>$I10="TTL"</formula>
    </cfRule>
  </conditionalFormatting>
  <conditionalFormatting sqref="M10">
    <cfRule type="expression" dxfId="642" priority="238" stopIfTrue="1">
      <formula>$I10="TTL"</formula>
    </cfRule>
  </conditionalFormatting>
  <conditionalFormatting sqref="M10">
    <cfRule type="expression" dxfId="641" priority="237" stopIfTrue="1">
      <formula>$I10="TTL"</formula>
    </cfRule>
  </conditionalFormatting>
  <conditionalFormatting sqref="M9">
    <cfRule type="expression" dxfId="640" priority="236" stopIfTrue="1">
      <formula>$I9="TTL"</formula>
    </cfRule>
  </conditionalFormatting>
  <conditionalFormatting sqref="M10">
    <cfRule type="expression" dxfId="639" priority="235" stopIfTrue="1">
      <formula>$I10="TTL"</formula>
    </cfRule>
  </conditionalFormatting>
  <conditionalFormatting sqref="M10">
    <cfRule type="expression" dxfId="638" priority="234" stopIfTrue="1">
      <formula>$I10="TTL"</formula>
    </cfRule>
  </conditionalFormatting>
  <conditionalFormatting sqref="M9">
    <cfRule type="expression" dxfId="637" priority="233" stopIfTrue="1">
      <formula>$I9="TTL"</formula>
    </cfRule>
  </conditionalFormatting>
  <conditionalFormatting sqref="M10">
    <cfRule type="expression" dxfId="636" priority="232" stopIfTrue="1">
      <formula>$I10="TTL"</formula>
    </cfRule>
  </conditionalFormatting>
  <conditionalFormatting sqref="M10">
    <cfRule type="expression" dxfId="635" priority="231" stopIfTrue="1">
      <formula>$I10="TTL"</formula>
    </cfRule>
  </conditionalFormatting>
  <conditionalFormatting sqref="M9">
    <cfRule type="expression" dxfId="634" priority="230" stopIfTrue="1">
      <formula>$I9="TTL"</formula>
    </cfRule>
  </conditionalFormatting>
  <conditionalFormatting sqref="M10">
    <cfRule type="expression" dxfId="633" priority="229" stopIfTrue="1">
      <formula>$I10="TTL"</formula>
    </cfRule>
  </conditionalFormatting>
  <conditionalFormatting sqref="M9">
    <cfRule type="expression" dxfId="632" priority="228" stopIfTrue="1">
      <formula>$I9="TTL"</formula>
    </cfRule>
  </conditionalFormatting>
  <conditionalFormatting sqref="M10">
    <cfRule type="expression" dxfId="631" priority="227" stopIfTrue="1">
      <formula>$I10="TTL"</formula>
    </cfRule>
  </conditionalFormatting>
  <conditionalFormatting sqref="M10">
    <cfRule type="expression" dxfId="630" priority="226" stopIfTrue="1">
      <formula>$I10="TTL"</formula>
    </cfRule>
  </conditionalFormatting>
  <conditionalFormatting sqref="M10">
    <cfRule type="expression" dxfId="629" priority="225" stopIfTrue="1">
      <formula>$I10="TTL"</formula>
    </cfRule>
  </conditionalFormatting>
  <conditionalFormatting sqref="M10">
    <cfRule type="expression" dxfId="628" priority="224" stopIfTrue="1">
      <formula>$I10="TTL"</formula>
    </cfRule>
  </conditionalFormatting>
  <conditionalFormatting sqref="M10">
    <cfRule type="expression" dxfId="627" priority="223" stopIfTrue="1">
      <formula>$I10="TTL"</formula>
    </cfRule>
  </conditionalFormatting>
  <conditionalFormatting sqref="M10">
    <cfRule type="expression" dxfId="626" priority="222" stopIfTrue="1">
      <formula>$I10="TTL"</formula>
    </cfRule>
  </conditionalFormatting>
  <conditionalFormatting sqref="M10">
    <cfRule type="expression" dxfId="625" priority="221" stopIfTrue="1">
      <formula>$I10="TTL"</formula>
    </cfRule>
  </conditionalFormatting>
  <conditionalFormatting sqref="M10">
    <cfRule type="expression" dxfId="624" priority="220" stopIfTrue="1">
      <formula>$I10="TTL"</formula>
    </cfRule>
  </conditionalFormatting>
  <conditionalFormatting sqref="M10">
    <cfRule type="expression" dxfId="623" priority="219" stopIfTrue="1">
      <formula>$I10="TTL"</formula>
    </cfRule>
  </conditionalFormatting>
  <conditionalFormatting sqref="M11:M12">
    <cfRule type="expression" dxfId="622" priority="218" stopIfTrue="1">
      <formula>$I11="TTL"</formula>
    </cfRule>
  </conditionalFormatting>
  <conditionalFormatting sqref="M10">
    <cfRule type="expression" dxfId="621" priority="217" stopIfTrue="1">
      <formula>$I10="TTL"</formula>
    </cfRule>
  </conditionalFormatting>
  <conditionalFormatting sqref="M9">
    <cfRule type="expression" dxfId="620" priority="216" stopIfTrue="1">
      <formula>$I9="TTL"</formula>
    </cfRule>
  </conditionalFormatting>
  <conditionalFormatting sqref="M11:M12">
    <cfRule type="expression" dxfId="619" priority="215" stopIfTrue="1">
      <formula>$I11="TTL"</formula>
    </cfRule>
  </conditionalFormatting>
  <conditionalFormatting sqref="M10">
    <cfRule type="expression" dxfId="618" priority="214" stopIfTrue="1">
      <formula>$I10="TTL"</formula>
    </cfRule>
  </conditionalFormatting>
  <conditionalFormatting sqref="M9">
    <cfRule type="expression" dxfId="617" priority="213" stopIfTrue="1">
      <formula>$I9="TTL"</formula>
    </cfRule>
  </conditionalFormatting>
  <conditionalFormatting sqref="M10">
    <cfRule type="expression" dxfId="616" priority="212" stopIfTrue="1">
      <formula>$I10="TTL"</formula>
    </cfRule>
  </conditionalFormatting>
  <conditionalFormatting sqref="M10">
    <cfRule type="expression" dxfId="615" priority="211" stopIfTrue="1">
      <formula>$I10="TTL"</formula>
    </cfRule>
  </conditionalFormatting>
  <conditionalFormatting sqref="M10">
    <cfRule type="expression" dxfId="614" priority="210" stopIfTrue="1">
      <formula>$I10="TTL"</formula>
    </cfRule>
  </conditionalFormatting>
  <conditionalFormatting sqref="M11:M12">
    <cfRule type="expression" dxfId="613" priority="209" stopIfTrue="1">
      <formula>$I11="TTL"</formula>
    </cfRule>
  </conditionalFormatting>
  <conditionalFormatting sqref="M10">
    <cfRule type="expression" dxfId="612" priority="208" stopIfTrue="1">
      <formula>$I10="TTL"</formula>
    </cfRule>
  </conditionalFormatting>
  <conditionalFormatting sqref="M9">
    <cfRule type="expression" dxfId="611" priority="207" stopIfTrue="1">
      <formula>$I9="TTL"</formula>
    </cfRule>
  </conditionalFormatting>
  <conditionalFormatting sqref="M10">
    <cfRule type="expression" dxfId="610" priority="206" stopIfTrue="1">
      <formula>$I10="TTL"</formula>
    </cfRule>
  </conditionalFormatting>
  <conditionalFormatting sqref="M11:M12">
    <cfRule type="expression" dxfId="609" priority="205" stopIfTrue="1">
      <formula>$I11="TTL"</formula>
    </cfRule>
  </conditionalFormatting>
  <conditionalFormatting sqref="M10">
    <cfRule type="expression" dxfId="608" priority="204" stopIfTrue="1">
      <formula>$I10="TTL"</formula>
    </cfRule>
  </conditionalFormatting>
  <conditionalFormatting sqref="M9">
    <cfRule type="expression" dxfId="607" priority="203" stopIfTrue="1">
      <formula>$I9="TTL"</formula>
    </cfRule>
  </conditionalFormatting>
  <conditionalFormatting sqref="M10">
    <cfRule type="expression" dxfId="606" priority="202" stopIfTrue="1">
      <formula>$I10="TTL"</formula>
    </cfRule>
  </conditionalFormatting>
  <conditionalFormatting sqref="M10">
    <cfRule type="expression" dxfId="605" priority="201" stopIfTrue="1">
      <formula>$I10="TTL"</formula>
    </cfRule>
  </conditionalFormatting>
  <conditionalFormatting sqref="M9">
    <cfRule type="expression" dxfId="604" priority="200" stopIfTrue="1">
      <formula>$I9="TTL"</formula>
    </cfRule>
  </conditionalFormatting>
  <conditionalFormatting sqref="M10">
    <cfRule type="expression" dxfId="603" priority="199" stopIfTrue="1">
      <formula>$I10="TTL"</formula>
    </cfRule>
  </conditionalFormatting>
  <conditionalFormatting sqref="M9">
    <cfRule type="expression" dxfId="602" priority="198" stopIfTrue="1">
      <formula>$I9="TTL"</formula>
    </cfRule>
  </conditionalFormatting>
  <conditionalFormatting sqref="M10">
    <cfRule type="expression" dxfId="601" priority="197" stopIfTrue="1">
      <formula>$I10="TTL"</formula>
    </cfRule>
  </conditionalFormatting>
  <conditionalFormatting sqref="M10">
    <cfRule type="expression" dxfId="600" priority="196" stopIfTrue="1">
      <formula>$I10="TTL"</formula>
    </cfRule>
  </conditionalFormatting>
  <conditionalFormatting sqref="M10">
    <cfRule type="expression" dxfId="599" priority="195" stopIfTrue="1">
      <formula>$I10="TTL"</formula>
    </cfRule>
  </conditionalFormatting>
  <conditionalFormatting sqref="M10">
    <cfRule type="expression" dxfId="598" priority="194" stopIfTrue="1">
      <formula>$I10="TTL"</formula>
    </cfRule>
  </conditionalFormatting>
  <conditionalFormatting sqref="M10">
    <cfRule type="expression" dxfId="597" priority="193" stopIfTrue="1">
      <formula>$I10="TTL"</formula>
    </cfRule>
  </conditionalFormatting>
  <conditionalFormatting sqref="M10">
    <cfRule type="expression" dxfId="596" priority="192" stopIfTrue="1">
      <formula>$I10="TTL"</formula>
    </cfRule>
  </conditionalFormatting>
  <conditionalFormatting sqref="M10">
    <cfRule type="expression" dxfId="595" priority="191" stopIfTrue="1">
      <formula>$I10="TTL"</formula>
    </cfRule>
  </conditionalFormatting>
  <conditionalFormatting sqref="M10">
    <cfRule type="expression" dxfId="594" priority="190" stopIfTrue="1">
      <formula>$I10="TTL"</formula>
    </cfRule>
  </conditionalFormatting>
  <conditionalFormatting sqref="M10">
    <cfRule type="expression" dxfId="593" priority="189" stopIfTrue="1">
      <formula>$I10="TTL"</formula>
    </cfRule>
  </conditionalFormatting>
  <conditionalFormatting sqref="M11:M12">
    <cfRule type="expression" dxfId="592" priority="188" stopIfTrue="1">
      <formula>$I11="TTL"</formula>
    </cfRule>
  </conditionalFormatting>
  <conditionalFormatting sqref="M11:M12">
    <cfRule type="expression" dxfId="591" priority="187" stopIfTrue="1">
      <formula>$I11="TTL"</formula>
    </cfRule>
  </conditionalFormatting>
  <conditionalFormatting sqref="M11:M12">
    <cfRule type="expression" dxfId="590" priority="186" stopIfTrue="1">
      <formula>$I11="TTL"</formula>
    </cfRule>
  </conditionalFormatting>
  <conditionalFormatting sqref="M11:M12">
    <cfRule type="expression" dxfId="589" priority="185" stopIfTrue="1">
      <formula>$I11="TTL"</formula>
    </cfRule>
  </conditionalFormatting>
  <conditionalFormatting sqref="M11:M12">
    <cfRule type="expression" dxfId="588" priority="184" stopIfTrue="1">
      <formula>$I11="TTL"</formula>
    </cfRule>
  </conditionalFormatting>
  <conditionalFormatting sqref="M11:M12">
    <cfRule type="expression" dxfId="587" priority="183" stopIfTrue="1">
      <formula>$I11="TTL"</formula>
    </cfRule>
  </conditionalFormatting>
  <conditionalFormatting sqref="M11:M12">
    <cfRule type="expression" dxfId="586" priority="182" stopIfTrue="1">
      <formula>$I11="TTL"</formula>
    </cfRule>
  </conditionalFormatting>
  <conditionalFormatting sqref="M11:M12">
    <cfRule type="expression" dxfId="585" priority="181" stopIfTrue="1">
      <formula>$I11="TTL"</formula>
    </cfRule>
  </conditionalFormatting>
  <conditionalFormatting sqref="M11:M12">
    <cfRule type="expression" dxfId="584" priority="180" stopIfTrue="1">
      <formula>$I11="TTL"</formula>
    </cfRule>
  </conditionalFormatting>
  <conditionalFormatting sqref="M11:M12">
    <cfRule type="expression" dxfId="583" priority="179" stopIfTrue="1">
      <formula>$I11="TTL"</formula>
    </cfRule>
  </conditionalFormatting>
  <conditionalFormatting sqref="M11:M12">
    <cfRule type="expression" dxfId="582" priority="178" stopIfTrue="1">
      <formula>$I11="TTL"</formula>
    </cfRule>
  </conditionalFormatting>
  <conditionalFormatting sqref="M11:M12">
    <cfRule type="expression" dxfId="581" priority="177" stopIfTrue="1">
      <formula>$I11="TTL"</formula>
    </cfRule>
  </conditionalFormatting>
  <conditionalFormatting sqref="M11:M12">
    <cfRule type="expression" dxfId="580" priority="176" stopIfTrue="1">
      <formula>$I11="TTL"</formula>
    </cfRule>
  </conditionalFormatting>
  <conditionalFormatting sqref="M11:M12">
    <cfRule type="expression" dxfId="579" priority="175" stopIfTrue="1">
      <formula>$I11="TTL"</formula>
    </cfRule>
  </conditionalFormatting>
  <conditionalFormatting sqref="M11:M12">
    <cfRule type="expression" dxfId="578" priority="174" stopIfTrue="1">
      <formula>$I11="TTL"</formula>
    </cfRule>
  </conditionalFormatting>
  <conditionalFormatting sqref="M11:M12">
    <cfRule type="expression" dxfId="577" priority="173" stopIfTrue="1">
      <formula>$I11="TTL"</formula>
    </cfRule>
  </conditionalFormatting>
  <conditionalFormatting sqref="M11:M12">
    <cfRule type="expression" dxfId="576" priority="172" stopIfTrue="1">
      <formula>$I11="TTL"</formula>
    </cfRule>
  </conditionalFormatting>
  <conditionalFormatting sqref="M11:M12">
    <cfRule type="expression" dxfId="575" priority="171" stopIfTrue="1">
      <formula>$I11="TTL"</formula>
    </cfRule>
  </conditionalFormatting>
  <conditionalFormatting sqref="M11:M12">
    <cfRule type="expression" dxfId="574" priority="170" stopIfTrue="1">
      <formula>$I11="TTL"</formula>
    </cfRule>
  </conditionalFormatting>
  <conditionalFormatting sqref="M11:M12">
    <cfRule type="expression" dxfId="573" priority="169" stopIfTrue="1">
      <formula>$I11="TTL"</formula>
    </cfRule>
  </conditionalFormatting>
  <conditionalFormatting sqref="M10">
    <cfRule type="expression" dxfId="572" priority="168" stopIfTrue="1">
      <formula>$I10="TTL"</formula>
    </cfRule>
  </conditionalFormatting>
  <conditionalFormatting sqref="M10">
    <cfRule type="expression" dxfId="571" priority="167" stopIfTrue="1">
      <formula>$I10="TTL"</formula>
    </cfRule>
  </conditionalFormatting>
  <conditionalFormatting sqref="M10">
    <cfRule type="expression" dxfId="570" priority="166" stopIfTrue="1">
      <formula>$I10="TTL"</formula>
    </cfRule>
  </conditionalFormatting>
  <conditionalFormatting sqref="M10">
    <cfRule type="expression" dxfId="569" priority="165" stopIfTrue="1">
      <formula>$I10="TTL"</formula>
    </cfRule>
  </conditionalFormatting>
  <conditionalFormatting sqref="M10">
    <cfRule type="expression" dxfId="568" priority="164" stopIfTrue="1">
      <formula>$I10="TTL"</formula>
    </cfRule>
  </conditionalFormatting>
  <conditionalFormatting sqref="M10">
    <cfRule type="expression" dxfId="567" priority="163" stopIfTrue="1">
      <formula>$I10="TTL"</formula>
    </cfRule>
  </conditionalFormatting>
  <conditionalFormatting sqref="M10">
    <cfRule type="expression" dxfId="566" priority="162" stopIfTrue="1">
      <formula>$I10="TTL"</formula>
    </cfRule>
  </conditionalFormatting>
  <conditionalFormatting sqref="M10">
    <cfRule type="expression" dxfId="565" priority="161" stopIfTrue="1">
      <formula>$I10="TTL"</formula>
    </cfRule>
  </conditionalFormatting>
  <conditionalFormatting sqref="M10">
    <cfRule type="expression" dxfId="564" priority="160" stopIfTrue="1">
      <formula>$I10="TTL"</formula>
    </cfRule>
  </conditionalFormatting>
  <conditionalFormatting sqref="M10">
    <cfRule type="expression" dxfId="563" priority="159" stopIfTrue="1">
      <formula>$I10="TTL"</formula>
    </cfRule>
  </conditionalFormatting>
  <conditionalFormatting sqref="M10">
    <cfRule type="expression" dxfId="562" priority="158" stopIfTrue="1">
      <formula>$I10="TTL"</formula>
    </cfRule>
  </conditionalFormatting>
  <conditionalFormatting sqref="M10">
    <cfRule type="expression" dxfId="561" priority="157" stopIfTrue="1">
      <formula>$I10="TTL"</formula>
    </cfRule>
  </conditionalFormatting>
  <conditionalFormatting sqref="M10">
    <cfRule type="expression" dxfId="560" priority="156" stopIfTrue="1">
      <formula>$I10="TTL"</formula>
    </cfRule>
  </conditionalFormatting>
  <conditionalFormatting sqref="M9">
    <cfRule type="expression" dxfId="559" priority="155" stopIfTrue="1">
      <formula>$I9="TTL"</formula>
    </cfRule>
  </conditionalFormatting>
  <conditionalFormatting sqref="M10">
    <cfRule type="expression" dxfId="558" priority="154" stopIfTrue="1">
      <formula>$I10="TTL"</formula>
    </cfRule>
  </conditionalFormatting>
  <conditionalFormatting sqref="M9">
    <cfRule type="expression" dxfId="557" priority="153" stopIfTrue="1">
      <formula>$I9="TTL"</formula>
    </cfRule>
  </conditionalFormatting>
  <conditionalFormatting sqref="M10">
    <cfRule type="expression" dxfId="556" priority="152" stopIfTrue="1">
      <formula>$I10="TTL"</formula>
    </cfRule>
  </conditionalFormatting>
  <conditionalFormatting sqref="M10">
    <cfRule type="expression" dxfId="555" priority="151" stopIfTrue="1">
      <formula>$I10="TTL"</formula>
    </cfRule>
  </conditionalFormatting>
  <conditionalFormatting sqref="M10">
    <cfRule type="expression" dxfId="554" priority="150" stopIfTrue="1">
      <formula>$I10="TTL"</formula>
    </cfRule>
  </conditionalFormatting>
  <conditionalFormatting sqref="M10">
    <cfRule type="expression" dxfId="553" priority="149" stopIfTrue="1">
      <formula>$I10="TTL"</formula>
    </cfRule>
  </conditionalFormatting>
  <conditionalFormatting sqref="M9">
    <cfRule type="expression" dxfId="552" priority="148" stopIfTrue="1">
      <formula>$I9="TTL"</formula>
    </cfRule>
  </conditionalFormatting>
  <conditionalFormatting sqref="M10">
    <cfRule type="expression" dxfId="551" priority="147" stopIfTrue="1">
      <formula>$I10="TTL"</formula>
    </cfRule>
  </conditionalFormatting>
  <conditionalFormatting sqref="M10">
    <cfRule type="expression" dxfId="550" priority="146" stopIfTrue="1">
      <formula>$I10="TTL"</formula>
    </cfRule>
  </conditionalFormatting>
  <conditionalFormatting sqref="M9">
    <cfRule type="expression" dxfId="549" priority="145" stopIfTrue="1">
      <formula>$I9="TTL"</formula>
    </cfRule>
  </conditionalFormatting>
  <conditionalFormatting sqref="M10">
    <cfRule type="expression" dxfId="548" priority="144" stopIfTrue="1">
      <formula>$I10="TTL"</formula>
    </cfRule>
  </conditionalFormatting>
  <conditionalFormatting sqref="M10">
    <cfRule type="expression" dxfId="547" priority="143" stopIfTrue="1">
      <formula>$I10="TTL"</formula>
    </cfRule>
  </conditionalFormatting>
  <conditionalFormatting sqref="M9">
    <cfRule type="expression" dxfId="546" priority="142" stopIfTrue="1">
      <formula>$I9="TTL"</formula>
    </cfRule>
  </conditionalFormatting>
  <conditionalFormatting sqref="M10">
    <cfRule type="expression" dxfId="545" priority="141" stopIfTrue="1">
      <formula>$I10="TTL"</formula>
    </cfRule>
  </conditionalFormatting>
  <conditionalFormatting sqref="M9">
    <cfRule type="expression" dxfId="544" priority="140" stopIfTrue="1">
      <formula>$I9="TTL"</formula>
    </cfRule>
  </conditionalFormatting>
  <conditionalFormatting sqref="M10">
    <cfRule type="expression" dxfId="543" priority="139" stopIfTrue="1">
      <formula>$I10="TTL"</formula>
    </cfRule>
  </conditionalFormatting>
  <conditionalFormatting sqref="M10">
    <cfRule type="expression" dxfId="542" priority="138" stopIfTrue="1">
      <formula>$I10="TTL"</formula>
    </cfRule>
  </conditionalFormatting>
  <conditionalFormatting sqref="M10">
    <cfRule type="expression" dxfId="541" priority="137" stopIfTrue="1">
      <formula>$I10="TTL"</formula>
    </cfRule>
  </conditionalFormatting>
  <conditionalFormatting sqref="M10">
    <cfRule type="expression" dxfId="540" priority="136" stopIfTrue="1">
      <formula>$I10="TTL"</formula>
    </cfRule>
  </conditionalFormatting>
  <conditionalFormatting sqref="M10">
    <cfRule type="expression" dxfId="539" priority="135" stopIfTrue="1">
      <formula>$I10="TTL"</formula>
    </cfRule>
  </conditionalFormatting>
  <conditionalFormatting sqref="M10">
    <cfRule type="expression" dxfId="538" priority="134" stopIfTrue="1">
      <formula>$I10="TTL"</formula>
    </cfRule>
  </conditionalFormatting>
  <conditionalFormatting sqref="M10">
    <cfRule type="expression" dxfId="537" priority="133" stopIfTrue="1">
      <formula>$I10="TTL"</formula>
    </cfRule>
  </conditionalFormatting>
  <conditionalFormatting sqref="M10">
    <cfRule type="expression" dxfId="536" priority="132" stopIfTrue="1">
      <formula>$I10="TTL"</formula>
    </cfRule>
  </conditionalFormatting>
  <conditionalFormatting sqref="M10">
    <cfRule type="expression" dxfId="535" priority="131" stopIfTrue="1">
      <formula>$I10="TTL"</formula>
    </cfRule>
  </conditionalFormatting>
  <conditionalFormatting sqref="M11:M12">
    <cfRule type="expression" dxfId="534" priority="130" stopIfTrue="1">
      <formula>$I11="TTL"</formula>
    </cfRule>
  </conditionalFormatting>
  <conditionalFormatting sqref="M11:M12">
    <cfRule type="expression" dxfId="533" priority="129" stopIfTrue="1">
      <formula>$I11="TTL"</formula>
    </cfRule>
  </conditionalFormatting>
  <conditionalFormatting sqref="M11:M12">
    <cfRule type="expression" dxfId="532" priority="128" stopIfTrue="1">
      <formula>$I11="TTL"</formula>
    </cfRule>
  </conditionalFormatting>
  <conditionalFormatting sqref="M11:M12">
    <cfRule type="expression" dxfId="531" priority="127" stopIfTrue="1">
      <formula>$I11="TTL"</formula>
    </cfRule>
  </conditionalFormatting>
  <conditionalFormatting sqref="M11:M12">
    <cfRule type="expression" dxfId="530" priority="126" stopIfTrue="1">
      <formula>$I11="TTL"</formula>
    </cfRule>
  </conditionalFormatting>
  <conditionalFormatting sqref="M11:M12">
    <cfRule type="expression" dxfId="529" priority="125" stopIfTrue="1">
      <formula>$I11="TTL"</formula>
    </cfRule>
  </conditionalFormatting>
  <conditionalFormatting sqref="M11:M12">
    <cfRule type="expression" dxfId="528" priority="124" stopIfTrue="1">
      <formula>$I11="TTL"</formula>
    </cfRule>
  </conditionalFormatting>
  <conditionalFormatting sqref="M11:M12">
    <cfRule type="expression" dxfId="527" priority="123" stopIfTrue="1">
      <formula>$I11="TTL"</formula>
    </cfRule>
  </conditionalFormatting>
  <conditionalFormatting sqref="M11:M12">
    <cfRule type="expression" dxfId="526" priority="122" stopIfTrue="1">
      <formula>$I11="TTL"</formula>
    </cfRule>
  </conditionalFormatting>
  <conditionalFormatting sqref="M11:M12">
    <cfRule type="expression" dxfId="525" priority="121" stopIfTrue="1">
      <formula>$I11="TTL"</formula>
    </cfRule>
  </conditionalFormatting>
  <conditionalFormatting sqref="M11:M12">
    <cfRule type="expression" dxfId="524" priority="120" stopIfTrue="1">
      <formula>$I11="TTL"</formula>
    </cfRule>
  </conditionalFormatting>
  <conditionalFormatting sqref="M11:M12">
    <cfRule type="expression" dxfId="523" priority="119" stopIfTrue="1">
      <formula>$I11="TTL"</formula>
    </cfRule>
  </conditionalFormatting>
  <conditionalFormatting sqref="M11:M12">
    <cfRule type="expression" dxfId="522" priority="118" stopIfTrue="1">
      <formula>$I11="TTL"</formula>
    </cfRule>
  </conditionalFormatting>
  <conditionalFormatting sqref="M11:M12">
    <cfRule type="expression" dxfId="521" priority="117" stopIfTrue="1">
      <formula>$I11="TTL"</formula>
    </cfRule>
  </conditionalFormatting>
  <conditionalFormatting sqref="M11:M12">
    <cfRule type="expression" dxfId="520" priority="116" stopIfTrue="1">
      <formula>$I11="TTL"</formula>
    </cfRule>
  </conditionalFormatting>
  <conditionalFormatting sqref="M11:M12">
    <cfRule type="expression" dxfId="519" priority="115" stopIfTrue="1">
      <formula>$I11="TTL"</formula>
    </cfRule>
  </conditionalFormatting>
  <conditionalFormatting sqref="M11:M12">
    <cfRule type="expression" dxfId="518" priority="114" stopIfTrue="1">
      <formula>$I11="TTL"</formula>
    </cfRule>
  </conditionalFormatting>
  <conditionalFormatting sqref="M11:M12">
    <cfRule type="expression" dxfId="517" priority="113" stopIfTrue="1">
      <formula>$I11="TTL"</formula>
    </cfRule>
  </conditionalFormatting>
  <conditionalFormatting sqref="M11:M12">
    <cfRule type="expression" dxfId="516" priority="112" stopIfTrue="1">
      <formula>$I11="TTL"</formula>
    </cfRule>
  </conditionalFormatting>
  <conditionalFormatting sqref="M11:M12">
    <cfRule type="expression" dxfId="515" priority="111" stopIfTrue="1">
      <formula>$I11="TTL"</formula>
    </cfRule>
  </conditionalFormatting>
  <conditionalFormatting sqref="M11:M12">
    <cfRule type="expression" dxfId="514" priority="110" stopIfTrue="1">
      <formula>$I11="TTL"</formula>
    </cfRule>
  </conditionalFormatting>
  <conditionalFormatting sqref="M11:M12">
    <cfRule type="expression" dxfId="513" priority="109" stopIfTrue="1">
      <formula>$I11="TTL"</formula>
    </cfRule>
  </conditionalFormatting>
  <conditionalFormatting sqref="M11:M12">
    <cfRule type="expression" dxfId="512" priority="108" stopIfTrue="1">
      <formula>$I11="TTL"</formula>
    </cfRule>
  </conditionalFormatting>
  <conditionalFormatting sqref="M11:M12">
    <cfRule type="expression" dxfId="511" priority="107" stopIfTrue="1">
      <formula>$I11="TTL"</formula>
    </cfRule>
  </conditionalFormatting>
  <conditionalFormatting sqref="M11:M12">
    <cfRule type="expression" dxfId="510" priority="106" stopIfTrue="1">
      <formula>$I11="TTL"</formula>
    </cfRule>
  </conditionalFormatting>
  <conditionalFormatting sqref="M11:M12">
    <cfRule type="expression" dxfId="509" priority="105" stopIfTrue="1">
      <formula>$I11="TTL"</formula>
    </cfRule>
  </conditionalFormatting>
  <conditionalFormatting sqref="M11:M12">
    <cfRule type="expression" dxfId="508" priority="104" stopIfTrue="1">
      <formula>$I11="TTL"</formula>
    </cfRule>
  </conditionalFormatting>
  <conditionalFormatting sqref="M11:M12">
    <cfRule type="expression" dxfId="507" priority="103" stopIfTrue="1">
      <formula>$I11="TTL"</formula>
    </cfRule>
  </conditionalFormatting>
  <conditionalFormatting sqref="M11:M12">
    <cfRule type="expression" dxfId="506" priority="102" stopIfTrue="1">
      <formula>$I11="TTL"</formula>
    </cfRule>
  </conditionalFormatting>
  <conditionalFormatting sqref="M11:M12">
    <cfRule type="expression" dxfId="505" priority="101" stopIfTrue="1">
      <formula>$I11="TTL"</formula>
    </cfRule>
  </conditionalFormatting>
  <conditionalFormatting sqref="M11:M12">
    <cfRule type="expression" dxfId="504" priority="100" stopIfTrue="1">
      <formula>$I11="TTL"</formula>
    </cfRule>
  </conditionalFormatting>
  <conditionalFormatting sqref="M11:M12">
    <cfRule type="expression" dxfId="503" priority="99" stopIfTrue="1">
      <formula>$I11="TTL"</formula>
    </cfRule>
  </conditionalFormatting>
  <conditionalFormatting sqref="M11:M12">
    <cfRule type="expression" dxfId="502" priority="98" stopIfTrue="1">
      <formula>$I11="TTL"</formula>
    </cfRule>
  </conditionalFormatting>
  <conditionalFormatting sqref="M11:M12">
    <cfRule type="expression" dxfId="501" priority="97" stopIfTrue="1">
      <formula>$I11="TTL"</formula>
    </cfRule>
  </conditionalFormatting>
  <conditionalFormatting sqref="M11:M12">
    <cfRule type="expression" dxfId="500" priority="96" stopIfTrue="1">
      <formula>$I11="TTL"</formula>
    </cfRule>
  </conditionalFormatting>
  <conditionalFormatting sqref="M11:M12">
    <cfRule type="expression" dxfId="499" priority="95" stopIfTrue="1">
      <formula>$I11="TTL"</formula>
    </cfRule>
  </conditionalFormatting>
  <conditionalFormatting sqref="M11:M12">
    <cfRule type="expression" dxfId="498" priority="94" stopIfTrue="1">
      <formula>$I11="TTL"</formula>
    </cfRule>
  </conditionalFormatting>
  <conditionalFormatting sqref="M11:M12">
    <cfRule type="expression" dxfId="497" priority="93" stopIfTrue="1">
      <formula>$I11="TTL"</formula>
    </cfRule>
  </conditionalFormatting>
  <conditionalFormatting sqref="M11:M12">
    <cfRule type="expression" dxfId="496" priority="92" stopIfTrue="1">
      <formula>$I11="TTL"</formula>
    </cfRule>
  </conditionalFormatting>
  <conditionalFormatting sqref="M11:M12">
    <cfRule type="expression" dxfId="495" priority="91" stopIfTrue="1">
      <formula>$I11="TTL"</formula>
    </cfRule>
  </conditionalFormatting>
  <conditionalFormatting sqref="M11:M12">
    <cfRule type="expression" dxfId="494" priority="90" stopIfTrue="1">
      <formula>$I11="TTL"</formula>
    </cfRule>
  </conditionalFormatting>
  <conditionalFormatting sqref="M11:M12">
    <cfRule type="expression" dxfId="493" priority="89" stopIfTrue="1">
      <formula>$I11="TTL"</formula>
    </cfRule>
  </conditionalFormatting>
  <conditionalFormatting sqref="M11:M12">
    <cfRule type="expression" dxfId="492" priority="88" stopIfTrue="1">
      <formula>$I11="TTL"</formula>
    </cfRule>
  </conditionalFormatting>
  <conditionalFormatting sqref="M11:M12">
    <cfRule type="expression" dxfId="491" priority="87" stopIfTrue="1">
      <formula>$I11="TTL"</formula>
    </cfRule>
  </conditionalFormatting>
  <conditionalFormatting sqref="M11:M12">
    <cfRule type="expression" dxfId="490" priority="86" stopIfTrue="1">
      <formula>$I11="TTL"</formula>
    </cfRule>
  </conditionalFormatting>
  <conditionalFormatting sqref="M11:M12">
    <cfRule type="expression" dxfId="489" priority="85" stopIfTrue="1">
      <formula>$I11="TTL"</formula>
    </cfRule>
  </conditionalFormatting>
  <conditionalFormatting sqref="M11:M12">
    <cfRule type="expression" dxfId="488" priority="84" stopIfTrue="1">
      <formula>$I11="TTL"</formula>
    </cfRule>
  </conditionalFormatting>
  <conditionalFormatting sqref="M11:M12">
    <cfRule type="expression" dxfId="487" priority="83" stopIfTrue="1">
      <formula>$I11="TTL"</formula>
    </cfRule>
  </conditionalFormatting>
  <conditionalFormatting sqref="M10">
    <cfRule type="expression" dxfId="486" priority="82" stopIfTrue="1">
      <formula>$I10="TTL"</formula>
    </cfRule>
  </conditionalFormatting>
  <conditionalFormatting sqref="M9">
    <cfRule type="expression" dxfId="485" priority="81" stopIfTrue="1">
      <formula>$I9="TTL"</formula>
    </cfRule>
  </conditionalFormatting>
  <conditionalFormatting sqref="M10">
    <cfRule type="expression" dxfId="484" priority="80" stopIfTrue="1">
      <formula>$I10="TTL"</formula>
    </cfRule>
  </conditionalFormatting>
  <conditionalFormatting sqref="M9">
    <cfRule type="expression" dxfId="483" priority="79" stopIfTrue="1">
      <formula>$I9="TTL"</formula>
    </cfRule>
  </conditionalFormatting>
  <conditionalFormatting sqref="M10">
    <cfRule type="expression" dxfId="482" priority="78" stopIfTrue="1">
      <formula>$I10="TTL"</formula>
    </cfRule>
  </conditionalFormatting>
  <conditionalFormatting sqref="M10">
    <cfRule type="expression" dxfId="481" priority="77" stopIfTrue="1">
      <formula>$I10="TTL"</formula>
    </cfRule>
  </conditionalFormatting>
  <conditionalFormatting sqref="M10">
    <cfRule type="expression" dxfId="480" priority="76" stopIfTrue="1">
      <formula>$I10="TTL"</formula>
    </cfRule>
  </conditionalFormatting>
  <conditionalFormatting sqref="M10">
    <cfRule type="expression" dxfId="479" priority="75" stopIfTrue="1">
      <formula>$I10="TTL"</formula>
    </cfRule>
  </conditionalFormatting>
  <conditionalFormatting sqref="M9">
    <cfRule type="expression" dxfId="478" priority="74" stopIfTrue="1">
      <formula>$I9="TTL"</formula>
    </cfRule>
  </conditionalFormatting>
  <conditionalFormatting sqref="M10">
    <cfRule type="expression" dxfId="477" priority="73" stopIfTrue="1">
      <formula>$I10="TTL"</formula>
    </cfRule>
  </conditionalFormatting>
  <conditionalFormatting sqref="M10">
    <cfRule type="expression" dxfId="476" priority="72" stopIfTrue="1">
      <formula>$I10="TTL"</formula>
    </cfRule>
  </conditionalFormatting>
  <conditionalFormatting sqref="M9">
    <cfRule type="expression" dxfId="475" priority="71" stopIfTrue="1">
      <formula>$I9="TTL"</formula>
    </cfRule>
  </conditionalFormatting>
  <conditionalFormatting sqref="M10">
    <cfRule type="expression" dxfId="474" priority="70" stopIfTrue="1">
      <formula>$I10="TTL"</formula>
    </cfRule>
  </conditionalFormatting>
  <conditionalFormatting sqref="M10">
    <cfRule type="expression" dxfId="473" priority="69" stopIfTrue="1">
      <formula>$I10="TTL"</formula>
    </cfRule>
  </conditionalFormatting>
  <conditionalFormatting sqref="M9">
    <cfRule type="expression" dxfId="472" priority="68" stopIfTrue="1">
      <formula>$I9="TTL"</formula>
    </cfRule>
  </conditionalFormatting>
  <conditionalFormatting sqref="M10">
    <cfRule type="expression" dxfId="471" priority="67" stopIfTrue="1">
      <formula>$I10="TTL"</formula>
    </cfRule>
  </conditionalFormatting>
  <conditionalFormatting sqref="M9">
    <cfRule type="expression" dxfId="470" priority="66" stopIfTrue="1">
      <formula>$I9="TTL"</formula>
    </cfRule>
  </conditionalFormatting>
  <conditionalFormatting sqref="M10">
    <cfRule type="expression" dxfId="469" priority="65" stopIfTrue="1">
      <formula>$I10="TTL"</formula>
    </cfRule>
  </conditionalFormatting>
  <conditionalFormatting sqref="M10">
    <cfRule type="expression" dxfId="468" priority="64" stopIfTrue="1">
      <formula>$I10="TTL"</formula>
    </cfRule>
  </conditionalFormatting>
  <conditionalFormatting sqref="M10">
    <cfRule type="expression" dxfId="467" priority="63" stopIfTrue="1">
      <formula>$I10="TTL"</formula>
    </cfRule>
  </conditionalFormatting>
  <conditionalFormatting sqref="M10">
    <cfRule type="expression" dxfId="466" priority="62" stopIfTrue="1">
      <formula>$I10="TTL"</formula>
    </cfRule>
  </conditionalFormatting>
  <conditionalFormatting sqref="M10">
    <cfRule type="expression" dxfId="465" priority="61" stopIfTrue="1">
      <formula>$I10="TTL"</formula>
    </cfRule>
  </conditionalFormatting>
  <conditionalFormatting sqref="M10">
    <cfRule type="expression" dxfId="464" priority="60" stopIfTrue="1">
      <formula>$I10="TTL"</formula>
    </cfRule>
  </conditionalFormatting>
  <conditionalFormatting sqref="M10">
    <cfRule type="expression" dxfId="463" priority="59" stopIfTrue="1">
      <formula>$I10="TTL"</formula>
    </cfRule>
  </conditionalFormatting>
  <conditionalFormatting sqref="M10">
    <cfRule type="expression" dxfId="462" priority="58" stopIfTrue="1">
      <formula>$I10="TTL"</formula>
    </cfRule>
  </conditionalFormatting>
  <conditionalFormatting sqref="M10">
    <cfRule type="expression" dxfId="461" priority="57" stopIfTrue="1">
      <formula>$I10="TTL"</formula>
    </cfRule>
  </conditionalFormatting>
  <conditionalFormatting sqref="M10">
    <cfRule type="expression" dxfId="460" priority="56" stopIfTrue="1">
      <formula>$I10="TTL"</formula>
    </cfRule>
  </conditionalFormatting>
  <conditionalFormatting sqref="M10">
    <cfRule type="expression" dxfId="459" priority="55" stopIfTrue="1">
      <formula>$I10="TTL"</formula>
    </cfRule>
  </conditionalFormatting>
  <conditionalFormatting sqref="M10">
    <cfRule type="expression" dxfId="458" priority="54" stopIfTrue="1">
      <formula>$I10="TTL"</formula>
    </cfRule>
  </conditionalFormatting>
  <conditionalFormatting sqref="M10">
    <cfRule type="expression" dxfId="457" priority="53" stopIfTrue="1">
      <formula>$I10="TTL"</formula>
    </cfRule>
  </conditionalFormatting>
  <conditionalFormatting sqref="M10">
    <cfRule type="expression" dxfId="456" priority="52" stopIfTrue="1">
      <formula>$I10="TTL"</formula>
    </cfRule>
  </conditionalFormatting>
  <conditionalFormatting sqref="M10">
    <cfRule type="expression" dxfId="455" priority="51" stopIfTrue="1">
      <formula>$I10="TTL"</formula>
    </cfRule>
  </conditionalFormatting>
  <conditionalFormatting sqref="M10">
    <cfRule type="expression" dxfId="454" priority="50" stopIfTrue="1">
      <formula>$I10="TTL"</formula>
    </cfRule>
  </conditionalFormatting>
  <conditionalFormatting sqref="M10">
    <cfRule type="expression" dxfId="453" priority="49" stopIfTrue="1">
      <formula>$I10="TTL"</formula>
    </cfRule>
  </conditionalFormatting>
  <conditionalFormatting sqref="M10">
    <cfRule type="expression" dxfId="452" priority="48" stopIfTrue="1">
      <formula>$I10="TTL"</formula>
    </cfRule>
  </conditionalFormatting>
  <conditionalFormatting sqref="M10">
    <cfRule type="expression" dxfId="451" priority="47" stopIfTrue="1">
      <formula>$I10="TTL"</formula>
    </cfRule>
  </conditionalFormatting>
  <conditionalFormatting sqref="M10">
    <cfRule type="expression" dxfId="450" priority="46" stopIfTrue="1">
      <formula>$I10="TTL"</formula>
    </cfRule>
  </conditionalFormatting>
  <conditionalFormatting sqref="M10">
    <cfRule type="expression" dxfId="449" priority="45" stopIfTrue="1">
      <formula>$I10="TTL"</formula>
    </cfRule>
  </conditionalFormatting>
  <conditionalFormatting sqref="M10">
    <cfRule type="expression" dxfId="448" priority="44" stopIfTrue="1">
      <formula>$I10="TTL"</formula>
    </cfRule>
  </conditionalFormatting>
  <conditionalFormatting sqref="M10">
    <cfRule type="expression" dxfId="447" priority="43" stopIfTrue="1">
      <formula>$I10="TTL"</formula>
    </cfRule>
  </conditionalFormatting>
  <conditionalFormatting sqref="M10">
    <cfRule type="expression" dxfId="446" priority="42" stopIfTrue="1">
      <formula>$I10="TTL"</formula>
    </cfRule>
  </conditionalFormatting>
  <conditionalFormatting sqref="M10">
    <cfRule type="expression" dxfId="445" priority="41" stopIfTrue="1">
      <formula>$I10="TTL"</formula>
    </cfRule>
  </conditionalFormatting>
  <conditionalFormatting sqref="M10">
    <cfRule type="expression" dxfId="444" priority="40" stopIfTrue="1">
      <formula>$I10="TTL"</formula>
    </cfRule>
  </conditionalFormatting>
  <conditionalFormatting sqref="M10">
    <cfRule type="expression" dxfId="443" priority="39" stopIfTrue="1">
      <formula>$I10="TTL"</formula>
    </cfRule>
  </conditionalFormatting>
  <conditionalFormatting sqref="M10">
    <cfRule type="expression" dxfId="442" priority="38" stopIfTrue="1">
      <formula>$I10="TTL"</formula>
    </cfRule>
  </conditionalFormatting>
  <conditionalFormatting sqref="M10">
    <cfRule type="expression" dxfId="441" priority="37" stopIfTrue="1">
      <formula>$I10="TTL"</formula>
    </cfRule>
  </conditionalFormatting>
  <conditionalFormatting sqref="M10">
    <cfRule type="expression" dxfId="440" priority="36" stopIfTrue="1">
      <formula>$I10="TTL"</formula>
    </cfRule>
  </conditionalFormatting>
  <conditionalFormatting sqref="M10">
    <cfRule type="expression" dxfId="439" priority="35" stopIfTrue="1">
      <formula>$I10="TTL"</formula>
    </cfRule>
  </conditionalFormatting>
  <conditionalFormatting sqref="M10">
    <cfRule type="expression" dxfId="438" priority="34" stopIfTrue="1">
      <formula>$I10="TTL"</formula>
    </cfRule>
  </conditionalFormatting>
  <conditionalFormatting sqref="M10">
    <cfRule type="expression" dxfId="437" priority="33" stopIfTrue="1">
      <formula>$I10="TTL"</formula>
    </cfRule>
  </conditionalFormatting>
  <conditionalFormatting sqref="M10">
    <cfRule type="expression" dxfId="436" priority="32" stopIfTrue="1">
      <formula>$I10="TTL"</formula>
    </cfRule>
  </conditionalFormatting>
  <conditionalFormatting sqref="M9">
    <cfRule type="expression" dxfId="435" priority="31" stopIfTrue="1">
      <formula>$I9="TTL"</formula>
    </cfRule>
  </conditionalFormatting>
  <conditionalFormatting sqref="M10">
    <cfRule type="expression" dxfId="434" priority="30" stopIfTrue="1">
      <formula>$I10="TTL"</formula>
    </cfRule>
  </conditionalFormatting>
  <conditionalFormatting sqref="M9">
    <cfRule type="expression" dxfId="433" priority="29" stopIfTrue="1">
      <formula>$I9="TTL"</formula>
    </cfRule>
  </conditionalFormatting>
  <conditionalFormatting sqref="M10">
    <cfRule type="expression" dxfId="432" priority="28" stopIfTrue="1">
      <formula>$I10="TTL"</formula>
    </cfRule>
  </conditionalFormatting>
  <conditionalFormatting sqref="M10">
    <cfRule type="expression" dxfId="431" priority="27" stopIfTrue="1">
      <formula>$I10="TTL"</formula>
    </cfRule>
  </conditionalFormatting>
  <conditionalFormatting sqref="M10">
    <cfRule type="expression" dxfId="430" priority="26" stopIfTrue="1">
      <formula>$I10="TTL"</formula>
    </cfRule>
  </conditionalFormatting>
  <conditionalFormatting sqref="M10">
    <cfRule type="expression" dxfId="429" priority="25" stopIfTrue="1">
      <formula>$I10="TTL"</formula>
    </cfRule>
  </conditionalFormatting>
  <conditionalFormatting sqref="M9">
    <cfRule type="expression" dxfId="428" priority="24" stopIfTrue="1">
      <formula>$I9="TTL"</formula>
    </cfRule>
  </conditionalFormatting>
  <conditionalFormatting sqref="M10">
    <cfRule type="expression" dxfId="427" priority="23" stopIfTrue="1">
      <formula>$I10="TTL"</formula>
    </cfRule>
  </conditionalFormatting>
  <conditionalFormatting sqref="M10">
    <cfRule type="expression" dxfId="426" priority="22" stopIfTrue="1">
      <formula>$I10="TTL"</formula>
    </cfRule>
  </conditionalFormatting>
  <conditionalFormatting sqref="M9">
    <cfRule type="expression" dxfId="425" priority="21" stopIfTrue="1">
      <formula>$I9="TTL"</formula>
    </cfRule>
  </conditionalFormatting>
  <conditionalFormatting sqref="M10">
    <cfRule type="expression" dxfId="424" priority="20" stopIfTrue="1">
      <formula>$I10="TTL"</formula>
    </cfRule>
  </conditionalFormatting>
  <conditionalFormatting sqref="M10">
    <cfRule type="expression" dxfId="423" priority="19" stopIfTrue="1">
      <formula>$I10="TTL"</formula>
    </cfRule>
  </conditionalFormatting>
  <conditionalFormatting sqref="M9">
    <cfRule type="expression" dxfId="422" priority="18" stopIfTrue="1">
      <formula>$I9="TTL"</formula>
    </cfRule>
  </conditionalFormatting>
  <conditionalFormatting sqref="M10">
    <cfRule type="expression" dxfId="421" priority="17" stopIfTrue="1">
      <formula>$I10="TTL"</formula>
    </cfRule>
  </conditionalFormatting>
  <conditionalFormatting sqref="M9">
    <cfRule type="expression" dxfId="420" priority="16" stopIfTrue="1">
      <formula>$I9="TTL"</formula>
    </cfRule>
  </conditionalFormatting>
  <conditionalFormatting sqref="M10">
    <cfRule type="expression" dxfId="419" priority="15" stopIfTrue="1">
      <formula>$I10="TTL"</formula>
    </cfRule>
  </conditionalFormatting>
  <conditionalFormatting sqref="M10">
    <cfRule type="expression" dxfId="418" priority="14" stopIfTrue="1">
      <formula>$I10="TTL"</formula>
    </cfRule>
  </conditionalFormatting>
  <conditionalFormatting sqref="M10">
    <cfRule type="expression" dxfId="417" priority="13" stopIfTrue="1">
      <formula>$I10="TTL"</formula>
    </cfRule>
  </conditionalFormatting>
  <conditionalFormatting sqref="M10">
    <cfRule type="expression" dxfId="416" priority="12" stopIfTrue="1">
      <formula>$I10="TTL"</formula>
    </cfRule>
  </conditionalFormatting>
  <conditionalFormatting sqref="M10">
    <cfRule type="expression" dxfId="415" priority="11" stopIfTrue="1">
      <formula>$I10="TTL"</formula>
    </cfRule>
  </conditionalFormatting>
  <conditionalFormatting sqref="M10">
    <cfRule type="expression" dxfId="414" priority="10" stopIfTrue="1">
      <formula>$I10="TTL"</formula>
    </cfRule>
  </conditionalFormatting>
  <conditionalFormatting sqref="M10">
    <cfRule type="expression" dxfId="413" priority="9" stopIfTrue="1">
      <formula>$I10="TTL"</formula>
    </cfRule>
  </conditionalFormatting>
  <conditionalFormatting sqref="M10">
    <cfRule type="expression" dxfId="412" priority="8" stopIfTrue="1">
      <formula>$I10="TTL"</formula>
    </cfRule>
  </conditionalFormatting>
  <conditionalFormatting sqref="M10">
    <cfRule type="expression" dxfId="411" priority="7" stopIfTrue="1">
      <formula>$I10="TTL"</formula>
    </cfRule>
  </conditionalFormatting>
  <conditionalFormatting sqref="M10">
    <cfRule type="expression" dxfId="410" priority="6" stopIfTrue="1">
      <formula>$I10="TTL"</formula>
    </cfRule>
  </conditionalFormatting>
  <conditionalFormatting sqref="M10">
    <cfRule type="expression" dxfId="409" priority="5" stopIfTrue="1">
      <formula>$I10="TTL"</formula>
    </cfRule>
  </conditionalFormatting>
  <conditionalFormatting sqref="M10">
    <cfRule type="expression" dxfId="408" priority="4" stopIfTrue="1">
      <formula>$I10="TTL"</formula>
    </cfRule>
  </conditionalFormatting>
  <conditionalFormatting sqref="M10">
    <cfRule type="expression" dxfId="407" priority="3" stopIfTrue="1">
      <formula>$I10="TTL"</formula>
    </cfRule>
  </conditionalFormatting>
  <conditionalFormatting sqref="M10">
    <cfRule type="expression" dxfId="406" priority="2" stopIfTrue="1">
      <formula>$I10="TTL"</formula>
    </cfRule>
  </conditionalFormatting>
  <conditionalFormatting sqref="M10">
    <cfRule type="expression" dxfId="405" priority="1" stopIfTrue="1">
      <formula>$I10="TTL"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22" max="26" man="1"/>
    <brk id="3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</sheetPr>
  <dimension ref="A1:AH94"/>
  <sheetViews>
    <sheetView showGridLines="0" showZeros="0" zoomScale="75" zoomScaleNormal="75" workbookViewId="0">
      <pane xSplit="15" ySplit="8" topLeftCell="P85" activePane="bottomRight" state="frozen"/>
      <selection activeCell="B39" sqref="B39"/>
      <selection pane="topRight" activeCell="B39" sqref="B39"/>
      <selection pane="bottomLeft" activeCell="B39" sqref="B39"/>
      <selection pane="bottomRight" activeCell="U8" sqref="U8"/>
    </sheetView>
  </sheetViews>
  <sheetFormatPr defaultRowHeight="13.5" outlineLevelCol="1"/>
  <cols>
    <col min="1" max="1" width="3.33203125" style="326" hidden="1" customWidth="1" outlineLevel="1"/>
    <col min="2" max="2" width="15.33203125" style="350" hidden="1" customWidth="1" outlineLevel="1"/>
    <col min="3" max="3" width="5.6640625" style="350" hidden="1" customWidth="1" outlineLevel="1"/>
    <col min="4" max="4" width="17.5546875" style="350" hidden="1" customWidth="1" outlineLevel="1"/>
    <col min="5" max="5" width="5.6640625" style="350" hidden="1" customWidth="1" outlineLevel="1"/>
    <col min="6" max="6" width="5.6640625" style="387" hidden="1" customWidth="1" outlineLevel="1"/>
    <col min="7" max="7" width="7.44140625" style="387" hidden="1" customWidth="1" outlineLevel="1"/>
    <col min="8" max="8" width="1.109375" style="326" customWidth="1" collapsed="1"/>
    <col min="9" max="9" width="9.77734375" style="326" customWidth="1"/>
    <col min="10" max="14" width="9.77734375" style="331" customWidth="1"/>
    <col min="15" max="15" width="12.21875" style="331" bestFit="1" customWidth="1"/>
    <col min="16" max="19" width="9.77734375" style="368" customWidth="1"/>
    <col min="20" max="20" width="9.77734375" style="328" customWidth="1"/>
    <col min="21" max="21" width="9.77734375" style="370" customWidth="1"/>
    <col min="22" max="22" width="9.77734375" style="337" customWidth="1"/>
    <col min="23" max="24" width="9.77734375" style="338" customWidth="1"/>
    <col min="25" max="25" width="9.77734375" style="326" customWidth="1"/>
    <col min="26" max="26" width="9.77734375" style="340" customWidth="1"/>
    <col min="27" max="28" width="9.77734375" style="351" customWidth="1"/>
    <col min="29" max="29" width="9.77734375" style="326" customWidth="1"/>
    <col min="30" max="30" width="9.77734375" style="358" customWidth="1"/>
    <col min="31" max="31" width="9.77734375" style="351" customWidth="1"/>
    <col min="32" max="32" width="9.6640625" style="333" bestFit="1" customWidth="1"/>
    <col min="33" max="33" width="11.6640625" style="333" customWidth="1"/>
    <col min="34" max="34" width="8.88671875" style="333"/>
    <col min="35" max="35" width="6.44140625" style="333" customWidth="1"/>
    <col min="36" max="37" width="8.88671875" style="333"/>
    <col min="38" max="38" width="7.5546875" style="333" customWidth="1"/>
    <col min="39" max="16384" width="8.88671875" style="333"/>
  </cols>
  <sheetData>
    <row r="1" spans="1:34" s="309" customFormat="1" ht="31.5">
      <c r="A1" s="306"/>
      <c r="B1" s="307"/>
      <c r="C1" s="307"/>
      <c r="D1" s="307"/>
      <c r="E1" s="307"/>
      <c r="F1" s="383"/>
      <c r="G1" s="383"/>
      <c r="H1" s="308"/>
      <c r="I1" s="73">
        <f>기획현황!$K$2</f>
        <v>2014</v>
      </c>
      <c r="J1" s="73" t="str">
        <f>기획현황!$L$2</f>
        <v>FW</v>
      </c>
      <c r="K1" s="20" t="s">
        <v>1626</v>
      </c>
      <c r="L1" s="310"/>
      <c r="M1" s="311"/>
      <c r="N1" s="312"/>
      <c r="P1" s="363"/>
      <c r="Q1" s="363"/>
      <c r="R1" s="363"/>
      <c r="S1" s="363"/>
      <c r="T1" s="313"/>
      <c r="U1" s="369"/>
      <c r="V1" s="314"/>
      <c r="W1" s="315"/>
      <c r="X1" s="315"/>
      <c r="Y1" s="308"/>
      <c r="Z1" s="353"/>
      <c r="AA1" s="360"/>
      <c r="AB1" s="360"/>
      <c r="AC1" s="308"/>
      <c r="AD1" s="355"/>
      <c r="AE1" s="360"/>
    </row>
    <row r="2" spans="1:34" s="320" customFormat="1">
      <c r="A2" s="316"/>
      <c r="B2" s="1414"/>
      <c r="C2" s="535"/>
      <c r="D2" s="535"/>
      <c r="E2" s="535"/>
      <c r="F2" s="384"/>
      <c r="G2" s="384"/>
      <c r="H2" s="317"/>
      <c r="I2" s="318"/>
      <c r="J2" s="318"/>
      <c r="K2" s="318"/>
      <c r="L2" s="318"/>
      <c r="M2" s="319"/>
      <c r="P2" s="364"/>
      <c r="Q2" s="364"/>
      <c r="R2" s="364"/>
      <c r="S2" s="364"/>
      <c r="T2" s="322"/>
      <c r="U2" s="364"/>
      <c r="V2" s="323"/>
      <c r="W2" s="324"/>
      <c r="X2" s="324"/>
      <c r="Z2" s="354"/>
      <c r="AA2" s="321"/>
      <c r="AB2" s="321"/>
      <c r="AC2" s="317"/>
      <c r="AD2" s="356"/>
      <c r="AE2" s="321"/>
    </row>
    <row r="3" spans="1:34" s="319" customFormat="1" ht="18.75" customHeight="1">
      <c r="A3" s="325"/>
      <c r="B3" s="1414"/>
      <c r="C3" s="535"/>
      <c r="D3" s="535"/>
      <c r="E3" s="535"/>
      <c r="F3" s="384"/>
      <c r="G3" s="384"/>
      <c r="H3" s="326"/>
      <c r="I3" s="327" t="s">
        <v>520</v>
      </c>
      <c r="J3" s="1472" t="str">
        <f>원자재구매리스트!M4</f>
        <v>RXK-13FW-SMB-QF-07</v>
      </c>
      <c r="K3" s="1472"/>
      <c r="L3" s="1472"/>
      <c r="O3" s="320"/>
      <c r="P3" s="365"/>
      <c r="Q3" s="365"/>
      <c r="R3" s="365"/>
      <c r="S3" s="365"/>
      <c r="T3" s="328"/>
      <c r="U3" s="365"/>
      <c r="V3" s="329"/>
      <c r="W3" s="330"/>
      <c r="X3" s="324"/>
      <c r="Y3" s="326"/>
      <c r="Z3" s="342"/>
      <c r="AA3" s="361"/>
      <c r="AB3" s="361"/>
      <c r="AC3" s="326"/>
      <c r="AD3" s="357"/>
      <c r="AE3" s="361"/>
    </row>
    <row r="4" spans="1:34" ht="17.25">
      <c r="A4" s="325"/>
      <c r="B4" s="1414"/>
      <c r="C4" s="535"/>
      <c r="D4" s="535"/>
      <c r="E4" s="535"/>
      <c r="F4" s="384"/>
      <c r="G4" s="384"/>
      <c r="I4" s="317"/>
      <c r="J4" s="332"/>
      <c r="K4" s="332"/>
      <c r="L4" s="332"/>
      <c r="M4" s="332"/>
      <c r="N4" s="333"/>
      <c r="O4" s="317"/>
      <c r="P4" s="366"/>
      <c r="Q4" s="366"/>
      <c r="R4" s="788" t="s">
        <v>1836</v>
      </c>
      <c r="S4" s="366"/>
      <c r="U4" s="366"/>
      <c r="V4" s="334"/>
      <c r="W4" s="335"/>
      <c r="X4" s="324"/>
    </row>
    <row r="5" spans="1:34" s="319" customFormat="1" ht="18.75" customHeight="1">
      <c r="A5" s="325"/>
      <c r="B5" s="1414"/>
      <c r="C5" s="535"/>
      <c r="D5" s="535"/>
      <c r="E5" s="535"/>
      <c r="F5" s="384"/>
      <c r="G5" s="384"/>
      <c r="H5" s="326"/>
      <c r="I5" s="336" t="s">
        <v>1583</v>
      </c>
      <c r="J5" s="331"/>
      <c r="K5" s="331"/>
      <c r="L5" s="331"/>
      <c r="M5" s="331"/>
      <c r="N5" s="331"/>
      <c r="O5" s="331"/>
      <c r="P5" s="365"/>
      <c r="Q5" s="365"/>
      <c r="R5" s="790" t="s">
        <v>1837</v>
      </c>
      <c r="S5" s="365"/>
      <c r="T5" s="328"/>
      <c r="U5" s="370"/>
      <c r="V5" s="337"/>
      <c r="W5" s="338"/>
      <c r="X5" s="338"/>
      <c r="Y5" s="326"/>
      <c r="Z5" s="342"/>
      <c r="AA5" s="361"/>
      <c r="AB5" s="361"/>
      <c r="AC5" s="349"/>
      <c r="AD5" s="357"/>
      <c r="AE5" s="361"/>
    </row>
    <row r="6" spans="1:34" s="341" customFormat="1" ht="18.75" customHeight="1">
      <c r="A6" s="339"/>
      <c r="B6" s="1414"/>
      <c r="C6" s="535"/>
      <c r="D6" s="535"/>
      <c r="E6" s="535"/>
      <c r="F6" s="384"/>
      <c r="G6" s="384"/>
      <c r="H6" s="340"/>
      <c r="I6" s="1473" t="s">
        <v>521</v>
      </c>
      <c r="J6" s="1475" t="s">
        <v>522</v>
      </c>
      <c r="K6" s="1471" t="s">
        <v>523</v>
      </c>
      <c r="L6" s="1471" t="s">
        <v>1362</v>
      </c>
      <c r="M6" s="1471" t="s">
        <v>524</v>
      </c>
      <c r="N6" s="1471" t="s">
        <v>1334</v>
      </c>
      <c r="O6" s="1477" t="s">
        <v>1324</v>
      </c>
      <c r="P6" s="1479" t="s">
        <v>1306</v>
      </c>
      <c r="Q6" s="1486" t="s">
        <v>1307</v>
      </c>
      <c r="R6" s="1483" t="s">
        <v>1336</v>
      </c>
      <c r="S6" s="1484"/>
      <c r="T6" s="1484"/>
      <c r="U6" s="1485"/>
      <c r="V6" s="1488" t="s">
        <v>1617</v>
      </c>
      <c r="W6" s="1481" t="s">
        <v>1363</v>
      </c>
      <c r="X6" s="1482"/>
      <c r="Y6" s="1468" t="s">
        <v>1625</v>
      </c>
      <c r="Z6" s="1469"/>
      <c r="AA6" s="1469"/>
      <c r="AB6" s="1469"/>
      <c r="AC6" s="1469"/>
      <c r="AD6" s="1469"/>
      <c r="AE6" s="1469"/>
      <c r="AF6" s="1469"/>
      <c r="AG6" s="1470"/>
    </row>
    <row r="7" spans="1:34" s="342" customFormat="1" ht="40.5">
      <c r="A7" s="296" t="s">
        <v>521</v>
      </c>
      <c r="B7" s="296" t="s">
        <v>1612</v>
      </c>
      <c r="C7" s="296" t="s">
        <v>1615</v>
      </c>
      <c r="D7" s="296" t="s">
        <v>1618</v>
      </c>
      <c r="E7" s="296" t="s">
        <v>1306</v>
      </c>
      <c r="F7" s="385" t="s">
        <v>1307</v>
      </c>
      <c r="G7" s="385" t="s">
        <v>1628</v>
      </c>
      <c r="H7" s="340"/>
      <c r="I7" s="1474"/>
      <c r="J7" s="1476"/>
      <c r="K7" s="1443"/>
      <c r="L7" s="1443"/>
      <c r="M7" s="1443"/>
      <c r="N7" s="1443"/>
      <c r="O7" s="1478"/>
      <c r="P7" s="1480"/>
      <c r="Q7" s="1487"/>
      <c r="R7" s="367" t="s">
        <v>1303</v>
      </c>
      <c r="S7" s="367" t="s">
        <v>1304</v>
      </c>
      <c r="T7" s="432" t="s">
        <v>1296</v>
      </c>
      <c r="U7" s="436" t="s">
        <v>1305</v>
      </c>
      <c r="V7" s="1489"/>
      <c r="W7" s="413" t="s">
        <v>525</v>
      </c>
      <c r="X7" s="414" t="s">
        <v>1627</v>
      </c>
      <c r="Y7" s="421" t="s">
        <v>1620</v>
      </c>
      <c r="Z7" s="352" t="s">
        <v>1621</v>
      </c>
      <c r="AA7" s="362" t="s">
        <v>1622</v>
      </c>
      <c r="AB7" s="362" t="s">
        <v>1623</v>
      </c>
      <c r="AC7" s="352" t="s">
        <v>1382</v>
      </c>
      <c r="AD7" s="359" t="s">
        <v>1614</v>
      </c>
      <c r="AE7" s="815" t="s">
        <v>1624</v>
      </c>
      <c r="AF7" s="818" t="s">
        <v>1842</v>
      </c>
      <c r="AG7" s="818" t="s">
        <v>1843</v>
      </c>
    </row>
    <row r="8" spans="1:34" s="349" customFormat="1" ht="52.5" customHeight="1">
      <c r="A8" s="325">
        <v>1</v>
      </c>
      <c r="B8" s="343" t="str">
        <f>IF(O8="","",MID($J$3,10,100)&amp;$O8)</f>
        <v>SMB-QF-070</v>
      </c>
      <c r="C8" s="297" t="e">
        <f>IF($O7=$O8,$C7+1,1)</f>
        <v>#VALUE!</v>
      </c>
      <c r="D8" s="297" t="e">
        <f>B8&amp;C8</f>
        <v>#VALUE!</v>
      </c>
      <c r="E8" s="386" t="e">
        <f>IF($C8=1,P8,0)</f>
        <v>#VALUE!</v>
      </c>
      <c r="F8" s="386" t="e">
        <f>IF($C8=1,Q8,0)</f>
        <v>#VALUE!</v>
      </c>
      <c r="G8" s="386" t="e">
        <f>IF($C8=1,U8,0)</f>
        <v>#VALUE!</v>
      </c>
      <c r="H8" s="344"/>
      <c r="I8" s="579">
        <f>IF(O8="",0,IF(O7=O8,I7,I7+1))</f>
        <v>0</v>
      </c>
      <c r="J8" s="580" t="str">
        <f>IF(ISERROR(VLOOKUP(MID($O8,1,3),CODE!$B:$G,CODE!$C$1,FALSE))=TRUE,"",VLOOKUP(MID($O8,1,3),CODE!$B:$G,CODE!$C$1,FALSE))</f>
        <v/>
      </c>
      <c r="K8" s="581" t="str">
        <f>IF(ISERROR(VLOOKUP(MID($O8,4,2),CODE!$K:$P,CODE!$L$1,FALSE))=TRUE,"",VLOOKUP(MID($O8,4,2),CODE!$K:$P,CODE!$L$1,FALSE))</f>
        <v/>
      </c>
      <c r="L8" s="581" t="str">
        <f>IF(ISERROR(VLOOKUP($B8,기획현황!$D:$BR,기획현황!$R$1+2,FALSE))=TRUE,"",VLOOKUP($B8,기획현황!$D:$BR,기획현황!$R$1+2,FALSE))</f>
        <v/>
      </c>
      <c r="M8" s="582"/>
      <c r="N8" s="581">
        <f>IF(ISERROR(VLOOKUP($A8,원자재구매리스트!$A:$Z,원자재구매리스트!M$1,FALSE))=TRUE,"",VLOOKUP($A8,원자재구매리스트!$A:$Z,원자재구매리스트!M$1,FALSE))</f>
        <v>0</v>
      </c>
      <c r="O8" s="583">
        <f>IF(ISERROR(VLOOKUP($A8,원자재구매리스트!$A:$Z,원자재구매리스트!N$1,FALSE))=TRUE,"",VLOOKUP($A8,원자재구매리스트!$A:$Z,원자재구매리스트!N$1,FALSE))</f>
        <v>0</v>
      </c>
      <c r="P8" s="584">
        <f>IF(B8="",0,SUMIF(기획현황!$D:$D,원자재구매정보!$B8,기획현황!$AF:$AF))</f>
        <v>0</v>
      </c>
      <c r="Q8" s="585" t="str">
        <f>IF(ISERROR(VLOOKUP($B8,기획현황!$D:$BR,기획현황!$AM$1+2,FALSE))=TRUE,"",VLOOKUP($B8,기획현황!$D:$BR,기획현황!$AM$1+2,FALSE))</f>
        <v/>
      </c>
      <c r="R8" s="789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0</v>
      </c>
      <c r="S8" s="373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586" t="str">
        <f>IF(ISERROR(VLOOKUP($B8,기획현황!$D:$BR,기획현황!$AV$1+2,FALSE))=TRUE,"",VLOOKUP($B8,기획현황!$D:$BR,기획현황!$AV$1+2,FALSE))</f>
        <v/>
      </c>
      <c r="U8" s="587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0</v>
      </c>
      <c r="V8" s="588">
        <f>IF(ISERROR(Q8/(U8*1.1))=TRUE,0,Q8/(U8*1.1))</f>
        <v>0</v>
      </c>
      <c r="W8" s="589" t="str">
        <f>IF(ISERROR(VLOOKUP($B8,기획현황!$D:$BR,기획현황!$AY$1+2,FALSE))=TRUE,"",VLOOKUP($B8,기획현황!$D:$BR,기획현황!$AY$1+2,FALSE))</f>
        <v/>
      </c>
      <c r="X8" s="590" t="str">
        <f>IF(ISERROR(VLOOKUP($B8,기획현황!$D:$BR,기획현황!$BB$1+2,FALSE))=TRUE,"",VLOOKUP($B8,기획현황!$D:$BR,기획현황!$BB$1+2,FALSE))</f>
        <v/>
      </c>
      <c r="Y8" s="422">
        <f>IF(ISERROR(VLOOKUP($D8,원자재구매리스트!$D:$Z,원자재구매리스트!O$1-3,FALSE))=TRUE,0,VLOOKUP($D8,원자재구매리스트!$D:$Z,원자재구매리스트!O$1-3,FALSE))</f>
        <v>0</v>
      </c>
      <c r="Z8" s="346">
        <f>IF(ISERROR(VLOOKUP($D8,원자재구매리스트!$D:$Z,원자재구매리스트!P$1-3,FALSE))=TRUE,0,VLOOKUP($D8,원자재구매리스트!$D:$Z,원자재구매리스트!P$1-3,FALSE))</f>
        <v>0</v>
      </c>
      <c r="AA8" s="347">
        <f>IF(ISERROR(VLOOKUP($D8,원자재구매리스트!$D:$Z,원자재구매리스트!R$1-3,FALSE))=TRUE,0,VLOOKUP($D8,원자재구매리스트!$D:$Z,원자재구매리스트!R$1-3,FALSE))</f>
        <v>0</v>
      </c>
      <c r="AB8" s="347">
        <f>IF(ISERROR(VLOOKUP($D8,원자재구매리스트!$D:$Z,원자재구매리스트!T$1-3,FALSE))=TRUE,0,VLOOKUP($D8,원자재구매리스트!$D:$Z,원자재구매리스트!T$1-3,FALSE))</f>
        <v>0</v>
      </c>
      <c r="AC8" s="345">
        <f>IF(ISERROR(VLOOKUP($D8,원자재구매리스트!$D:$Z,원자재구매리스트!U$1-3,FALSE))=TRUE,0,VLOOKUP($D8,원자재구매리스트!$D:$Z,원자재구매리스트!U$1-3,FALSE))</f>
        <v>0</v>
      </c>
      <c r="AD8" s="348">
        <f>IF(ISERROR(VLOOKUP($D8,원자재구매리스트!$D:$Z,원자재구매리스트!Z$1-3,FALSE))=TRUE,0,VLOOKUP($D8,원자재구매리스트!$D:$Z,원자재구매리스트!Z$1-3,FALSE))</f>
        <v>0</v>
      </c>
      <c r="AE8" s="816">
        <f>IF(ISERROR(VLOOKUP($D8,원자재구매리스트!$D:$Z,원자재구매리스트!X$1-3,FALSE))=TRUE,0,VLOOKUP($D8,원자재구매리스트!$D:$Z,원자재구매리스트!X$1-3,FALSE))</f>
        <v>0</v>
      </c>
      <c r="AF8" s="819">
        <f>(AB8*1.1)*AE8</f>
        <v>0</v>
      </c>
      <c r="AG8" s="819">
        <f>(AB8*1.1)*AD8</f>
        <v>0</v>
      </c>
    </row>
    <row r="9" spans="1:34" s="319" customFormat="1" ht="52.5" customHeight="1">
      <c r="A9" s="325">
        <f>A8+1</f>
        <v>2</v>
      </c>
      <c r="B9" s="343" t="str">
        <f>IF(O9="","",MID($J$3,10,100)&amp;$O9)</f>
        <v>SMB-QF-070</v>
      </c>
      <c r="C9" s="297" t="e">
        <f>IF($O8=$O9,$C8+1,1)</f>
        <v>#VALUE!</v>
      </c>
      <c r="D9" s="297" t="e">
        <f>B9&amp;C9</f>
        <v>#VALUE!</v>
      </c>
      <c r="E9" s="386" t="e">
        <f>IF($C9=1,P9,0)</f>
        <v>#VALUE!</v>
      </c>
      <c r="F9" s="386" t="e">
        <f>IF($C9=1,Q9,0)</f>
        <v>#VALUE!</v>
      </c>
      <c r="G9" s="386" t="e">
        <f>IF($C9=1,U9,0)</f>
        <v>#VALUE!</v>
      </c>
      <c r="H9" s="326"/>
      <c r="I9" s="398">
        <f t="shared" ref="I9:I72" si="0">IF(O9="",0,IF(O8=O9,I8,I8+1))</f>
        <v>0</v>
      </c>
      <c r="J9" s="401" t="str">
        <f>IF(ISERROR(VLOOKUP(MID($O9,1,3),CODE!$B:$G,CODE!$C$1,FALSE))=TRUE,"",VLOOKUP(MID($O9,1,3),CODE!$B:$G,CODE!$C$1,FALSE))</f>
        <v/>
      </c>
      <c r="K9" s="371" t="str">
        <f>IF(ISERROR(VLOOKUP(MID($O9,4,2),CODE!$K:$P,CODE!$L$1,FALSE))=TRUE,"",VLOOKUP(MID($O9,4,2),CODE!$K:$P,CODE!$L$1,FALSE))</f>
        <v/>
      </c>
      <c r="L9" s="371" t="str">
        <f>IF(ISERROR(VLOOKUP($B9,기획현황!$D:$BR,기획현황!$R$1+2,FALSE))=TRUE,"",VLOOKUP($B9,기획현황!$D:$BR,기획현황!$R$1+2,FALSE))</f>
        <v/>
      </c>
      <c r="M9" s="591"/>
      <c r="N9" s="371">
        <f>IF(ISERROR(VLOOKUP($A9,원자재구매리스트!$A:$Z,원자재구매리스트!M$1,FALSE))=TRUE,"",VLOOKUP($A9,원자재구매리스트!$A:$Z,원자재구매리스트!M$1,FALSE))</f>
        <v>0</v>
      </c>
      <c r="O9" s="402">
        <f>IF(ISERROR(VLOOKUP($A9,원자재구매리스트!$A:$Z,원자재구매리스트!N$1,FALSE))=TRUE,"",VLOOKUP($A9,원자재구매리스트!$A:$Z,원자재구매리스트!N$1,FALSE))</f>
        <v>0</v>
      </c>
      <c r="P9" s="407">
        <f>IF(B9="",0,SUMIF(기획현황!$D:$D,원자재구매정보!$B9,기획현황!$AF:$AF))</f>
        <v>0</v>
      </c>
      <c r="Q9" s="373" t="str">
        <f>IF(ISERROR(VLOOKUP($B9,기획현황!$D:$BR,기획현황!$AM$1+2,FALSE))=TRUE,"",VLOOKUP($B9,기획현황!$D:$BR,기획현황!$AM$1+2,FALSE))</f>
        <v/>
      </c>
      <c r="R9" s="789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73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33" t="str">
        <f>IF(ISERROR(VLOOKUP($B9,기획현황!$D:$BR,기획현황!$AV$1+2,FALSE))=TRUE,"",VLOOKUP($B9,기획현황!$D:$BR,기획현황!$AV$1+2,FALSE))</f>
        <v/>
      </c>
      <c r="U9" s="437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08">
        <f>IF(ISERROR(Q9/(U9*1.1))=TRUE,0,Q9/(U9*1.1))</f>
        <v>0</v>
      </c>
      <c r="W9" s="415" t="str">
        <f>IF(ISERROR(VLOOKUP($B9,기획현황!$D:$BR,기획현황!$AY$1+2,FALSE))=TRUE,"",VLOOKUP($B9,기획현황!$D:$BR,기획현황!$AY$1+2,FALSE))</f>
        <v/>
      </c>
      <c r="X9" s="416" t="str">
        <f>IF(ISERROR(VLOOKUP($B9,기획현황!$D:$BR,기획현황!$BB$1+2,FALSE))=TRUE,"",VLOOKUP($B9,기획현황!$D:$BR,기획현황!$BB$1+2,FALSE))</f>
        <v/>
      </c>
      <c r="Y9" s="422">
        <f>IF(ISERROR(VLOOKUP($D9,원자재구매리스트!$D:$Z,원자재구매리스트!O$1-3,FALSE))=TRUE,0,VLOOKUP($D9,원자재구매리스트!$D:$Z,원자재구매리스트!O$1-3,FALSE))</f>
        <v>0</v>
      </c>
      <c r="Z9" s="346">
        <f>IF(ISERROR(VLOOKUP($D9,원자재구매리스트!$D:$Z,원자재구매리스트!P$1-3,FALSE))=TRUE,0,VLOOKUP($D9,원자재구매리스트!$D:$Z,원자재구매리스트!P$1-3,FALSE))</f>
        <v>0</v>
      </c>
      <c r="AA9" s="347">
        <f>IF(ISERROR(VLOOKUP($D9,원자재구매리스트!$D:$Z,원자재구매리스트!R$1-3,FALSE))=TRUE,0,VLOOKUP($D9,원자재구매리스트!$D:$Z,원자재구매리스트!R$1-3,FALSE))</f>
        <v>0</v>
      </c>
      <c r="AB9" s="347">
        <f>IF(ISERROR(VLOOKUP($D9,원자재구매리스트!$D:$Z,원자재구매리스트!T$1-3,FALSE))=TRUE,0,VLOOKUP($D9,원자재구매리스트!$D:$Z,원자재구매리스트!T$1-3,FALSE))</f>
        <v>0</v>
      </c>
      <c r="AC9" s="345">
        <f>IF(ISERROR(VLOOKUP($D9,원자재구매리스트!$D:$Z,원자재구매리스트!U$1-3,FALSE))=TRUE,0,VLOOKUP($D9,원자재구매리스트!$D:$Z,원자재구매리스트!U$1-3,FALSE))</f>
        <v>0</v>
      </c>
      <c r="AD9" s="348">
        <f>IF(ISERROR(VLOOKUP($D9,원자재구매리스트!$D:$Z,원자재구매리스트!Z$1-3,FALSE))=TRUE,0,VLOOKUP($D9,원자재구매리스트!$D:$Z,원자재구매리스트!Z$1-3,FALSE))</f>
        <v>0</v>
      </c>
      <c r="AE9" s="816">
        <f>IF(ISERROR(VLOOKUP($D9,원자재구매리스트!$D:$Z,원자재구매리스트!X$1-3,FALSE))=TRUE,0,VLOOKUP($D9,원자재구매리스트!$D:$Z,원자재구매리스트!X$1-3,FALSE))</f>
        <v>0</v>
      </c>
      <c r="AF9" s="819">
        <f>(AB9*1.1)*AE9</f>
        <v>0</v>
      </c>
      <c r="AG9" s="819">
        <f t="shared" ref="AG9:AG72" si="1">(AB9*1.1)*AD9</f>
        <v>0</v>
      </c>
      <c r="AH9" s="365"/>
    </row>
    <row r="10" spans="1:34" s="319" customFormat="1" ht="52.5" customHeight="1">
      <c r="A10" s="325">
        <f t="shared" ref="A10:A73" si="2">A9+1</f>
        <v>3</v>
      </c>
      <c r="B10" s="343" t="str">
        <f t="shared" ref="B10:B73" si="3">IF(O10="","",MID($J$3,10,100)&amp;$O10)</f>
        <v>SMB-QF-070</v>
      </c>
      <c r="C10" s="297" t="e">
        <f t="shared" ref="C10:C73" si="4">IF($O9=$O10,$C9+1,1)</f>
        <v>#VALUE!</v>
      </c>
      <c r="D10" s="297" t="e">
        <f t="shared" ref="D10:D73" si="5">B10&amp;C10</f>
        <v>#VALUE!</v>
      </c>
      <c r="E10" s="386" t="e">
        <f t="shared" ref="E10:E73" si="6">IF($C10=1,P10,0)</f>
        <v>#VALUE!</v>
      </c>
      <c r="F10" s="386" t="e">
        <f t="shared" ref="F10:F73" si="7">IF($C10=1,Q10,0)</f>
        <v>#VALUE!</v>
      </c>
      <c r="G10" s="386" t="e">
        <f t="shared" ref="G10:G73" si="8">IF($C10=1,U10,0)</f>
        <v>#VALUE!</v>
      </c>
      <c r="H10" s="326"/>
      <c r="I10" s="398">
        <f t="shared" si="0"/>
        <v>0</v>
      </c>
      <c r="J10" s="401" t="str">
        <f>IF(ISERROR(VLOOKUP(MID($O10,1,3),CODE!$B:$G,CODE!$C$1,FALSE))=TRUE,"",VLOOKUP(MID($O10,1,3),CODE!$B:$G,CODE!$C$1,FALSE))</f>
        <v/>
      </c>
      <c r="K10" s="371" t="str">
        <f>IF(ISERROR(VLOOKUP(MID($O10,4,2),CODE!$K:$P,CODE!$L$1,FALSE))=TRUE,"",VLOOKUP(MID($O10,4,2),CODE!$K:$P,CODE!$L$1,FALSE))</f>
        <v/>
      </c>
      <c r="L10" s="371" t="str">
        <f>IF(ISERROR(VLOOKUP($B10,기획현황!$D:$BR,기획현황!$R$1+2,FALSE))=TRUE,"",VLOOKUP($B10,기획현황!$D:$BR,기획현황!$R$1+2,FALSE))</f>
        <v/>
      </c>
      <c r="M10" s="372"/>
      <c r="N10" s="371">
        <f>IF(ISERROR(VLOOKUP($A10,원자재구매리스트!$A:$Z,원자재구매리스트!M$1,FALSE))=TRUE,"",VLOOKUP($A10,원자재구매리스트!$A:$Z,원자재구매리스트!M$1,FALSE))</f>
        <v>0</v>
      </c>
      <c r="O10" s="402">
        <f>IF(ISERROR(VLOOKUP($A10,원자재구매리스트!$A:$Z,원자재구매리스트!N$1,FALSE))=TRUE,"",VLOOKUP($A10,원자재구매리스트!$A:$Z,원자재구매리스트!N$1,FALSE))</f>
        <v>0</v>
      </c>
      <c r="P10" s="407">
        <f>IF(B10="",0,SUMIF(기획현황!$D:$D,원자재구매정보!$B10,기획현황!$AF:$AF))</f>
        <v>0</v>
      </c>
      <c r="Q10" s="373" t="str">
        <f>IF(ISERROR(VLOOKUP($B10,기획현황!$D:$BR,기획현황!$AM$1+2,FALSE))=TRUE,"",VLOOKUP($B10,기획현황!$D:$BR,기획현황!$AM$1+2,FALSE))</f>
        <v/>
      </c>
      <c r="R10" s="789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73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33" t="str">
        <f>IF(ISERROR(VLOOKUP($B10,기획현황!$D:$BR,기획현황!$AV$1+2,FALSE))=TRUE,"",VLOOKUP($B10,기획현황!$D:$BR,기획현황!$AV$1+2,FALSE))</f>
        <v/>
      </c>
      <c r="U10" s="437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08">
        <f>IF(ISERROR(Q10/(U10*1.1))=TRUE,0,Q10/(U10*1.1))</f>
        <v>0</v>
      </c>
      <c r="W10" s="415" t="str">
        <f>IF(ISERROR(VLOOKUP($B10,기획현황!$D:$BR,기획현황!$AY$1+2,FALSE))=TRUE,"",VLOOKUP($B10,기획현황!$D:$BR,기획현황!$AY$1+2,FALSE))</f>
        <v/>
      </c>
      <c r="X10" s="416" t="str">
        <f>IF(ISERROR(VLOOKUP($B10,기획현황!$D:$BR,기획현황!$BB$1+2,FALSE))=TRUE,"",VLOOKUP($B10,기획현황!$D:$BR,기획현황!$BB$1+2,FALSE))</f>
        <v/>
      </c>
      <c r="Y10" s="422">
        <f>IF(ISERROR(VLOOKUP($D10,원자재구매리스트!$D:$Z,원자재구매리스트!O$1-3,FALSE))=TRUE,0,VLOOKUP($D10,원자재구매리스트!$D:$Z,원자재구매리스트!O$1-3,FALSE))</f>
        <v>0</v>
      </c>
      <c r="Z10" s="346">
        <f>IF(ISERROR(VLOOKUP($D10,원자재구매리스트!$D:$Z,원자재구매리스트!P$1-3,FALSE))=TRUE,0,VLOOKUP($D10,원자재구매리스트!$D:$Z,원자재구매리스트!P$1-3,FALSE))</f>
        <v>0</v>
      </c>
      <c r="AA10" s="347">
        <f>IF(ISERROR(VLOOKUP($D10,원자재구매리스트!$D:$Z,원자재구매리스트!R$1-3,FALSE))=TRUE,0,VLOOKUP($D10,원자재구매리스트!$D:$Z,원자재구매리스트!R$1-3,FALSE))</f>
        <v>0</v>
      </c>
      <c r="AB10" s="347">
        <f>IF(ISERROR(VLOOKUP($D10,원자재구매리스트!$D:$Z,원자재구매리스트!T$1-3,FALSE))=TRUE,0,VLOOKUP($D10,원자재구매리스트!$D:$Z,원자재구매리스트!T$1-3,FALSE))</f>
        <v>0</v>
      </c>
      <c r="AC10" s="345">
        <f>IF(ISERROR(VLOOKUP($D10,원자재구매리스트!$D:$Z,원자재구매리스트!U$1-3,FALSE))=TRUE,0,VLOOKUP($D10,원자재구매리스트!$D:$Z,원자재구매리스트!U$1-3,FALSE))</f>
        <v>0</v>
      </c>
      <c r="AD10" s="348">
        <f>IF(ISERROR(VLOOKUP($D10,원자재구매리스트!$D:$Z,원자재구매리스트!Z$1-3,FALSE))=TRUE,0,VLOOKUP($D10,원자재구매리스트!$D:$Z,원자재구매리스트!Z$1-3,FALSE))</f>
        <v>0</v>
      </c>
      <c r="AE10" s="816">
        <f>IF(ISERROR(VLOOKUP($D10,원자재구매리스트!$D:$Z,원자재구매리스트!X$1-3,FALSE))=TRUE,0,VLOOKUP($D10,원자재구매리스트!$D:$Z,원자재구매리스트!X$1-3,FALSE))</f>
        <v>0</v>
      </c>
      <c r="AF10" s="819">
        <f>(AB10*1.1)*AE10</f>
        <v>0</v>
      </c>
      <c r="AG10" s="819">
        <f t="shared" si="1"/>
        <v>0</v>
      </c>
      <c r="AH10" s="365"/>
    </row>
    <row r="11" spans="1:34" s="319" customFormat="1" ht="52.5" customHeight="1">
      <c r="A11" s="325">
        <f t="shared" si="2"/>
        <v>4</v>
      </c>
      <c r="B11" s="343" t="str">
        <f t="shared" si="3"/>
        <v>SMB-QF-070</v>
      </c>
      <c r="C11" s="297" t="e">
        <f t="shared" si="4"/>
        <v>#VALUE!</v>
      </c>
      <c r="D11" s="297" t="e">
        <f t="shared" si="5"/>
        <v>#VALUE!</v>
      </c>
      <c r="E11" s="386" t="e">
        <f t="shared" si="6"/>
        <v>#VALUE!</v>
      </c>
      <c r="F11" s="386" t="e">
        <f t="shared" si="7"/>
        <v>#VALUE!</v>
      </c>
      <c r="G11" s="386" t="e">
        <f t="shared" si="8"/>
        <v>#VALUE!</v>
      </c>
      <c r="H11" s="326"/>
      <c r="I11" s="398">
        <f t="shared" si="0"/>
        <v>0</v>
      </c>
      <c r="J11" s="401" t="str">
        <f>IF(ISERROR(VLOOKUP(MID($O11,1,3),CODE!$B:$G,CODE!$C$1,FALSE))=TRUE,"",VLOOKUP(MID($O11,1,3),CODE!$B:$G,CODE!$C$1,FALSE))</f>
        <v/>
      </c>
      <c r="K11" s="371" t="str">
        <f>IF(ISERROR(VLOOKUP(MID($O11,4,2),CODE!$K:$P,CODE!$L$1,FALSE))=TRUE,"",VLOOKUP(MID($O11,4,2),CODE!$K:$P,CODE!$L$1,FALSE))</f>
        <v/>
      </c>
      <c r="L11" s="371" t="str">
        <f>IF(ISERROR(VLOOKUP($B11,기획현황!$D:$BR,기획현황!$R$1+2,FALSE))=TRUE,"",VLOOKUP($B11,기획현황!$D:$BR,기획현황!$R$1+2,FALSE))</f>
        <v/>
      </c>
      <c r="M11" s="372"/>
      <c r="N11" s="371">
        <f>IF(ISERROR(VLOOKUP($A11,원자재구매리스트!$A:$Z,원자재구매리스트!M$1,FALSE))=TRUE,"",VLOOKUP($A11,원자재구매리스트!$A:$Z,원자재구매리스트!M$1,FALSE))</f>
        <v>0</v>
      </c>
      <c r="O11" s="402">
        <f>IF(ISERROR(VLOOKUP($A11,원자재구매리스트!$A:$Z,원자재구매리스트!N$1,FALSE))=TRUE,"",VLOOKUP($A11,원자재구매리스트!$A:$Z,원자재구매리스트!N$1,FALSE))</f>
        <v>0</v>
      </c>
      <c r="P11" s="407">
        <f>IF(B11="",0,SUMIF(기획현황!$D:$D,원자재구매정보!$B11,기획현황!$AF:$AF))</f>
        <v>0</v>
      </c>
      <c r="Q11" s="373" t="str">
        <f>IF(ISERROR(VLOOKUP($B11,기획현황!$D:$BR,기획현황!$AM$1+2,FALSE))=TRUE,"",VLOOKUP($B11,기획현황!$D:$BR,기획현황!$AM$1+2,FALSE))</f>
        <v/>
      </c>
      <c r="R11" s="789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73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33" t="str">
        <f>IF(ISERROR(VLOOKUP($B11,기획현황!$D:$BR,기획현황!$AV$1+2,FALSE))=TRUE,"",VLOOKUP($B11,기획현황!$D:$BR,기획현황!$AV$1+2,FALSE))</f>
        <v/>
      </c>
      <c r="U11" s="437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08">
        <f t="shared" ref="V11:V72" si="9">IF(ISERROR(Q11/(U11*1.1))=TRUE,0,Q11/(U11*1.1))</f>
        <v>0</v>
      </c>
      <c r="W11" s="415" t="str">
        <f>IF(ISERROR(VLOOKUP($B11,기획현황!$D:$BR,기획현황!$AY$1+2,FALSE))=TRUE,"",VLOOKUP($B11,기획현황!$D:$BR,기획현황!$AY$1+2,FALSE))</f>
        <v/>
      </c>
      <c r="X11" s="416" t="str">
        <f>IF(ISERROR(VLOOKUP($B11,기획현황!$D:$BR,기획현황!$BB$1+2,FALSE))=TRUE,"",VLOOKUP($B11,기획현황!$D:$BR,기획현황!$BB$1+2,FALSE))</f>
        <v/>
      </c>
      <c r="Y11" s="422">
        <f>IF(ISERROR(VLOOKUP($D11,원자재구매리스트!$D:$Z,원자재구매리스트!O$1-3,FALSE))=TRUE,0,VLOOKUP($D11,원자재구매리스트!$D:$Z,원자재구매리스트!O$1-3,FALSE))</f>
        <v>0</v>
      </c>
      <c r="Z11" s="346">
        <f>IF(ISERROR(VLOOKUP($D11,원자재구매리스트!$D:$Z,원자재구매리스트!P$1-3,FALSE))=TRUE,0,VLOOKUP($D11,원자재구매리스트!$D:$Z,원자재구매리스트!P$1-3,FALSE))</f>
        <v>0</v>
      </c>
      <c r="AA11" s="347">
        <f>IF(ISERROR(VLOOKUP($D11,원자재구매리스트!$D:$Z,원자재구매리스트!R$1-3,FALSE))=TRUE,0,VLOOKUP($D11,원자재구매리스트!$D:$Z,원자재구매리스트!R$1-3,FALSE))</f>
        <v>0</v>
      </c>
      <c r="AB11" s="347">
        <f>IF(ISERROR(VLOOKUP($D11,원자재구매리스트!$D:$Z,원자재구매리스트!T$1-3,FALSE))=TRUE,0,VLOOKUP($D11,원자재구매리스트!$D:$Z,원자재구매리스트!T$1-3,FALSE))</f>
        <v>0</v>
      </c>
      <c r="AC11" s="345">
        <f>IF(ISERROR(VLOOKUP($D11,원자재구매리스트!$D:$Z,원자재구매리스트!U$1-3,FALSE))=TRUE,0,VLOOKUP($D11,원자재구매리스트!$D:$Z,원자재구매리스트!U$1-3,FALSE))</f>
        <v>0</v>
      </c>
      <c r="AD11" s="348">
        <f>IF(ISERROR(VLOOKUP($D11,원자재구매리스트!$D:$Z,원자재구매리스트!Z$1-3,FALSE))=TRUE,0,VLOOKUP($D11,원자재구매리스트!$D:$Z,원자재구매리스트!Z$1-3,FALSE))</f>
        <v>0</v>
      </c>
      <c r="AE11" s="816">
        <f>IF(ISERROR(VLOOKUP($D11,원자재구매리스트!$D:$Z,원자재구매리스트!X$1-3,FALSE))=TRUE,0,VLOOKUP($D11,원자재구매리스트!$D:$Z,원자재구매리스트!X$1-3,FALSE))</f>
        <v>0</v>
      </c>
      <c r="AF11" s="819">
        <f>(AB11*1.1)*AE11</f>
        <v>0</v>
      </c>
      <c r="AG11" s="819">
        <f t="shared" si="1"/>
        <v>0</v>
      </c>
      <c r="AH11" s="365"/>
    </row>
    <row r="12" spans="1:34" s="319" customFormat="1" ht="52.5" customHeight="1">
      <c r="A12" s="325">
        <f t="shared" si="2"/>
        <v>5</v>
      </c>
      <c r="B12" s="343" t="str">
        <f t="shared" si="3"/>
        <v>SMB-QF-070</v>
      </c>
      <c r="C12" s="297" t="e">
        <f t="shared" si="4"/>
        <v>#VALUE!</v>
      </c>
      <c r="D12" s="297" t="e">
        <f t="shared" si="5"/>
        <v>#VALUE!</v>
      </c>
      <c r="E12" s="386" t="e">
        <f t="shared" si="6"/>
        <v>#VALUE!</v>
      </c>
      <c r="F12" s="386" t="e">
        <f t="shared" si="7"/>
        <v>#VALUE!</v>
      </c>
      <c r="G12" s="386" t="e">
        <f t="shared" si="8"/>
        <v>#VALUE!</v>
      </c>
      <c r="H12" s="326"/>
      <c r="I12" s="398">
        <f t="shared" si="0"/>
        <v>0</v>
      </c>
      <c r="J12" s="401" t="str">
        <f>IF(ISERROR(VLOOKUP(MID($O12,1,3),CODE!$B:$G,CODE!$C$1,FALSE))=TRUE,"",VLOOKUP(MID($O12,1,3),CODE!$B:$G,CODE!$C$1,FALSE))</f>
        <v/>
      </c>
      <c r="K12" s="371" t="str">
        <f>IF(ISERROR(VLOOKUP(MID($O12,4,2),CODE!$K:$P,CODE!$L$1,FALSE))=TRUE,"",VLOOKUP(MID($O12,4,2),CODE!$K:$P,CODE!$L$1,FALSE))</f>
        <v/>
      </c>
      <c r="L12" s="371" t="str">
        <f>IF(ISERROR(VLOOKUP($B12,기획현황!$D:$BR,기획현황!$R$1+2,FALSE))=TRUE,"",VLOOKUP($B12,기획현황!$D:$BR,기획현황!$R$1+2,FALSE))</f>
        <v/>
      </c>
      <c r="M12" s="372"/>
      <c r="N12" s="371">
        <f>IF(ISERROR(VLOOKUP($A12,원자재구매리스트!$A:$Z,원자재구매리스트!M$1,FALSE))=TRUE,"",VLOOKUP($A12,원자재구매리스트!$A:$Z,원자재구매리스트!M$1,FALSE))</f>
        <v>0</v>
      </c>
      <c r="O12" s="402">
        <f>IF(ISERROR(VLOOKUP($A12,원자재구매리스트!$A:$Z,원자재구매리스트!N$1,FALSE))=TRUE,"",VLOOKUP($A12,원자재구매리스트!$A:$Z,원자재구매리스트!N$1,FALSE))</f>
        <v>0</v>
      </c>
      <c r="P12" s="407">
        <f>IF(B12="",0,SUMIF(기획현황!$D:$D,원자재구매정보!$B12,기획현황!$AF:$AF))</f>
        <v>0</v>
      </c>
      <c r="Q12" s="373" t="str">
        <f>IF(ISERROR(VLOOKUP($B12,기획현황!$D:$BR,기획현황!$AM$1+2,FALSE))=TRUE,"",VLOOKUP($B12,기획현황!$D:$BR,기획현황!$AM$1+2,FALSE))</f>
        <v/>
      </c>
      <c r="R12" s="789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73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33" t="str">
        <f>IF(ISERROR(VLOOKUP($B12,기획현황!$D:$BR,기획현황!$AV$1+2,FALSE))=TRUE,"",VLOOKUP($B12,기획현황!$D:$BR,기획현황!$AV$1+2,FALSE))</f>
        <v/>
      </c>
      <c r="U12" s="437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08">
        <f t="shared" si="9"/>
        <v>0</v>
      </c>
      <c r="W12" s="415" t="str">
        <f>IF(ISERROR(VLOOKUP($B12,기획현황!$D:$BR,기획현황!$AY$1+2,FALSE))=TRUE,"",VLOOKUP($B12,기획현황!$D:$BR,기획현황!$AY$1+2,FALSE))</f>
        <v/>
      </c>
      <c r="X12" s="416" t="str">
        <f>IF(ISERROR(VLOOKUP($B12,기획현황!$D:$BR,기획현황!$BB$1+2,FALSE))=TRUE,"",VLOOKUP($B12,기획현황!$D:$BR,기획현황!$BB$1+2,FALSE))</f>
        <v/>
      </c>
      <c r="Y12" s="422">
        <f>IF(ISERROR(VLOOKUP($D12,원자재구매리스트!$D:$Z,원자재구매리스트!O$1-3,FALSE))=TRUE,0,VLOOKUP($D12,원자재구매리스트!$D:$Z,원자재구매리스트!O$1-3,FALSE))</f>
        <v>0</v>
      </c>
      <c r="Z12" s="346">
        <f>IF(ISERROR(VLOOKUP($D12,원자재구매리스트!$D:$Z,원자재구매리스트!P$1-3,FALSE))=TRUE,0,VLOOKUP($D12,원자재구매리스트!$D:$Z,원자재구매리스트!P$1-3,FALSE))</f>
        <v>0</v>
      </c>
      <c r="AA12" s="347">
        <f>IF(ISERROR(VLOOKUP($D12,원자재구매리스트!$D:$Z,원자재구매리스트!R$1-3,FALSE))=TRUE,0,VLOOKUP($D12,원자재구매리스트!$D:$Z,원자재구매리스트!R$1-3,FALSE))</f>
        <v>0</v>
      </c>
      <c r="AB12" s="347">
        <f>IF(ISERROR(VLOOKUP($D12,원자재구매리스트!$D:$Z,원자재구매리스트!T$1-3,FALSE))=TRUE,0,VLOOKUP($D12,원자재구매리스트!$D:$Z,원자재구매리스트!T$1-3,FALSE))</f>
        <v>0</v>
      </c>
      <c r="AC12" s="345">
        <f>IF(ISERROR(VLOOKUP($D12,원자재구매리스트!$D:$Z,원자재구매리스트!U$1-3,FALSE))=TRUE,0,VLOOKUP($D12,원자재구매리스트!$D:$Z,원자재구매리스트!U$1-3,FALSE))</f>
        <v>0</v>
      </c>
      <c r="AD12" s="348">
        <f>IF(ISERROR(VLOOKUP($D12,원자재구매리스트!$D:$Z,원자재구매리스트!Z$1-3,FALSE))=TRUE,0,VLOOKUP($D12,원자재구매리스트!$D:$Z,원자재구매리스트!Z$1-3,FALSE))</f>
        <v>0</v>
      </c>
      <c r="AE12" s="816">
        <f>IF(ISERROR(VLOOKUP($D12,원자재구매리스트!$D:$Z,원자재구매리스트!X$1-3,FALSE))=TRUE,0,VLOOKUP($D12,원자재구매리스트!$D:$Z,원자재구매리스트!X$1-3,FALSE))</f>
        <v>0</v>
      </c>
      <c r="AF12" s="819">
        <f>(AB12*1.1)*AE12</f>
        <v>0</v>
      </c>
      <c r="AG12" s="819">
        <f t="shared" si="1"/>
        <v>0</v>
      </c>
      <c r="AH12" s="365"/>
    </row>
    <row r="13" spans="1:34" s="319" customFormat="1" ht="52.5" customHeight="1">
      <c r="A13" s="325">
        <f t="shared" si="2"/>
        <v>6</v>
      </c>
      <c r="B13" s="343" t="str">
        <f t="shared" si="3"/>
        <v>SMB-QF-070</v>
      </c>
      <c r="C13" s="297" t="e">
        <f t="shared" si="4"/>
        <v>#VALUE!</v>
      </c>
      <c r="D13" s="297" t="e">
        <f t="shared" si="5"/>
        <v>#VALUE!</v>
      </c>
      <c r="E13" s="386" t="e">
        <f t="shared" si="6"/>
        <v>#VALUE!</v>
      </c>
      <c r="F13" s="386" t="e">
        <f t="shared" si="7"/>
        <v>#VALUE!</v>
      </c>
      <c r="G13" s="386" t="e">
        <f t="shared" si="8"/>
        <v>#VALUE!</v>
      </c>
      <c r="H13" s="326"/>
      <c r="I13" s="398">
        <f t="shared" si="0"/>
        <v>0</v>
      </c>
      <c r="J13" s="401" t="str">
        <f>IF(ISERROR(VLOOKUP(MID($O13,1,3),CODE!$B:$G,CODE!$C$1,FALSE))=TRUE,"",VLOOKUP(MID($O13,1,3),CODE!$B:$G,CODE!$C$1,FALSE))</f>
        <v/>
      </c>
      <c r="K13" s="371" t="str">
        <f>IF(ISERROR(VLOOKUP(MID($O13,4,2),CODE!$K:$P,CODE!$L$1,FALSE))=TRUE,"",VLOOKUP(MID($O13,4,2),CODE!$K:$P,CODE!$L$1,FALSE))</f>
        <v/>
      </c>
      <c r="L13" s="371" t="str">
        <f>IF(ISERROR(VLOOKUP($B13,기획현황!$D:$BR,기획현황!$R$1+2,FALSE))=TRUE,"",VLOOKUP($B13,기획현황!$D:$BR,기획현황!$R$1+2,FALSE))</f>
        <v/>
      </c>
      <c r="M13" s="372"/>
      <c r="N13" s="371">
        <f>IF(ISERROR(VLOOKUP($A13,원자재구매리스트!$A:$Z,원자재구매리스트!M$1,FALSE))=TRUE,"",VLOOKUP($A13,원자재구매리스트!$A:$Z,원자재구매리스트!M$1,FALSE))</f>
        <v>0</v>
      </c>
      <c r="O13" s="402">
        <f>IF(ISERROR(VLOOKUP($A13,원자재구매리스트!$A:$Z,원자재구매리스트!N$1,FALSE))=TRUE,"",VLOOKUP($A13,원자재구매리스트!$A:$Z,원자재구매리스트!N$1,FALSE))</f>
        <v>0</v>
      </c>
      <c r="P13" s="407">
        <f>IF(B13="",0,SUMIF(기획현황!$D:$D,원자재구매정보!$B13,기획현황!$AF:$AF))</f>
        <v>0</v>
      </c>
      <c r="Q13" s="373" t="str">
        <f>IF(ISERROR(VLOOKUP($B13,기획현황!$D:$BR,기획현황!$AM$1+2,FALSE))=TRUE,"",VLOOKUP($B13,기획현황!$D:$BR,기획현황!$AM$1+2,FALSE))</f>
        <v/>
      </c>
      <c r="R13" s="789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73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33" t="str">
        <f>IF(ISERROR(VLOOKUP($B13,기획현황!$D:$BR,기획현황!$AV$1+2,FALSE))=TRUE,"",VLOOKUP($B13,기획현황!$D:$BR,기획현황!$AV$1+2,FALSE))</f>
        <v/>
      </c>
      <c r="U13" s="437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08">
        <f t="shared" si="9"/>
        <v>0</v>
      </c>
      <c r="W13" s="415" t="str">
        <f>IF(ISERROR(VLOOKUP($B13,기획현황!$D:$BR,기획현황!$AY$1+2,FALSE))=TRUE,"",VLOOKUP($B13,기획현황!$D:$BR,기획현황!$AY$1+2,FALSE))</f>
        <v/>
      </c>
      <c r="X13" s="416" t="str">
        <f>IF(ISERROR(VLOOKUP($B13,기획현황!$D:$BR,기획현황!$BB$1+2,FALSE))=TRUE,"",VLOOKUP($B13,기획현황!$D:$BR,기획현황!$BB$1+2,FALSE))</f>
        <v/>
      </c>
      <c r="Y13" s="422">
        <f>IF(ISERROR(VLOOKUP($D13,원자재구매리스트!$D:$Y,원자재구매리스트!O$1-3,FALSE))=TRUE,0,VLOOKUP($D13,원자재구매리스트!$D:$Y,원자재구매리스트!O$1-3,FALSE))</f>
        <v>0</v>
      </c>
      <c r="Z13" s="346">
        <f>IF(ISERROR(VLOOKUP($D13,원자재구매리스트!$D:$Y,원자재구매리스트!P$1-3,FALSE))=TRUE,0,VLOOKUP($D13,원자재구매리스트!$D:$Y,원자재구매리스트!P$1-3,FALSE))</f>
        <v>0</v>
      </c>
      <c r="AA13" s="347">
        <f>IF(ISERROR(VLOOKUP($D13,원자재구매리스트!$D:$Y,원자재구매리스트!R$1-3,FALSE))=TRUE,0,VLOOKUP($D13,원자재구매리스트!$D:$Y,원자재구매리스트!R$1-3,FALSE))</f>
        <v>0</v>
      </c>
      <c r="AB13" s="347">
        <f>IF(ISERROR(VLOOKUP($D13,원자재구매리스트!$D:$Y,원자재구매리스트!T$1-3,FALSE))=TRUE,0,VLOOKUP($D13,원자재구매리스트!$D:$Y,원자재구매리스트!T$1-3,FALSE))</f>
        <v>0</v>
      </c>
      <c r="AC13" s="345">
        <f>IF(ISERROR(VLOOKUP($D13,원자재구매리스트!$D:$Y,원자재구매리스트!U$1-3,FALSE))=TRUE,0,VLOOKUP($D13,원자재구매리스트!$D:$Y,원자재구매리스트!U$1-3,FALSE))</f>
        <v>0</v>
      </c>
      <c r="AD13" s="348">
        <f>IF(ISERROR(VLOOKUP($D13,원자재구매리스트!$D:$Z,원자재구매리스트!Z$1-3,FALSE))=TRUE,0,VLOOKUP($D13,원자재구매리스트!$D:$Z,원자재구매리스트!Z$1-3,FALSE))</f>
        <v>0</v>
      </c>
      <c r="AE13" s="816">
        <f>IF(ISERROR(VLOOKUP($D13,원자재구매리스트!$D:$Y,원자재구매리스트!X$1-3,FALSE))=TRUE,0,VLOOKUP($D13,원자재구매리스트!$D:$Y,원자재구매리스트!X$1-3,FALSE))</f>
        <v>0</v>
      </c>
      <c r="AF13" s="819">
        <f t="shared" ref="AF13:AF72" si="10">(AB13*1.1)*AE13</f>
        <v>0</v>
      </c>
      <c r="AG13" s="819">
        <f t="shared" si="1"/>
        <v>0</v>
      </c>
    </row>
    <row r="14" spans="1:34" s="319" customFormat="1" ht="52.5" customHeight="1">
      <c r="A14" s="325">
        <f t="shared" si="2"/>
        <v>7</v>
      </c>
      <c r="B14" s="343" t="str">
        <f t="shared" si="3"/>
        <v>SMB-QF-070</v>
      </c>
      <c r="C14" s="297" t="e">
        <f t="shared" si="4"/>
        <v>#VALUE!</v>
      </c>
      <c r="D14" s="297" t="e">
        <f t="shared" si="5"/>
        <v>#VALUE!</v>
      </c>
      <c r="E14" s="386" t="e">
        <f t="shared" si="6"/>
        <v>#VALUE!</v>
      </c>
      <c r="F14" s="386" t="e">
        <f t="shared" si="7"/>
        <v>#VALUE!</v>
      </c>
      <c r="G14" s="386" t="e">
        <f t="shared" si="8"/>
        <v>#VALUE!</v>
      </c>
      <c r="H14" s="326"/>
      <c r="I14" s="398">
        <f t="shared" si="0"/>
        <v>0</v>
      </c>
      <c r="J14" s="401" t="str">
        <f>IF(ISERROR(VLOOKUP(MID($O14,1,3),CODE!$B:$G,CODE!$C$1,FALSE))=TRUE,"",VLOOKUP(MID($O14,1,3),CODE!$B:$G,CODE!$C$1,FALSE))</f>
        <v/>
      </c>
      <c r="K14" s="371" t="str">
        <f>IF(ISERROR(VLOOKUP(MID($O14,4,2),CODE!$K:$P,CODE!$L$1,FALSE))=TRUE,"",VLOOKUP(MID($O14,4,2),CODE!$K:$P,CODE!$L$1,FALSE))</f>
        <v/>
      </c>
      <c r="L14" s="371" t="str">
        <f>IF(ISERROR(VLOOKUP($B14,기획현황!$D:$BR,기획현황!$R$1+2,FALSE))=TRUE,"",VLOOKUP($B14,기획현황!$D:$BR,기획현황!$R$1+2,FALSE))</f>
        <v/>
      </c>
      <c r="M14" s="372"/>
      <c r="N14" s="371">
        <f>IF(ISERROR(VLOOKUP($A14,원자재구매리스트!$A:$Z,원자재구매리스트!M$1,FALSE))=TRUE,"",VLOOKUP($A14,원자재구매리스트!$A:$Z,원자재구매리스트!M$1,FALSE))</f>
        <v>0</v>
      </c>
      <c r="O14" s="402">
        <f>IF(ISERROR(VLOOKUP($A14,원자재구매리스트!$A:$Z,원자재구매리스트!N$1,FALSE))=TRUE,"",VLOOKUP($A14,원자재구매리스트!$A:$Z,원자재구매리스트!N$1,FALSE))</f>
        <v>0</v>
      </c>
      <c r="P14" s="407">
        <f>IF(B14="",0,SUMIF(기획현황!$D:$D,원자재구매정보!$B14,기획현황!$AF:$AF))</f>
        <v>0</v>
      </c>
      <c r="Q14" s="373" t="str">
        <f>IF(ISERROR(VLOOKUP($B14,기획현황!$D:$BR,기획현황!$AM$1+2,FALSE))=TRUE,"",VLOOKUP($B14,기획현황!$D:$BR,기획현황!$AM$1+2,FALSE))</f>
        <v/>
      </c>
      <c r="R14" s="789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73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33" t="str">
        <f>IF(ISERROR(VLOOKUP($B14,기획현황!$D:$BR,기획현황!$AV$1+2,FALSE))=TRUE,"",VLOOKUP($B14,기획현황!$D:$BR,기획현황!$AV$1+2,FALSE))</f>
        <v/>
      </c>
      <c r="U14" s="437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08">
        <f t="shared" si="9"/>
        <v>0</v>
      </c>
      <c r="W14" s="415" t="str">
        <f>IF(ISERROR(VLOOKUP($B14,기획현황!$D:$BR,기획현황!$AY$1+2,FALSE))=TRUE,"",VLOOKUP($B14,기획현황!$D:$BR,기획현황!$AY$1+2,FALSE))</f>
        <v/>
      </c>
      <c r="X14" s="416" t="str">
        <f>IF(ISERROR(VLOOKUP($B14,기획현황!$D:$BR,기획현황!$BB$1+2,FALSE))=TRUE,"",VLOOKUP($B14,기획현황!$D:$BR,기획현황!$BB$1+2,FALSE))</f>
        <v/>
      </c>
      <c r="Y14" s="422">
        <f>IF(ISERROR(VLOOKUP($D14,원자재구매리스트!$D:$Y,원자재구매리스트!O$1-3,FALSE))=TRUE,0,VLOOKUP($D14,원자재구매리스트!$D:$Y,원자재구매리스트!O$1-3,FALSE))</f>
        <v>0</v>
      </c>
      <c r="Z14" s="346">
        <f>IF(ISERROR(VLOOKUP($D14,원자재구매리스트!$D:$Y,원자재구매리스트!P$1-3,FALSE))=TRUE,0,VLOOKUP($D14,원자재구매리스트!$D:$Y,원자재구매리스트!P$1-3,FALSE))</f>
        <v>0</v>
      </c>
      <c r="AA14" s="347">
        <f>IF(ISERROR(VLOOKUP($D14,원자재구매리스트!$D:$Y,원자재구매리스트!R$1-3,FALSE))=TRUE,0,VLOOKUP($D14,원자재구매리스트!$D:$Y,원자재구매리스트!R$1-3,FALSE))</f>
        <v>0</v>
      </c>
      <c r="AB14" s="347">
        <f>IF(ISERROR(VLOOKUP($D14,원자재구매리스트!$D:$Y,원자재구매리스트!T$1-3,FALSE))=TRUE,0,VLOOKUP($D14,원자재구매리스트!$D:$Y,원자재구매리스트!T$1-3,FALSE))</f>
        <v>0</v>
      </c>
      <c r="AC14" s="345">
        <f>IF(ISERROR(VLOOKUP($D14,원자재구매리스트!$D:$Y,원자재구매리스트!U$1-3,FALSE))=TRUE,0,VLOOKUP($D14,원자재구매리스트!$D:$Y,원자재구매리스트!U$1-3,FALSE))</f>
        <v>0</v>
      </c>
      <c r="AD14" s="348">
        <f>IF(ISERROR(VLOOKUP($D14,원자재구매리스트!$D:$Z,원자재구매리스트!Z$1-3,FALSE))=TRUE,0,VLOOKUP($D14,원자재구매리스트!$D:$Z,원자재구매리스트!Z$1-3,FALSE))</f>
        <v>0</v>
      </c>
      <c r="AE14" s="816">
        <f>IF(ISERROR(VLOOKUP($D14,원자재구매리스트!$D:$Y,원자재구매리스트!X$1-3,FALSE))=TRUE,0,VLOOKUP($D14,원자재구매리스트!$D:$Y,원자재구매리스트!X$1-3,FALSE))</f>
        <v>0</v>
      </c>
      <c r="AF14" s="819">
        <f t="shared" si="10"/>
        <v>0</v>
      </c>
      <c r="AG14" s="819">
        <f t="shared" si="1"/>
        <v>0</v>
      </c>
    </row>
    <row r="15" spans="1:34" s="319" customFormat="1" ht="52.5" customHeight="1">
      <c r="A15" s="325">
        <f t="shared" si="2"/>
        <v>8</v>
      </c>
      <c r="B15" s="343" t="str">
        <f t="shared" si="3"/>
        <v>SMB-QF-070</v>
      </c>
      <c r="C15" s="297" t="e">
        <f t="shared" si="4"/>
        <v>#VALUE!</v>
      </c>
      <c r="D15" s="297" t="e">
        <f t="shared" si="5"/>
        <v>#VALUE!</v>
      </c>
      <c r="E15" s="386" t="e">
        <f t="shared" si="6"/>
        <v>#VALUE!</v>
      </c>
      <c r="F15" s="386" t="e">
        <f t="shared" si="7"/>
        <v>#VALUE!</v>
      </c>
      <c r="G15" s="386" t="e">
        <f t="shared" si="8"/>
        <v>#VALUE!</v>
      </c>
      <c r="H15" s="326"/>
      <c r="I15" s="398">
        <f t="shared" si="0"/>
        <v>0</v>
      </c>
      <c r="J15" s="401" t="str">
        <f>IF(ISERROR(VLOOKUP(MID($O15,1,3),CODE!$B:$G,CODE!$C$1,FALSE))=TRUE,"",VLOOKUP(MID($O15,1,3),CODE!$B:$G,CODE!$C$1,FALSE))</f>
        <v/>
      </c>
      <c r="K15" s="371" t="str">
        <f>IF(ISERROR(VLOOKUP(MID($O15,4,2),CODE!$K:$P,CODE!$L$1,FALSE))=TRUE,"",VLOOKUP(MID($O15,4,2),CODE!$K:$P,CODE!$L$1,FALSE))</f>
        <v/>
      </c>
      <c r="L15" s="371" t="str">
        <f>IF(ISERROR(VLOOKUP($B15,기획현황!$D:$BR,기획현황!$R$1+2,FALSE))=TRUE,"",VLOOKUP($B15,기획현황!$D:$BR,기획현황!$R$1+2,FALSE))</f>
        <v/>
      </c>
      <c r="M15" s="372"/>
      <c r="N15" s="371">
        <f>IF(ISERROR(VLOOKUP($A15,원자재구매리스트!$A:$Z,원자재구매리스트!M$1,FALSE))=TRUE,"",VLOOKUP($A15,원자재구매리스트!$A:$Z,원자재구매리스트!M$1,FALSE))</f>
        <v>0</v>
      </c>
      <c r="O15" s="402">
        <f>IF(ISERROR(VLOOKUP($A15,원자재구매리스트!$A:$Z,원자재구매리스트!N$1,FALSE))=TRUE,"",VLOOKUP($A15,원자재구매리스트!$A:$Z,원자재구매리스트!N$1,FALSE))</f>
        <v>0</v>
      </c>
      <c r="P15" s="407">
        <f>IF(B15="",0,SUMIF(기획현황!$D:$D,원자재구매정보!$B15,기획현황!$AF:$AF))</f>
        <v>0</v>
      </c>
      <c r="Q15" s="373" t="str">
        <f>IF(ISERROR(VLOOKUP($B15,기획현황!$D:$BR,기획현황!$AM$1+2,FALSE))=TRUE,"",VLOOKUP($B15,기획현황!$D:$BR,기획현황!$AM$1+2,FALSE))</f>
        <v/>
      </c>
      <c r="R15" s="789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73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33"/>
      <c r="U15" s="437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08">
        <f t="shared" si="9"/>
        <v>0</v>
      </c>
      <c r="W15" s="415" t="str">
        <f>IF(ISERROR(VLOOKUP($B15,기획현황!$D:$BR,기획현황!$AY$1+2,FALSE))=TRUE,"",VLOOKUP($B15,기획현황!$D:$BR,기획현황!$AY$1+2,FALSE))</f>
        <v/>
      </c>
      <c r="X15" s="416" t="str">
        <f>IF(ISERROR(VLOOKUP($B15,기획현황!$D:$BR,기획현황!$BB$1+2,FALSE))=TRUE,"",VLOOKUP($B15,기획현황!$D:$BR,기획현황!$BB$1+2,FALSE))</f>
        <v/>
      </c>
      <c r="Y15" s="422">
        <f>IF(ISERROR(VLOOKUP($D15,원자재구매리스트!$D:$Y,원자재구매리스트!O$1-3,FALSE))=TRUE,0,VLOOKUP($D15,원자재구매리스트!$D:$Y,원자재구매리스트!O$1-3,FALSE))</f>
        <v>0</v>
      </c>
      <c r="Z15" s="346">
        <f>IF(ISERROR(VLOOKUP($D15,원자재구매리스트!$D:$Y,원자재구매리스트!P$1-3,FALSE))=TRUE,0,VLOOKUP($D15,원자재구매리스트!$D:$Y,원자재구매리스트!P$1-3,FALSE))</f>
        <v>0</v>
      </c>
      <c r="AA15" s="347">
        <f>IF(ISERROR(VLOOKUP($D15,원자재구매리스트!$D:$Y,원자재구매리스트!R$1-3,FALSE))=TRUE,0,VLOOKUP($D15,원자재구매리스트!$D:$Y,원자재구매리스트!R$1-3,FALSE))</f>
        <v>0</v>
      </c>
      <c r="AB15" s="347">
        <f>IF(ISERROR(VLOOKUP($D15,원자재구매리스트!$D:$Y,원자재구매리스트!T$1-3,FALSE))=TRUE,0,VLOOKUP($D15,원자재구매리스트!$D:$Y,원자재구매리스트!T$1-3,FALSE))</f>
        <v>0</v>
      </c>
      <c r="AC15" s="345">
        <f>IF(ISERROR(VLOOKUP($D15,원자재구매리스트!$D:$Y,원자재구매리스트!U$1-3,FALSE))=TRUE,0,VLOOKUP($D15,원자재구매리스트!$D:$Y,원자재구매리스트!U$1-3,FALSE))</f>
        <v>0</v>
      </c>
      <c r="AD15" s="348">
        <f>IF(ISERROR(VLOOKUP($D15,원자재구매리스트!$D:$Z,원자재구매리스트!Z$1-3,FALSE))=TRUE,0,VLOOKUP($D15,원자재구매리스트!$D:$Z,원자재구매리스트!Z$1-3,FALSE))</f>
        <v>0</v>
      </c>
      <c r="AE15" s="816">
        <f>IF(ISERROR(VLOOKUP($D15,원자재구매리스트!$D:$Y,원자재구매리스트!X$1-3,FALSE))=TRUE,0,VLOOKUP($D15,원자재구매리스트!$D:$Y,원자재구매리스트!X$1-3,FALSE))</f>
        <v>0</v>
      </c>
      <c r="AF15" s="819">
        <f t="shared" si="10"/>
        <v>0</v>
      </c>
      <c r="AG15" s="819">
        <f t="shared" si="1"/>
        <v>0</v>
      </c>
    </row>
    <row r="16" spans="1:34" s="319" customFormat="1" ht="52.5" customHeight="1">
      <c r="A16" s="325">
        <f t="shared" si="2"/>
        <v>9</v>
      </c>
      <c r="B16" s="343" t="str">
        <f t="shared" si="3"/>
        <v>SMB-QF-070</v>
      </c>
      <c r="C16" s="297" t="e">
        <f t="shared" si="4"/>
        <v>#VALUE!</v>
      </c>
      <c r="D16" s="297" t="e">
        <f t="shared" si="5"/>
        <v>#VALUE!</v>
      </c>
      <c r="E16" s="386" t="e">
        <f t="shared" si="6"/>
        <v>#VALUE!</v>
      </c>
      <c r="F16" s="386" t="e">
        <f t="shared" si="7"/>
        <v>#VALUE!</v>
      </c>
      <c r="G16" s="386" t="e">
        <f t="shared" si="8"/>
        <v>#VALUE!</v>
      </c>
      <c r="H16" s="326"/>
      <c r="I16" s="398">
        <f t="shared" si="0"/>
        <v>0</v>
      </c>
      <c r="J16" s="401" t="str">
        <f>IF(ISERROR(VLOOKUP(MID($O16,1,3),CODE!$B:$G,CODE!$C$1,FALSE))=TRUE,"",VLOOKUP(MID($O16,1,3),CODE!$B:$G,CODE!$C$1,FALSE))</f>
        <v/>
      </c>
      <c r="K16" s="371" t="str">
        <f>IF(ISERROR(VLOOKUP(MID($O16,4,2),CODE!$K:$P,CODE!$L$1,FALSE))=TRUE,"",VLOOKUP(MID($O16,4,2),CODE!$K:$P,CODE!$L$1,FALSE))</f>
        <v/>
      </c>
      <c r="L16" s="371" t="str">
        <f>IF(ISERROR(VLOOKUP($B16,기획현황!$D:$BR,기획현황!$R$1+2,FALSE))=TRUE,"",VLOOKUP($B16,기획현황!$D:$BR,기획현황!$R$1+2,FALSE))</f>
        <v/>
      </c>
      <c r="M16" s="372"/>
      <c r="N16" s="371">
        <f>IF(ISERROR(VLOOKUP($A16,원자재구매리스트!$A:$Z,원자재구매리스트!M$1,FALSE))=TRUE,"",VLOOKUP($A16,원자재구매리스트!$A:$Z,원자재구매리스트!M$1,FALSE))</f>
        <v>0</v>
      </c>
      <c r="O16" s="402">
        <f>IF(ISERROR(VLOOKUP($A16,원자재구매리스트!$A:$Z,원자재구매리스트!N$1,FALSE))=TRUE,"",VLOOKUP($A16,원자재구매리스트!$A:$Z,원자재구매리스트!N$1,FALSE))</f>
        <v>0</v>
      </c>
      <c r="P16" s="407">
        <f>IF(B16="",0,SUMIF(기획현황!$D:$D,원자재구매정보!$B16,기획현황!$AF:$AF))</f>
        <v>0</v>
      </c>
      <c r="Q16" s="373" t="str">
        <f>IF(ISERROR(VLOOKUP($B16,기획현황!$D:$BR,기획현황!$AM$1+2,FALSE))=TRUE,"",VLOOKUP($B16,기획현황!$D:$BR,기획현황!$AM$1+2,FALSE))</f>
        <v/>
      </c>
      <c r="R16" s="789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73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33" t="str">
        <f>IF(ISERROR(VLOOKUP($B16,기획현황!$D:$BR,기획현황!$AV$1+2,FALSE))=TRUE,"",VLOOKUP($B16,기획현황!$D:$BR,기획현황!$AV$1+2,FALSE))</f>
        <v/>
      </c>
      <c r="U16" s="437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08">
        <f t="shared" si="9"/>
        <v>0</v>
      </c>
      <c r="W16" s="415" t="str">
        <f>IF(ISERROR(VLOOKUP($B16,기획현황!$D:$BR,기획현황!$AY$1+2,FALSE))=TRUE,"",VLOOKUP($B16,기획현황!$D:$BR,기획현황!$AY$1+2,FALSE))</f>
        <v/>
      </c>
      <c r="X16" s="416" t="str">
        <f>IF(ISERROR(VLOOKUP($B16,기획현황!$D:$BR,기획현황!$BB$1+2,FALSE))=TRUE,"",VLOOKUP($B16,기획현황!$D:$BR,기획현황!$BB$1+2,FALSE))</f>
        <v/>
      </c>
      <c r="Y16" s="422">
        <f>IF(ISERROR(VLOOKUP($D16,원자재구매리스트!$D:$Y,원자재구매리스트!O$1-3,FALSE))=TRUE,0,VLOOKUP($D16,원자재구매리스트!$D:$Y,원자재구매리스트!O$1-3,FALSE))</f>
        <v>0</v>
      </c>
      <c r="Z16" s="346">
        <f>IF(ISERROR(VLOOKUP($D16,원자재구매리스트!$D:$Y,원자재구매리스트!P$1-3,FALSE))=TRUE,0,VLOOKUP($D16,원자재구매리스트!$D:$Y,원자재구매리스트!P$1-3,FALSE))</f>
        <v>0</v>
      </c>
      <c r="AA16" s="347">
        <f>IF(ISERROR(VLOOKUP($D16,원자재구매리스트!$D:$Y,원자재구매리스트!R$1-3,FALSE))=TRUE,0,VLOOKUP($D16,원자재구매리스트!$D:$Y,원자재구매리스트!R$1-3,FALSE))</f>
        <v>0</v>
      </c>
      <c r="AB16" s="347">
        <f>IF(ISERROR(VLOOKUP($D16,원자재구매리스트!$D:$Y,원자재구매리스트!T$1-3,FALSE))=TRUE,0,VLOOKUP($D16,원자재구매리스트!$D:$Y,원자재구매리스트!T$1-3,FALSE))</f>
        <v>0</v>
      </c>
      <c r="AC16" s="345">
        <f>IF(ISERROR(VLOOKUP($D16,원자재구매리스트!$D:$Y,원자재구매리스트!U$1-3,FALSE))=TRUE,0,VLOOKUP($D16,원자재구매리스트!$D:$Y,원자재구매리스트!U$1-3,FALSE))</f>
        <v>0</v>
      </c>
      <c r="AD16" s="348">
        <f>IF(ISERROR(VLOOKUP($D16,원자재구매리스트!$D:$Z,원자재구매리스트!Z$1-3,FALSE))=TRUE,0,VLOOKUP($D16,원자재구매리스트!$D:$Z,원자재구매리스트!Z$1-3,FALSE))</f>
        <v>0</v>
      </c>
      <c r="AE16" s="816">
        <f>IF(ISERROR(VLOOKUP($D16,원자재구매리스트!$D:$Y,원자재구매리스트!X$1-3,FALSE))=TRUE,0,VLOOKUP($D16,원자재구매리스트!$D:$Y,원자재구매리스트!X$1-3,FALSE))</f>
        <v>0</v>
      </c>
      <c r="AF16" s="819">
        <f t="shared" si="10"/>
        <v>0</v>
      </c>
      <c r="AG16" s="819">
        <f t="shared" si="1"/>
        <v>0</v>
      </c>
    </row>
    <row r="17" spans="1:33" s="319" customFormat="1" ht="52.5" customHeight="1">
      <c r="A17" s="325">
        <f t="shared" si="2"/>
        <v>10</v>
      </c>
      <c r="B17" s="343" t="str">
        <f t="shared" si="3"/>
        <v>SMB-QF-070</v>
      </c>
      <c r="C17" s="297" t="e">
        <f t="shared" si="4"/>
        <v>#VALUE!</v>
      </c>
      <c r="D17" s="297" t="e">
        <f t="shared" si="5"/>
        <v>#VALUE!</v>
      </c>
      <c r="E17" s="386" t="e">
        <f t="shared" si="6"/>
        <v>#VALUE!</v>
      </c>
      <c r="F17" s="386" t="e">
        <f t="shared" si="7"/>
        <v>#VALUE!</v>
      </c>
      <c r="G17" s="386" t="e">
        <f t="shared" si="8"/>
        <v>#VALUE!</v>
      </c>
      <c r="H17" s="326"/>
      <c r="I17" s="398">
        <f t="shared" si="0"/>
        <v>0</v>
      </c>
      <c r="J17" s="401" t="str">
        <f>IF(ISERROR(VLOOKUP(MID($O17,1,3),CODE!$B:$G,CODE!$C$1,FALSE))=TRUE,"",VLOOKUP(MID($O17,1,3),CODE!$B:$G,CODE!$C$1,FALSE))</f>
        <v/>
      </c>
      <c r="K17" s="371" t="str">
        <f>IF(ISERROR(VLOOKUP(MID($O17,4,2),CODE!$K:$P,CODE!$L$1,FALSE))=TRUE,"",VLOOKUP(MID($O17,4,2),CODE!$K:$P,CODE!$L$1,FALSE))</f>
        <v/>
      </c>
      <c r="L17" s="371" t="str">
        <f>IF(ISERROR(VLOOKUP($B17,기획현황!$D:$BR,기획현황!$R$1+2,FALSE))=TRUE,"",VLOOKUP($B17,기획현황!$D:$BR,기획현황!$R$1+2,FALSE))</f>
        <v/>
      </c>
      <c r="M17" s="372"/>
      <c r="N17" s="371">
        <f>IF(ISERROR(VLOOKUP($A17,원자재구매리스트!$A:$Z,원자재구매리스트!M$1,FALSE))=TRUE,"",VLOOKUP($A17,원자재구매리스트!$A:$Z,원자재구매리스트!M$1,FALSE))</f>
        <v>0</v>
      </c>
      <c r="O17" s="402">
        <f>IF(ISERROR(VLOOKUP($A17,원자재구매리스트!$A:$Z,원자재구매리스트!N$1,FALSE))=TRUE,"",VLOOKUP($A17,원자재구매리스트!$A:$Z,원자재구매리스트!N$1,FALSE))</f>
        <v>0</v>
      </c>
      <c r="P17" s="407">
        <f>IF(B17="",0,SUMIF(기획현황!$D:$D,원자재구매정보!$B17,기획현황!$AF:$AF))</f>
        <v>0</v>
      </c>
      <c r="Q17" s="373" t="str">
        <f>IF(ISERROR(VLOOKUP($B17,기획현황!$D:$BR,기획현황!$AM$1+2,FALSE))=TRUE,"",VLOOKUP($B17,기획현황!$D:$BR,기획현황!$AM$1+2,FALSE))</f>
        <v/>
      </c>
      <c r="R17" s="789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73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33" t="str">
        <f>IF(ISERROR(VLOOKUP($B17,기획현황!$D:$BR,기획현황!$AV$1+2,FALSE))=TRUE,"",VLOOKUP($B17,기획현황!$D:$BR,기획현황!$AV$1+2,FALSE))</f>
        <v/>
      </c>
      <c r="U17" s="437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08">
        <f t="shared" si="9"/>
        <v>0</v>
      </c>
      <c r="W17" s="415" t="str">
        <f>IF(ISERROR(VLOOKUP($B17,기획현황!$D:$BR,기획현황!$AY$1+2,FALSE))=TRUE,"",VLOOKUP($B17,기획현황!$D:$BR,기획현황!$AY$1+2,FALSE))</f>
        <v/>
      </c>
      <c r="X17" s="416" t="str">
        <f>IF(ISERROR(VLOOKUP($B17,기획현황!$D:$BR,기획현황!$BB$1+2,FALSE))=TRUE,"",VLOOKUP($B17,기획현황!$D:$BR,기획현황!$BB$1+2,FALSE))</f>
        <v/>
      </c>
      <c r="Y17" s="422">
        <f>IF(ISERROR(VLOOKUP($D17,원자재구매리스트!$D:$Y,원자재구매리스트!O$1-3,FALSE))=TRUE,0,VLOOKUP($D17,원자재구매리스트!$D:$Y,원자재구매리스트!O$1-3,FALSE))</f>
        <v>0</v>
      </c>
      <c r="Z17" s="346">
        <f>IF(ISERROR(VLOOKUP($D17,원자재구매리스트!$D:$Y,원자재구매리스트!P$1-3,FALSE))=TRUE,0,VLOOKUP($D17,원자재구매리스트!$D:$Y,원자재구매리스트!P$1-3,FALSE))</f>
        <v>0</v>
      </c>
      <c r="AA17" s="347">
        <f>IF(ISERROR(VLOOKUP($D17,원자재구매리스트!$D:$Y,원자재구매리스트!R$1-3,FALSE))=TRUE,0,VLOOKUP($D17,원자재구매리스트!$D:$Y,원자재구매리스트!R$1-3,FALSE))</f>
        <v>0</v>
      </c>
      <c r="AB17" s="347">
        <f>IF(ISERROR(VLOOKUP($D17,원자재구매리스트!$D:$Y,원자재구매리스트!T$1-3,FALSE))=TRUE,0,VLOOKUP($D17,원자재구매리스트!$D:$Y,원자재구매리스트!T$1-3,FALSE))</f>
        <v>0</v>
      </c>
      <c r="AC17" s="345">
        <f>IF(ISERROR(VLOOKUP($D17,원자재구매리스트!$D:$Y,원자재구매리스트!U$1-3,FALSE))=TRUE,0,VLOOKUP($D17,원자재구매리스트!$D:$Y,원자재구매리스트!U$1-3,FALSE))</f>
        <v>0</v>
      </c>
      <c r="AD17" s="348">
        <f>IF(ISERROR(VLOOKUP($D17,원자재구매리스트!$D:$Z,원자재구매리스트!Z$1-3,FALSE))=TRUE,0,VLOOKUP($D17,원자재구매리스트!$D:$Z,원자재구매리스트!Z$1-3,FALSE))</f>
        <v>0</v>
      </c>
      <c r="AE17" s="816">
        <f>IF(ISERROR(VLOOKUP($D17,원자재구매리스트!$D:$Y,원자재구매리스트!X$1-3,FALSE))=TRUE,0,VLOOKUP($D17,원자재구매리스트!$D:$Y,원자재구매리스트!X$1-3,FALSE))</f>
        <v>0</v>
      </c>
      <c r="AF17" s="819">
        <f t="shared" si="10"/>
        <v>0</v>
      </c>
      <c r="AG17" s="819">
        <f t="shared" si="1"/>
        <v>0</v>
      </c>
    </row>
    <row r="18" spans="1:33" s="319" customFormat="1" ht="52.5" customHeight="1">
      <c r="A18" s="325">
        <f t="shared" si="2"/>
        <v>11</v>
      </c>
      <c r="B18" s="343" t="str">
        <f t="shared" si="3"/>
        <v>SMB-QF-070</v>
      </c>
      <c r="C18" s="297" t="e">
        <f t="shared" si="4"/>
        <v>#VALUE!</v>
      </c>
      <c r="D18" s="297" t="e">
        <f t="shared" si="5"/>
        <v>#VALUE!</v>
      </c>
      <c r="E18" s="386" t="e">
        <f t="shared" si="6"/>
        <v>#VALUE!</v>
      </c>
      <c r="F18" s="386" t="e">
        <f t="shared" si="7"/>
        <v>#VALUE!</v>
      </c>
      <c r="G18" s="386" t="e">
        <f t="shared" si="8"/>
        <v>#VALUE!</v>
      </c>
      <c r="H18" s="326"/>
      <c r="I18" s="398">
        <f t="shared" si="0"/>
        <v>0</v>
      </c>
      <c r="J18" s="401" t="str">
        <f>IF(ISERROR(VLOOKUP(MID($O18,1,3),CODE!$B:$G,CODE!$C$1,FALSE))=TRUE,"",VLOOKUP(MID($O18,1,3),CODE!$B:$G,CODE!$C$1,FALSE))</f>
        <v/>
      </c>
      <c r="K18" s="371" t="str">
        <f>IF(ISERROR(VLOOKUP(MID($O18,4,2),CODE!$K:$P,CODE!$L$1,FALSE))=TRUE,"",VLOOKUP(MID($O18,4,2),CODE!$K:$P,CODE!$L$1,FALSE))</f>
        <v/>
      </c>
      <c r="L18" s="371" t="str">
        <f>IF(ISERROR(VLOOKUP($B18,기획현황!$D:$BR,기획현황!$R$1+2,FALSE))=TRUE,"",VLOOKUP($B18,기획현황!$D:$BR,기획현황!$R$1+2,FALSE))</f>
        <v/>
      </c>
      <c r="M18" s="372"/>
      <c r="N18" s="371">
        <f>IF(ISERROR(VLOOKUP($A18,원자재구매리스트!$A:$Z,원자재구매리스트!M$1,FALSE))=TRUE,"",VLOOKUP($A18,원자재구매리스트!$A:$Z,원자재구매리스트!M$1,FALSE))</f>
        <v>0</v>
      </c>
      <c r="O18" s="402">
        <f>IF(ISERROR(VLOOKUP($A18,원자재구매리스트!$A:$Z,원자재구매리스트!N$1,FALSE))=TRUE,"",VLOOKUP($A18,원자재구매리스트!$A:$Z,원자재구매리스트!N$1,FALSE))</f>
        <v>0</v>
      </c>
      <c r="P18" s="407">
        <f>IF(B18="",0,SUMIF(기획현황!$D:$D,원자재구매정보!$B18,기획현황!$AF:$AF))</f>
        <v>0</v>
      </c>
      <c r="Q18" s="373" t="str">
        <f>IF(ISERROR(VLOOKUP($B18,기획현황!$D:$BR,기획현황!$AM$1+2,FALSE))=TRUE,"",VLOOKUP($B18,기획현황!$D:$BR,기획현황!$AM$1+2,FALSE))</f>
        <v/>
      </c>
      <c r="R18" s="789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73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33" t="str">
        <f>IF(ISERROR(VLOOKUP($B18,기획현황!$D:$BR,기획현황!$AV$1+2,FALSE))=TRUE,"",VLOOKUP($B18,기획현황!$D:$BR,기획현황!$AV$1+2,FALSE))</f>
        <v/>
      </c>
      <c r="U18" s="437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08">
        <f t="shared" si="9"/>
        <v>0</v>
      </c>
      <c r="W18" s="415" t="str">
        <f>IF(ISERROR(VLOOKUP($B18,기획현황!$D:$BR,기획현황!$AY$1+2,FALSE))=TRUE,"",VLOOKUP($B18,기획현황!$D:$BR,기획현황!$AY$1+2,FALSE))</f>
        <v/>
      </c>
      <c r="X18" s="416" t="str">
        <f>IF(ISERROR(VLOOKUP($B18,기획현황!$D:$BR,기획현황!$BB$1+2,FALSE))=TRUE,"",VLOOKUP($B18,기획현황!$D:$BR,기획현황!$BB$1+2,FALSE))</f>
        <v/>
      </c>
      <c r="Y18" s="422">
        <f>IF(ISERROR(VLOOKUP($D18,원자재구매리스트!$D:$Y,원자재구매리스트!O$1-3,FALSE))=TRUE,0,VLOOKUP($D18,원자재구매리스트!$D:$Y,원자재구매리스트!O$1-3,FALSE))</f>
        <v>0</v>
      </c>
      <c r="Z18" s="346">
        <f>IF(ISERROR(VLOOKUP($D18,원자재구매리스트!$D:$Y,원자재구매리스트!P$1-3,FALSE))=TRUE,0,VLOOKUP($D18,원자재구매리스트!$D:$Y,원자재구매리스트!P$1-3,FALSE))</f>
        <v>0</v>
      </c>
      <c r="AA18" s="347">
        <f>IF(ISERROR(VLOOKUP($D18,원자재구매리스트!$D:$Y,원자재구매리스트!R$1-3,FALSE))=TRUE,0,VLOOKUP($D18,원자재구매리스트!$D:$Y,원자재구매리스트!R$1-3,FALSE))</f>
        <v>0</v>
      </c>
      <c r="AB18" s="347">
        <f>IF(ISERROR(VLOOKUP($D18,원자재구매리스트!$D:$Y,원자재구매리스트!T$1-3,FALSE))=TRUE,0,VLOOKUP($D18,원자재구매리스트!$D:$Y,원자재구매리스트!T$1-3,FALSE))</f>
        <v>0</v>
      </c>
      <c r="AC18" s="345">
        <f>IF(ISERROR(VLOOKUP($D18,원자재구매리스트!$D:$Y,원자재구매리스트!U$1-3,FALSE))=TRUE,0,VLOOKUP($D18,원자재구매리스트!$D:$Y,원자재구매리스트!U$1-3,FALSE))</f>
        <v>0</v>
      </c>
      <c r="AD18" s="348">
        <f>IF(ISERROR(VLOOKUP($D18,원자재구매리스트!$D:$Z,원자재구매리스트!Z$1-3,FALSE))=TRUE,0,VLOOKUP($D18,원자재구매리스트!$D:$Z,원자재구매리스트!Z$1-3,FALSE))</f>
        <v>0</v>
      </c>
      <c r="AE18" s="816">
        <f>IF(ISERROR(VLOOKUP($D18,원자재구매리스트!$D:$Y,원자재구매리스트!X$1-3,FALSE))=TRUE,0,VLOOKUP($D18,원자재구매리스트!$D:$Y,원자재구매리스트!X$1-3,FALSE))</f>
        <v>0</v>
      </c>
      <c r="AF18" s="819">
        <f t="shared" si="10"/>
        <v>0</v>
      </c>
      <c r="AG18" s="819">
        <f t="shared" si="1"/>
        <v>0</v>
      </c>
    </row>
    <row r="19" spans="1:33" s="319" customFormat="1" ht="52.5" customHeight="1">
      <c r="A19" s="325">
        <f t="shared" si="2"/>
        <v>12</v>
      </c>
      <c r="B19" s="343" t="str">
        <f t="shared" si="3"/>
        <v>SMB-QF-070</v>
      </c>
      <c r="C19" s="297" t="e">
        <f t="shared" si="4"/>
        <v>#VALUE!</v>
      </c>
      <c r="D19" s="297" t="e">
        <f t="shared" si="5"/>
        <v>#VALUE!</v>
      </c>
      <c r="E19" s="386" t="e">
        <f t="shared" si="6"/>
        <v>#VALUE!</v>
      </c>
      <c r="F19" s="386" t="e">
        <f t="shared" si="7"/>
        <v>#VALUE!</v>
      </c>
      <c r="G19" s="386" t="e">
        <f t="shared" si="8"/>
        <v>#VALUE!</v>
      </c>
      <c r="H19" s="326"/>
      <c r="I19" s="398">
        <f t="shared" si="0"/>
        <v>0</v>
      </c>
      <c r="J19" s="401" t="str">
        <f>IF(ISERROR(VLOOKUP(MID($O19,1,3),CODE!$B:$G,CODE!$C$1,FALSE))=TRUE,"",VLOOKUP(MID($O19,1,3),CODE!$B:$G,CODE!$C$1,FALSE))</f>
        <v/>
      </c>
      <c r="K19" s="371" t="str">
        <f>IF(ISERROR(VLOOKUP(MID($O19,4,2),CODE!$K:$P,CODE!$L$1,FALSE))=TRUE,"",VLOOKUP(MID($O19,4,2),CODE!$K:$P,CODE!$L$1,FALSE))</f>
        <v/>
      </c>
      <c r="L19" s="371" t="str">
        <f>IF(ISERROR(VLOOKUP($B19,기획현황!$D:$BR,기획현황!$R$1+2,FALSE))=TRUE,"",VLOOKUP($B19,기획현황!$D:$BR,기획현황!$R$1+2,FALSE))</f>
        <v/>
      </c>
      <c r="M19" s="372"/>
      <c r="N19" s="371">
        <f>IF(ISERROR(VLOOKUP($A19,원자재구매리스트!$A:$Z,원자재구매리스트!M$1,FALSE))=TRUE,"",VLOOKUP($A19,원자재구매리스트!$A:$Z,원자재구매리스트!M$1,FALSE))</f>
        <v>0</v>
      </c>
      <c r="O19" s="402">
        <f>IF(ISERROR(VLOOKUP($A19,원자재구매리스트!$A:$Z,원자재구매리스트!N$1,FALSE))=TRUE,"",VLOOKUP($A19,원자재구매리스트!$A:$Z,원자재구매리스트!N$1,FALSE))</f>
        <v>0</v>
      </c>
      <c r="P19" s="407">
        <f>IF(B19="",0,SUMIF(기획현황!$D:$D,원자재구매정보!$B19,기획현황!$AF:$AF))</f>
        <v>0</v>
      </c>
      <c r="Q19" s="373" t="str">
        <f>IF(ISERROR(VLOOKUP($B19,기획현황!$D:$BR,기획현황!$AM$1+2,FALSE))=TRUE,"",VLOOKUP($B19,기획현황!$D:$BR,기획현황!$AM$1+2,FALSE))</f>
        <v/>
      </c>
      <c r="R19" s="789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73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33" t="str">
        <f>IF(ISERROR(VLOOKUP($B19,기획현황!$D:$BR,기획현황!$AV$1+2,FALSE))=TRUE,"",VLOOKUP($B19,기획현황!$D:$BR,기획현황!$AV$1+2,FALSE))</f>
        <v/>
      </c>
      <c r="U19" s="437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08">
        <f t="shared" si="9"/>
        <v>0</v>
      </c>
      <c r="W19" s="415" t="str">
        <f>IF(ISERROR(VLOOKUP($B19,기획현황!$D:$BR,기획현황!$AY$1+2,FALSE))=TRUE,"",VLOOKUP($B19,기획현황!$D:$BR,기획현황!$AY$1+2,FALSE))</f>
        <v/>
      </c>
      <c r="X19" s="416" t="str">
        <f>IF(ISERROR(VLOOKUP($B19,기획현황!$D:$BR,기획현황!$BB$1+2,FALSE))=TRUE,"",VLOOKUP($B19,기획현황!$D:$BR,기획현황!$BB$1+2,FALSE))</f>
        <v/>
      </c>
      <c r="Y19" s="422">
        <f>IF(ISERROR(VLOOKUP($D19,원자재구매리스트!$D:$Y,원자재구매리스트!O$1-3,FALSE))=TRUE,0,VLOOKUP($D19,원자재구매리스트!$D:$Y,원자재구매리스트!O$1-3,FALSE))</f>
        <v>0</v>
      </c>
      <c r="Z19" s="346">
        <f>IF(ISERROR(VLOOKUP($D19,원자재구매리스트!$D:$Y,원자재구매리스트!P$1-3,FALSE))=TRUE,0,VLOOKUP($D19,원자재구매리스트!$D:$Y,원자재구매리스트!P$1-3,FALSE))</f>
        <v>0</v>
      </c>
      <c r="AA19" s="347">
        <f>IF(ISERROR(VLOOKUP($D19,원자재구매리스트!$D:$Y,원자재구매리스트!R$1-3,FALSE))=TRUE,0,VLOOKUP($D19,원자재구매리스트!$D:$Y,원자재구매리스트!R$1-3,FALSE))</f>
        <v>0</v>
      </c>
      <c r="AB19" s="347">
        <f>IF(ISERROR(VLOOKUP($D19,원자재구매리스트!$D:$Y,원자재구매리스트!T$1-3,FALSE))=TRUE,0,VLOOKUP($D19,원자재구매리스트!$D:$Y,원자재구매리스트!T$1-3,FALSE))</f>
        <v>0</v>
      </c>
      <c r="AC19" s="345">
        <f>IF(ISERROR(VLOOKUP($D19,원자재구매리스트!$D:$Y,원자재구매리스트!U$1-3,FALSE))=TRUE,0,VLOOKUP($D19,원자재구매리스트!$D:$Y,원자재구매리스트!U$1-3,FALSE))</f>
        <v>0</v>
      </c>
      <c r="AD19" s="348">
        <f>IF(ISERROR(VLOOKUP($D19,원자재구매리스트!$D:$Z,원자재구매리스트!Z$1-3,FALSE))=TRUE,0,VLOOKUP($D19,원자재구매리스트!$D:$Z,원자재구매리스트!Z$1-3,FALSE))</f>
        <v>0</v>
      </c>
      <c r="AE19" s="816">
        <f>IF(ISERROR(VLOOKUP($D19,원자재구매리스트!$D:$Y,원자재구매리스트!X$1-3,FALSE))=TRUE,0,VLOOKUP($D19,원자재구매리스트!$D:$Y,원자재구매리스트!X$1-3,FALSE))</f>
        <v>0</v>
      </c>
      <c r="AF19" s="819">
        <f t="shared" si="10"/>
        <v>0</v>
      </c>
      <c r="AG19" s="819">
        <f t="shared" si="1"/>
        <v>0</v>
      </c>
    </row>
    <row r="20" spans="1:33" s="319" customFormat="1" ht="52.5" customHeight="1">
      <c r="A20" s="325">
        <f t="shared" si="2"/>
        <v>13</v>
      </c>
      <c r="B20" s="343" t="str">
        <f t="shared" si="3"/>
        <v>SMB-QF-070</v>
      </c>
      <c r="C20" s="297" t="e">
        <f t="shared" si="4"/>
        <v>#VALUE!</v>
      </c>
      <c r="D20" s="297" t="e">
        <f t="shared" si="5"/>
        <v>#VALUE!</v>
      </c>
      <c r="E20" s="386" t="e">
        <f t="shared" si="6"/>
        <v>#VALUE!</v>
      </c>
      <c r="F20" s="386" t="e">
        <f t="shared" si="7"/>
        <v>#VALUE!</v>
      </c>
      <c r="G20" s="386" t="e">
        <f t="shared" si="8"/>
        <v>#VALUE!</v>
      </c>
      <c r="H20" s="326"/>
      <c r="I20" s="398">
        <f t="shared" si="0"/>
        <v>0</v>
      </c>
      <c r="J20" s="401" t="str">
        <f>IF(ISERROR(VLOOKUP(MID($O20,1,3),CODE!$B:$G,CODE!$C$1,FALSE))=TRUE,"",VLOOKUP(MID($O20,1,3),CODE!$B:$G,CODE!$C$1,FALSE))</f>
        <v/>
      </c>
      <c r="K20" s="371" t="str">
        <f>IF(ISERROR(VLOOKUP(MID($O20,4,2),CODE!$K:$P,CODE!$L$1,FALSE))=TRUE,"",VLOOKUP(MID($O20,4,2),CODE!$K:$P,CODE!$L$1,FALSE))</f>
        <v/>
      </c>
      <c r="L20" s="371" t="str">
        <f>IF(ISERROR(VLOOKUP($B20,기획현황!$D:$BR,기획현황!$R$1+2,FALSE))=TRUE,"",VLOOKUP($B20,기획현황!$D:$BR,기획현황!$R$1+2,FALSE))</f>
        <v/>
      </c>
      <c r="M20" s="372"/>
      <c r="N20" s="371">
        <f>IF(ISERROR(VLOOKUP($A20,원자재구매리스트!$A:$Z,원자재구매리스트!M$1,FALSE))=TRUE,"",VLOOKUP($A20,원자재구매리스트!$A:$Z,원자재구매리스트!M$1,FALSE))</f>
        <v>0</v>
      </c>
      <c r="O20" s="402">
        <f>IF(ISERROR(VLOOKUP($A20,원자재구매리스트!$A:$Z,원자재구매리스트!N$1,FALSE))=TRUE,"",VLOOKUP($A20,원자재구매리스트!$A:$Z,원자재구매리스트!N$1,FALSE))</f>
        <v>0</v>
      </c>
      <c r="P20" s="407">
        <f>IF(B20="",0,SUMIF(기획현황!$D:$D,원자재구매정보!$B20,기획현황!$AF:$AF))</f>
        <v>0</v>
      </c>
      <c r="Q20" s="373" t="str">
        <f>IF(ISERROR(VLOOKUP($B20,기획현황!$D:$BR,기획현황!$AM$1+2,FALSE))=TRUE,"",VLOOKUP($B20,기획현황!$D:$BR,기획현황!$AM$1+2,FALSE))</f>
        <v/>
      </c>
      <c r="R20" s="789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73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33" t="str">
        <f>IF(ISERROR(VLOOKUP($B20,기획현황!$D:$BR,기획현황!$AV$1+2,FALSE))=TRUE,"",VLOOKUP($B20,기획현황!$D:$BR,기획현황!$AV$1+2,FALSE))</f>
        <v/>
      </c>
      <c r="U20" s="437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08">
        <f t="shared" si="9"/>
        <v>0</v>
      </c>
      <c r="W20" s="415" t="str">
        <f>IF(ISERROR(VLOOKUP($B20,기획현황!$D:$BR,기획현황!$AY$1+2,FALSE))=TRUE,"",VLOOKUP($B20,기획현황!$D:$BR,기획현황!$AY$1+2,FALSE))</f>
        <v/>
      </c>
      <c r="X20" s="416" t="str">
        <f>IF(ISERROR(VLOOKUP($B20,기획현황!$D:$BR,기획현황!$BB$1+2,FALSE))=TRUE,"",VLOOKUP($B20,기획현황!$D:$BR,기획현황!$BB$1+2,FALSE))</f>
        <v/>
      </c>
      <c r="Y20" s="422">
        <f>IF(ISERROR(VLOOKUP($D20,원자재구매리스트!$D:$Y,원자재구매리스트!O$1-3,FALSE))=TRUE,0,VLOOKUP($D20,원자재구매리스트!$D:$Y,원자재구매리스트!O$1-3,FALSE))</f>
        <v>0</v>
      </c>
      <c r="Z20" s="346">
        <f>IF(ISERROR(VLOOKUP($D20,원자재구매리스트!$D:$Y,원자재구매리스트!P$1-3,FALSE))=TRUE,0,VLOOKUP($D20,원자재구매리스트!$D:$Y,원자재구매리스트!P$1-3,FALSE))</f>
        <v>0</v>
      </c>
      <c r="AA20" s="347">
        <f>IF(ISERROR(VLOOKUP($D20,원자재구매리스트!$D:$Y,원자재구매리스트!R$1-3,FALSE))=TRUE,0,VLOOKUP($D20,원자재구매리스트!$D:$Y,원자재구매리스트!R$1-3,FALSE))</f>
        <v>0</v>
      </c>
      <c r="AB20" s="347">
        <f>IF(ISERROR(VLOOKUP($D20,원자재구매리스트!$D:$Y,원자재구매리스트!T$1-3,FALSE))=TRUE,0,VLOOKUP($D20,원자재구매리스트!$D:$Y,원자재구매리스트!T$1-3,FALSE))</f>
        <v>0</v>
      </c>
      <c r="AC20" s="345">
        <f>IF(ISERROR(VLOOKUP($D20,원자재구매리스트!$D:$Y,원자재구매리스트!U$1-3,FALSE))=TRUE,0,VLOOKUP($D20,원자재구매리스트!$D:$Y,원자재구매리스트!U$1-3,FALSE))</f>
        <v>0</v>
      </c>
      <c r="AD20" s="348">
        <f>IF(ISERROR(VLOOKUP($D20,원자재구매리스트!$D:$Z,원자재구매리스트!Z$1-3,FALSE))=TRUE,0,VLOOKUP($D20,원자재구매리스트!$D:$Z,원자재구매리스트!Z$1-3,FALSE))</f>
        <v>0</v>
      </c>
      <c r="AE20" s="816">
        <f>IF(ISERROR(VLOOKUP($D20,원자재구매리스트!$D:$Y,원자재구매리스트!X$1-3,FALSE))=TRUE,0,VLOOKUP($D20,원자재구매리스트!$D:$Y,원자재구매리스트!X$1-3,FALSE))</f>
        <v>0</v>
      </c>
      <c r="AF20" s="819">
        <f t="shared" si="10"/>
        <v>0</v>
      </c>
      <c r="AG20" s="819">
        <f t="shared" si="1"/>
        <v>0</v>
      </c>
    </row>
    <row r="21" spans="1:33" s="319" customFormat="1" ht="52.5" customHeight="1">
      <c r="A21" s="325">
        <f t="shared" si="2"/>
        <v>14</v>
      </c>
      <c r="B21" s="343" t="str">
        <f t="shared" si="3"/>
        <v>SMB-QF-070</v>
      </c>
      <c r="C21" s="297" t="e">
        <f t="shared" si="4"/>
        <v>#VALUE!</v>
      </c>
      <c r="D21" s="297" t="e">
        <f t="shared" si="5"/>
        <v>#VALUE!</v>
      </c>
      <c r="E21" s="386" t="e">
        <f t="shared" si="6"/>
        <v>#VALUE!</v>
      </c>
      <c r="F21" s="386" t="e">
        <f t="shared" si="7"/>
        <v>#VALUE!</v>
      </c>
      <c r="G21" s="386" t="e">
        <f t="shared" si="8"/>
        <v>#VALUE!</v>
      </c>
      <c r="H21" s="326"/>
      <c r="I21" s="398">
        <f t="shared" si="0"/>
        <v>0</v>
      </c>
      <c r="J21" s="401" t="str">
        <f>IF(ISERROR(VLOOKUP(MID($O21,1,3),CODE!$B:$G,CODE!$C$1,FALSE))=TRUE,"",VLOOKUP(MID($O21,1,3),CODE!$B:$G,CODE!$C$1,FALSE))</f>
        <v/>
      </c>
      <c r="K21" s="371" t="str">
        <f>IF(ISERROR(VLOOKUP(MID($O21,4,2),CODE!$K:$P,CODE!$L$1,FALSE))=TRUE,"",VLOOKUP(MID($O21,4,2),CODE!$K:$P,CODE!$L$1,FALSE))</f>
        <v/>
      </c>
      <c r="L21" s="371" t="str">
        <f>IF(ISERROR(VLOOKUP($B21,기획현황!$D:$BR,기획현황!$R$1+2,FALSE))=TRUE,"",VLOOKUP($B21,기획현황!$D:$BR,기획현황!$R$1+2,FALSE))</f>
        <v/>
      </c>
      <c r="M21" s="372"/>
      <c r="N21" s="371">
        <f>IF(ISERROR(VLOOKUP($A21,원자재구매리스트!$A:$Z,원자재구매리스트!M$1,FALSE))=TRUE,"",VLOOKUP($A21,원자재구매리스트!$A:$Z,원자재구매리스트!M$1,FALSE))</f>
        <v>0</v>
      </c>
      <c r="O21" s="402">
        <f>IF(ISERROR(VLOOKUP($A21,원자재구매리스트!$A:$Z,원자재구매리스트!N$1,FALSE))=TRUE,"",VLOOKUP($A21,원자재구매리스트!$A:$Z,원자재구매리스트!N$1,FALSE))</f>
        <v>0</v>
      </c>
      <c r="P21" s="407">
        <f>IF(B21="",0,SUMIF(기획현황!$D:$D,원자재구매정보!$B21,기획현황!$AF:$AF))</f>
        <v>0</v>
      </c>
      <c r="Q21" s="373" t="str">
        <f>IF(ISERROR(VLOOKUP($B21,기획현황!$D:$BR,기획현황!$AM$1+2,FALSE))=TRUE,"",VLOOKUP($B21,기획현황!$D:$BR,기획현황!$AM$1+2,FALSE))</f>
        <v/>
      </c>
      <c r="R21" s="789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73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33" t="str">
        <f>IF(ISERROR(VLOOKUP($B21,기획현황!$D:$BR,기획현황!$AV$1+2,FALSE))=TRUE,"",VLOOKUP($B21,기획현황!$D:$BR,기획현황!$AV$1+2,FALSE))</f>
        <v/>
      </c>
      <c r="U21" s="437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08">
        <f t="shared" si="9"/>
        <v>0</v>
      </c>
      <c r="W21" s="415" t="str">
        <f>IF(ISERROR(VLOOKUP($B21,기획현황!$D:$BR,기획현황!$AY$1+2,FALSE))=TRUE,"",VLOOKUP($B21,기획현황!$D:$BR,기획현황!$AY$1+2,FALSE))</f>
        <v/>
      </c>
      <c r="X21" s="416" t="str">
        <f>IF(ISERROR(VLOOKUP($B21,기획현황!$D:$BR,기획현황!$BB$1+2,FALSE))=TRUE,"",VLOOKUP($B21,기획현황!$D:$BR,기획현황!$BB$1+2,FALSE))</f>
        <v/>
      </c>
      <c r="Y21" s="422">
        <f>IF(ISERROR(VLOOKUP($D21,원자재구매리스트!$D:$Y,원자재구매리스트!O$1-3,FALSE))=TRUE,0,VLOOKUP($D21,원자재구매리스트!$D:$Y,원자재구매리스트!O$1-3,FALSE))</f>
        <v>0</v>
      </c>
      <c r="Z21" s="346">
        <f>IF(ISERROR(VLOOKUP($D21,원자재구매리스트!$D:$Y,원자재구매리스트!P$1-3,FALSE))=TRUE,0,VLOOKUP($D21,원자재구매리스트!$D:$Y,원자재구매리스트!P$1-3,FALSE))</f>
        <v>0</v>
      </c>
      <c r="AA21" s="347">
        <f>IF(ISERROR(VLOOKUP($D21,원자재구매리스트!$D:$Y,원자재구매리스트!R$1-3,FALSE))=TRUE,0,VLOOKUP($D21,원자재구매리스트!$D:$Y,원자재구매리스트!R$1-3,FALSE))</f>
        <v>0</v>
      </c>
      <c r="AB21" s="347">
        <f>IF(ISERROR(VLOOKUP($D21,원자재구매리스트!$D:$Y,원자재구매리스트!T$1-3,FALSE))=TRUE,0,VLOOKUP($D21,원자재구매리스트!$D:$Y,원자재구매리스트!T$1-3,FALSE))</f>
        <v>0</v>
      </c>
      <c r="AC21" s="345">
        <f>IF(ISERROR(VLOOKUP($D21,원자재구매리스트!$D:$Y,원자재구매리스트!U$1-3,FALSE))=TRUE,0,VLOOKUP($D21,원자재구매리스트!$D:$Y,원자재구매리스트!U$1-3,FALSE))</f>
        <v>0</v>
      </c>
      <c r="AD21" s="348">
        <f>IF(ISERROR(VLOOKUP($D21,원자재구매리스트!$D:$Z,원자재구매리스트!Z$1-3,FALSE))=TRUE,0,VLOOKUP($D21,원자재구매리스트!$D:$Z,원자재구매리스트!Z$1-3,FALSE))</f>
        <v>0</v>
      </c>
      <c r="AE21" s="816">
        <f>IF(ISERROR(VLOOKUP($D21,원자재구매리스트!$D:$Y,원자재구매리스트!X$1-3,FALSE))=TRUE,0,VLOOKUP($D21,원자재구매리스트!$D:$Y,원자재구매리스트!X$1-3,FALSE))</f>
        <v>0</v>
      </c>
      <c r="AF21" s="819">
        <f t="shared" si="10"/>
        <v>0</v>
      </c>
      <c r="AG21" s="819">
        <f t="shared" si="1"/>
        <v>0</v>
      </c>
    </row>
    <row r="22" spans="1:33" s="319" customFormat="1" ht="52.5" customHeight="1">
      <c r="A22" s="325">
        <f t="shared" si="2"/>
        <v>15</v>
      </c>
      <c r="B22" s="343" t="str">
        <f t="shared" si="3"/>
        <v>SMB-QF-070</v>
      </c>
      <c r="C22" s="297" t="e">
        <f t="shared" si="4"/>
        <v>#VALUE!</v>
      </c>
      <c r="D22" s="297" t="e">
        <f t="shared" si="5"/>
        <v>#VALUE!</v>
      </c>
      <c r="E22" s="386" t="e">
        <f t="shared" si="6"/>
        <v>#VALUE!</v>
      </c>
      <c r="F22" s="386" t="e">
        <f t="shared" si="7"/>
        <v>#VALUE!</v>
      </c>
      <c r="G22" s="386" t="e">
        <f t="shared" si="8"/>
        <v>#VALUE!</v>
      </c>
      <c r="H22" s="326"/>
      <c r="I22" s="398">
        <f t="shared" si="0"/>
        <v>0</v>
      </c>
      <c r="J22" s="401" t="str">
        <f>IF(ISERROR(VLOOKUP(MID($O22,1,3),CODE!$B:$G,CODE!$C$1,FALSE))=TRUE,"",VLOOKUP(MID($O22,1,3),CODE!$B:$G,CODE!$C$1,FALSE))</f>
        <v/>
      </c>
      <c r="K22" s="371" t="str">
        <f>IF(ISERROR(VLOOKUP(MID($O22,4,2),CODE!$K:$P,CODE!$L$1,FALSE))=TRUE,"",VLOOKUP(MID($O22,4,2),CODE!$K:$P,CODE!$L$1,FALSE))</f>
        <v/>
      </c>
      <c r="L22" s="371" t="str">
        <f>IF(ISERROR(VLOOKUP($B22,기획현황!$D:$BR,기획현황!$R$1+2,FALSE))=TRUE,"",VLOOKUP($B22,기획현황!$D:$BR,기획현황!$R$1+2,FALSE))</f>
        <v/>
      </c>
      <c r="M22" s="372"/>
      <c r="N22" s="371">
        <f>IF(ISERROR(VLOOKUP($A22,원자재구매리스트!$A:$Z,원자재구매리스트!M$1,FALSE))=TRUE,"",VLOOKUP($A22,원자재구매리스트!$A:$Z,원자재구매리스트!M$1,FALSE))</f>
        <v>0</v>
      </c>
      <c r="O22" s="402">
        <f>IF(ISERROR(VLOOKUP($A22,원자재구매리스트!$A:$Z,원자재구매리스트!N$1,FALSE))=TRUE,"",VLOOKUP($A22,원자재구매리스트!$A:$Z,원자재구매리스트!N$1,FALSE))</f>
        <v>0</v>
      </c>
      <c r="P22" s="407">
        <f>IF(B22="",0,SUMIF(기획현황!$D:$D,원자재구매정보!$B22,기획현황!$AF:$AF))</f>
        <v>0</v>
      </c>
      <c r="Q22" s="373" t="str">
        <f>IF(ISERROR(VLOOKUP($B22,기획현황!$D:$BR,기획현황!$AM$1+2,FALSE))=TRUE,"",VLOOKUP($B22,기획현황!$D:$BR,기획현황!$AM$1+2,FALSE))</f>
        <v/>
      </c>
      <c r="R22" s="789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73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33" t="str">
        <f>IF(ISERROR(VLOOKUP($B22,기획현황!$D:$BR,기획현황!$AV$1+2,FALSE))=TRUE,"",VLOOKUP($B22,기획현황!$D:$BR,기획현황!$AV$1+2,FALSE))</f>
        <v/>
      </c>
      <c r="U22" s="437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08">
        <f t="shared" si="9"/>
        <v>0</v>
      </c>
      <c r="W22" s="415" t="str">
        <f>IF(ISERROR(VLOOKUP($B22,기획현황!$D:$BR,기획현황!$AY$1+2,FALSE))=TRUE,"",VLOOKUP($B22,기획현황!$D:$BR,기획현황!$AY$1+2,FALSE))</f>
        <v/>
      </c>
      <c r="X22" s="416" t="str">
        <f>IF(ISERROR(VLOOKUP($B22,기획현황!$D:$BR,기획현황!$BB$1+2,FALSE))=TRUE,"",VLOOKUP($B22,기획현황!$D:$BR,기획현황!$BB$1+2,FALSE))</f>
        <v/>
      </c>
      <c r="Y22" s="422">
        <f>IF(ISERROR(VLOOKUP($D22,원자재구매리스트!$D:$Y,원자재구매리스트!O$1-3,FALSE))=TRUE,0,VLOOKUP($D22,원자재구매리스트!$D:$Y,원자재구매리스트!O$1-3,FALSE))</f>
        <v>0</v>
      </c>
      <c r="Z22" s="346">
        <f>IF(ISERROR(VLOOKUP($D22,원자재구매리스트!$D:$Y,원자재구매리스트!P$1-3,FALSE))=TRUE,0,VLOOKUP($D22,원자재구매리스트!$D:$Y,원자재구매리스트!P$1-3,FALSE))</f>
        <v>0</v>
      </c>
      <c r="AA22" s="347">
        <f>IF(ISERROR(VLOOKUP($D22,원자재구매리스트!$D:$Y,원자재구매리스트!R$1-3,FALSE))=TRUE,0,VLOOKUP($D22,원자재구매리스트!$D:$Y,원자재구매리스트!R$1-3,FALSE))</f>
        <v>0</v>
      </c>
      <c r="AB22" s="347">
        <f>IF(ISERROR(VLOOKUP($D22,원자재구매리스트!$D:$Y,원자재구매리스트!T$1-3,FALSE))=TRUE,0,VLOOKUP($D22,원자재구매리스트!$D:$Y,원자재구매리스트!T$1-3,FALSE))</f>
        <v>0</v>
      </c>
      <c r="AC22" s="345">
        <f>IF(ISERROR(VLOOKUP($D22,원자재구매리스트!$D:$Y,원자재구매리스트!U$1-3,FALSE))=TRUE,0,VLOOKUP($D22,원자재구매리스트!$D:$Y,원자재구매리스트!U$1-3,FALSE))</f>
        <v>0</v>
      </c>
      <c r="AD22" s="348">
        <f>IF(ISERROR(VLOOKUP($D22,원자재구매리스트!$D:$Z,원자재구매리스트!Z$1-3,FALSE))=TRUE,0,VLOOKUP($D22,원자재구매리스트!$D:$Z,원자재구매리스트!Z$1-3,FALSE))</f>
        <v>0</v>
      </c>
      <c r="AE22" s="816">
        <f>IF(ISERROR(VLOOKUP($D22,원자재구매리스트!$D:$Y,원자재구매리스트!X$1-3,FALSE))=TRUE,0,VLOOKUP($D22,원자재구매리스트!$D:$Y,원자재구매리스트!X$1-3,FALSE))</f>
        <v>0</v>
      </c>
      <c r="AF22" s="819">
        <f t="shared" si="10"/>
        <v>0</v>
      </c>
      <c r="AG22" s="819">
        <f t="shared" si="1"/>
        <v>0</v>
      </c>
    </row>
    <row r="23" spans="1:33" s="319" customFormat="1" ht="52.5" customHeight="1">
      <c r="A23" s="325">
        <f t="shared" si="2"/>
        <v>16</v>
      </c>
      <c r="B23" s="343" t="str">
        <f t="shared" si="3"/>
        <v>SMB-QF-070</v>
      </c>
      <c r="C23" s="297" t="e">
        <f t="shared" si="4"/>
        <v>#VALUE!</v>
      </c>
      <c r="D23" s="297" t="e">
        <f t="shared" si="5"/>
        <v>#VALUE!</v>
      </c>
      <c r="E23" s="386" t="e">
        <f t="shared" si="6"/>
        <v>#VALUE!</v>
      </c>
      <c r="F23" s="386" t="e">
        <f t="shared" si="7"/>
        <v>#VALUE!</v>
      </c>
      <c r="G23" s="386" t="e">
        <f t="shared" si="8"/>
        <v>#VALUE!</v>
      </c>
      <c r="H23" s="326"/>
      <c r="I23" s="398">
        <f t="shared" si="0"/>
        <v>0</v>
      </c>
      <c r="J23" s="401" t="str">
        <f>IF(ISERROR(VLOOKUP(MID($O23,1,3),CODE!$B:$G,CODE!$C$1,FALSE))=TRUE,"",VLOOKUP(MID($O23,1,3),CODE!$B:$G,CODE!$C$1,FALSE))</f>
        <v/>
      </c>
      <c r="K23" s="371" t="str">
        <f>IF(ISERROR(VLOOKUP(MID($O23,4,2),CODE!$K:$P,CODE!$L$1,FALSE))=TRUE,"",VLOOKUP(MID($O23,4,2),CODE!$K:$P,CODE!$L$1,FALSE))</f>
        <v/>
      </c>
      <c r="L23" s="371" t="str">
        <f>IF(ISERROR(VLOOKUP($B23,기획현황!$D:$BR,기획현황!$R$1+2,FALSE))=TRUE,"",VLOOKUP($B23,기획현황!$D:$BR,기획현황!$R$1+2,FALSE))</f>
        <v/>
      </c>
      <c r="M23" s="372"/>
      <c r="N23" s="371">
        <f>IF(ISERROR(VLOOKUP($A23,원자재구매리스트!$A:$Z,원자재구매리스트!M$1,FALSE))=TRUE,"",VLOOKUP($A23,원자재구매리스트!$A:$Z,원자재구매리스트!M$1,FALSE))</f>
        <v>0</v>
      </c>
      <c r="O23" s="402">
        <f>IF(ISERROR(VLOOKUP($A23,원자재구매리스트!$A:$Z,원자재구매리스트!N$1,FALSE))=TRUE,"",VLOOKUP($A23,원자재구매리스트!$A:$Z,원자재구매리스트!N$1,FALSE))</f>
        <v>0</v>
      </c>
      <c r="P23" s="407">
        <f>IF(B23="",0,SUMIF(기획현황!$D:$D,원자재구매정보!$B23,기획현황!$AF:$AF))</f>
        <v>0</v>
      </c>
      <c r="Q23" s="373" t="str">
        <f>IF(ISERROR(VLOOKUP($B23,기획현황!$D:$BR,기획현황!$AM$1+2,FALSE))=TRUE,"",VLOOKUP($B23,기획현황!$D:$BR,기획현황!$AM$1+2,FALSE))</f>
        <v/>
      </c>
      <c r="R23" s="789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73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33" t="str">
        <f>IF(ISERROR(VLOOKUP($B23,기획현황!$D:$BR,기획현황!$AV$1+2,FALSE))=TRUE,"",VLOOKUP($B23,기획현황!$D:$BR,기획현황!$AV$1+2,FALSE))</f>
        <v/>
      </c>
      <c r="U23" s="437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08">
        <f t="shared" si="9"/>
        <v>0</v>
      </c>
      <c r="W23" s="415" t="str">
        <f>IF(ISERROR(VLOOKUP($B23,기획현황!$D:$BR,기획현황!$AY$1+2,FALSE))=TRUE,"",VLOOKUP($B23,기획현황!$D:$BR,기획현황!$AY$1+2,FALSE))</f>
        <v/>
      </c>
      <c r="X23" s="416" t="str">
        <f>IF(ISERROR(VLOOKUP($B23,기획현황!$D:$BR,기획현황!$BB$1+2,FALSE))=TRUE,"",VLOOKUP($B23,기획현황!$D:$BR,기획현황!$BB$1+2,FALSE))</f>
        <v/>
      </c>
      <c r="Y23" s="422">
        <f>IF(ISERROR(VLOOKUP($D23,원자재구매리스트!$D:$Y,원자재구매리스트!O$1-3,FALSE))=TRUE,0,VLOOKUP($D23,원자재구매리스트!$D:$Y,원자재구매리스트!O$1-3,FALSE))</f>
        <v>0</v>
      </c>
      <c r="Z23" s="346">
        <f>IF(ISERROR(VLOOKUP($D23,원자재구매리스트!$D:$Y,원자재구매리스트!P$1-3,FALSE))=TRUE,0,VLOOKUP($D23,원자재구매리스트!$D:$Y,원자재구매리스트!P$1-3,FALSE))</f>
        <v>0</v>
      </c>
      <c r="AA23" s="347">
        <f>IF(ISERROR(VLOOKUP($D23,원자재구매리스트!$D:$Y,원자재구매리스트!R$1-3,FALSE))=TRUE,0,VLOOKUP($D23,원자재구매리스트!$D:$Y,원자재구매리스트!R$1-3,FALSE))</f>
        <v>0</v>
      </c>
      <c r="AB23" s="347">
        <f>IF(ISERROR(VLOOKUP($D23,원자재구매리스트!$D:$Y,원자재구매리스트!T$1-3,FALSE))=TRUE,0,VLOOKUP($D23,원자재구매리스트!$D:$Y,원자재구매리스트!T$1-3,FALSE))</f>
        <v>0</v>
      </c>
      <c r="AC23" s="345">
        <f>IF(ISERROR(VLOOKUP($D23,원자재구매리스트!$D:$Y,원자재구매리스트!U$1-3,FALSE))=TRUE,0,VLOOKUP($D23,원자재구매리스트!$D:$Y,원자재구매리스트!U$1-3,FALSE))</f>
        <v>0</v>
      </c>
      <c r="AD23" s="348">
        <f>IF(ISERROR(VLOOKUP($D23,원자재구매리스트!$D:$Z,원자재구매리스트!Z$1-3,FALSE))=TRUE,0,VLOOKUP($D23,원자재구매리스트!$D:$Z,원자재구매리스트!Z$1-3,FALSE))</f>
        <v>0</v>
      </c>
      <c r="AE23" s="816">
        <f>IF(ISERROR(VLOOKUP($D23,원자재구매리스트!$D:$Y,원자재구매리스트!X$1-3,FALSE))=TRUE,0,VLOOKUP($D23,원자재구매리스트!$D:$Y,원자재구매리스트!X$1-3,FALSE))</f>
        <v>0</v>
      </c>
      <c r="AF23" s="819">
        <f t="shared" si="10"/>
        <v>0</v>
      </c>
      <c r="AG23" s="819">
        <f t="shared" si="1"/>
        <v>0</v>
      </c>
    </row>
    <row r="24" spans="1:33" s="319" customFormat="1" ht="52.5" customHeight="1">
      <c r="A24" s="325">
        <f t="shared" si="2"/>
        <v>17</v>
      </c>
      <c r="B24" s="343" t="str">
        <f t="shared" si="3"/>
        <v>SMB-QF-070</v>
      </c>
      <c r="C24" s="297" t="e">
        <f t="shared" si="4"/>
        <v>#VALUE!</v>
      </c>
      <c r="D24" s="297" t="e">
        <f t="shared" si="5"/>
        <v>#VALUE!</v>
      </c>
      <c r="E24" s="386" t="e">
        <f t="shared" si="6"/>
        <v>#VALUE!</v>
      </c>
      <c r="F24" s="386" t="e">
        <f t="shared" si="7"/>
        <v>#VALUE!</v>
      </c>
      <c r="G24" s="386" t="e">
        <f t="shared" si="8"/>
        <v>#VALUE!</v>
      </c>
      <c r="H24" s="326"/>
      <c r="I24" s="398">
        <f t="shared" si="0"/>
        <v>0</v>
      </c>
      <c r="J24" s="401" t="str">
        <f>IF(ISERROR(VLOOKUP(MID($O24,1,3),CODE!$B:$G,CODE!$C$1,FALSE))=TRUE,"",VLOOKUP(MID($O24,1,3),CODE!$B:$G,CODE!$C$1,FALSE))</f>
        <v/>
      </c>
      <c r="K24" s="371" t="str">
        <f>IF(ISERROR(VLOOKUP(MID($O24,4,2),CODE!$K:$P,CODE!$L$1,FALSE))=TRUE,"",VLOOKUP(MID($O24,4,2),CODE!$K:$P,CODE!$L$1,FALSE))</f>
        <v/>
      </c>
      <c r="L24" s="371" t="str">
        <f>IF(ISERROR(VLOOKUP($B24,기획현황!$D:$BR,기획현황!$R$1+2,FALSE))=TRUE,"",VLOOKUP($B24,기획현황!$D:$BR,기획현황!$R$1+2,FALSE))</f>
        <v/>
      </c>
      <c r="M24" s="372"/>
      <c r="N24" s="371">
        <f>IF(ISERROR(VLOOKUP($A24,원자재구매리스트!$A:$Z,원자재구매리스트!M$1,FALSE))=TRUE,"",VLOOKUP($A24,원자재구매리스트!$A:$Z,원자재구매리스트!M$1,FALSE))</f>
        <v>0</v>
      </c>
      <c r="O24" s="402">
        <f>IF(ISERROR(VLOOKUP($A24,원자재구매리스트!$A:$Z,원자재구매리스트!N$1,FALSE))=TRUE,"",VLOOKUP($A24,원자재구매리스트!$A:$Z,원자재구매리스트!N$1,FALSE))</f>
        <v>0</v>
      </c>
      <c r="P24" s="407">
        <f>IF(B24="",0,SUMIF(기획현황!$D:$D,원자재구매정보!$B24,기획현황!$AF:$AF))</f>
        <v>0</v>
      </c>
      <c r="Q24" s="373" t="str">
        <f>IF(ISERROR(VLOOKUP($B24,기획현황!$D:$BR,기획현황!$AM$1+2,FALSE))=TRUE,"",VLOOKUP($B24,기획현황!$D:$BR,기획현황!$AM$1+2,FALSE))</f>
        <v/>
      </c>
      <c r="R24" s="789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73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33" t="str">
        <f>IF(ISERROR(VLOOKUP($B24,기획현황!$D:$BR,기획현황!$AV$1+2,FALSE))=TRUE,"",VLOOKUP($B24,기획현황!$D:$BR,기획현황!$AV$1+2,FALSE))</f>
        <v/>
      </c>
      <c r="U24" s="437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08">
        <f t="shared" si="9"/>
        <v>0</v>
      </c>
      <c r="W24" s="415" t="str">
        <f>IF(ISERROR(VLOOKUP($B24,기획현황!$D:$BR,기획현황!$AY$1+2,FALSE))=TRUE,"",VLOOKUP($B24,기획현황!$D:$BR,기획현황!$AY$1+2,FALSE))</f>
        <v/>
      </c>
      <c r="X24" s="416" t="str">
        <f>IF(ISERROR(VLOOKUP($B24,기획현황!$D:$BR,기획현황!$BB$1+2,FALSE))=TRUE,"",VLOOKUP($B24,기획현황!$D:$BR,기획현황!$BB$1+2,FALSE))</f>
        <v/>
      </c>
      <c r="Y24" s="422">
        <f>IF(ISERROR(VLOOKUP($D24,원자재구매리스트!$D:$Y,원자재구매리스트!O$1-3,FALSE))=TRUE,0,VLOOKUP($D24,원자재구매리스트!$D:$Y,원자재구매리스트!O$1-3,FALSE))</f>
        <v>0</v>
      </c>
      <c r="Z24" s="346">
        <f>IF(ISERROR(VLOOKUP($D24,원자재구매리스트!$D:$Y,원자재구매리스트!P$1-3,FALSE))=TRUE,0,VLOOKUP($D24,원자재구매리스트!$D:$Y,원자재구매리스트!P$1-3,FALSE))</f>
        <v>0</v>
      </c>
      <c r="AA24" s="347">
        <f>IF(ISERROR(VLOOKUP($D24,원자재구매리스트!$D:$Y,원자재구매리스트!R$1-3,FALSE))=TRUE,0,VLOOKUP($D24,원자재구매리스트!$D:$Y,원자재구매리스트!R$1-3,FALSE))</f>
        <v>0</v>
      </c>
      <c r="AB24" s="347">
        <f>IF(ISERROR(VLOOKUP($D24,원자재구매리스트!$D:$Y,원자재구매리스트!T$1-3,FALSE))=TRUE,0,VLOOKUP($D24,원자재구매리스트!$D:$Y,원자재구매리스트!T$1-3,FALSE))</f>
        <v>0</v>
      </c>
      <c r="AC24" s="345">
        <f>IF(ISERROR(VLOOKUP($D24,원자재구매리스트!$D:$Y,원자재구매리스트!U$1-3,FALSE))=TRUE,0,VLOOKUP($D24,원자재구매리스트!$D:$Y,원자재구매리스트!U$1-3,FALSE))</f>
        <v>0</v>
      </c>
      <c r="AD24" s="348">
        <f>IF(ISERROR(VLOOKUP($D24,원자재구매리스트!$D:$Z,원자재구매리스트!Z$1-3,FALSE))=TRUE,0,VLOOKUP($D24,원자재구매리스트!$D:$Z,원자재구매리스트!Z$1-3,FALSE))</f>
        <v>0</v>
      </c>
      <c r="AE24" s="816">
        <f>IF(ISERROR(VLOOKUP($D24,원자재구매리스트!$D:$Y,원자재구매리스트!X$1-3,FALSE))=TRUE,0,VLOOKUP($D24,원자재구매리스트!$D:$Y,원자재구매리스트!X$1-3,FALSE))</f>
        <v>0</v>
      </c>
      <c r="AF24" s="819">
        <f t="shared" si="10"/>
        <v>0</v>
      </c>
      <c r="AG24" s="819">
        <f t="shared" si="1"/>
        <v>0</v>
      </c>
    </row>
    <row r="25" spans="1:33" s="319" customFormat="1" ht="52.5" customHeight="1">
      <c r="A25" s="325">
        <f t="shared" si="2"/>
        <v>18</v>
      </c>
      <c r="B25" s="343" t="str">
        <f t="shared" si="3"/>
        <v>SMB-QF-070</v>
      </c>
      <c r="C25" s="297" t="e">
        <f t="shared" si="4"/>
        <v>#VALUE!</v>
      </c>
      <c r="D25" s="297" t="e">
        <f t="shared" si="5"/>
        <v>#VALUE!</v>
      </c>
      <c r="E25" s="386" t="e">
        <f t="shared" si="6"/>
        <v>#VALUE!</v>
      </c>
      <c r="F25" s="386" t="e">
        <f t="shared" si="7"/>
        <v>#VALUE!</v>
      </c>
      <c r="G25" s="386" t="e">
        <f t="shared" si="8"/>
        <v>#VALUE!</v>
      </c>
      <c r="H25" s="326"/>
      <c r="I25" s="398">
        <f t="shared" si="0"/>
        <v>0</v>
      </c>
      <c r="J25" s="401" t="str">
        <f>IF(ISERROR(VLOOKUP(MID($O25,1,3),CODE!$B:$G,CODE!$C$1,FALSE))=TRUE,"",VLOOKUP(MID($O25,1,3),CODE!$B:$G,CODE!$C$1,FALSE))</f>
        <v/>
      </c>
      <c r="K25" s="371" t="str">
        <f>IF(ISERROR(VLOOKUP(MID($O25,4,2),CODE!$K:$P,CODE!$L$1,FALSE))=TRUE,"",VLOOKUP(MID($O25,4,2),CODE!$K:$P,CODE!$L$1,FALSE))</f>
        <v/>
      </c>
      <c r="L25" s="371" t="str">
        <f>IF(ISERROR(VLOOKUP($B25,기획현황!$D:$BR,기획현황!$R$1+2,FALSE))=TRUE,"",VLOOKUP($B25,기획현황!$D:$BR,기획현황!$R$1+2,FALSE))</f>
        <v/>
      </c>
      <c r="M25" s="372"/>
      <c r="N25" s="371">
        <f>IF(ISERROR(VLOOKUP($A25,원자재구매리스트!$A:$Z,원자재구매리스트!M$1,FALSE))=TRUE,"",VLOOKUP($A25,원자재구매리스트!$A:$Z,원자재구매리스트!M$1,FALSE))</f>
        <v>0</v>
      </c>
      <c r="O25" s="402">
        <f>IF(ISERROR(VLOOKUP($A25,원자재구매리스트!$A:$Z,원자재구매리스트!N$1,FALSE))=TRUE,"",VLOOKUP($A25,원자재구매리스트!$A:$Z,원자재구매리스트!N$1,FALSE))</f>
        <v>0</v>
      </c>
      <c r="P25" s="407">
        <f>IF(B25="",0,SUMIF(기획현황!$D:$D,원자재구매정보!$B25,기획현황!$AF:$AF))</f>
        <v>0</v>
      </c>
      <c r="Q25" s="373" t="str">
        <f>IF(ISERROR(VLOOKUP($B25,기획현황!$D:$BR,기획현황!$AM$1+2,FALSE))=TRUE,"",VLOOKUP($B25,기획현황!$D:$BR,기획현황!$AM$1+2,FALSE))</f>
        <v/>
      </c>
      <c r="R25" s="789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73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33" t="str">
        <f>IF(ISERROR(VLOOKUP($B25,기획현황!$D:$BR,기획현황!$AV$1+2,FALSE))=TRUE,"",VLOOKUP($B25,기획현황!$D:$BR,기획현황!$AV$1+2,FALSE))</f>
        <v/>
      </c>
      <c r="U25" s="437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08">
        <f t="shared" si="9"/>
        <v>0</v>
      </c>
      <c r="W25" s="415" t="str">
        <f>IF(ISERROR(VLOOKUP($B25,기획현황!$D:$BR,기획현황!$AY$1+2,FALSE))=TRUE,"",VLOOKUP($B25,기획현황!$D:$BR,기획현황!$AY$1+2,FALSE))</f>
        <v/>
      </c>
      <c r="X25" s="416" t="str">
        <f>IF(ISERROR(VLOOKUP($B25,기획현황!$D:$BR,기획현황!$BB$1+2,FALSE))=TRUE,"",VLOOKUP($B25,기획현황!$D:$BR,기획현황!$BB$1+2,FALSE))</f>
        <v/>
      </c>
      <c r="Y25" s="422">
        <f>IF(ISERROR(VLOOKUP($D25,원자재구매리스트!$D:$Y,원자재구매리스트!O$1-3,FALSE))=TRUE,0,VLOOKUP($D25,원자재구매리스트!$D:$Y,원자재구매리스트!O$1-3,FALSE))</f>
        <v>0</v>
      </c>
      <c r="Z25" s="346">
        <f>IF(ISERROR(VLOOKUP($D25,원자재구매리스트!$D:$Y,원자재구매리스트!P$1-3,FALSE))=TRUE,0,VLOOKUP($D25,원자재구매리스트!$D:$Y,원자재구매리스트!P$1-3,FALSE))</f>
        <v>0</v>
      </c>
      <c r="AA25" s="347">
        <f>IF(ISERROR(VLOOKUP($D25,원자재구매리스트!$D:$Y,원자재구매리스트!R$1-3,FALSE))=TRUE,0,VLOOKUP($D25,원자재구매리스트!$D:$Y,원자재구매리스트!R$1-3,FALSE))</f>
        <v>0</v>
      </c>
      <c r="AB25" s="347">
        <f>IF(ISERROR(VLOOKUP($D25,원자재구매리스트!$D:$Y,원자재구매리스트!T$1-3,FALSE))=TRUE,0,VLOOKUP($D25,원자재구매리스트!$D:$Y,원자재구매리스트!T$1-3,FALSE))</f>
        <v>0</v>
      </c>
      <c r="AC25" s="345">
        <f>IF(ISERROR(VLOOKUP($D25,원자재구매리스트!$D:$Y,원자재구매리스트!U$1-3,FALSE))=TRUE,0,VLOOKUP($D25,원자재구매리스트!$D:$Y,원자재구매리스트!U$1-3,FALSE))</f>
        <v>0</v>
      </c>
      <c r="AD25" s="348">
        <f>IF(ISERROR(VLOOKUP($D25,원자재구매리스트!$D:$Z,원자재구매리스트!Z$1-3,FALSE))=TRUE,0,VLOOKUP($D25,원자재구매리스트!$D:$Z,원자재구매리스트!Z$1-3,FALSE))</f>
        <v>0</v>
      </c>
      <c r="AE25" s="816">
        <f>IF(ISERROR(VLOOKUP($D25,원자재구매리스트!$D:$Y,원자재구매리스트!X$1-3,FALSE))=TRUE,0,VLOOKUP($D25,원자재구매리스트!$D:$Y,원자재구매리스트!X$1-3,FALSE))</f>
        <v>0</v>
      </c>
      <c r="AF25" s="819">
        <f t="shared" si="10"/>
        <v>0</v>
      </c>
      <c r="AG25" s="819">
        <f t="shared" si="1"/>
        <v>0</v>
      </c>
    </row>
    <row r="26" spans="1:33" s="319" customFormat="1" ht="52.5" customHeight="1">
      <c r="A26" s="325">
        <f t="shared" si="2"/>
        <v>19</v>
      </c>
      <c r="B26" s="343" t="str">
        <f t="shared" si="3"/>
        <v>SMB-QF-070</v>
      </c>
      <c r="C26" s="297" t="e">
        <f t="shared" si="4"/>
        <v>#VALUE!</v>
      </c>
      <c r="D26" s="297" t="e">
        <f t="shared" si="5"/>
        <v>#VALUE!</v>
      </c>
      <c r="E26" s="386" t="e">
        <f t="shared" si="6"/>
        <v>#VALUE!</v>
      </c>
      <c r="F26" s="386" t="e">
        <f t="shared" si="7"/>
        <v>#VALUE!</v>
      </c>
      <c r="G26" s="386" t="e">
        <f t="shared" si="8"/>
        <v>#VALUE!</v>
      </c>
      <c r="H26" s="326"/>
      <c r="I26" s="398">
        <f t="shared" si="0"/>
        <v>0</v>
      </c>
      <c r="J26" s="401" t="str">
        <f>IF(ISERROR(VLOOKUP(MID($O26,1,3),CODE!$B:$G,CODE!$C$1,FALSE))=TRUE,"",VLOOKUP(MID($O26,1,3),CODE!$B:$G,CODE!$C$1,FALSE))</f>
        <v/>
      </c>
      <c r="K26" s="371" t="str">
        <f>IF(ISERROR(VLOOKUP(MID($O26,4,2),CODE!$K:$P,CODE!$L$1,FALSE))=TRUE,"",VLOOKUP(MID($O26,4,2),CODE!$K:$P,CODE!$L$1,FALSE))</f>
        <v/>
      </c>
      <c r="L26" s="371" t="str">
        <f>IF(ISERROR(VLOOKUP($B26,기획현황!$D:$BR,기획현황!$R$1+2,FALSE))=TRUE,"",VLOOKUP($B26,기획현황!$D:$BR,기획현황!$R$1+2,FALSE))</f>
        <v/>
      </c>
      <c r="M26" s="372"/>
      <c r="N26" s="371">
        <f>IF(ISERROR(VLOOKUP($A26,원자재구매리스트!$A:$Z,원자재구매리스트!M$1,FALSE))=TRUE,"",VLOOKUP($A26,원자재구매리스트!$A:$Z,원자재구매리스트!M$1,FALSE))</f>
        <v>0</v>
      </c>
      <c r="O26" s="402">
        <f>IF(ISERROR(VLOOKUP($A26,원자재구매리스트!$A:$Z,원자재구매리스트!N$1,FALSE))=TRUE,"",VLOOKUP($A26,원자재구매리스트!$A:$Z,원자재구매리스트!N$1,FALSE))</f>
        <v>0</v>
      </c>
      <c r="P26" s="407">
        <f>IF(B26="",0,SUMIF(기획현황!$D:$D,원자재구매정보!$B26,기획현황!$AF:$AF))</f>
        <v>0</v>
      </c>
      <c r="Q26" s="373" t="str">
        <f>IF(ISERROR(VLOOKUP($B26,기획현황!$D:$BR,기획현황!$AM$1+2,FALSE))=TRUE,"",VLOOKUP($B26,기획현황!$D:$BR,기획현황!$AM$1+2,FALSE))</f>
        <v/>
      </c>
      <c r="R26" s="789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73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33" t="str">
        <f>IF(ISERROR(VLOOKUP($B26,기획현황!$D:$BR,기획현황!$AV$1+2,FALSE))=TRUE,"",VLOOKUP($B26,기획현황!$D:$BR,기획현황!$AV$1+2,FALSE))</f>
        <v/>
      </c>
      <c r="U26" s="437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08">
        <f t="shared" si="9"/>
        <v>0</v>
      </c>
      <c r="W26" s="415" t="str">
        <f>IF(ISERROR(VLOOKUP($B26,기획현황!$D:$BR,기획현황!$AY$1+2,FALSE))=TRUE,"",VLOOKUP($B26,기획현황!$D:$BR,기획현황!$AY$1+2,FALSE))</f>
        <v/>
      </c>
      <c r="X26" s="416" t="str">
        <f>IF(ISERROR(VLOOKUP($B26,기획현황!$D:$BR,기획현황!$BB$1+2,FALSE))=TRUE,"",VLOOKUP($B26,기획현황!$D:$BR,기획현황!$BB$1+2,FALSE))</f>
        <v/>
      </c>
      <c r="Y26" s="422">
        <f>IF(ISERROR(VLOOKUP($D26,원자재구매리스트!$D:$Y,원자재구매리스트!O$1-3,FALSE))=TRUE,0,VLOOKUP($D26,원자재구매리스트!$D:$Y,원자재구매리스트!O$1-3,FALSE))</f>
        <v>0</v>
      </c>
      <c r="Z26" s="346">
        <f>IF(ISERROR(VLOOKUP($D26,원자재구매리스트!$D:$Y,원자재구매리스트!P$1-3,FALSE))=TRUE,0,VLOOKUP($D26,원자재구매리스트!$D:$Y,원자재구매리스트!P$1-3,FALSE))</f>
        <v>0</v>
      </c>
      <c r="AA26" s="347">
        <f>IF(ISERROR(VLOOKUP($D26,원자재구매리스트!$D:$Y,원자재구매리스트!R$1-3,FALSE))=TRUE,0,VLOOKUP($D26,원자재구매리스트!$D:$Y,원자재구매리스트!R$1-3,FALSE))</f>
        <v>0</v>
      </c>
      <c r="AB26" s="347">
        <f>IF(ISERROR(VLOOKUP($D26,원자재구매리스트!$D:$Y,원자재구매리스트!T$1-3,FALSE))=TRUE,0,VLOOKUP($D26,원자재구매리스트!$D:$Y,원자재구매리스트!T$1-3,FALSE))</f>
        <v>0</v>
      </c>
      <c r="AC26" s="345">
        <f>IF(ISERROR(VLOOKUP($D26,원자재구매리스트!$D:$Y,원자재구매리스트!U$1-3,FALSE))=TRUE,0,VLOOKUP($D26,원자재구매리스트!$D:$Y,원자재구매리스트!U$1-3,FALSE))</f>
        <v>0</v>
      </c>
      <c r="AD26" s="348">
        <f>IF(ISERROR(VLOOKUP($D26,원자재구매리스트!$D:$Z,원자재구매리스트!Z$1-3,FALSE))=TRUE,0,VLOOKUP($D26,원자재구매리스트!$D:$Z,원자재구매리스트!Z$1-3,FALSE))</f>
        <v>0</v>
      </c>
      <c r="AE26" s="816">
        <f>IF(ISERROR(VLOOKUP($D26,원자재구매리스트!$D:$Y,원자재구매리스트!X$1-3,FALSE))=TRUE,0,VLOOKUP($D26,원자재구매리스트!$D:$Y,원자재구매리스트!X$1-3,FALSE))</f>
        <v>0</v>
      </c>
      <c r="AF26" s="819">
        <f t="shared" si="10"/>
        <v>0</v>
      </c>
      <c r="AG26" s="819">
        <f t="shared" si="1"/>
        <v>0</v>
      </c>
    </row>
    <row r="27" spans="1:33" s="319" customFormat="1" ht="52.5" customHeight="1">
      <c r="A27" s="325">
        <f t="shared" si="2"/>
        <v>20</v>
      </c>
      <c r="B27" s="343" t="str">
        <f t="shared" si="3"/>
        <v>SMB-QF-070</v>
      </c>
      <c r="C27" s="297" t="e">
        <f t="shared" si="4"/>
        <v>#VALUE!</v>
      </c>
      <c r="D27" s="297" t="e">
        <f t="shared" si="5"/>
        <v>#VALUE!</v>
      </c>
      <c r="E27" s="386" t="e">
        <f t="shared" si="6"/>
        <v>#VALUE!</v>
      </c>
      <c r="F27" s="386" t="e">
        <f t="shared" si="7"/>
        <v>#VALUE!</v>
      </c>
      <c r="G27" s="386" t="e">
        <f t="shared" si="8"/>
        <v>#VALUE!</v>
      </c>
      <c r="H27" s="326"/>
      <c r="I27" s="398">
        <f t="shared" si="0"/>
        <v>0</v>
      </c>
      <c r="J27" s="401" t="str">
        <f>IF(ISERROR(VLOOKUP(MID($O27,1,3),CODE!$B:$G,CODE!$C$1,FALSE))=TRUE,"",VLOOKUP(MID($O27,1,3),CODE!$B:$G,CODE!$C$1,FALSE))</f>
        <v/>
      </c>
      <c r="K27" s="371" t="str">
        <f>IF(ISERROR(VLOOKUP(MID($O27,4,2),CODE!$K:$P,CODE!$L$1,FALSE))=TRUE,"",VLOOKUP(MID($O27,4,2),CODE!$K:$P,CODE!$L$1,FALSE))</f>
        <v/>
      </c>
      <c r="L27" s="371" t="str">
        <f>IF(ISERROR(VLOOKUP($B27,기획현황!$D:$BR,기획현황!$R$1+2,FALSE))=TRUE,"",VLOOKUP($B27,기획현황!$D:$BR,기획현황!$R$1+2,FALSE))</f>
        <v/>
      </c>
      <c r="M27" s="372"/>
      <c r="N27" s="371">
        <f>IF(ISERROR(VLOOKUP($A27,원자재구매리스트!$A:$Z,원자재구매리스트!M$1,FALSE))=TRUE,"",VLOOKUP($A27,원자재구매리스트!$A:$Z,원자재구매리스트!M$1,FALSE))</f>
        <v>0</v>
      </c>
      <c r="O27" s="402">
        <f>IF(ISERROR(VLOOKUP($A27,원자재구매리스트!$A:$Z,원자재구매리스트!N$1,FALSE))=TRUE,"",VLOOKUP($A27,원자재구매리스트!$A:$Z,원자재구매리스트!N$1,FALSE))</f>
        <v>0</v>
      </c>
      <c r="P27" s="407">
        <f>IF(B27="",0,SUMIF(기획현황!$D:$D,원자재구매정보!$B27,기획현황!$AF:$AF))</f>
        <v>0</v>
      </c>
      <c r="Q27" s="373" t="str">
        <f>IF(ISERROR(VLOOKUP($B27,기획현황!$D:$BR,기획현황!$AM$1+2,FALSE))=TRUE,"",VLOOKUP($B27,기획현황!$D:$BR,기획현황!$AM$1+2,FALSE))</f>
        <v/>
      </c>
      <c r="R27" s="789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73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33" t="str">
        <f>IF(ISERROR(VLOOKUP($B27,기획현황!$D:$BR,기획현황!$AV$1+2,FALSE))=TRUE,"",VLOOKUP($B27,기획현황!$D:$BR,기획현황!$AV$1+2,FALSE))</f>
        <v/>
      </c>
      <c r="U27" s="437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08">
        <f t="shared" si="9"/>
        <v>0</v>
      </c>
      <c r="W27" s="415" t="str">
        <f>IF(ISERROR(VLOOKUP($B27,기획현황!$D:$BR,기획현황!$AY$1+2,FALSE))=TRUE,"",VLOOKUP($B27,기획현황!$D:$BR,기획현황!$AY$1+2,FALSE))</f>
        <v/>
      </c>
      <c r="X27" s="416" t="str">
        <f>IF(ISERROR(VLOOKUP($B27,기획현황!$D:$BR,기획현황!$BB$1+2,FALSE))=TRUE,"",VLOOKUP($B27,기획현황!$D:$BR,기획현황!$BB$1+2,FALSE))</f>
        <v/>
      </c>
      <c r="Y27" s="422">
        <f>IF(ISERROR(VLOOKUP($D27,원자재구매리스트!$D:$Y,원자재구매리스트!O$1-3,FALSE))=TRUE,0,VLOOKUP($D27,원자재구매리스트!$D:$Y,원자재구매리스트!O$1-3,FALSE))</f>
        <v>0</v>
      </c>
      <c r="Z27" s="346">
        <f>IF(ISERROR(VLOOKUP($D27,원자재구매리스트!$D:$Y,원자재구매리스트!P$1-3,FALSE))=TRUE,0,VLOOKUP($D27,원자재구매리스트!$D:$Y,원자재구매리스트!P$1-3,FALSE))</f>
        <v>0</v>
      </c>
      <c r="AA27" s="347">
        <f>IF(ISERROR(VLOOKUP($D27,원자재구매리스트!$D:$Y,원자재구매리스트!R$1-3,FALSE))=TRUE,0,VLOOKUP($D27,원자재구매리스트!$D:$Y,원자재구매리스트!R$1-3,FALSE))</f>
        <v>0</v>
      </c>
      <c r="AB27" s="347">
        <f>IF(ISERROR(VLOOKUP($D27,원자재구매리스트!$D:$Y,원자재구매리스트!T$1-3,FALSE))=TRUE,0,VLOOKUP($D27,원자재구매리스트!$D:$Y,원자재구매리스트!T$1-3,FALSE))</f>
        <v>0</v>
      </c>
      <c r="AC27" s="345">
        <f>IF(ISERROR(VLOOKUP($D27,원자재구매리스트!$D:$Y,원자재구매리스트!U$1-3,FALSE))=TRUE,0,VLOOKUP($D27,원자재구매리스트!$D:$Y,원자재구매리스트!U$1-3,FALSE))</f>
        <v>0</v>
      </c>
      <c r="AD27" s="348">
        <f>IF(ISERROR(VLOOKUP($D27,원자재구매리스트!$D:$Z,원자재구매리스트!Z$1-3,FALSE))=TRUE,0,VLOOKUP($D27,원자재구매리스트!$D:$Z,원자재구매리스트!Z$1-3,FALSE))</f>
        <v>0</v>
      </c>
      <c r="AE27" s="816">
        <f>IF(ISERROR(VLOOKUP($D27,원자재구매리스트!$D:$Y,원자재구매리스트!X$1-3,FALSE))=TRUE,0,VLOOKUP($D27,원자재구매리스트!$D:$Y,원자재구매리스트!X$1-3,FALSE))</f>
        <v>0</v>
      </c>
      <c r="AF27" s="819">
        <f t="shared" si="10"/>
        <v>0</v>
      </c>
      <c r="AG27" s="819">
        <f t="shared" si="1"/>
        <v>0</v>
      </c>
    </row>
    <row r="28" spans="1:33" s="319" customFormat="1" ht="52.5" customHeight="1">
      <c r="A28" s="325">
        <f t="shared" si="2"/>
        <v>21</v>
      </c>
      <c r="B28" s="343" t="str">
        <f t="shared" si="3"/>
        <v>SMB-QF-070</v>
      </c>
      <c r="C28" s="297" t="e">
        <f t="shared" si="4"/>
        <v>#VALUE!</v>
      </c>
      <c r="D28" s="297" t="e">
        <f t="shared" si="5"/>
        <v>#VALUE!</v>
      </c>
      <c r="E28" s="386" t="e">
        <f t="shared" si="6"/>
        <v>#VALUE!</v>
      </c>
      <c r="F28" s="386" t="e">
        <f t="shared" si="7"/>
        <v>#VALUE!</v>
      </c>
      <c r="G28" s="386" t="e">
        <f t="shared" si="8"/>
        <v>#VALUE!</v>
      </c>
      <c r="H28" s="326"/>
      <c r="I28" s="398">
        <f t="shared" si="0"/>
        <v>0</v>
      </c>
      <c r="J28" s="401" t="str">
        <f>IF(ISERROR(VLOOKUP(MID($O28,1,3),CODE!$B:$G,CODE!$C$1,FALSE))=TRUE,"",VLOOKUP(MID($O28,1,3),CODE!$B:$G,CODE!$C$1,FALSE))</f>
        <v/>
      </c>
      <c r="K28" s="371" t="str">
        <f>IF(ISERROR(VLOOKUP(MID($O28,4,2),CODE!$K:$P,CODE!$L$1,FALSE))=TRUE,"",VLOOKUP(MID($O28,4,2),CODE!$K:$P,CODE!$L$1,FALSE))</f>
        <v/>
      </c>
      <c r="L28" s="371" t="str">
        <f>IF(ISERROR(VLOOKUP($B28,기획현황!$D:$BR,기획현황!$R$1+2,FALSE))=TRUE,"",VLOOKUP($B28,기획현황!$D:$BR,기획현황!$R$1+2,FALSE))</f>
        <v/>
      </c>
      <c r="M28" s="372"/>
      <c r="N28" s="371">
        <f>IF(ISERROR(VLOOKUP($A28,원자재구매리스트!$A:$Z,원자재구매리스트!M$1,FALSE))=TRUE,"",VLOOKUP($A28,원자재구매리스트!$A:$Z,원자재구매리스트!M$1,FALSE))</f>
        <v>0</v>
      </c>
      <c r="O28" s="402">
        <f>IF(ISERROR(VLOOKUP($A28,원자재구매리스트!$A:$Z,원자재구매리스트!N$1,FALSE))=TRUE,"",VLOOKUP($A28,원자재구매리스트!$A:$Z,원자재구매리스트!N$1,FALSE))</f>
        <v>0</v>
      </c>
      <c r="P28" s="407">
        <f>IF(B28="",0,SUMIF(기획현황!$D:$D,원자재구매정보!$B28,기획현황!$AF:$AF))</f>
        <v>0</v>
      </c>
      <c r="Q28" s="373" t="str">
        <f>IF(ISERROR(VLOOKUP($B28,기획현황!$D:$BR,기획현황!$AM$1+2,FALSE))=TRUE,"",VLOOKUP($B28,기획현황!$D:$BR,기획현황!$AM$1+2,FALSE))</f>
        <v/>
      </c>
      <c r="R28" s="789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73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33" t="str">
        <f>IF(ISERROR(VLOOKUP($B28,기획현황!$D:$BR,기획현황!$AV$1+2,FALSE))=TRUE,"",VLOOKUP($B28,기획현황!$D:$BR,기획현황!$AV$1+2,FALSE))</f>
        <v/>
      </c>
      <c r="U28" s="437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08">
        <f t="shared" si="9"/>
        <v>0</v>
      </c>
      <c r="W28" s="415" t="str">
        <f>IF(ISERROR(VLOOKUP($B28,기획현황!$D:$BR,기획현황!$AY$1+2,FALSE))=TRUE,"",VLOOKUP($B28,기획현황!$D:$BR,기획현황!$AY$1+2,FALSE))</f>
        <v/>
      </c>
      <c r="X28" s="416" t="str">
        <f>IF(ISERROR(VLOOKUP($B28,기획현황!$D:$BR,기획현황!$BB$1+2,FALSE))=TRUE,"",VLOOKUP($B28,기획현황!$D:$BR,기획현황!$BB$1+2,FALSE))</f>
        <v/>
      </c>
      <c r="Y28" s="422">
        <f>IF(ISERROR(VLOOKUP($D28,원자재구매리스트!$D:$Y,원자재구매리스트!O$1-3,FALSE))=TRUE,0,VLOOKUP($D28,원자재구매리스트!$D:$Y,원자재구매리스트!O$1-3,FALSE))</f>
        <v>0</v>
      </c>
      <c r="Z28" s="346">
        <f>IF(ISERROR(VLOOKUP($D28,원자재구매리스트!$D:$Y,원자재구매리스트!P$1-3,FALSE))=TRUE,0,VLOOKUP($D28,원자재구매리스트!$D:$Y,원자재구매리스트!P$1-3,FALSE))</f>
        <v>0</v>
      </c>
      <c r="AA28" s="347">
        <f>IF(ISERROR(VLOOKUP($D28,원자재구매리스트!$D:$Y,원자재구매리스트!R$1-3,FALSE))=TRUE,0,VLOOKUP($D28,원자재구매리스트!$D:$Y,원자재구매리스트!R$1-3,FALSE))</f>
        <v>0</v>
      </c>
      <c r="AB28" s="347">
        <f>IF(ISERROR(VLOOKUP($D28,원자재구매리스트!$D:$Y,원자재구매리스트!T$1-3,FALSE))=TRUE,0,VLOOKUP($D28,원자재구매리스트!$D:$Y,원자재구매리스트!T$1-3,FALSE))</f>
        <v>0</v>
      </c>
      <c r="AC28" s="345">
        <f>IF(ISERROR(VLOOKUP($D28,원자재구매리스트!$D:$Y,원자재구매리스트!U$1-3,FALSE))=TRUE,0,VLOOKUP($D28,원자재구매리스트!$D:$Y,원자재구매리스트!U$1-3,FALSE))</f>
        <v>0</v>
      </c>
      <c r="AD28" s="348">
        <f>IF(ISERROR(VLOOKUP($D28,원자재구매리스트!$D:$Z,원자재구매리스트!Z$1-3,FALSE))=TRUE,0,VLOOKUP($D28,원자재구매리스트!$D:$Z,원자재구매리스트!Z$1-3,FALSE))</f>
        <v>0</v>
      </c>
      <c r="AE28" s="816">
        <f>IF(ISERROR(VLOOKUP($D28,원자재구매리스트!$D:$Y,원자재구매리스트!X$1-3,FALSE))=TRUE,0,VLOOKUP($D28,원자재구매리스트!$D:$Y,원자재구매리스트!X$1-3,FALSE))</f>
        <v>0</v>
      </c>
      <c r="AF28" s="819">
        <f t="shared" si="10"/>
        <v>0</v>
      </c>
      <c r="AG28" s="819">
        <f t="shared" si="1"/>
        <v>0</v>
      </c>
    </row>
    <row r="29" spans="1:33" s="319" customFormat="1" ht="52.5" customHeight="1">
      <c r="A29" s="325">
        <f t="shared" si="2"/>
        <v>22</v>
      </c>
      <c r="B29" s="343" t="str">
        <f t="shared" si="3"/>
        <v>SMB-QF-070</v>
      </c>
      <c r="C29" s="297" t="e">
        <f t="shared" si="4"/>
        <v>#VALUE!</v>
      </c>
      <c r="D29" s="297" t="e">
        <f t="shared" si="5"/>
        <v>#VALUE!</v>
      </c>
      <c r="E29" s="386" t="e">
        <f t="shared" si="6"/>
        <v>#VALUE!</v>
      </c>
      <c r="F29" s="386" t="e">
        <f t="shared" si="7"/>
        <v>#VALUE!</v>
      </c>
      <c r="G29" s="386" t="e">
        <f t="shared" si="8"/>
        <v>#VALUE!</v>
      </c>
      <c r="H29" s="326"/>
      <c r="I29" s="398">
        <f t="shared" si="0"/>
        <v>0</v>
      </c>
      <c r="J29" s="401" t="str">
        <f>IF(ISERROR(VLOOKUP(MID($O29,1,3),CODE!$B:$G,CODE!$C$1,FALSE))=TRUE,"",VLOOKUP(MID($O29,1,3),CODE!$B:$G,CODE!$C$1,FALSE))</f>
        <v/>
      </c>
      <c r="K29" s="371" t="str">
        <f>IF(ISERROR(VLOOKUP(MID($O29,4,2),CODE!$K:$P,CODE!$L$1,FALSE))=TRUE,"",VLOOKUP(MID($O29,4,2),CODE!$K:$P,CODE!$L$1,FALSE))</f>
        <v/>
      </c>
      <c r="L29" s="371" t="str">
        <f>IF(ISERROR(VLOOKUP($B29,기획현황!$D:$BR,기획현황!$R$1+2,FALSE))=TRUE,"",VLOOKUP($B29,기획현황!$D:$BR,기획현황!$R$1+2,FALSE))</f>
        <v/>
      </c>
      <c r="M29" s="372"/>
      <c r="N29" s="371">
        <f>IF(ISERROR(VLOOKUP($A29,원자재구매리스트!$A:$Z,원자재구매리스트!M$1,FALSE))=TRUE,"",VLOOKUP($A29,원자재구매리스트!$A:$Z,원자재구매리스트!M$1,FALSE))</f>
        <v>0</v>
      </c>
      <c r="O29" s="402">
        <f>IF(ISERROR(VLOOKUP($A29,원자재구매리스트!$A:$Z,원자재구매리스트!N$1,FALSE))=TRUE,"",VLOOKUP($A29,원자재구매리스트!$A:$Z,원자재구매리스트!N$1,FALSE))</f>
        <v>0</v>
      </c>
      <c r="P29" s="407">
        <f>IF(B29="",0,SUMIF(기획현황!$D:$D,원자재구매정보!$B29,기획현황!$AF:$AF))</f>
        <v>0</v>
      </c>
      <c r="Q29" s="373" t="str">
        <f>IF(ISERROR(VLOOKUP($B29,기획현황!$D:$BR,기획현황!$AM$1+2,FALSE))=TRUE,"",VLOOKUP($B29,기획현황!$D:$BR,기획현황!$AM$1+2,FALSE))</f>
        <v/>
      </c>
      <c r="R29" s="789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73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33" t="str">
        <f>IF(ISERROR(VLOOKUP($B29,기획현황!$D:$BR,기획현황!$AV$1+2,FALSE))=TRUE,"",VLOOKUP($B29,기획현황!$D:$BR,기획현황!$AV$1+2,FALSE))</f>
        <v/>
      </c>
      <c r="U29" s="437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08">
        <f t="shared" si="9"/>
        <v>0</v>
      </c>
      <c r="W29" s="415" t="str">
        <f>IF(ISERROR(VLOOKUP($B29,기획현황!$D:$BR,기획현황!$AY$1+2,FALSE))=TRUE,"",VLOOKUP($B29,기획현황!$D:$BR,기획현황!$AY$1+2,FALSE))</f>
        <v/>
      </c>
      <c r="X29" s="416" t="str">
        <f>IF(ISERROR(VLOOKUP($B29,기획현황!$D:$BR,기획현황!$BB$1+2,FALSE))=TRUE,"",VLOOKUP($B29,기획현황!$D:$BR,기획현황!$BB$1+2,FALSE))</f>
        <v/>
      </c>
      <c r="Y29" s="422">
        <f>IF(ISERROR(VLOOKUP($D29,원자재구매리스트!$D:$Y,원자재구매리스트!O$1-3,FALSE))=TRUE,0,VLOOKUP($D29,원자재구매리스트!$D:$Y,원자재구매리스트!O$1-3,FALSE))</f>
        <v>0</v>
      </c>
      <c r="Z29" s="346">
        <f>IF(ISERROR(VLOOKUP($D29,원자재구매리스트!$D:$Y,원자재구매리스트!P$1-3,FALSE))=TRUE,0,VLOOKUP($D29,원자재구매리스트!$D:$Y,원자재구매리스트!P$1-3,FALSE))</f>
        <v>0</v>
      </c>
      <c r="AA29" s="347">
        <f>IF(ISERROR(VLOOKUP($D29,원자재구매리스트!$D:$Y,원자재구매리스트!R$1-3,FALSE))=TRUE,0,VLOOKUP($D29,원자재구매리스트!$D:$Y,원자재구매리스트!R$1-3,FALSE))</f>
        <v>0</v>
      </c>
      <c r="AB29" s="347">
        <f>IF(ISERROR(VLOOKUP($D29,원자재구매리스트!$D:$Y,원자재구매리스트!T$1-3,FALSE))=TRUE,0,VLOOKUP($D29,원자재구매리스트!$D:$Y,원자재구매리스트!T$1-3,FALSE))</f>
        <v>0</v>
      </c>
      <c r="AC29" s="345">
        <f>IF(ISERROR(VLOOKUP($D29,원자재구매리스트!$D:$Y,원자재구매리스트!U$1-3,FALSE))=TRUE,0,VLOOKUP($D29,원자재구매리스트!$D:$Y,원자재구매리스트!U$1-3,FALSE))</f>
        <v>0</v>
      </c>
      <c r="AD29" s="348">
        <f>IF(ISERROR(VLOOKUP($D29,원자재구매리스트!$D:$Z,원자재구매리스트!Z$1-3,FALSE))=TRUE,0,VLOOKUP($D29,원자재구매리스트!$D:$Z,원자재구매리스트!Z$1-3,FALSE))</f>
        <v>0</v>
      </c>
      <c r="AE29" s="816">
        <f>IF(ISERROR(VLOOKUP($D29,원자재구매리스트!$D:$Y,원자재구매리스트!X$1-3,FALSE))=TRUE,0,VLOOKUP($D29,원자재구매리스트!$D:$Y,원자재구매리스트!X$1-3,FALSE))</f>
        <v>0</v>
      </c>
      <c r="AF29" s="819">
        <f t="shared" si="10"/>
        <v>0</v>
      </c>
      <c r="AG29" s="819">
        <f t="shared" si="1"/>
        <v>0</v>
      </c>
    </row>
    <row r="30" spans="1:33" s="319" customFormat="1" ht="52.5" customHeight="1">
      <c r="A30" s="325">
        <f t="shared" si="2"/>
        <v>23</v>
      </c>
      <c r="B30" s="343" t="str">
        <f t="shared" si="3"/>
        <v>SMB-QF-070</v>
      </c>
      <c r="C30" s="297" t="e">
        <f t="shared" si="4"/>
        <v>#VALUE!</v>
      </c>
      <c r="D30" s="297" t="e">
        <f t="shared" si="5"/>
        <v>#VALUE!</v>
      </c>
      <c r="E30" s="386" t="e">
        <f t="shared" si="6"/>
        <v>#VALUE!</v>
      </c>
      <c r="F30" s="386" t="e">
        <f t="shared" si="7"/>
        <v>#VALUE!</v>
      </c>
      <c r="G30" s="386" t="e">
        <f t="shared" si="8"/>
        <v>#VALUE!</v>
      </c>
      <c r="H30" s="326"/>
      <c r="I30" s="398">
        <f t="shared" si="0"/>
        <v>0</v>
      </c>
      <c r="J30" s="401" t="str">
        <f>IF(ISERROR(VLOOKUP(MID($O30,1,3),CODE!$B:$G,CODE!$C$1,FALSE))=TRUE,"",VLOOKUP(MID($O30,1,3),CODE!$B:$G,CODE!$C$1,FALSE))</f>
        <v/>
      </c>
      <c r="K30" s="371" t="str">
        <f>IF(ISERROR(VLOOKUP(MID($O30,4,2),CODE!$K:$P,CODE!$L$1,FALSE))=TRUE,"",VLOOKUP(MID($O30,4,2),CODE!$K:$P,CODE!$L$1,FALSE))</f>
        <v/>
      </c>
      <c r="L30" s="371" t="str">
        <f>IF(ISERROR(VLOOKUP($B30,기획현황!$D:$BR,기획현황!$R$1+2,FALSE))=TRUE,"",VLOOKUP($B30,기획현황!$D:$BR,기획현황!$R$1+2,FALSE))</f>
        <v/>
      </c>
      <c r="M30" s="372"/>
      <c r="N30" s="371">
        <f>IF(ISERROR(VLOOKUP($A30,원자재구매리스트!$A:$Z,원자재구매리스트!M$1,FALSE))=TRUE,"",VLOOKUP($A30,원자재구매리스트!$A:$Z,원자재구매리스트!M$1,FALSE))</f>
        <v>0</v>
      </c>
      <c r="O30" s="402">
        <f>IF(ISERROR(VLOOKUP($A30,원자재구매리스트!$A:$Z,원자재구매리스트!N$1,FALSE))=TRUE,"",VLOOKUP($A30,원자재구매리스트!$A:$Z,원자재구매리스트!N$1,FALSE))</f>
        <v>0</v>
      </c>
      <c r="P30" s="407">
        <f>IF(B30="",0,SUMIF(기획현황!$D:$D,원자재구매정보!$B30,기획현황!$AF:$AF))</f>
        <v>0</v>
      </c>
      <c r="Q30" s="373" t="str">
        <f>IF(ISERROR(VLOOKUP($B30,기획현황!$D:$BR,기획현황!$AM$1+2,FALSE))=TRUE,"",VLOOKUP($B30,기획현황!$D:$BR,기획현황!$AM$1+2,FALSE))</f>
        <v/>
      </c>
      <c r="R30" s="789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73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33" t="str">
        <f>IF(ISERROR(VLOOKUP($B30,기획현황!$D:$BR,기획현황!$AV$1+2,FALSE))=TRUE,"",VLOOKUP($B30,기획현황!$D:$BR,기획현황!$AV$1+2,FALSE))</f>
        <v/>
      </c>
      <c r="U30" s="437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08">
        <f t="shared" si="9"/>
        <v>0</v>
      </c>
      <c r="W30" s="415" t="str">
        <f>IF(ISERROR(VLOOKUP($B30,기획현황!$D:$BR,기획현황!$AY$1+2,FALSE))=TRUE,"",VLOOKUP($B30,기획현황!$D:$BR,기획현황!$AY$1+2,FALSE))</f>
        <v/>
      </c>
      <c r="X30" s="416" t="str">
        <f>IF(ISERROR(VLOOKUP($B30,기획현황!$D:$BR,기획현황!$BB$1+2,FALSE))=TRUE,"",VLOOKUP($B30,기획현황!$D:$BR,기획현황!$BB$1+2,FALSE))</f>
        <v/>
      </c>
      <c r="Y30" s="422">
        <f>IF(ISERROR(VLOOKUP($D30,원자재구매리스트!$D:$Y,원자재구매리스트!O$1-3,FALSE))=TRUE,0,VLOOKUP($D30,원자재구매리스트!$D:$Y,원자재구매리스트!O$1-3,FALSE))</f>
        <v>0</v>
      </c>
      <c r="Z30" s="346">
        <f>IF(ISERROR(VLOOKUP($D30,원자재구매리스트!$D:$Y,원자재구매리스트!P$1-3,FALSE))=TRUE,0,VLOOKUP($D30,원자재구매리스트!$D:$Y,원자재구매리스트!P$1-3,FALSE))</f>
        <v>0</v>
      </c>
      <c r="AA30" s="347">
        <f>IF(ISERROR(VLOOKUP($D30,원자재구매리스트!$D:$Y,원자재구매리스트!R$1-3,FALSE))=TRUE,0,VLOOKUP($D30,원자재구매리스트!$D:$Y,원자재구매리스트!R$1-3,FALSE))</f>
        <v>0</v>
      </c>
      <c r="AB30" s="347">
        <f>IF(ISERROR(VLOOKUP($D30,원자재구매리스트!$D:$Y,원자재구매리스트!T$1-3,FALSE))=TRUE,0,VLOOKUP($D30,원자재구매리스트!$D:$Y,원자재구매리스트!T$1-3,FALSE))</f>
        <v>0</v>
      </c>
      <c r="AC30" s="345">
        <f>IF(ISERROR(VLOOKUP($D30,원자재구매리스트!$D:$Y,원자재구매리스트!U$1-3,FALSE))=TRUE,0,VLOOKUP($D30,원자재구매리스트!$D:$Y,원자재구매리스트!U$1-3,FALSE))</f>
        <v>0</v>
      </c>
      <c r="AD30" s="348">
        <f>IF(ISERROR(VLOOKUP($D30,원자재구매리스트!$D:$Z,원자재구매리스트!Z$1-3,FALSE))=TRUE,0,VLOOKUP($D30,원자재구매리스트!$D:$Z,원자재구매리스트!Z$1-3,FALSE))</f>
        <v>0</v>
      </c>
      <c r="AE30" s="816">
        <f>IF(ISERROR(VLOOKUP($D30,원자재구매리스트!$D:$Y,원자재구매리스트!X$1-3,FALSE))=TRUE,0,VLOOKUP($D30,원자재구매리스트!$D:$Y,원자재구매리스트!X$1-3,FALSE))</f>
        <v>0</v>
      </c>
      <c r="AF30" s="819">
        <f t="shared" si="10"/>
        <v>0</v>
      </c>
      <c r="AG30" s="819">
        <f t="shared" si="1"/>
        <v>0</v>
      </c>
    </row>
    <row r="31" spans="1:33" s="319" customFormat="1" ht="52.5" customHeight="1">
      <c r="A31" s="325">
        <f t="shared" si="2"/>
        <v>24</v>
      </c>
      <c r="B31" s="343" t="str">
        <f t="shared" si="3"/>
        <v>SMB-QF-070</v>
      </c>
      <c r="C31" s="297" t="e">
        <f t="shared" si="4"/>
        <v>#VALUE!</v>
      </c>
      <c r="D31" s="297" t="e">
        <f t="shared" si="5"/>
        <v>#VALUE!</v>
      </c>
      <c r="E31" s="386" t="e">
        <f t="shared" si="6"/>
        <v>#VALUE!</v>
      </c>
      <c r="F31" s="386" t="e">
        <f t="shared" si="7"/>
        <v>#VALUE!</v>
      </c>
      <c r="G31" s="386" t="e">
        <f t="shared" si="8"/>
        <v>#VALUE!</v>
      </c>
      <c r="H31" s="326"/>
      <c r="I31" s="398">
        <f t="shared" si="0"/>
        <v>0</v>
      </c>
      <c r="J31" s="401" t="str">
        <f>IF(ISERROR(VLOOKUP(MID($O31,1,3),CODE!$B:$G,CODE!$C$1,FALSE))=TRUE,"",VLOOKUP(MID($O31,1,3),CODE!$B:$G,CODE!$C$1,FALSE))</f>
        <v/>
      </c>
      <c r="K31" s="371" t="str">
        <f>IF(ISERROR(VLOOKUP(MID($O31,4,2),CODE!$K:$P,CODE!$L$1,FALSE))=TRUE,"",VLOOKUP(MID($O31,4,2),CODE!$K:$P,CODE!$L$1,FALSE))</f>
        <v/>
      </c>
      <c r="L31" s="371" t="str">
        <f>IF(ISERROR(VLOOKUP($B31,기획현황!$D:$BR,기획현황!$R$1+2,FALSE))=TRUE,"",VLOOKUP($B31,기획현황!$D:$BR,기획현황!$R$1+2,FALSE))</f>
        <v/>
      </c>
      <c r="M31" s="372"/>
      <c r="N31" s="371">
        <f>IF(ISERROR(VLOOKUP($A31,원자재구매리스트!$A:$Z,원자재구매리스트!M$1,FALSE))=TRUE,"",VLOOKUP($A31,원자재구매리스트!$A:$Z,원자재구매리스트!M$1,FALSE))</f>
        <v>0</v>
      </c>
      <c r="O31" s="402">
        <f>IF(ISERROR(VLOOKUP($A31,원자재구매리스트!$A:$Z,원자재구매리스트!N$1,FALSE))=TRUE,"",VLOOKUP($A31,원자재구매리스트!$A:$Z,원자재구매리스트!N$1,FALSE))</f>
        <v>0</v>
      </c>
      <c r="P31" s="407">
        <f>IF(B31="",0,SUMIF(기획현황!$D:$D,원자재구매정보!$B31,기획현황!$AF:$AF))</f>
        <v>0</v>
      </c>
      <c r="Q31" s="373" t="str">
        <f>IF(ISERROR(VLOOKUP($B31,기획현황!$D:$BR,기획현황!$AM$1+2,FALSE))=TRUE,"",VLOOKUP($B31,기획현황!$D:$BR,기획현황!$AM$1+2,FALSE))</f>
        <v/>
      </c>
      <c r="R31" s="789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73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33" t="str">
        <f>IF(ISERROR(VLOOKUP($B31,기획현황!$D:$BR,기획현황!$AV$1+2,FALSE))=TRUE,"",VLOOKUP($B31,기획현황!$D:$BR,기획현황!$AV$1+2,FALSE))</f>
        <v/>
      </c>
      <c r="U31" s="437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08">
        <f t="shared" si="9"/>
        <v>0</v>
      </c>
      <c r="W31" s="415" t="str">
        <f>IF(ISERROR(VLOOKUP($B31,기획현황!$D:$BR,기획현황!$AY$1+2,FALSE))=TRUE,"",VLOOKUP($B31,기획현황!$D:$BR,기획현황!$AY$1+2,FALSE))</f>
        <v/>
      </c>
      <c r="X31" s="416" t="str">
        <f>IF(ISERROR(VLOOKUP($B31,기획현황!$D:$BR,기획현황!$BB$1+2,FALSE))=TRUE,"",VLOOKUP($B31,기획현황!$D:$BR,기획현황!$BB$1+2,FALSE))</f>
        <v/>
      </c>
      <c r="Y31" s="422">
        <f>IF(ISERROR(VLOOKUP($D31,원자재구매리스트!$D:$Y,원자재구매리스트!O$1-3,FALSE))=TRUE,0,VLOOKUP($D31,원자재구매리스트!$D:$Y,원자재구매리스트!O$1-3,FALSE))</f>
        <v>0</v>
      </c>
      <c r="Z31" s="346">
        <f>IF(ISERROR(VLOOKUP($D31,원자재구매리스트!$D:$Y,원자재구매리스트!P$1-3,FALSE))=TRUE,0,VLOOKUP($D31,원자재구매리스트!$D:$Y,원자재구매리스트!P$1-3,FALSE))</f>
        <v>0</v>
      </c>
      <c r="AA31" s="347">
        <f>IF(ISERROR(VLOOKUP($D31,원자재구매리스트!$D:$Y,원자재구매리스트!R$1-3,FALSE))=TRUE,0,VLOOKUP($D31,원자재구매리스트!$D:$Y,원자재구매리스트!R$1-3,FALSE))</f>
        <v>0</v>
      </c>
      <c r="AB31" s="347">
        <f>IF(ISERROR(VLOOKUP($D31,원자재구매리스트!$D:$Y,원자재구매리스트!T$1-3,FALSE))=TRUE,0,VLOOKUP($D31,원자재구매리스트!$D:$Y,원자재구매리스트!T$1-3,FALSE))</f>
        <v>0</v>
      </c>
      <c r="AC31" s="345">
        <f>IF(ISERROR(VLOOKUP($D31,원자재구매리스트!$D:$Y,원자재구매리스트!U$1-3,FALSE))=TRUE,0,VLOOKUP($D31,원자재구매리스트!$D:$Y,원자재구매리스트!U$1-3,FALSE))</f>
        <v>0</v>
      </c>
      <c r="AD31" s="348">
        <f>IF(ISERROR(VLOOKUP($D31,원자재구매리스트!$D:$Z,원자재구매리스트!Z$1-3,FALSE))=TRUE,0,VLOOKUP($D31,원자재구매리스트!$D:$Z,원자재구매리스트!Z$1-3,FALSE))</f>
        <v>0</v>
      </c>
      <c r="AE31" s="816">
        <f>IF(ISERROR(VLOOKUP($D31,원자재구매리스트!$D:$Y,원자재구매리스트!X$1-3,FALSE))=TRUE,0,VLOOKUP($D31,원자재구매리스트!$D:$Y,원자재구매리스트!X$1-3,FALSE))</f>
        <v>0</v>
      </c>
      <c r="AF31" s="819">
        <f t="shared" si="10"/>
        <v>0</v>
      </c>
      <c r="AG31" s="819">
        <f t="shared" si="1"/>
        <v>0</v>
      </c>
    </row>
    <row r="32" spans="1:33" s="319" customFormat="1" ht="52.5" customHeight="1">
      <c r="A32" s="325">
        <f t="shared" si="2"/>
        <v>25</v>
      </c>
      <c r="B32" s="343" t="str">
        <f t="shared" si="3"/>
        <v>SMB-QF-070</v>
      </c>
      <c r="C32" s="297" t="e">
        <f t="shared" si="4"/>
        <v>#VALUE!</v>
      </c>
      <c r="D32" s="297" t="e">
        <f t="shared" si="5"/>
        <v>#VALUE!</v>
      </c>
      <c r="E32" s="386" t="e">
        <f t="shared" si="6"/>
        <v>#VALUE!</v>
      </c>
      <c r="F32" s="386" t="e">
        <f t="shared" si="7"/>
        <v>#VALUE!</v>
      </c>
      <c r="G32" s="386" t="e">
        <f t="shared" si="8"/>
        <v>#VALUE!</v>
      </c>
      <c r="H32" s="326"/>
      <c r="I32" s="398">
        <f t="shared" si="0"/>
        <v>0</v>
      </c>
      <c r="J32" s="401" t="str">
        <f>IF(ISERROR(VLOOKUP(MID($O32,1,3),CODE!$B:$G,CODE!$C$1,FALSE))=TRUE,"",VLOOKUP(MID($O32,1,3),CODE!$B:$G,CODE!$C$1,FALSE))</f>
        <v/>
      </c>
      <c r="K32" s="371" t="str">
        <f>IF(ISERROR(VLOOKUP(MID($O32,4,2),CODE!$K:$P,CODE!$L$1,FALSE))=TRUE,"",VLOOKUP(MID($O32,4,2),CODE!$K:$P,CODE!$L$1,FALSE))</f>
        <v/>
      </c>
      <c r="L32" s="371" t="str">
        <f>IF(ISERROR(VLOOKUP($B32,기획현황!$D:$BR,기획현황!$R$1+2,FALSE))=TRUE,"",VLOOKUP($B32,기획현황!$D:$BR,기획현황!$R$1+2,FALSE))</f>
        <v/>
      </c>
      <c r="M32" s="372"/>
      <c r="N32" s="371">
        <f>IF(ISERROR(VLOOKUP($A32,원자재구매리스트!$A:$Z,원자재구매리스트!M$1,FALSE))=TRUE,"",VLOOKUP($A32,원자재구매리스트!$A:$Z,원자재구매리스트!M$1,FALSE))</f>
        <v>0</v>
      </c>
      <c r="O32" s="402">
        <f>IF(ISERROR(VLOOKUP($A32,원자재구매리스트!$A:$Z,원자재구매리스트!N$1,FALSE))=TRUE,"",VLOOKUP($A32,원자재구매리스트!$A:$Z,원자재구매리스트!N$1,FALSE))</f>
        <v>0</v>
      </c>
      <c r="P32" s="407">
        <f>IF(B32="",0,SUMIF(기획현황!$D:$D,원자재구매정보!$B32,기획현황!$AF:$AF))</f>
        <v>0</v>
      </c>
      <c r="Q32" s="373" t="str">
        <f>IF(ISERROR(VLOOKUP($B32,기획현황!$D:$BR,기획현황!$AM$1+2,FALSE))=TRUE,"",VLOOKUP($B32,기획현황!$D:$BR,기획현황!$AM$1+2,FALSE))</f>
        <v/>
      </c>
      <c r="R32" s="789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73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33" t="str">
        <f>IF(ISERROR(VLOOKUP($B32,기획현황!$D:$BR,기획현황!$AV$1+2,FALSE))=TRUE,"",VLOOKUP($B32,기획현황!$D:$BR,기획현황!$AV$1+2,FALSE))</f>
        <v/>
      </c>
      <c r="U32" s="437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08">
        <f t="shared" si="9"/>
        <v>0</v>
      </c>
      <c r="W32" s="415" t="str">
        <f>IF(ISERROR(VLOOKUP($B32,기획현황!$D:$BR,기획현황!$AY$1+2,FALSE))=TRUE,"",VLOOKUP($B32,기획현황!$D:$BR,기획현황!$AY$1+2,FALSE))</f>
        <v/>
      </c>
      <c r="X32" s="416" t="str">
        <f>IF(ISERROR(VLOOKUP($B32,기획현황!$D:$BR,기획현황!$BB$1+2,FALSE))=TRUE,"",VLOOKUP($B32,기획현황!$D:$BR,기획현황!$BB$1+2,FALSE))</f>
        <v/>
      </c>
      <c r="Y32" s="422">
        <f>IF(ISERROR(VLOOKUP($D32,원자재구매리스트!$D:$Y,원자재구매리스트!O$1-3,FALSE))=TRUE,0,VLOOKUP($D32,원자재구매리스트!$D:$Y,원자재구매리스트!O$1-3,FALSE))</f>
        <v>0</v>
      </c>
      <c r="Z32" s="346">
        <f>IF(ISERROR(VLOOKUP($D32,원자재구매리스트!$D:$Y,원자재구매리스트!P$1-3,FALSE))=TRUE,0,VLOOKUP($D32,원자재구매리스트!$D:$Y,원자재구매리스트!P$1-3,FALSE))</f>
        <v>0</v>
      </c>
      <c r="AA32" s="347">
        <f>IF(ISERROR(VLOOKUP($D32,원자재구매리스트!$D:$Y,원자재구매리스트!R$1-3,FALSE))=TRUE,0,VLOOKUP($D32,원자재구매리스트!$D:$Y,원자재구매리스트!R$1-3,FALSE))</f>
        <v>0</v>
      </c>
      <c r="AB32" s="347">
        <f>IF(ISERROR(VLOOKUP($D32,원자재구매리스트!$D:$Y,원자재구매리스트!T$1-3,FALSE))=TRUE,0,VLOOKUP($D32,원자재구매리스트!$D:$Y,원자재구매리스트!T$1-3,FALSE))</f>
        <v>0</v>
      </c>
      <c r="AC32" s="345">
        <f>IF(ISERROR(VLOOKUP($D32,원자재구매리스트!$D:$Y,원자재구매리스트!U$1-3,FALSE))=TRUE,0,VLOOKUP($D32,원자재구매리스트!$D:$Y,원자재구매리스트!U$1-3,FALSE))</f>
        <v>0</v>
      </c>
      <c r="AD32" s="348">
        <f>IF(ISERROR(VLOOKUP($D32,원자재구매리스트!$D:$Z,원자재구매리스트!Z$1-3,FALSE))=TRUE,0,VLOOKUP($D32,원자재구매리스트!$D:$Z,원자재구매리스트!Z$1-3,FALSE))</f>
        <v>0</v>
      </c>
      <c r="AE32" s="816">
        <f>IF(ISERROR(VLOOKUP($D32,원자재구매리스트!$D:$Y,원자재구매리스트!X$1-3,FALSE))=TRUE,0,VLOOKUP($D32,원자재구매리스트!$D:$Y,원자재구매리스트!X$1-3,FALSE))</f>
        <v>0</v>
      </c>
      <c r="AF32" s="819">
        <f t="shared" si="10"/>
        <v>0</v>
      </c>
      <c r="AG32" s="819">
        <f t="shared" si="1"/>
        <v>0</v>
      </c>
    </row>
    <row r="33" spans="1:33" s="319" customFormat="1" ht="52.5" customHeight="1">
      <c r="A33" s="325">
        <f t="shared" si="2"/>
        <v>26</v>
      </c>
      <c r="B33" s="343" t="str">
        <f t="shared" si="3"/>
        <v>SMB-QF-070</v>
      </c>
      <c r="C33" s="297" t="e">
        <f t="shared" si="4"/>
        <v>#VALUE!</v>
      </c>
      <c r="D33" s="297" t="e">
        <f t="shared" si="5"/>
        <v>#VALUE!</v>
      </c>
      <c r="E33" s="386" t="e">
        <f t="shared" si="6"/>
        <v>#VALUE!</v>
      </c>
      <c r="F33" s="386" t="e">
        <f t="shared" si="7"/>
        <v>#VALUE!</v>
      </c>
      <c r="G33" s="386" t="e">
        <f t="shared" si="8"/>
        <v>#VALUE!</v>
      </c>
      <c r="H33" s="326"/>
      <c r="I33" s="398">
        <f t="shared" si="0"/>
        <v>0</v>
      </c>
      <c r="J33" s="401" t="str">
        <f>IF(ISERROR(VLOOKUP(MID($O33,1,3),CODE!$B:$G,CODE!$C$1,FALSE))=TRUE,"",VLOOKUP(MID($O33,1,3),CODE!$B:$G,CODE!$C$1,FALSE))</f>
        <v/>
      </c>
      <c r="K33" s="371" t="str">
        <f>IF(ISERROR(VLOOKUP(MID($O33,4,2),CODE!$K:$P,CODE!$L$1,FALSE))=TRUE,"",VLOOKUP(MID($O33,4,2),CODE!$K:$P,CODE!$L$1,FALSE))</f>
        <v/>
      </c>
      <c r="L33" s="371" t="str">
        <f>IF(ISERROR(VLOOKUP($B33,기획현황!$D:$BR,기획현황!$R$1+2,FALSE))=TRUE,"",VLOOKUP($B33,기획현황!$D:$BR,기획현황!$R$1+2,FALSE))</f>
        <v/>
      </c>
      <c r="M33" s="374"/>
      <c r="N33" s="371">
        <f>IF(ISERROR(VLOOKUP($A33,원자재구매리스트!$A:$Z,원자재구매리스트!M$1,FALSE))=TRUE,"",VLOOKUP($A33,원자재구매리스트!$A:$Z,원자재구매리스트!M$1,FALSE))</f>
        <v>0</v>
      </c>
      <c r="O33" s="402">
        <f>IF(ISERROR(VLOOKUP($A33,원자재구매리스트!$A:$Z,원자재구매리스트!N$1,FALSE))=TRUE,"",VLOOKUP($A33,원자재구매리스트!$A:$Z,원자재구매리스트!N$1,FALSE))</f>
        <v>0</v>
      </c>
      <c r="P33" s="407">
        <f>IF(B33="",0,SUMIF(기획현황!$D:$D,원자재구매정보!$B33,기획현황!$AF:$AF))</f>
        <v>0</v>
      </c>
      <c r="Q33" s="373" t="str">
        <f>IF(ISERROR(VLOOKUP($B33,기획현황!$D:$BR,기획현황!$AM$1+2,FALSE))=TRUE,"",VLOOKUP($B33,기획현황!$D:$BR,기획현황!$AM$1+2,FALSE))</f>
        <v/>
      </c>
      <c r="R33" s="789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73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33" t="str">
        <f>IF(ISERROR(VLOOKUP($B33,기획현황!$D:$BR,기획현황!$AV$1+2,FALSE))=TRUE,"",VLOOKUP($B33,기획현황!$D:$BR,기획현황!$AV$1+2,FALSE))</f>
        <v/>
      </c>
      <c r="U33" s="437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08">
        <f t="shared" si="9"/>
        <v>0</v>
      </c>
      <c r="W33" s="415" t="str">
        <f>IF(ISERROR(VLOOKUP($B33,기획현황!$D:$BR,기획현황!$AY$1+2,FALSE))=TRUE,"",VLOOKUP($B33,기획현황!$D:$BR,기획현황!$AY$1+2,FALSE))</f>
        <v/>
      </c>
      <c r="X33" s="416" t="str">
        <f>IF(ISERROR(VLOOKUP($B33,기획현황!$D:$BR,기획현황!$BB$1+2,FALSE))=TRUE,"",VLOOKUP($B33,기획현황!$D:$BR,기획현황!$BB$1+2,FALSE))</f>
        <v/>
      </c>
      <c r="Y33" s="422">
        <f>IF(ISERROR(VLOOKUP($D33,원자재구매리스트!$D:$Y,원자재구매리스트!O$1-3,FALSE))=TRUE,0,VLOOKUP($D33,원자재구매리스트!$D:$Y,원자재구매리스트!O$1-3,FALSE))</f>
        <v>0</v>
      </c>
      <c r="Z33" s="346">
        <f>IF(ISERROR(VLOOKUP($D33,원자재구매리스트!$D:$Y,원자재구매리스트!P$1-3,FALSE))=TRUE,0,VLOOKUP($D33,원자재구매리스트!$D:$Y,원자재구매리스트!P$1-3,FALSE))</f>
        <v>0</v>
      </c>
      <c r="AA33" s="347">
        <f>IF(ISERROR(VLOOKUP($D33,원자재구매리스트!$D:$Y,원자재구매리스트!R$1-3,FALSE))=TRUE,0,VLOOKUP($D33,원자재구매리스트!$D:$Y,원자재구매리스트!R$1-3,FALSE))</f>
        <v>0</v>
      </c>
      <c r="AB33" s="347">
        <f>IF(ISERROR(VLOOKUP($D33,원자재구매리스트!$D:$Y,원자재구매리스트!T$1-3,FALSE))=TRUE,0,VLOOKUP($D33,원자재구매리스트!$D:$Y,원자재구매리스트!T$1-3,FALSE))</f>
        <v>0</v>
      </c>
      <c r="AC33" s="345">
        <f>IF(ISERROR(VLOOKUP($D33,원자재구매리스트!$D:$Y,원자재구매리스트!U$1-3,FALSE))=TRUE,0,VLOOKUP($D33,원자재구매리스트!$D:$Y,원자재구매리스트!U$1-3,FALSE))</f>
        <v>0</v>
      </c>
      <c r="AD33" s="348">
        <f>IF(ISERROR(VLOOKUP($D33,원자재구매리스트!$D:$Z,원자재구매리스트!Z$1-3,FALSE))=TRUE,0,VLOOKUP($D33,원자재구매리스트!$D:$Z,원자재구매리스트!Z$1-3,FALSE))</f>
        <v>0</v>
      </c>
      <c r="AE33" s="816">
        <f>IF(ISERROR(VLOOKUP($D33,원자재구매리스트!$D:$Y,원자재구매리스트!X$1-3,FALSE))=TRUE,0,VLOOKUP($D33,원자재구매리스트!$D:$Y,원자재구매리스트!X$1-3,FALSE))</f>
        <v>0</v>
      </c>
      <c r="AF33" s="819">
        <f t="shared" si="10"/>
        <v>0</v>
      </c>
      <c r="AG33" s="819">
        <f t="shared" si="1"/>
        <v>0</v>
      </c>
    </row>
    <row r="34" spans="1:33" s="319" customFormat="1" ht="52.5" customHeight="1">
      <c r="A34" s="325">
        <f t="shared" si="2"/>
        <v>27</v>
      </c>
      <c r="B34" s="343" t="str">
        <f t="shared" si="3"/>
        <v>SMB-QF-070</v>
      </c>
      <c r="C34" s="297" t="e">
        <f t="shared" si="4"/>
        <v>#VALUE!</v>
      </c>
      <c r="D34" s="297" t="e">
        <f t="shared" si="5"/>
        <v>#VALUE!</v>
      </c>
      <c r="E34" s="386" t="e">
        <f t="shared" si="6"/>
        <v>#VALUE!</v>
      </c>
      <c r="F34" s="386" t="e">
        <f t="shared" si="7"/>
        <v>#VALUE!</v>
      </c>
      <c r="G34" s="386" t="e">
        <f t="shared" si="8"/>
        <v>#VALUE!</v>
      </c>
      <c r="H34" s="326"/>
      <c r="I34" s="398">
        <f t="shared" si="0"/>
        <v>0</v>
      </c>
      <c r="J34" s="401" t="str">
        <f>IF(ISERROR(VLOOKUP(MID($O34,1,3),CODE!$B:$G,CODE!$C$1,FALSE))=TRUE,"",VLOOKUP(MID($O34,1,3),CODE!$B:$G,CODE!$C$1,FALSE))</f>
        <v/>
      </c>
      <c r="K34" s="371" t="str">
        <f>IF(ISERROR(VLOOKUP(MID($O34,4,2),CODE!$K:$P,CODE!$L$1,FALSE))=TRUE,"",VLOOKUP(MID($O34,4,2),CODE!$K:$P,CODE!$L$1,FALSE))</f>
        <v/>
      </c>
      <c r="L34" s="371" t="str">
        <f>IF(ISERROR(VLOOKUP($B34,기획현황!$D:$BR,기획현황!$R$1+2,FALSE))=TRUE,"",VLOOKUP($B34,기획현황!$D:$BR,기획현황!$R$1+2,FALSE))</f>
        <v/>
      </c>
      <c r="M34" s="374"/>
      <c r="N34" s="371">
        <f>IF(ISERROR(VLOOKUP($A34,원자재구매리스트!$A:$Z,원자재구매리스트!M$1,FALSE))=TRUE,"",VLOOKUP($A34,원자재구매리스트!$A:$Z,원자재구매리스트!M$1,FALSE))</f>
        <v>0</v>
      </c>
      <c r="O34" s="402">
        <f>IF(ISERROR(VLOOKUP($A34,원자재구매리스트!$A:$Z,원자재구매리스트!N$1,FALSE))=TRUE,"",VLOOKUP($A34,원자재구매리스트!$A:$Z,원자재구매리스트!N$1,FALSE))</f>
        <v>0</v>
      </c>
      <c r="P34" s="407">
        <f>IF(B34="",0,SUMIF(기획현황!$D:$D,원자재구매정보!$B34,기획현황!$AF:$AF))</f>
        <v>0</v>
      </c>
      <c r="Q34" s="373" t="str">
        <f>IF(ISERROR(VLOOKUP($B34,기획현황!$D:$BR,기획현황!$AM$1+2,FALSE))=TRUE,"",VLOOKUP($B34,기획현황!$D:$BR,기획현황!$AM$1+2,FALSE))</f>
        <v/>
      </c>
      <c r="R34" s="789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73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33" t="str">
        <f>IF(ISERROR(VLOOKUP($B34,기획현황!$D:$BR,기획현황!$AV$1+2,FALSE))=TRUE,"",VLOOKUP($B34,기획현황!$D:$BR,기획현황!$AV$1+2,FALSE))</f>
        <v/>
      </c>
      <c r="U34" s="437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08">
        <f t="shared" si="9"/>
        <v>0</v>
      </c>
      <c r="W34" s="415" t="str">
        <f>IF(ISERROR(VLOOKUP($B34,기획현황!$D:$BR,기획현황!$AY$1+2,FALSE))=TRUE,"",VLOOKUP($B34,기획현황!$D:$BR,기획현황!$AY$1+2,FALSE))</f>
        <v/>
      </c>
      <c r="X34" s="416" t="str">
        <f>IF(ISERROR(VLOOKUP($B34,기획현황!$D:$BR,기획현황!$BB$1+2,FALSE))=TRUE,"",VLOOKUP($B34,기획현황!$D:$BR,기획현황!$BB$1+2,FALSE))</f>
        <v/>
      </c>
      <c r="Y34" s="422">
        <f>IF(ISERROR(VLOOKUP($D34,원자재구매리스트!$D:$Y,원자재구매리스트!O$1-3,FALSE))=TRUE,0,VLOOKUP($D34,원자재구매리스트!$D:$Y,원자재구매리스트!O$1-3,FALSE))</f>
        <v>0</v>
      </c>
      <c r="Z34" s="346">
        <f>IF(ISERROR(VLOOKUP($D34,원자재구매리스트!$D:$Y,원자재구매리스트!P$1-3,FALSE))=TRUE,0,VLOOKUP($D34,원자재구매리스트!$D:$Y,원자재구매리스트!P$1-3,FALSE))</f>
        <v>0</v>
      </c>
      <c r="AA34" s="347">
        <f>IF(ISERROR(VLOOKUP($D34,원자재구매리스트!$D:$Y,원자재구매리스트!R$1-3,FALSE))=TRUE,0,VLOOKUP($D34,원자재구매리스트!$D:$Y,원자재구매리스트!R$1-3,FALSE))</f>
        <v>0</v>
      </c>
      <c r="AB34" s="347">
        <f>IF(ISERROR(VLOOKUP($D34,원자재구매리스트!$D:$Y,원자재구매리스트!T$1-3,FALSE))=TRUE,0,VLOOKUP($D34,원자재구매리스트!$D:$Y,원자재구매리스트!T$1-3,FALSE))</f>
        <v>0</v>
      </c>
      <c r="AC34" s="345">
        <f>IF(ISERROR(VLOOKUP($D34,원자재구매리스트!$D:$Y,원자재구매리스트!U$1-3,FALSE))=TRUE,0,VLOOKUP($D34,원자재구매리스트!$D:$Y,원자재구매리스트!U$1-3,FALSE))</f>
        <v>0</v>
      </c>
      <c r="AD34" s="348">
        <f>IF(ISERROR(VLOOKUP($D34,원자재구매리스트!$D:$Z,원자재구매리스트!Z$1-3,FALSE))=TRUE,0,VLOOKUP($D34,원자재구매리스트!$D:$Z,원자재구매리스트!Z$1-3,FALSE))</f>
        <v>0</v>
      </c>
      <c r="AE34" s="816">
        <f>IF(ISERROR(VLOOKUP($D34,원자재구매리스트!$D:$Y,원자재구매리스트!X$1-3,FALSE))=TRUE,0,VLOOKUP($D34,원자재구매리스트!$D:$Y,원자재구매리스트!X$1-3,FALSE))</f>
        <v>0</v>
      </c>
      <c r="AF34" s="819">
        <f t="shared" si="10"/>
        <v>0</v>
      </c>
      <c r="AG34" s="819">
        <f t="shared" si="1"/>
        <v>0</v>
      </c>
    </row>
    <row r="35" spans="1:33" s="319" customFormat="1" ht="52.5" customHeight="1">
      <c r="A35" s="325">
        <f t="shared" si="2"/>
        <v>28</v>
      </c>
      <c r="B35" s="343" t="str">
        <f t="shared" si="3"/>
        <v>SMB-QF-070</v>
      </c>
      <c r="C35" s="297" t="e">
        <f t="shared" si="4"/>
        <v>#VALUE!</v>
      </c>
      <c r="D35" s="297" t="e">
        <f t="shared" si="5"/>
        <v>#VALUE!</v>
      </c>
      <c r="E35" s="386" t="e">
        <f t="shared" si="6"/>
        <v>#VALUE!</v>
      </c>
      <c r="F35" s="386" t="e">
        <f t="shared" si="7"/>
        <v>#VALUE!</v>
      </c>
      <c r="G35" s="386" t="e">
        <f t="shared" si="8"/>
        <v>#VALUE!</v>
      </c>
      <c r="H35" s="326"/>
      <c r="I35" s="398">
        <f t="shared" si="0"/>
        <v>0</v>
      </c>
      <c r="J35" s="401" t="str">
        <f>IF(ISERROR(VLOOKUP(MID($O35,1,3),CODE!$B:$G,CODE!$C$1,FALSE))=TRUE,"",VLOOKUP(MID($O35,1,3),CODE!$B:$G,CODE!$C$1,FALSE))</f>
        <v/>
      </c>
      <c r="K35" s="371" t="str">
        <f>IF(ISERROR(VLOOKUP(MID($O35,4,2),CODE!$K:$P,CODE!$L$1,FALSE))=TRUE,"",VLOOKUP(MID($O35,4,2),CODE!$K:$P,CODE!$L$1,FALSE))</f>
        <v/>
      </c>
      <c r="L35" s="371" t="str">
        <f>IF(ISERROR(VLOOKUP($B35,기획현황!$D:$BR,기획현황!$R$1+2,FALSE))=TRUE,"",VLOOKUP($B35,기획현황!$D:$BR,기획현황!$R$1+2,FALSE))</f>
        <v/>
      </c>
      <c r="M35" s="374"/>
      <c r="N35" s="371">
        <f>IF(ISERROR(VLOOKUP($A35,원자재구매리스트!$A:$Z,원자재구매리스트!M$1,FALSE))=TRUE,"",VLOOKUP($A35,원자재구매리스트!$A:$Z,원자재구매리스트!M$1,FALSE))</f>
        <v>0</v>
      </c>
      <c r="O35" s="402">
        <f>IF(ISERROR(VLOOKUP($A35,원자재구매리스트!$A:$Z,원자재구매리스트!N$1,FALSE))=TRUE,"",VLOOKUP($A35,원자재구매리스트!$A:$Z,원자재구매리스트!N$1,FALSE))</f>
        <v>0</v>
      </c>
      <c r="P35" s="407">
        <f>IF(B35="",0,SUMIF(기획현황!$D:$D,원자재구매정보!$B35,기획현황!$AF:$AF))</f>
        <v>0</v>
      </c>
      <c r="Q35" s="373" t="str">
        <f>IF(ISERROR(VLOOKUP($B35,기획현황!$D:$BR,기획현황!$AM$1+2,FALSE))=TRUE,"",VLOOKUP($B35,기획현황!$D:$BR,기획현황!$AM$1+2,FALSE))</f>
        <v/>
      </c>
      <c r="R35" s="789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73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33" t="str">
        <f>IF(ISERROR(VLOOKUP($B35,기획현황!$D:$BR,기획현황!$AV$1+2,FALSE))=TRUE,"",VLOOKUP($B35,기획현황!$D:$BR,기획현황!$AV$1+2,FALSE))</f>
        <v/>
      </c>
      <c r="U35" s="437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08">
        <f t="shared" si="9"/>
        <v>0</v>
      </c>
      <c r="W35" s="415" t="str">
        <f>IF(ISERROR(VLOOKUP($B35,기획현황!$D:$BR,기획현황!$AY$1+2,FALSE))=TRUE,"",VLOOKUP($B35,기획현황!$D:$BR,기획현황!$AY$1+2,FALSE))</f>
        <v/>
      </c>
      <c r="X35" s="416" t="str">
        <f>IF(ISERROR(VLOOKUP($B35,기획현황!$D:$BR,기획현황!$BB$1+2,FALSE))=TRUE,"",VLOOKUP($B35,기획현황!$D:$BR,기획현황!$BB$1+2,FALSE))</f>
        <v/>
      </c>
      <c r="Y35" s="422">
        <f>IF(ISERROR(VLOOKUP($D35,원자재구매리스트!$D:$Y,원자재구매리스트!O$1-3,FALSE))=TRUE,0,VLOOKUP($D35,원자재구매리스트!$D:$Y,원자재구매리스트!O$1-3,FALSE))</f>
        <v>0</v>
      </c>
      <c r="Z35" s="346">
        <f>IF(ISERROR(VLOOKUP($D35,원자재구매리스트!$D:$Y,원자재구매리스트!P$1-3,FALSE))=TRUE,0,VLOOKUP($D35,원자재구매리스트!$D:$Y,원자재구매리스트!P$1-3,FALSE))</f>
        <v>0</v>
      </c>
      <c r="AA35" s="347">
        <f>IF(ISERROR(VLOOKUP($D35,원자재구매리스트!$D:$Y,원자재구매리스트!R$1-3,FALSE))=TRUE,0,VLOOKUP($D35,원자재구매리스트!$D:$Y,원자재구매리스트!R$1-3,FALSE))</f>
        <v>0</v>
      </c>
      <c r="AB35" s="347">
        <f>IF(ISERROR(VLOOKUP($D35,원자재구매리스트!$D:$Y,원자재구매리스트!T$1-3,FALSE))=TRUE,0,VLOOKUP($D35,원자재구매리스트!$D:$Y,원자재구매리스트!T$1-3,FALSE))</f>
        <v>0</v>
      </c>
      <c r="AC35" s="345">
        <f>IF(ISERROR(VLOOKUP($D35,원자재구매리스트!$D:$Y,원자재구매리스트!U$1-3,FALSE))=TRUE,0,VLOOKUP($D35,원자재구매리스트!$D:$Y,원자재구매리스트!U$1-3,FALSE))</f>
        <v>0</v>
      </c>
      <c r="AD35" s="348">
        <f>IF(ISERROR(VLOOKUP($D35,원자재구매리스트!$D:$Z,원자재구매리스트!Z$1-3,FALSE))=TRUE,0,VLOOKUP($D35,원자재구매리스트!$D:$Z,원자재구매리스트!Z$1-3,FALSE))</f>
        <v>0</v>
      </c>
      <c r="AE35" s="816">
        <f>IF(ISERROR(VLOOKUP($D35,원자재구매리스트!$D:$Y,원자재구매리스트!X$1-3,FALSE))=TRUE,0,VLOOKUP($D35,원자재구매리스트!$D:$Y,원자재구매리스트!X$1-3,FALSE))</f>
        <v>0</v>
      </c>
      <c r="AF35" s="819">
        <f t="shared" si="10"/>
        <v>0</v>
      </c>
      <c r="AG35" s="819">
        <f t="shared" si="1"/>
        <v>0</v>
      </c>
    </row>
    <row r="36" spans="1:33" s="319" customFormat="1" ht="52.5" customHeight="1">
      <c r="A36" s="325">
        <f t="shared" si="2"/>
        <v>29</v>
      </c>
      <c r="B36" s="343" t="str">
        <f t="shared" si="3"/>
        <v>SMB-QF-070</v>
      </c>
      <c r="C36" s="297" t="e">
        <f t="shared" si="4"/>
        <v>#VALUE!</v>
      </c>
      <c r="D36" s="297" t="e">
        <f t="shared" si="5"/>
        <v>#VALUE!</v>
      </c>
      <c r="E36" s="386" t="e">
        <f t="shared" si="6"/>
        <v>#VALUE!</v>
      </c>
      <c r="F36" s="386" t="e">
        <f t="shared" si="7"/>
        <v>#VALUE!</v>
      </c>
      <c r="G36" s="386" t="e">
        <f t="shared" si="8"/>
        <v>#VALUE!</v>
      </c>
      <c r="H36" s="326"/>
      <c r="I36" s="398">
        <f t="shared" si="0"/>
        <v>0</v>
      </c>
      <c r="J36" s="401" t="str">
        <f>IF(ISERROR(VLOOKUP(MID($O36,1,3),CODE!$B:$G,CODE!$C$1,FALSE))=TRUE,"",VLOOKUP(MID($O36,1,3),CODE!$B:$G,CODE!$C$1,FALSE))</f>
        <v/>
      </c>
      <c r="K36" s="371" t="str">
        <f>IF(ISERROR(VLOOKUP(MID($O36,4,2),CODE!$K:$P,CODE!$L$1,FALSE))=TRUE,"",VLOOKUP(MID($O36,4,2),CODE!$K:$P,CODE!$L$1,FALSE))</f>
        <v/>
      </c>
      <c r="L36" s="371" t="str">
        <f>IF(ISERROR(VLOOKUP($B36,기획현황!$D:$BR,기획현황!$R$1+2,FALSE))=TRUE,"",VLOOKUP($B36,기획현황!$D:$BR,기획현황!$R$1+2,FALSE))</f>
        <v/>
      </c>
      <c r="M36" s="374"/>
      <c r="N36" s="371">
        <f>IF(ISERROR(VLOOKUP($A36,원자재구매리스트!$A:$Z,원자재구매리스트!M$1,FALSE))=TRUE,"",VLOOKUP($A36,원자재구매리스트!$A:$Z,원자재구매리스트!M$1,FALSE))</f>
        <v>0</v>
      </c>
      <c r="O36" s="402">
        <f>IF(ISERROR(VLOOKUP($A36,원자재구매리스트!$A:$Z,원자재구매리스트!N$1,FALSE))=TRUE,"",VLOOKUP($A36,원자재구매리스트!$A:$Z,원자재구매리스트!N$1,FALSE))</f>
        <v>0</v>
      </c>
      <c r="P36" s="407">
        <f>IF(B36="",0,SUMIF(기획현황!$D:$D,원자재구매정보!$B36,기획현황!$AF:$AF))</f>
        <v>0</v>
      </c>
      <c r="Q36" s="373" t="str">
        <f>IF(ISERROR(VLOOKUP($B36,기획현황!$D:$BR,기획현황!$AM$1+2,FALSE))=TRUE,"",VLOOKUP($B36,기획현황!$D:$BR,기획현황!$AM$1+2,FALSE))</f>
        <v/>
      </c>
      <c r="R36" s="789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73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33" t="str">
        <f>IF(ISERROR(VLOOKUP($B36,기획현황!$D:$BR,기획현황!$AV$1+2,FALSE))=TRUE,"",VLOOKUP($B36,기획현황!$D:$BR,기획현황!$AV$1+2,FALSE))</f>
        <v/>
      </c>
      <c r="U36" s="437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08">
        <f t="shared" si="9"/>
        <v>0</v>
      </c>
      <c r="W36" s="415" t="str">
        <f>IF(ISERROR(VLOOKUP($B36,기획현황!$D:$BR,기획현황!$AY$1+2,FALSE))=TRUE,"",VLOOKUP($B36,기획현황!$D:$BR,기획현황!$AY$1+2,FALSE))</f>
        <v/>
      </c>
      <c r="X36" s="416" t="str">
        <f>IF(ISERROR(VLOOKUP($B36,기획현황!$D:$BR,기획현황!$BB$1+2,FALSE))=TRUE,"",VLOOKUP($B36,기획현황!$D:$BR,기획현황!$BB$1+2,FALSE))</f>
        <v/>
      </c>
      <c r="Y36" s="422">
        <f>IF(ISERROR(VLOOKUP($D36,원자재구매리스트!$D:$Y,원자재구매리스트!O$1-3,FALSE))=TRUE,0,VLOOKUP($D36,원자재구매리스트!$D:$Y,원자재구매리스트!O$1-3,FALSE))</f>
        <v>0</v>
      </c>
      <c r="Z36" s="346">
        <f>IF(ISERROR(VLOOKUP($D36,원자재구매리스트!$D:$Y,원자재구매리스트!P$1-3,FALSE))=TRUE,0,VLOOKUP($D36,원자재구매리스트!$D:$Y,원자재구매리스트!P$1-3,FALSE))</f>
        <v>0</v>
      </c>
      <c r="AA36" s="347">
        <f>IF(ISERROR(VLOOKUP($D36,원자재구매리스트!$D:$Y,원자재구매리스트!R$1-3,FALSE))=TRUE,0,VLOOKUP($D36,원자재구매리스트!$D:$Y,원자재구매리스트!R$1-3,FALSE))</f>
        <v>0</v>
      </c>
      <c r="AB36" s="347">
        <f>IF(ISERROR(VLOOKUP($D36,원자재구매리스트!$D:$Y,원자재구매리스트!T$1-3,FALSE))=TRUE,0,VLOOKUP($D36,원자재구매리스트!$D:$Y,원자재구매리스트!T$1-3,FALSE))</f>
        <v>0</v>
      </c>
      <c r="AC36" s="345">
        <f>IF(ISERROR(VLOOKUP($D36,원자재구매리스트!$D:$Y,원자재구매리스트!U$1-3,FALSE))=TRUE,0,VLOOKUP($D36,원자재구매리스트!$D:$Y,원자재구매리스트!U$1-3,FALSE))</f>
        <v>0</v>
      </c>
      <c r="AD36" s="348">
        <f>IF(ISERROR(VLOOKUP($D36,원자재구매리스트!$D:$Z,원자재구매리스트!Z$1-3,FALSE))=TRUE,0,VLOOKUP($D36,원자재구매리스트!$D:$Z,원자재구매리스트!Z$1-3,FALSE))</f>
        <v>0</v>
      </c>
      <c r="AE36" s="816">
        <f>IF(ISERROR(VLOOKUP($D36,원자재구매리스트!$D:$Y,원자재구매리스트!X$1-3,FALSE))=TRUE,0,VLOOKUP($D36,원자재구매리스트!$D:$Y,원자재구매리스트!X$1-3,FALSE))</f>
        <v>0</v>
      </c>
      <c r="AF36" s="819">
        <f t="shared" si="10"/>
        <v>0</v>
      </c>
      <c r="AG36" s="819">
        <f t="shared" si="1"/>
        <v>0</v>
      </c>
    </row>
    <row r="37" spans="1:33" s="319" customFormat="1" ht="52.5" customHeight="1">
      <c r="A37" s="325">
        <f t="shared" si="2"/>
        <v>30</v>
      </c>
      <c r="B37" s="343" t="str">
        <f t="shared" si="3"/>
        <v>SMB-QF-070</v>
      </c>
      <c r="C37" s="297" t="e">
        <f t="shared" si="4"/>
        <v>#VALUE!</v>
      </c>
      <c r="D37" s="297" t="e">
        <f t="shared" si="5"/>
        <v>#VALUE!</v>
      </c>
      <c r="E37" s="386" t="e">
        <f t="shared" si="6"/>
        <v>#VALUE!</v>
      </c>
      <c r="F37" s="386" t="e">
        <f t="shared" si="7"/>
        <v>#VALUE!</v>
      </c>
      <c r="G37" s="386" t="e">
        <f t="shared" si="8"/>
        <v>#VALUE!</v>
      </c>
      <c r="H37" s="326"/>
      <c r="I37" s="398">
        <f t="shared" si="0"/>
        <v>0</v>
      </c>
      <c r="J37" s="401" t="str">
        <f>IF(ISERROR(VLOOKUP(MID($O37,1,3),CODE!$B:$G,CODE!$C$1,FALSE))=TRUE,"",VLOOKUP(MID($O37,1,3),CODE!$B:$G,CODE!$C$1,FALSE))</f>
        <v/>
      </c>
      <c r="K37" s="371" t="str">
        <f>IF(ISERROR(VLOOKUP(MID($O37,4,2),CODE!$K:$P,CODE!$L$1,FALSE))=TRUE,"",VLOOKUP(MID($O37,4,2),CODE!$K:$P,CODE!$L$1,FALSE))</f>
        <v/>
      </c>
      <c r="L37" s="371" t="str">
        <f>IF(ISERROR(VLOOKUP($B37,기획현황!$D:$BR,기획현황!$R$1+2,FALSE))=TRUE,"",VLOOKUP($B37,기획현황!$D:$BR,기획현황!$R$1+2,FALSE))</f>
        <v/>
      </c>
      <c r="M37" s="374"/>
      <c r="N37" s="371">
        <f>IF(ISERROR(VLOOKUP($A37,원자재구매리스트!$A:$Z,원자재구매리스트!M$1,FALSE))=TRUE,"",VLOOKUP($A37,원자재구매리스트!$A:$Z,원자재구매리스트!M$1,FALSE))</f>
        <v>0</v>
      </c>
      <c r="O37" s="402">
        <f>IF(ISERROR(VLOOKUP($A37,원자재구매리스트!$A:$Z,원자재구매리스트!N$1,FALSE))=TRUE,"",VLOOKUP($A37,원자재구매리스트!$A:$Z,원자재구매리스트!N$1,FALSE))</f>
        <v>0</v>
      </c>
      <c r="P37" s="407">
        <f>IF(B37="",0,SUMIF(기획현황!$D:$D,원자재구매정보!$B37,기획현황!$AF:$AF))</f>
        <v>0</v>
      </c>
      <c r="Q37" s="373" t="str">
        <f>IF(ISERROR(VLOOKUP($B37,기획현황!$D:$BR,기획현황!$AM$1+2,FALSE))=TRUE,"",VLOOKUP($B37,기획현황!$D:$BR,기획현황!$AM$1+2,FALSE))</f>
        <v/>
      </c>
      <c r="R37" s="789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73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33" t="str">
        <f>IF(ISERROR(VLOOKUP($B37,기획현황!$D:$BR,기획현황!$AV$1+2,FALSE))=TRUE,"",VLOOKUP($B37,기획현황!$D:$BR,기획현황!$AV$1+2,FALSE))</f>
        <v/>
      </c>
      <c r="U37" s="437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08">
        <f t="shared" si="9"/>
        <v>0</v>
      </c>
      <c r="W37" s="415" t="str">
        <f>IF(ISERROR(VLOOKUP($B37,기획현황!$D:$BR,기획현황!$AY$1+2,FALSE))=TRUE,"",VLOOKUP($B37,기획현황!$D:$BR,기획현황!$AY$1+2,FALSE))</f>
        <v/>
      </c>
      <c r="X37" s="416" t="str">
        <f>IF(ISERROR(VLOOKUP($B37,기획현황!$D:$BR,기획현황!$BB$1+2,FALSE))=TRUE,"",VLOOKUP($B37,기획현황!$D:$BR,기획현황!$BB$1+2,FALSE))</f>
        <v/>
      </c>
      <c r="Y37" s="422">
        <f>IF(ISERROR(VLOOKUP($D37,원자재구매리스트!$D:$Y,원자재구매리스트!O$1-3,FALSE))=TRUE,0,VLOOKUP($D37,원자재구매리스트!$D:$Y,원자재구매리스트!O$1-3,FALSE))</f>
        <v>0</v>
      </c>
      <c r="Z37" s="346">
        <f>IF(ISERROR(VLOOKUP($D37,원자재구매리스트!$D:$Y,원자재구매리스트!P$1-3,FALSE))=TRUE,0,VLOOKUP($D37,원자재구매리스트!$D:$Y,원자재구매리스트!P$1-3,FALSE))</f>
        <v>0</v>
      </c>
      <c r="AA37" s="347">
        <f>IF(ISERROR(VLOOKUP($D37,원자재구매리스트!$D:$Y,원자재구매리스트!R$1-3,FALSE))=TRUE,0,VLOOKUP($D37,원자재구매리스트!$D:$Y,원자재구매리스트!R$1-3,FALSE))</f>
        <v>0</v>
      </c>
      <c r="AB37" s="347">
        <f>IF(ISERROR(VLOOKUP($D37,원자재구매리스트!$D:$Y,원자재구매리스트!T$1-3,FALSE))=TRUE,0,VLOOKUP($D37,원자재구매리스트!$D:$Y,원자재구매리스트!T$1-3,FALSE))</f>
        <v>0</v>
      </c>
      <c r="AC37" s="345">
        <f>IF(ISERROR(VLOOKUP($D37,원자재구매리스트!$D:$Y,원자재구매리스트!U$1-3,FALSE))=TRUE,0,VLOOKUP($D37,원자재구매리스트!$D:$Y,원자재구매리스트!U$1-3,FALSE))</f>
        <v>0</v>
      </c>
      <c r="AD37" s="348">
        <f>IF(ISERROR(VLOOKUP($D37,원자재구매리스트!$D:$Z,원자재구매리스트!Z$1-3,FALSE))=TRUE,0,VLOOKUP($D37,원자재구매리스트!$D:$Z,원자재구매리스트!Z$1-3,FALSE))</f>
        <v>0</v>
      </c>
      <c r="AE37" s="816">
        <f>IF(ISERROR(VLOOKUP($D37,원자재구매리스트!$D:$Y,원자재구매리스트!X$1-3,FALSE))=TRUE,0,VLOOKUP($D37,원자재구매리스트!$D:$Y,원자재구매리스트!X$1-3,FALSE))</f>
        <v>0</v>
      </c>
      <c r="AF37" s="819">
        <f t="shared" si="10"/>
        <v>0</v>
      </c>
      <c r="AG37" s="819">
        <f t="shared" si="1"/>
        <v>0</v>
      </c>
    </row>
    <row r="38" spans="1:33" s="319" customFormat="1" ht="52.5" customHeight="1">
      <c r="A38" s="325">
        <f t="shared" si="2"/>
        <v>31</v>
      </c>
      <c r="B38" s="343" t="str">
        <f t="shared" si="3"/>
        <v>SMB-QF-070</v>
      </c>
      <c r="C38" s="297" t="e">
        <f t="shared" si="4"/>
        <v>#VALUE!</v>
      </c>
      <c r="D38" s="297" t="e">
        <f t="shared" si="5"/>
        <v>#VALUE!</v>
      </c>
      <c r="E38" s="386" t="e">
        <f t="shared" si="6"/>
        <v>#VALUE!</v>
      </c>
      <c r="F38" s="386" t="e">
        <f t="shared" si="7"/>
        <v>#VALUE!</v>
      </c>
      <c r="G38" s="386" t="e">
        <f t="shared" si="8"/>
        <v>#VALUE!</v>
      </c>
      <c r="H38" s="326"/>
      <c r="I38" s="398">
        <f t="shared" si="0"/>
        <v>0</v>
      </c>
      <c r="J38" s="401" t="str">
        <f>IF(ISERROR(VLOOKUP(MID($O38,1,3),CODE!$B:$G,CODE!$C$1,FALSE))=TRUE,"",VLOOKUP(MID($O38,1,3),CODE!$B:$G,CODE!$C$1,FALSE))</f>
        <v/>
      </c>
      <c r="K38" s="371" t="str">
        <f>IF(ISERROR(VLOOKUP(MID($O38,4,2),CODE!$K:$P,CODE!$L$1,FALSE))=TRUE,"",VLOOKUP(MID($O38,4,2),CODE!$K:$P,CODE!$L$1,FALSE))</f>
        <v/>
      </c>
      <c r="L38" s="371" t="str">
        <f>IF(ISERROR(VLOOKUP($B38,기획현황!$D:$BR,기획현황!$R$1+2,FALSE))=TRUE,"",VLOOKUP($B38,기획현황!$D:$BR,기획현황!$R$1+2,FALSE))</f>
        <v/>
      </c>
      <c r="M38" s="374"/>
      <c r="N38" s="371">
        <f>IF(ISERROR(VLOOKUP($A38,원자재구매리스트!$A:$Z,원자재구매리스트!M$1,FALSE))=TRUE,"",VLOOKUP($A38,원자재구매리스트!$A:$Z,원자재구매리스트!M$1,FALSE))</f>
        <v>0</v>
      </c>
      <c r="O38" s="402">
        <f>IF(ISERROR(VLOOKUP($A38,원자재구매리스트!$A:$Z,원자재구매리스트!N$1,FALSE))=TRUE,"",VLOOKUP($A38,원자재구매리스트!$A:$Z,원자재구매리스트!N$1,FALSE))</f>
        <v>0</v>
      </c>
      <c r="P38" s="407">
        <f>IF(B38="",0,SUMIF(기획현황!$D:$D,원자재구매정보!$B38,기획현황!$AF:$AF))</f>
        <v>0</v>
      </c>
      <c r="Q38" s="373" t="str">
        <f>IF(ISERROR(VLOOKUP($B38,기획현황!$D:$BR,기획현황!$AM$1+2,FALSE))=TRUE,"",VLOOKUP($B38,기획현황!$D:$BR,기획현황!$AM$1+2,FALSE))</f>
        <v/>
      </c>
      <c r="R38" s="789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73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33" t="str">
        <f>IF(ISERROR(VLOOKUP($B38,기획현황!$D:$BR,기획현황!$AV$1+2,FALSE))=TRUE,"",VLOOKUP($B38,기획현황!$D:$BR,기획현황!$AV$1+2,FALSE))</f>
        <v/>
      </c>
      <c r="U38" s="437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08">
        <f t="shared" si="9"/>
        <v>0</v>
      </c>
      <c r="W38" s="415" t="str">
        <f>IF(ISERROR(VLOOKUP($B38,기획현황!$D:$BR,기획현황!$AY$1+2,FALSE))=TRUE,"",VLOOKUP($B38,기획현황!$D:$BR,기획현황!$AY$1+2,FALSE))</f>
        <v/>
      </c>
      <c r="X38" s="416" t="str">
        <f>IF(ISERROR(VLOOKUP($B38,기획현황!$D:$BR,기획현황!$BB$1+2,FALSE))=TRUE,"",VLOOKUP($B38,기획현황!$D:$BR,기획현황!$BB$1+2,FALSE))</f>
        <v/>
      </c>
      <c r="Y38" s="422">
        <f>IF(ISERROR(VLOOKUP($D38,원자재구매리스트!$D:$Y,원자재구매리스트!O$1-3,FALSE))=TRUE,0,VLOOKUP($D38,원자재구매리스트!$D:$Y,원자재구매리스트!O$1-3,FALSE))</f>
        <v>0</v>
      </c>
      <c r="Z38" s="346">
        <f>IF(ISERROR(VLOOKUP($D38,원자재구매리스트!$D:$Y,원자재구매리스트!P$1-3,FALSE))=TRUE,0,VLOOKUP($D38,원자재구매리스트!$D:$Y,원자재구매리스트!P$1-3,FALSE))</f>
        <v>0</v>
      </c>
      <c r="AA38" s="347">
        <f>IF(ISERROR(VLOOKUP($D38,원자재구매리스트!$D:$Y,원자재구매리스트!R$1-3,FALSE))=TRUE,0,VLOOKUP($D38,원자재구매리스트!$D:$Y,원자재구매리스트!R$1-3,FALSE))</f>
        <v>0</v>
      </c>
      <c r="AB38" s="347">
        <f>IF(ISERROR(VLOOKUP($D38,원자재구매리스트!$D:$Y,원자재구매리스트!T$1-3,FALSE))=TRUE,0,VLOOKUP($D38,원자재구매리스트!$D:$Y,원자재구매리스트!T$1-3,FALSE))</f>
        <v>0</v>
      </c>
      <c r="AC38" s="345">
        <f>IF(ISERROR(VLOOKUP($D38,원자재구매리스트!$D:$Y,원자재구매리스트!U$1-3,FALSE))=TRUE,0,VLOOKUP($D38,원자재구매리스트!$D:$Y,원자재구매리스트!U$1-3,FALSE))</f>
        <v>0</v>
      </c>
      <c r="AD38" s="348">
        <f>IF(ISERROR(VLOOKUP($D38,원자재구매리스트!$D:$Z,원자재구매리스트!Z$1-3,FALSE))=TRUE,0,VLOOKUP($D38,원자재구매리스트!$D:$Z,원자재구매리스트!Z$1-3,FALSE))</f>
        <v>0</v>
      </c>
      <c r="AE38" s="816">
        <f>IF(ISERROR(VLOOKUP($D38,원자재구매리스트!$D:$Y,원자재구매리스트!X$1-3,FALSE))=TRUE,0,VLOOKUP($D38,원자재구매리스트!$D:$Y,원자재구매리스트!X$1-3,FALSE))</f>
        <v>0</v>
      </c>
      <c r="AF38" s="819">
        <f t="shared" si="10"/>
        <v>0</v>
      </c>
      <c r="AG38" s="819">
        <f t="shared" si="1"/>
        <v>0</v>
      </c>
    </row>
    <row r="39" spans="1:33" s="319" customFormat="1" ht="52.5" customHeight="1">
      <c r="A39" s="325">
        <f t="shared" si="2"/>
        <v>32</v>
      </c>
      <c r="B39" s="343" t="str">
        <f t="shared" si="3"/>
        <v>SMB-QF-070</v>
      </c>
      <c r="C39" s="297" t="e">
        <f t="shared" si="4"/>
        <v>#VALUE!</v>
      </c>
      <c r="D39" s="297" t="e">
        <f t="shared" si="5"/>
        <v>#VALUE!</v>
      </c>
      <c r="E39" s="386" t="e">
        <f t="shared" si="6"/>
        <v>#VALUE!</v>
      </c>
      <c r="F39" s="386" t="e">
        <f t="shared" si="7"/>
        <v>#VALUE!</v>
      </c>
      <c r="G39" s="386" t="e">
        <f t="shared" si="8"/>
        <v>#VALUE!</v>
      </c>
      <c r="H39" s="326"/>
      <c r="I39" s="398">
        <f t="shared" si="0"/>
        <v>0</v>
      </c>
      <c r="J39" s="401" t="str">
        <f>IF(ISERROR(VLOOKUP(MID($O39,1,3),CODE!$B:$G,CODE!$C$1,FALSE))=TRUE,"",VLOOKUP(MID($O39,1,3),CODE!$B:$G,CODE!$C$1,FALSE))</f>
        <v/>
      </c>
      <c r="K39" s="371" t="str">
        <f>IF(ISERROR(VLOOKUP(MID($O39,4,2),CODE!$K:$P,CODE!$L$1,FALSE))=TRUE,"",VLOOKUP(MID($O39,4,2),CODE!$K:$P,CODE!$L$1,FALSE))</f>
        <v/>
      </c>
      <c r="L39" s="371" t="str">
        <f>IF(ISERROR(VLOOKUP($B39,기획현황!$D:$BR,기획현황!$R$1+2,FALSE))=TRUE,"",VLOOKUP($B39,기획현황!$D:$BR,기획현황!$R$1+2,FALSE))</f>
        <v/>
      </c>
      <c r="M39" s="374"/>
      <c r="N39" s="371">
        <f>IF(ISERROR(VLOOKUP($A39,원자재구매리스트!$A:$Z,원자재구매리스트!M$1,FALSE))=TRUE,"",VLOOKUP($A39,원자재구매리스트!$A:$Z,원자재구매리스트!M$1,FALSE))</f>
        <v>0</v>
      </c>
      <c r="O39" s="402">
        <f>IF(ISERROR(VLOOKUP($A39,원자재구매리스트!$A:$Z,원자재구매리스트!N$1,FALSE))=TRUE,"",VLOOKUP($A39,원자재구매리스트!$A:$Z,원자재구매리스트!N$1,FALSE))</f>
        <v>0</v>
      </c>
      <c r="P39" s="407">
        <f>IF(B39="",0,SUMIF(기획현황!$D:$D,원자재구매정보!$B39,기획현황!$AF:$AF))</f>
        <v>0</v>
      </c>
      <c r="Q39" s="373" t="str">
        <f>IF(ISERROR(VLOOKUP($B39,기획현황!$D:$BR,기획현황!$AM$1+2,FALSE))=TRUE,"",VLOOKUP($B39,기획현황!$D:$BR,기획현황!$AM$1+2,FALSE))</f>
        <v/>
      </c>
      <c r="R39" s="789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73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33" t="str">
        <f>IF(ISERROR(VLOOKUP($B39,기획현황!$D:$BR,기획현황!$AV$1+2,FALSE))=TRUE,"",VLOOKUP($B39,기획현황!$D:$BR,기획현황!$AV$1+2,FALSE))</f>
        <v/>
      </c>
      <c r="U39" s="437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08">
        <f t="shared" si="9"/>
        <v>0</v>
      </c>
      <c r="W39" s="415" t="str">
        <f>IF(ISERROR(VLOOKUP($B39,기획현황!$D:$BR,기획현황!$AY$1+2,FALSE))=TRUE,"",VLOOKUP($B39,기획현황!$D:$BR,기획현황!$AY$1+2,FALSE))</f>
        <v/>
      </c>
      <c r="X39" s="416" t="str">
        <f>IF(ISERROR(VLOOKUP($B39,기획현황!$D:$BR,기획현황!$BB$1+2,FALSE))=TRUE,"",VLOOKUP($B39,기획현황!$D:$BR,기획현황!$BB$1+2,FALSE))</f>
        <v/>
      </c>
      <c r="Y39" s="422">
        <f>IF(ISERROR(VLOOKUP($D39,원자재구매리스트!$D:$Y,원자재구매리스트!O$1-3,FALSE))=TRUE,0,VLOOKUP($D39,원자재구매리스트!$D:$Y,원자재구매리스트!O$1-3,FALSE))</f>
        <v>0</v>
      </c>
      <c r="Z39" s="346">
        <f>IF(ISERROR(VLOOKUP($D39,원자재구매리스트!$D:$Y,원자재구매리스트!P$1-3,FALSE))=TRUE,0,VLOOKUP($D39,원자재구매리스트!$D:$Y,원자재구매리스트!P$1-3,FALSE))</f>
        <v>0</v>
      </c>
      <c r="AA39" s="347">
        <f>IF(ISERROR(VLOOKUP($D39,원자재구매리스트!$D:$Y,원자재구매리스트!R$1-3,FALSE))=TRUE,0,VLOOKUP($D39,원자재구매리스트!$D:$Y,원자재구매리스트!R$1-3,FALSE))</f>
        <v>0</v>
      </c>
      <c r="AB39" s="347">
        <f>IF(ISERROR(VLOOKUP($D39,원자재구매리스트!$D:$Y,원자재구매리스트!T$1-3,FALSE))=TRUE,0,VLOOKUP($D39,원자재구매리스트!$D:$Y,원자재구매리스트!T$1-3,FALSE))</f>
        <v>0</v>
      </c>
      <c r="AC39" s="345">
        <f>IF(ISERROR(VLOOKUP($D39,원자재구매리스트!$D:$Y,원자재구매리스트!U$1-3,FALSE))=TRUE,0,VLOOKUP($D39,원자재구매리스트!$D:$Y,원자재구매리스트!U$1-3,FALSE))</f>
        <v>0</v>
      </c>
      <c r="AD39" s="348">
        <f>IF(ISERROR(VLOOKUP($D39,원자재구매리스트!$D:$Z,원자재구매리스트!Z$1-3,FALSE))=TRUE,0,VLOOKUP($D39,원자재구매리스트!$D:$Z,원자재구매리스트!Z$1-3,FALSE))</f>
        <v>0</v>
      </c>
      <c r="AE39" s="816">
        <f>IF(ISERROR(VLOOKUP($D39,원자재구매리스트!$D:$Y,원자재구매리스트!X$1-3,FALSE))=TRUE,0,VLOOKUP($D39,원자재구매리스트!$D:$Y,원자재구매리스트!X$1-3,FALSE))</f>
        <v>0</v>
      </c>
      <c r="AF39" s="819">
        <f t="shared" si="10"/>
        <v>0</v>
      </c>
      <c r="AG39" s="819">
        <f t="shared" si="1"/>
        <v>0</v>
      </c>
    </row>
    <row r="40" spans="1:33" s="319" customFormat="1" ht="52.5" customHeight="1">
      <c r="A40" s="325">
        <f t="shared" si="2"/>
        <v>33</v>
      </c>
      <c r="B40" s="343" t="str">
        <f t="shared" si="3"/>
        <v>SMB-QF-070</v>
      </c>
      <c r="C40" s="297" t="e">
        <f t="shared" si="4"/>
        <v>#VALUE!</v>
      </c>
      <c r="D40" s="297" t="e">
        <f t="shared" si="5"/>
        <v>#VALUE!</v>
      </c>
      <c r="E40" s="386" t="e">
        <f t="shared" si="6"/>
        <v>#VALUE!</v>
      </c>
      <c r="F40" s="386" t="e">
        <f t="shared" si="7"/>
        <v>#VALUE!</v>
      </c>
      <c r="G40" s="386" t="e">
        <f t="shared" si="8"/>
        <v>#VALUE!</v>
      </c>
      <c r="H40" s="326"/>
      <c r="I40" s="398">
        <f t="shared" si="0"/>
        <v>0</v>
      </c>
      <c r="J40" s="401" t="str">
        <f>IF(ISERROR(VLOOKUP(MID($O40,1,3),CODE!$B:$G,CODE!$C$1,FALSE))=TRUE,"",VLOOKUP(MID($O40,1,3),CODE!$B:$G,CODE!$C$1,FALSE))</f>
        <v/>
      </c>
      <c r="K40" s="371" t="str">
        <f>IF(ISERROR(VLOOKUP(MID($O40,4,2),CODE!$K:$P,CODE!$L$1,FALSE))=TRUE,"",VLOOKUP(MID($O40,4,2),CODE!$K:$P,CODE!$L$1,FALSE))</f>
        <v/>
      </c>
      <c r="L40" s="371" t="str">
        <f>IF(ISERROR(VLOOKUP($B40,기획현황!$D:$BR,기획현황!$R$1+2,FALSE))=TRUE,"",VLOOKUP($B40,기획현황!$D:$BR,기획현황!$R$1+2,FALSE))</f>
        <v/>
      </c>
      <c r="M40" s="374"/>
      <c r="N40" s="371">
        <f>IF(ISERROR(VLOOKUP($A40,원자재구매리스트!$A:$Z,원자재구매리스트!M$1,FALSE))=TRUE,"",VLOOKUP($A40,원자재구매리스트!$A:$Z,원자재구매리스트!M$1,FALSE))</f>
        <v>0</v>
      </c>
      <c r="O40" s="402">
        <f>IF(ISERROR(VLOOKUP($A40,원자재구매리스트!$A:$Z,원자재구매리스트!N$1,FALSE))=TRUE,"",VLOOKUP($A40,원자재구매리스트!$A:$Z,원자재구매리스트!N$1,FALSE))</f>
        <v>0</v>
      </c>
      <c r="P40" s="407">
        <f>IF(B40="",0,SUMIF(기획현황!$D:$D,원자재구매정보!$B40,기획현황!$AF:$AF))</f>
        <v>0</v>
      </c>
      <c r="Q40" s="373" t="str">
        <f>IF(ISERROR(VLOOKUP($B40,기획현황!$D:$BR,기획현황!$AM$1+2,FALSE))=TRUE,"",VLOOKUP($B40,기획현황!$D:$BR,기획현황!$AM$1+2,FALSE))</f>
        <v/>
      </c>
      <c r="R40" s="789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73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33" t="str">
        <f>IF(ISERROR(VLOOKUP($B40,기획현황!$D:$BR,기획현황!$AV$1+2,FALSE))=TRUE,"",VLOOKUP($B40,기획현황!$D:$BR,기획현황!$AV$1+2,FALSE))</f>
        <v/>
      </c>
      <c r="U40" s="437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08">
        <f t="shared" si="9"/>
        <v>0</v>
      </c>
      <c r="W40" s="415" t="str">
        <f>IF(ISERROR(VLOOKUP($B40,기획현황!$D:$BR,기획현황!$AY$1+2,FALSE))=TRUE,"",VLOOKUP($B40,기획현황!$D:$BR,기획현황!$AY$1+2,FALSE))</f>
        <v/>
      </c>
      <c r="X40" s="416" t="str">
        <f>IF(ISERROR(VLOOKUP($B40,기획현황!$D:$BR,기획현황!$BB$1+2,FALSE))=TRUE,"",VLOOKUP($B40,기획현황!$D:$BR,기획현황!$BB$1+2,FALSE))</f>
        <v/>
      </c>
      <c r="Y40" s="422">
        <f>IF(ISERROR(VLOOKUP($D40,원자재구매리스트!$D:$Y,원자재구매리스트!O$1-3,FALSE))=TRUE,0,VLOOKUP($D40,원자재구매리스트!$D:$Y,원자재구매리스트!O$1-3,FALSE))</f>
        <v>0</v>
      </c>
      <c r="Z40" s="346">
        <f>IF(ISERROR(VLOOKUP($D40,원자재구매리스트!$D:$Y,원자재구매리스트!P$1-3,FALSE))=TRUE,0,VLOOKUP($D40,원자재구매리스트!$D:$Y,원자재구매리스트!P$1-3,FALSE))</f>
        <v>0</v>
      </c>
      <c r="AA40" s="347">
        <f>IF(ISERROR(VLOOKUP($D40,원자재구매리스트!$D:$Y,원자재구매리스트!R$1-3,FALSE))=TRUE,0,VLOOKUP($D40,원자재구매리스트!$D:$Y,원자재구매리스트!R$1-3,FALSE))</f>
        <v>0</v>
      </c>
      <c r="AB40" s="347">
        <f>IF(ISERROR(VLOOKUP($D40,원자재구매리스트!$D:$Y,원자재구매리스트!T$1-3,FALSE))=TRUE,0,VLOOKUP($D40,원자재구매리스트!$D:$Y,원자재구매리스트!T$1-3,FALSE))</f>
        <v>0</v>
      </c>
      <c r="AC40" s="345">
        <f>IF(ISERROR(VLOOKUP($D40,원자재구매리스트!$D:$Y,원자재구매리스트!U$1-3,FALSE))=TRUE,0,VLOOKUP($D40,원자재구매리스트!$D:$Y,원자재구매리스트!U$1-3,FALSE))</f>
        <v>0</v>
      </c>
      <c r="AD40" s="348">
        <f>IF(ISERROR(VLOOKUP($D40,원자재구매리스트!$D:$Z,원자재구매리스트!Z$1-3,FALSE))=TRUE,0,VLOOKUP($D40,원자재구매리스트!$D:$Z,원자재구매리스트!Z$1-3,FALSE))</f>
        <v>0</v>
      </c>
      <c r="AE40" s="816">
        <f>IF(ISERROR(VLOOKUP($D40,원자재구매리스트!$D:$Y,원자재구매리스트!X$1-3,FALSE))=TRUE,0,VLOOKUP($D40,원자재구매리스트!$D:$Y,원자재구매리스트!X$1-3,FALSE))</f>
        <v>0</v>
      </c>
      <c r="AF40" s="819">
        <f t="shared" si="10"/>
        <v>0</v>
      </c>
      <c r="AG40" s="819">
        <f t="shared" si="1"/>
        <v>0</v>
      </c>
    </row>
    <row r="41" spans="1:33" s="319" customFormat="1" ht="52.5" customHeight="1">
      <c r="A41" s="325">
        <f t="shared" si="2"/>
        <v>34</v>
      </c>
      <c r="B41" s="343" t="str">
        <f t="shared" si="3"/>
        <v>SMB-QF-070</v>
      </c>
      <c r="C41" s="297" t="e">
        <f t="shared" si="4"/>
        <v>#VALUE!</v>
      </c>
      <c r="D41" s="297" t="e">
        <f t="shared" si="5"/>
        <v>#VALUE!</v>
      </c>
      <c r="E41" s="386" t="e">
        <f t="shared" si="6"/>
        <v>#VALUE!</v>
      </c>
      <c r="F41" s="386" t="e">
        <f t="shared" si="7"/>
        <v>#VALUE!</v>
      </c>
      <c r="G41" s="386" t="e">
        <f t="shared" si="8"/>
        <v>#VALUE!</v>
      </c>
      <c r="H41" s="326"/>
      <c r="I41" s="398">
        <f t="shared" si="0"/>
        <v>0</v>
      </c>
      <c r="J41" s="401" t="str">
        <f>IF(ISERROR(VLOOKUP(MID($O41,1,3),CODE!$B:$G,CODE!$C$1,FALSE))=TRUE,"",VLOOKUP(MID($O41,1,3),CODE!$B:$G,CODE!$C$1,FALSE))</f>
        <v/>
      </c>
      <c r="K41" s="371" t="str">
        <f>IF(ISERROR(VLOOKUP(MID($O41,4,2),CODE!$K:$P,CODE!$L$1,FALSE))=TRUE,"",VLOOKUP(MID($O41,4,2),CODE!$K:$P,CODE!$L$1,FALSE))</f>
        <v/>
      </c>
      <c r="L41" s="371" t="str">
        <f>IF(ISERROR(VLOOKUP($B41,기획현황!$D:$BR,기획현황!$R$1+2,FALSE))=TRUE,"",VLOOKUP($B41,기획현황!$D:$BR,기획현황!$R$1+2,FALSE))</f>
        <v/>
      </c>
      <c r="M41" s="374"/>
      <c r="N41" s="371">
        <f>IF(ISERROR(VLOOKUP($A41,원자재구매리스트!$A:$Z,원자재구매리스트!M$1,FALSE))=TRUE,"",VLOOKUP($A41,원자재구매리스트!$A:$Z,원자재구매리스트!M$1,FALSE))</f>
        <v>0</v>
      </c>
      <c r="O41" s="402">
        <f>IF(ISERROR(VLOOKUP($A41,원자재구매리스트!$A:$Z,원자재구매리스트!N$1,FALSE))=TRUE,"",VLOOKUP($A41,원자재구매리스트!$A:$Z,원자재구매리스트!N$1,FALSE))</f>
        <v>0</v>
      </c>
      <c r="P41" s="407">
        <f>IF(B41="",0,SUMIF(기획현황!$D:$D,원자재구매정보!$B41,기획현황!$AF:$AF))</f>
        <v>0</v>
      </c>
      <c r="Q41" s="373" t="str">
        <f>IF(ISERROR(VLOOKUP($B41,기획현황!$D:$BR,기획현황!$AM$1+2,FALSE))=TRUE,"",VLOOKUP($B41,기획현황!$D:$BR,기획현황!$AM$1+2,FALSE))</f>
        <v/>
      </c>
      <c r="R41" s="789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73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33" t="str">
        <f>IF(ISERROR(VLOOKUP($B41,기획현황!$D:$BR,기획현황!$AV$1+2,FALSE))=TRUE,"",VLOOKUP($B41,기획현황!$D:$BR,기획현황!$AV$1+2,FALSE))</f>
        <v/>
      </c>
      <c r="U41" s="437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08">
        <f t="shared" si="9"/>
        <v>0</v>
      </c>
      <c r="W41" s="415" t="str">
        <f>IF(ISERROR(VLOOKUP($B41,기획현황!$D:$BR,기획현황!$AY$1+2,FALSE))=TRUE,"",VLOOKUP($B41,기획현황!$D:$BR,기획현황!$AY$1+2,FALSE))</f>
        <v/>
      </c>
      <c r="X41" s="416" t="str">
        <f>IF(ISERROR(VLOOKUP($B41,기획현황!$D:$BR,기획현황!$BB$1+2,FALSE))=TRUE,"",VLOOKUP($B41,기획현황!$D:$BR,기획현황!$BB$1+2,FALSE))</f>
        <v/>
      </c>
      <c r="Y41" s="422">
        <f>IF(ISERROR(VLOOKUP($D41,원자재구매리스트!$D:$Y,원자재구매리스트!O$1-3,FALSE))=TRUE,0,VLOOKUP($D41,원자재구매리스트!$D:$Y,원자재구매리스트!O$1-3,FALSE))</f>
        <v>0</v>
      </c>
      <c r="Z41" s="346">
        <f>IF(ISERROR(VLOOKUP($D41,원자재구매리스트!$D:$Y,원자재구매리스트!P$1-3,FALSE))=TRUE,0,VLOOKUP($D41,원자재구매리스트!$D:$Y,원자재구매리스트!P$1-3,FALSE))</f>
        <v>0</v>
      </c>
      <c r="AA41" s="347">
        <f>IF(ISERROR(VLOOKUP($D41,원자재구매리스트!$D:$Y,원자재구매리스트!R$1-3,FALSE))=TRUE,0,VLOOKUP($D41,원자재구매리스트!$D:$Y,원자재구매리스트!R$1-3,FALSE))</f>
        <v>0</v>
      </c>
      <c r="AB41" s="347">
        <f>IF(ISERROR(VLOOKUP($D41,원자재구매리스트!$D:$Y,원자재구매리스트!T$1-3,FALSE))=TRUE,0,VLOOKUP($D41,원자재구매리스트!$D:$Y,원자재구매리스트!T$1-3,FALSE))</f>
        <v>0</v>
      </c>
      <c r="AC41" s="345">
        <f>IF(ISERROR(VLOOKUP($D41,원자재구매리스트!$D:$Y,원자재구매리스트!U$1-3,FALSE))=TRUE,0,VLOOKUP($D41,원자재구매리스트!$D:$Y,원자재구매리스트!U$1-3,FALSE))</f>
        <v>0</v>
      </c>
      <c r="AD41" s="348">
        <f>IF(ISERROR(VLOOKUP($D41,원자재구매리스트!$D:$Z,원자재구매리스트!Z$1-3,FALSE))=TRUE,0,VLOOKUP($D41,원자재구매리스트!$D:$Z,원자재구매리스트!Z$1-3,FALSE))</f>
        <v>0</v>
      </c>
      <c r="AE41" s="816">
        <f>IF(ISERROR(VLOOKUP($D41,원자재구매리스트!$D:$Y,원자재구매리스트!X$1-3,FALSE))=TRUE,0,VLOOKUP($D41,원자재구매리스트!$D:$Y,원자재구매리스트!X$1-3,FALSE))</f>
        <v>0</v>
      </c>
      <c r="AF41" s="819">
        <f t="shared" si="10"/>
        <v>0</v>
      </c>
      <c r="AG41" s="819">
        <f t="shared" si="1"/>
        <v>0</v>
      </c>
    </row>
    <row r="42" spans="1:33" s="319" customFormat="1" ht="52.5" customHeight="1">
      <c r="A42" s="325">
        <f t="shared" si="2"/>
        <v>35</v>
      </c>
      <c r="B42" s="343" t="str">
        <f t="shared" si="3"/>
        <v>SMB-QF-070</v>
      </c>
      <c r="C42" s="297" t="e">
        <f t="shared" si="4"/>
        <v>#VALUE!</v>
      </c>
      <c r="D42" s="297" t="e">
        <f t="shared" si="5"/>
        <v>#VALUE!</v>
      </c>
      <c r="E42" s="386" t="e">
        <f t="shared" si="6"/>
        <v>#VALUE!</v>
      </c>
      <c r="F42" s="386" t="e">
        <f t="shared" si="7"/>
        <v>#VALUE!</v>
      </c>
      <c r="G42" s="386" t="e">
        <f t="shared" si="8"/>
        <v>#VALUE!</v>
      </c>
      <c r="H42" s="326"/>
      <c r="I42" s="398">
        <f t="shared" si="0"/>
        <v>0</v>
      </c>
      <c r="J42" s="401" t="str">
        <f>IF(ISERROR(VLOOKUP(MID($O42,1,3),CODE!$B:$G,CODE!$C$1,FALSE))=TRUE,"",VLOOKUP(MID($O42,1,3),CODE!$B:$G,CODE!$C$1,FALSE))</f>
        <v/>
      </c>
      <c r="K42" s="371" t="str">
        <f>IF(ISERROR(VLOOKUP(MID($O42,4,2),CODE!$K:$P,CODE!$L$1,FALSE))=TRUE,"",VLOOKUP(MID($O42,4,2),CODE!$K:$P,CODE!$L$1,FALSE))</f>
        <v/>
      </c>
      <c r="L42" s="371" t="str">
        <f>IF(ISERROR(VLOOKUP($B42,기획현황!$D:$BR,기획현황!$R$1+2,FALSE))=TRUE,"",VLOOKUP($B42,기획현황!$D:$BR,기획현황!$R$1+2,FALSE))</f>
        <v/>
      </c>
      <c r="M42" s="374"/>
      <c r="N42" s="371">
        <f>IF(ISERROR(VLOOKUP($A42,원자재구매리스트!$A:$Z,원자재구매리스트!M$1,FALSE))=TRUE,"",VLOOKUP($A42,원자재구매리스트!$A:$Z,원자재구매리스트!M$1,FALSE))</f>
        <v>0</v>
      </c>
      <c r="O42" s="402">
        <f>IF(ISERROR(VLOOKUP($A42,원자재구매리스트!$A:$Z,원자재구매리스트!N$1,FALSE))=TRUE,"",VLOOKUP($A42,원자재구매리스트!$A:$Z,원자재구매리스트!N$1,FALSE))</f>
        <v>0</v>
      </c>
      <c r="P42" s="407">
        <f>IF(B42="",0,SUMIF(기획현황!$D:$D,원자재구매정보!$B42,기획현황!$AF:$AF))</f>
        <v>0</v>
      </c>
      <c r="Q42" s="373" t="str">
        <f>IF(ISERROR(VLOOKUP($B42,기획현황!$D:$BR,기획현황!$AM$1+2,FALSE))=TRUE,"",VLOOKUP($B42,기획현황!$D:$BR,기획현황!$AM$1+2,FALSE))</f>
        <v/>
      </c>
      <c r="R42" s="789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73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33" t="str">
        <f>IF(ISERROR(VLOOKUP($B42,기획현황!$D:$BR,기획현황!$AV$1+2,FALSE))=TRUE,"",VLOOKUP($B42,기획현황!$D:$BR,기획현황!$AV$1+2,FALSE))</f>
        <v/>
      </c>
      <c r="U42" s="437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08">
        <f t="shared" si="9"/>
        <v>0</v>
      </c>
      <c r="W42" s="415" t="str">
        <f>IF(ISERROR(VLOOKUP($B42,기획현황!$D:$BR,기획현황!$AY$1+2,FALSE))=TRUE,"",VLOOKUP($B42,기획현황!$D:$BR,기획현황!$AY$1+2,FALSE))</f>
        <v/>
      </c>
      <c r="X42" s="416" t="str">
        <f>IF(ISERROR(VLOOKUP($B42,기획현황!$D:$BR,기획현황!$BB$1+2,FALSE))=TRUE,"",VLOOKUP($B42,기획현황!$D:$BR,기획현황!$BB$1+2,FALSE))</f>
        <v/>
      </c>
      <c r="Y42" s="422">
        <f>IF(ISERROR(VLOOKUP($D42,원자재구매리스트!$D:$Y,원자재구매리스트!O$1-3,FALSE))=TRUE,0,VLOOKUP($D42,원자재구매리스트!$D:$Y,원자재구매리스트!O$1-3,FALSE))</f>
        <v>0</v>
      </c>
      <c r="Z42" s="346">
        <f>IF(ISERROR(VLOOKUP($D42,원자재구매리스트!$D:$Y,원자재구매리스트!P$1-3,FALSE))=TRUE,0,VLOOKUP($D42,원자재구매리스트!$D:$Y,원자재구매리스트!P$1-3,FALSE))</f>
        <v>0</v>
      </c>
      <c r="AA42" s="347">
        <f>IF(ISERROR(VLOOKUP($D42,원자재구매리스트!$D:$Y,원자재구매리스트!R$1-3,FALSE))=TRUE,0,VLOOKUP($D42,원자재구매리스트!$D:$Y,원자재구매리스트!R$1-3,FALSE))</f>
        <v>0</v>
      </c>
      <c r="AB42" s="347">
        <f>IF(ISERROR(VLOOKUP($D42,원자재구매리스트!$D:$Y,원자재구매리스트!T$1-3,FALSE))=TRUE,0,VLOOKUP($D42,원자재구매리스트!$D:$Y,원자재구매리스트!T$1-3,FALSE))</f>
        <v>0</v>
      </c>
      <c r="AC42" s="345">
        <f>IF(ISERROR(VLOOKUP($D42,원자재구매리스트!$D:$Y,원자재구매리스트!U$1-3,FALSE))=TRUE,0,VLOOKUP($D42,원자재구매리스트!$D:$Y,원자재구매리스트!U$1-3,FALSE))</f>
        <v>0</v>
      </c>
      <c r="AD42" s="348">
        <f>IF(ISERROR(VLOOKUP($D42,원자재구매리스트!$D:$Z,원자재구매리스트!Z$1-3,FALSE))=TRUE,0,VLOOKUP($D42,원자재구매리스트!$D:$Z,원자재구매리스트!Z$1-3,FALSE))</f>
        <v>0</v>
      </c>
      <c r="AE42" s="816">
        <f>IF(ISERROR(VLOOKUP($D42,원자재구매리스트!$D:$Y,원자재구매리스트!X$1-3,FALSE))=TRUE,0,VLOOKUP($D42,원자재구매리스트!$D:$Y,원자재구매리스트!X$1-3,FALSE))</f>
        <v>0</v>
      </c>
      <c r="AF42" s="819">
        <f t="shared" si="10"/>
        <v>0</v>
      </c>
      <c r="AG42" s="819">
        <f t="shared" si="1"/>
        <v>0</v>
      </c>
    </row>
    <row r="43" spans="1:33" s="319" customFormat="1" ht="52.5" customHeight="1">
      <c r="A43" s="325">
        <f t="shared" si="2"/>
        <v>36</v>
      </c>
      <c r="B43" s="343" t="str">
        <f t="shared" si="3"/>
        <v>SMB-QF-070</v>
      </c>
      <c r="C43" s="297" t="e">
        <f t="shared" si="4"/>
        <v>#VALUE!</v>
      </c>
      <c r="D43" s="297" t="e">
        <f t="shared" si="5"/>
        <v>#VALUE!</v>
      </c>
      <c r="E43" s="386" t="e">
        <f t="shared" si="6"/>
        <v>#VALUE!</v>
      </c>
      <c r="F43" s="386" t="e">
        <f t="shared" si="7"/>
        <v>#VALUE!</v>
      </c>
      <c r="G43" s="386" t="e">
        <f t="shared" si="8"/>
        <v>#VALUE!</v>
      </c>
      <c r="H43" s="326"/>
      <c r="I43" s="398">
        <f t="shared" si="0"/>
        <v>0</v>
      </c>
      <c r="J43" s="401" t="str">
        <f>IF(ISERROR(VLOOKUP(MID($O43,1,3),CODE!$B:$G,CODE!$C$1,FALSE))=TRUE,"",VLOOKUP(MID($O43,1,3),CODE!$B:$G,CODE!$C$1,FALSE))</f>
        <v/>
      </c>
      <c r="K43" s="371" t="str">
        <f>IF(ISERROR(VLOOKUP(MID($O43,4,2),CODE!$K:$P,CODE!$L$1,FALSE))=TRUE,"",VLOOKUP(MID($O43,4,2),CODE!$K:$P,CODE!$L$1,FALSE))</f>
        <v/>
      </c>
      <c r="L43" s="371" t="str">
        <f>IF(ISERROR(VLOOKUP($B43,기획현황!$D:$BR,기획현황!$R$1+2,FALSE))=TRUE,"",VLOOKUP($B43,기획현황!$D:$BR,기획현황!$R$1+2,FALSE))</f>
        <v/>
      </c>
      <c r="M43" s="374"/>
      <c r="N43" s="371">
        <f>IF(ISERROR(VLOOKUP($A43,원자재구매리스트!$A:$Z,원자재구매리스트!M$1,FALSE))=TRUE,"",VLOOKUP($A43,원자재구매리스트!$A:$Z,원자재구매리스트!M$1,FALSE))</f>
        <v>0</v>
      </c>
      <c r="O43" s="402">
        <f>IF(ISERROR(VLOOKUP($A43,원자재구매리스트!$A:$Z,원자재구매리스트!N$1,FALSE))=TRUE,"",VLOOKUP($A43,원자재구매리스트!$A:$Z,원자재구매리스트!N$1,FALSE))</f>
        <v>0</v>
      </c>
      <c r="P43" s="407">
        <f>IF(B43="",0,SUMIF(기획현황!$D:$D,원자재구매정보!$B43,기획현황!$AF:$AF))</f>
        <v>0</v>
      </c>
      <c r="Q43" s="373" t="str">
        <f>IF(ISERROR(VLOOKUP($B43,기획현황!$D:$BR,기획현황!$AM$1+2,FALSE))=TRUE,"",VLOOKUP($B43,기획현황!$D:$BR,기획현황!$AM$1+2,FALSE))</f>
        <v/>
      </c>
      <c r="R43" s="789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73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33" t="str">
        <f>IF(ISERROR(VLOOKUP($B43,기획현황!$D:$BR,기획현황!$AV$1+2,FALSE))=TRUE,"",VLOOKUP($B43,기획현황!$D:$BR,기획현황!$AV$1+2,FALSE))</f>
        <v/>
      </c>
      <c r="U43" s="437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08">
        <f t="shared" si="9"/>
        <v>0</v>
      </c>
      <c r="W43" s="415" t="str">
        <f>IF(ISERROR(VLOOKUP($B43,기획현황!$D:$BR,기획현황!$AY$1+2,FALSE))=TRUE,"",VLOOKUP($B43,기획현황!$D:$BR,기획현황!$AY$1+2,FALSE))</f>
        <v/>
      </c>
      <c r="X43" s="416" t="str">
        <f>IF(ISERROR(VLOOKUP($B43,기획현황!$D:$BR,기획현황!$BB$1+2,FALSE))=TRUE,"",VLOOKUP($B43,기획현황!$D:$BR,기획현황!$BB$1+2,FALSE))</f>
        <v/>
      </c>
      <c r="Y43" s="422">
        <f>IF(ISERROR(VLOOKUP($D43,원자재구매리스트!$D:$Y,원자재구매리스트!O$1-3,FALSE))=TRUE,0,VLOOKUP($D43,원자재구매리스트!$D:$Y,원자재구매리스트!O$1-3,FALSE))</f>
        <v>0</v>
      </c>
      <c r="Z43" s="346">
        <f>IF(ISERROR(VLOOKUP($D43,원자재구매리스트!$D:$Y,원자재구매리스트!P$1-3,FALSE))=TRUE,0,VLOOKUP($D43,원자재구매리스트!$D:$Y,원자재구매리스트!P$1-3,FALSE))</f>
        <v>0</v>
      </c>
      <c r="AA43" s="347">
        <f>IF(ISERROR(VLOOKUP($D43,원자재구매리스트!$D:$Y,원자재구매리스트!R$1-3,FALSE))=TRUE,0,VLOOKUP($D43,원자재구매리스트!$D:$Y,원자재구매리스트!R$1-3,FALSE))</f>
        <v>0</v>
      </c>
      <c r="AB43" s="347">
        <f>IF(ISERROR(VLOOKUP($D43,원자재구매리스트!$D:$Y,원자재구매리스트!T$1-3,FALSE))=TRUE,0,VLOOKUP($D43,원자재구매리스트!$D:$Y,원자재구매리스트!T$1-3,FALSE))</f>
        <v>0</v>
      </c>
      <c r="AC43" s="345">
        <f>IF(ISERROR(VLOOKUP($D43,원자재구매리스트!$D:$Y,원자재구매리스트!U$1-3,FALSE))=TRUE,0,VLOOKUP($D43,원자재구매리스트!$D:$Y,원자재구매리스트!U$1-3,FALSE))</f>
        <v>0</v>
      </c>
      <c r="AD43" s="348">
        <f>IF(ISERROR(VLOOKUP($D43,원자재구매리스트!$D:$Z,원자재구매리스트!Z$1-3,FALSE))=TRUE,0,VLOOKUP($D43,원자재구매리스트!$D:$Z,원자재구매리스트!Z$1-3,FALSE))</f>
        <v>0</v>
      </c>
      <c r="AE43" s="816">
        <f>IF(ISERROR(VLOOKUP($D43,원자재구매리스트!$D:$Y,원자재구매리스트!X$1-3,FALSE))=TRUE,0,VLOOKUP($D43,원자재구매리스트!$D:$Y,원자재구매리스트!X$1-3,FALSE))</f>
        <v>0</v>
      </c>
      <c r="AF43" s="819">
        <f t="shared" si="10"/>
        <v>0</v>
      </c>
      <c r="AG43" s="819">
        <f t="shared" si="1"/>
        <v>0</v>
      </c>
    </row>
    <row r="44" spans="1:33" s="319" customFormat="1" ht="52.5" customHeight="1">
      <c r="A44" s="325">
        <f t="shared" si="2"/>
        <v>37</v>
      </c>
      <c r="B44" s="343" t="str">
        <f t="shared" si="3"/>
        <v>SMB-QF-070</v>
      </c>
      <c r="C44" s="297" t="e">
        <f t="shared" si="4"/>
        <v>#VALUE!</v>
      </c>
      <c r="D44" s="297" t="e">
        <f t="shared" si="5"/>
        <v>#VALUE!</v>
      </c>
      <c r="E44" s="386" t="e">
        <f t="shared" si="6"/>
        <v>#VALUE!</v>
      </c>
      <c r="F44" s="386" t="e">
        <f t="shared" si="7"/>
        <v>#VALUE!</v>
      </c>
      <c r="G44" s="386" t="e">
        <f t="shared" si="8"/>
        <v>#VALUE!</v>
      </c>
      <c r="H44" s="326"/>
      <c r="I44" s="398">
        <f t="shared" si="0"/>
        <v>0</v>
      </c>
      <c r="J44" s="401" t="str">
        <f>IF(ISERROR(VLOOKUP(MID($O44,1,3),CODE!$B:$G,CODE!$C$1,FALSE))=TRUE,"",VLOOKUP(MID($O44,1,3),CODE!$B:$G,CODE!$C$1,FALSE))</f>
        <v/>
      </c>
      <c r="K44" s="371" t="str">
        <f>IF(ISERROR(VLOOKUP(MID($O44,4,2),CODE!$K:$P,CODE!$L$1,FALSE))=TRUE,"",VLOOKUP(MID($O44,4,2),CODE!$K:$P,CODE!$L$1,FALSE))</f>
        <v/>
      </c>
      <c r="L44" s="371" t="str">
        <f>IF(ISERROR(VLOOKUP($B44,기획현황!$D:$BR,기획현황!$R$1+2,FALSE))=TRUE,"",VLOOKUP($B44,기획현황!$D:$BR,기획현황!$R$1+2,FALSE))</f>
        <v/>
      </c>
      <c r="M44" s="374"/>
      <c r="N44" s="371">
        <f>IF(ISERROR(VLOOKUP($A44,원자재구매리스트!$A:$Z,원자재구매리스트!M$1,FALSE))=TRUE,"",VLOOKUP($A44,원자재구매리스트!$A:$Z,원자재구매리스트!M$1,FALSE))</f>
        <v>0</v>
      </c>
      <c r="O44" s="402">
        <f>IF(ISERROR(VLOOKUP($A44,원자재구매리스트!$A:$Z,원자재구매리스트!N$1,FALSE))=TRUE,"",VLOOKUP($A44,원자재구매리스트!$A:$Z,원자재구매리스트!N$1,FALSE))</f>
        <v>0</v>
      </c>
      <c r="P44" s="407">
        <f>IF(B44="",0,SUMIF(기획현황!$D:$D,원자재구매정보!$B44,기획현황!$AF:$AF))</f>
        <v>0</v>
      </c>
      <c r="Q44" s="373" t="str">
        <f>IF(ISERROR(VLOOKUP($B44,기획현황!$D:$BR,기획현황!$AM$1+2,FALSE))=TRUE,"",VLOOKUP($B44,기획현황!$D:$BR,기획현황!$AM$1+2,FALSE))</f>
        <v/>
      </c>
      <c r="R44" s="789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73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33" t="str">
        <f>IF(ISERROR(VLOOKUP($B44,기획현황!$D:$BR,기획현황!$AV$1+2,FALSE))=TRUE,"",VLOOKUP($B44,기획현황!$D:$BR,기획현황!$AV$1+2,FALSE))</f>
        <v/>
      </c>
      <c r="U44" s="437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08">
        <f t="shared" si="9"/>
        <v>0</v>
      </c>
      <c r="W44" s="415" t="str">
        <f>IF(ISERROR(VLOOKUP($B44,기획현황!$D:$BR,기획현황!$AY$1+2,FALSE))=TRUE,"",VLOOKUP($B44,기획현황!$D:$BR,기획현황!$AY$1+2,FALSE))</f>
        <v/>
      </c>
      <c r="X44" s="416" t="str">
        <f>IF(ISERROR(VLOOKUP($B44,기획현황!$D:$BR,기획현황!$BB$1+2,FALSE))=TRUE,"",VLOOKUP($B44,기획현황!$D:$BR,기획현황!$BB$1+2,FALSE))</f>
        <v/>
      </c>
      <c r="Y44" s="422">
        <f>IF(ISERROR(VLOOKUP($D44,원자재구매리스트!$D:$Y,원자재구매리스트!O$1-3,FALSE))=TRUE,0,VLOOKUP($D44,원자재구매리스트!$D:$Y,원자재구매리스트!O$1-3,FALSE))</f>
        <v>0</v>
      </c>
      <c r="Z44" s="346">
        <f>IF(ISERROR(VLOOKUP($D44,원자재구매리스트!$D:$Y,원자재구매리스트!P$1-3,FALSE))=TRUE,0,VLOOKUP($D44,원자재구매리스트!$D:$Y,원자재구매리스트!P$1-3,FALSE))</f>
        <v>0</v>
      </c>
      <c r="AA44" s="347">
        <f>IF(ISERROR(VLOOKUP($D44,원자재구매리스트!$D:$Y,원자재구매리스트!R$1-3,FALSE))=TRUE,0,VLOOKUP($D44,원자재구매리스트!$D:$Y,원자재구매리스트!R$1-3,FALSE))</f>
        <v>0</v>
      </c>
      <c r="AB44" s="347">
        <f>IF(ISERROR(VLOOKUP($D44,원자재구매리스트!$D:$Y,원자재구매리스트!T$1-3,FALSE))=TRUE,0,VLOOKUP($D44,원자재구매리스트!$D:$Y,원자재구매리스트!T$1-3,FALSE))</f>
        <v>0</v>
      </c>
      <c r="AC44" s="345">
        <f>IF(ISERROR(VLOOKUP($D44,원자재구매리스트!$D:$Y,원자재구매리스트!U$1-3,FALSE))=TRUE,0,VLOOKUP($D44,원자재구매리스트!$D:$Y,원자재구매리스트!U$1-3,FALSE))</f>
        <v>0</v>
      </c>
      <c r="AD44" s="348">
        <f>IF(ISERROR(VLOOKUP($D44,원자재구매리스트!$D:$Z,원자재구매리스트!Z$1-3,FALSE))=TRUE,0,VLOOKUP($D44,원자재구매리스트!$D:$Z,원자재구매리스트!Z$1-3,FALSE))</f>
        <v>0</v>
      </c>
      <c r="AE44" s="816">
        <f>IF(ISERROR(VLOOKUP($D44,원자재구매리스트!$D:$Y,원자재구매리스트!X$1-3,FALSE))=TRUE,0,VLOOKUP($D44,원자재구매리스트!$D:$Y,원자재구매리스트!X$1-3,FALSE))</f>
        <v>0</v>
      </c>
      <c r="AF44" s="819">
        <f t="shared" si="10"/>
        <v>0</v>
      </c>
      <c r="AG44" s="819">
        <f t="shared" si="1"/>
        <v>0</v>
      </c>
    </row>
    <row r="45" spans="1:33" s="319" customFormat="1" ht="52.5" customHeight="1">
      <c r="A45" s="325">
        <f t="shared" si="2"/>
        <v>38</v>
      </c>
      <c r="B45" s="343" t="str">
        <f t="shared" si="3"/>
        <v>SMB-QF-070</v>
      </c>
      <c r="C45" s="297" t="e">
        <f t="shared" si="4"/>
        <v>#VALUE!</v>
      </c>
      <c r="D45" s="297" t="e">
        <f t="shared" si="5"/>
        <v>#VALUE!</v>
      </c>
      <c r="E45" s="386" t="e">
        <f t="shared" si="6"/>
        <v>#VALUE!</v>
      </c>
      <c r="F45" s="386" t="e">
        <f t="shared" si="7"/>
        <v>#VALUE!</v>
      </c>
      <c r="G45" s="386" t="e">
        <f t="shared" si="8"/>
        <v>#VALUE!</v>
      </c>
      <c r="H45" s="326"/>
      <c r="I45" s="398">
        <f t="shared" si="0"/>
        <v>0</v>
      </c>
      <c r="J45" s="401" t="str">
        <f>IF(ISERROR(VLOOKUP(MID($O45,1,3),CODE!$B:$G,CODE!$C$1,FALSE))=TRUE,"",VLOOKUP(MID($O45,1,3),CODE!$B:$G,CODE!$C$1,FALSE))</f>
        <v/>
      </c>
      <c r="K45" s="371" t="str">
        <f>IF(ISERROR(VLOOKUP(MID($O45,4,2),CODE!$K:$P,CODE!$L$1,FALSE))=TRUE,"",VLOOKUP(MID($O45,4,2),CODE!$K:$P,CODE!$L$1,FALSE))</f>
        <v/>
      </c>
      <c r="L45" s="371" t="str">
        <f>IF(ISERROR(VLOOKUP($B45,기획현황!$D:$BR,기획현황!$R$1+2,FALSE))=TRUE,"",VLOOKUP($B45,기획현황!$D:$BR,기획현황!$R$1+2,FALSE))</f>
        <v/>
      </c>
      <c r="M45" s="374"/>
      <c r="N45" s="371">
        <f>IF(ISERROR(VLOOKUP($A45,원자재구매리스트!$A:$Z,원자재구매리스트!M$1,FALSE))=TRUE,"",VLOOKUP($A45,원자재구매리스트!$A:$Z,원자재구매리스트!M$1,FALSE))</f>
        <v>0</v>
      </c>
      <c r="O45" s="402">
        <f>IF(ISERROR(VLOOKUP($A45,원자재구매리스트!$A:$Z,원자재구매리스트!N$1,FALSE))=TRUE,"",VLOOKUP($A45,원자재구매리스트!$A:$Z,원자재구매리스트!N$1,FALSE))</f>
        <v>0</v>
      </c>
      <c r="P45" s="407">
        <f>IF(B45="",0,SUMIF(기획현황!$D:$D,원자재구매정보!$B45,기획현황!$AF:$AF))</f>
        <v>0</v>
      </c>
      <c r="Q45" s="373" t="str">
        <f>IF(ISERROR(VLOOKUP($B45,기획현황!$D:$BR,기획현황!$AM$1+2,FALSE))=TRUE,"",VLOOKUP($B45,기획현황!$D:$BR,기획현황!$AM$1+2,FALSE))</f>
        <v/>
      </c>
      <c r="R45" s="789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73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33" t="str">
        <f>IF(ISERROR(VLOOKUP($B45,기획현황!$D:$BR,기획현황!$AV$1+2,FALSE))=TRUE,"",VLOOKUP($B45,기획현황!$D:$BR,기획현황!$AV$1+2,FALSE))</f>
        <v/>
      </c>
      <c r="U45" s="437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08">
        <f t="shared" si="9"/>
        <v>0</v>
      </c>
      <c r="W45" s="415" t="str">
        <f>IF(ISERROR(VLOOKUP($B45,기획현황!$D:$BR,기획현황!$AY$1+2,FALSE))=TRUE,"",VLOOKUP($B45,기획현황!$D:$BR,기획현황!$AY$1+2,FALSE))</f>
        <v/>
      </c>
      <c r="X45" s="416" t="str">
        <f>IF(ISERROR(VLOOKUP($B45,기획현황!$D:$BR,기획현황!$BB$1+2,FALSE))=TRUE,"",VLOOKUP($B45,기획현황!$D:$BR,기획현황!$BB$1+2,FALSE))</f>
        <v/>
      </c>
      <c r="Y45" s="422">
        <f>IF(ISERROR(VLOOKUP($D45,원자재구매리스트!$D:$Y,원자재구매리스트!O$1-3,FALSE))=TRUE,0,VLOOKUP($D45,원자재구매리스트!$D:$Y,원자재구매리스트!O$1-3,FALSE))</f>
        <v>0</v>
      </c>
      <c r="Z45" s="346">
        <f>IF(ISERROR(VLOOKUP($D45,원자재구매리스트!$D:$Y,원자재구매리스트!P$1-3,FALSE))=TRUE,0,VLOOKUP($D45,원자재구매리스트!$D:$Y,원자재구매리스트!P$1-3,FALSE))</f>
        <v>0</v>
      </c>
      <c r="AA45" s="347">
        <f>IF(ISERROR(VLOOKUP($D45,원자재구매리스트!$D:$Y,원자재구매리스트!R$1-3,FALSE))=TRUE,0,VLOOKUP($D45,원자재구매리스트!$D:$Y,원자재구매리스트!R$1-3,FALSE))</f>
        <v>0</v>
      </c>
      <c r="AB45" s="347">
        <f>IF(ISERROR(VLOOKUP($D45,원자재구매리스트!$D:$Y,원자재구매리스트!T$1-3,FALSE))=TRUE,0,VLOOKUP($D45,원자재구매리스트!$D:$Y,원자재구매리스트!T$1-3,FALSE))</f>
        <v>0</v>
      </c>
      <c r="AC45" s="345">
        <f>IF(ISERROR(VLOOKUP($D45,원자재구매리스트!$D:$Y,원자재구매리스트!U$1-3,FALSE))=TRUE,0,VLOOKUP($D45,원자재구매리스트!$D:$Y,원자재구매리스트!U$1-3,FALSE))</f>
        <v>0</v>
      </c>
      <c r="AD45" s="348">
        <f>IF(ISERROR(VLOOKUP($D45,원자재구매리스트!$D:$Z,원자재구매리스트!Z$1-3,FALSE))=TRUE,0,VLOOKUP($D45,원자재구매리스트!$D:$Z,원자재구매리스트!Z$1-3,FALSE))</f>
        <v>0</v>
      </c>
      <c r="AE45" s="816">
        <f>IF(ISERROR(VLOOKUP($D45,원자재구매리스트!$D:$Y,원자재구매리스트!X$1-3,FALSE))=TRUE,0,VLOOKUP($D45,원자재구매리스트!$D:$Y,원자재구매리스트!X$1-3,FALSE))</f>
        <v>0</v>
      </c>
      <c r="AF45" s="819">
        <f t="shared" si="10"/>
        <v>0</v>
      </c>
      <c r="AG45" s="819">
        <f t="shared" si="1"/>
        <v>0</v>
      </c>
    </row>
    <row r="46" spans="1:33" s="319" customFormat="1" ht="52.5" customHeight="1">
      <c r="A46" s="325">
        <f t="shared" si="2"/>
        <v>39</v>
      </c>
      <c r="B46" s="343" t="str">
        <f t="shared" si="3"/>
        <v>SMB-QF-070</v>
      </c>
      <c r="C46" s="297" t="e">
        <f t="shared" si="4"/>
        <v>#VALUE!</v>
      </c>
      <c r="D46" s="297" t="e">
        <f t="shared" si="5"/>
        <v>#VALUE!</v>
      </c>
      <c r="E46" s="386" t="e">
        <f t="shared" si="6"/>
        <v>#VALUE!</v>
      </c>
      <c r="F46" s="386" t="e">
        <f t="shared" si="7"/>
        <v>#VALUE!</v>
      </c>
      <c r="G46" s="386" t="e">
        <f t="shared" si="8"/>
        <v>#VALUE!</v>
      </c>
      <c r="H46" s="326"/>
      <c r="I46" s="398">
        <f t="shared" si="0"/>
        <v>0</v>
      </c>
      <c r="J46" s="401" t="str">
        <f>IF(ISERROR(VLOOKUP(MID($O46,1,3),CODE!$B:$G,CODE!$C$1,FALSE))=TRUE,"",VLOOKUP(MID($O46,1,3),CODE!$B:$G,CODE!$C$1,FALSE))</f>
        <v/>
      </c>
      <c r="K46" s="371" t="str">
        <f>IF(ISERROR(VLOOKUP(MID($O46,4,2),CODE!$K:$P,CODE!$L$1,FALSE))=TRUE,"",VLOOKUP(MID($O46,4,2),CODE!$K:$P,CODE!$L$1,FALSE))</f>
        <v/>
      </c>
      <c r="L46" s="371" t="str">
        <f>IF(ISERROR(VLOOKUP($B46,기획현황!$D:$BR,기획현황!$R$1+2,FALSE))=TRUE,"",VLOOKUP($B46,기획현황!$D:$BR,기획현황!$R$1+2,FALSE))</f>
        <v/>
      </c>
      <c r="M46" s="374"/>
      <c r="N46" s="371">
        <f>IF(ISERROR(VLOOKUP($A46,원자재구매리스트!$A:$Z,원자재구매리스트!M$1,FALSE))=TRUE,"",VLOOKUP($A46,원자재구매리스트!$A:$Z,원자재구매리스트!M$1,FALSE))</f>
        <v>0</v>
      </c>
      <c r="O46" s="402">
        <f>IF(ISERROR(VLOOKUP($A46,원자재구매리스트!$A:$Z,원자재구매리스트!N$1,FALSE))=TRUE,"",VLOOKUP($A46,원자재구매리스트!$A:$Z,원자재구매리스트!N$1,FALSE))</f>
        <v>0</v>
      </c>
      <c r="P46" s="407">
        <f>IF(B46="",0,SUMIF(기획현황!$D:$D,원자재구매정보!$B46,기획현황!$AF:$AF))</f>
        <v>0</v>
      </c>
      <c r="Q46" s="373" t="str">
        <f>IF(ISERROR(VLOOKUP($B46,기획현황!$D:$BR,기획현황!$AM$1+2,FALSE))=TRUE,"",VLOOKUP($B46,기획현황!$D:$BR,기획현황!$AM$1+2,FALSE))</f>
        <v/>
      </c>
      <c r="R46" s="789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73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33" t="str">
        <f>IF(ISERROR(VLOOKUP($B46,기획현황!$D:$BR,기획현황!$AV$1+2,FALSE))=TRUE,"",VLOOKUP($B46,기획현황!$D:$BR,기획현황!$AV$1+2,FALSE))</f>
        <v/>
      </c>
      <c r="U46" s="437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08">
        <f t="shared" si="9"/>
        <v>0</v>
      </c>
      <c r="W46" s="415" t="str">
        <f>IF(ISERROR(VLOOKUP($B46,기획현황!$D:$BR,기획현황!$AY$1+2,FALSE))=TRUE,"",VLOOKUP($B46,기획현황!$D:$BR,기획현황!$AY$1+2,FALSE))</f>
        <v/>
      </c>
      <c r="X46" s="416" t="str">
        <f>IF(ISERROR(VLOOKUP($B46,기획현황!$D:$BR,기획현황!$BB$1+2,FALSE))=TRUE,"",VLOOKUP($B46,기획현황!$D:$BR,기획현황!$BB$1+2,FALSE))</f>
        <v/>
      </c>
      <c r="Y46" s="422">
        <f>IF(ISERROR(VLOOKUP($D46,원자재구매리스트!$D:$Y,원자재구매리스트!O$1-3,FALSE))=TRUE,0,VLOOKUP($D46,원자재구매리스트!$D:$Y,원자재구매리스트!O$1-3,FALSE))</f>
        <v>0</v>
      </c>
      <c r="Z46" s="346">
        <f>IF(ISERROR(VLOOKUP($D46,원자재구매리스트!$D:$Y,원자재구매리스트!P$1-3,FALSE))=TRUE,0,VLOOKUP($D46,원자재구매리스트!$D:$Y,원자재구매리스트!P$1-3,FALSE))</f>
        <v>0</v>
      </c>
      <c r="AA46" s="347">
        <f>IF(ISERROR(VLOOKUP($D46,원자재구매리스트!$D:$Y,원자재구매리스트!R$1-3,FALSE))=TRUE,0,VLOOKUP($D46,원자재구매리스트!$D:$Y,원자재구매리스트!R$1-3,FALSE))</f>
        <v>0</v>
      </c>
      <c r="AB46" s="347">
        <f>IF(ISERROR(VLOOKUP($D46,원자재구매리스트!$D:$Y,원자재구매리스트!T$1-3,FALSE))=TRUE,0,VLOOKUP($D46,원자재구매리스트!$D:$Y,원자재구매리스트!T$1-3,FALSE))</f>
        <v>0</v>
      </c>
      <c r="AC46" s="345">
        <f>IF(ISERROR(VLOOKUP($D46,원자재구매리스트!$D:$Y,원자재구매리스트!U$1-3,FALSE))=TRUE,0,VLOOKUP($D46,원자재구매리스트!$D:$Y,원자재구매리스트!U$1-3,FALSE))</f>
        <v>0</v>
      </c>
      <c r="AD46" s="348">
        <f>IF(ISERROR(VLOOKUP($D46,원자재구매리스트!$D:$Z,원자재구매리스트!Z$1-3,FALSE))=TRUE,0,VLOOKUP($D46,원자재구매리스트!$D:$Z,원자재구매리스트!Z$1-3,FALSE))</f>
        <v>0</v>
      </c>
      <c r="AE46" s="816">
        <f>IF(ISERROR(VLOOKUP($D46,원자재구매리스트!$D:$Y,원자재구매리스트!X$1-3,FALSE))=TRUE,0,VLOOKUP($D46,원자재구매리스트!$D:$Y,원자재구매리스트!X$1-3,FALSE))</f>
        <v>0</v>
      </c>
      <c r="AF46" s="819">
        <f t="shared" si="10"/>
        <v>0</v>
      </c>
      <c r="AG46" s="819">
        <f t="shared" si="1"/>
        <v>0</v>
      </c>
    </row>
    <row r="47" spans="1:33" s="319" customFormat="1" ht="52.5" customHeight="1">
      <c r="A47" s="325">
        <f t="shared" si="2"/>
        <v>40</v>
      </c>
      <c r="B47" s="343" t="str">
        <f t="shared" si="3"/>
        <v>SMB-QF-070</v>
      </c>
      <c r="C47" s="297" t="e">
        <f t="shared" si="4"/>
        <v>#VALUE!</v>
      </c>
      <c r="D47" s="297" t="e">
        <f t="shared" si="5"/>
        <v>#VALUE!</v>
      </c>
      <c r="E47" s="386" t="e">
        <f t="shared" si="6"/>
        <v>#VALUE!</v>
      </c>
      <c r="F47" s="386" t="e">
        <f t="shared" si="7"/>
        <v>#VALUE!</v>
      </c>
      <c r="G47" s="386" t="e">
        <f t="shared" si="8"/>
        <v>#VALUE!</v>
      </c>
      <c r="H47" s="326"/>
      <c r="I47" s="398">
        <f t="shared" si="0"/>
        <v>0</v>
      </c>
      <c r="J47" s="401" t="str">
        <f>IF(ISERROR(VLOOKUP(MID($O47,1,3),CODE!$B:$G,CODE!$C$1,FALSE))=TRUE,"",VLOOKUP(MID($O47,1,3),CODE!$B:$G,CODE!$C$1,FALSE))</f>
        <v/>
      </c>
      <c r="K47" s="371" t="str">
        <f>IF(ISERROR(VLOOKUP(MID($O47,4,2),CODE!$K:$P,CODE!$L$1,FALSE))=TRUE,"",VLOOKUP(MID($O47,4,2),CODE!$K:$P,CODE!$L$1,FALSE))</f>
        <v/>
      </c>
      <c r="L47" s="371" t="str">
        <f>IF(ISERROR(VLOOKUP($B47,기획현황!$D:$BR,기획현황!$R$1+2,FALSE))=TRUE,"",VLOOKUP($B47,기획현황!$D:$BR,기획현황!$R$1+2,FALSE))</f>
        <v/>
      </c>
      <c r="M47" s="374"/>
      <c r="N47" s="371">
        <f>IF(ISERROR(VLOOKUP($A47,원자재구매리스트!$A:$Z,원자재구매리스트!M$1,FALSE))=TRUE,"",VLOOKUP($A47,원자재구매리스트!$A:$Z,원자재구매리스트!M$1,FALSE))</f>
        <v>0</v>
      </c>
      <c r="O47" s="402">
        <f>IF(ISERROR(VLOOKUP($A47,원자재구매리스트!$A:$Z,원자재구매리스트!N$1,FALSE))=TRUE,"",VLOOKUP($A47,원자재구매리스트!$A:$Z,원자재구매리스트!N$1,FALSE))</f>
        <v>0</v>
      </c>
      <c r="P47" s="407">
        <f>IF(B47="",0,SUMIF(기획현황!$D:$D,원자재구매정보!$B47,기획현황!$AF:$AF))</f>
        <v>0</v>
      </c>
      <c r="Q47" s="373" t="str">
        <f>IF(ISERROR(VLOOKUP($B47,기획현황!$D:$BR,기획현황!$AM$1+2,FALSE))=TRUE,"",VLOOKUP($B47,기획현황!$D:$BR,기획현황!$AM$1+2,FALSE))</f>
        <v/>
      </c>
      <c r="R47" s="789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73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33" t="str">
        <f>IF(ISERROR(VLOOKUP($B47,기획현황!$D:$BR,기획현황!$AV$1+2,FALSE))=TRUE,"",VLOOKUP($B47,기획현황!$D:$BR,기획현황!$AV$1+2,FALSE))</f>
        <v/>
      </c>
      <c r="U47" s="437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08">
        <f t="shared" si="9"/>
        <v>0</v>
      </c>
      <c r="W47" s="415" t="str">
        <f>IF(ISERROR(VLOOKUP($B47,기획현황!$D:$BR,기획현황!$AY$1+2,FALSE))=TRUE,"",VLOOKUP($B47,기획현황!$D:$BR,기획현황!$AY$1+2,FALSE))</f>
        <v/>
      </c>
      <c r="X47" s="416" t="str">
        <f>IF(ISERROR(VLOOKUP($B47,기획현황!$D:$BR,기획현황!$BB$1+2,FALSE))=TRUE,"",VLOOKUP($B47,기획현황!$D:$BR,기획현황!$BB$1+2,FALSE))</f>
        <v/>
      </c>
      <c r="Y47" s="422">
        <f>IF(ISERROR(VLOOKUP($D47,원자재구매리스트!$D:$Y,원자재구매리스트!O$1-3,FALSE))=TRUE,0,VLOOKUP($D47,원자재구매리스트!$D:$Y,원자재구매리스트!O$1-3,FALSE))</f>
        <v>0</v>
      </c>
      <c r="Z47" s="346">
        <f>IF(ISERROR(VLOOKUP($D47,원자재구매리스트!$D:$Y,원자재구매리스트!P$1-3,FALSE))=TRUE,0,VLOOKUP($D47,원자재구매리스트!$D:$Y,원자재구매리스트!P$1-3,FALSE))</f>
        <v>0</v>
      </c>
      <c r="AA47" s="347">
        <f>IF(ISERROR(VLOOKUP($D47,원자재구매리스트!$D:$Y,원자재구매리스트!R$1-3,FALSE))=TRUE,0,VLOOKUP($D47,원자재구매리스트!$D:$Y,원자재구매리스트!R$1-3,FALSE))</f>
        <v>0</v>
      </c>
      <c r="AB47" s="347">
        <f>IF(ISERROR(VLOOKUP($D47,원자재구매리스트!$D:$Y,원자재구매리스트!T$1-3,FALSE))=TRUE,0,VLOOKUP($D47,원자재구매리스트!$D:$Y,원자재구매리스트!T$1-3,FALSE))</f>
        <v>0</v>
      </c>
      <c r="AC47" s="345">
        <f>IF(ISERROR(VLOOKUP($D47,원자재구매리스트!$D:$Y,원자재구매리스트!U$1-3,FALSE))=TRUE,0,VLOOKUP($D47,원자재구매리스트!$D:$Y,원자재구매리스트!U$1-3,FALSE))</f>
        <v>0</v>
      </c>
      <c r="AD47" s="348">
        <f>IF(ISERROR(VLOOKUP($D47,원자재구매리스트!$D:$Z,원자재구매리스트!Z$1-3,FALSE))=TRUE,0,VLOOKUP($D47,원자재구매리스트!$D:$Z,원자재구매리스트!Z$1-3,FALSE))</f>
        <v>0</v>
      </c>
      <c r="AE47" s="816">
        <f>IF(ISERROR(VLOOKUP($D47,원자재구매리스트!$D:$Y,원자재구매리스트!X$1-3,FALSE))=TRUE,0,VLOOKUP($D47,원자재구매리스트!$D:$Y,원자재구매리스트!X$1-3,FALSE))</f>
        <v>0</v>
      </c>
      <c r="AF47" s="819">
        <f t="shared" si="10"/>
        <v>0</v>
      </c>
      <c r="AG47" s="819">
        <f t="shared" si="1"/>
        <v>0</v>
      </c>
    </row>
    <row r="48" spans="1:33" s="319" customFormat="1" ht="52.5" customHeight="1">
      <c r="A48" s="325">
        <f t="shared" si="2"/>
        <v>41</v>
      </c>
      <c r="B48" s="343" t="str">
        <f t="shared" si="3"/>
        <v>SMB-QF-070</v>
      </c>
      <c r="C48" s="297" t="e">
        <f t="shared" si="4"/>
        <v>#VALUE!</v>
      </c>
      <c r="D48" s="297" t="e">
        <f t="shared" si="5"/>
        <v>#VALUE!</v>
      </c>
      <c r="E48" s="386" t="e">
        <f t="shared" si="6"/>
        <v>#VALUE!</v>
      </c>
      <c r="F48" s="386" t="e">
        <f t="shared" si="7"/>
        <v>#VALUE!</v>
      </c>
      <c r="G48" s="386" t="e">
        <f t="shared" si="8"/>
        <v>#VALUE!</v>
      </c>
      <c r="H48" s="326"/>
      <c r="I48" s="398">
        <f t="shared" si="0"/>
        <v>0</v>
      </c>
      <c r="J48" s="401" t="str">
        <f>IF(ISERROR(VLOOKUP(MID($O48,1,3),CODE!$B:$G,CODE!$C$1,FALSE))=TRUE,"",VLOOKUP(MID($O48,1,3),CODE!$B:$G,CODE!$C$1,FALSE))</f>
        <v/>
      </c>
      <c r="K48" s="371" t="str">
        <f>IF(ISERROR(VLOOKUP(MID($O48,4,2),CODE!$K:$P,CODE!$L$1,FALSE))=TRUE,"",VLOOKUP(MID($O48,4,2),CODE!$K:$P,CODE!$L$1,FALSE))</f>
        <v/>
      </c>
      <c r="L48" s="371" t="str">
        <f>IF(ISERROR(VLOOKUP($B48,기획현황!$D:$BR,기획현황!$R$1+2,FALSE))=TRUE,"",VLOOKUP($B48,기획현황!$D:$BR,기획현황!$R$1+2,FALSE))</f>
        <v/>
      </c>
      <c r="M48" s="374"/>
      <c r="N48" s="371">
        <f>IF(ISERROR(VLOOKUP($A48,원자재구매리스트!$A:$Z,원자재구매리스트!M$1,FALSE))=TRUE,"",VLOOKUP($A48,원자재구매리스트!$A:$Z,원자재구매리스트!M$1,FALSE))</f>
        <v>0</v>
      </c>
      <c r="O48" s="402">
        <f>IF(ISERROR(VLOOKUP($A48,원자재구매리스트!$A:$Z,원자재구매리스트!N$1,FALSE))=TRUE,"",VLOOKUP($A48,원자재구매리스트!$A:$Z,원자재구매리스트!N$1,FALSE))</f>
        <v>0</v>
      </c>
      <c r="P48" s="407">
        <f>IF(B48="",0,SUMIF(기획현황!$D:$D,원자재구매정보!$B48,기획현황!$AF:$AF))</f>
        <v>0</v>
      </c>
      <c r="Q48" s="373" t="str">
        <f>IF(ISERROR(VLOOKUP($B48,기획현황!$D:$BR,기획현황!$AM$1+2,FALSE))=TRUE,"",VLOOKUP($B48,기획현황!$D:$BR,기획현황!$AM$1+2,FALSE))</f>
        <v/>
      </c>
      <c r="R48" s="789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73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33" t="str">
        <f>IF(ISERROR(VLOOKUP($B48,기획현황!$D:$BR,기획현황!$AV$1+2,FALSE))=TRUE,"",VLOOKUP($B48,기획현황!$D:$BR,기획현황!$AV$1+2,FALSE))</f>
        <v/>
      </c>
      <c r="U48" s="437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08">
        <f t="shared" si="9"/>
        <v>0</v>
      </c>
      <c r="W48" s="415" t="str">
        <f>IF(ISERROR(VLOOKUP($B48,기획현황!$D:$BR,기획현황!$AY$1+2,FALSE))=TRUE,"",VLOOKUP($B48,기획현황!$D:$BR,기획현황!$AY$1+2,FALSE))</f>
        <v/>
      </c>
      <c r="X48" s="416" t="str">
        <f>IF(ISERROR(VLOOKUP($B48,기획현황!$D:$BR,기획현황!$BB$1+2,FALSE))=TRUE,"",VLOOKUP($B48,기획현황!$D:$BR,기획현황!$BB$1+2,FALSE))</f>
        <v/>
      </c>
      <c r="Y48" s="422">
        <f>IF(ISERROR(VLOOKUP($D48,원자재구매리스트!$D:$Y,원자재구매리스트!O$1-3,FALSE))=TRUE,0,VLOOKUP($D48,원자재구매리스트!$D:$Y,원자재구매리스트!O$1-3,FALSE))</f>
        <v>0</v>
      </c>
      <c r="Z48" s="346">
        <f>IF(ISERROR(VLOOKUP($D48,원자재구매리스트!$D:$Y,원자재구매리스트!P$1-3,FALSE))=TRUE,0,VLOOKUP($D48,원자재구매리스트!$D:$Y,원자재구매리스트!P$1-3,FALSE))</f>
        <v>0</v>
      </c>
      <c r="AA48" s="347">
        <f>IF(ISERROR(VLOOKUP($D48,원자재구매리스트!$D:$Y,원자재구매리스트!R$1-3,FALSE))=TRUE,0,VLOOKUP($D48,원자재구매리스트!$D:$Y,원자재구매리스트!R$1-3,FALSE))</f>
        <v>0</v>
      </c>
      <c r="AB48" s="347">
        <f>IF(ISERROR(VLOOKUP($D48,원자재구매리스트!$D:$Y,원자재구매리스트!T$1-3,FALSE))=TRUE,0,VLOOKUP($D48,원자재구매리스트!$D:$Y,원자재구매리스트!T$1-3,FALSE))</f>
        <v>0</v>
      </c>
      <c r="AC48" s="345">
        <f>IF(ISERROR(VLOOKUP($D48,원자재구매리스트!$D:$Y,원자재구매리스트!U$1-3,FALSE))=TRUE,0,VLOOKUP($D48,원자재구매리스트!$D:$Y,원자재구매리스트!U$1-3,FALSE))</f>
        <v>0</v>
      </c>
      <c r="AD48" s="348">
        <f>IF(ISERROR(VLOOKUP($D48,원자재구매리스트!$D:$Z,원자재구매리스트!Z$1-3,FALSE))=TRUE,0,VLOOKUP($D48,원자재구매리스트!$D:$Z,원자재구매리스트!Z$1-3,FALSE))</f>
        <v>0</v>
      </c>
      <c r="AE48" s="816">
        <f>IF(ISERROR(VLOOKUP($D48,원자재구매리스트!$D:$Y,원자재구매리스트!X$1-3,FALSE))=TRUE,0,VLOOKUP($D48,원자재구매리스트!$D:$Y,원자재구매리스트!X$1-3,FALSE))</f>
        <v>0</v>
      </c>
      <c r="AF48" s="819">
        <f t="shared" si="10"/>
        <v>0</v>
      </c>
      <c r="AG48" s="819">
        <f t="shared" si="1"/>
        <v>0</v>
      </c>
    </row>
    <row r="49" spans="1:33" s="319" customFormat="1" ht="52.5" customHeight="1">
      <c r="A49" s="325">
        <f t="shared" si="2"/>
        <v>42</v>
      </c>
      <c r="B49" s="343" t="str">
        <f t="shared" si="3"/>
        <v>SMB-QF-070</v>
      </c>
      <c r="C49" s="297" t="e">
        <f t="shared" si="4"/>
        <v>#VALUE!</v>
      </c>
      <c r="D49" s="297" t="e">
        <f t="shared" si="5"/>
        <v>#VALUE!</v>
      </c>
      <c r="E49" s="386" t="e">
        <f t="shared" si="6"/>
        <v>#VALUE!</v>
      </c>
      <c r="F49" s="386" t="e">
        <f t="shared" si="7"/>
        <v>#VALUE!</v>
      </c>
      <c r="G49" s="386" t="e">
        <f t="shared" si="8"/>
        <v>#VALUE!</v>
      </c>
      <c r="H49" s="326"/>
      <c r="I49" s="398">
        <f t="shared" si="0"/>
        <v>0</v>
      </c>
      <c r="J49" s="401" t="str">
        <f>IF(ISERROR(VLOOKUP(MID($O49,1,3),CODE!$B:$G,CODE!$C$1,FALSE))=TRUE,"",VLOOKUP(MID($O49,1,3),CODE!$B:$G,CODE!$C$1,FALSE))</f>
        <v/>
      </c>
      <c r="K49" s="371" t="str">
        <f>IF(ISERROR(VLOOKUP(MID($O49,4,2),CODE!$K:$P,CODE!$L$1,FALSE))=TRUE,"",VLOOKUP(MID($O49,4,2),CODE!$K:$P,CODE!$L$1,FALSE))</f>
        <v/>
      </c>
      <c r="L49" s="371" t="str">
        <f>IF(ISERROR(VLOOKUP($B49,기획현황!$D:$BR,기획현황!$R$1+2,FALSE))=TRUE,"",VLOOKUP($B49,기획현황!$D:$BR,기획현황!$R$1+2,FALSE))</f>
        <v/>
      </c>
      <c r="M49" s="374"/>
      <c r="N49" s="371">
        <f>IF(ISERROR(VLOOKUP($A49,원자재구매리스트!$A:$Z,원자재구매리스트!M$1,FALSE))=TRUE,"",VLOOKUP($A49,원자재구매리스트!$A:$Z,원자재구매리스트!M$1,FALSE))</f>
        <v>0</v>
      </c>
      <c r="O49" s="402">
        <f>IF(ISERROR(VLOOKUP($A49,원자재구매리스트!$A:$Z,원자재구매리스트!N$1,FALSE))=TRUE,"",VLOOKUP($A49,원자재구매리스트!$A:$Z,원자재구매리스트!N$1,FALSE))</f>
        <v>0</v>
      </c>
      <c r="P49" s="407">
        <f>IF(B49="",0,SUMIF(기획현황!$D:$D,원자재구매정보!$B49,기획현황!$AF:$AF))</f>
        <v>0</v>
      </c>
      <c r="Q49" s="373" t="str">
        <f>IF(ISERROR(VLOOKUP($B49,기획현황!$D:$BR,기획현황!$AM$1+2,FALSE))=TRUE,"",VLOOKUP($B49,기획현황!$D:$BR,기획현황!$AM$1+2,FALSE))</f>
        <v/>
      </c>
      <c r="R49" s="789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73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33" t="str">
        <f>IF(ISERROR(VLOOKUP($B49,기획현황!$D:$BR,기획현황!$AV$1+2,FALSE))=TRUE,"",VLOOKUP($B49,기획현황!$D:$BR,기획현황!$AV$1+2,FALSE))</f>
        <v/>
      </c>
      <c r="U49" s="437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08">
        <f t="shared" si="9"/>
        <v>0</v>
      </c>
      <c r="W49" s="415" t="str">
        <f>IF(ISERROR(VLOOKUP($B49,기획현황!$D:$BR,기획현황!$AY$1+2,FALSE))=TRUE,"",VLOOKUP($B49,기획현황!$D:$BR,기획현황!$AY$1+2,FALSE))</f>
        <v/>
      </c>
      <c r="X49" s="416" t="str">
        <f>IF(ISERROR(VLOOKUP($B49,기획현황!$D:$BR,기획현황!$BB$1+2,FALSE))=TRUE,"",VLOOKUP($B49,기획현황!$D:$BR,기획현황!$BB$1+2,FALSE))</f>
        <v/>
      </c>
      <c r="Y49" s="422">
        <f>IF(ISERROR(VLOOKUP($D49,원자재구매리스트!$D:$Y,원자재구매리스트!O$1-3,FALSE))=TRUE,0,VLOOKUP($D49,원자재구매리스트!$D:$Y,원자재구매리스트!O$1-3,FALSE))</f>
        <v>0</v>
      </c>
      <c r="Z49" s="346">
        <f>IF(ISERROR(VLOOKUP($D49,원자재구매리스트!$D:$Y,원자재구매리스트!P$1-3,FALSE))=TRUE,0,VLOOKUP($D49,원자재구매리스트!$D:$Y,원자재구매리스트!P$1-3,FALSE))</f>
        <v>0</v>
      </c>
      <c r="AA49" s="347">
        <f>IF(ISERROR(VLOOKUP($D49,원자재구매리스트!$D:$Y,원자재구매리스트!R$1-3,FALSE))=TRUE,0,VLOOKUP($D49,원자재구매리스트!$D:$Y,원자재구매리스트!R$1-3,FALSE))</f>
        <v>0</v>
      </c>
      <c r="AB49" s="347">
        <f>IF(ISERROR(VLOOKUP($D49,원자재구매리스트!$D:$Y,원자재구매리스트!T$1-3,FALSE))=TRUE,0,VLOOKUP($D49,원자재구매리스트!$D:$Y,원자재구매리스트!T$1-3,FALSE))</f>
        <v>0</v>
      </c>
      <c r="AC49" s="345">
        <f>IF(ISERROR(VLOOKUP($D49,원자재구매리스트!$D:$Y,원자재구매리스트!U$1-3,FALSE))=TRUE,0,VLOOKUP($D49,원자재구매리스트!$D:$Y,원자재구매리스트!U$1-3,FALSE))</f>
        <v>0</v>
      </c>
      <c r="AD49" s="348">
        <f>IF(ISERROR(VLOOKUP($D49,원자재구매리스트!$D:$Z,원자재구매리스트!Z$1-3,FALSE))=TRUE,0,VLOOKUP($D49,원자재구매리스트!$D:$Z,원자재구매리스트!Z$1-3,FALSE))</f>
        <v>0</v>
      </c>
      <c r="AE49" s="816">
        <f>IF(ISERROR(VLOOKUP($D49,원자재구매리스트!$D:$Y,원자재구매리스트!X$1-3,FALSE))=TRUE,0,VLOOKUP($D49,원자재구매리스트!$D:$Y,원자재구매리스트!X$1-3,FALSE))</f>
        <v>0</v>
      </c>
      <c r="AF49" s="819">
        <f t="shared" si="10"/>
        <v>0</v>
      </c>
      <c r="AG49" s="819">
        <f t="shared" si="1"/>
        <v>0</v>
      </c>
    </row>
    <row r="50" spans="1:33" s="319" customFormat="1" ht="52.5" customHeight="1">
      <c r="A50" s="325">
        <f t="shared" si="2"/>
        <v>43</v>
      </c>
      <c r="B50" s="343" t="str">
        <f t="shared" si="3"/>
        <v>SMB-QF-070</v>
      </c>
      <c r="C50" s="297" t="e">
        <f t="shared" si="4"/>
        <v>#VALUE!</v>
      </c>
      <c r="D50" s="297" t="e">
        <f t="shared" si="5"/>
        <v>#VALUE!</v>
      </c>
      <c r="E50" s="386" t="e">
        <f t="shared" si="6"/>
        <v>#VALUE!</v>
      </c>
      <c r="F50" s="386" t="e">
        <f t="shared" si="7"/>
        <v>#VALUE!</v>
      </c>
      <c r="G50" s="386" t="e">
        <f t="shared" si="8"/>
        <v>#VALUE!</v>
      </c>
      <c r="H50" s="326"/>
      <c r="I50" s="398">
        <f t="shared" si="0"/>
        <v>0</v>
      </c>
      <c r="J50" s="401" t="str">
        <f>IF(ISERROR(VLOOKUP(MID($O50,1,3),CODE!$B:$G,CODE!$C$1,FALSE))=TRUE,"",VLOOKUP(MID($O50,1,3),CODE!$B:$G,CODE!$C$1,FALSE))</f>
        <v/>
      </c>
      <c r="K50" s="371" t="str">
        <f>IF(ISERROR(VLOOKUP(MID($O50,4,2),CODE!$K:$P,CODE!$L$1,FALSE))=TRUE,"",VLOOKUP(MID($O50,4,2),CODE!$K:$P,CODE!$L$1,FALSE))</f>
        <v/>
      </c>
      <c r="L50" s="371" t="str">
        <f>IF(ISERROR(VLOOKUP($B50,기획현황!$D:$BR,기획현황!$R$1+2,FALSE))=TRUE,"",VLOOKUP($B50,기획현황!$D:$BR,기획현황!$R$1+2,FALSE))</f>
        <v/>
      </c>
      <c r="M50" s="374"/>
      <c r="N50" s="371">
        <f>IF(ISERROR(VLOOKUP($A50,원자재구매리스트!$A:$Z,원자재구매리스트!M$1,FALSE))=TRUE,"",VLOOKUP($A50,원자재구매리스트!$A:$Z,원자재구매리스트!M$1,FALSE))</f>
        <v>0</v>
      </c>
      <c r="O50" s="402">
        <f>IF(ISERROR(VLOOKUP($A50,원자재구매리스트!$A:$Z,원자재구매리스트!N$1,FALSE))=TRUE,"",VLOOKUP($A50,원자재구매리스트!$A:$Z,원자재구매리스트!N$1,FALSE))</f>
        <v>0</v>
      </c>
      <c r="P50" s="407">
        <f>IF(B50="",0,SUMIF(기획현황!$D:$D,원자재구매정보!$B50,기획현황!$AF:$AF))</f>
        <v>0</v>
      </c>
      <c r="Q50" s="373" t="str">
        <f>IF(ISERROR(VLOOKUP($B50,기획현황!$D:$BR,기획현황!$AM$1+2,FALSE))=TRUE,"",VLOOKUP($B50,기획현황!$D:$BR,기획현황!$AM$1+2,FALSE))</f>
        <v/>
      </c>
      <c r="R50" s="789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73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33" t="str">
        <f>IF(ISERROR(VLOOKUP($B50,기획현황!$D:$BR,기획현황!$AV$1+2,FALSE))=TRUE,"",VLOOKUP($B50,기획현황!$D:$BR,기획현황!$AV$1+2,FALSE))</f>
        <v/>
      </c>
      <c r="U50" s="437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08">
        <f t="shared" si="9"/>
        <v>0</v>
      </c>
      <c r="W50" s="415" t="str">
        <f>IF(ISERROR(VLOOKUP($B50,기획현황!$D:$BR,기획현황!$AY$1+2,FALSE))=TRUE,"",VLOOKUP($B50,기획현황!$D:$BR,기획현황!$AY$1+2,FALSE))</f>
        <v/>
      </c>
      <c r="X50" s="416" t="str">
        <f>IF(ISERROR(VLOOKUP($B50,기획현황!$D:$BR,기획현황!$BB$1+2,FALSE))=TRUE,"",VLOOKUP($B50,기획현황!$D:$BR,기획현황!$BB$1+2,FALSE))</f>
        <v/>
      </c>
      <c r="Y50" s="422">
        <f>IF(ISERROR(VLOOKUP($D50,원자재구매리스트!$D:$Y,원자재구매리스트!O$1-3,FALSE))=TRUE,0,VLOOKUP($D50,원자재구매리스트!$D:$Y,원자재구매리스트!O$1-3,FALSE))</f>
        <v>0</v>
      </c>
      <c r="Z50" s="346">
        <f>IF(ISERROR(VLOOKUP($D50,원자재구매리스트!$D:$Y,원자재구매리스트!P$1-3,FALSE))=TRUE,0,VLOOKUP($D50,원자재구매리스트!$D:$Y,원자재구매리스트!P$1-3,FALSE))</f>
        <v>0</v>
      </c>
      <c r="AA50" s="347">
        <f>IF(ISERROR(VLOOKUP($D50,원자재구매리스트!$D:$Y,원자재구매리스트!R$1-3,FALSE))=TRUE,0,VLOOKUP($D50,원자재구매리스트!$D:$Y,원자재구매리스트!R$1-3,FALSE))</f>
        <v>0</v>
      </c>
      <c r="AB50" s="347">
        <f>IF(ISERROR(VLOOKUP($D50,원자재구매리스트!$D:$Y,원자재구매리스트!T$1-3,FALSE))=TRUE,0,VLOOKUP($D50,원자재구매리스트!$D:$Y,원자재구매리스트!T$1-3,FALSE))</f>
        <v>0</v>
      </c>
      <c r="AC50" s="345">
        <f>IF(ISERROR(VLOOKUP($D50,원자재구매리스트!$D:$Y,원자재구매리스트!U$1-3,FALSE))=TRUE,0,VLOOKUP($D50,원자재구매리스트!$D:$Y,원자재구매리스트!U$1-3,FALSE))</f>
        <v>0</v>
      </c>
      <c r="AD50" s="348">
        <f>IF(ISERROR(VLOOKUP($D50,원자재구매리스트!$D:$Z,원자재구매리스트!Z$1-3,FALSE))=TRUE,0,VLOOKUP($D50,원자재구매리스트!$D:$Z,원자재구매리스트!Z$1-3,FALSE))</f>
        <v>0</v>
      </c>
      <c r="AE50" s="816">
        <f>IF(ISERROR(VLOOKUP($D50,원자재구매리스트!$D:$Y,원자재구매리스트!X$1-3,FALSE))=TRUE,0,VLOOKUP($D50,원자재구매리스트!$D:$Y,원자재구매리스트!X$1-3,FALSE))</f>
        <v>0</v>
      </c>
      <c r="AF50" s="819">
        <f t="shared" si="10"/>
        <v>0</v>
      </c>
      <c r="AG50" s="819">
        <f t="shared" si="1"/>
        <v>0</v>
      </c>
    </row>
    <row r="51" spans="1:33" s="319" customFormat="1" ht="52.5" customHeight="1">
      <c r="A51" s="325">
        <f t="shared" si="2"/>
        <v>44</v>
      </c>
      <c r="B51" s="343" t="str">
        <f t="shared" si="3"/>
        <v>SMB-QF-070</v>
      </c>
      <c r="C51" s="297" t="e">
        <f t="shared" si="4"/>
        <v>#VALUE!</v>
      </c>
      <c r="D51" s="297" t="e">
        <f t="shared" si="5"/>
        <v>#VALUE!</v>
      </c>
      <c r="E51" s="386" t="e">
        <f t="shared" si="6"/>
        <v>#VALUE!</v>
      </c>
      <c r="F51" s="386" t="e">
        <f t="shared" si="7"/>
        <v>#VALUE!</v>
      </c>
      <c r="G51" s="386" t="e">
        <f t="shared" si="8"/>
        <v>#VALUE!</v>
      </c>
      <c r="H51" s="326"/>
      <c r="I51" s="398">
        <f t="shared" si="0"/>
        <v>0</v>
      </c>
      <c r="J51" s="401" t="str">
        <f>IF(ISERROR(VLOOKUP(MID($O51,1,3),CODE!$B:$G,CODE!$C$1,FALSE))=TRUE,"",VLOOKUP(MID($O51,1,3),CODE!$B:$G,CODE!$C$1,FALSE))</f>
        <v/>
      </c>
      <c r="K51" s="371" t="str">
        <f>IF(ISERROR(VLOOKUP(MID($O51,4,2),CODE!$K:$P,CODE!$L$1,FALSE))=TRUE,"",VLOOKUP(MID($O51,4,2),CODE!$K:$P,CODE!$L$1,FALSE))</f>
        <v/>
      </c>
      <c r="L51" s="371" t="str">
        <f>IF(ISERROR(VLOOKUP($B51,기획현황!$D:$BR,기획현황!$R$1+2,FALSE))=TRUE,"",VLOOKUP($B51,기획현황!$D:$BR,기획현황!$R$1+2,FALSE))</f>
        <v/>
      </c>
      <c r="M51" s="374"/>
      <c r="N51" s="371">
        <f>IF(ISERROR(VLOOKUP($A51,원자재구매리스트!$A:$Z,원자재구매리스트!M$1,FALSE))=TRUE,"",VLOOKUP($A51,원자재구매리스트!$A:$Z,원자재구매리스트!M$1,FALSE))</f>
        <v>0</v>
      </c>
      <c r="O51" s="402">
        <f>IF(ISERROR(VLOOKUP($A51,원자재구매리스트!$A:$Z,원자재구매리스트!N$1,FALSE))=TRUE,"",VLOOKUP($A51,원자재구매리스트!$A:$Z,원자재구매리스트!N$1,FALSE))</f>
        <v>0</v>
      </c>
      <c r="P51" s="407">
        <f>IF(B51="",0,SUMIF(기획현황!$D:$D,원자재구매정보!$B51,기획현황!$AF:$AF))</f>
        <v>0</v>
      </c>
      <c r="Q51" s="373" t="str">
        <f>IF(ISERROR(VLOOKUP($B51,기획현황!$D:$BR,기획현황!$AM$1+2,FALSE))=TRUE,"",VLOOKUP($B51,기획현황!$D:$BR,기획현황!$AM$1+2,FALSE))</f>
        <v/>
      </c>
      <c r="R51" s="789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73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33" t="str">
        <f>IF(ISERROR(VLOOKUP($B51,기획현황!$D:$BR,기획현황!$AV$1+2,FALSE))=TRUE,"",VLOOKUP($B51,기획현황!$D:$BR,기획현황!$AV$1+2,FALSE))</f>
        <v/>
      </c>
      <c r="U51" s="437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08">
        <f t="shared" si="9"/>
        <v>0</v>
      </c>
      <c r="W51" s="415" t="str">
        <f>IF(ISERROR(VLOOKUP($B51,기획현황!$D:$BR,기획현황!$AY$1+2,FALSE))=TRUE,"",VLOOKUP($B51,기획현황!$D:$BR,기획현황!$AY$1+2,FALSE))</f>
        <v/>
      </c>
      <c r="X51" s="416" t="str">
        <f>IF(ISERROR(VLOOKUP($B51,기획현황!$D:$BR,기획현황!$BB$1+2,FALSE))=TRUE,"",VLOOKUP($B51,기획현황!$D:$BR,기획현황!$BB$1+2,FALSE))</f>
        <v/>
      </c>
      <c r="Y51" s="422">
        <f>IF(ISERROR(VLOOKUP($D51,원자재구매리스트!$D:$Y,원자재구매리스트!O$1-3,FALSE))=TRUE,0,VLOOKUP($D51,원자재구매리스트!$D:$Y,원자재구매리스트!O$1-3,FALSE))</f>
        <v>0</v>
      </c>
      <c r="Z51" s="346">
        <f>IF(ISERROR(VLOOKUP($D51,원자재구매리스트!$D:$Y,원자재구매리스트!P$1-3,FALSE))=TRUE,0,VLOOKUP($D51,원자재구매리스트!$D:$Y,원자재구매리스트!P$1-3,FALSE))</f>
        <v>0</v>
      </c>
      <c r="AA51" s="347">
        <f>IF(ISERROR(VLOOKUP($D51,원자재구매리스트!$D:$Y,원자재구매리스트!R$1-3,FALSE))=TRUE,0,VLOOKUP($D51,원자재구매리스트!$D:$Y,원자재구매리스트!R$1-3,FALSE))</f>
        <v>0</v>
      </c>
      <c r="AB51" s="347">
        <f>IF(ISERROR(VLOOKUP($D51,원자재구매리스트!$D:$Y,원자재구매리스트!T$1-3,FALSE))=TRUE,0,VLOOKUP($D51,원자재구매리스트!$D:$Y,원자재구매리스트!T$1-3,FALSE))</f>
        <v>0</v>
      </c>
      <c r="AC51" s="345">
        <f>IF(ISERROR(VLOOKUP($D51,원자재구매리스트!$D:$Y,원자재구매리스트!U$1-3,FALSE))=TRUE,0,VLOOKUP($D51,원자재구매리스트!$D:$Y,원자재구매리스트!U$1-3,FALSE))</f>
        <v>0</v>
      </c>
      <c r="AD51" s="348">
        <f>IF(ISERROR(VLOOKUP($D51,원자재구매리스트!$D:$Z,원자재구매리스트!Z$1-3,FALSE))=TRUE,0,VLOOKUP($D51,원자재구매리스트!$D:$Z,원자재구매리스트!Z$1-3,FALSE))</f>
        <v>0</v>
      </c>
      <c r="AE51" s="816">
        <f>IF(ISERROR(VLOOKUP($D51,원자재구매리스트!$D:$Y,원자재구매리스트!X$1-3,FALSE))=TRUE,0,VLOOKUP($D51,원자재구매리스트!$D:$Y,원자재구매리스트!X$1-3,FALSE))</f>
        <v>0</v>
      </c>
      <c r="AF51" s="819">
        <f t="shared" si="10"/>
        <v>0</v>
      </c>
      <c r="AG51" s="819">
        <f t="shared" si="1"/>
        <v>0</v>
      </c>
    </row>
    <row r="52" spans="1:33" s="319" customFormat="1" ht="52.5" customHeight="1">
      <c r="A52" s="325">
        <f t="shared" si="2"/>
        <v>45</v>
      </c>
      <c r="B52" s="343" t="str">
        <f t="shared" si="3"/>
        <v>SMB-QF-070</v>
      </c>
      <c r="C52" s="297" t="e">
        <f t="shared" si="4"/>
        <v>#VALUE!</v>
      </c>
      <c r="D52" s="297" t="e">
        <f t="shared" si="5"/>
        <v>#VALUE!</v>
      </c>
      <c r="E52" s="386" t="e">
        <f t="shared" si="6"/>
        <v>#VALUE!</v>
      </c>
      <c r="F52" s="386" t="e">
        <f t="shared" si="7"/>
        <v>#VALUE!</v>
      </c>
      <c r="G52" s="386" t="e">
        <f t="shared" si="8"/>
        <v>#VALUE!</v>
      </c>
      <c r="H52" s="326"/>
      <c r="I52" s="398">
        <f t="shared" si="0"/>
        <v>0</v>
      </c>
      <c r="J52" s="401" t="str">
        <f>IF(ISERROR(VLOOKUP(MID($O52,1,3),CODE!$B:$G,CODE!$C$1,FALSE))=TRUE,"",VLOOKUP(MID($O52,1,3),CODE!$B:$G,CODE!$C$1,FALSE))</f>
        <v/>
      </c>
      <c r="K52" s="371" t="str">
        <f>IF(ISERROR(VLOOKUP(MID($O52,4,2),CODE!$K:$P,CODE!$L$1,FALSE))=TRUE,"",VLOOKUP(MID($O52,4,2),CODE!$K:$P,CODE!$L$1,FALSE))</f>
        <v/>
      </c>
      <c r="L52" s="371" t="str">
        <f>IF(ISERROR(VLOOKUP($B52,기획현황!$D:$BR,기획현황!$R$1+2,FALSE))=TRUE,"",VLOOKUP($B52,기획현황!$D:$BR,기획현황!$R$1+2,FALSE))</f>
        <v/>
      </c>
      <c r="M52" s="374"/>
      <c r="N52" s="371">
        <f>IF(ISERROR(VLOOKUP($A52,원자재구매리스트!$A:$Z,원자재구매리스트!M$1,FALSE))=TRUE,"",VLOOKUP($A52,원자재구매리스트!$A:$Z,원자재구매리스트!M$1,FALSE))</f>
        <v>0</v>
      </c>
      <c r="O52" s="402">
        <f>IF(ISERROR(VLOOKUP($A52,원자재구매리스트!$A:$Z,원자재구매리스트!N$1,FALSE))=TRUE,"",VLOOKUP($A52,원자재구매리스트!$A:$Z,원자재구매리스트!N$1,FALSE))</f>
        <v>0</v>
      </c>
      <c r="P52" s="407">
        <f>IF(B52="",0,SUMIF(기획현황!$D:$D,원자재구매정보!$B52,기획현황!$AF:$AF))</f>
        <v>0</v>
      </c>
      <c r="Q52" s="373" t="str">
        <f>IF(ISERROR(VLOOKUP($B52,기획현황!$D:$BR,기획현황!$AM$1+2,FALSE))=TRUE,"",VLOOKUP($B52,기획현황!$D:$BR,기획현황!$AM$1+2,FALSE))</f>
        <v/>
      </c>
      <c r="R52" s="789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73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33" t="str">
        <f>IF(ISERROR(VLOOKUP($B52,기획현황!$D:$BR,기획현황!$AV$1+2,FALSE))=TRUE,"",VLOOKUP($B52,기획현황!$D:$BR,기획현황!$AV$1+2,FALSE))</f>
        <v/>
      </c>
      <c r="U52" s="437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08">
        <f t="shared" si="9"/>
        <v>0</v>
      </c>
      <c r="W52" s="415" t="str">
        <f>IF(ISERROR(VLOOKUP($B52,기획현황!$D:$BR,기획현황!$AY$1+2,FALSE))=TRUE,"",VLOOKUP($B52,기획현황!$D:$BR,기획현황!$AY$1+2,FALSE))</f>
        <v/>
      </c>
      <c r="X52" s="416" t="str">
        <f>IF(ISERROR(VLOOKUP($B52,기획현황!$D:$BR,기획현황!$BB$1+2,FALSE))=TRUE,"",VLOOKUP($B52,기획현황!$D:$BR,기획현황!$BB$1+2,FALSE))</f>
        <v/>
      </c>
      <c r="Y52" s="422">
        <f>IF(ISERROR(VLOOKUP($D52,원자재구매리스트!$D:$Y,원자재구매리스트!O$1-3,FALSE))=TRUE,0,VLOOKUP($D52,원자재구매리스트!$D:$Y,원자재구매리스트!O$1-3,FALSE))</f>
        <v>0</v>
      </c>
      <c r="Z52" s="346">
        <f>IF(ISERROR(VLOOKUP($D52,원자재구매리스트!$D:$Y,원자재구매리스트!P$1-3,FALSE))=TRUE,0,VLOOKUP($D52,원자재구매리스트!$D:$Y,원자재구매리스트!P$1-3,FALSE))</f>
        <v>0</v>
      </c>
      <c r="AA52" s="347">
        <f>IF(ISERROR(VLOOKUP($D52,원자재구매리스트!$D:$Y,원자재구매리스트!R$1-3,FALSE))=TRUE,0,VLOOKUP($D52,원자재구매리스트!$D:$Y,원자재구매리스트!R$1-3,FALSE))</f>
        <v>0</v>
      </c>
      <c r="AB52" s="347">
        <f>IF(ISERROR(VLOOKUP($D52,원자재구매리스트!$D:$Y,원자재구매리스트!T$1-3,FALSE))=TRUE,0,VLOOKUP($D52,원자재구매리스트!$D:$Y,원자재구매리스트!T$1-3,FALSE))</f>
        <v>0</v>
      </c>
      <c r="AC52" s="345">
        <f>IF(ISERROR(VLOOKUP($D52,원자재구매리스트!$D:$Y,원자재구매리스트!U$1-3,FALSE))=TRUE,0,VLOOKUP($D52,원자재구매리스트!$D:$Y,원자재구매리스트!U$1-3,FALSE))</f>
        <v>0</v>
      </c>
      <c r="AD52" s="348">
        <f>IF(ISERROR(VLOOKUP($D52,원자재구매리스트!$D:$Z,원자재구매리스트!Z$1-3,FALSE))=TRUE,0,VLOOKUP($D52,원자재구매리스트!$D:$Z,원자재구매리스트!Z$1-3,FALSE))</f>
        <v>0</v>
      </c>
      <c r="AE52" s="816">
        <f>IF(ISERROR(VLOOKUP($D52,원자재구매리스트!$D:$Y,원자재구매리스트!X$1-3,FALSE))=TRUE,0,VLOOKUP($D52,원자재구매리스트!$D:$Y,원자재구매리스트!X$1-3,FALSE))</f>
        <v>0</v>
      </c>
      <c r="AF52" s="819">
        <f t="shared" si="10"/>
        <v>0</v>
      </c>
      <c r="AG52" s="819">
        <f t="shared" si="1"/>
        <v>0</v>
      </c>
    </row>
    <row r="53" spans="1:33" s="319" customFormat="1" ht="52.5" customHeight="1">
      <c r="A53" s="325">
        <f t="shared" si="2"/>
        <v>46</v>
      </c>
      <c r="B53" s="343" t="str">
        <f t="shared" si="3"/>
        <v>SMB-QF-070</v>
      </c>
      <c r="C53" s="297" t="e">
        <f t="shared" si="4"/>
        <v>#VALUE!</v>
      </c>
      <c r="D53" s="297" t="e">
        <f t="shared" si="5"/>
        <v>#VALUE!</v>
      </c>
      <c r="E53" s="386" t="e">
        <f t="shared" si="6"/>
        <v>#VALUE!</v>
      </c>
      <c r="F53" s="386" t="e">
        <f t="shared" si="7"/>
        <v>#VALUE!</v>
      </c>
      <c r="G53" s="386" t="e">
        <f t="shared" si="8"/>
        <v>#VALUE!</v>
      </c>
      <c r="H53" s="326"/>
      <c r="I53" s="398">
        <f t="shared" si="0"/>
        <v>0</v>
      </c>
      <c r="J53" s="401" t="str">
        <f>IF(ISERROR(VLOOKUP(MID($O53,1,3),CODE!$B:$G,CODE!$C$1,FALSE))=TRUE,"",VLOOKUP(MID($O53,1,3),CODE!$B:$G,CODE!$C$1,FALSE))</f>
        <v/>
      </c>
      <c r="K53" s="371" t="str">
        <f>IF(ISERROR(VLOOKUP(MID($O53,4,2),CODE!$K:$P,CODE!$L$1,FALSE))=TRUE,"",VLOOKUP(MID($O53,4,2),CODE!$K:$P,CODE!$L$1,FALSE))</f>
        <v/>
      </c>
      <c r="L53" s="371" t="str">
        <f>IF(ISERROR(VLOOKUP($B53,기획현황!$D:$BR,기획현황!$R$1+2,FALSE))=TRUE,"",VLOOKUP($B53,기획현황!$D:$BR,기획현황!$R$1+2,FALSE))</f>
        <v/>
      </c>
      <c r="M53" s="374"/>
      <c r="N53" s="371">
        <f>IF(ISERROR(VLOOKUP($A53,원자재구매리스트!$A:$Z,원자재구매리스트!M$1,FALSE))=TRUE,"",VLOOKUP($A53,원자재구매리스트!$A:$Z,원자재구매리스트!M$1,FALSE))</f>
        <v>0</v>
      </c>
      <c r="O53" s="402">
        <f>IF(ISERROR(VLOOKUP($A53,원자재구매리스트!$A:$Z,원자재구매리스트!N$1,FALSE))=TRUE,"",VLOOKUP($A53,원자재구매리스트!$A:$Z,원자재구매리스트!N$1,FALSE))</f>
        <v>0</v>
      </c>
      <c r="P53" s="407">
        <f>IF(B53="",0,SUMIF(기획현황!$D:$D,원자재구매정보!$B53,기획현황!$AF:$AF))</f>
        <v>0</v>
      </c>
      <c r="Q53" s="373" t="str">
        <f>IF(ISERROR(VLOOKUP($B53,기획현황!$D:$BR,기획현황!$AM$1+2,FALSE))=TRUE,"",VLOOKUP($B53,기획현황!$D:$BR,기획현황!$AM$1+2,FALSE))</f>
        <v/>
      </c>
      <c r="R53" s="789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73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33" t="str">
        <f>IF(ISERROR(VLOOKUP($B53,기획현황!$D:$BR,기획현황!$AV$1+2,FALSE))=TRUE,"",VLOOKUP($B53,기획현황!$D:$BR,기획현황!$AV$1+2,FALSE))</f>
        <v/>
      </c>
      <c r="U53" s="437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08">
        <f t="shared" si="9"/>
        <v>0</v>
      </c>
      <c r="W53" s="415" t="str">
        <f>IF(ISERROR(VLOOKUP($B53,기획현황!$D:$BR,기획현황!$AY$1+2,FALSE))=TRUE,"",VLOOKUP($B53,기획현황!$D:$BR,기획현황!$AY$1+2,FALSE))</f>
        <v/>
      </c>
      <c r="X53" s="416" t="str">
        <f>IF(ISERROR(VLOOKUP($B53,기획현황!$D:$BR,기획현황!$BB$1+2,FALSE))=TRUE,"",VLOOKUP($B53,기획현황!$D:$BR,기획현황!$BB$1+2,FALSE))</f>
        <v/>
      </c>
      <c r="Y53" s="422">
        <f>IF(ISERROR(VLOOKUP($D53,원자재구매리스트!$D:$Y,원자재구매리스트!O$1-3,FALSE))=TRUE,0,VLOOKUP($D53,원자재구매리스트!$D:$Y,원자재구매리스트!O$1-3,FALSE))</f>
        <v>0</v>
      </c>
      <c r="Z53" s="346">
        <f>IF(ISERROR(VLOOKUP($D53,원자재구매리스트!$D:$Y,원자재구매리스트!P$1-3,FALSE))=TRUE,0,VLOOKUP($D53,원자재구매리스트!$D:$Y,원자재구매리스트!P$1-3,FALSE))</f>
        <v>0</v>
      </c>
      <c r="AA53" s="347">
        <f>IF(ISERROR(VLOOKUP($D53,원자재구매리스트!$D:$Y,원자재구매리스트!R$1-3,FALSE))=TRUE,0,VLOOKUP($D53,원자재구매리스트!$D:$Y,원자재구매리스트!R$1-3,FALSE))</f>
        <v>0</v>
      </c>
      <c r="AB53" s="347">
        <f>IF(ISERROR(VLOOKUP($D53,원자재구매리스트!$D:$Y,원자재구매리스트!T$1-3,FALSE))=TRUE,0,VLOOKUP($D53,원자재구매리스트!$D:$Y,원자재구매리스트!T$1-3,FALSE))</f>
        <v>0</v>
      </c>
      <c r="AC53" s="345">
        <f>IF(ISERROR(VLOOKUP($D53,원자재구매리스트!$D:$Y,원자재구매리스트!U$1-3,FALSE))=TRUE,0,VLOOKUP($D53,원자재구매리스트!$D:$Y,원자재구매리스트!U$1-3,FALSE))</f>
        <v>0</v>
      </c>
      <c r="AD53" s="348">
        <f>IF(ISERROR(VLOOKUP($D53,원자재구매리스트!$D:$Z,원자재구매리스트!Z$1-3,FALSE))=TRUE,0,VLOOKUP($D53,원자재구매리스트!$D:$Z,원자재구매리스트!Z$1-3,FALSE))</f>
        <v>0</v>
      </c>
      <c r="AE53" s="816">
        <f>IF(ISERROR(VLOOKUP($D53,원자재구매리스트!$D:$Y,원자재구매리스트!X$1-3,FALSE))=TRUE,0,VLOOKUP($D53,원자재구매리스트!$D:$Y,원자재구매리스트!X$1-3,FALSE))</f>
        <v>0</v>
      </c>
      <c r="AF53" s="819">
        <f t="shared" si="10"/>
        <v>0</v>
      </c>
      <c r="AG53" s="819">
        <f t="shared" si="1"/>
        <v>0</v>
      </c>
    </row>
    <row r="54" spans="1:33" s="319" customFormat="1" ht="52.5" customHeight="1">
      <c r="A54" s="325">
        <f t="shared" si="2"/>
        <v>47</v>
      </c>
      <c r="B54" s="343" t="str">
        <f t="shared" si="3"/>
        <v>SMB-QF-070</v>
      </c>
      <c r="C54" s="297" t="e">
        <f t="shared" si="4"/>
        <v>#VALUE!</v>
      </c>
      <c r="D54" s="297" t="e">
        <f t="shared" si="5"/>
        <v>#VALUE!</v>
      </c>
      <c r="E54" s="386" t="e">
        <f t="shared" si="6"/>
        <v>#VALUE!</v>
      </c>
      <c r="F54" s="386" t="e">
        <f t="shared" si="7"/>
        <v>#VALUE!</v>
      </c>
      <c r="G54" s="386" t="e">
        <f t="shared" si="8"/>
        <v>#VALUE!</v>
      </c>
      <c r="H54" s="326"/>
      <c r="I54" s="398">
        <f t="shared" si="0"/>
        <v>0</v>
      </c>
      <c r="J54" s="401" t="str">
        <f>IF(ISERROR(VLOOKUP(MID($O54,1,3),CODE!$B:$G,CODE!$C$1,FALSE))=TRUE,"",VLOOKUP(MID($O54,1,3),CODE!$B:$G,CODE!$C$1,FALSE))</f>
        <v/>
      </c>
      <c r="K54" s="371" t="str">
        <f>IF(ISERROR(VLOOKUP(MID($O54,4,2),CODE!$K:$P,CODE!$L$1,FALSE))=TRUE,"",VLOOKUP(MID($O54,4,2),CODE!$K:$P,CODE!$L$1,FALSE))</f>
        <v/>
      </c>
      <c r="L54" s="371" t="str">
        <f>IF(ISERROR(VLOOKUP($B54,기획현황!$D:$BR,기획현황!$R$1+2,FALSE))=TRUE,"",VLOOKUP($B54,기획현황!$D:$BR,기획현황!$R$1+2,FALSE))</f>
        <v/>
      </c>
      <c r="M54" s="374"/>
      <c r="N54" s="371">
        <f>IF(ISERROR(VLOOKUP($A54,원자재구매리스트!$A:$Z,원자재구매리스트!M$1,FALSE))=TRUE,"",VLOOKUP($A54,원자재구매리스트!$A:$Z,원자재구매리스트!M$1,FALSE))</f>
        <v>0</v>
      </c>
      <c r="O54" s="402">
        <f>IF(ISERROR(VLOOKUP($A54,원자재구매리스트!$A:$Z,원자재구매리스트!N$1,FALSE))=TRUE,"",VLOOKUP($A54,원자재구매리스트!$A:$Z,원자재구매리스트!N$1,FALSE))</f>
        <v>0</v>
      </c>
      <c r="P54" s="407">
        <f>IF(B54="",0,SUMIF(기획현황!$D:$D,원자재구매정보!$B54,기획현황!$AF:$AF))</f>
        <v>0</v>
      </c>
      <c r="Q54" s="373" t="str">
        <f>IF(ISERROR(VLOOKUP($B54,기획현황!$D:$BR,기획현황!$AM$1+2,FALSE))=TRUE,"",VLOOKUP($B54,기획현황!$D:$BR,기획현황!$AM$1+2,FALSE))</f>
        <v/>
      </c>
      <c r="R54" s="789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73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33" t="str">
        <f>IF(ISERROR(VLOOKUP($B54,기획현황!$D:$BR,기획현황!$AV$1+2,FALSE))=TRUE,"",VLOOKUP($B54,기획현황!$D:$BR,기획현황!$AV$1+2,FALSE))</f>
        <v/>
      </c>
      <c r="U54" s="437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08">
        <f t="shared" si="9"/>
        <v>0</v>
      </c>
      <c r="W54" s="415" t="str">
        <f>IF(ISERROR(VLOOKUP($B54,기획현황!$D:$BR,기획현황!$AY$1+2,FALSE))=TRUE,"",VLOOKUP($B54,기획현황!$D:$BR,기획현황!$AY$1+2,FALSE))</f>
        <v/>
      </c>
      <c r="X54" s="416" t="str">
        <f>IF(ISERROR(VLOOKUP($B54,기획현황!$D:$BR,기획현황!$BB$1+2,FALSE))=TRUE,"",VLOOKUP($B54,기획현황!$D:$BR,기획현황!$BB$1+2,FALSE))</f>
        <v/>
      </c>
      <c r="Y54" s="422">
        <f>IF(ISERROR(VLOOKUP($D54,원자재구매리스트!$D:$Y,원자재구매리스트!O$1-3,FALSE))=TRUE,0,VLOOKUP($D54,원자재구매리스트!$D:$Y,원자재구매리스트!O$1-3,FALSE))</f>
        <v>0</v>
      </c>
      <c r="Z54" s="346">
        <f>IF(ISERROR(VLOOKUP($D54,원자재구매리스트!$D:$Y,원자재구매리스트!P$1-3,FALSE))=TRUE,0,VLOOKUP($D54,원자재구매리스트!$D:$Y,원자재구매리스트!P$1-3,FALSE))</f>
        <v>0</v>
      </c>
      <c r="AA54" s="347">
        <f>IF(ISERROR(VLOOKUP($D54,원자재구매리스트!$D:$Y,원자재구매리스트!R$1-3,FALSE))=TRUE,0,VLOOKUP($D54,원자재구매리스트!$D:$Y,원자재구매리스트!R$1-3,FALSE))</f>
        <v>0</v>
      </c>
      <c r="AB54" s="347">
        <f>IF(ISERROR(VLOOKUP($D54,원자재구매리스트!$D:$Y,원자재구매리스트!T$1-3,FALSE))=TRUE,0,VLOOKUP($D54,원자재구매리스트!$D:$Y,원자재구매리스트!T$1-3,FALSE))</f>
        <v>0</v>
      </c>
      <c r="AC54" s="345">
        <f>IF(ISERROR(VLOOKUP($D54,원자재구매리스트!$D:$Y,원자재구매리스트!U$1-3,FALSE))=TRUE,0,VLOOKUP($D54,원자재구매리스트!$D:$Y,원자재구매리스트!U$1-3,FALSE))</f>
        <v>0</v>
      </c>
      <c r="AD54" s="348">
        <f>IF(ISERROR(VLOOKUP($D54,원자재구매리스트!$D:$Z,원자재구매리스트!Z$1-3,FALSE))=TRUE,0,VLOOKUP($D54,원자재구매리스트!$D:$Z,원자재구매리스트!Z$1-3,FALSE))</f>
        <v>0</v>
      </c>
      <c r="AE54" s="816">
        <f>IF(ISERROR(VLOOKUP($D54,원자재구매리스트!$D:$Y,원자재구매리스트!X$1-3,FALSE))=TRUE,0,VLOOKUP($D54,원자재구매리스트!$D:$Y,원자재구매리스트!X$1-3,FALSE))</f>
        <v>0</v>
      </c>
      <c r="AF54" s="819">
        <f t="shared" si="10"/>
        <v>0</v>
      </c>
      <c r="AG54" s="819">
        <f t="shared" si="1"/>
        <v>0</v>
      </c>
    </row>
    <row r="55" spans="1:33" s="319" customFormat="1" ht="52.5" customHeight="1">
      <c r="A55" s="325">
        <f t="shared" si="2"/>
        <v>48</v>
      </c>
      <c r="B55" s="343" t="str">
        <f t="shared" si="3"/>
        <v>SMB-QF-070</v>
      </c>
      <c r="C55" s="297" t="e">
        <f t="shared" si="4"/>
        <v>#VALUE!</v>
      </c>
      <c r="D55" s="297" t="e">
        <f t="shared" si="5"/>
        <v>#VALUE!</v>
      </c>
      <c r="E55" s="386" t="e">
        <f t="shared" si="6"/>
        <v>#VALUE!</v>
      </c>
      <c r="F55" s="386" t="e">
        <f t="shared" si="7"/>
        <v>#VALUE!</v>
      </c>
      <c r="G55" s="386" t="e">
        <f t="shared" si="8"/>
        <v>#VALUE!</v>
      </c>
      <c r="H55" s="326"/>
      <c r="I55" s="398">
        <f t="shared" si="0"/>
        <v>0</v>
      </c>
      <c r="J55" s="401" t="str">
        <f>IF(ISERROR(VLOOKUP(MID($O55,1,3),CODE!$B:$G,CODE!$C$1,FALSE))=TRUE,"",VLOOKUP(MID($O55,1,3),CODE!$B:$G,CODE!$C$1,FALSE))</f>
        <v/>
      </c>
      <c r="K55" s="371" t="str">
        <f>IF(ISERROR(VLOOKUP(MID($O55,4,2),CODE!$K:$P,CODE!$L$1,FALSE))=TRUE,"",VLOOKUP(MID($O55,4,2),CODE!$K:$P,CODE!$L$1,FALSE))</f>
        <v/>
      </c>
      <c r="L55" s="371" t="str">
        <f>IF(ISERROR(VLOOKUP($B55,기획현황!$D:$BR,기획현황!$R$1+2,FALSE))=TRUE,"",VLOOKUP($B55,기획현황!$D:$BR,기획현황!$R$1+2,FALSE))</f>
        <v/>
      </c>
      <c r="M55" s="374"/>
      <c r="N55" s="371">
        <f>IF(ISERROR(VLOOKUP($A55,원자재구매리스트!$A:$Z,원자재구매리스트!M$1,FALSE))=TRUE,"",VLOOKUP($A55,원자재구매리스트!$A:$Z,원자재구매리스트!M$1,FALSE))</f>
        <v>0</v>
      </c>
      <c r="O55" s="402">
        <f>IF(ISERROR(VLOOKUP($A55,원자재구매리스트!$A:$Z,원자재구매리스트!N$1,FALSE))=TRUE,"",VLOOKUP($A55,원자재구매리스트!$A:$Z,원자재구매리스트!N$1,FALSE))</f>
        <v>0</v>
      </c>
      <c r="P55" s="407">
        <f>IF(B55="",0,SUMIF(기획현황!$D:$D,원자재구매정보!$B55,기획현황!$AF:$AF))</f>
        <v>0</v>
      </c>
      <c r="Q55" s="373" t="str">
        <f>IF(ISERROR(VLOOKUP($B55,기획현황!$D:$BR,기획현황!$AM$1+2,FALSE))=TRUE,"",VLOOKUP($B55,기획현황!$D:$BR,기획현황!$AM$1+2,FALSE))</f>
        <v/>
      </c>
      <c r="R55" s="789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73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33" t="str">
        <f>IF(ISERROR(VLOOKUP($B55,기획현황!$D:$BR,기획현황!$AV$1+2,FALSE))=TRUE,"",VLOOKUP($B55,기획현황!$D:$BR,기획현황!$AV$1+2,FALSE))</f>
        <v/>
      </c>
      <c r="U55" s="437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08">
        <f t="shared" si="9"/>
        <v>0</v>
      </c>
      <c r="W55" s="415" t="str">
        <f>IF(ISERROR(VLOOKUP($B55,기획현황!$D:$BR,기획현황!$AY$1+2,FALSE))=TRUE,"",VLOOKUP($B55,기획현황!$D:$BR,기획현황!$AY$1+2,FALSE))</f>
        <v/>
      </c>
      <c r="X55" s="416" t="str">
        <f>IF(ISERROR(VLOOKUP($B55,기획현황!$D:$BR,기획현황!$BB$1+2,FALSE))=TRUE,"",VLOOKUP($B55,기획현황!$D:$BR,기획현황!$BB$1+2,FALSE))</f>
        <v/>
      </c>
      <c r="Y55" s="422">
        <f>IF(ISERROR(VLOOKUP($D55,원자재구매리스트!$D:$Y,원자재구매리스트!O$1-3,FALSE))=TRUE,0,VLOOKUP($D55,원자재구매리스트!$D:$Y,원자재구매리스트!O$1-3,FALSE))</f>
        <v>0</v>
      </c>
      <c r="Z55" s="346">
        <f>IF(ISERROR(VLOOKUP($D55,원자재구매리스트!$D:$Y,원자재구매리스트!P$1-3,FALSE))=TRUE,0,VLOOKUP($D55,원자재구매리스트!$D:$Y,원자재구매리스트!P$1-3,FALSE))</f>
        <v>0</v>
      </c>
      <c r="AA55" s="347">
        <f>IF(ISERROR(VLOOKUP($D55,원자재구매리스트!$D:$Y,원자재구매리스트!R$1-3,FALSE))=TRUE,0,VLOOKUP($D55,원자재구매리스트!$D:$Y,원자재구매리스트!R$1-3,FALSE))</f>
        <v>0</v>
      </c>
      <c r="AB55" s="347">
        <f>IF(ISERROR(VLOOKUP($D55,원자재구매리스트!$D:$Y,원자재구매리스트!T$1-3,FALSE))=TRUE,0,VLOOKUP($D55,원자재구매리스트!$D:$Y,원자재구매리스트!T$1-3,FALSE))</f>
        <v>0</v>
      </c>
      <c r="AC55" s="345">
        <f>IF(ISERROR(VLOOKUP($D55,원자재구매리스트!$D:$Y,원자재구매리스트!U$1-3,FALSE))=TRUE,0,VLOOKUP($D55,원자재구매리스트!$D:$Y,원자재구매리스트!U$1-3,FALSE))</f>
        <v>0</v>
      </c>
      <c r="AD55" s="348">
        <f>IF(ISERROR(VLOOKUP($D55,원자재구매리스트!$D:$Z,원자재구매리스트!Z$1-3,FALSE))=TRUE,0,VLOOKUP($D55,원자재구매리스트!$D:$Z,원자재구매리스트!Z$1-3,FALSE))</f>
        <v>0</v>
      </c>
      <c r="AE55" s="816">
        <f>IF(ISERROR(VLOOKUP($D55,원자재구매리스트!$D:$Y,원자재구매리스트!X$1-3,FALSE))=TRUE,0,VLOOKUP($D55,원자재구매리스트!$D:$Y,원자재구매리스트!X$1-3,FALSE))</f>
        <v>0</v>
      </c>
      <c r="AF55" s="819">
        <f t="shared" si="10"/>
        <v>0</v>
      </c>
      <c r="AG55" s="819">
        <f t="shared" si="1"/>
        <v>0</v>
      </c>
    </row>
    <row r="56" spans="1:33" s="319" customFormat="1" ht="52.5" customHeight="1">
      <c r="A56" s="325">
        <f t="shared" si="2"/>
        <v>49</v>
      </c>
      <c r="B56" s="343" t="str">
        <f t="shared" si="3"/>
        <v>SMB-QF-070</v>
      </c>
      <c r="C56" s="297" t="e">
        <f t="shared" si="4"/>
        <v>#VALUE!</v>
      </c>
      <c r="D56" s="297" t="e">
        <f t="shared" si="5"/>
        <v>#VALUE!</v>
      </c>
      <c r="E56" s="386" t="e">
        <f t="shared" si="6"/>
        <v>#VALUE!</v>
      </c>
      <c r="F56" s="386" t="e">
        <f t="shared" si="7"/>
        <v>#VALUE!</v>
      </c>
      <c r="G56" s="386" t="e">
        <f t="shared" si="8"/>
        <v>#VALUE!</v>
      </c>
      <c r="H56" s="326"/>
      <c r="I56" s="398">
        <f t="shared" si="0"/>
        <v>0</v>
      </c>
      <c r="J56" s="401" t="str">
        <f>IF(ISERROR(VLOOKUP(MID($O56,1,3),CODE!$B:$G,CODE!$C$1,FALSE))=TRUE,"",VLOOKUP(MID($O56,1,3),CODE!$B:$G,CODE!$C$1,FALSE))</f>
        <v/>
      </c>
      <c r="K56" s="371" t="str">
        <f>IF(ISERROR(VLOOKUP(MID($O56,4,2),CODE!$K:$P,CODE!$L$1,FALSE))=TRUE,"",VLOOKUP(MID($O56,4,2),CODE!$K:$P,CODE!$L$1,FALSE))</f>
        <v/>
      </c>
      <c r="L56" s="371" t="str">
        <f>IF(ISERROR(VLOOKUP($B56,기획현황!$D:$BR,기획현황!$R$1+2,FALSE))=TRUE,"",VLOOKUP($B56,기획현황!$D:$BR,기획현황!$R$1+2,FALSE))</f>
        <v/>
      </c>
      <c r="M56" s="374"/>
      <c r="N56" s="371">
        <f>IF(ISERROR(VLOOKUP($A56,원자재구매리스트!$A:$Z,원자재구매리스트!M$1,FALSE))=TRUE,"",VLOOKUP($A56,원자재구매리스트!$A:$Z,원자재구매리스트!M$1,FALSE))</f>
        <v>0</v>
      </c>
      <c r="O56" s="402">
        <f>IF(ISERROR(VLOOKUP($A56,원자재구매리스트!$A:$Z,원자재구매리스트!N$1,FALSE))=TRUE,"",VLOOKUP($A56,원자재구매리스트!$A:$Z,원자재구매리스트!N$1,FALSE))</f>
        <v>0</v>
      </c>
      <c r="P56" s="407">
        <f>IF(B56="",0,SUMIF(기획현황!$D:$D,원자재구매정보!$B56,기획현황!$AF:$AF))</f>
        <v>0</v>
      </c>
      <c r="Q56" s="373" t="str">
        <f>IF(ISERROR(VLOOKUP($B56,기획현황!$D:$BR,기획현황!$AM$1+2,FALSE))=TRUE,"",VLOOKUP($B56,기획현황!$D:$BR,기획현황!$AM$1+2,FALSE))</f>
        <v/>
      </c>
      <c r="R56" s="789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73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33" t="str">
        <f>IF(ISERROR(VLOOKUP($B56,기획현황!$D:$BR,기획현황!$AV$1+2,FALSE))=TRUE,"",VLOOKUP($B56,기획현황!$D:$BR,기획현황!$AV$1+2,FALSE))</f>
        <v/>
      </c>
      <c r="U56" s="437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08">
        <f t="shared" si="9"/>
        <v>0</v>
      </c>
      <c r="W56" s="415" t="str">
        <f>IF(ISERROR(VLOOKUP($B56,기획현황!$D:$BR,기획현황!$AY$1+2,FALSE))=TRUE,"",VLOOKUP($B56,기획현황!$D:$BR,기획현황!$AY$1+2,FALSE))</f>
        <v/>
      </c>
      <c r="X56" s="416" t="str">
        <f>IF(ISERROR(VLOOKUP($B56,기획현황!$D:$BR,기획현황!$BB$1+2,FALSE))=TRUE,"",VLOOKUP($B56,기획현황!$D:$BR,기획현황!$BB$1+2,FALSE))</f>
        <v/>
      </c>
      <c r="Y56" s="422">
        <f>IF(ISERROR(VLOOKUP($D56,원자재구매리스트!$D:$Y,원자재구매리스트!O$1-3,FALSE))=TRUE,0,VLOOKUP($D56,원자재구매리스트!$D:$Y,원자재구매리스트!O$1-3,FALSE))</f>
        <v>0</v>
      </c>
      <c r="Z56" s="346">
        <f>IF(ISERROR(VLOOKUP($D56,원자재구매리스트!$D:$Y,원자재구매리스트!P$1-3,FALSE))=TRUE,0,VLOOKUP($D56,원자재구매리스트!$D:$Y,원자재구매리스트!P$1-3,FALSE))</f>
        <v>0</v>
      </c>
      <c r="AA56" s="347">
        <f>IF(ISERROR(VLOOKUP($D56,원자재구매리스트!$D:$Y,원자재구매리스트!R$1-3,FALSE))=TRUE,0,VLOOKUP($D56,원자재구매리스트!$D:$Y,원자재구매리스트!R$1-3,FALSE))</f>
        <v>0</v>
      </c>
      <c r="AB56" s="347">
        <f>IF(ISERROR(VLOOKUP($D56,원자재구매리스트!$D:$Y,원자재구매리스트!T$1-3,FALSE))=TRUE,0,VLOOKUP($D56,원자재구매리스트!$D:$Y,원자재구매리스트!T$1-3,FALSE))</f>
        <v>0</v>
      </c>
      <c r="AC56" s="345">
        <f>IF(ISERROR(VLOOKUP($D56,원자재구매리스트!$D:$Y,원자재구매리스트!U$1-3,FALSE))=TRUE,0,VLOOKUP($D56,원자재구매리스트!$D:$Y,원자재구매리스트!U$1-3,FALSE))</f>
        <v>0</v>
      </c>
      <c r="AD56" s="348">
        <f>IF(ISERROR(VLOOKUP($D56,원자재구매리스트!$D:$Z,원자재구매리스트!Z$1-3,FALSE))=TRUE,0,VLOOKUP($D56,원자재구매리스트!$D:$Z,원자재구매리스트!Z$1-3,FALSE))</f>
        <v>0</v>
      </c>
      <c r="AE56" s="816">
        <f>IF(ISERROR(VLOOKUP($D56,원자재구매리스트!$D:$Y,원자재구매리스트!X$1-3,FALSE))=TRUE,0,VLOOKUP($D56,원자재구매리스트!$D:$Y,원자재구매리스트!X$1-3,FALSE))</f>
        <v>0</v>
      </c>
      <c r="AF56" s="819">
        <f t="shared" si="10"/>
        <v>0</v>
      </c>
      <c r="AG56" s="819">
        <f t="shared" si="1"/>
        <v>0</v>
      </c>
    </row>
    <row r="57" spans="1:33" s="319" customFormat="1" ht="52.5" customHeight="1">
      <c r="A57" s="325">
        <f t="shared" si="2"/>
        <v>50</v>
      </c>
      <c r="B57" s="343" t="str">
        <f t="shared" si="3"/>
        <v>SMB-QF-070</v>
      </c>
      <c r="C57" s="297" t="e">
        <f t="shared" si="4"/>
        <v>#VALUE!</v>
      </c>
      <c r="D57" s="297" t="e">
        <f t="shared" si="5"/>
        <v>#VALUE!</v>
      </c>
      <c r="E57" s="386" t="e">
        <f t="shared" si="6"/>
        <v>#VALUE!</v>
      </c>
      <c r="F57" s="386" t="e">
        <f t="shared" si="7"/>
        <v>#VALUE!</v>
      </c>
      <c r="G57" s="386" t="e">
        <f t="shared" si="8"/>
        <v>#VALUE!</v>
      </c>
      <c r="H57" s="326"/>
      <c r="I57" s="398">
        <f t="shared" si="0"/>
        <v>0</v>
      </c>
      <c r="J57" s="401" t="str">
        <f>IF(ISERROR(VLOOKUP(MID($O57,1,3),CODE!$B:$G,CODE!$C$1,FALSE))=TRUE,"",VLOOKUP(MID($O57,1,3),CODE!$B:$G,CODE!$C$1,FALSE))</f>
        <v/>
      </c>
      <c r="K57" s="371" t="str">
        <f>IF(ISERROR(VLOOKUP(MID($O57,4,2),CODE!$K:$P,CODE!$L$1,FALSE))=TRUE,"",VLOOKUP(MID($O57,4,2),CODE!$K:$P,CODE!$L$1,FALSE))</f>
        <v/>
      </c>
      <c r="L57" s="371" t="str">
        <f>IF(ISERROR(VLOOKUP($B57,기획현황!$D:$BR,기획현황!$R$1+2,FALSE))=TRUE,"",VLOOKUP($B57,기획현황!$D:$BR,기획현황!$R$1+2,FALSE))</f>
        <v/>
      </c>
      <c r="M57" s="374"/>
      <c r="N57" s="371">
        <f>IF(ISERROR(VLOOKUP($A57,원자재구매리스트!$A:$Z,원자재구매리스트!M$1,FALSE))=TRUE,"",VLOOKUP($A57,원자재구매리스트!$A:$Z,원자재구매리스트!M$1,FALSE))</f>
        <v>0</v>
      </c>
      <c r="O57" s="402">
        <f>IF(ISERROR(VLOOKUP($A57,원자재구매리스트!$A:$Z,원자재구매리스트!N$1,FALSE))=TRUE,"",VLOOKUP($A57,원자재구매리스트!$A:$Z,원자재구매리스트!N$1,FALSE))</f>
        <v>0</v>
      </c>
      <c r="P57" s="407">
        <f>IF(B57="",0,SUMIF(기획현황!$D:$D,원자재구매정보!$B57,기획현황!$AF:$AF))</f>
        <v>0</v>
      </c>
      <c r="Q57" s="373" t="str">
        <f>IF(ISERROR(VLOOKUP($B57,기획현황!$D:$BR,기획현황!$AM$1+2,FALSE))=TRUE,"",VLOOKUP($B57,기획현황!$D:$BR,기획현황!$AM$1+2,FALSE))</f>
        <v/>
      </c>
      <c r="R57" s="789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73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33" t="str">
        <f>IF(ISERROR(VLOOKUP($B57,기획현황!$D:$BR,기획현황!$AV$1+2,FALSE))=TRUE,"",VLOOKUP($B57,기획현황!$D:$BR,기획현황!$AV$1+2,FALSE))</f>
        <v/>
      </c>
      <c r="U57" s="437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08">
        <f t="shared" si="9"/>
        <v>0</v>
      </c>
      <c r="W57" s="415" t="str">
        <f>IF(ISERROR(VLOOKUP($B57,기획현황!$D:$BR,기획현황!$AY$1+2,FALSE))=TRUE,"",VLOOKUP($B57,기획현황!$D:$BR,기획현황!$AY$1+2,FALSE))</f>
        <v/>
      </c>
      <c r="X57" s="416" t="str">
        <f>IF(ISERROR(VLOOKUP($B57,기획현황!$D:$BR,기획현황!$BB$1+2,FALSE))=TRUE,"",VLOOKUP($B57,기획현황!$D:$BR,기획현황!$BB$1+2,FALSE))</f>
        <v/>
      </c>
      <c r="Y57" s="422">
        <f>IF(ISERROR(VLOOKUP($D57,원자재구매리스트!$D:$Y,원자재구매리스트!O$1-3,FALSE))=TRUE,0,VLOOKUP($D57,원자재구매리스트!$D:$Y,원자재구매리스트!O$1-3,FALSE))</f>
        <v>0</v>
      </c>
      <c r="Z57" s="346">
        <f>IF(ISERROR(VLOOKUP($D57,원자재구매리스트!$D:$Y,원자재구매리스트!P$1-3,FALSE))=TRUE,0,VLOOKUP($D57,원자재구매리스트!$D:$Y,원자재구매리스트!P$1-3,FALSE))</f>
        <v>0</v>
      </c>
      <c r="AA57" s="347">
        <f>IF(ISERROR(VLOOKUP($D57,원자재구매리스트!$D:$Y,원자재구매리스트!R$1-3,FALSE))=TRUE,0,VLOOKUP($D57,원자재구매리스트!$D:$Y,원자재구매리스트!R$1-3,FALSE))</f>
        <v>0</v>
      </c>
      <c r="AB57" s="347">
        <f>IF(ISERROR(VLOOKUP($D57,원자재구매리스트!$D:$Y,원자재구매리스트!T$1-3,FALSE))=TRUE,0,VLOOKUP($D57,원자재구매리스트!$D:$Y,원자재구매리스트!T$1-3,FALSE))</f>
        <v>0</v>
      </c>
      <c r="AC57" s="345">
        <f>IF(ISERROR(VLOOKUP($D57,원자재구매리스트!$D:$Y,원자재구매리스트!U$1-3,FALSE))=TRUE,0,VLOOKUP($D57,원자재구매리스트!$D:$Y,원자재구매리스트!U$1-3,FALSE))</f>
        <v>0</v>
      </c>
      <c r="AD57" s="348">
        <f>IF(ISERROR(VLOOKUP($D57,원자재구매리스트!$D:$Z,원자재구매리스트!Z$1-3,FALSE))=TRUE,0,VLOOKUP($D57,원자재구매리스트!$D:$Z,원자재구매리스트!Z$1-3,FALSE))</f>
        <v>0</v>
      </c>
      <c r="AE57" s="816">
        <f>IF(ISERROR(VLOOKUP($D57,원자재구매리스트!$D:$Y,원자재구매리스트!X$1-3,FALSE))=TRUE,0,VLOOKUP($D57,원자재구매리스트!$D:$Y,원자재구매리스트!X$1-3,FALSE))</f>
        <v>0</v>
      </c>
      <c r="AF57" s="819">
        <f t="shared" si="10"/>
        <v>0</v>
      </c>
      <c r="AG57" s="819">
        <f t="shared" si="1"/>
        <v>0</v>
      </c>
    </row>
    <row r="58" spans="1:33" s="319" customFormat="1" ht="52.5" customHeight="1">
      <c r="A58" s="325">
        <f t="shared" si="2"/>
        <v>51</v>
      </c>
      <c r="B58" s="343" t="str">
        <f t="shared" si="3"/>
        <v>SMB-QF-070</v>
      </c>
      <c r="C58" s="297" t="e">
        <f t="shared" si="4"/>
        <v>#VALUE!</v>
      </c>
      <c r="D58" s="297" t="e">
        <f t="shared" si="5"/>
        <v>#VALUE!</v>
      </c>
      <c r="E58" s="386" t="e">
        <f t="shared" si="6"/>
        <v>#VALUE!</v>
      </c>
      <c r="F58" s="386" t="e">
        <f t="shared" si="7"/>
        <v>#VALUE!</v>
      </c>
      <c r="G58" s="386" t="e">
        <f t="shared" si="8"/>
        <v>#VALUE!</v>
      </c>
      <c r="H58" s="326"/>
      <c r="I58" s="398">
        <f t="shared" si="0"/>
        <v>0</v>
      </c>
      <c r="J58" s="401" t="str">
        <f>IF(ISERROR(VLOOKUP(MID($O58,1,3),CODE!$B:$G,CODE!$C$1,FALSE))=TRUE,"",VLOOKUP(MID($O58,1,3),CODE!$B:$G,CODE!$C$1,FALSE))</f>
        <v/>
      </c>
      <c r="K58" s="371" t="str">
        <f>IF(ISERROR(VLOOKUP(MID($O58,4,2),CODE!$K:$P,CODE!$L$1,FALSE))=TRUE,"",VLOOKUP(MID($O58,4,2),CODE!$K:$P,CODE!$L$1,FALSE))</f>
        <v/>
      </c>
      <c r="L58" s="371" t="str">
        <f>IF(ISERROR(VLOOKUP($B58,기획현황!$D:$BR,기획현황!$R$1+2,FALSE))=TRUE,"",VLOOKUP($B58,기획현황!$D:$BR,기획현황!$R$1+2,FALSE))</f>
        <v/>
      </c>
      <c r="M58" s="374"/>
      <c r="N58" s="371">
        <f>IF(ISERROR(VLOOKUP($A58,원자재구매리스트!$A:$Z,원자재구매리스트!M$1,FALSE))=TRUE,"",VLOOKUP($A58,원자재구매리스트!$A:$Z,원자재구매리스트!M$1,FALSE))</f>
        <v>0</v>
      </c>
      <c r="O58" s="402">
        <f>IF(ISERROR(VLOOKUP($A58,원자재구매리스트!$A:$Z,원자재구매리스트!N$1,FALSE))=TRUE,"",VLOOKUP($A58,원자재구매리스트!$A:$Z,원자재구매리스트!N$1,FALSE))</f>
        <v>0</v>
      </c>
      <c r="P58" s="407">
        <f>IF(B58="",0,SUMIF(기획현황!$D:$D,원자재구매정보!$B58,기획현황!$AF:$AF))</f>
        <v>0</v>
      </c>
      <c r="Q58" s="373" t="str">
        <f>IF(ISERROR(VLOOKUP($B58,기획현황!$D:$BR,기획현황!$AM$1+2,FALSE))=TRUE,"",VLOOKUP($B58,기획현황!$D:$BR,기획현황!$AM$1+2,FALSE))</f>
        <v/>
      </c>
      <c r="R58" s="789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73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33" t="str">
        <f>IF(ISERROR(VLOOKUP($B58,기획현황!$D:$BR,기획현황!$AV$1+2,FALSE))=TRUE,"",VLOOKUP($B58,기획현황!$D:$BR,기획현황!$AV$1+2,FALSE))</f>
        <v/>
      </c>
      <c r="U58" s="437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08">
        <f t="shared" si="9"/>
        <v>0</v>
      </c>
      <c r="W58" s="415" t="str">
        <f>IF(ISERROR(VLOOKUP($B58,기획현황!$D:$BR,기획현황!$AY$1+2,FALSE))=TRUE,"",VLOOKUP($B58,기획현황!$D:$BR,기획현황!$AY$1+2,FALSE))</f>
        <v/>
      </c>
      <c r="X58" s="416" t="str">
        <f>IF(ISERROR(VLOOKUP($B58,기획현황!$D:$BR,기획현황!$BB$1+2,FALSE))=TRUE,"",VLOOKUP($B58,기획현황!$D:$BR,기획현황!$BB$1+2,FALSE))</f>
        <v/>
      </c>
      <c r="Y58" s="422">
        <f>IF(ISERROR(VLOOKUP($D58,원자재구매리스트!$D:$Y,원자재구매리스트!O$1-3,FALSE))=TRUE,0,VLOOKUP($D58,원자재구매리스트!$D:$Y,원자재구매리스트!O$1-3,FALSE))</f>
        <v>0</v>
      </c>
      <c r="Z58" s="346">
        <f>IF(ISERROR(VLOOKUP($D58,원자재구매리스트!$D:$Y,원자재구매리스트!P$1-3,FALSE))=TRUE,0,VLOOKUP($D58,원자재구매리스트!$D:$Y,원자재구매리스트!P$1-3,FALSE))</f>
        <v>0</v>
      </c>
      <c r="AA58" s="347">
        <f>IF(ISERROR(VLOOKUP($D58,원자재구매리스트!$D:$Y,원자재구매리스트!R$1-3,FALSE))=TRUE,0,VLOOKUP($D58,원자재구매리스트!$D:$Y,원자재구매리스트!R$1-3,FALSE))</f>
        <v>0</v>
      </c>
      <c r="AB58" s="347">
        <f>IF(ISERROR(VLOOKUP($D58,원자재구매리스트!$D:$Y,원자재구매리스트!T$1-3,FALSE))=TRUE,0,VLOOKUP($D58,원자재구매리스트!$D:$Y,원자재구매리스트!T$1-3,FALSE))</f>
        <v>0</v>
      </c>
      <c r="AC58" s="345">
        <f>IF(ISERROR(VLOOKUP($D58,원자재구매리스트!$D:$Y,원자재구매리스트!U$1-3,FALSE))=TRUE,0,VLOOKUP($D58,원자재구매리스트!$D:$Y,원자재구매리스트!U$1-3,FALSE))</f>
        <v>0</v>
      </c>
      <c r="AD58" s="348">
        <f>IF(ISERROR(VLOOKUP($D58,원자재구매리스트!$D:$Z,원자재구매리스트!Z$1-3,FALSE))=TRUE,0,VLOOKUP($D58,원자재구매리스트!$D:$Z,원자재구매리스트!Z$1-3,FALSE))</f>
        <v>0</v>
      </c>
      <c r="AE58" s="816">
        <f>IF(ISERROR(VLOOKUP($D58,원자재구매리스트!$D:$Y,원자재구매리스트!X$1-3,FALSE))=TRUE,0,VLOOKUP($D58,원자재구매리스트!$D:$Y,원자재구매리스트!X$1-3,FALSE))</f>
        <v>0</v>
      </c>
      <c r="AF58" s="819">
        <f t="shared" si="10"/>
        <v>0</v>
      </c>
      <c r="AG58" s="819">
        <f t="shared" si="1"/>
        <v>0</v>
      </c>
    </row>
    <row r="59" spans="1:33" s="319" customFormat="1" ht="52.5" customHeight="1">
      <c r="A59" s="325">
        <f t="shared" si="2"/>
        <v>52</v>
      </c>
      <c r="B59" s="343" t="str">
        <f t="shared" si="3"/>
        <v>SMB-QF-070</v>
      </c>
      <c r="C59" s="297" t="e">
        <f t="shared" si="4"/>
        <v>#VALUE!</v>
      </c>
      <c r="D59" s="297" t="e">
        <f t="shared" si="5"/>
        <v>#VALUE!</v>
      </c>
      <c r="E59" s="386" t="e">
        <f t="shared" si="6"/>
        <v>#VALUE!</v>
      </c>
      <c r="F59" s="386" t="e">
        <f t="shared" si="7"/>
        <v>#VALUE!</v>
      </c>
      <c r="G59" s="386" t="e">
        <f t="shared" si="8"/>
        <v>#VALUE!</v>
      </c>
      <c r="H59" s="326"/>
      <c r="I59" s="398">
        <f t="shared" si="0"/>
        <v>0</v>
      </c>
      <c r="J59" s="401" t="str">
        <f>IF(ISERROR(VLOOKUP(MID($O59,1,3),CODE!$B:$G,CODE!$C$1,FALSE))=TRUE,"",VLOOKUP(MID($O59,1,3),CODE!$B:$G,CODE!$C$1,FALSE))</f>
        <v/>
      </c>
      <c r="K59" s="371" t="str">
        <f>IF(ISERROR(VLOOKUP(MID($O59,4,2),CODE!$K:$P,CODE!$L$1,FALSE))=TRUE,"",VLOOKUP(MID($O59,4,2),CODE!$K:$P,CODE!$L$1,FALSE))</f>
        <v/>
      </c>
      <c r="L59" s="371" t="str">
        <f>IF(ISERROR(VLOOKUP($B59,기획현황!$D:$BR,기획현황!$R$1+2,FALSE))=TRUE,"",VLOOKUP($B59,기획현황!$D:$BR,기획현황!$R$1+2,FALSE))</f>
        <v/>
      </c>
      <c r="M59" s="374"/>
      <c r="N59" s="371">
        <f>IF(ISERROR(VLOOKUP($A59,원자재구매리스트!$A:$Z,원자재구매리스트!M$1,FALSE))=TRUE,"",VLOOKUP($A59,원자재구매리스트!$A:$Z,원자재구매리스트!M$1,FALSE))</f>
        <v>0</v>
      </c>
      <c r="O59" s="402">
        <f>IF(ISERROR(VLOOKUP($A59,원자재구매리스트!$A:$Z,원자재구매리스트!N$1,FALSE))=TRUE,"",VLOOKUP($A59,원자재구매리스트!$A:$Z,원자재구매리스트!N$1,FALSE))</f>
        <v>0</v>
      </c>
      <c r="P59" s="407">
        <f>IF(B59="",0,SUMIF(기획현황!$D:$D,원자재구매정보!$B59,기획현황!$AF:$AF))</f>
        <v>0</v>
      </c>
      <c r="Q59" s="373" t="str">
        <f>IF(ISERROR(VLOOKUP($B59,기획현황!$D:$BR,기획현황!$AM$1+2,FALSE))=TRUE,"",VLOOKUP($B59,기획현황!$D:$BR,기획현황!$AM$1+2,FALSE))</f>
        <v/>
      </c>
      <c r="R59" s="789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73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33" t="str">
        <f>IF(ISERROR(VLOOKUP($B59,기획현황!$D:$BR,기획현황!$AV$1+2,FALSE))=TRUE,"",VLOOKUP($B59,기획현황!$D:$BR,기획현황!$AV$1+2,FALSE))</f>
        <v/>
      </c>
      <c r="U59" s="437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08">
        <f t="shared" si="9"/>
        <v>0</v>
      </c>
      <c r="W59" s="415" t="str">
        <f>IF(ISERROR(VLOOKUP($B59,기획현황!$D:$BR,기획현황!$AY$1+2,FALSE))=TRUE,"",VLOOKUP($B59,기획현황!$D:$BR,기획현황!$AY$1+2,FALSE))</f>
        <v/>
      </c>
      <c r="X59" s="416" t="str">
        <f>IF(ISERROR(VLOOKUP($B59,기획현황!$D:$BR,기획현황!$BB$1+2,FALSE))=TRUE,"",VLOOKUP($B59,기획현황!$D:$BR,기획현황!$BB$1+2,FALSE))</f>
        <v/>
      </c>
      <c r="Y59" s="422">
        <f>IF(ISERROR(VLOOKUP($D59,원자재구매리스트!$D:$Y,원자재구매리스트!O$1-3,FALSE))=TRUE,0,VLOOKUP($D59,원자재구매리스트!$D:$Y,원자재구매리스트!O$1-3,FALSE))</f>
        <v>0</v>
      </c>
      <c r="Z59" s="346">
        <f>IF(ISERROR(VLOOKUP($D59,원자재구매리스트!$D:$Y,원자재구매리스트!P$1-3,FALSE))=TRUE,0,VLOOKUP($D59,원자재구매리스트!$D:$Y,원자재구매리스트!P$1-3,FALSE))</f>
        <v>0</v>
      </c>
      <c r="AA59" s="347">
        <f>IF(ISERROR(VLOOKUP($D59,원자재구매리스트!$D:$Y,원자재구매리스트!R$1-3,FALSE))=TRUE,0,VLOOKUP($D59,원자재구매리스트!$D:$Y,원자재구매리스트!R$1-3,FALSE))</f>
        <v>0</v>
      </c>
      <c r="AB59" s="347">
        <f>IF(ISERROR(VLOOKUP($D59,원자재구매리스트!$D:$Y,원자재구매리스트!T$1-3,FALSE))=TRUE,0,VLOOKUP($D59,원자재구매리스트!$D:$Y,원자재구매리스트!T$1-3,FALSE))</f>
        <v>0</v>
      </c>
      <c r="AC59" s="345">
        <f>IF(ISERROR(VLOOKUP($D59,원자재구매리스트!$D:$Y,원자재구매리스트!U$1-3,FALSE))=TRUE,0,VLOOKUP($D59,원자재구매리스트!$D:$Y,원자재구매리스트!U$1-3,FALSE))</f>
        <v>0</v>
      </c>
      <c r="AD59" s="348">
        <f>IF(ISERROR(VLOOKUP($D59,원자재구매리스트!$D:$Z,원자재구매리스트!Z$1-3,FALSE))=TRUE,0,VLOOKUP($D59,원자재구매리스트!$D:$Z,원자재구매리스트!Z$1-3,FALSE))</f>
        <v>0</v>
      </c>
      <c r="AE59" s="816">
        <f>IF(ISERROR(VLOOKUP($D59,원자재구매리스트!$D:$Y,원자재구매리스트!X$1-3,FALSE))=TRUE,0,VLOOKUP($D59,원자재구매리스트!$D:$Y,원자재구매리스트!X$1-3,FALSE))</f>
        <v>0</v>
      </c>
      <c r="AF59" s="819">
        <f t="shared" si="10"/>
        <v>0</v>
      </c>
      <c r="AG59" s="819">
        <f t="shared" si="1"/>
        <v>0</v>
      </c>
    </row>
    <row r="60" spans="1:33" s="319" customFormat="1" ht="52.5" customHeight="1">
      <c r="A60" s="325">
        <f t="shared" si="2"/>
        <v>53</v>
      </c>
      <c r="B60" s="343" t="str">
        <f t="shared" si="3"/>
        <v>SMB-QF-070</v>
      </c>
      <c r="C60" s="297" t="e">
        <f t="shared" si="4"/>
        <v>#VALUE!</v>
      </c>
      <c r="D60" s="297" t="e">
        <f t="shared" si="5"/>
        <v>#VALUE!</v>
      </c>
      <c r="E60" s="386" t="e">
        <f t="shared" si="6"/>
        <v>#VALUE!</v>
      </c>
      <c r="F60" s="386" t="e">
        <f t="shared" si="7"/>
        <v>#VALUE!</v>
      </c>
      <c r="G60" s="386" t="e">
        <f t="shared" si="8"/>
        <v>#VALUE!</v>
      </c>
      <c r="H60" s="326"/>
      <c r="I60" s="398">
        <f t="shared" si="0"/>
        <v>0</v>
      </c>
      <c r="J60" s="401" t="str">
        <f>IF(ISERROR(VLOOKUP(MID($O60,1,3),CODE!$B:$G,CODE!$C$1,FALSE))=TRUE,"",VLOOKUP(MID($O60,1,3),CODE!$B:$G,CODE!$C$1,FALSE))</f>
        <v/>
      </c>
      <c r="K60" s="371" t="str">
        <f>IF(ISERROR(VLOOKUP(MID($O60,4,2),CODE!$K:$P,CODE!$L$1,FALSE))=TRUE,"",VLOOKUP(MID($O60,4,2),CODE!$K:$P,CODE!$L$1,FALSE))</f>
        <v/>
      </c>
      <c r="L60" s="371" t="str">
        <f>IF(ISERROR(VLOOKUP($B60,기획현황!$D:$BR,기획현황!$R$1+2,FALSE))=TRUE,"",VLOOKUP($B60,기획현황!$D:$BR,기획현황!$R$1+2,FALSE))</f>
        <v/>
      </c>
      <c r="M60" s="374"/>
      <c r="N60" s="371">
        <f>IF(ISERROR(VLOOKUP($A60,원자재구매리스트!$A:$Z,원자재구매리스트!M$1,FALSE))=TRUE,"",VLOOKUP($A60,원자재구매리스트!$A:$Z,원자재구매리스트!M$1,FALSE))</f>
        <v>0</v>
      </c>
      <c r="O60" s="402">
        <f>IF(ISERROR(VLOOKUP($A60,원자재구매리스트!$A:$Z,원자재구매리스트!N$1,FALSE))=TRUE,"",VLOOKUP($A60,원자재구매리스트!$A:$Z,원자재구매리스트!N$1,FALSE))</f>
        <v>0</v>
      </c>
      <c r="P60" s="407">
        <f>IF(B60="",0,SUMIF(기획현황!$D:$D,원자재구매정보!$B60,기획현황!$AF:$AF))</f>
        <v>0</v>
      </c>
      <c r="Q60" s="373" t="str">
        <f>IF(ISERROR(VLOOKUP($B60,기획현황!$D:$BR,기획현황!$AM$1+2,FALSE))=TRUE,"",VLOOKUP($B60,기획현황!$D:$BR,기획현황!$AM$1+2,FALSE))</f>
        <v/>
      </c>
      <c r="R60" s="789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73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33" t="str">
        <f>IF(ISERROR(VLOOKUP($B60,기획현황!$D:$BR,기획현황!$AV$1+2,FALSE))=TRUE,"",VLOOKUP($B60,기획현황!$D:$BR,기획현황!$AV$1+2,FALSE))</f>
        <v/>
      </c>
      <c r="U60" s="437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08">
        <f t="shared" si="9"/>
        <v>0</v>
      </c>
      <c r="W60" s="415" t="str">
        <f>IF(ISERROR(VLOOKUP($B60,기획현황!$D:$BR,기획현황!$AY$1+2,FALSE))=TRUE,"",VLOOKUP($B60,기획현황!$D:$BR,기획현황!$AY$1+2,FALSE))</f>
        <v/>
      </c>
      <c r="X60" s="416" t="str">
        <f>IF(ISERROR(VLOOKUP($B60,기획현황!$D:$BR,기획현황!$BB$1+2,FALSE))=TRUE,"",VLOOKUP($B60,기획현황!$D:$BR,기획현황!$BB$1+2,FALSE))</f>
        <v/>
      </c>
      <c r="Y60" s="422">
        <f>IF(ISERROR(VLOOKUP($D60,원자재구매리스트!$D:$Y,원자재구매리스트!O$1-3,FALSE))=TRUE,0,VLOOKUP($D60,원자재구매리스트!$D:$Y,원자재구매리스트!O$1-3,FALSE))</f>
        <v>0</v>
      </c>
      <c r="Z60" s="346">
        <f>IF(ISERROR(VLOOKUP($D60,원자재구매리스트!$D:$Y,원자재구매리스트!P$1-3,FALSE))=TRUE,0,VLOOKUP($D60,원자재구매리스트!$D:$Y,원자재구매리스트!P$1-3,FALSE))</f>
        <v>0</v>
      </c>
      <c r="AA60" s="347">
        <f>IF(ISERROR(VLOOKUP($D60,원자재구매리스트!$D:$Y,원자재구매리스트!R$1-3,FALSE))=TRUE,0,VLOOKUP($D60,원자재구매리스트!$D:$Y,원자재구매리스트!R$1-3,FALSE))</f>
        <v>0</v>
      </c>
      <c r="AB60" s="347">
        <f>IF(ISERROR(VLOOKUP($D60,원자재구매리스트!$D:$Y,원자재구매리스트!T$1-3,FALSE))=TRUE,0,VLOOKUP($D60,원자재구매리스트!$D:$Y,원자재구매리스트!T$1-3,FALSE))</f>
        <v>0</v>
      </c>
      <c r="AC60" s="345">
        <f>IF(ISERROR(VLOOKUP($D60,원자재구매리스트!$D:$Y,원자재구매리스트!U$1-3,FALSE))=TRUE,0,VLOOKUP($D60,원자재구매리스트!$D:$Y,원자재구매리스트!U$1-3,FALSE))</f>
        <v>0</v>
      </c>
      <c r="AD60" s="348">
        <f>IF(ISERROR(VLOOKUP($D60,원자재구매리스트!$D:$Z,원자재구매리스트!Z$1-3,FALSE))=TRUE,0,VLOOKUP($D60,원자재구매리스트!$D:$Z,원자재구매리스트!Z$1-3,FALSE))</f>
        <v>0</v>
      </c>
      <c r="AE60" s="816">
        <f>IF(ISERROR(VLOOKUP($D60,원자재구매리스트!$D:$Y,원자재구매리스트!X$1-3,FALSE))=TRUE,0,VLOOKUP($D60,원자재구매리스트!$D:$Y,원자재구매리스트!X$1-3,FALSE))</f>
        <v>0</v>
      </c>
      <c r="AF60" s="819">
        <f t="shared" si="10"/>
        <v>0</v>
      </c>
      <c r="AG60" s="819">
        <f t="shared" si="1"/>
        <v>0</v>
      </c>
    </row>
    <row r="61" spans="1:33" s="319" customFormat="1" ht="52.5" customHeight="1">
      <c r="A61" s="325">
        <f t="shared" si="2"/>
        <v>54</v>
      </c>
      <c r="B61" s="343" t="str">
        <f t="shared" si="3"/>
        <v>SMB-QF-070</v>
      </c>
      <c r="C61" s="297" t="e">
        <f t="shared" si="4"/>
        <v>#VALUE!</v>
      </c>
      <c r="D61" s="297" t="e">
        <f t="shared" si="5"/>
        <v>#VALUE!</v>
      </c>
      <c r="E61" s="386" t="e">
        <f t="shared" si="6"/>
        <v>#VALUE!</v>
      </c>
      <c r="F61" s="386" t="e">
        <f t="shared" si="7"/>
        <v>#VALUE!</v>
      </c>
      <c r="G61" s="386" t="e">
        <f t="shared" si="8"/>
        <v>#VALUE!</v>
      </c>
      <c r="H61" s="326"/>
      <c r="I61" s="398">
        <f t="shared" si="0"/>
        <v>0</v>
      </c>
      <c r="J61" s="401" t="str">
        <f>IF(ISERROR(VLOOKUP(MID($O61,1,3),CODE!$B:$G,CODE!$C$1,FALSE))=TRUE,"",VLOOKUP(MID($O61,1,3),CODE!$B:$G,CODE!$C$1,FALSE))</f>
        <v/>
      </c>
      <c r="K61" s="371" t="str">
        <f>IF(ISERROR(VLOOKUP(MID($O61,4,2),CODE!$K:$P,CODE!$L$1,FALSE))=TRUE,"",VLOOKUP(MID($O61,4,2),CODE!$K:$P,CODE!$L$1,FALSE))</f>
        <v/>
      </c>
      <c r="L61" s="371" t="str">
        <f>IF(ISERROR(VLOOKUP($B61,기획현황!$D:$BR,기획현황!$R$1+2,FALSE))=TRUE,"",VLOOKUP($B61,기획현황!$D:$BR,기획현황!$R$1+2,FALSE))</f>
        <v/>
      </c>
      <c r="M61" s="374"/>
      <c r="N61" s="371">
        <f>IF(ISERROR(VLOOKUP($A61,원자재구매리스트!$A:$Z,원자재구매리스트!M$1,FALSE))=TRUE,"",VLOOKUP($A61,원자재구매리스트!$A:$Z,원자재구매리스트!M$1,FALSE))</f>
        <v>0</v>
      </c>
      <c r="O61" s="402">
        <f>IF(ISERROR(VLOOKUP($A61,원자재구매리스트!$A:$Z,원자재구매리스트!N$1,FALSE))=TRUE,"",VLOOKUP($A61,원자재구매리스트!$A:$Z,원자재구매리스트!N$1,FALSE))</f>
        <v>0</v>
      </c>
      <c r="P61" s="407">
        <f>IF(B61="",0,SUMIF(기획현황!$D:$D,원자재구매정보!$B61,기획현황!$AF:$AF))</f>
        <v>0</v>
      </c>
      <c r="Q61" s="373" t="str">
        <f>IF(ISERROR(VLOOKUP($B61,기획현황!$D:$BR,기획현황!$AM$1+2,FALSE))=TRUE,"",VLOOKUP($B61,기획현황!$D:$BR,기획현황!$AM$1+2,FALSE))</f>
        <v/>
      </c>
      <c r="R61" s="789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73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33" t="str">
        <f>IF(ISERROR(VLOOKUP($B61,기획현황!$D:$BR,기획현황!$AV$1+2,FALSE))=TRUE,"",VLOOKUP($B61,기획현황!$D:$BR,기획현황!$AV$1+2,FALSE))</f>
        <v/>
      </c>
      <c r="U61" s="437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08">
        <f t="shared" si="9"/>
        <v>0</v>
      </c>
      <c r="W61" s="415" t="str">
        <f>IF(ISERROR(VLOOKUP($B61,기획현황!$D:$BR,기획현황!$AY$1+2,FALSE))=TRUE,"",VLOOKUP($B61,기획현황!$D:$BR,기획현황!$AY$1+2,FALSE))</f>
        <v/>
      </c>
      <c r="X61" s="416" t="str">
        <f>IF(ISERROR(VLOOKUP($B61,기획현황!$D:$BR,기획현황!$BB$1+2,FALSE))=TRUE,"",VLOOKUP($B61,기획현황!$D:$BR,기획현황!$BB$1+2,FALSE))</f>
        <v/>
      </c>
      <c r="Y61" s="422">
        <f>IF(ISERROR(VLOOKUP($D61,원자재구매리스트!$D:$Y,원자재구매리스트!O$1-3,FALSE))=TRUE,0,VLOOKUP($D61,원자재구매리스트!$D:$Y,원자재구매리스트!O$1-3,FALSE))</f>
        <v>0</v>
      </c>
      <c r="Z61" s="346">
        <f>IF(ISERROR(VLOOKUP($D61,원자재구매리스트!$D:$Y,원자재구매리스트!P$1-3,FALSE))=TRUE,0,VLOOKUP($D61,원자재구매리스트!$D:$Y,원자재구매리스트!P$1-3,FALSE))</f>
        <v>0</v>
      </c>
      <c r="AA61" s="347">
        <f>IF(ISERROR(VLOOKUP($D61,원자재구매리스트!$D:$Y,원자재구매리스트!R$1-3,FALSE))=TRUE,0,VLOOKUP($D61,원자재구매리스트!$D:$Y,원자재구매리스트!R$1-3,FALSE))</f>
        <v>0</v>
      </c>
      <c r="AB61" s="347">
        <f>IF(ISERROR(VLOOKUP($D61,원자재구매리스트!$D:$Y,원자재구매리스트!T$1-3,FALSE))=TRUE,0,VLOOKUP($D61,원자재구매리스트!$D:$Y,원자재구매리스트!T$1-3,FALSE))</f>
        <v>0</v>
      </c>
      <c r="AC61" s="345">
        <f>IF(ISERROR(VLOOKUP($D61,원자재구매리스트!$D:$Y,원자재구매리스트!U$1-3,FALSE))=TRUE,0,VLOOKUP($D61,원자재구매리스트!$D:$Y,원자재구매리스트!U$1-3,FALSE))</f>
        <v>0</v>
      </c>
      <c r="AD61" s="348">
        <f>IF(ISERROR(VLOOKUP($D61,원자재구매리스트!$D:$Z,원자재구매리스트!Z$1-3,FALSE))=TRUE,0,VLOOKUP($D61,원자재구매리스트!$D:$Z,원자재구매리스트!Z$1-3,FALSE))</f>
        <v>0</v>
      </c>
      <c r="AE61" s="816">
        <f>IF(ISERROR(VLOOKUP($D61,원자재구매리스트!$D:$Y,원자재구매리스트!X$1-3,FALSE))=TRUE,0,VLOOKUP($D61,원자재구매리스트!$D:$Y,원자재구매리스트!X$1-3,FALSE))</f>
        <v>0</v>
      </c>
      <c r="AF61" s="819">
        <f t="shared" si="10"/>
        <v>0</v>
      </c>
      <c r="AG61" s="819">
        <f t="shared" si="1"/>
        <v>0</v>
      </c>
    </row>
    <row r="62" spans="1:33" s="319" customFormat="1" ht="52.5" customHeight="1">
      <c r="A62" s="325">
        <f t="shared" si="2"/>
        <v>55</v>
      </c>
      <c r="B62" s="343" t="str">
        <f t="shared" si="3"/>
        <v>SMB-QF-070</v>
      </c>
      <c r="C62" s="297" t="e">
        <f t="shared" si="4"/>
        <v>#VALUE!</v>
      </c>
      <c r="D62" s="297" t="e">
        <f t="shared" si="5"/>
        <v>#VALUE!</v>
      </c>
      <c r="E62" s="386" t="e">
        <f t="shared" si="6"/>
        <v>#VALUE!</v>
      </c>
      <c r="F62" s="386" t="e">
        <f t="shared" si="7"/>
        <v>#VALUE!</v>
      </c>
      <c r="G62" s="386" t="e">
        <f t="shared" si="8"/>
        <v>#VALUE!</v>
      </c>
      <c r="H62" s="326"/>
      <c r="I62" s="398">
        <f t="shared" si="0"/>
        <v>0</v>
      </c>
      <c r="J62" s="401" t="str">
        <f>IF(ISERROR(VLOOKUP(MID($O62,1,3),CODE!$B:$G,CODE!$C$1,FALSE))=TRUE,"",VLOOKUP(MID($O62,1,3),CODE!$B:$G,CODE!$C$1,FALSE))</f>
        <v/>
      </c>
      <c r="K62" s="371" t="str">
        <f>IF(ISERROR(VLOOKUP(MID($O62,4,2),CODE!$K:$P,CODE!$L$1,FALSE))=TRUE,"",VLOOKUP(MID($O62,4,2),CODE!$K:$P,CODE!$L$1,FALSE))</f>
        <v/>
      </c>
      <c r="L62" s="371" t="str">
        <f>IF(ISERROR(VLOOKUP($B62,기획현황!$D:$BR,기획현황!$R$1+2,FALSE))=TRUE,"",VLOOKUP($B62,기획현황!$D:$BR,기획현황!$R$1+2,FALSE))</f>
        <v/>
      </c>
      <c r="M62" s="374"/>
      <c r="N62" s="371">
        <f>IF(ISERROR(VLOOKUP($A62,원자재구매리스트!$A:$Z,원자재구매리스트!M$1,FALSE))=TRUE,"",VLOOKUP($A62,원자재구매리스트!$A:$Z,원자재구매리스트!M$1,FALSE))</f>
        <v>0</v>
      </c>
      <c r="O62" s="402">
        <f>IF(ISERROR(VLOOKUP($A62,원자재구매리스트!$A:$Z,원자재구매리스트!N$1,FALSE))=TRUE,"",VLOOKUP($A62,원자재구매리스트!$A:$Z,원자재구매리스트!N$1,FALSE))</f>
        <v>0</v>
      </c>
      <c r="P62" s="407">
        <f>IF(B62="",0,SUMIF(기획현황!$D:$D,원자재구매정보!$B62,기획현황!$AF:$AF))</f>
        <v>0</v>
      </c>
      <c r="Q62" s="373" t="str">
        <f>IF(ISERROR(VLOOKUP($B62,기획현황!$D:$BR,기획현황!$AM$1+2,FALSE))=TRUE,"",VLOOKUP($B62,기획현황!$D:$BR,기획현황!$AM$1+2,FALSE))</f>
        <v/>
      </c>
      <c r="R62" s="789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73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33" t="str">
        <f>IF(ISERROR(VLOOKUP($B62,기획현황!$D:$BR,기획현황!$AV$1+2,FALSE))=TRUE,"",VLOOKUP($B62,기획현황!$D:$BR,기획현황!$AV$1+2,FALSE))</f>
        <v/>
      </c>
      <c r="U62" s="437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08">
        <f t="shared" si="9"/>
        <v>0</v>
      </c>
      <c r="W62" s="415" t="str">
        <f>IF(ISERROR(VLOOKUP($B62,기획현황!$D:$BR,기획현황!$AY$1+2,FALSE))=TRUE,"",VLOOKUP($B62,기획현황!$D:$BR,기획현황!$AY$1+2,FALSE))</f>
        <v/>
      </c>
      <c r="X62" s="416" t="str">
        <f>IF(ISERROR(VLOOKUP($B62,기획현황!$D:$BR,기획현황!$BB$1+2,FALSE))=TRUE,"",VLOOKUP($B62,기획현황!$D:$BR,기획현황!$BB$1+2,FALSE))</f>
        <v/>
      </c>
      <c r="Y62" s="422">
        <f>IF(ISERROR(VLOOKUP($D62,원자재구매리스트!$D:$Y,원자재구매리스트!O$1-3,FALSE))=TRUE,0,VLOOKUP($D62,원자재구매리스트!$D:$Y,원자재구매리스트!O$1-3,FALSE))</f>
        <v>0</v>
      </c>
      <c r="Z62" s="346">
        <f>IF(ISERROR(VLOOKUP($D62,원자재구매리스트!$D:$Y,원자재구매리스트!P$1-3,FALSE))=TRUE,0,VLOOKUP($D62,원자재구매리스트!$D:$Y,원자재구매리스트!P$1-3,FALSE))</f>
        <v>0</v>
      </c>
      <c r="AA62" s="347">
        <f>IF(ISERROR(VLOOKUP($D62,원자재구매리스트!$D:$Y,원자재구매리스트!R$1-3,FALSE))=TRUE,0,VLOOKUP($D62,원자재구매리스트!$D:$Y,원자재구매리스트!R$1-3,FALSE))</f>
        <v>0</v>
      </c>
      <c r="AB62" s="347">
        <f>IF(ISERROR(VLOOKUP($D62,원자재구매리스트!$D:$Y,원자재구매리스트!T$1-3,FALSE))=TRUE,0,VLOOKUP($D62,원자재구매리스트!$D:$Y,원자재구매리스트!T$1-3,FALSE))</f>
        <v>0</v>
      </c>
      <c r="AC62" s="345">
        <f>IF(ISERROR(VLOOKUP($D62,원자재구매리스트!$D:$Y,원자재구매리스트!U$1-3,FALSE))=TRUE,0,VLOOKUP($D62,원자재구매리스트!$D:$Y,원자재구매리스트!U$1-3,FALSE))</f>
        <v>0</v>
      </c>
      <c r="AD62" s="348">
        <f>IF(ISERROR(VLOOKUP($D62,원자재구매리스트!$D:$Z,원자재구매리스트!Z$1-3,FALSE))=TRUE,0,VLOOKUP($D62,원자재구매리스트!$D:$Z,원자재구매리스트!Z$1-3,FALSE))</f>
        <v>0</v>
      </c>
      <c r="AE62" s="816">
        <f>IF(ISERROR(VLOOKUP($D62,원자재구매리스트!$D:$Y,원자재구매리스트!X$1-3,FALSE))=TRUE,0,VLOOKUP($D62,원자재구매리스트!$D:$Y,원자재구매리스트!X$1-3,FALSE))</f>
        <v>0</v>
      </c>
      <c r="AF62" s="819">
        <f t="shared" si="10"/>
        <v>0</v>
      </c>
      <c r="AG62" s="819">
        <f t="shared" si="1"/>
        <v>0</v>
      </c>
    </row>
    <row r="63" spans="1:33" s="319" customFormat="1" ht="52.5" customHeight="1">
      <c r="A63" s="325">
        <f t="shared" si="2"/>
        <v>56</v>
      </c>
      <c r="B63" s="343" t="str">
        <f t="shared" si="3"/>
        <v>SMB-QF-070</v>
      </c>
      <c r="C63" s="297" t="e">
        <f t="shared" si="4"/>
        <v>#VALUE!</v>
      </c>
      <c r="D63" s="297" t="e">
        <f t="shared" si="5"/>
        <v>#VALUE!</v>
      </c>
      <c r="E63" s="386" t="e">
        <f t="shared" si="6"/>
        <v>#VALUE!</v>
      </c>
      <c r="F63" s="386" t="e">
        <f t="shared" si="7"/>
        <v>#VALUE!</v>
      </c>
      <c r="G63" s="386" t="e">
        <f t="shared" si="8"/>
        <v>#VALUE!</v>
      </c>
      <c r="H63" s="326"/>
      <c r="I63" s="398">
        <f t="shared" si="0"/>
        <v>0</v>
      </c>
      <c r="J63" s="401" t="str">
        <f>IF(ISERROR(VLOOKUP(MID($O63,1,3),CODE!$B:$G,CODE!$C$1,FALSE))=TRUE,"",VLOOKUP(MID($O63,1,3),CODE!$B:$G,CODE!$C$1,FALSE))</f>
        <v/>
      </c>
      <c r="K63" s="371" t="str">
        <f>IF(ISERROR(VLOOKUP(MID($O63,4,2),CODE!$K:$P,CODE!$L$1,FALSE))=TRUE,"",VLOOKUP(MID($O63,4,2),CODE!$K:$P,CODE!$L$1,FALSE))</f>
        <v/>
      </c>
      <c r="L63" s="371" t="str">
        <f>IF(ISERROR(VLOOKUP($B63,기획현황!$D:$BR,기획현황!$R$1+2,FALSE))=TRUE,"",VLOOKUP($B63,기획현황!$D:$BR,기획현황!$R$1+2,FALSE))</f>
        <v/>
      </c>
      <c r="M63" s="374"/>
      <c r="N63" s="371">
        <f>IF(ISERROR(VLOOKUP($A63,원자재구매리스트!$A:$Z,원자재구매리스트!M$1,FALSE))=TRUE,"",VLOOKUP($A63,원자재구매리스트!$A:$Z,원자재구매리스트!M$1,FALSE))</f>
        <v>0</v>
      </c>
      <c r="O63" s="402">
        <f>IF(ISERROR(VLOOKUP($A63,원자재구매리스트!$A:$Z,원자재구매리스트!N$1,FALSE))=TRUE,"",VLOOKUP($A63,원자재구매리스트!$A:$Z,원자재구매리스트!N$1,FALSE))</f>
        <v>0</v>
      </c>
      <c r="P63" s="407">
        <f>IF(B63="",0,SUMIF(기획현황!$D:$D,원자재구매정보!$B63,기획현황!$AF:$AF))</f>
        <v>0</v>
      </c>
      <c r="Q63" s="373" t="str">
        <f>IF(ISERROR(VLOOKUP($B63,기획현황!$D:$BR,기획현황!$AM$1+2,FALSE))=TRUE,"",VLOOKUP($B63,기획현황!$D:$BR,기획현황!$AM$1+2,FALSE))</f>
        <v/>
      </c>
      <c r="R63" s="789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73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33" t="str">
        <f>IF(ISERROR(VLOOKUP($B63,기획현황!$D:$BR,기획현황!$AV$1+2,FALSE))=TRUE,"",VLOOKUP($B63,기획현황!$D:$BR,기획현황!$AV$1+2,FALSE))</f>
        <v/>
      </c>
      <c r="U63" s="437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08">
        <f t="shared" si="9"/>
        <v>0</v>
      </c>
      <c r="W63" s="415" t="str">
        <f>IF(ISERROR(VLOOKUP($B63,기획현황!$D:$BR,기획현황!$AY$1+2,FALSE))=TRUE,"",VLOOKUP($B63,기획현황!$D:$BR,기획현황!$AY$1+2,FALSE))</f>
        <v/>
      </c>
      <c r="X63" s="416" t="str">
        <f>IF(ISERROR(VLOOKUP($B63,기획현황!$D:$BR,기획현황!$BB$1+2,FALSE))=TRUE,"",VLOOKUP($B63,기획현황!$D:$BR,기획현황!$BB$1+2,FALSE))</f>
        <v/>
      </c>
      <c r="Y63" s="422">
        <f>IF(ISERROR(VLOOKUP($D63,원자재구매리스트!$D:$Y,원자재구매리스트!O$1-3,FALSE))=TRUE,0,VLOOKUP($D63,원자재구매리스트!$D:$Y,원자재구매리스트!O$1-3,FALSE))</f>
        <v>0</v>
      </c>
      <c r="Z63" s="346">
        <f>IF(ISERROR(VLOOKUP($D63,원자재구매리스트!$D:$Y,원자재구매리스트!P$1-3,FALSE))=TRUE,0,VLOOKUP($D63,원자재구매리스트!$D:$Y,원자재구매리스트!P$1-3,FALSE))</f>
        <v>0</v>
      </c>
      <c r="AA63" s="347">
        <f>IF(ISERROR(VLOOKUP($D63,원자재구매리스트!$D:$Y,원자재구매리스트!R$1-3,FALSE))=TRUE,0,VLOOKUP($D63,원자재구매리스트!$D:$Y,원자재구매리스트!R$1-3,FALSE))</f>
        <v>0</v>
      </c>
      <c r="AB63" s="347">
        <f>IF(ISERROR(VLOOKUP($D63,원자재구매리스트!$D:$Y,원자재구매리스트!T$1-3,FALSE))=TRUE,0,VLOOKUP($D63,원자재구매리스트!$D:$Y,원자재구매리스트!T$1-3,FALSE))</f>
        <v>0</v>
      </c>
      <c r="AC63" s="345">
        <f>IF(ISERROR(VLOOKUP($D63,원자재구매리스트!$D:$Y,원자재구매리스트!U$1-3,FALSE))=TRUE,0,VLOOKUP($D63,원자재구매리스트!$D:$Y,원자재구매리스트!U$1-3,FALSE))</f>
        <v>0</v>
      </c>
      <c r="AD63" s="348">
        <f>IF(ISERROR(VLOOKUP($D63,원자재구매리스트!$D:$Z,원자재구매리스트!Z$1-3,FALSE))=TRUE,0,VLOOKUP($D63,원자재구매리스트!$D:$Z,원자재구매리스트!Z$1-3,FALSE))</f>
        <v>0</v>
      </c>
      <c r="AE63" s="816">
        <f>IF(ISERROR(VLOOKUP($D63,원자재구매리스트!$D:$Y,원자재구매리스트!X$1-3,FALSE))=TRUE,0,VLOOKUP($D63,원자재구매리스트!$D:$Y,원자재구매리스트!X$1-3,FALSE))</f>
        <v>0</v>
      </c>
      <c r="AF63" s="819">
        <f t="shared" si="10"/>
        <v>0</v>
      </c>
      <c r="AG63" s="819">
        <f t="shared" si="1"/>
        <v>0</v>
      </c>
    </row>
    <row r="64" spans="1:33" s="319" customFormat="1" ht="52.5" customHeight="1">
      <c r="A64" s="325">
        <f t="shared" si="2"/>
        <v>57</v>
      </c>
      <c r="B64" s="343" t="str">
        <f t="shared" si="3"/>
        <v>SMB-QF-070</v>
      </c>
      <c r="C64" s="297" t="e">
        <f t="shared" si="4"/>
        <v>#VALUE!</v>
      </c>
      <c r="D64" s="297" t="e">
        <f t="shared" si="5"/>
        <v>#VALUE!</v>
      </c>
      <c r="E64" s="386" t="e">
        <f t="shared" si="6"/>
        <v>#VALUE!</v>
      </c>
      <c r="F64" s="386" t="e">
        <f t="shared" si="7"/>
        <v>#VALUE!</v>
      </c>
      <c r="G64" s="386" t="e">
        <f t="shared" si="8"/>
        <v>#VALUE!</v>
      </c>
      <c r="H64" s="326"/>
      <c r="I64" s="398">
        <f t="shared" si="0"/>
        <v>0</v>
      </c>
      <c r="J64" s="401" t="str">
        <f>IF(ISERROR(VLOOKUP(MID($O64,1,3),CODE!$B:$G,CODE!$C$1,FALSE))=TRUE,"",VLOOKUP(MID($O64,1,3),CODE!$B:$G,CODE!$C$1,FALSE))</f>
        <v/>
      </c>
      <c r="K64" s="371" t="str">
        <f>IF(ISERROR(VLOOKUP(MID($O64,4,2),CODE!$K:$P,CODE!$L$1,FALSE))=TRUE,"",VLOOKUP(MID($O64,4,2),CODE!$K:$P,CODE!$L$1,FALSE))</f>
        <v/>
      </c>
      <c r="L64" s="371" t="str">
        <f>IF(ISERROR(VLOOKUP($B64,기획현황!$D:$BR,기획현황!$R$1+2,FALSE))=TRUE,"",VLOOKUP($B64,기획현황!$D:$BR,기획현황!$R$1+2,FALSE))</f>
        <v/>
      </c>
      <c r="M64" s="374"/>
      <c r="N64" s="371">
        <f>IF(ISERROR(VLOOKUP($A64,원자재구매리스트!$A:$Z,원자재구매리스트!M$1,FALSE))=TRUE,"",VLOOKUP($A64,원자재구매리스트!$A:$Z,원자재구매리스트!M$1,FALSE))</f>
        <v>0</v>
      </c>
      <c r="O64" s="402">
        <f>IF(ISERROR(VLOOKUP($A64,원자재구매리스트!$A:$Z,원자재구매리스트!N$1,FALSE))=TRUE,"",VLOOKUP($A64,원자재구매리스트!$A:$Z,원자재구매리스트!N$1,FALSE))</f>
        <v>0</v>
      </c>
      <c r="P64" s="407">
        <f>IF(B64="",0,SUMIF(기획현황!$D:$D,원자재구매정보!$B64,기획현황!$AF:$AF))</f>
        <v>0</v>
      </c>
      <c r="Q64" s="373" t="str">
        <f>IF(ISERROR(VLOOKUP($B64,기획현황!$D:$BR,기획현황!$AM$1+2,FALSE))=TRUE,"",VLOOKUP($B64,기획현황!$D:$BR,기획현황!$AM$1+2,FALSE))</f>
        <v/>
      </c>
      <c r="R64" s="789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73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33" t="str">
        <f>IF(ISERROR(VLOOKUP($B64,기획현황!$D:$BR,기획현황!$AV$1+2,FALSE))=TRUE,"",VLOOKUP($B64,기획현황!$D:$BR,기획현황!$AV$1+2,FALSE))</f>
        <v/>
      </c>
      <c r="U64" s="437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08">
        <f t="shared" si="9"/>
        <v>0</v>
      </c>
      <c r="W64" s="415" t="str">
        <f>IF(ISERROR(VLOOKUP($B64,기획현황!$D:$BR,기획현황!$AY$1+2,FALSE))=TRUE,"",VLOOKUP($B64,기획현황!$D:$BR,기획현황!$AY$1+2,FALSE))</f>
        <v/>
      </c>
      <c r="X64" s="416" t="str">
        <f>IF(ISERROR(VLOOKUP($B64,기획현황!$D:$BR,기획현황!$BB$1+2,FALSE))=TRUE,"",VLOOKUP($B64,기획현황!$D:$BR,기획현황!$BB$1+2,FALSE))</f>
        <v/>
      </c>
      <c r="Y64" s="422">
        <f>IF(ISERROR(VLOOKUP($D64,원자재구매리스트!$D:$Y,원자재구매리스트!O$1-3,FALSE))=TRUE,0,VLOOKUP($D64,원자재구매리스트!$D:$Y,원자재구매리스트!O$1-3,FALSE))</f>
        <v>0</v>
      </c>
      <c r="Z64" s="346">
        <f>IF(ISERROR(VLOOKUP($D64,원자재구매리스트!$D:$Y,원자재구매리스트!P$1-3,FALSE))=TRUE,0,VLOOKUP($D64,원자재구매리스트!$D:$Y,원자재구매리스트!P$1-3,FALSE))</f>
        <v>0</v>
      </c>
      <c r="AA64" s="347">
        <f>IF(ISERROR(VLOOKUP($D64,원자재구매리스트!$D:$Y,원자재구매리스트!R$1-3,FALSE))=TRUE,0,VLOOKUP($D64,원자재구매리스트!$D:$Y,원자재구매리스트!R$1-3,FALSE))</f>
        <v>0</v>
      </c>
      <c r="AB64" s="347">
        <f>IF(ISERROR(VLOOKUP($D64,원자재구매리스트!$D:$Y,원자재구매리스트!T$1-3,FALSE))=TRUE,0,VLOOKUP($D64,원자재구매리스트!$D:$Y,원자재구매리스트!T$1-3,FALSE))</f>
        <v>0</v>
      </c>
      <c r="AC64" s="345">
        <f>IF(ISERROR(VLOOKUP($D64,원자재구매리스트!$D:$Y,원자재구매리스트!U$1-3,FALSE))=TRUE,0,VLOOKUP($D64,원자재구매리스트!$D:$Y,원자재구매리스트!U$1-3,FALSE))</f>
        <v>0</v>
      </c>
      <c r="AD64" s="348">
        <f>IF(ISERROR(VLOOKUP($D64,원자재구매리스트!$D:$Z,원자재구매리스트!Z$1-3,FALSE))=TRUE,0,VLOOKUP($D64,원자재구매리스트!$D:$Z,원자재구매리스트!Z$1-3,FALSE))</f>
        <v>0</v>
      </c>
      <c r="AE64" s="816">
        <f>IF(ISERROR(VLOOKUP($D64,원자재구매리스트!$D:$Y,원자재구매리스트!X$1-3,FALSE))=TRUE,0,VLOOKUP($D64,원자재구매리스트!$D:$Y,원자재구매리스트!X$1-3,FALSE))</f>
        <v>0</v>
      </c>
      <c r="AF64" s="819">
        <f t="shared" si="10"/>
        <v>0</v>
      </c>
      <c r="AG64" s="819">
        <f t="shared" si="1"/>
        <v>0</v>
      </c>
    </row>
    <row r="65" spans="1:33" s="319" customFormat="1" ht="52.5" customHeight="1">
      <c r="A65" s="325">
        <f t="shared" si="2"/>
        <v>58</v>
      </c>
      <c r="B65" s="343" t="str">
        <f t="shared" si="3"/>
        <v>SMB-QF-070</v>
      </c>
      <c r="C65" s="297" t="e">
        <f t="shared" si="4"/>
        <v>#VALUE!</v>
      </c>
      <c r="D65" s="297" t="e">
        <f t="shared" si="5"/>
        <v>#VALUE!</v>
      </c>
      <c r="E65" s="386" t="e">
        <f t="shared" si="6"/>
        <v>#VALUE!</v>
      </c>
      <c r="F65" s="386" t="e">
        <f t="shared" si="7"/>
        <v>#VALUE!</v>
      </c>
      <c r="G65" s="386" t="e">
        <f t="shared" si="8"/>
        <v>#VALUE!</v>
      </c>
      <c r="H65" s="326"/>
      <c r="I65" s="398">
        <f t="shared" si="0"/>
        <v>0</v>
      </c>
      <c r="J65" s="401" t="str">
        <f>IF(ISERROR(VLOOKUP(MID($O65,1,3),CODE!$B:$G,CODE!$C$1,FALSE))=TRUE,"",VLOOKUP(MID($O65,1,3),CODE!$B:$G,CODE!$C$1,FALSE))</f>
        <v/>
      </c>
      <c r="K65" s="371" t="str">
        <f>IF(ISERROR(VLOOKUP(MID($O65,4,2),CODE!$K:$P,CODE!$L$1,FALSE))=TRUE,"",VLOOKUP(MID($O65,4,2),CODE!$K:$P,CODE!$L$1,FALSE))</f>
        <v/>
      </c>
      <c r="L65" s="371" t="str">
        <f>IF(ISERROR(VLOOKUP($B65,기획현황!$D:$BR,기획현황!$R$1+2,FALSE))=TRUE,"",VLOOKUP($B65,기획현황!$D:$BR,기획현황!$R$1+2,FALSE))</f>
        <v/>
      </c>
      <c r="M65" s="374"/>
      <c r="N65" s="371">
        <f>IF(ISERROR(VLOOKUP($A65,원자재구매리스트!$A:$Z,원자재구매리스트!M$1,FALSE))=TRUE,"",VLOOKUP($A65,원자재구매리스트!$A:$Z,원자재구매리스트!M$1,FALSE))</f>
        <v>0</v>
      </c>
      <c r="O65" s="402">
        <f>IF(ISERROR(VLOOKUP($A65,원자재구매리스트!$A:$Z,원자재구매리스트!N$1,FALSE))=TRUE,"",VLOOKUP($A65,원자재구매리스트!$A:$Z,원자재구매리스트!N$1,FALSE))</f>
        <v>0</v>
      </c>
      <c r="P65" s="407">
        <f>IF(B65="",0,SUMIF(기획현황!$D:$D,원자재구매정보!$B65,기획현황!$AF:$AF))</f>
        <v>0</v>
      </c>
      <c r="Q65" s="373" t="str">
        <f>IF(ISERROR(VLOOKUP($B65,기획현황!$D:$BR,기획현황!$AM$1+2,FALSE))=TRUE,"",VLOOKUP($B65,기획현황!$D:$BR,기획현황!$AM$1+2,FALSE))</f>
        <v/>
      </c>
      <c r="R65" s="789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73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33" t="str">
        <f>IF(ISERROR(VLOOKUP($B65,기획현황!$D:$BR,기획현황!$AV$1+2,FALSE))=TRUE,"",VLOOKUP($B65,기획현황!$D:$BR,기획현황!$AV$1+2,FALSE))</f>
        <v/>
      </c>
      <c r="U65" s="437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08">
        <f t="shared" si="9"/>
        <v>0</v>
      </c>
      <c r="W65" s="415" t="str">
        <f>IF(ISERROR(VLOOKUP($B65,기획현황!$D:$BR,기획현황!$AY$1+2,FALSE))=TRUE,"",VLOOKUP($B65,기획현황!$D:$BR,기획현황!$AY$1+2,FALSE))</f>
        <v/>
      </c>
      <c r="X65" s="416" t="str">
        <f>IF(ISERROR(VLOOKUP($B65,기획현황!$D:$BR,기획현황!$BB$1+2,FALSE))=TRUE,"",VLOOKUP($B65,기획현황!$D:$BR,기획현황!$BB$1+2,FALSE))</f>
        <v/>
      </c>
      <c r="Y65" s="422">
        <f>IF(ISERROR(VLOOKUP($D65,원자재구매리스트!$D:$Y,원자재구매리스트!O$1-3,FALSE))=TRUE,0,VLOOKUP($D65,원자재구매리스트!$D:$Y,원자재구매리스트!O$1-3,FALSE))</f>
        <v>0</v>
      </c>
      <c r="Z65" s="346">
        <f>IF(ISERROR(VLOOKUP($D65,원자재구매리스트!$D:$Y,원자재구매리스트!P$1-3,FALSE))=TRUE,0,VLOOKUP($D65,원자재구매리스트!$D:$Y,원자재구매리스트!P$1-3,FALSE))</f>
        <v>0</v>
      </c>
      <c r="AA65" s="347">
        <f>IF(ISERROR(VLOOKUP($D65,원자재구매리스트!$D:$Y,원자재구매리스트!R$1-3,FALSE))=TRUE,0,VLOOKUP($D65,원자재구매리스트!$D:$Y,원자재구매리스트!R$1-3,FALSE))</f>
        <v>0</v>
      </c>
      <c r="AB65" s="347">
        <f>IF(ISERROR(VLOOKUP($D65,원자재구매리스트!$D:$Y,원자재구매리스트!T$1-3,FALSE))=TRUE,0,VLOOKUP($D65,원자재구매리스트!$D:$Y,원자재구매리스트!T$1-3,FALSE))</f>
        <v>0</v>
      </c>
      <c r="AC65" s="345">
        <f>IF(ISERROR(VLOOKUP($D65,원자재구매리스트!$D:$Y,원자재구매리스트!U$1-3,FALSE))=TRUE,0,VLOOKUP($D65,원자재구매리스트!$D:$Y,원자재구매리스트!U$1-3,FALSE))</f>
        <v>0</v>
      </c>
      <c r="AD65" s="348">
        <f>IF(ISERROR(VLOOKUP($D65,원자재구매리스트!$D:$Z,원자재구매리스트!Z$1-3,FALSE))=TRUE,0,VLOOKUP($D65,원자재구매리스트!$D:$Z,원자재구매리스트!Z$1-3,FALSE))</f>
        <v>0</v>
      </c>
      <c r="AE65" s="816">
        <f>IF(ISERROR(VLOOKUP($D65,원자재구매리스트!$D:$Y,원자재구매리스트!X$1-3,FALSE))=TRUE,0,VLOOKUP($D65,원자재구매리스트!$D:$Y,원자재구매리스트!X$1-3,FALSE))</f>
        <v>0</v>
      </c>
      <c r="AF65" s="819">
        <f t="shared" si="10"/>
        <v>0</v>
      </c>
      <c r="AG65" s="819">
        <f t="shared" si="1"/>
        <v>0</v>
      </c>
    </row>
    <row r="66" spans="1:33" s="319" customFormat="1" ht="52.5" customHeight="1">
      <c r="A66" s="325">
        <f t="shared" si="2"/>
        <v>59</v>
      </c>
      <c r="B66" s="343" t="str">
        <f t="shared" si="3"/>
        <v>SMB-QF-070</v>
      </c>
      <c r="C66" s="297" t="e">
        <f t="shared" si="4"/>
        <v>#VALUE!</v>
      </c>
      <c r="D66" s="297" t="e">
        <f t="shared" si="5"/>
        <v>#VALUE!</v>
      </c>
      <c r="E66" s="386" t="e">
        <f t="shared" si="6"/>
        <v>#VALUE!</v>
      </c>
      <c r="F66" s="386" t="e">
        <f t="shared" si="7"/>
        <v>#VALUE!</v>
      </c>
      <c r="G66" s="386" t="e">
        <f t="shared" si="8"/>
        <v>#VALUE!</v>
      </c>
      <c r="H66" s="326"/>
      <c r="I66" s="398">
        <f t="shared" si="0"/>
        <v>0</v>
      </c>
      <c r="J66" s="401" t="str">
        <f>IF(ISERROR(VLOOKUP(MID($O66,1,3),CODE!$B:$G,CODE!$C$1,FALSE))=TRUE,"",VLOOKUP(MID($O66,1,3),CODE!$B:$G,CODE!$C$1,FALSE))</f>
        <v/>
      </c>
      <c r="K66" s="371" t="str">
        <f>IF(ISERROR(VLOOKUP(MID($O66,4,2),CODE!$K:$P,CODE!$L$1,FALSE))=TRUE,"",VLOOKUP(MID($O66,4,2),CODE!$K:$P,CODE!$L$1,FALSE))</f>
        <v/>
      </c>
      <c r="L66" s="371" t="str">
        <f>IF(ISERROR(VLOOKUP($B66,기획현황!$D:$BR,기획현황!$R$1+2,FALSE))=TRUE,"",VLOOKUP($B66,기획현황!$D:$BR,기획현황!$R$1+2,FALSE))</f>
        <v/>
      </c>
      <c r="M66" s="374"/>
      <c r="N66" s="371">
        <f>IF(ISERROR(VLOOKUP($A66,원자재구매리스트!$A:$Z,원자재구매리스트!M$1,FALSE))=TRUE,"",VLOOKUP($A66,원자재구매리스트!$A:$Z,원자재구매리스트!M$1,FALSE))</f>
        <v>0</v>
      </c>
      <c r="O66" s="402">
        <f>IF(ISERROR(VLOOKUP($A66,원자재구매리스트!$A:$Z,원자재구매리스트!N$1,FALSE))=TRUE,"",VLOOKUP($A66,원자재구매리스트!$A:$Z,원자재구매리스트!N$1,FALSE))</f>
        <v>0</v>
      </c>
      <c r="P66" s="407">
        <f>IF(B66="",0,SUMIF(기획현황!$D:$D,원자재구매정보!$B66,기획현황!$AF:$AF))</f>
        <v>0</v>
      </c>
      <c r="Q66" s="373" t="str">
        <f>IF(ISERROR(VLOOKUP($B66,기획현황!$D:$BR,기획현황!$AM$1+2,FALSE))=TRUE,"",VLOOKUP($B66,기획현황!$D:$BR,기획현황!$AM$1+2,FALSE))</f>
        <v/>
      </c>
      <c r="R66" s="789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73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33" t="str">
        <f>IF(ISERROR(VLOOKUP($B66,기획현황!$D:$BR,기획현황!$AV$1+2,FALSE))=TRUE,"",VLOOKUP($B66,기획현황!$D:$BR,기획현황!$AV$1+2,FALSE))</f>
        <v/>
      </c>
      <c r="U66" s="437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08">
        <f t="shared" si="9"/>
        <v>0</v>
      </c>
      <c r="W66" s="415" t="str">
        <f>IF(ISERROR(VLOOKUP($B66,기획현황!$D:$BR,기획현황!$AY$1+2,FALSE))=TRUE,"",VLOOKUP($B66,기획현황!$D:$BR,기획현황!$AY$1+2,FALSE))</f>
        <v/>
      </c>
      <c r="X66" s="416" t="str">
        <f>IF(ISERROR(VLOOKUP($B66,기획현황!$D:$BR,기획현황!$BB$1+2,FALSE))=TRUE,"",VLOOKUP($B66,기획현황!$D:$BR,기획현황!$BB$1+2,FALSE))</f>
        <v/>
      </c>
      <c r="Y66" s="422">
        <f>IF(ISERROR(VLOOKUP($D66,원자재구매리스트!$D:$Y,원자재구매리스트!O$1-3,FALSE))=TRUE,0,VLOOKUP($D66,원자재구매리스트!$D:$Y,원자재구매리스트!O$1-3,FALSE))</f>
        <v>0</v>
      </c>
      <c r="Z66" s="346">
        <f>IF(ISERROR(VLOOKUP($D66,원자재구매리스트!$D:$Y,원자재구매리스트!P$1-3,FALSE))=TRUE,0,VLOOKUP($D66,원자재구매리스트!$D:$Y,원자재구매리스트!P$1-3,FALSE))</f>
        <v>0</v>
      </c>
      <c r="AA66" s="347">
        <f>IF(ISERROR(VLOOKUP($D66,원자재구매리스트!$D:$Y,원자재구매리스트!R$1-3,FALSE))=TRUE,0,VLOOKUP($D66,원자재구매리스트!$D:$Y,원자재구매리스트!R$1-3,FALSE))</f>
        <v>0</v>
      </c>
      <c r="AB66" s="347">
        <f>IF(ISERROR(VLOOKUP($D66,원자재구매리스트!$D:$Y,원자재구매리스트!T$1-3,FALSE))=TRUE,0,VLOOKUP($D66,원자재구매리스트!$D:$Y,원자재구매리스트!T$1-3,FALSE))</f>
        <v>0</v>
      </c>
      <c r="AC66" s="345">
        <f>IF(ISERROR(VLOOKUP($D66,원자재구매리스트!$D:$Y,원자재구매리스트!U$1-3,FALSE))=TRUE,0,VLOOKUP($D66,원자재구매리스트!$D:$Y,원자재구매리스트!U$1-3,FALSE))</f>
        <v>0</v>
      </c>
      <c r="AD66" s="348">
        <f>IF(ISERROR(VLOOKUP($D66,원자재구매리스트!$D:$Z,원자재구매리스트!Z$1-3,FALSE))=TRUE,0,VLOOKUP($D66,원자재구매리스트!$D:$Z,원자재구매리스트!Z$1-3,FALSE))</f>
        <v>0</v>
      </c>
      <c r="AE66" s="816">
        <f>IF(ISERROR(VLOOKUP($D66,원자재구매리스트!$D:$Y,원자재구매리스트!X$1-3,FALSE))=TRUE,0,VLOOKUP($D66,원자재구매리스트!$D:$Y,원자재구매리스트!X$1-3,FALSE))</f>
        <v>0</v>
      </c>
      <c r="AF66" s="819">
        <f t="shared" si="10"/>
        <v>0</v>
      </c>
      <c r="AG66" s="819">
        <f t="shared" si="1"/>
        <v>0</v>
      </c>
    </row>
    <row r="67" spans="1:33" s="319" customFormat="1" ht="52.5" customHeight="1">
      <c r="A67" s="325">
        <f t="shared" si="2"/>
        <v>60</v>
      </c>
      <c r="B67" s="343" t="str">
        <f t="shared" si="3"/>
        <v>SMB-QF-070</v>
      </c>
      <c r="C67" s="297" t="e">
        <f t="shared" si="4"/>
        <v>#VALUE!</v>
      </c>
      <c r="D67" s="297" t="e">
        <f t="shared" si="5"/>
        <v>#VALUE!</v>
      </c>
      <c r="E67" s="386" t="e">
        <f t="shared" si="6"/>
        <v>#VALUE!</v>
      </c>
      <c r="F67" s="386" t="e">
        <f t="shared" si="7"/>
        <v>#VALUE!</v>
      </c>
      <c r="G67" s="386" t="e">
        <f t="shared" si="8"/>
        <v>#VALUE!</v>
      </c>
      <c r="H67" s="326"/>
      <c r="I67" s="398">
        <f t="shared" si="0"/>
        <v>0</v>
      </c>
      <c r="J67" s="401" t="str">
        <f>IF(ISERROR(VLOOKUP(MID($O67,1,3),CODE!$B:$G,CODE!$C$1,FALSE))=TRUE,"",VLOOKUP(MID($O67,1,3),CODE!$B:$G,CODE!$C$1,FALSE))</f>
        <v/>
      </c>
      <c r="K67" s="371" t="str">
        <f>IF(ISERROR(VLOOKUP(MID($O67,4,2),CODE!$K:$P,CODE!$L$1,FALSE))=TRUE,"",VLOOKUP(MID($O67,4,2),CODE!$K:$P,CODE!$L$1,FALSE))</f>
        <v/>
      </c>
      <c r="L67" s="371" t="str">
        <f>IF(ISERROR(VLOOKUP($B67,기획현황!$D:$BR,기획현황!$R$1+2,FALSE))=TRUE,"",VLOOKUP($B67,기획현황!$D:$BR,기획현황!$R$1+2,FALSE))</f>
        <v/>
      </c>
      <c r="M67" s="374"/>
      <c r="N67" s="371">
        <f>IF(ISERROR(VLOOKUP($A67,원자재구매리스트!$A:$Z,원자재구매리스트!M$1,FALSE))=TRUE,"",VLOOKUP($A67,원자재구매리스트!$A:$Z,원자재구매리스트!M$1,FALSE))</f>
        <v>0</v>
      </c>
      <c r="O67" s="402">
        <f>IF(ISERROR(VLOOKUP($A67,원자재구매리스트!$A:$Z,원자재구매리스트!N$1,FALSE))=TRUE,"",VLOOKUP($A67,원자재구매리스트!$A:$Z,원자재구매리스트!N$1,FALSE))</f>
        <v>0</v>
      </c>
      <c r="P67" s="407">
        <f>IF(B67="",0,SUMIF(기획현황!$D:$D,원자재구매정보!$B67,기획현황!$AF:$AF))</f>
        <v>0</v>
      </c>
      <c r="Q67" s="373" t="str">
        <f>IF(ISERROR(VLOOKUP($B67,기획현황!$D:$BR,기획현황!$AM$1+2,FALSE))=TRUE,"",VLOOKUP($B67,기획현황!$D:$BR,기획현황!$AM$1+2,FALSE))</f>
        <v/>
      </c>
      <c r="R67" s="789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73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33" t="str">
        <f>IF(ISERROR(VLOOKUP($B67,기획현황!$D:$BR,기획현황!$AV$1+2,FALSE))=TRUE,"",VLOOKUP($B67,기획현황!$D:$BR,기획현황!$AV$1+2,FALSE))</f>
        <v/>
      </c>
      <c r="U67" s="437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08">
        <f t="shared" si="9"/>
        <v>0</v>
      </c>
      <c r="W67" s="415" t="str">
        <f>IF(ISERROR(VLOOKUP($B67,기획현황!$D:$BR,기획현황!$AY$1+2,FALSE))=TRUE,"",VLOOKUP($B67,기획현황!$D:$BR,기획현황!$AY$1+2,FALSE))</f>
        <v/>
      </c>
      <c r="X67" s="416" t="str">
        <f>IF(ISERROR(VLOOKUP($B67,기획현황!$D:$BR,기획현황!$BB$1+2,FALSE))=TRUE,"",VLOOKUP($B67,기획현황!$D:$BR,기획현황!$BB$1+2,FALSE))</f>
        <v/>
      </c>
      <c r="Y67" s="422">
        <f>IF(ISERROR(VLOOKUP($D67,원자재구매리스트!$D:$Y,원자재구매리스트!O$1-3,FALSE))=TRUE,0,VLOOKUP($D67,원자재구매리스트!$D:$Y,원자재구매리스트!O$1-3,FALSE))</f>
        <v>0</v>
      </c>
      <c r="Z67" s="346">
        <f>IF(ISERROR(VLOOKUP($D67,원자재구매리스트!$D:$Y,원자재구매리스트!P$1-3,FALSE))=TRUE,0,VLOOKUP($D67,원자재구매리스트!$D:$Y,원자재구매리스트!P$1-3,FALSE))</f>
        <v>0</v>
      </c>
      <c r="AA67" s="347">
        <f>IF(ISERROR(VLOOKUP($D67,원자재구매리스트!$D:$Y,원자재구매리스트!R$1-3,FALSE))=TRUE,0,VLOOKUP($D67,원자재구매리스트!$D:$Y,원자재구매리스트!R$1-3,FALSE))</f>
        <v>0</v>
      </c>
      <c r="AB67" s="347">
        <f>IF(ISERROR(VLOOKUP($D67,원자재구매리스트!$D:$Y,원자재구매리스트!T$1-3,FALSE))=TRUE,0,VLOOKUP($D67,원자재구매리스트!$D:$Y,원자재구매리스트!T$1-3,FALSE))</f>
        <v>0</v>
      </c>
      <c r="AC67" s="345">
        <f>IF(ISERROR(VLOOKUP($D67,원자재구매리스트!$D:$Y,원자재구매리스트!U$1-3,FALSE))=TRUE,0,VLOOKUP($D67,원자재구매리스트!$D:$Y,원자재구매리스트!U$1-3,FALSE))</f>
        <v>0</v>
      </c>
      <c r="AD67" s="348">
        <f>IF(ISERROR(VLOOKUP($D67,원자재구매리스트!$D:$Z,원자재구매리스트!Z$1-3,FALSE))=TRUE,0,VLOOKUP($D67,원자재구매리스트!$D:$Z,원자재구매리스트!Z$1-3,FALSE))</f>
        <v>0</v>
      </c>
      <c r="AE67" s="816">
        <f>IF(ISERROR(VLOOKUP($D67,원자재구매리스트!$D:$Y,원자재구매리스트!X$1-3,FALSE))=TRUE,0,VLOOKUP($D67,원자재구매리스트!$D:$Y,원자재구매리스트!X$1-3,FALSE))</f>
        <v>0</v>
      </c>
      <c r="AF67" s="819">
        <f t="shared" si="10"/>
        <v>0</v>
      </c>
      <c r="AG67" s="819">
        <f t="shared" si="1"/>
        <v>0</v>
      </c>
    </row>
    <row r="68" spans="1:33" s="319" customFormat="1" ht="52.5" customHeight="1">
      <c r="A68" s="325">
        <f t="shared" si="2"/>
        <v>61</v>
      </c>
      <c r="B68" s="343" t="str">
        <f t="shared" si="3"/>
        <v>SMB-QF-070</v>
      </c>
      <c r="C68" s="297" t="e">
        <f t="shared" si="4"/>
        <v>#VALUE!</v>
      </c>
      <c r="D68" s="297" t="e">
        <f t="shared" si="5"/>
        <v>#VALUE!</v>
      </c>
      <c r="E68" s="386" t="e">
        <f t="shared" si="6"/>
        <v>#VALUE!</v>
      </c>
      <c r="F68" s="386" t="e">
        <f t="shared" si="7"/>
        <v>#VALUE!</v>
      </c>
      <c r="G68" s="386" t="e">
        <f t="shared" si="8"/>
        <v>#VALUE!</v>
      </c>
      <c r="H68" s="326"/>
      <c r="I68" s="398">
        <f t="shared" si="0"/>
        <v>0</v>
      </c>
      <c r="J68" s="401" t="str">
        <f>IF(ISERROR(VLOOKUP(MID($O68,1,3),CODE!$B:$G,CODE!$C$1,FALSE))=TRUE,"",VLOOKUP(MID($O68,1,3),CODE!$B:$G,CODE!$C$1,FALSE))</f>
        <v/>
      </c>
      <c r="K68" s="371" t="str">
        <f>IF(ISERROR(VLOOKUP(MID($O68,4,2),CODE!$K:$P,CODE!$L$1,FALSE))=TRUE,"",VLOOKUP(MID($O68,4,2),CODE!$K:$P,CODE!$L$1,FALSE))</f>
        <v/>
      </c>
      <c r="L68" s="371" t="str">
        <f>IF(ISERROR(VLOOKUP($B68,기획현황!$D:$BR,기획현황!$R$1+2,FALSE))=TRUE,"",VLOOKUP($B68,기획현황!$D:$BR,기획현황!$R$1+2,FALSE))</f>
        <v/>
      </c>
      <c r="M68" s="374"/>
      <c r="N68" s="371">
        <f>IF(ISERROR(VLOOKUP($A68,원자재구매리스트!$A:$Z,원자재구매리스트!M$1,FALSE))=TRUE,"",VLOOKUP($A68,원자재구매리스트!$A:$Z,원자재구매리스트!M$1,FALSE))</f>
        <v>0</v>
      </c>
      <c r="O68" s="402">
        <f>IF(ISERROR(VLOOKUP($A68,원자재구매리스트!$A:$Z,원자재구매리스트!N$1,FALSE))=TRUE,"",VLOOKUP($A68,원자재구매리스트!$A:$Z,원자재구매리스트!N$1,FALSE))</f>
        <v>0</v>
      </c>
      <c r="P68" s="407">
        <f>IF(B68="",0,SUMIF(기획현황!$D:$D,원자재구매정보!$B68,기획현황!$AF:$AF))</f>
        <v>0</v>
      </c>
      <c r="Q68" s="373" t="str">
        <f>IF(ISERROR(VLOOKUP($B68,기획현황!$D:$BR,기획현황!$AM$1+2,FALSE))=TRUE,"",VLOOKUP($B68,기획현황!$D:$BR,기획현황!$AM$1+2,FALSE))</f>
        <v/>
      </c>
      <c r="R68" s="789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73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33" t="str">
        <f>IF(ISERROR(VLOOKUP($B68,기획현황!$D:$BR,기획현황!$AV$1+2,FALSE))=TRUE,"",VLOOKUP($B68,기획현황!$D:$BR,기획현황!$AV$1+2,FALSE))</f>
        <v/>
      </c>
      <c r="U68" s="437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08">
        <f t="shared" si="9"/>
        <v>0</v>
      </c>
      <c r="W68" s="415" t="str">
        <f>IF(ISERROR(VLOOKUP($B68,기획현황!$D:$BR,기획현황!$AY$1+2,FALSE))=TRUE,"",VLOOKUP($B68,기획현황!$D:$BR,기획현황!$AY$1+2,FALSE))</f>
        <v/>
      </c>
      <c r="X68" s="416" t="str">
        <f>IF(ISERROR(VLOOKUP($B68,기획현황!$D:$BR,기획현황!$BB$1+2,FALSE))=TRUE,"",VLOOKUP($B68,기획현황!$D:$BR,기획현황!$BB$1+2,FALSE))</f>
        <v/>
      </c>
      <c r="Y68" s="422">
        <f>IF(ISERROR(VLOOKUP($D68,원자재구매리스트!$D:$Y,원자재구매리스트!O$1-3,FALSE))=TRUE,0,VLOOKUP($D68,원자재구매리스트!$D:$Y,원자재구매리스트!O$1-3,FALSE))</f>
        <v>0</v>
      </c>
      <c r="Z68" s="346">
        <f>IF(ISERROR(VLOOKUP($D68,원자재구매리스트!$D:$Y,원자재구매리스트!P$1-3,FALSE))=TRUE,0,VLOOKUP($D68,원자재구매리스트!$D:$Y,원자재구매리스트!P$1-3,FALSE))</f>
        <v>0</v>
      </c>
      <c r="AA68" s="347">
        <f>IF(ISERROR(VLOOKUP($D68,원자재구매리스트!$D:$Y,원자재구매리스트!R$1-3,FALSE))=TRUE,0,VLOOKUP($D68,원자재구매리스트!$D:$Y,원자재구매리스트!R$1-3,FALSE))</f>
        <v>0</v>
      </c>
      <c r="AB68" s="347">
        <f>IF(ISERROR(VLOOKUP($D68,원자재구매리스트!$D:$Y,원자재구매리스트!T$1-3,FALSE))=TRUE,0,VLOOKUP($D68,원자재구매리스트!$D:$Y,원자재구매리스트!T$1-3,FALSE))</f>
        <v>0</v>
      </c>
      <c r="AC68" s="345">
        <f>IF(ISERROR(VLOOKUP($D68,원자재구매리스트!$D:$Y,원자재구매리스트!U$1-3,FALSE))=TRUE,0,VLOOKUP($D68,원자재구매리스트!$D:$Y,원자재구매리스트!U$1-3,FALSE))</f>
        <v>0</v>
      </c>
      <c r="AD68" s="348">
        <f>IF(ISERROR(VLOOKUP($D68,원자재구매리스트!$D:$Z,원자재구매리스트!Z$1-3,FALSE))=TRUE,0,VLOOKUP($D68,원자재구매리스트!$D:$Z,원자재구매리스트!Z$1-3,FALSE))</f>
        <v>0</v>
      </c>
      <c r="AE68" s="816">
        <f>IF(ISERROR(VLOOKUP($D68,원자재구매리스트!$D:$Y,원자재구매리스트!X$1-3,FALSE))=TRUE,0,VLOOKUP($D68,원자재구매리스트!$D:$Y,원자재구매리스트!X$1-3,FALSE))</f>
        <v>0</v>
      </c>
      <c r="AF68" s="819">
        <f t="shared" si="10"/>
        <v>0</v>
      </c>
      <c r="AG68" s="819">
        <f t="shared" si="1"/>
        <v>0</v>
      </c>
    </row>
    <row r="69" spans="1:33" s="319" customFormat="1" ht="52.5" customHeight="1">
      <c r="A69" s="325">
        <f t="shared" si="2"/>
        <v>62</v>
      </c>
      <c r="B69" s="343" t="str">
        <f t="shared" si="3"/>
        <v>SMB-QF-070</v>
      </c>
      <c r="C69" s="297" t="e">
        <f t="shared" si="4"/>
        <v>#VALUE!</v>
      </c>
      <c r="D69" s="297" t="e">
        <f t="shared" si="5"/>
        <v>#VALUE!</v>
      </c>
      <c r="E69" s="386" t="e">
        <f t="shared" si="6"/>
        <v>#VALUE!</v>
      </c>
      <c r="F69" s="386" t="e">
        <f t="shared" si="7"/>
        <v>#VALUE!</v>
      </c>
      <c r="G69" s="386" t="e">
        <f t="shared" si="8"/>
        <v>#VALUE!</v>
      </c>
      <c r="H69" s="326"/>
      <c r="I69" s="398">
        <f t="shared" si="0"/>
        <v>0</v>
      </c>
      <c r="J69" s="401" t="str">
        <f>IF(ISERROR(VLOOKUP(MID($O69,1,3),CODE!$B:$G,CODE!$C$1,FALSE))=TRUE,"",VLOOKUP(MID($O69,1,3),CODE!$B:$G,CODE!$C$1,FALSE))</f>
        <v/>
      </c>
      <c r="K69" s="371" t="str">
        <f>IF(ISERROR(VLOOKUP(MID($O69,4,2),CODE!$K:$P,CODE!$L$1,FALSE))=TRUE,"",VLOOKUP(MID($O69,4,2),CODE!$K:$P,CODE!$L$1,FALSE))</f>
        <v/>
      </c>
      <c r="L69" s="371" t="str">
        <f>IF(ISERROR(VLOOKUP($B69,기획현황!$D:$BR,기획현황!$R$1+2,FALSE))=TRUE,"",VLOOKUP($B69,기획현황!$D:$BR,기획현황!$R$1+2,FALSE))</f>
        <v/>
      </c>
      <c r="M69" s="374"/>
      <c r="N69" s="371">
        <f>IF(ISERROR(VLOOKUP($A69,원자재구매리스트!$A:$Z,원자재구매리스트!M$1,FALSE))=TRUE,"",VLOOKUP($A69,원자재구매리스트!$A:$Z,원자재구매리스트!M$1,FALSE))</f>
        <v>0</v>
      </c>
      <c r="O69" s="402">
        <f>IF(ISERROR(VLOOKUP($A69,원자재구매리스트!$A:$Z,원자재구매리스트!N$1,FALSE))=TRUE,"",VLOOKUP($A69,원자재구매리스트!$A:$Z,원자재구매리스트!N$1,FALSE))</f>
        <v>0</v>
      </c>
      <c r="P69" s="407">
        <f>IF(B69="",0,SUMIF(기획현황!$D:$D,원자재구매정보!$B69,기획현황!$AF:$AF))</f>
        <v>0</v>
      </c>
      <c r="Q69" s="373" t="str">
        <f>IF(ISERROR(VLOOKUP($B69,기획현황!$D:$BR,기획현황!$AM$1+2,FALSE))=TRUE,"",VLOOKUP($B69,기획현황!$D:$BR,기획현황!$AM$1+2,FALSE))</f>
        <v/>
      </c>
      <c r="R69" s="789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73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33" t="str">
        <f>IF(ISERROR(VLOOKUP($B69,기획현황!$D:$BR,기획현황!$AV$1+2,FALSE))=TRUE,"",VLOOKUP($B69,기획현황!$D:$BR,기획현황!$AV$1+2,FALSE))</f>
        <v/>
      </c>
      <c r="U69" s="437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08">
        <f t="shared" si="9"/>
        <v>0</v>
      </c>
      <c r="W69" s="415" t="str">
        <f>IF(ISERROR(VLOOKUP($B69,기획현황!$D:$BR,기획현황!$AY$1+2,FALSE))=TRUE,"",VLOOKUP($B69,기획현황!$D:$BR,기획현황!$AY$1+2,FALSE))</f>
        <v/>
      </c>
      <c r="X69" s="416" t="str">
        <f>IF(ISERROR(VLOOKUP($B69,기획현황!$D:$BR,기획현황!$BB$1+2,FALSE))=TRUE,"",VLOOKUP($B69,기획현황!$D:$BR,기획현황!$BB$1+2,FALSE))</f>
        <v/>
      </c>
      <c r="Y69" s="422">
        <f>IF(ISERROR(VLOOKUP($D69,원자재구매리스트!$D:$Y,원자재구매리스트!O$1-3,FALSE))=TRUE,0,VLOOKUP($D69,원자재구매리스트!$D:$Y,원자재구매리스트!O$1-3,FALSE))</f>
        <v>0</v>
      </c>
      <c r="Z69" s="346">
        <f>IF(ISERROR(VLOOKUP($D69,원자재구매리스트!$D:$Y,원자재구매리스트!P$1-3,FALSE))=TRUE,0,VLOOKUP($D69,원자재구매리스트!$D:$Y,원자재구매리스트!P$1-3,FALSE))</f>
        <v>0</v>
      </c>
      <c r="AA69" s="347">
        <f>IF(ISERROR(VLOOKUP($D69,원자재구매리스트!$D:$Y,원자재구매리스트!R$1-3,FALSE))=TRUE,0,VLOOKUP($D69,원자재구매리스트!$D:$Y,원자재구매리스트!R$1-3,FALSE))</f>
        <v>0</v>
      </c>
      <c r="AB69" s="347">
        <f>IF(ISERROR(VLOOKUP($D69,원자재구매리스트!$D:$Y,원자재구매리스트!T$1-3,FALSE))=TRUE,0,VLOOKUP($D69,원자재구매리스트!$D:$Y,원자재구매리스트!T$1-3,FALSE))</f>
        <v>0</v>
      </c>
      <c r="AC69" s="345">
        <f>IF(ISERROR(VLOOKUP($D69,원자재구매리스트!$D:$Y,원자재구매리스트!U$1-3,FALSE))=TRUE,0,VLOOKUP($D69,원자재구매리스트!$D:$Y,원자재구매리스트!U$1-3,FALSE))</f>
        <v>0</v>
      </c>
      <c r="AD69" s="348">
        <f>IF(ISERROR(VLOOKUP($D69,원자재구매리스트!$D:$Z,원자재구매리스트!Z$1-3,FALSE))=TRUE,0,VLOOKUP($D69,원자재구매리스트!$D:$Z,원자재구매리스트!Z$1-3,FALSE))</f>
        <v>0</v>
      </c>
      <c r="AE69" s="816">
        <f>IF(ISERROR(VLOOKUP($D69,원자재구매리스트!$D:$Y,원자재구매리스트!X$1-3,FALSE))=TRUE,0,VLOOKUP($D69,원자재구매리스트!$D:$Y,원자재구매리스트!X$1-3,FALSE))</f>
        <v>0</v>
      </c>
      <c r="AF69" s="819">
        <f t="shared" si="10"/>
        <v>0</v>
      </c>
      <c r="AG69" s="819">
        <f t="shared" si="1"/>
        <v>0</v>
      </c>
    </row>
    <row r="70" spans="1:33" s="319" customFormat="1" ht="52.5" customHeight="1">
      <c r="A70" s="325">
        <f t="shared" si="2"/>
        <v>63</v>
      </c>
      <c r="B70" s="343" t="str">
        <f t="shared" si="3"/>
        <v>SMB-QF-070</v>
      </c>
      <c r="C70" s="297" t="e">
        <f t="shared" si="4"/>
        <v>#VALUE!</v>
      </c>
      <c r="D70" s="297" t="e">
        <f t="shared" si="5"/>
        <v>#VALUE!</v>
      </c>
      <c r="E70" s="386" t="e">
        <f t="shared" si="6"/>
        <v>#VALUE!</v>
      </c>
      <c r="F70" s="386" t="e">
        <f t="shared" si="7"/>
        <v>#VALUE!</v>
      </c>
      <c r="G70" s="386" t="e">
        <f t="shared" si="8"/>
        <v>#VALUE!</v>
      </c>
      <c r="H70" s="326"/>
      <c r="I70" s="398">
        <f t="shared" si="0"/>
        <v>0</v>
      </c>
      <c r="J70" s="401" t="str">
        <f>IF(ISERROR(VLOOKUP(MID($O70,1,3),CODE!$B:$G,CODE!$C$1,FALSE))=TRUE,"",VLOOKUP(MID($O70,1,3),CODE!$B:$G,CODE!$C$1,FALSE))</f>
        <v/>
      </c>
      <c r="K70" s="371" t="str">
        <f>IF(ISERROR(VLOOKUP(MID($O70,4,2),CODE!$K:$P,CODE!$L$1,FALSE))=TRUE,"",VLOOKUP(MID($O70,4,2),CODE!$K:$P,CODE!$L$1,FALSE))</f>
        <v/>
      </c>
      <c r="L70" s="371" t="str">
        <f>IF(ISERROR(VLOOKUP($B70,기획현황!$D:$BR,기획현황!$R$1+2,FALSE))=TRUE,"",VLOOKUP($B70,기획현황!$D:$BR,기획현황!$R$1+2,FALSE))</f>
        <v/>
      </c>
      <c r="M70" s="374"/>
      <c r="N70" s="371">
        <f>IF(ISERROR(VLOOKUP($A70,원자재구매리스트!$A:$Z,원자재구매리스트!M$1,FALSE))=TRUE,"",VLOOKUP($A70,원자재구매리스트!$A:$Z,원자재구매리스트!M$1,FALSE))</f>
        <v>0</v>
      </c>
      <c r="O70" s="402">
        <f>IF(ISERROR(VLOOKUP($A70,원자재구매리스트!$A:$Z,원자재구매리스트!N$1,FALSE))=TRUE,"",VLOOKUP($A70,원자재구매리스트!$A:$Z,원자재구매리스트!N$1,FALSE))</f>
        <v>0</v>
      </c>
      <c r="P70" s="407">
        <f>IF(B70="",0,SUMIF(기획현황!$D:$D,원자재구매정보!$B70,기획현황!$AF:$AF))</f>
        <v>0</v>
      </c>
      <c r="Q70" s="373" t="str">
        <f>IF(ISERROR(VLOOKUP($B70,기획현황!$D:$BR,기획현황!$AM$1+2,FALSE))=TRUE,"",VLOOKUP($B70,기획현황!$D:$BR,기획현황!$AM$1+2,FALSE))</f>
        <v/>
      </c>
      <c r="R70" s="789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73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33" t="str">
        <f>IF(ISERROR(VLOOKUP($B70,기획현황!$D:$BR,기획현황!$AV$1+2,FALSE))=TRUE,"",VLOOKUP($B70,기획현황!$D:$BR,기획현황!$AV$1+2,FALSE))</f>
        <v/>
      </c>
      <c r="U70" s="437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08">
        <f t="shared" si="9"/>
        <v>0</v>
      </c>
      <c r="W70" s="415" t="str">
        <f>IF(ISERROR(VLOOKUP($B70,기획현황!$D:$BR,기획현황!$AY$1+2,FALSE))=TRUE,"",VLOOKUP($B70,기획현황!$D:$BR,기획현황!$AY$1+2,FALSE))</f>
        <v/>
      </c>
      <c r="X70" s="416" t="str">
        <f>IF(ISERROR(VLOOKUP($B70,기획현황!$D:$BR,기획현황!$BB$1+2,FALSE))=TRUE,"",VLOOKUP($B70,기획현황!$D:$BR,기획현황!$BB$1+2,FALSE))</f>
        <v/>
      </c>
      <c r="Y70" s="422">
        <f>IF(ISERROR(VLOOKUP($D70,원자재구매리스트!$D:$Y,원자재구매리스트!O$1-3,FALSE))=TRUE,0,VLOOKUP($D70,원자재구매리스트!$D:$Y,원자재구매리스트!O$1-3,FALSE))</f>
        <v>0</v>
      </c>
      <c r="Z70" s="346">
        <f>IF(ISERROR(VLOOKUP($D70,원자재구매리스트!$D:$Y,원자재구매리스트!P$1-3,FALSE))=TRUE,0,VLOOKUP($D70,원자재구매리스트!$D:$Y,원자재구매리스트!P$1-3,FALSE))</f>
        <v>0</v>
      </c>
      <c r="AA70" s="347">
        <f>IF(ISERROR(VLOOKUP($D70,원자재구매리스트!$D:$Y,원자재구매리스트!R$1-3,FALSE))=TRUE,0,VLOOKUP($D70,원자재구매리스트!$D:$Y,원자재구매리스트!R$1-3,FALSE))</f>
        <v>0</v>
      </c>
      <c r="AB70" s="347">
        <f>IF(ISERROR(VLOOKUP($D70,원자재구매리스트!$D:$Y,원자재구매리스트!T$1-3,FALSE))=TRUE,0,VLOOKUP($D70,원자재구매리스트!$D:$Y,원자재구매리스트!T$1-3,FALSE))</f>
        <v>0</v>
      </c>
      <c r="AC70" s="345">
        <f>IF(ISERROR(VLOOKUP($D70,원자재구매리스트!$D:$Y,원자재구매리스트!U$1-3,FALSE))=TRUE,0,VLOOKUP($D70,원자재구매리스트!$D:$Y,원자재구매리스트!U$1-3,FALSE))</f>
        <v>0</v>
      </c>
      <c r="AD70" s="348">
        <f>IF(ISERROR(VLOOKUP($D70,원자재구매리스트!$D:$Z,원자재구매리스트!Z$1-3,FALSE))=TRUE,0,VLOOKUP($D70,원자재구매리스트!$D:$Z,원자재구매리스트!Z$1-3,FALSE))</f>
        <v>0</v>
      </c>
      <c r="AE70" s="816">
        <f>IF(ISERROR(VLOOKUP($D70,원자재구매리스트!$D:$Y,원자재구매리스트!X$1-3,FALSE))=TRUE,0,VLOOKUP($D70,원자재구매리스트!$D:$Y,원자재구매리스트!X$1-3,FALSE))</f>
        <v>0</v>
      </c>
      <c r="AF70" s="819">
        <f t="shared" si="10"/>
        <v>0</v>
      </c>
      <c r="AG70" s="819">
        <f t="shared" si="1"/>
        <v>0</v>
      </c>
    </row>
    <row r="71" spans="1:33" s="319" customFormat="1" ht="52.5" customHeight="1">
      <c r="A71" s="325">
        <f t="shared" si="2"/>
        <v>64</v>
      </c>
      <c r="B71" s="343" t="str">
        <f t="shared" si="3"/>
        <v>SMB-QF-070</v>
      </c>
      <c r="C71" s="297" t="e">
        <f t="shared" si="4"/>
        <v>#VALUE!</v>
      </c>
      <c r="D71" s="297" t="e">
        <f t="shared" si="5"/>
        <v>#VALUE!</v>
      </c>
      <c r="E71" s="386" t="e">
        <f t="shared" si="6"/>
        <v>#VALUE!</v>
      </c>
      <c r="F71" s="386" t="e">
        <f t="shared" si="7"/>
        <v>#VALUE!</v>
      </c>
      <c r="G71" s="386" t="e">
        <f t="shared" si="8"/>
        <v>#VALUE!</v>
      </c>
      <c r="H71" s="326"/>
      <c r="I71" s="398">
        <f t="shared" si="0"/>
        <v>0</v>
      </c>
      <c r="J71" s="401" t="str">
        <f>IF(ISERROR(VLOOKUP(MID($O71,1,3),CODE!$B:$G,CODE!$C$1,FALSE))=TRUE,"",VLOOKUP(MID($O71,1,3),CODE!$B:$G,CODE!$C$1,FALSE))</f>
        <v/>
      </c>
      <c r="K71" s="371" t="str">
        <f>IF(ISERROR(VLOOKUP(MID($O71,4,2),CODE!$K:$P,CODE!$L$1,FALSE))=TRUE,"",VLOOKUP(MID($O71,4,2),CODE!$K:$P,CODE!$L$1,FALSE))</f>
        <v/>
      </c>
      <c r="L71" s="371" t="str">
        <f>IF(ISERROR(VLOOKUP($B71,기획현황!$D:$BR,기획현황!$R$1+2,FALSE))=TRUE,"",VLOOKUP($B71,기획현황!$D:$BR,기획현황!$R$1+2,FALSE))</f>
        <v/>
      </c>
      <c r="M71" s="374"/>
      <c r="N71" s="371">
        <f>IF(ISERROR(VLOOKUP($A71,원자재구매리스트!$A:$Z,원자재구매리스트!M$1,FALSE))=TRUE,"",VLOOKUP($A71,원자재구매리스트!$A:$Z,원자재구매리스트!M$1,FALSE))</f>
        <v>0</v>
      </c>
      <c r="O71" s="402">
        <f>IF(ISERROR(VLOOKUP($A71,원자재구매리스트!$A:$Z,원자재구매리스트!N$1,FALSE))=TRUE,"",VLOOKUP($A71,원자재구매리스트!$A:$Z,원자재구매리스트!N$1,FALSE))</f>
        <v>0</v>
      </c>
      <c r="P71" s="407">
        <f>IF(B71="",0,SUMIF(기획현황!$D:$D,원자재구매정보!$B71,기획현황!$AF:$AF))</f>
        <v>0</v>
      </c>
      <c r="Q71" s="373" t="str">
        <f>IF(ISERROR(VLOOKUP($B71,기획현황!$D:$BR,기획현황!$AM$1+2,FALSE))=TRUE,"",VLOOKUP($B71,기획현황!$D:$BR,기획현황!$AM$1+2,FALSE))</f>
        <v/>
      </c>
      <c r="R71" s="789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73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33" t="str">
        <f>IF(ISERROR(VLOOKUP($B71,기획현황!$D:$BR,기획현황!$AV$1+2,FALSE))=TRUE,"",VLOOKUP($B71,기획현황!$D:$BR,기획현황!$AV$1+2,FALSE))</f>
        <v/>
      </c>
      <c r="U71" s="437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08">
        <f t="shared" si="9"/>
        <v>0</v>
      </c>
      <c r="W71" s="415" t="str">
        <f>IF(ISERROR(VLOOKUP($B71,기획현황!$D:$BR,기획현황!$AY$1+2,FALSE))=TRUE,"",VLOOKUP($B71,기획현황!$D:$BR,기획현황!$AY$1+2,FALSE))</f>
        <v/>
      </c>
      <c r="X71" s="416" t="str">
        <f>IF(ISERROR(VLOOKUP($B71,기획현황!$D:$BR,기획현황!$BB$1+2,FALSE))=TRUE,"",VLOOKUP($B71,기획현황!$D:$BR,기획현황!$BB$1+2,FALSE))</f>
        <v/>
      </c>
      <c r="Y71" s="422">
        <f>IF(ISERROR(VLOOKUP($D71,원자재구매리스트!$D:$Y,원자재구매리스트!O$1-3,FALSE))=TRUE,0,VLOOKUP($D71,원자재구매리스트!$D:$Y,원자재구매리스트!O$1-3,FALSE))</f>
        <v>0</v>
      </c>
      <c r="Z71" s="346">
        <f>IF(ISERROR(VLOOKUP($D71,원자재구매리스트!$D:$Y,원자재구매리스트!P$1-3,FALSE))=TRUE,0,VLOOKUP($D71,원자재구매리스트!$D:$Y,원자재구매리스트!P$1-3,FALSE))</f>
        <v>0</v>
      </c>
      <c r="AA71" s="347">
        <f>IF(ISERROR(VLOOKUP($D71,원자재구매리스트!$D:$Y,원자재구매리스트!R$1-3,FALSE))=TRUE,0,VLOOKUP($D71,원자재구매리스트!$D:$Y,원자재구매리스트!R$1-3,FALSE))</f>
        <v>0</v>
      </c>
      <c r="AB71" s="347">
        <f>IF(ISERROR(VLOOKUP($D71,원자재구매리스트!$D:$Y,원자재구매리스트!T$1-3,FALSE))=TRUE,0,VLOOKUP($D71,원자재구매리스트!$D:$Y,원자재구매리스트!T$1-3,FALSE))</f>
        <v>0</v>
      </c>
      <c r="AC71" s="345">
        <f>IF(ISERROR(VLOOKUP($D71,원자재구매리스트!$D:$Y,원자재구매리스트!U$1-3,FALSE))=TRUE,0,VLOOKUP($D71,원자재구매리스트!$D:$Y,원자재구매리스트!U$1-3,FALSE))</f>
        <v>0</v>
      </c>
      <c r="AD71" s="348">
        <f>IF(ISERROR(VLOOKUP($D71,원자재구매리스트!$D:$Z,원자재구매리스트!Z$1-3,FALSE))=TRUE,0,VLOOKUP($D71,원자재구매리스트!$D:$Z,원자재구매리스트!Z$1-3,FALSE))</f>
        <v>0</v>
      </c>
      <c r="AE71" s="816">
        <f>IF(ISERROR(VLOOKUP($D71,원자재구매리스트!$D:$Y,원자재구매리스트!X$1-3,FALSE))=TRUE,0,VLOOKUP($D71,원자재구매리스트!$D:$Y,원자재구매리스트!X$1-3,FALSE))</f>
        <v>0</v>
      </c>
      <c r="AF71" s="819">
        <f t="shared" si="10"/>
        <v>0</v>
      </c>
      <c r="AG71" s="819">
        <f t="shared" si="1"/>
        <v>0</v>
      </c>
    </row>
    <row r="72" spans="1:33" s="319" customFormat="1" ht="52.5" customHeight="1">
      <c r="A72" s="325">
        <f t="shared" si="2"/>
        <v>65</v>
      </c>
      <c r="B72" s="343" t="str">
        <f t="shared" si="3"/>
        <v>SMB-QF-070</v>
      </c>
      <c r="C72" s="297" t="e">
        <f t="shared" si="4"/>
        <v>#VALUE!</v>
      </c>
      <c r="D72" s="297" t="e">
        <f t="shared" si="5"/>
        <v>#VALUE!</v>
      </c>
      <c r="E72" s="386" t="e">
        <f t="shared" si="6"/>
        <v>#VALUE!</v>
      </c>
      <c r="F72" s="386" t="e">
        <f t="shared" si="7"/>
        <v>#VALUE!</v>
      </c>
      <c r="G72" s="386" t="e">
        <f t="shared" si="8"/>
        <v>#VALUE!</v>
      </c>
      <c r="H72" s="326"/>
      <c r="I72" s="398">
        <f t="shared" si="0"/>
        <v>0</v>
      </c>
      <c r="J72" s="401" t="str">
        <f>IF(ISERROR(VLOOKUP(MID($O72,1,3),CODE!$B:$G,CODE!$C$1,FALSE))=TRUE,"",VLOOKUP(MID($O72,1,3),CODE!$B:$G,CODE!$C$1,FALSE))</f>
        <v/>
      </c>
      <c r="K72" s="371" t="str">
        <f>IF(ISERROR(VLOOKUP(MID($O72,4,2),CODE!$K:$P,CODE!$L$1,FALSE))=TRUE,"",VLOOKUP(MID($O72,4,2),CODE!$K:$P,CODE!$L$1,FALSE))</f>
        <v/>
      </c>
      <c r="L72" s="371" t="str">
        <f>IF(ISERROR(VLOOKUP($B72,기획현황!$D:$BR,기획현황!$R$1+2,FALSE))=TRUE,"",VLOOKUP($B72,기획현황!$D:$BR,기획현황!$R$1+2,FALSE))</f>
        <v/>
      </c>
      <c r="M72" s="374"/>
      <c r="N72" s="371">
        <f>IF(ISERROR(VLOOKUP($A72,원자재구매리스트!$A:$Z,원자재구매리스트!M$1,FALSE))=TRUE,"",VLOOKUP($A72,원자재구매리스트!$A:$Z,원자재구매리스트!M$1,FALSE))</f>
        <v>0</v>
      </c>
      <c r="O72" s="402">
        <f>IF(ISERROR(VLOOKUP($A72,원자재구매리스트!$A:$Z,원자재구매리스트!N$1,FALSE))=TRUE,"",VLOOKUP($A72,원자재구매리스트!$A:$Z,원자재구매리스트!N$1,FALSE))</f>
        <v>0</v>
      </c>
      <c r="P72" s="407">
        <f>IF(B72="",0,SUMIF(기획현황!$D:$D,원자재구매정보!$B72,기획현황!$AF:$AF))</f>
        <v>0</v>
      </c>
      <c r="Q72" s="373" t="str">
        <f>IF(ISERROR(VLOOKUP($B72,기획현황!$D:$BR,기획현황!$AM$1+2,FALSE))=TRUE,"",VLOOKUP($B72,기획현황!$D:$BR,기획현황!$AM$1+2,FALSE))</f>
        <v/>
      </c>
      <c r="R72" s="789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73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33" t="str">
        <f>IF(ISERROR(VLOOKUP($B72,기획현황!$D:$BR,기획현황!$AV$1+2,FALSE))=TRUE,"",VLOOKUP($B72,기획현황!$D:$BR,기획현황!$AV$1+2,FALSE))</f>
        <v/>
      </c>
      <c r="U72" s="437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08">
        <f t="shared" si="9"/>
        <v>0</v>
      </c>
      <c r="W72" s="415" t="str">
        <f>IF(ISERROR(VLOOKUP($B72,기획현황!$D:$BR,기획현황!$AY$1+2,FALSE))=TRUE,"",VLOOKUP($B72,기획현황!$D:$BR,기획현황!$AY$1+2,FALSE))</f>
        <v/>
      </c>
      <c r="X72" s="416" t="str">
        <f>IF(ISERROR(VLOOKUP($B72,기획현황!$D:$BR,기획현황!$BB$1+2,FALSE))=TRUE,"",VLOOKUP($B72,기획현황!$D:$BR,기획현황!$BB$1+2,FALSE))</f>
        <v/>
      </c>
      <c r="Y72" s="422">
        <f>IF(ISERROR(VLOOKUP($D72,원자재구매리스트!$D:$Y,원자재구매리스트!O$1-3,FALSE))=TRUE,0,VLOOKUP($D72,원자재구매리스트!$D:$Y,원자재구매리스트!O$1-3,FALSE))</f>
        <v>0</v>
      </c>
      <c r="Z72" s="346">
        <f>IF(ISERROR(VLOOKUP($D72,원자재구매리스트!$D:$Y,원자재구매리스트!P$1-3,FALSE))=TRUE,0,VLOOKUP($D72,원자재구매리스트!$D:$Y,원자재구매리스트!P$1-3,FALSE))</f>
        <v>0</v>
      </c>
      <c r="AA72" s="347">
        <f>IF(ISERROR(VLOOKUP($D72,원자재구매리스트!$D:$Y,원자재구매리스트!R$1-3,FALSE))=TRUE,0,VLOOKUP($D72,원자재구매리스트!$D:$Y,원자재구매리스트!R$1-3,FALSE))</f>
        <v>0</v>
      </c>
      <c r="AB72" s="347">
        <f>IF(ISERROR(VLOOKUP($D72,원자재구매리스트!$D:$Y,원자재구매리스트!T$1-3,FALSE))=TRUE,0,VLOOKUP($D72,원자재구매리스트!$D:$Y,원자재구매리스트!T$1-3,FALSE))</f>
        <v>0</v>
      </c>
      <c r="AC72" s="345">
        <f>IF(ISERROR(VLOOKUP($D72,원자재구매리스트!$D:$Y,원자재구매리스트!U$1-3,FALSE))=TRUE,0,VLOOKUP($D72,원자재구매리스트!$D:$Y,원자재구매리스트!U$1-3,FALSE))</f>
        <v>0</v>
      </c>
      <c r="AD72" s="348">
        <f>IF(ISERROR(VLOOKUP($D72,원자재구매리스트!$D:$Z,원자재구매리스트!Z$1-3,FALSE))=TRUE,0,VLOOKUP($D72,원자재구매리스트!$D:$Z,원자재구매리스트!Z$1-3,FALSE))</f>
        <v>0</v>
      </c>
      <c r="AE72" s="816">
        <f>IF(ISERROR(VLOOKUP($D72,원자재구매리스트!$D:$Y,원자재구매리스트!X$1-3,FALSE))=TRUE,0,VLOOKUP($D72,원자재구매리스트!$D:$Y,원자재구매리스트!X$1-3,FALSE))</f>
        <v>0</v>
      </c>
      <c r="AF72" s="819">
        <f t="shared" si="10"/>
        <v>0</v>
      </c>
      <c r="AG72" s="819">
        <f t="shared" si="1"/>
        <v>0</v>
      </c>
    </row>
    <row r="73" spans="1:33" s="319" customFormat="1" ht="52.5" customHeight="1">
      <c r="A73" s="325">
        <f t="shared" si="2"/>
        <v>66</v>
      </c>
      <c r="B73" s="343" t="str">
        <f t="shared" si="3"/>
        <v>SMB-QF-070</v>
      </c>
      <c r="C73" s="297" t="e">
        <f t="shared" si="4"/>
        <v>#VALUE!</v>
      </c>
      <c r="D73" s="297" t="e">
        <f t="shared" si="5"/>
        <v>#VALUE!</v>
      </c>
      <c r="E73" s="386" t="e">
        <f t="shared" si="6"/>
        <v>#VALUE!</v>
      </c>
      <c r="F73" s="386" t="e">
        <f t="shared" si="7"/>
        <v>#VALUE!</v>
      </c>
      <c r="G73" s="386" t="e">
        <f t="shared" si="8"/>
        <v>#VALUE!</v>
      </c>
      <c r="H73" s="326"/>
      <c r="I73" s="398">
        <f t="shared" ref="I73:I87" si="11">IF(O73="",0,IF(O72=O73,I72,I72+1))</f>
        <v>0</v>
      </c>
      <c r="J73" s="401" t="str">
        <f>IF(ISERROR(VLOOKUP(MID($O73,1,3),CODE!$B:$G,CODE!$C$1,FALSE))=TRUE,"",VLOOKUP(MID($O73,1,3),CODE!$B:$G,CODE!$C$1,FALSE))</f>
        <v/>
      </c>
      <c r="K73" s="371" t="str">
        <f>IF(ISERROR(VLOOKUP(MID($O73,4,2),CODE!$K:$P,CODE!$L$1,FALSE))=TRUE,"",VLOOKUP(MID($O73,4,2),CODE!$K:$P,CODE!$L$1,FALSE))</f>
        <v/>
      </c>
      <c r="L73" s="371" t="str">
        <f>IF(ISERROR(VLOOKUP($B73,기획현황!$D:$BR,기획현황!$R$1+2,FALSE))=TRUE,"",VLOOKUP($B73,기획현황!$D:$BR,기획현황!$R$1+2,FALSE))</f>
        <v/>
      </c>
      <c r="M73" s="374"/>
      <c r="N73" s="371">
        <f>IF(ISERROR(VLOOKUP($A73,원자재구매리스트!$A:$Z,원자재구매리스트!M$1,FALSE))=TRUE,"",VLOOKUP($A73,원자재구매리스트!$A:$Z,원자재구매리스트!M$1,FALSE))</f>
        <v>0</v>
      </c>
      <c r="O73" s="402">
        <f>IF(ISERROR(VLOOKUP($A73,원자재구매리스트!$A:$Z,원자재구매리스트!N$1,FALSE))=TRUE,"",VLOOKUP($A73,원자재구매리스트!$A:$Z,원자재구매리스트!N$1,FALSE))</f>
        <v>0</v>
      </c>
      <c r="P73" s="407">
        <f>IF(B73="",0,SUMIF(기획현황!$D:$D,원자재구매정보!$B73,기획현황!$AF:$AF))</f>
        <v>0</v>
      </c>
      <c r="Q73" s="373" t="str">
        <f>IF(ISERROR(VLOOKUP($B73,기획현황!$D:$BR,기획현황!$AM$1+2,FALSE))=TRUE,"",VLOOKUP($B73,기획현황!$D:$BR,기획현황!$AM$1+2,FALSE))</f>
        <v/>
      </c>
      <c r="R73" s="789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73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33" t="str">
        <f>IF(ISERROR(VLOOKUP($B73,기획현황!$D:$BR,기획현황!$AV$1+2,FALSE))=TRUE,"",VLOOKUP($B73,기획현황!$D:$BR,기획현황!$AV$1+2,FALSE))</f>
        <v/>
      </c>
      <c r="U73" s="437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08">
        <f t="shared" ref="V73:V87" si="12">IF(ISERROR(Q73/(U73*1.1))=TRUE,0,Q73/(U73*1.1))</f>
        <v>0</v>
      </c>
      <c r="W73" s="415" t="str">
        <f>IF(ISERROR(VLOOKUP($B73,기획현황!$D:$BR,기획현황!$AY$1+2,FALSE))=TRUE,"",VLOOKUP($B73,기획현황!$D:$BR,기획현황!$AY$1+2,FALSE))</f>
        <v/>
      </c>
      <c r="X73" s="416" t="str">
        <f>IF(ISERROR(VLOOKUP($B73,기획현황!$D:$BR,기획현황!$BB$1+2,FALSE))=TRUE,"",VLOOKUP($B73,기획현황!$D:$BR,기획현황!$BB$1+2,FALSE))</f>
        <v/>
      </c>
      <c r="Y73" s="422">
        <f>IF(ISERROR(VLOOKUP($D73,원자재구매리스트!$D:$Y,원자재구매리스트!O$1-3,FALSE))=TRUE,0,VLOOKUP($D73,원자재구매리스트!$D:$Y,원자재구매리스트!O$1-3,FALSE))</f>
        <v>0</v>
      </c>
      <c r="Z73" s="346">
        <f>IF(ISERROR(VLOOKUP($D73,원자재구매리스트!$D:$Y,원자재구매리스트!P$1-3,FALSE))=TRUE,0,VLOOKUP($D73,원자재구매리스트!$D:$Y,원자재구매리스트!P$1-3,FALSE))</f>
        <v>0</v>
      </c>
      <c r="AA73" s="347">
        <f>IF(ISERROR(VLOOKUP($D73,원자재구매리스트!$D:$Y,원자재구매리스트!R$1-3,FALSE))=TRUE,0,VLOOKUP($D73,원자재구매리스트!$D:$Y,원자재구매리스트!R$1-3,FALSE))</f>
        <v>0</v>
      </c>
      <c r="AB73" s="347">
        <f>IF(ISERROR(VLOOKUP($D73,원자재구매리스트!$D:$Y,원자재구매리스트!T$1-3,FALSE))=TRUE,0,VLOOKUP($D73,원자재구매리스트!$D:$Y,원자재구매리스트!T$1-3,FALSE))</f>
        <v>0</v>
      </c>
      <c r="AC73" s="345">
        <f>IF(ISERROR(VLOOKUP($D73,원자재구매리스트!$D:$Y,원자재구매리스트!U$1-3,FALSE))=TRUE,0,VLOOKUP($D73,원자재구매리스트!$D:$Y,원자재구매리스트!U$1-3,FALSE))</f>
        <v>0</v>
      </c>
      <c r="AD73" s="348">
        <f>IF(ISERROR(VLOOKUP($D73,원자재구매리스트!$D:$Z,원자재구매리스트!Z$1-3,FALSE))=TRUE,0,VLOOKUP($D73,원자재구매리스트!$D:$Z,원자재구매리스트!Z$1-3,FALSE))</f>
        <v>0</v>
      </c>
      <c r="AE73" s="816">
        <f>IF(ISERROR(VLOOKUP($D73,원자재구매리스트!$D:$Y,원자재구매리스트!X$1-3,FALSE))=TRUE,0,VLOOKUP($D73,원자재구매리스트!$D:$Y,원자재구매리스트!X$1-3,FALSE))</f>
        <v>0</v>
      </c>
      <c r="AF73" s="819">
        <f t="shared" ref="AF73:AF87" si="13">(AB73*1.1)*AE73</f>
        <v>0</v>
      </c>
      <c r="AG73" s="819">
        <f t="shared" ref="AG73:AG87" si="14">(AB73*1.1)*AD73</f>
        <v>0</v>
      </c>
    </row>
    <row r="74" spans="1:33" s="319" customFormat="1" ht="52.5" customHeight="1">
      <c r="A74" s="325">
        <f t="shared" ref="A74:A87" si="15">A73+1</f>
        <v>67</v>
      </c>
      <c r="B74" s="343" t="str">
        <f t="shared" ref="B74:B87" si="16">IF(O74="","",MID($J$3,10,100)&amp;$O74)</f>
        <v>SMB-QF-070</v>
      </c>
      <c r="C74" s="297" t="e">
        <f t="shared" ref="C74:C87" si="17">IF($O73=$O74,$C73+1,1)</f>
        <v>#VALUE!</v>
      </c>
      <c r="D74" s="297" t="e">
        <f t="shared" ref="D74:D87" si="18">B74&amp;C74</f>
        <v>#VALUE!</v>
      </c>
      <c r="E74" s="386" t="e">
        <f t="shared" ref="E74:E87" si="19">IF($C74=1,P74,0)</f>
        <v>#VALUE!</v>
      </c>
      <c r="F74" s="386" t="e">
        <f t="shared" ref="F74:F87" si="20">IF($C74=1,Q74,0)</f>
        <v>#VALUE!</v>
      </c>
      <c r="G74" s="386" t="e">
        <f t="shared" ref="G74:G87" si="21">IF($C74=1,U74,0)</f>
        <v>#VALUE!</v>
      </c>
      <c r="H74" s="326"/>
      <c r="I74" s="398">
        <f t="shared" si="11"/>
        <v>0</v>
      </c>
      <c r="J74" s="401" t="str">
        <f>IF(ISERROR(VLOOKUP(MID($O74,1,3),CODE!$B:$G,CODE!$C$1,FALSE))=TRUE,"",VLOOKUP(MID($O74,1,3),CODE!$B:$G,CODE!$C$1,FALSE))</f>
        <v/>
      </c>
      <c r="K74" s="371" t="str">
        <f>IF(ISERROR(VLOOKUP(MID($O74,4,2),CODE!$K:$P,CODE!$L$1,FALSE))=TRUE,"",VLOOKUP(MID($O74,4,2),CODE!$K:$P,CODE!$L$1,FALSE))</f>
        <v/>
      </c>
      <c r="L74" s="371" t="str">
        <f>IF(ISERROR(VLOOKUP($B74,기획현황!$D:$BR,기획현황!$R$1+2,FALSE))=TRUE,"",VLOOKUP($B74,기획현황!$D:$BR,기획현황!$R$1+2,FALSE))</f>
        <v/>
      </c>
      <c r="M74" s="374"/>
      <c r="N74" s="371">
        <f>IF(ISERROR(VLOOKUP($A74,원자재구매리스트!$A:$Z,원자재구매리스트!M$1,FALSE))=TRUE,"",VLOOKUP($A74,원자재구매리스트!$A:$Z,원자재구매리스트!M$1,FALSE))</f>
        <v>0</v>
      </c>
      <c r="O74" s="402">
        <f>IF(ISERROR(VLOOKUP($A74,원자재구매리스트!$A:$Z,원자재구매리스트!N$1,FALSE))=TRUE,"",VLOOKUP($A74,원자재구매리스트!$A:$Z,원자재구매리스트!N$1,FALSE))</f>
        <v>0</v>
      </c>
      <c r="P74" s="407">
        <f>IF(B74="",0,SUMIF(기획현황!$D:$D,원자재구매정보!$B74,기획현황!$AF:$AF))</f>
        <v>0</v>
      </c>
      <c r="Q74" s="373" t="str">
        <f>IF(ISERROR(VLOOKUP($B74,기획현황!$D:$BR,기획현황!$AM$1+2,FALSE))=TRUE,"",VLOOKUP($B74,기획현황!$D:$BR,기획현황!$AM$1+2,FALSE))</f>
        <v/>
      </c>
      <c r="R74" s="789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73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33" t="str">
        <f>IF(ISERROR(VLOOKUP($B74,기획현황!$D:$BR,기획현황!$AV$1+2,FALSE))=TRUE,"",VLOOKUP($B74,기획현황!$D:$BR,기획현황!$AV$1+2,FALSE))</f>
        <v/>
      </c>
      <c r="U74" s="437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08">
        <f t="shared" si="12"/>
        <v>0</v>
      </c>
      <c r="W74" s="415" t="str">
        <f>IF(ISERROR(VLOOKUP($B74,기획현황!$D:$BR,기획현황!$AY$1+2,FALSE))=TRUE,"",VLOOKUP($B74,기획현황!$D:$BR,기획현황!$AY$1+2,FALSE))</f>
        <v/>
      </c>
      <c r="X74" s="416" t="str">
        <f>IF(ISERROR(VLOOKUP($B74,기획현황!$D:$BR,기획현황!$BB$1+2,FALSE))=TRUE,"",VLOOKUP($B74,기획현황!$D:$BR,기획현황!$BB$1+2,FALSE))</f>
        <v/>
      </c>
      <c r="Y74" s="422">
        <f>IF(ISERROR(VLOOKUP($D74,원자재구매리스트!$D:$Y,원자재구매리스트!O$1-3,FALSE))=TRUE,0,VLOOKUP($D74,원자재구매리스트!$D:$Y,원자재구매리스트!O$1-3,FALSE))</f>
        <v>0</v>
      </c>
      <c r="Z74" s="346">
        <f>IF(ISERROR(VLOOKUP($D74,원자재구매리스트!$D:$Y,원자재구매리스트!P$1-3,FALSE))=TRUE,0,VLOOKUP($D74,원자재구매리스트!$D:$Y,원자재구매리스트!P$1-3,FALSE))</f>
        <v>0</v>
      </c>
      <c r="AA74" s="347">
        <f>IF(ISERROR(VLOOKUP($D74,원자재구매리스트!$D:$Y,원자재구매리스트!R$1-3,FALSE))=TRUE,0,VLOOKUP($D74,원자재구매리스트!$D:$Y,원자재구매리스트!R$1-3,FALSE))</f>
        <v>0</v>
      </c>
      <c r="AB74" s="347">
        <f>IF(ISERROR(VLOOKUP($D74,원자재구매리스트!$D:$Y,원자재구매리스트!T$1-3,FALSE))=TRUE,0,VLOOKUP($D74,원자재구매리스트!$D:$Y,원자재구매리스트!T$1-3,FALSE))</f>
        <v>0</v>
      </c>
      <c r="AC74" s="345">
        <f>IF(ISERROR(VLOOKUP($D74,원자재구매리스트!$D:$Y,원자재구매리스트!U$1-3,FALSE))=TRUE,0,VLOOKUP($D74,원자재구매리스트!$D:$Y,원자재구매리스트!U$1-3,FALSE))</f>
        <v>0</v>
      </c>
      <c r="AD74" s="348">
        <f>IF(ISERROR(VLOOKUP($D74,원자재구매리스트!$D:$Z,원자재구매리스트!Z$1-3,FALSE))=TRUE,0,VLOOKUP($D74,원자재구매리스트!$D:$Z,원자재구매리스트!Z$1-3,FALSE))</f>
        <v>0</v>
      </c>
      <c r="AE74" s="816">
        <f>IF(ISERROR(VLOOKUP($D74,원자재구매리스트!$D:$Y,원자재구매리스트!X$1-3,FALSE))=TRUE,0,VLOOKUP($D74,원자재구매리스트!$D:$Y,원자재구매리스트!X$1-3,FALSE))</f>
        <v>0</v>
      </c>
      <c r="AF74" s="819">
        <f t="shared" si="13"/>
        <v>0</v>
      </c>
      <c r="AG74" s="819">
        <f t="shared" si="14"/>
        <v>0</v>
      </c>
    </row>
    <row r="75" spans="1:33" s="319" customFormat="1" ht="52.5" customHeight="1">
      <c r="A75" s="325">
        <f t="shared" si="15"/>
        <v>68</v>
      </c>
      <c r="B75" s="343" t="str">
        <f t="shared" si="16"/>
        <v>SMB-QF-070</v>
      </c>
      <c r="C75" s="297" t="e">
        <f t="shared" si="17"/>
        <v>#VALUE!</v>
      </c>
      <c r="D75" s="297" t="e">
        <f t="shared" si="18"/>
        <v>#VALUE!</v>
      </c>
      <c r="E75" s="386" t="e">
        <f t="shared" si="19"/>
        <v>#VALUE!</v>
      </c>
      <c r="F75" s="386" t="e">
        <f t="shared" si="20"/>
        <v>#VALUE!</v>
      </c>
      <c r="G75" s="386" t="e">
        <f t="shared" si="21"/>
        <v>#VALUE!</v>
      </c>
      <c r="H75" s="326"/>
      <c r="I75" s="398">
        <f t="shared" si="11"/>
        <v>0</v>
      </c>
      <c r="J75" s="401" t="str">
        <f>IF(ISERROR(VLOOKUP(MID($O75,1,3),CODE!$B:$G,CODE!$C$1,FALSE))=TRUE,"",VLOOKUP(MID($O75,1,3),CODE!$B:$G,CODE!$C$1,FALSE))</f>
        <v/>
      </c>
      <c r="K75" s="371" t="str">
        <f>IF(ISERROR(VLOOKUP(MID($O75,4,2),CODE!$K:$P,CODE!$L$1,FALSE))=TRUE,"",VLOOKUP(MID($O75,4,2),CODE!$K:$P,CODE!$L$1,FALSE))</f>
        <v/>
      </c>
      <c r="L75" s="371" t="str">
        <f>IF(ISERROR(VLOOKUP($B75,기획현황!$D:$BR,기획현황!$R$1+2,FALSE))=TRUE,"",VLOOKUP($B75,기획현황!$D:$BR,기획현황!$R$1+2,FALSE))</f>
        <v/>
      </c>
      <c r="M75" s="374"/>
      <c r="N75" s="371">
        <f>IF(ISERROR(VLOOKUP($A75,원자재구매리스트!$A:$Z,원자재구매리스트!M$1,FALSE))=TRUE,"",VLOOKUP($A75,원자재구매리스트!$A:$Z,원자재구매리스트!M$1,FALSE))</f>
        <v>0</v>
      </c>
      <c r="O75" s="402">
        <f>IF(ISERROR(VLOOKUP($A75,원자재구매리스트!$A:$Z,원자재구매리스트!N$1,FALSE))=TRUE,"",VLOOKUP($A75,원자재구매리스트!$A:$Z,원자재구매리스트!N$1,FALSE))</f>
        <v>0</v>
      </c>
      <c r="P75" s="407">
        <f>IF(B75="",0,SUMIF(기획현황!$D:$D,원자재구매정보!$B75,기획현황!$AF:$AF))</f>
        <v>0</v>
      </c>
      <c r="Q75" s="373" t="str">
        <f>IF(ISERROR(VLOOKUP($B75,기획현황!$D:$BR,기획현황!$AM$1+2,FALSE))=TRUE,"",VLOOKUP($B75,기획현황!$D:$BR,기획현황!$AM$1+2,FALSE))</f>
        <v/>
      </c>
      <c r="R75" s="789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73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33" t="str">
        <f>IF(ISERROR(VLOOKUP($B75,기획현황!$D:$BR,기획현황!$AV$1+2,FALSE))=TRUE,"",VLOOKUP($B75,기획현황!$D:$BR,기획현황!$AV$1+2,FALSE))</f>
        <v/>
      </c>
      <c r="U75" s="437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08">
        <f t="shared" si="12"/>
        <v>0</v>
      </c>
      <c r="W75" s="415" t="str">
        <f>IF(ISERROR(VLOOKUP($B75,기획현황!$D:$BR,기획현황!$AY$1+2,FALSE))=TRUE,"",VLOOKUP($B75,기획현황!$D:$BR,기획현황!$AY$1+2,FALSE))</f>
        <v/>
      </c>
      <c r="X75" s="416" t="str">
        <f>IF(ISERROR(VLOOKUP($B75,기획현황!$D:$BR,기획현황!$BB$1+2,FALSE))=TRUE,"",VLOOKUP($B75,기획현황!$D:$BR,기획현황!$BB$1+2,FALSE))</f>
        <v/>
      </c>
      <c r="Y75" s="422">
        <f>IF(ISERROR(VLOOKUP($D75,원자재구매리스트!$D:$Y,원자재구매리스트!O$1-3,FALSE))=TRUE,0,VLOOKUP($D75,원자재구매리스트!$D:$Y,원자재구매리스트!O$1-3,FALSE))</f>
        <v>0</v>
      </c>
      <c r="Z75" s="346">
        <f>IF(ISERROR(VLOOKUP($D75,원자재구매리스트!$D:$Y,원자재구매리스트!P$1-3,FALSE))=TRUE,0,VLOOKUP($D75,원자재구매리스트!$D:$Y,원자재구매리스트!P$1-3,FALSE))</f>
        <v>0</v>
      </c>
      <c r="AA75" s="347">
        <f>IF(ISERROR(VLOOKUP($D75,원자재구매리스트!$D:$Y,원자재구매리스트!R$1-3,FALSE))=TRUE,0,VLOOKUP($D75,원자재구매리스트!$D:$Y,원자재구매리스트!R$1-3,FALSE))</f>
        <v>0</v>
      </c>
      <c r="AB75" s="347">
        <f>IF(ISERROR(VLOOKUP($D75,원자재구매리스트!$D:$Y,원자재구매리스트!T$1-3,FALSE))=TRUE,0,VLOOKUP($D75,원자재구매리스트!$D:$Y,원자재구매리스트!T$1-3,FALSE))</f>
        <v>0</v>
      </c>
      <c r="AC75" s="345">
        <f>IF(ISERROR(VLOOKUP($D75,원자재구매리스트!$D:$Y,원자재구매리스트!U$1-3,FALSE))=TRUE,0,VLOOKUP($D75,원자재구매리스트!$D:$Y,원자재구매리스트!U$1-3,FALSE))</f>
        <v>0</v>
      </c>
      <c r="AD75" s="348">
        <f>IF(ISERROR(VLOOKUP($D75,원자재구매리스트!$D:$Z,원자재구매리스트!Z$1-3,FALSE))=TRUE,0,VLOOKUP($D75,원자재구매리스트!$D:$Z,원자재구매리스트!Z$1-3,FALSE))</f>
        <v>0</v>
      </c>
      <c r="AE75" s="816">
        <f>IF(ISERROR(VLOOKUP($D75,원자재구매리스트!$D:$Y,원자재구매리스트!X$1-3,FALSE))=TRUE,0,VLOOKUP($D75,원자재구매리스트!$D:$Y,원자재구매리스트!X$1-3,FALSE))</f>
        <v>0</v>
      </c>
      <c r="AF75" s="819">
        <f t="shared" si="13"/>
        <v>0</v>
      </c>
      <c r="AG75" s="819">
        <f t="shared" si="14"/>
        <v>0</v>
      </c>
    </row>
    <row r="76" spans="1:33" s="319" customFormat="1" ht="52.5" customHeight="1">
      <c r="A76" s="325">
        <f t="shared" si="15"/>
        <v>69</v>
      </c>
      <c r="B76" s="343" t="str">
        <f t="shared" si="16"/>
        <v>SMB-QF-070</v>
      </c>
      <c r="C76" s="297" t="e">
        <f t="shared" si="17"/>
        <v>#VALUE!</v>
      </c>
      <c r="D76" s="297" t="e">
        <f t="shared" si="18"/>
        <v>#VALUE!</v>
      </c>
      <c r="E76" s="386" t="e">
        <f t="shared" si="19"/>
        <v>#VALUE!</v>
      </c>
      <c r="F76" s="386" t="e">
        <f t="shared" si="20"/>
        <v>#VALUE!</v>
      </c>
      <c r="G76" s="386" t="e">
        <f t="shared" si="21"/>
        <v>#VALUE!</v>
      </c>
      <c r="H76" s="326"/>
      <c r="I76" s="398">
        <f t="shared" si="11"/>
        <v>0</v>
      </c>
      <c r="J76" s="401" t="str">
        <f>IF(ISERROR(VLOOKUP(MID($O76,1,3),CODE!$B:$G,CODE!$C$1,FALSE))=TRUE,"",VLOOKUP(MID($O76,1,3),CODE!$B:$G,CODE!$C$1,FALSE))</f>
        <v/>
      </c>
      <c r="K76" s="371" t="str">
        <f>IF(ISERROR(VLOOKUP(MID($O76,4,2),CODE!$K:$P,CODE!$L$1,FALSE))=TRUE,"",VLOOKUP(MID($O76,4,2),CODE!$K:$P,CODE!$L$1,FALSE))</f>
        <v/>
      </c>
      <c r="L76" s="371" t="str">
        <f>IF(ISERROR(VLOOKUP($B76,기획현황!$D:$BR,기획현황!$R$1+2,FALSE))=TRUE,"",VLOOKUP($B76,기획현황!$D:$BR,기획현황!$R$1+2,FALSE))</f>
        <v/>
      </c>
      <c r="M76" s="374"/>
      <c r="N76" s="371">
        <f>IF(ISERROR(VLOOKUP($A76,원자재구매리스트!$A:$Z,원자재구매리스트!M$1,FALSE))=TRUE,"",VLOOKUP($A76,원자재구매리스트!$A:$Z,원자재구매리스트!M$1,FALSE))</f>
        <v>0</v>
      </c>
      <c r="O76" s="402">
        <f>IF(ISERROR(VLOOKUP($A76,원자재구매리스트!$A:$Z,원자재구매리스트!N$1,FALSE))=TRUE,"",VLOOKUP($A76,원자재구매리스트!$A:$Z,원자재구매리스트!N$1,FALSE))</f>
        <v>0</v>
      </c>
      <c r="P76" s="407">
        <f>IF(B76="",0,SUMIF(기획현황!$D:$D,원자재구매정보!$B76,기획현황!$AF:$AF))</f>
        <v>0</v>
      </c>
      <c r="Q76" s="373" t="str">
        <f>IF(ISERROR(VLOOKUP($B76,기획현황!$D:$BR,기획현황!$AM$1+2,FALSE))=TRUE,"",VLOOKUP($B76,기획현황!$D:$BR,기획현황!$AM$1+2,FALSE))</f>
        <v/>
      </c>
      <c r="R76" s="789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73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33" t="str">
        <f>IF(ISERROR(VLOOKUP($B76,기획현황!$D:$BR,기획현황!$AV$1+2,FALSE))=TRUE,"",VLOOKUP($B76,기획현황!$D:$BR,기획현황!$AV$1+2,FALSE))</f>
        <v/>
      </c>
      <c r="U76" s="437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08">
        <f t="shared" si="12"/>
        <v>0</v>
      </c>
      <c r="W76" s="415" t="str">
        <f>IF(ISERROR(VLOOKUP($B76,기획현황!$D:$BR,기획현황!$AY$1+2,FALSE))=TRUE,"",VLOOKUP($B76,기획현황!$D:$BR,기획현황!$AY$1+2,FALSE))</f>
        <v/>
      </c>
      <c r="X76" s="416" t="str">
        <f>IF(ISERROR(VLOOKUP($B76,기획현황!$D:$BR,기획현황!$BB$1+2,FALSE))=TRUE,"",VLOOKUP($B76,기획현황!$D:$BR,기획현황!$BB$1+2,FALSE))</f>
        <v/>
      </c>
      <c r="Y76" s="422">
        <f>IF(ISERROR(VLOOKUP($D76,원자재구매리스트!$D:$Y,원자재구매리스트!O$1-3,FALSE))=TRUE,0,VLOOKUP($D76,원자재구매리스트!$D:$Y,원자재구매리스트!O$1-3,FALSE))</f>
        <v>0</v>
      </c>
      <c r="Z76" s="346">
        <f>IF(ISERROR(VLOOKUP($D76,원자재구매리스트!$D:$Y,원자재구매리스트!P$1-3,FALSE))=TRUE,0,VLOOKUP($D76,원자재구매리스트!$D:$Y,원자재구매리스트!P$1-3,FALSE))</f>
        <v>0</v>
      </c>
      <c r="AA76" s="347">
        <f>IF(ISERROR(VLOOKUP($D76,원자재구매리스트!$D:$Y,원자재구매리스트!R$1-3,FALSE))=TRUE,0,VLOOKUP($D76,원자재구매리스트!$D:$Y,원자재구매리스트!R$1-3,FALSE))</f>
        <v>0</v>
      </c>
      <c r="AB76" s="347">
        <f>IF(ISERROR(VLOOKUP($D76,원자재구매리스트!$D:$Y,원자재구매리스트!T$1-3,FALSE))=TRUE,0,VLOOKUP($D76,원자재구매리스트!$D:$Y,원자재구매리스트!T$1-3,FALSE))</f>
        <v>0</v>
      </c>
      <c r="AC76" s="345">
        <f>IF(ISERROR(VLOOKUP($D76,원자재구매리스트!$D:$Y,원자재구매리스트!U$1-3,FALSE))=TRUE,0,VLOOKUP($D76,원자재구매리스트!$D:$Y,원자재구매리스트!U$1-3,FALSE))</f>
        <v>0</v>
      </c>
      <c r="AD76" s="348">
        <f>IF(ISERROR(VLOOKUP($D76,원자재구매리스트!$D:$Z,원자재구매리스트!Z$1-3,FALSE))=TRUE,0,VLOOKUP($D76,원자재구매리스트!$D:$Z,원자재구매리스트!Z$1-3,FALSE))</f>
        <v>0</v>
      </c>
      <c r="AE76" s="816">
        <f>IF(ISERROR(VLOOKUP($D76,원자재구매리스트!$D:$Y,원자재구매리스트!X$1-3,FALSE))=TRUE,0,VLOOKUP($D76,원자재구매리스트!$D:$Y,원자재구매리스트!X$1-3,FALSE))</f>
        <v>0</v>
      </c>
      <c r="AF76" s="819">
        <f t="shared" si="13"/>
        <v>0</v>
      </c>
      <c r="AG76" s="819">
        <f t="shared" si="14"/>
        <v>0</v>
      </c>
    </row>
    <row r="77" spans="1:33" s="319" customFormat="1" ht="52.5" customHeight="1">
      <c r="A77" s="325">
        <f t="shared" si="15"/>
        <v>70</v>
      </c>
      <c r="B77" s="343" t="str">
        <f t="shared" si="16"/>
        <v>SMB-QF-070</v>
      </c>
      <c r="C77" s="297" t="e">
        <f t="shared" si="17"/>
        <v>#VALUE!</v>
      </c>
      <c r="D77" s="297" t="e">
        <f t="shared" si="18"/>
        <v>#VALUE!</v>
      </c>
      <c r="E77" s="386" t="e">
        <f t="shared" si="19"/>
        <v>#VALUE!</v>
      </c>
      <c r="F77" s="386" t="e">
        <f t="shared" si="20"/>
        <v>#VALUE!</v>
      </c>
      <c r="G77" s="386" t="e">
        <f t="shared" si="21"/>
        <v>#VALUE!</v>
      </c>
      <c r="H77" s="326"/>
      <c r="I77" s="398">
        <f t="shared" si="11"/>
        <v>0</v>
      </c>
      <c r="J77" s="401" t="str">
        <f>IF(ISERROR(VLOOKUP(MID($O77,1,3),CODE!$B:$G,CODE!$C$1,FALSE))=TRUE,"",VLOOKUP(MID($O77,1,3),CODE!$B:$G,CODE!$C$1,FALSE))</f>
        <v/>
      </c>
      <c r="K77" s="371" t="str">
        <f>IF(ISERROR(VLOOKUP(MID($O77,4,2),CODE!$K:$P,CODE!$L$1,FALSE))=TRUE,"",VLOOKUP(MID($O77,4,2),CODE!$K:$P,CODE!$L$1,FALSE))</f>
        <v/>
      </c>
      <c r="L77" s="371" t="str">
        <f>IF(ISERROR(VLOOKUP($B77,기획현황!$D:$BR,기획현황!$R$1+2,FALSE))=TRUE,"",VLOOKUP($B77,기획현황!$D:$BR,기획현황!$R$1+2,FALSE))</f>
        <v/>
      </c>
      <c r="M77" s="374"/>
      <c r="N77" s="371">
        <f>IF(ISERROR(VLOOKUP($A77,원자재구매리스트!$A:$Z,원자재구매리스트!M$1,FALSE))=TRUE,"",VLOOKUP($A77,원자재구매리스트!$A:$Z,원자재구매리스트!M$1,FALSE))</f>
        <v>0</v>
      </c>
      <c r="O77" s="402">
        <f>IF(ISERROR(VLOOKUP($A77,원자재구매리스트!$A:$Z,원자재구매리스트!N$1,FALSE))=TRUE,"",VLOOKUP($A77,원자재구매리스트!$A:$Z,원자재구매리스트!N$1,FALSE))</f>
        <v>0</v>
      </c>
      <c r="P77" s="407">
        <f>IF(B77="",0,SUMIF(기획현황!$D:$D,원자재구매정보!$B77,기획현황!$AF:$AF))</f>
        <v>0</v>
      </c>
      <c r="Q77" s="373" t="str">
        <f>IF(ISERROR(VLOOKUP($B77,기획현황!$D:$BR,기획현황!$AM$1+2,FALSE))=TRUE,"",VLOOKUP($B77,기획현황!$D:$BR,기획현황!$AM$1+2,FALSE))</f>
        <v/>
      </c>
      <c r="R77" s="789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73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33" t="str">
        <f>IF(ISERROR(VLOOKUP($B77,기획현황!$D:$BR,기획현황!$AV$1+2,FALSE))=TRUE,"",VLOOKUP($B77,기획현황!$D:$BR,기획현황!$AV$1+2,FALSE))</f>
        <v/>
      </c>
      <c r="U77" s="437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08">
        <f t="shared" si="12"/>
        <v>0</v>
      </c>
      <c r="W77" s="415" t="str">
        <f>IF(ISERROR(VLOOKUP($B77,기획현황!$D:$BR,기획현황!$AY$1+2,FALSE))=TRUE,"",VLOOKUP($B77,기획현황!$D:$BR,기획현황!$AY$1+2,FALSE))</f>
        <v/>
      </c>
      <c r="X77" s="416" t="str">
        <f>IF(ISERROR(VLOOKUP($B77,기획현황!$D:$BR,기획현황!$BB$1+2,FALSE))=TRUE,"",VLOOKUP($B77,기획현황!$D:$BR,기획현황!$BB$1+2,FALSE))</f>
        <v/>
      </c>
      <c r="Y77" s="422">
        <f>IF(ISERROR(VLOOKUP($D77,원자재구매리스트!$D:$Y,원자재구매리스트!O$1-3,FALSE))=TRUE,0,VLOOKUP($D77,원자재구매리스트!$D:$Y,원자재구매리스트!O$1-3,FALSE))</f>
        <v>0</v>
      </c>
      <c r="Z77" s="346">
        <f>IF(ISERROR(VLOOKUP($D77,원자재구매리스트!$D:$Y,원자재구매리스트!P$1-3,FALSE))=TRUE,0,VLOOKUP($D77,원자재구매리스트!$D:$Y,원자재구매리스트!P$1-3,FALSE))</f>
        <v>0</v>
      </c>
      <c r="AA77" s="347">
        <f>IF(ISERROR(VLOOKUP($D77,원자재구매리스트!$D:$Y,원자재구매리스트!R$1-3,FALSE))=TRUE,0,VLOOKUP($D77,원자재구매리스트!$D:$Y,원자재구매리스트!R$1-3,FALSE))</f>
        <v>0</v>
      </c>
      <c r="AB77" s="347">
        <f>IF(ISERROR(VLOOKUP($D77,원자재구매리스트!$D:$Y,원자재구매리스트!T$1-3,FALSE))=TRUE,0,VLOOKUP($D77,원자재구매리스트!$D:$Y,원자재구매리스트!T$1-3,FALSE))</f>
        <v>0</v>
      </c>
      <c r="AC77" s="345">
        <f>IF(ISERROR(VLOOKUP($D77,원자재구매리스트!$D:$Y,원자재구매리스트!U$1-3,FALSE))=TRUE,0,VLOOKUP($D77,원자재구매리스트!$D:$Y,원자재구매리스트!U$1-3,FALSE))</f>
        <v>0</v>
      </c>
      <c r="AD77" s="348">
        <f>IF(ISERROR(VLOOKUP($D77,원자재구매리스트!$D:$Z,원자재구매리스트!Z$1-3,FALSE))=TRUE,0,VLOOKUP($D77,원자재구매리스트!$D:$Z,원자재구매리스트!Z$1-3,FALSE))</f>
        <v>0</v>
      </c>
      <c r="AE77" s="816">
        <f>IF(ISERROR(VLOOKUP($D77,원자재구매리스트!$D:$Y,원자재구매리스트!X$1-3,FALSE))=TRUE,0,VLOOKUP($D77,원자재구매리스트!$D:$Y,원자재구매리스트!X$1-3,FALSE))</f>
        <v>0</v>
      </c>
      <c r="AF77" s="819">
        <f t="shared" si="13"/>
        <v>0</v>
      </c>
      <c r="AG77" s="819">
        <f t="shared" si="14"/>
        <v>0</v>
      </c>
    </row>
    <row r="78" spans="1:33" s="319" customFormat="1" ht="52.5" customHeight="1">
      <c r="A78" s="325">
        <f t="shared" si="15"/>
        <v>71</v>
      </c>
      <c r="B78" s="343" t="str">
        <f t="shared" si="16"/>
        <v/>
      </c>
      <c r="C78" s="297">
        <f t="shared" si="17"/>
        <v>1</v>
      </c>
      <c r="D78" s="297" t="str">
        <f t="shared" si="18"/>
        <v>1</v>
      </c>
      <c r="E78" s="386">
        <f t="shared" si="19"/>
        <v>0</v>
      </c>
      <c r="F78" s="386">
        <f t="shared" si="20"/>
        <v>0</v>
      </c>
      <c r="G78" s="386">
        <f t="shared" si="21"/>
        <v>0</v>
      </c>
      <c r="H78" s="326"/>
      <c r="I78" s="398">
        <f t="shared" si="11"/>
        <v>0</v>
      </c>
      <c r="J78" s="401" t="str">
        <f>IF(ISERROR(VLOOKUP(MID($O78,1,3),CODE!$B:$G,CODE!$C$1,FALSE))=TRUE,"",VLOOKUP(MID($O78,1,3),CODE!$B:$G,CODE!$C$1,FALSE))</f>
        <v/>
      </c>
      <c r="K78" s="371" t="str">
        <f>IF(ISERROR(VLOOKUP(MID($O78,4,2),CODE!$K:$P,CODE!$L$1,FALSE))=TRUE,"",VLOOKUP(MID($O78,4,2),CODE!$K:$P,CODE!$L$1,FALSE))</f>
        <v/>
      </c>
      <c r="L78" s="371">
        <f>IF(ISERROR(VLOOKUP($B78,기획현황!$D:$BR,기획현황!$R$1+2,FALSE))=TRUE,"",VLOOKUP($B78,기획현황!$D:$BR,기획현황!$R$1+2,FALSE))</f>
        <v>0</v>
      </c>
      <c r="M78" s="374"/>
      <c r="N78" s="371" t="str">
        <f>IF(ISERROR(VLOOKUP($A78,원자재구매리스트!$A:$Z,원자재구매리스트!M$1,FALSE))=TRUE,"",VLOOKUP($A78,원자재구매리스트!$A:$Z,원자재구매리스트!M$1,FALSE))</f>
        <v/>
      </c>
      <c r="O78" s="402" t="str">
        <f>IF(ISERROR(VLOOKUP($A78,원자재구매리스트!$A:$Z,원자재구매리스트!N$1,FALSE))=TRUE,"",VLOOKUP($A78,원자재구매리스트!$A:$Z,원자재구매리스트!N$1,FALSE))</f>
        <v/>
      </c>
      <c r="P78" s="407">
        <f>IF(B78="",0,SUMIF(기획현황!$D:$D,원자재구매정보!$B78,기획현황!$AF:$AF))</f>
        <v>0</v>
      </c>
      <c r="Q78" s="373">
        <f>IF(ISERROR(VLOOKUP($B78,기획현황!$D:$BR,기획현황!$AM$1+2,FALSE))=TRUE,"",VLOOKUP($B78,기획현황!$D:$BR,기획현황!$AM$1+2,FALSE))</f>
        <v>0</v>
      </c>
      <c r="R78" s="789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73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33">
        <f>IF(ISERROR(VLOOKUP($B78,기획현황!$D:$BR,기획현황!$AV$1+2,FALSE))=TRUE,"",VLOOKUP($B78,기획현황!$D:$BR,기획현황!$AV$1+2,FALSE))</f>
        <v>0</v>
      </c>
      <c r="U78" s="437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08">
        <f t="shared" si="12"/>
        <v>0</v>
      </c>
      <c r="W78" s="415">
        <f>IF(ISERROR(VLOOKUP($B78,기획현황!$D:$BR,기획현황!$AY$1+2,FALSE))=TRUE,"",VLOOKUP($B78,기획현황!$D:$BR,기획현황!$AY$1+2,FALSE))</f>
        <v>0</v>
      </c>
      <c r="X78" s="416">
        <f>IF(ISERROR(VLOOKUP($B78,기획현황!$D:$BR,기획현황!$BB$1+2,FALSE))=TRUE,"",VLOOKUP($B78,기획현황!$D:$BR,기획현황!$BB$1+2,FALSE))</f>
        <v>0</v>
      </c>
      <c r="Y78" s="422">
        <f>IF(ISERROR(VLOOKUP($D78,원자재구매리스트!$D:$Y,원자재구매리스트!O$1-3,FALSE))=TRUE,0,VLOOKUP($D78,원자재구매리스트!$D:$Y,원자재구매리스트!O$1-3,FALSE))</f>
        <v>0</v>
      </c>
      <c r="Z78" s="346">
        <f>IF(ISERROR(VLOOKUP($D78,원자재구매리스트!$D:$Y,원자재구매리스트!P$1-3,FALSE))=TRUE,0,VLOOKUP($D78,원자재구매리스트!$D:$Y,원자재구매리스트!P$1-3,FALSE))</f>
        <v>0</v>
      </c>
      <c r="AA78" s="347">
        <f>IF(ISERROR(VLOOKUP($D78,원자재구매리스트!$D:$Y,원자재구매리스트!R$1-3,FALSE))=TRUE,0,VLOOKUP($D78,원자재구매리스트!$D:$Y,원자재구매리스트!R$1-3,FALSE))</f>
        <v>0</v>
      </c>
      <c r="AB78" s="347">
        <f>IF(ISERROR(VLOOKUP($D78,원자재구매리스트!$D:$Y,원자재구매리스트!T$1-3,FALSE))=TRUE,0,VLOOKUP($D78,원자재구매리스트!$D:$Y,원자재구매리스트!T$1-3,FALSE))</f>
        <v>0</v>
      </c>
      <c r="AC78" s="345">
        <f>IF(ISERROR(VLOOKUP($D78,원자재구매리스트!$D:$Y,원자재구매리스트!U$1-3,FALSE))=TRUE,0,VLOOKUP($D78,원자재구매리스트!$D:$Y,원자재구매리스트!U$1-3,FALSE))</f>
        <v>0</v>
      </c>
      <c r="AD78" s="348">
        <f>IF(ISERROR(VLOOKUP($D78,원자재구매리스트!$D:$Z,원자재구매리스트!Z$1-3,FALSE))=TRUE,0,VLOOKUP($D78,원자재구매리스트!$D:$Z,원자재구매리스트!Z$1-3,FALSE))</f>
        <v>0</v>
      </c>
      <c r="AE78" s="816">
        <f>IF(ISERROR(VLOOKUP($D78,원자재구매리스트!$D:$Y,원자재구매리스트!X$1-3,FALSE))=TRUE,0,VLOOKUP($D78,원자재구매리스트!$D:$Y,원자재구매리스트!X$1-3,FALSE))</f>
        <v>0</v>
      </c>
      <c r="AF78" s="819">
        <f t="shared" si="13"/>
        <v>0</v>
      </c>
      <c r="AG78" s="819">
        <f t="shared" si="14"/>
        <v>0</v>
      </c>
    </row>
    <row r="79" spans="1:33" s="319" customFormat="1" ht="52.5" customHeight="1">
      <c r="A79" s="325">
        <f t="shared" si="15"/>
        <v>72</v>
      </c>
      <c r="B79" s="343" t="str">
        <f t="shared" si="16"/>
        <v/>
      </c>
      <c r="C79" s="297">
        <f t="shared" si="17"/>
        <v>2</v>
      </c>
      <c r="D79" s="297" t="str">
        <f t="shared" si="18"/>
        <v>2</v>
      </c>
      <c r="E79" s="386">
        <f t="shared" si="19"/>
        <v>0</v>
      </c>
      <c r="F79" s="386">
        <f t="shared" si="20"/>
        <v>0</v>
      </c>
      <c r="G79" s="386">
        <f t="shared" si="21"/>
        <v>0</v>
      </c>
      <c r="H79" s="326"/>
      <c r="I79" s="398">
        <f t="shared" si="11"/>
        <v>0</v>
      </c>
      <c r="J79" s="401" t="str">
        <f>IF(ISERROR(VLOOKUP(MID($O79,1,3),CODE!$B:$G,CODE!$C$1,FALSE))=TRUE,"",VLOOKUP(MID($O79,1,3),CODE!$B:$G,CODE!$C$1,FALSE))</f>
        <v/>
      </c>
      <c r="K79" s="371" t="str">
        <f>IF(ISERROR(VLOOKUP(MID($O79,4,2),CODE!$K:$P,CODE!$L$1,FALSE))=TRUE,"",VLOOKUP(MID($O79,4,2),CODE!$K:$P,CODE!$L$1,FALSE))</f>
        <v/>
      </c>
      <c r="L79" s="371">
        <f>IF(ISERROR(VLOOKUP($B79,기획현황!$D:$BR,기획현황!$R$1+2,FALSE))=TRUE,"",VLOOKUP($B79,기획현황!$D:$BR,기획현황!$R$1+2,FALSE))</f>
        <v>0</v>
      </c>
      <c r="M79" s="374"/>
      <c r="N79" s="371" t="str">
        <f>IF(ISERROR(VLOOKUP($A79,원자재구매리스트!$A:$Z,원자재구매리스트!M$1,FALSE))=TRUE,"",VLOOKUP($A79,원자재구매리스트!$A:$Z,원자재구매리스트!M$1,FALSE))</f>
        <v/>
      </c>
      <c r="O79" s="402" t="str">
        <f>IF(ISERROR(VLOOKUP($A79,원자재구매리스트!$A:$Z,원자재구매리스트!N$1,FALSE))=TRUE,"",VLOOKUP($A79,원자재구매리스트!$A:$Z,원자재구매리스트!N$1,FALSE))</f>
        <v/>
      </c>
      <c r="P79" s="407">
        <f>IF(B79="",0,SUMIF(기획현황!$D:$D,원자재구매정보!$B79,기획현황!$AF:$AF))</f>
        <v>0</v>
      </c>
      <c r="Q79" s="373">
        <f>IF(ISERROR(VLOOKUP($B79,기획현황!$D:$BR,기획현황!$AM$1+2,FALSE))=TRUE,"",VLOOKUP($B79,기획현황!$D:$BR,기획현황!$AM$1+2,FALSE))</f>
        <v>0</v>
      </c>
      <c r="R79" s="789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73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33">
        <f>IF(ISERROR(VLOOKUP($B79,기획현황!$D:$BR,기획현황!$AV$1+2,FALSE))=TRUE,"",VLOOKUP($B79,기획현황!$D:$BR,기획현황!$AV$1+2,FALSE))</f>
        <v>0</v>
      </c>
      <c r="U79" s="437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08">
        <f t="shared" si="12"/>
        <v>0</v>
      </c>
      <c r="W79" s="415">
        <f>IF(ISERROR(VLOOKUP($B79,기획현황!$D:$BR,기획현황!$AY$1+2,FALSE))=TRUE,"",VLOOKUP($B79,기획현황!$D:$BR,기획현황!$AY$1+2,FALSE))</f>
        <v>0</v>
      </c>
      <c r="X79" s="416">
        <f>IF(ISERROR(VLOOKUP($B79,기획현황!$D:$BR,기획현황!$BB$1+2,FALSE))=TRUE,"",VLOOKUP($B79,기획현황!$D:$BR,기획현황!$BB$1+2,FALSE))</f>
        <v>0</v>
      </c>
      <c r="Y79" s="422">
        <f>IF(ISERROR(VLOOKUP($D79,원자재구매리스트!$D:$Y,원자재구매리스트!O$1-3,FALSE))=TRUE,0,VLOOKUP($D79,원자재구매리스트!$D:$Y,원자재구매리스트!O$1-3,FALSE))</f>
        <v>0</v>
      </c>
      <c r="Z79" s="346">
        <f>IF(ISERROR(VLOOKUP($D79,원자재구매리스트!$D:$Y,원자재구매리스트!P$1-3,FALSE))=TRUE,0,VLOOKUP($D79,원자재구매리스트!$D:$Y,원자재구매리스트!P$1-3,FALSE))</f>
        <v>0</v>
      </c>
      <c r="AA79" s="347">
        <f>IF(ISERROR(VLOOKUP($D79,원자재구매리스트!$D:$Y,원자재구매리스트!R$1-3,FALSE))=TRUE,0,VLOOKUP($D79,원자재구매리스트!$D:$Y,원자재구매리스트!R$1-3,FALSE))</f>
        <v>0</v>
      </c>
      <c r="AB79" s="347">
        <f>IF(ISERROR(VLOOKUP($D79,원자재구매리스트!$D:$Y,원자재구매리스트!T$1-3,FALSE))=TRUE,0,VLOOKUP($D79,원자재구매리스트!$D:$Y,원자재구매리스트!T$1-3,FALSE))</f>
        <v>0</v>
      </c>
      <c r="AC79" s="345">
        <f>IF(ISERROR(VLOOKUP($D79,원자재구매리스트!$D:$Y,원자재구매리스트!U$1-3,FALSE))=TRUE,0,VLOOKUP($D79,원자재구매리스트!$D:$Y,원자재구매리스트!U$1-3,FALSE))</f>
        <v>0</v>
      </c>
      <c r="AD79" s="348">
        <f>IF(ISERROR(VLOOKUP($D79,원자재구매리스트!$D:$Z,원자재구매리스트!Z$1-3,FALSE))=TRUE,0,VLOOKUP($D79,원자재구매리스트!$D:$Z,원자재구매리스트!Z$1-3,FALSE))</f>
        <v>0</v>
      </c>
      <c r="AE79" s="816">
        <f>IF(ISERROR(VLOOKUP($D79,원자재구매리스트!$D:$Y,원자재구매리스트!X$1-3,FALSE))=TRUE,0,VLOOKUP($D79,원자재구매리스트!$D:$Y,원자재구매리스트!X$1-3,FALSE))</f>
        <v>0</v>
      </c>
      <c r="AF79" s="819">
        <f t="shared" si="13"/>
        <v>0</v>
      </c>
      <c r="AG79" s="819">
        <f t="shared" si="14"/>
        <v>0</v>
      </c>
    </row>
    <row r="80" spans="1:33" s="319" customFormat="1" ht="52.5" customHeight="1">
      <c r="A80" s="325">
        <f t="shared" si="15"/>
        <v>73</v>
      </c>
      <c r="B80" s="343" t="str">
        <f t="shared" si="16"/>
        <v/>
      </c>
      <c r="C80" s="297">
        <f t="shared" si="17"/>
        <v>3</v>
      </c>
      <c r="D80" s="297" t="str">
        <f t="shared" si="18"/>
        <v>3</v>
      </c>
      <c r="E80" s="386">
        <f t="shared" si="19"/>
        <v>0</v>
      </c>
      <c r="F80" s="386">
        <f t="shared" si="20"/>
        <v>0</v>
      </c>
      <c r="G80" s="386">
        <f t="shared" si="21"/>
        <v>0</v>
      </c>
      <c r="H80" s="326"/>
      <c r="I80" s="398">
        <f t="shared" si="11"/>
        <v>0</v>
      </c>
      <c r="J80" s="401" t="str">
        <f>IF(ISERROR(VLOOKUP(MID($O80,1,3),CODE!$B:$G,CODE!$C$1,FALSE))=TRUE,"",VLOOKUP(MID($O80,1,3),CODE!$B:$G,CODE!$C$1,FALSE))</f>
        <v/>
      </c>
      <c r="K80" s="371" t="str">
        <f>IF(ISERROR(VLOOKUP(MID($O80,4,2),CODE!$K:$P,CODE!$L$1,FALSE))=TRUE,"",VLOOKUP(MID($O80,4,2),CODE!$K:$P,CODE!$L$1,FALSE))</f>
        <v/>
      </c>
      <c r="L80" s="371">
        <f>IF(ISERROR(VLOOKUP($B80,기획현황!$D:$BR,기획현황!$R$1+2,FALSE))=TRUE,"",VLOOKUP($B80,기획현황!$D:$BR,기획현황!$R$1+2,FALSE))</f>
        <v>0</v>
      </c>
      <c r="M80" s="374"/>
      <c r="N80" s="371" t="str">
        <f>IF(ISERROR(VLOOKUP($A80,원자재구매리스트!$A:$Z,원자재구매리스트!M$1,FALSE))=TRUE,"",VLOOKUP($A80,원자재구매리스트!$A:$Z,원자재구매리스트!M$1,FALSE))</f>
        <v/>
      </c>
      <c r="O80" s="402" t="str">
        <f>IF(ISERROR(VLOOKUP($A80,원자재구매리스트!$A:$Z,원자재구매리스트!N$1,FALSE))=TRUE,"",VLOOKUP($A80,원자재구매리스트!$A:$Z,원자재구매리스트!N$1,FALSE))</f>
        <v/>
      </c>
      <c r="P80" s="407">
        <f>IF(B80="",0,SUMIF(기획현황!$D:$D,원자재구매정보!$B80,기획현황!$AF:$AF))</f>
        <v>0</v>
      </c>
      <c r="Q80" s="373">
        <f>IF(ISERROR(VLOOKUP($B80,기획현황!$D:$BR,기획현황!$AM$1+2,FALSE))=TRUE,"",VLOOKUP($B80,기획현황!$D:$BR,기획현황!$AM$1+2,FALSE))</f>
        <v>0</v>
      </c>
      <c r="R80" s="789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73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33">
        <f>IF(ISERROR(VLOOKUP($B80,기획현황!$D:$BR,기획현황!$AV$1+2,FALSE))=TRUE,"",VLOOKUP($B80,기획현황!$D:$BR,기획현황!$AV$1+2,FALSE))</f>
        <v>0</v>
      </c>
      <c r="U80" s="437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08">
        <f t="shared" si="12"/>
        <v>0</v>
      </c>
      <c r="W80" s="415">
        <f>IF(ISERROR(VLOOKUP($B80,기획현황!$D:$BR,기획현황!$AY$1+2,FALSE))=TRUE,"",VLOOKUP($B80,기획현황!$D:$BR,기획현황!$AY$1+2,FALSE))</f>
        <v>0</v>
      </c>
      <c r="X80" s="416">
        <f>IF(ISERROR(VLOOKUP($B80,기획현황!$D:$BR,기획현황!$BB$1+2,FALSE))=TRUE,"",VLOOKUP($B80,기획현황!$D:$BR,기획현황!$BB$1+2,FALSE))</f>
        <v>0</v>
      </c>
      <c r="Y80" s="422">
        <f>IF(ISERROR(VLOOKUP($D80,원자재구매리스트!$D:$Y,원자재구매리스트!O$1-3,FALSE))=TRUE,0,VLOOKUP($D80,원자재구매리스트!$D:$Y,원자재구매리스트!O$1-3,FALSE))</f>
        <v>0</v>
      </c>
      <c r="Z80" s="346">
        <f>IF(ISERROR(VLOOKUP($D80,원자재구매리스트!$D:$Y,원자재구매리스트!P$1-3,FALSE))=TRUE,0,VLOOKUP($D80,원자재구매리스트!$D:$Y,원자재구매리스트!P$1-3,FALSE))</f>
        <v>0</v>
      </c>
      <c r="AA80" s="347">
        <f>IF(ISERROR(VLOOKUP($D80,원자재구매리스트!$D:$Y,원자재구매리스트!R$1-3,FALSE))=TRUE,0,VLOOKUP($D80,원자재구매리스트!$D:$Y,원자재구매리스트!R$1-3,FALSE))</f>
        <v>0</v>
      </c>
      <c r="AB80" s="347">
        <f>IF(ISERROR(VLOOKUP($D80,원자재구매리스트!$D:$Y,원자재구매리스트!T$1-3,FALSE))=TRUE,0,VLOOKUP($D80,원자재구매리스트!$D:$Y,원자재구매리스트!T$1-3,FALSE))</f>
        <v>0</v>
      </c>
      <c r="AC80" s="345">
        <f>IF(ISERROR(VLOOKUP($D80,원자재구매리스트!$D:$Y,원자재구매리스트!U$1-3,FALSE))=TRUE,0,VLOOKUP($D80,원자재구매리스트!$D:$Y,원자재구매리스트!U$1-3,FALSE))</f>
        <v>0</v>
      </c>
      <c r="AD80" s="348">
        <f>IF(ISERROR(VLOOKUP($D80,원자재구매리스트!$D:$Z,원자재구매리스트!Z$1-3,FALSE))=TRUE,0,VLOOKUP($D80,원자재구매리스트!$D:$Z,원자재구매리스트!Z$1-3,FALSE))</f>
        <v>0</v>
      </c>
      <c r="AE80" s="816">
        <f>IF(ISERROR(VLOOKUP($D80,원자재구매리스트!$D:$Y,원자재구매리스트!X$1-3,FALSE))=TRUE,0,VLOOKUP($D80,원자재구매리스트!$D:$Y,원자재구매리스트!X$1-3,FALSE))</f>
        <v>0</v>
      </c>
      <c r="AF80" s="819">
        <f t="shared" si="13"/>
        <v>0</v>
      </c>
      <c r="AG80" s="819">
        <f t="shared" si="14"/>
        <v>0</v>
      </c>
    </row>
    <row r="81" spans="1:33" s="319" customFormat="1" ht="52.5" customHeight="1">
      <c r="A81" s="325">
        <f t="shared" si="15"/>
        <v>74</v>
      </c>
      <c r="B81" s="343" t="str">
        <f t="shared" si="16"/>
        <v/>
      </c>
      <c r="C81" s="297">
        <f t="shared" si="17"/>
        <v>4</v>
      </c>
      <c r="D81" s="297" t="str">
        <f t="shared" si="18"/>
        <v>4</v>
      </c>
      <c r="E81" s="386">
        <f t="shared" si="19"/>
        <v>0</v>
      </c>
      <c r="F81" s="386">
        <f t="shared" si="20"/>
        <v>0</v>
      </c>
      <c r="G81" s="386">
        <f t="shared" si="21"/>
        <v>0</v>
      </c>
      <c r="H81" s="326"/>
      <c r="I81" s="398">
        <f t="shared" si="11"/>
        <v>0</v>
      </c>
      <c r="J81" s="401" t="str">
        <f>IF(ISERROR(VLOOKUP(MID($O81,1,3),CODE!$B:$G,CODE!$C$1,FALSE))=TRUE,"",VLOOKUP(MID($O81,1,3),CODE!$B:$G,CODE!$C$1,FALSE))</f>
        <v/>
      </c>
      <c r="K81" s="371" t="str">
        <f>IF(ISERROR(VLOOKUP(MID($O81,4,2),CODE!$K:$P,CODE!$L$1,FALSE))=TRUE,"",VLOOKUP(MID($O81,4,2),CODE!$K:$P,CODE!$L$1,FALSE))</f>
        <v/>
      </c>
      <c r="L81" s="371">
        <f>IF(ISERROR(VLOOKUP($B81,기획현황!$D:$BR,기획현황!$R$1+2,FALSE))=TRUE,"",VLOOKUP($B81,기획현황!$D:$BR,기획현황!$R$1+2,FALSE))</f>
        <v>0</v>
      </c>
      <c r="M81" s="374"/>
      <c r="N81" s="371" t="str">
        <f>IF(ISERROR(VLOOKUP($A81,원자재구매리스트!$A:$Z,원자재구매리스트!M$1,FALSE))=TRUE,"",VLOOKUP($A81,원자재구매리스트!$A:$Z,원자재구매리스트!M$1,FALSE))</f>
        <v/>
      </c>
      <c r="O81" s="402" t="str">
        <f>IF(ISERROR(VLOOKUP($A81,원자재구매리스트!$A:$Z,원자재구매리스트!N$1,FALSE))=TRUE,"",VLOOKUP($A81,원자재구매리스트!$A:$Z,원자재구매리스트!N$1,FALSE))</f>
        <v/>
      </c>
      <c r="P81" s="407">
        <f>IF(B81="",0,SUMIF(기획현황!$D:$D,원자재구매정보!$B81,기획현황!$AF:$AF))</f>
        <v>0</v>
      </c>
      <c r="Q81" s="373">
        <f>IF(ISERROR(VLOOKUP($B81,기획현황!$D:$BR,기획현황!$AM$1+2,FALSE))=TRUE,"",VLOOKUP($B81,기획현황!$D:$BR,기획현황!$AM$1+2,FALSE))</f>
        <v>0</v>
      </c>
      <c r="R81" s="789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73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33">
        <f>IF(ISERROR(VLOOKUP($B81,기획현황!$D:$BR,기획현황!$AV$1+2,FALSE))=TRUE,"",VLOOKUP($B81,기획현황!$D:$BR,기획현황!$AV$1+2,FALSE))</f>
        <v>0</v>
      </c>
      <c r="U81" s="437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08">
        <f t="shared" si="12"/>
        <v>0</v>
      </c>
      <c r="W81" s="415">
        <f>IF(ISERROR(VLOOKUP($B81,기획현황!$D:$BR,기획현황!$AY$1+2,FALSE))=TRUE,"",VLOOKUP($B81,기획현황!$D:$BR,기획현황!$AY$1+2,FALSE))</f>
        <v>0</v>
      </c>
      <c r="X81" s="416">
        <f>IF(ISERROR(VLOOKUP($B81,기획현황!$D:$BR,기획현황!$BB$1+2,FALSE))=TRUE,"",VLOOKUP($B81,기획현황!$D:$BR,기획현황!$BB$1+2,FALSE))</f>
        <v>0</v>
      </c>
      <c r="Y81" s="422">
        <f>IF(ISERROR(VLOOKUP($D81,원자재구매리스트!$D:$Y,원자재구매리스트!O$1-3,FALSE))=TRUE,0,VLOOKUP($D81,원자재구매리스트!$D:$Y,원자재구매리스트!O$1-3,FALSE))</f>
        <v>0</v>
      </c>
      <c r="Z81" s="346">
        <f>IF(ISERROR(VLOOKUP($D81,원자재구매리스트!$D:$Y,원자재구매리스트!P$1-3,FALSE))=TRUE,0,VLOOKUP($D81,원자재구매리스트!$D:$Y,원자재구매리스트!P$1-3,FALSE))</f>
        <v>0</v>
      </c>
      <c r="AA81" s="347">
        <f>IF(ISERROR(VLOOKUP($D81,원자재구매리스트!$D:$Y,원자재구매리스트!R$1-3,FALSE))=TRUE,0,VLOOKUP($D81,원자재구매리스트!$D:$Y,원자재구매리스트!R$1-3,FALSE))</f>
        <v>0</v>
      </c>
      <c r="AB81" s="347">
        <f>IF(ISERROR(VLOOKUP($D81,원자재구매리스트!$D:$Y,원자재구매리스트!T$1-3,FALSE))=TRUE,0,VLOOKUP($D81,원자재구매리스트!$D:$Y,원자재구매리스트!T$1-3,FALSE))</f>
        <v>0</v>
      </c>
      <c r="AC81" s="345">
        <f>IF(ISERROR(VLOOKUP($D81,원자재구매리스트!$D:$Y,원자재구매리스트!U$1-3,FALSE))=TRUE,0,VLOOKUP($D81,원자재구매리스트!$D:$Y,원자재구매리스트!U$1-3,FALSE))</f>
        <v>0</v>
      </c>
      <c r="AD81" s="348">
        <f>IF(ISERROR(VLOOKUP($D81,원자재구매리스트!$D:$Z,원자재구매리스트!Z$1-3,FALSE))=TRUE,0,VLOOKUP($D81,원자재구매리스트!$D:$Z,원자재구매리스트!Z$1-3,FALSE))</f>
        <v>0</v>
      </c>
      <c r="AE81" s="816">
        <f>IF(ISERROR(VLOOKUP($D81,원자재구매리스트!$D:$Y,원자재구매리스트!X$1-3,FALSE))=TRUE,0,VLOOKUP($D81,원자재구매리스트!$D:$Y,원자재구매리스트!X$1-3,FALSE))</f>
        <v>0</v>
      </c>
      <c r="AF81" s="819">
        <f t="shared" si="13"/>
        <v>0</v>
      </c>
      <c r="AG81" s="819">
        <f t="shared" si="14"/>
        <v>0</v>
      </c>
    </row>
    <row r="82" spans="1:33" s="319" customFormat="1" ht="52.5" customHeight="1">
      <c r="A82" s="325">
        <f t="shared" si="15"/>
        <v>75</v>
      </c>
      <c r="B82" s="343" t="str">
        <f t="shared" si="16"/>
        <v/>
      </c>
      <c r="C82" s="297">
        <f t="shared" si="17"/>
        <v>5</v>
      </c>
      <c r="D82" s="297" t="str">
        <f t="shared" si="18"/>
        <v>5</v>
      </c>
      <c r="E82" s="386">
        <f t="shared" si="19"/>
        <v>0</v>
      </c>
      <c r="F82" s="386">
        <f t="shared" si="20"/>
        <v>0</v>
      </c>
      <c r="G82" s="386">
        <f t="shared" si="21"/>
        <v>0</v>
      </c>
      <c r="H82" s="326"/>
      <c r="I82" s="398">
        <f t="shared" si="11"/>
        <v>0</v>
      </c>
      <c r="J82" s="401" t="str">
        <f>IF(ISERROR(VLOOKUP(MID($O82,1,3),CODE!$B:$G,CODE!$C$1,FALSE))=TRUE,"",VLOOKUP(MID($O82,1,3),CODE!$B:$G,CODE!$C$1,FALSE))</f>
        <v/>
      </c>
      <c r="K82" s="371" t="str">
        <f>IF(ISERROR(VLOOKUP(MID($O82,4,2),CODE!$K:$P,CODE!$L$1,FALSE))=TRUE,"",VLOOKUP(MID($O82,4,2),CODE!$K:$P,CODE!$L$1,FALSE))</f>
        <v/>
      </c>
      <c r="L82" s="371">
        <f>IF(ISERROR(VLOOKUP($B82,기획현황!$D:$BR,기획현황!$R$1+2,FALSE))=TRUE,"",VLOOKUP($B82,기획현황!$D:$BR,기획현황!$R$1+2,FALSE))</f>
        <v>0</v>
      </c>
      <c r="M82" s="374"/>
      <c r="N82" s="371" t="str">
        <f>IF(ISERROR(VLOOKUP($A82,원자재구매리스트!$A:$Z,원자재구매리스트!M$1,FALSE))=TRUE,"",VLOOKUP($A82,원자재구매리스트!$A:$Z,원자재구매리스트!M$1,FALSE))</f>
        <v/>
      </c>
      <c r="O82" s="402" t="str">
        <f>IF(ISERROR(VLOOKUP($A82,원자재구매리스트!$A:$Z,원자재구매리스트!N$1,FALSE))=TRUE,"",VLOOKUP($A82,원자재구매리스트!$A:$Z,원자재구매리스트!N$1,FALSE))</f>
        <v/>
      </c>
      <c r="P82" s="407">
        <f>IF(B82="",0,SUMIF(기획현황!$D:$D,원자재구매정보!$B82,기획현황!$AF:$AF))</f>
        <v>0</v>
      </c>
      <c r="Q82" s="373">
        <f>IF(ISERROR(VLOOKUP($B82,기획현황!$D:$BR,기획현황!$AM$1+2,FALSE))=TRUE,"",VLOOKUP($B82,기획현황!$D:$BR,기획현황!$AM$1+2,FALSE))</f>
        <v>0</v>
      </c>
      <c r="R82" s="789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73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33">
        <f>IF(ISERROR(VLOOKUP($B82,기획현황!$D:$BR,기획현황!$AV$1+2,FALSE))=TRUE,"",VLOOKUP($B82,기획현황!$D:$BR,기획현황!$AV$1+2,FALSE))</f>
        <v>0</v>
      </c>
      <c r="U82" s="437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08">
        <f t="shared" si="12"/>
        <v>0</v>
      </c>
      <c r="W82" s="415">
        <f>IF(ISERROR(VLOOKUP($B82,기획현황!$D:$BR,기획현황!$AY$1+2,FALSE))=TRUE,"",VLOOKUP($B82,기획현황!$D:$BR,기획현황!$AY$1+2,FALSE))</f>
        <v>0</v>
      </c>
      <c r="X82" s="416">
        <f>IF(ISERROR(VLOOKUP($B82,기획현황!$D:$BR,기획현황!$BB$1+2,FALSE))=TRUE,"",VLOOKUP($B82,기획현황!$D:$BR,기획현황!$BB$1+2,FALSE))</f>
        <v>0</v>
      </c>
      <c r="Y82" s="422">
        <f>IF(ISERROR(VLOOKUP($D82,원자재구매리스트!$D:$Y,원자재구매리스트!O$1-3,FALSE))=TRUE,0,VLOOKUP($D82,원자재구매리스트!$D:$Y,원자재구매리스트!O$1-3,FALSE))</f>
        <v>0</v>
      </c>
      <c r="Z82" s="346">
        <f>IF(ISERROR(VLOOKUP($D82,원자재구매리스트!$D:$Y,원자재구매리스트!P$1-3,FALSE))=TRUE,0,VLOOKUP($D82,원자재구매리스트!$D:$Y,원자재구매리스트!P$1-3,FALSE))</f>
        <v>0</v>
      </c>
      <c r="AA82" s="347">
        <f>IF(ISERROR(VLOOKUP($D82,원자재구매리스트!$D:$Y,원자재구매리스트!R$1-3,FALSE))=TRUE,0,VLOOKUP($D82,원자재구매리스트!$D:$Y,원자재구매리스트!R$1-3,FALSE))</f>
        <v>0</v>
      </c>
      <c r="AB82" s="347">
        <f>IF(ISERROR(VLOOKUP($D82,원자재구매리스트!$D:$Y,원자재구매리스트!T$1-3,FALSE))=TRUE,0,VLOOKUP($D82,원자재구매리스트!$D:$Y,원자재구매리스트!T$1-3,FALSE))</f>
        <v>0</v>
      </c>
      <c r="AC82" s="345">
        <f>IF(ISERROR(VLOOKUP($D82,원자재구매리스트!$D:$Y,원자재구매리스트!U$1-3,FALSE))=TRUE,0,VLOOKUP($D82,원자재구매리스트!$D:$Y,원자재구매리스트!U$1-3,FALSE))</f>
        <v>0</v>
      </c>
      <c r="AD82" s="348">
        <f>IF(ISERROR(VLOOKUP($D82,원자재구매리스트!$D:$Z,원자재구매리스트!Z$1-3,FALSE))=TRUE,0,VLOOKUP($D82,원자재구매리스트!$D:$Z,원자재구매리스트!Z$1-3,FALSE))</f>
        <v>0</v>
      </c>
      <c r="AE82" s="816">
        <f>IF(ISERROR(VLOOKUP($D82,원자재구매리스트!$D:$Y,원자재구매리스트!X$1-3,FALSE))=TRUE,0,VLOOKUP($D82,원자재구매리스트!$D:$Y,원자재구매리스트!X$1-3,FALSE))</f>
        <v>0</v>
      </c>
      <c r="AF82" s="819">
        <f t="shared" si="13"/>
        <v>0</v>
      </c>
      <c r="AG82" s="819">
        <f t="shared" si="14"/>
        <v>0</v>
      </c>
    </row>
    <row r="83" spans="1:33" s="319" customFormat="1" ht="52.5" customHeight="1">
      <c r="A83" s="325">
        <f t="shared" si="15"/>
        <v>76</v>
      </c>
      <c r="B83" s="343" t="str">
        <f t="shared" si="16"/>
        <v/>
      </c>
      <c r="C83" s="297">
        <f t="shared" si="17"/>
        <v>6</v>
      </c>
      <c r="D83" s="297" t="str">
        <f t="shared" si="18"/>
        <v>6</v>
      </c>
      <c r="E83" s="386">
        <f t="shared" si="19"/>
        <v>0</v>
      </c>
      <c r="F83" s="386">
        <f t="shared" si="20"/>
        <v>0</v>
      </c>
      <c r="G83" s="386">
        <f t="shared" si="21"/>
        <v>0</v>
      </c>
      <c r="H83" s="326"/>
      <c r="I83" s="398">
        <f t="shared" si="11"/>
        <v>0</v>
      </c>
      <c r="J83" s="401" t="str">
        <f>IF(ISERROR(VLOOKUP(MID($O83,1,3),CODE!$B:$G,CODE!$C$1,FALSE))=TRUE,"",VLOOKUP(MID($O83,1,3),CODE!$B:$G,CODE!$C$1,FALSE))</f>
        <v/>
      </c>
      <c r="K83" s="371" t="str">
        <f>IF(ISERROR(VLOOKUP(MID($O83,4,2),CODE!$K:$P,CODE!$L$1,FALSE))=TRUE,"",VLOOKUP(MID($O83,4,2),CODE!$K:$P,CODE!$L$1,FALSE))</f>
        <v/>
      </c>
      <c r="L83" s="371">
        <f>IF(ISERROR(VLOOKUP($B83,기획현황!$D:$BR,기획현황!$R$1+2,FALSE))=TRUE,"",VLOOKUP($B83,기획현황!$D:$BR,기획현황!$R$1+2,FALSE))</f>
        <v>0</v>
      </c>
      <c r="M83" s="374"/>
      <c r="N83" s="371" t="str">
        <f>IF(ISERROR(VLOOKUP($A83,원자재구매리스트!$A:$Z,원자재구매리스트!M$1,FALSE))=TRUE,"",VLOOKUP($A83,원자재구매리스트!$A:$Z,원자재구매리스트!M$1,FALSE))</f>
        <v/>
      </c>
      <c r="O83" s="402" t="str">
        <f>IF(ISERROR(VLOOKUP($A83,원자재구매리스트!$A:$Z,원자재구매리스트!N$1,FALSE))=TRUE,"",VLOOKUP($A83,원자재구매리스트!$A:$Z,원자재구매리스트!N$1,FALSE))</f>
        <v/>
      </c>
      <c r="P83" s="407">
        <f>IF(B83="",0,SUMIF(기획현황!$D:$D,원자재구매정보!$B83,기획현황!$AF:$AF))</f>
        <v>0</v>
      </c>
      <c r="Q83" s="373">
        <f>IF(ISERROR(VLOOKUP($B83,기획현황!$D:$BR,기획현황!$AM$1+2,FALSE))=TRUE,"",VLOOKUP($B83,기획현황!$D:$BR,기획현황!$AM$1+2,FALSE))</f>
        <v>0</v>
      </c>
      <c r="R83" s="789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73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33">
        <f>IF(ISERROR(VLOOKUP($B83,기획현황!$D:$BR,기획현황!$AV$1+2,FALSE))=TRUE,"",VLOOKUP($B83,기획현황!$D:$BR,기획현황!$AV$1+2,FALSE))</f>
        <v>0</v>
      </c>
      <c r="U83" s="437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08">
        <f t="shared" si="12"/>
        <v>0</v>
      </c>
      <c r="W83" s="415">
        <f>IF(ISERROR(VLOOKUP($B83,기획현황!$D:$BR,기획현황!$AY$1+2,FALSE))=TRUE,"",VLOOKUP($B83,기획현황!$D:$BR,기획현황!$AY$1+2,FALSE))</f>
        <v>0</v>
      </c>
      <c r="X83" s="416">
        <f>IF(ISERROR(VLOOKUP($B83,기획현황!$D:$BR,기획현황!$BB$1+2,FALSE))=TRUE,"",VLOOKUP($B83,기획현황!$D:$BR,기획현황!$BB$1+2,FALSE))</f>
        <v>0</v>
      </c>
      <c r="Y83" s="422">
        <f>IF(ISERROR(VLOOKUP($D83,원자재구매리스트!$D:$Y,원자재구매리스트!O$1-3,FALSE))=TRUE,0,VLOOKUP($D83,원자재구매리스트!$D:$Y,원자재구매리스트!O$1-3,FALSE))</f>
        <v>0</v>
      </c>
      <c r="Z83" s="346">
        <f>IF(ISERROR(VLOOKUP($D83,원자재구매리스트!$D:$Y,원자재구매리스트!P$1-3,FALSE))=TRUE,0,VLOOKUP($D83,원자재구매리스트!$D:$Y,원자재구매리스트!P$1-3,FALSE))</f>
        <v>0</v>
      </c>
      <c r="AA83" s="347">
        <f>IF(ISERROR(VLOOKUP($D83,원자재구매리스트!$D:$Y,원자재구매리스트!R$1-3,FALSE))=TRUE,0,VLOOKUP($D83,원자재구매리스트!$D:$Y,원자재구매리스트!R$1-3,FALSE))</f>
        <v>0</v>
      </c>
      <c r="AB83" s="347">
        <f>IF(ISERROR(VLOOKUP($D83,원자재구매리스트!$D:$Y,원자재구매리스트!T$1-3,FALSE))=TRUE,0,VLOOKUP($D83,원자재구매리스트!$D:$Y,원자재구매리스트!T$1-3,FALSE))</f>
        <v>0</v>
      </c>
      <c r="AC83" s="345">
        <f>IF(ISERROR(VLOOKUP($D83,원자재구매리스트!$D:$Y,원자재구매리스트!U$1-3,FALSE))=TRUE,0,VLOOKUP($D83,원자재구매리스트!$D:$Y,원자재구매리스트!U$1-3,FALSE))</f>
        <v>0</v>
      </c>
      <c r="AD83" s="348">
        <f>IF(ISERROR(VLOOKUP($D83,원자재구매리스트!$D:$Z,원자재구매리스트!Z$1-3,FALSE))=TRUE,0,VLOOKUP($D83,원자재구매리스트!$D:$Z,원자재구매리스트!Z$1-3,FALSE))</f>
        <v>0</v>
      </c>
      <c r="AE83" s="816">
        <f>IF(ISERROR(VLOOKUP($D83,원자재구매리스트!$D:$Y,원자재구매리스트!X$1-3,FALSE))=TRUE,0,VLOOKUP($D83,원자재구매리스트!$D:$Y,원자재구매리스트!X$1-3,FALSE))</f>
        <v>0</v>
      </c>
      <c r="AF83" s="819">
        <f t="shared" si="13"/>
        <v>0</v>
      </c>
      <c r="AG83" s="819">
        <f t="shared" si="14"/>
        <v>0</v>
      </c>
    </row>
    <row r="84" spans="1:33" s="319" customFormat="1" ht="52.5" customHeight="1">
      <c r="A84" s="325">
        <f t="shared" si="15"/>
        <v>77</v>
      </c>
      <c r="B84" s="343" t="str">
        <f t="shared" si="16"/>
        <v/>
      </c>
      <c r="C84" s="297">
        <f t="shared" si="17"/>
        <v>7</v>
      </c>
      <c r="D84" s="297" t="str">
        <f t="shared" si="18"/>
        <v>7</v>
      </c>
      <c r="E84" s="386">
        <f t="shared" si="19"/>
        <v>0</v>
      </c>
      <c r="F84" s="386">
        <f t="shared" si="20"/>
        <v>0</v>
      </c>
      <c r="G84" s="386">
        <f t="shared" si="21"/>
        <v>0</v>
      </c>
      <c r="H84" s="326"/>
      <c r="I84" s="398">
        <f t="shared" si="11"/>
        <v>0</v>
      </c>
      <c r="J84" s="401" t="str">
        <f>IF(ISERROR(VLOOKUP(MID($O84,1,3),CODE!$B:$G,CODE!$C$1,FALSE))=TRUE,"",VLOOKUP(MID($O84,1,3),CODE!$B:$G,CODE!$C$1,FALSE))</f>
        <v/>
      </c>
      <c r="K84" s="371" t="str">
        <f>IF(ISERROR(VLOOKUP(MID($O84,4,2),CODE!$K:$P,CODE!$L$1,FALSE))=TRUE,"",VLOOKUP(MID($O84,4,2),CODE!$K:$P,CODE!$L$1,FALSE))</f>
        <v/>
      </c>
      <c r="L84" s="371">
        <f>IF(ISERROR(VLOOKUP($B84,기획현황!$D:$BR,기획현황!$R$1+2,FALSE))=TRUE,"",VLOOKUP($B84,기획현황!$D:$BR,기획현황!$R$1+2,FALSE))</f>
        <v>0</v>
      </c>
      <c r="M84" s="374"/>
      <c r="N84" s="371" t="str">
        <f>IF(ISERROR(VLOOKUP($A84,원자재구매리스트!$A:$Z,원자재구매리스트!M$1,FALSE))=TRUE,"",VLOOKUP($A84,원자재구매리스트!$A:$Z,원자재구매리스트!M$1,FALSE))</f>
        <v/>
      </c>
      <c r="O84" s="402" t="str">
        <f>IF(ISERROR(VLOOKUP($A84,원자재구매리스트!$A:$Z,원자재구매리스트!N$1,FALSE))=TRUE,"",VLOOKUP($A84,원자재구매리스트!$A:$Z,원자재구매리스트!N$1,FALSE))</f>
        <v/>
      </c>
      <c r="P84" s="407">
        <f>IF(B84="",0,SUMIF(기획현황!$D:$D,원자재구매정보!$B84,기획현황!$AF:$AF))</f>
        <v>0</v>
      </c>
      <c r="Q84" s="373">
        <f>IF(ISERROR(VLOOKUP($B84,기획현황!$D:$BR,기획현황!$AM$1+2,FALSE))=TRUE,"",VLOOKUP($B84,기획현황!$D:$BR,기획현황!$AM$1+2,FALSE))</f>
        <v>0</v>
      </c>
      <c r="R84" s="789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73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33">
        <f>IF(ISERROR(VLOOKUP($B84,기획현황!$D:$BR,기획현황!$AV$1+2,FALSE))=TRUE,"",VLOOKUP($B84,기획현황!$D:$BR,기획현황!$AV$1+2,FALSE))</f>
        <v>0</v>
      </c>
      <c r="U84" s="437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08">
        <f t="shared" si="12"/>
        <v>0</v>
      </c>
      <c r="W84" s="415">
        <f>IF(ISERROR(VLOOKUP($B84,기획현황!$D:$BR,기획현황!$AY$1+2,FALSE))=TRUE,"",VLOOKUP($B84,기획현황!$D:$BR,기획현황!$AY$1+2,FALSE))</f>
        <v>0</v>
      </c>
      <c r="X84" s="416">
        <f>IF(ISERROR(VLOOKUP($B84,기획현황!$D:$BR,기획현황!$BB$1+2,FALSE))=TRUE,"",VLOOKUP($B84,기획현황!$D:$BR,기획현황!$BB$1+2,FALSE))</f>
        <v>0</v>
      </c>
      <c r="Y84" s="422">
        <f>IF(ISERROR(VLOOKUP($D84,원자재구매리스트!$D:$Y,원자재구매리스트!O$1-3,FALSE))=TRUE,0,VLOOKUP($D84,원자재구매리스트!$D:$Y,원자재구매리스트!O$1-3,FALSE))</f>
        <v>0</v>
      </c>
      <c r="Z84" s="346">
        <f>IF(ISERROR(VLOOKUP($D84,원자재구매리스트!$D:$Y,원자재구매리스트!P$1-3,FALSE))=TRUE,0,VLOOKUP($D84,원자재구매리스트!$D:$Y,원자재구매리스트!P$1-3,FALSE))</f>
        <v>0</v>
      </c>
      <c r="AA84" s="347">
        <f>IF(ISERROR(VLOOKUP($D84,원자재구매리스트!$D:$Y,원자재구매리스트!R$1-3,FALSE))=TRUE,0,VLOOKUP($D84,원자재구매리스트!$D:$Y,원자재구매리스트!R$1-3,FALSE))</f>
        <v>0</v>
      </c>
      <c r="AB84" s="347">
        <f>IF(ISERROR(VLOOKUP($D84,원자재구매리스트!$D:$Y,원자재구매리스트!T$1-3,FALSE))=TRUE,0,VLOOKUP($D84,원자재구매리스트!$D:$Y,원자재구매리스트!T$1-3,FALSE))</f>
        <v>0</v>
      </c>
      <c r="AC84" s="345">
        <f>IF(ISERROR(VLOOKUP($D84,원자재구매리스트!$D:$Y,원자재구매리스트!U$1-3,FALSE))=TRUE,0,VLOOKUP($D84,원자재구매리스트!$D:$Y,원자재구매리스트!U$1-3,FALSE))</f>
        <v>0</v>
      </c>
      <c r="AD84" s="348">
        <f>IF(ISERROR(VLOOKUP($D84,원자재구매리스트!$D:$Z,원자재구매리스트!Z$1-3,FALSE))=TRUE,0,VLOOKUP($D84,원자재구매리스트!$D:$Z,원자재구매리스트!Z$1-3,FALSE))</f>
        <v>0</v>
      </c>
      <c r="AE84" s="816">
        <f>IF(ISERROR(VLOOKUP($D84,원자재구매리스트!$D:$Y,원자재구매리스트!X$1-3,FALSE))=TRUE,0,VLOOKUP($D84,원자재구매리스트!$D:$Y,원자재구매리스트!X$1-3,FALSE))</f>
        <v>0</v>
      </c>
      <c r="AF84" s="819">
        <f t="shared" si="13"/>
        <v>0</v>
      </c>
      <c r="AG84" s="819">
        <f t="shared" si="14"/>
        <v>0</v>
      </c>
    </row>
    <row r="85" spans="1:33" s="319" customFormat="1" ht="52.5" customHeight="1">
      <c r="A85" s="325">
        <f t="shared" si="15"/>
        <v>78</v>
      </c>
      <c r="B85" s="343" t="str">
        <f t="shared" si="16"/>
        <v/>
      </c>
      <c r="C85" s="297">
        <f t="shared" si="17"/>
        <v>8</v>
      </c>
      <c r="D85" s="297" t="str">
        <f t="shared" si="18"/>
        <v>8</v>
      </c>
      <c r="E85" s="386">
        <f t="shared" si="19"/>
        <v>0</v>
      </c>
      <c r="F85" s="386">
        <f t="shared" si="20"/>
        <v>0</v>
      </c>
      <c r="G85" s="386">
        <f t="shared" si="21"/>
        <v>0</v>
      </c>
      <c r="H85" s="326"/>
      <c r="I85" s="398">
        <f t="shared" si="11"/>
        <v>0</v>
      </c>
      <c r="J85" s="401" t="str">
        <f>IF(ISERROR(VLOOKUP(MID($O85,1,3),CODE!$B:$G,CODE!$C$1,FALSE))=TRUE,"",VLOOKUP(MID($O85,1,3),CODE!$B:$G,CODE!$C$1,FALSE))</f>
        <v/>
      </c>
      <c r="K85" s="371" t="str">
        <f>IF(ISERROR(VLOOKUP(MID($O85,4,2),CODE!$K:$P,CODE!$L$1,FALSE))=TRUE,"",VLOOKUP(MID($O85,4,2),CODE!$K:$P,CODE!$L$1,FALSE))</f>
        <v/>
      </c>
      <c r="L85" s="371">
        <f>IF(ISERROR(VLOOKUP($B85,기획현황!$D:$BR,기획현황!$R$1+2,FALSE))=TRUE,"",VLOOKUP($B85,기획현황!$D:$BR,기획현황!$R$1+2,FALSE))</f>
        <v>0</v>
      </c>
      <c r="M85" s="374"/>
      <c r="N85" s="371" t="str">
        <f>IF(ISERROR(VLOOKUP($A85,원자재구매리스트!$A:$Z,원자재구매리스트!M$1,FALSE))=TRUE,"",VLOOKUP($A85,원자재구매리스트!$A:$Z,원자재구매리스트!M$1,FALSE))</f>
        <v/>
      </c>
      <c r="O85" s="402" t="str">
        <f>IF(ISERROR(VLOOKUP($A85,원자재구매리스트!$A:$Z,원자재구매리스트!N$1,FALSE))=TRUE,"",VLOOKUP($A85,원자재구매리스트!$A:$Z,원자재구매리스트!N$1,FALSE))</f>
        <v/>
      </c>
      <c r="P85" s="407">
        <f>IF(B85="",0,SUMIF(기획현황!$D:$D,원자재구매정보!$B85,기획현황!$AF:$AF))</f>
        <v>0</v>
      </c>
      <c r="Q85" s="373">
        <f>IF(ISERROR(VLOOKUP($B85,기획현황!$D:$BR,기획현황!$AM$1+2,FALSE))=TRUE,"",VLOOKUP($B85,기획현황!$D:$BR,기획현황!$AM$1+2,FALSE))</f>
        <v>0</v>
      </c>
      <c r="R85" s="789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73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33">
        <f>IF(ISERROR(VLOOKUP($B85,기획현황!$D:$BR,기획현황!$AV$1+2,FALSE))=TRUE,"",VLOOKUP($B85,기획현황!$D:$BR,기획현황!$AV$1+2,FALSE))</f>
        <v>0</v>
      </c>
      <c r="U85" s="437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08">
        <f t="shared" si="12"/>
        <v>0</v>
      </c>
      <c r="W85" s="415">
        <f>IF(ISERROR(VLOOKUP($B85,기획현황!$D:$BR,기획현황!$AY$1+2,FALSE))=TRUE,"",VLOOKUP($B85,기획현황!$D:$BR,기획현황!$AY$1+2,FALSE))</f>
        <v>0</v>
      </c>
      <c r="X85" s="416">
        <f>IF(ISERROR(VLOOKUP($B85,기획현황!$D:$BR,기획현황!$BB$1+2,FALSE))=TRUE,"",VLOOKUP($B85,기획현황!$D:$BR,기획현황!$BB$1+2,FALSE))</f>
        <v>0</v>
      </c>
      <c r="Y85" s="422">
        <f>IF(ISERROR(VLOOKUP($D85,원자재구매리스트!$D:$Y,원자재구매리스트!O$1-3,FALSE))=TRUE,0,VLOOKUP($D85,원자재구매리스트!$D:$Y,원자재구매리스트!O$1-3,FALSE))</f>
        <v>0</v>
      </c>
      <c r="Z85" s="346">
        <f>IF(ISERROR(VLOOKUP($D85,원자재구매리스트!$D:$Y,원자재구매리스트!P$1-3,FALSE))=TRUE,0,VLOOKUP($D85,원자재구매리스트!$D:$Y,원자재구매리스트!P$1-3,FALSE))</f>
        <v>0</v>
      </c>
      <c r="AA85" s="347">
        <f>IF(ISERROR(VLOOKUP($D85,원자재구매리스트!$D:$Y,원자재구매리스트!R$1-3,FALSE))=TRUE,0,VLOOKUP($D85,원자재구매리스트!$D:$Y,원자재구매리스트!R$1-3,FALSE))</f>
        <v>0</v>
      </c>
      <c r="AB85" s="347">
        <f>IF(ISERROR(VLOOKUP($D85,원자재구매리스트!$D:$Y,원자재구매리스트!T$1-3,FALSE))=TRUE,0,VLOOKUP($D85,원자재구매리스트!$D:$Y,원자재구매리스트!T$1-3,FALSE))</f>
        <v>0</v>
      </c>
      <c r="AC85" s="345">
        <f>IF(ISERROR(VLOOKUP($D85,원자재구매리스트!$D:$Y,원자재구매리스트!U$1-3,FALSE))=TRUE,0,VLOOKUP($D85,원자재구매리스트!$D:$Y,원자재구매리스트!U$1-3,FALSE))</f>
        <v>0</v>
      </c>
      <c r="AD85" s="348">
        <f>IF(ISERROR(VLOOKUP($D85,원자재구매리스트!$D:$Z,원자재구매리스트!Z$1-3,FALSE))=TRUE,0,VLOOKUP($D85,원자재구매리스트!$D:$Z,원자재구매리스트!Z$1-3,FALSE))</f>
        <v>0</v>
      </c>
      <c r="AE85" s="816">
        <f>IF(ISERROR(VLOOKUP($D85,원자재구매리스트!$D:$Y,원자재구매리스트!X$1-3,FALSE))=TRUE,0,VLOOKUP($D85,원자재구매리스트!$D:$Y,원자재구매리스트!X$1-3,FALSE))</f>
        <v>0</v>
      </c>
      <c r="AF85" s="819">
        <f t="shared" si="13"/>
        <v>0</v>
      </c>
      <c r="AG85" s="819">
        <f t="shared" si="14"/>
        <v>0</v>
      </c>
    </row>
    <row r="86" spans="1:33" s="319" customFormat="1" ht="52.5" customHeight="1">
      <c r="A86" s="325">
        <f t="shared" si="15"/>
        <v>79</v>
      </c>
      <c r="B86" s="343" t="str">
        <f t="shared" si="16"/>
        <v/>
      </c>
      <c r="C86" s="297">
        <f t="shared" si="17"/>
        <v>9</v>
      </c>
      <c r="D86" s="297" t="str">
        <f t="shared" si="18"/>
        <v>9</v>
      </c>
      <c r="E86" s="386">
        <f t="shared" si="19"/>
        <v>0</v>
      </c>
      <c r="F86" s="386">
        <f t="shared" si="20"/>
        <v>0</v>
      </c>
      <c r="G86" s="386">
        <f t="shared" si="21"/>
        <v>0</v>
      </c>
      <c r="H86" s="326"/>
      <c r="I86" s="398">
        <f t="shared" si="11"/>
        <v>0</v>
      </c>
      <c r="J86" s="401" t="str">
        <f>IF(ISERROR(VLOOKUP(MID($O86,1,3),CODE!$B:$G,CODE!$C$1,FALSE))=TRUE,"",VLOOKUP(MID($O86,1,3),CODE!$B:$G,CODE!$C$1,FALSE))</f>
        <v/>
      </c>
      <c r="K86" s="371" t="str">
        <f>IF(ISERROR(VLOOKUP(MID($O86,4,2),CODE!$K:$P,CODE!$L$1,FALSE))=TRUE,"",VLOOKUP(MID($O86,4,2),CODE!$K:$P,CODE!$L$1,FALSE))</f>
        <v/>
      </c>
      <c r="L86" s="371">
        <f>IF(ISERROR(VLOOKUP($B86,기획현황!$D:$BR,기획현황!$R$1+2,FALSE))=TRUE,"",VLOOKUP($B86,기획현황!$D:$BR,기획현황!$R$1+2,FALSE))</f>
        <v>0</v>
      </c>
      <c r="M86" s="374"/>
      <c r="N86" s="371" t="str">
        <f>IF(ISERROR(VLOOKUP($A86,원자재구매리스트!$A:$Z,원자재구매리스트!M$1,FALSE))=TRUE,"",VLOOKUP($A86,원자재구매리스트!$A:$Z,원자재구매리스트!M$1,FALSE))</f>
        <v/>
      </c>
      <c r="O86" s="402" t="str">
        <f>IF(ISERROR(VLOOKUP($A86,원자재구매리스트!$A:$Z,원자재구매리스트!N$1,FALSE))=TRUE,"",VLOOKUP($A86,원자재구매리스트!$A:$Z,원자재구매리스트!N$1,FALSE))</f>
        <v/>
      </c>
      <c r="P86" s="407">
        <f>IF(B86="",0,SUMIF(기획현황!$D:$D,원자재구매정보!$B86,기획현황!$AF:$AF))</f>
        <v>0</v>
      </c>
      <c r="Q86" s="373">
        <f>IF(ISERROR(VLOOKUP($B86,기획현황!$D:$BR,기획현황!$AM$1+2,FALSE))=TRUE,"",VLOOKUP($B86,기획현황!$D:$BR,기획현황!$AM$1+2,FALSE))</f>
        <v>0</v>
      </c>
      <c r="R86" s="789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73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33">
        <f>IF(ISERROR(VLOOKUP($B86,기획현황!$D:$BR,기획현황!$AV$1+2,FALSE))=TRUE,"",VLOOKUP($B86,기획현황!$D:$BR,기획현황!$AV$1+2,FALSE))</f>
        <v>0</v>
      </c>
      <c r="U86" s="437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08">
        <f t="shared" si="12"/>
        <v>0</v>
      </c>
      <c r="W86" s="415">
        <f>IF(ISERROR(VLOOKUP($B86,기획현황!$D:$BR,기획현황!$AY$1+2,FALSE))=TRUE,"",VLOOKUP($B86,기획현황!$D:$BR,기획현황!$AY$1+2,FALSE))</f>
        <v>0</v>
      </c>
      <c r="X86" s="416">
        <f>IF(ISERROR(VLOOKUP($B86,기획현황!$D:$BR,기획현황!$BB$1+2,FALSE))=TRUE,"",VLOOKUP($B86,기획현황!$D:$BR,기획현황!$BB$1+2,FALSE))</f>
        <v>0</v>
      </c>
      <c r="Y86" s="422">
        <f>IF(ISERROR(VLOOKUP($D86,원자재구매리스트!$D:$Y,원자재구매리스트!O$1-3,FALSE))=TRUE,0,VLOOKUP($D86,원자재구매리스트!$D:$Y,원자재구매리스트!O$1-3,FALSE))</f>
        <v>0</v>
      </c>
      <c r="Z86" s="346">
        <f>IF(ISERROR(VLOOKUP($D86,원자재구매리스트!$D:$Y,원자재구매리스트!P$1-3,FALSE))=TRUE,0,VLOOKUP($D86,원자재구매리스트!$D:$Y,원자재구매리스트!P$1-3,FALSE))</f>
        <v>0</v>
      </c>
      <c r="AA86" s="347">
        <f>IF(ISERROR(VLOOKUP($D86,원자재구매리스트!$D:$Y,원자재구매리스트!R$1-3,FALSE))=TRUE,0,VLOOKUP($D86,원자재구매리스트!$D:$Y,원자재구매리스트!R$1-3,FALSE))</f>
        <v>0</v>
      </c>
      <c r="AB86" s="347">
        <f>IF(ISERROR(VLOOKUP($D86,원자재구매리스트!$D:$Y,원자재구매리스트!T$1-3,FALSE))=TRUE,0,VLOOKUP($D86,원자재구매리스트!$D:$Y,원자재구매리스트!T$1-3,FALSE))</f>
        <v>0</v>
      </c>
      <c r="AC86" s="345">
        <f>IF(ISERROR(VLOOKUP($D86,원자재구매리스트!$D:$Y,원자재구매리스트!U$1-3,FALSE))=TRUE,0,VLOOKUP($D86,원자재구매리스트!$D:$Y,원자재구매리스트!U$1-3,FALSE))</f>
        <v>0</v>
      </c>
      <c r="AD86" s="348">
        <f>IF(ISERROR(VLOOKUP($D86,원자재구매리스트!$D:$Z,원자재구매리스트!Z$1-3,FALSE))=TRUE,0,VLOOKUP($D86,원자재구매리스트!$D:$Z,원자재구매리스트!Z$1-3,FALSE))</f>
        <v>0</v>
      </c>
      <c r="AE86" s="816">
        <f>IF(ISERROR(VLOOKUP($D86,원자재구매리스트!$D:$Y,원자재구매리스트!X$1-3,FALSE))=TRUE,0,VLOOKUP($D86,원자재구매리스트!$D:$Y,원자재구매리스트!X$1-3,FALSE))</f>
        <v>0</v>
      </c>
      <c r="AF86" s="819">
        <f t="shared" si="13"/>
        <v>0</v>
      </c>
      <c r="AG86" s="819">
        <f t="shared" si="14"/>
        <v>0</v>
      </c>
    </row>
    <row r="87" spans="1:33" s="319" customFormat="1" ht="52.5" customHeight="1">
      <c r="A87" s="325">
        <f t="shared" si="15"/>
        <v>80</v>
      </c>
      <c r="B87" s="343" t="str">
        <f t="shared" si="16"/>
        <v/>
      </c>
      <c r="C87" s="297">
        <f t="shared" si="17"/>
        <v>10</v>
      </c>
      <c r="D87" s="297" t="str">
        <f t="shared" si="18"/>
        <v>10</v>
      </c>
      <c r="E87" s="386">
        <f t="shared" si="19"/>
        <v>0</v>
      </c>
      <c r="F87" s="386">
        <f t="shared" si="20"/>
        <v>0</v>
      </c>
      <c r="G87" s="386">
        <f t="shared" si="21"/>
        <v>0</v>
      </c>
      <c r="H87" s="326"/>
      <c r="I87" s="399">
        <f t="shared" si="11"/>
        <v>0</v>
      </c>
      <c r="J87" s="403" t="str">
        <f>IF(ISERROR(VLOOKUP(MID($O87,1,3),CODE!$B:$G,CODE!$C$1,FALSE))=TRUE,"",VLOOKUP(MID($O87,1,3),CODE!$B:$G,CODE!$C$1,FALSE))</f>
        <v/>
      </c>
      <c r="K87" s="375" t="str">
        <f>IF(ISERROR(VLOOKUP(MID($O87,4,2),CODE!$K:$P,CODE!$L$1,FALSE))=TRUE,"",VLOOKUP(MID($O87,4,2),CODE!$K:$P,CODE!$L$1,FALSE))</f>
        <v/>
      </c>
      <c r="L87" s="375">
        <f>IF(ISERROR(VLOOKUP($B87,기획현황!$D:$BR,기획현황!$R$1+2,FALSE))=TRUE,"",VLOOKUP($B87,기획현황!$D:$BR,기획현황!$R$1+2,FALSE))</f>
        <v>0</v>
      </c>
      <c r="M87" s="376"/>
      <c r="N87" s="375" t="str">
        <f>IF(ISERROR(VLOOKUP($A87,원자재구매리스트!$A:$Z,원자재구매리스트!M$1,FALSE))=TRUE,"",VLOOKUP($A87,원자재구매리스트!$A:$Z,원자재구매리스트!M$1,FALSE))</f>
        <v/>
      </c>
      <c r="O87" s="404" t="str">
        <f>IF(ISERROR(VLOOKUP($A87,원자재구매리스트!$A:$Z,원자재구매리스트!N$1,FALSE))=TRUE,"",VLOOKUP($A87,원자재구매리스트!$A:$Z,원자재구매리스트!N$1,FALSE))</f>
        <v/>
      </c>
      <c r="P87" s="409">
        <f>IF(B87="",0,SUMIF(기획현황!$D:$D,원자재구매정보!$B87,기획현황!$AF:$AF))</f>
        <v>0</v>
      </c>
      <c r="Q87" s="377">
        <f>IF(ISERROR(VLOOKUP($B87,기획현황!$D:$BR,기획현황!$AM$1+2,FALSE))=TRUE,"",VLOOKUP($B87,기획현황!$D:$BR,기획현황!$AM$1+2,FALSE))</f>
        <v>0</v>
      </c>
      <c r="R87" s="789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73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34">
        <f>IF(ISERROR(VLOOKUP($B87,기획현황!$D:$BR,기획현황!$AV$1+2,FALSE))=TRUE,"",VLOOKUP($B87,기획현황!$D:$BR,기획현황!$AV$1+2,FALSE))</f>
        <v>0</v>
      </c>
      <c r="U87" s="438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0">
        <f t="shared" si="12"/>
        <v>0</v>
      </c>
      <c r="W87" s="417">
        <f>IF(ISERROR(VLOOKUP($B87,기획현황!$D:$BR,기획현황!$AY$1+2,FALSE))=TRUE,"",VLOOKUP($B87,기획현황!$D:$BR,기획현황!$AY$1+2,FALSE))</f>
        <v>0</v>
      </c>
      <c r="X87" s="418">
        <f>IF(ISERROR(VLOOKUP($B87,기획현황!$D:$BR,기획현황!$BB$1+2,FALSE))=TRUE,"",VLOOKUP($B87,기획현황!$D:$BR,기획현황!$BB$1+2,FALSE))</f>
        <v>0</v>
      </c>
      <c r="Y87" s="422">
        <f>IF(ISERROR(VLOOKUP($D87,원자재구매리스트!$D:$Y,원자재구매리스트!O$1-3,FALSE))=TRUE,0,VLOOKUP($D87,원자재구매리스트!$D:$Y,원자재구매리스트!O$1-3,FALSE))</f>
        <v>0</v>
      </c>
      <c r="Z87" s="346">
        <f>IF(ISERROR(VLOOKUP($D87,원자재구매리스트!$D:$Y,원자재구매리스트!P$1-3,FALSE))=TRUE,0,VLOOKUP($D87,원자재구매리스트!$D:$Y,원자재구매리스트!P$1-3,FALSE))</f>
        <v>0</v>
      </c>
      <c r="AA87" s="347">
        <f>IF(ISERROR(VLOOKUP($D87,원자재구매리스트!$D:$Y,원자재구매리스트!R$1-3,FALSE))=TRUE,0,VLOOKUP($D87,원자재구매리스트!$D:$Y,원자재구매리스트!R$1-3,FALSE))</f>
        <v>0</v>
      </c>
      <c r="AB87" s="347">
        <f>IF(ISERROR(VLOOKUP($D87,원자재구매리스트!$D:$Y,원자재구매리스트!T$1-3,FALSE))=TRUE,0,VLOOKUP($D87,원자재구매리스트!$D:$Y,원자재구매리스트!T$1-3,FALSE))</f>
        <v>0</v>
      </c>
      <c r="AC87" s="345">
        <f>IF(ISERROR(VLOOKUP($D87,원자재구매리스트!$D:$Y,원자재구매리스트!U$1-3,FALSE))=TRUE,0,VLOOKUP($D87,원자재구매리스트!$D:$Y,원자재구매리스트!U$1-3,FALSE))</f>
        <v>0</v>
      </c>
      <c r="AD87" s="348">
        <f>IF(ISERROR(VLOOKUP($D87,원자재구매리스트!$D:$Z,원자재구매리스트!Z$1-3,FALSE))=TRUE,0,VLOOKUP($D87,원자재구매리스트!$D:$Z,원자재구매리스트!Z$1-3,FALSE))</f>
        <v>0</v>
      </c>
      <c r="AE87" s="816">
        <f>IF(ISERROR(VLOOKUP($D87,원자재구매리스트!$D:$Y,원자재구매리스트!X$1-3,FALSE))=TRUE,0,VLOOKUP($D87,원자재구매리스트!$D:$Y,원자재구매리스트!X$1-3,FALSE))</f>
        <v>0</v>
      </c>
      <c r="AF87" s="819">
        <f t="shared" si="13"/>
        <v>0</v>
      </c>
      <c r="AG87" s="819">
        <f t="shared" si="14"/>
        <v>0</v>
      </c>
    </row>
    <row r="88" spans="1:33" s="397" customFormat="1" ht="21.75" customHeight="1">
      <c r="A88" s="388"/>
      <c r="B88" s="389"/>
      <c r="C88" s="389"/>
      <c r="D88" s="389"/>
      <c r="E88" s="389"/>
      <c r="F88" s="390"/>
      <c r="G88" s="390"/>
      <c r="H88" s="391"/>
      <c r="I88" s="400" t="s">
        <v>526</v>
      </c>
      <c r="J88" s="405"/>
      <c r="K88" s="382"/>
      <c r="L88" s="382"/>
      <c r="M88" s="382"/>
      <c r="N88" s="382"/>
      <c r="O88" s="406"/>
      <c r="P88" s="411">
        <f>SUMIF($C:$C,1,$P:$P)</f>
        <v>0</v>
      </c>
      <c r="Q88" s="392" t="e">
        <f>SUMPRODUCT(F8:F87,E8:E87)</f>
        <v>#VALUE!</v>
      </c>
      <c r="R88" s="392"/>
      <c r="S88" s="392"/>
      <c r="T88" s="435"/>
      <c r="U88" s="439" t="e">
        <f>SUMPRODUCT(G8:G87,E8:E87)</f>
        <v>#VALUE!</v>
      </c>
      <c r="V88" s="412">
        <f>IF(ISERROR(Q88/(U88*1.1))=TRUE,0,Q88/(U88*1.1))</f>
        <v>0</v>
      </c>
      <c r="W88" s="419"/>
      <c r="X88" s="420"/>
      <c r="Y88" s="423"/>
      <c r="Z88" s="394"/>
      <c r="AA88" s="395"/>
      <c r="AB88" s="395">
        <f>SUMPRODUCT(AB8:AB87,AE8:AE87)</f>
        <v>0</v>
      </c>
      <c r="AC88" s="393"/>
      <c r="AD88" s="396"/>
      <c r="AE88" s="817">
        <f>SUM(AE8:AE87)</f>
        <v>0</v>
      </c>
      <c r="AF88" s="820">
        <f>SUM(AF8:AF87)</f>
        <v>0</v>
      </c>
      <c r="AG88" s="821">
        <f>SUM(AG8:AG87)</f>
        <v>0</v>
      </c>
    </row>
    <row r="89" spans="1:33" ht="17.25">
      <c r="I89" s="336"/>
    </row>
    <row r="93" spans="1:33">
      <c r="L93" s="368"/>
      <c r="M93" s="368"/>
      <c r="N93" s="368"/>
      <c r="O93" s="368"/>
      <c r="P93" s="328"/>
      <c r="Q93" s="370"/>
      <c r="R93" s="337"/>
      <c r="S93" s="338"/>
      <c r="T93" s="338"/>
      <c r="U93" s="326"/>
      <c r="V93" s="340"/>
    </row>
    <row r="94" spans="1:33">
      <c r="L94" s="368"/>
      <c r="M94" s="368"/>
      <c r="N94" s="368"/>
      <c r="O94" s="368"/>
      <c r="P94" s="328"/>
      <c r="Q94" s="370"/>
      <c r="R94" s="337"/>
      <c r="S94" s="338"/>
      <c r="T94" s="338"/>
      <c r="U94" s="326"/>
      <c r="V94" s="340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04" priority="23">
      <formula>$O7=$O8</formula>
    </cfRule>
    <cfRule type="expression" dxfId="403" priority="24">
      <formula>$O7=$O8=FALSE</formula>
    </cfRule>
  </conditionalFormatting>
  <conditionalFormatting sqref="I8:X87">
    <cfRule type="expression" dxfId="402" priority="21">
      <formula>$O7=$O8</formula>
    </cfRule>
    <cfRule type="expression" dxfId="401" priority="22">
      <formula>$O7=$O8=FALSE</formula>
    </cfRule>
  </conditionalFormatting>
  <conditionalFormatting sqref="R8:R87">
    <cfRule type="expression" dxfId="400" priority="19">
      <formula>$O7=$O8</formula>
    </cfRule>
    <cfRule type="expression" dxfId="399" priority="20">
      <formula>$O7=$O8=FALSE</formula>
    </cfRule>
  </conditionalFormatting>
  <conditionalFormatting sqref="R8:R87">
    <cfRule type="expression" dxfId="398" priority="17">
      <formula>$O7=$O8</formula>
    </cfRule>
    <cfRule type="expression" dxfId="397" priority="18">
      <formula>$O7=$O8=FALSE</formula>
    </cfRule>
  </conditionalFormatting>
  <conditionalFormatting sqref="R8:R87">
    <cfRule type="expression" dxfId="396" priority="15">
      <formula>$O7=$O8</formula>
    </cfRule>
    <cfRule type="expression" dxfId="395" priority="16">
      <formula>$O7=$O8=FALSE</formula>
    </cfRule>
  </conditionalFormatting>
  <conditionalFormatting sqref="R8:R87">
    <cfRule type="expression" dxfId="394" priority="13">
      <formula>$O7=$O8</formula>
    </cfRule>
    <cfRule type="expression" dxfId="393" priority="14">
      <formula>$O7=$O8=FALSE</formula>
    </cfRule>
  </conditionalFormatting>
  <conditionalFormatting sqref="R8:R87">
    <cfRule type="expression" dxfId="392" priority="11">
      <formula>$O7=$O8</formula>
    </cfRule>
    <cfRule type="expression" dxfId="391" priority="12">
      <formula>$O7=$O8=FALSE</formula>
    </cfRule>
  </conditionalFormatting>
  <conditionalFormatting sqref="R8:R87">
    <cfRule type="expression" dxfId="390" priority="9">
      <formula>$O7=$O8</formula>
    </cfRule>
    <cfRule type="expression" dxfId="389" priority="10">
      <formula>$O7=$O8=FALSE</formula>
    </cfRule>
  </conditionalFormatting>
  <conditionalFormatting sqref="R8:R87">
    <cfRule type="expression" dxfId="388" priority="7">
      <formula>$O7=$O8</formula>
    </cfRule>
    <cfRule type="expression" dxfId="387" priority="8">
      <formula>$O7=$O8=FALSE</formula>
    </cfRule>
  </conditionalFormatting>
  <conditionalFormatting sqref="R8:R87">
    <cfRule type="expression" dxfId="386" priority="5">
      <formula>$O7=$O8</formula>
    </cfRule>
    <cfRule type="expression" dxfId="385" priority="6">
      <formula>$O7=$O8=FALSE</formula>
    </cfRule>
  </conditionalFormatting>
  <conditionalFormatting sqref="R8:R87">
    <cfRule type="expression" dxfId="384" priority="3">
      <formula>$O7=$O8</formula>
    </cfRule>
    <cfRule type="expression" dxfId="383" priority="4">
      <formula>$O7=$O8=FALSE</formula>
    </cfRule>
  </conditionalFormatting>
  <conditionalFormatting sqref="R8:R87">
    <cfRule type="expression" dxfId="382" priority="1">
      <formula>$O7=$O8</formula>
    </cfRule>
    <cfRule type="expression" dxfId="381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</sheetPr>
  <dimension ref="B1:G35"/>
  <sheetViews>
    <sheetView showGridLines="0" zoomScale="75" zoomScaleNormal="75" workbookViewId="0">
      <selection activeCell="B27" sqref="B27:C35"/>
    </sheetView>
  </sheetViews>
  <sheetFormatPr defaultRowHeight="13.5" outlineLevelRow="1" outlineLevelCol="1"/>
  <cols>
    <col min="1" max="1" width="1.5546875" style="447" customWidth="1"/>
    <col min="2" max="2" width="12.33203125" style="447" customWidth="1"/>
    <col min="3" max="3" width="11.21875" style="447" customWidth="1" outlineLevel="1"/>
    <col min="4" max="4" width="11" style="447" customWidth="1"/>
    <col min="5" max="5" width="11.21875" style="447" customWidth="1"/>
    <col min="6" max="6" width="36.21875" style="447" bestFit="1" customWidth="1"/>
    <col min="7" max="7" width="6.6640625" style="447" customWidth="1"/>
    <col min="8" max="8" width="9.109375" style="447" customWidth="1"/>
    <col min="9" max="9" width="10" style="447" customWidth="1"/>
    <col min="10" max="16384" width="8.88671875" style="447"/>
  </cols>
  <sheetData>
    <row r="1" spans="2:7">
      <c r="B1" s="447" t="s">
        <v>1833</v>
      </c>
    </row>
    <row r="3" spans="2:7">
      <c r="B3" s="447" t="s">
        <v>1834</v>
      </c>
      <c r="G3" s="448"/>
    </row>
    <row r="4" spans="2:7">
      <c r="G4" s="448"/>
    </row>
    <row r="5" spans="2:7">
      <c r="B5" s="447" t="s">
        <v>1643</v>
      </c>
      <c r="G5" s="448"/>
    </row>
    <row r="6" spans="2:7">
      <c r="B6" s="447" t="s">
        <v>1644</v>
      </c>
      <c r="G6" s="448"/>
    </row>
    <row r="7" spans="2:7">
      <c r="G7" s="448"/>
    </row>
    <row r="8" spans="2:7">
      <c r="B8" s="447" t="s">
        <v>1755</v>
      </c>
      <c r="G8" s="448"/>
    </row>
    <row r="9" spans="2:7" hidden="1" outlineLevel="1">
      <c r="G9" s="448"/>
    </row>
    <row r="10" spans="2:7" hidden="1" outlineLevel="1">
      <c r="G10" s="448"/>
    </row>
    <row r="11" spans="2:7" ht="14.25" hidden="1" outlineLevel="1" thickBot="1">
      <c r="B11" s="822"/>
      <c r="C11" s="823"/>
      <c r="D11" s="824" t="s">
        <v>537</v>
      </c>
      <c r="E11" s="825"/>
      <c r="F11" s="449"/>
    </row>
    <row r="12" spans="2:7" collapsed="1">
      <c r="B12" s="862" t="s">
        <v>1382</v>
      </c>
      <c r="C12" s="863" t="s">
        <v>1640</v>
      </c>
      <c r="D12" s="862" t="s">
        <v>1642</v>
      </c>
      <c r="E12" s="863" t="s">
        <v>1646</v>
      </c>
      <c r="F12" s="862" t="s">
        <v>1645</v>
      </c>
    </row>
    <row r="13" spans="2:7">
      <c r="B13" s="864" t="s">
        <v>1845</v>
      </c>
      <c r="C13" s="864" t="s">
        <v>1846</v>
      </c>
      <c r="D13" s="865">
        <v>100</v>
      </c>
      <c r="E13" s="865">
        <v>550000</v>
      </c>
      <c r="F13" s="866" t="s">
        <v>1753</v>
      </c>
    </row>
    <row r="14" spans="2:7">
      <c r="B14" s="864" t="s">
        <v>1838</v>
      </c>
      <c r="C14" s="864" t="s">
        <v>1839</v>
      </c>
      <c r="D14" s="865">
        <v>80</v>
      </c>
      <c r="E14" s="865">
        <v>699600</v>
      </c>
      <c r="F14" s="866" t="s">
        <v>1749</v>
      </c>
    </row>
    <row r="15" spans="2:7">
      <c r="B15" s="864" t="s">
        <v>1847</v>
      </c>
      <c r="C15" s="864" t="s">
        <v>1848</v>
      </c>
      <c r="D15" s="865">
        <v>85</v>
      </c>
      <c r="E15" s="865">
        <v>467500.00000000006</v>
      </c>
      <c r="F15" s="866" t="s">
        <v>1752</v>
      </c>
    </row>
    <row r="16" spans="2:7">
      <c r="B16" s="864" t="s">
        <v>1840</v>
      </c>
      <c r="C16" s="864" t="s">
        <v>1841</v>
      </c>
      <c r="D16" s="865">
        <v>120</v>
      </c>
      <c r="E16" s="865">
        <v>1095600</v>
      </c>
      <c r="F16" s="866" t="s">
        <v>1751</v>
      </c>
    </row>
    <row r="17" spans="2:6">
      <c r="B17" s="864" t="s">
        <v>1849</v>
      </c>
      <c r="C17" s="864" t="s">
        <v>1850</v>
      </c>
      <c r="D17" s="865">
        <v>47</v>
      </c>
      <c r="E17" s="865">
        <v>387750.00000000006</v>
      </c>
      <c r="F17" s="866" t="s">
        <v>1750</v>
      </c>
    </row>
    <row r="18" spans="2:6">
      <c r="B18" s="864" t="s">
        <v>1851</v>
      </c>
      <c r="C18" s="864" t="s">
        <v>1852</v>
      </c>
      <c r="D18" s="865">
        <v>288</v>
      </c>
      <c r="E18" s="865">
        <v>1034880.0000000001</v>
      </c>
      <c r="F18" s="867" t="s">
        <v>1754</v>
      </c>
    </row>
    <row r="19" spans="2:6">
      <c r="B19" s="864" t="s">
        <v>1853</v>
      </c>
      <c r="C19" s="864" t="s">
        <v>1854</v>
      </c>
      <c r="D19" s="865">
        <v>600</v>
      </c>
      <c r="E19" s="865">
        <v>4290000</v>
      </c>
      <c r="F19" s="867"/>
    </row>
    <row r="20" spans="2:6">
      <c r="B20" s="868" t="s">
        <v>531</v>
      </c>
      <c r="C20" s="868"/>
      <c r="D20" s="869">
        <v>1320</v>
      </c>
      <c r="E20" s="869">
        <v>8525330</v>
      </c>
      <c r="F20" s="867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447" t="s">
        <v>1917</v>
      </c>
    </row>
    <row r="29" spans="2:6">
      <c r="B29" s="447" t="s">
        <v>1918</v>
      </c>
    </row>
    <row r="30" spans="2:6">
      <c r="B30" s="447" t="s">
        <v>1919</v>
      </c>
    </row>
    <row r="32" spans="2:6">
      <c r="B32" s="447" t="s">
        <v>1920</v>
      </c>
    </row>
    <row r="33" spans="2:2">
      <c r="B33" s="447" t="s">
        <v>1921</v>
      </c>
    </row>
    <row r="35" spans="2:2">
      <c r="B35" s="447" t="s">
        <v>1756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7030A0"/>
  </sheetPr>
  <dimension ref="A1:AO157"/>
  <sheetViews>
    <sheetView showGridLines="0" view="pageBreakPreview" topLeftCell="I2" zoomScale="75" zoomScaleNormal="70" zoomScaleSheetLayoutView="75" workbookViewId="0">
      <pane xSplit="4" ySplit="10" topLeftCell="M24" activePane="bottomRight" state="frozen"/>
      <selection activeCell="I2" sqref="I2"/>
      <selection pane="topRight" activeCell="M2" sqref="M2"/>
      <selection pane="bottomLeft" activeCell="I12" sqref="I12"/>
      <selection pane="bottomRight" activeCell="J11" sqref="J11"/>
    </sheetView>
  </sheetViews>
  <sheetFormatPr defaultRowHeight="90" customHeight="1" outlineLevelRow="1" outlineLevelCol="1"/>
  <cols>
    <col min="1" max="3" width="5.109375" style="697" hidden="1" customWidth="1" outlineLevel="1"/>
    <col min="4" max="4" width="5.109375" style="698" hidden="1" customWidth="1" outlineLevel="1"/>
    <col min="5" max="5" width="5.109375" style="697" hidden="1" customWidth="1" outlineLevel="1"/>
    <col min="6" max="7" width="8.21875" style="697" hidden="1" customWidth="1" outlineLevel="1"/>
    <col min="8" max="8" width="5.109375" style="697" hidden="1" customWidth="1" outlineLevel="1"/>
    <col min="9" max="9" width="1.6640625" style="657" customWidth="1" collapsed="1"/>
    <col min="10" max="10" width="15.109375" style="697" customWidth="1"/>
    <col min="11" max="11" width="11.6640625" style="697" customWidth="1"/>
    <col min="12" max="12" width="15.33203125" style="697" customWidth="1"/>
    <col min="13" max="13" width="11.6640625" style="697" customWidth="1"/>
    <col min="14" max="15" width="11.6640625" style="699" customWidth="1"/>
    <col min="16" max="16" width="11.6640625" style="700" customWidth="1"/>
    <col min="17" max="19" width="11.6640625" style="720" customWidth="1"/>
    <col min="20" max="20" width="14.21875" style="721" customWidth="1"/>
    <col min="21" max="21" width="12.109375" style="447" customWidth="1"/>
    <col min="22" max="22" width="1.5546875" style="699" customWidth="1"/>
    <col min="23" max="16384" width="8.88671875" style="699"/>
  </cols>
  <sheetData>
    <row r="1" spans="1:41" s="282" customFormat="1" ht="13.5" hidden="1" customHeight="1" outlineLevel="1">
      <c r="A1" s="293"/>
      <c r="B1" s="293">
        <v>2</v>
      </c>
      <c r="C1" s="293">
        <f t="shared" ref="C1:U1" si="0">B1+1</f>
        <v>3</v>
      </c>
      <c r="D1" s="293">
        <f t="shared" si="0"/>
        <v>4</v>
      </c>
      <c r="E1" s="293">
        <f t="shared" si="0"/>
        <v>5</v>
      </c>
      <c r="F1" s="293">
        <f t="shared" si="0"/>
        <v>6</v>
      </c>
      <c r="G1" s="293">
        <f t="shared" si="0"/>
        <v>7</v>
      </c>
      <c r="H1" s="293">
        <f t="shared" si="0"/>
        <v>8</v>
      </c>
      <c r="I1" s="293">
        <f t="shared" si="0"/>
        <v>9</v>
      </c>
      <c r="J1" s="293">
        <f t="shared" si="0"/>
        <v>10</v>
      </c>
      <c r="K1" s="293">
        <f t="shared" si="0"/>
        <v>11</v>
      </c>
      <c r="L1" s="293">
        <f t="shared" si="0"/>
        <v>12</v>
      </c>
      <c r="M1" s="293">
        <f t="shared" si="0"/>
        <v>13</v>
      </c>
      <c r="N1" s="293">
        <f t="shared" si="0"/>
        <v>14</v>
      </c>
      <c r="O1" s="293">
        <f t="shared" si="0"/>
        <v>15</v>
      </c>
      <c r="P1" s="293">
        <f t="shared" si="0"/>
        <v>16</v>
      </c>
      <c r="Q1" s="293">
        <f t="shared" si="0"/>
        <v>17</v>
      </c>
      <c r="R1" s="293">
        <f t="shared" si="0"/>
        <v>18</v>
      </c>
      <c r="S1" s="293">
        <f t="shared" si="0"/>
        <v>19</v>
      </c>
      <c r="T1" s="293">
        <f t="shared" si="0"/>
        <v>20</v>
      </c>
      <c r="U1" s="293">
        <f t="shared" si="0"/>
        <v>21</v>
      </c>
    </row>
    <row r="2" spans="1:41" s="280" customFormat="1" ht="31.5" collapsed="1">
      <c r="A2" s="294"/>
      <c r="B2" s="294"/>
      <c r="C2" s="294"/>
      <c r="D2" s="293"/>
      <c r="E2" s="294"/>
      <c r="F2" s="294"/>
      <c r="G2" s="294"/>
      <c r="H2" s="294"/>
      <c r="I2" s="379"/>
      <c r="J2" s="1450" t="s">
        <v>1736</v>
      </c>
      <c r="K2" s="1450"/>
      <c r="L2" s="1450"/>
      <c r="M2" s="1450"/>
      <c r="N2" s="1450"/>
      <c r="O2" s="1450"/>
      <c r="P2" s="1450"/>
      <c r="Q2" s="1450"/>
      <c r="R2" s="1450"/>
      <c r="S2" s="1450"/>
      <c r="T2" s="1450"/>
      <c r="U2" s="1450"/>
      <c r="W2" s="428"/>
    </row>
    <row r="3" spans="1:41" s="281" customFormat="1" ht="19.5">
      <c r="A3" s="293"/>
      <c r="B3" s="293"/>
      <c r="C3" s="293"/>
      <c r="D3" s="293"/>
      <c r="E3" s="293"/>
      <c r="F3" s="293"/>
      <c r="G3" s="293"/>
      <c r="H3" s="293"/>
      <c r="I3" s="378"/>
      <c r="J3" s="282"/>
      <c r="L3" s="282"/>
      <c r="N3" s="536"/>
      <c r="P3" s="283"/>
      <c r="Q3" s="283"/>
      <c r="R3" s="282"/>
      <c r="S3" s="651"/>
      <c r="T3" s="284"/>
      <c r="U3" s="537"/>
    </row>
    <row r="4" spans="1:41" s="285" customFormat="1" ht="19.5">
      <c r="A4" s="295"/>
      <c r="B4" s="295"/>
      <c r="C4" s="295"/>
      <c r="D4" s="293"/>
      <c r="E4" s="295"/>
      <c r="F4" s="295"/>
      <c r="G4" s="295"/>
      <c r="H4" s="295"/>
      <c r="I4" s="380"/>
      <c r="J4" s="652" t="s">
        <v>1648</v>
      </c>
      <c r="K4" s="1490" t="s">
        <v>1855</v>
      </c>
      <c r="L4" s="1490"/>
      <c r="M4" s="1490"/>
      <c r="N4" s="1490"/>
      <c r="O4" s="1490"/>
      <c r="P4" s="653" t="s">
        <v>1650</v>
      </c>
      <c r="Q4" s="1491" t="s">
        <v>1771</v>
      </c>
      <c r="R4" s="1492"/>
      <c r="S4" s="651"/>
    </row>
    <row r="5" spans="1:41" s="285" customFormat="1" ht="17.25">
      <c r="A5" s="295"/>
      <c r="B5" s="295"/>
      <c r="C5" s="295"/>
      <c r="D5" s="293"/>
      <c r="E5" s="295"/>
      <c r="F5" s="295"/>
      <c r="G5" s="295"/>
      <c r="H5" s="295"/>
      <c r="I5" s="380"/>
      <c r="J5" s="652" t="s">
        <v>1649</v>
      </c>
      <c r="K5" s="704">
        <f ca="1">TODAY()</f>
        <v>42157</v>
      </c>
      <c r="L5" s="652" t="s">
        <v>1737</v>
      </c>
      <c r="M5" s="710" t="s">
        <v>1757</v>
      </c>
      <c r="N5" s="652" t="s">
        <v>1608</v>
      </c>
      <c r="O5" s="704">
        <v>41481</v>
      </c>
      <c r="P5" s="652" t="s">
        <v>1738</v>
      </c>
      <c r="Q5" s="1493" t="s">
        <v>1739</v>
      </c>
      <c r="R5" s="1494"/>
      <c r="S5" s="651"/>
    </row>
    <row r="6" spans="1:41" s="654" customFormat="1" ht="19.5">
      <c r="A6" s="293"/>
      <c r="B6" s="293"/>
      <c r="C6" s="293"/>
      <c r="D6" s="293"/>
      <c r="E6" s="293"/>
      <c r="F6" s="293"/>
      <c r="G6" s="293"/>
      <c r="H6" s="293"/>
      <c r="I6" s="378"/>
      <c r="J6" s="378"/>
      <c r="K6" s="378"/>
      <c r="L6" s="378"/>
      <c r="M6" s="378"/>
      <c r="R6" s="378"/>
      <c r="S6" s="378"/>
      <c r="U6" s="655"/>
    </row>
    <row r="7" spans="1:41" s="657" customFormat="1" ht="23.25" customHeight="1">
      <c r="A7" s="656"/>
      <c r="B7" s="656"/>
      <c r="C7" s="656"/>
      <c r="D7" s="293"/>
      <c r="E7" s="656"/>
      <c r="F7" s="656"/>
      <c r="G7" s="656"/>
      <c r="H7" s="656"/>
      <c r="J7" s="658" t="s">
        <v>1740</v>
      </c>
      <c r="K7" s="1495" t="s">
        <v>1741</v>
      </c>
      <c r="L7" s="1496"/>
      <c r="M7" s="1496"/>
      <c r="N7" s="1496"/>
      <c r="O7" s="1496"/>
      <c r="P7" s="1496"/>
      <c r="Q7" s="1496"/>
      <c r="R7" s="1496"/>
      <c r="S7" s="1496"/>
      <c r="T7" s="1497"/>
      <c r="U7" s="1498" t="s">
        <v>1349</v>
      </c>
    </row>
    <row r="8" spans="1:41" s="657" customFormat="1" ht="23.25" customHeight="1">
      <c r="A8" s="656"/>
      <c r="B8" s="656"/>
      <c r="C8" s="656"/>
      <c r="D8" s="293"/>
      <c r="E8" s="656"/>
      <c r="F8" s="656"/>
      <c r="G8" s="656"/>
      <c r="H8" s="656"/>
      <c r="J8" s="658" t="s">
        <v>1324</v>
      </c>
      <c r="K8" s="659" t="s">
        <v>1308</v>
      </c>
      <c r="L8" s="660" t="s">
        <v>1742</v>
      </c>
      <c r="M8" s="661" t="s">
        <v>540</v>
      </c>
      <c r="N8" s="662" t="s">
        <v>1309</v>
      </c>
      <c r="O8" s="663" t="s">
        <v>1743</v>
      </c>
      <c r="P8" s="1500" t="s">
        <v>1758</v>
      </c>
      <c r="Q8" s="1501"/>
      <c r="R8" s="664" t="s">
        <v>1835</v>
      </c>
      <c r="S8" s="661" t="s">
        <v>1759</v>
      </c>
      <c r="T8" s="665" t="s">
        <v>1760</v>
      </c>
      <c r="U8" s="1499"/>
    </row>
    <row r="9" spans="1:41" s="657" customFormat="1" ht="23.25" customHeight="1">
      <c r="A9" s="656"/>
      <c r="B9" s="656"/>
      <c r="C9" s="656"/>
      <c r="D9" s="293"/>
      <c r="E9" s="656"/>
      <c r="F9" s="656"/>
      <c r="G9" s="656"/>
      <c r="H9" s="656"/>
      <c r="J9" s="666" t="s">
        <v>1761</v>
      </c>
      <c r="K9" s="667"/>
      <c r="L9" s="668"/>
      <c r="M9" s="669"/>
      <c r="N9" s="670"/>
      <c r="O9" s="671"/>
      <c r="P9" s="711"/>
      <c r="Q9" s="712"/>
      <c r="R9" s="708"/>
      <c r="S9" s="709">
        <f>SUM(S11:S1048576)</f>
        <v>0</v>
      </c>
      <c r="T9" s="762">
        <f>SUM(T11:T1048576)</f>
        <v>0</v>
      </c>
      <c r="U9" s="672"/>
    </row>
    <row r="10" spans="1:41" s="544" customFormat="1" ht="23.25" hidden="1" customHeight="1" outlineLevel="1">
      <c r="A10" s="540" t="s">
        <v>1762</v>
      </c>
      <c r="B10" s="540" t="s">
        <v>1612</v>
      </c>
      <c r="C10" s="540" t="s">
        <v>1763</v>
      </c>
      <c r="D10" s="673" t="s">
        <v>1764</v>
      </c>
      <c r="E10" s="648" t="s">
        <v>1765</v>
      </c>
      <c r="F10" s="649" t="s">
        <v>1766</v>
      </c>
      <c r="G10" s="649" t="s">
        <v>1767</v>
      </c>
      <c r="H10" s="648" t="s">
        <v>1768</v>
      </c>
      <c r="I10" s="556" t="s">
        <v>1769</v>
      </c>
      <c r="J10" s="674" t="s">
        <v>1378</v>
      </c>
      <c r="K10" s="675" t="s">
        <v>1368</v>
      </c>
      <c r="L10" s="676" t="s">
        <v>1744</v>
      </c>
      <c r="M10" s="677" t="s">
        <v>1371</v>
      </c>
      <c r="N10" s="678" t="s">
        <v>1377</v>
      </c>
      <c r="O10" s="679" t="s">
        <v>1745</v>
      </c>
      <c r="P10" s="713" t="s">
        <v>1746</v>
      </c>
      <c r="Q10" s="714"/>
      <c r="R10" s="715" t="s">
        <v>1835</v>
      </c>
      <c r="S10" s="716" t="s">
        <v>1747</v>
      </c>
      <c r="T10" s="717" t="s">
        <v>1748</v>
      </c>
      <c r="U10" s="680" t="s">
        <v>1770</v>
      </c>
      <c r="V10" s="543"/>
      <c r="W10" s="543"/>
    </row>
    <row r="11" spans="1:41" s="544" customFormat="1" ht="88.5" customHeight="1" collapsed="1">
      <c r="A11" s="540">
        <v>1</v>
      </c>
      <c r="B11" s="540" t="str">
        <f>IF(J11="","",MID($K$4,10,100)&amp;$J11)</f>
        <v/>
      </c>
      <c r="C11" s="540">
        <f>IF(J11="",0,SUMIF(기획현황!D:D,부자재구매리스트!$B11,기획현황!AF:AF))</f>
        <v>0</v>
      </c>
      <c r="D11" s="681" t="str">
        <f>IF($L11="","",VLOOKUP($L11,[3]부자재리스트!$A:$R,[3]부자재리스트!$N$1,FALSE))</f>
        <v/>
      </c>
      <c r="E11" s="682" t="str">
        <f t="shared" ref="E11:E25" si="1">IF($L11="","",$K$4)</f>
        <v/>
      </c>
      <c r="F11" s="682" t="str">
        <f t="shared" ref="F11:F25" si="2">IF($L11="","",$K$5)</f>
        <v/>
      </c>
      <c r="G11" s="682" t="str">
        <f t="shared" ref="G11:G25" si="3">IF($L11="","",$O$5)</f>
        <v/>
      </c>
      <c r="H11" s="682" t="str">
        <f t="shared" ref="H11:H25" si="4">IF($L11="","",$Q$4)</f>
        <v/>
      </c>
      <c r="I11" s="722"/>
      <c r="J11" s="784"/>
      <c r="K11" s="811"/>
      <c r="L11" s="781"/>
      <c r="M11" s="685" t="str">
        <f>IF($L11="","",VLOOKUP($L11,[3]부자재리스트!$A:$R,[3]부자재리스트!$F$1,FALSE))</f>
        <v/>
      </c>
      <c r="N11" s="686" t="str">
        <f>IF($L11="","",VLOOKUP($L11,[3]부자재리스트!$A:$R,[3]부자재리스트!$K$1,FALSE))</f>
        <v/>
      </c>
      <c r="O11" s="687" t="str">
        <f>IF($L11="","",VLOOKUP($L11,[3]부자재리스트!$A:$R,[3]부자재리스트!$M$1,FALSE))</f>
        <v/>
      </c>
      <c r="P11" s="705" t="str">
        <f>IF($L11="","",VLOOKUP($L11,[3]부자재리스트!$A:$R,[3]부자재리스트!$P$1,FALSE))</f>
        <v/>
      </c>
      <c r="Q11" s="718" t="str">
        <f>IF($L11="","",VLOOKUP($L11,[3]부자재리스트!$A:$R,[3]부자재리스트!$Q$1,FALSE))</f>
        <v/>
      </c>
      <c r="R11" s="706"/>
      <c r="S11" s="707">
        <f>C11*R11</f>
        <v>0</v>
      </c>
      <c r="T11" s="761">
        <f>IF(ISERROR(Q11*S11)=TRUE,0,Q11*S11)</f>
        <v>0</v>
      </c>
      <c r="U11" s="688"/>
      <c r="V11" s="543"/>
      <c r="W11" s="543"/>
      <c r="Z11" s="543"/>
      <c r="AA11" s="689"/>
      <c r="AB11" s="689"/>
      <c r="AC11" s="690"/>
      <c r="AD11" s="543"/>
      <c r="AE11" s="543"/>
      <c r="AF11" s="691"/>
      <c r="AG11" s="543"/>
      <c r="AH11" s="692"/>
      <c r="AI11" s="543"/>
      <c r="AJ11" s="543"/>
      <c r="AK11" s="693"/>
      <c r="AL11" s="694"/>
      <c r="AM11" s="543"/>
      <c r="AN11" s="543"/>
      <c r="AO11" s="695"/>
    </row>
    <row r="12" spans="1:41" s="544" customFormat="1" ht="88.5" customHeight="1" collapsed="1">
      <c r="A12" s="540">
        <v>2</v>
      </c>
      <c r="B12" s="540" t="str">
        <f t="shared" ref="B12:B25" si="5">IF(J12="","",MID($K$4,10,100)&amp;$J12)</f>
        <v/>
      </c>
      <c r="C12" s="540">
        <f>IF(J12="",0,SUMIF(기획현황!D:D,부자재구매리스트!$B12,기획현황!AF:AF))</f>
        <v>0</v>
      </c>
      <c r="D12" s="681" t="str">
        <f>IF($L12="","",VLOOKUP($L12,[3]부자재리스트!$A:$R,[3]부자재리스트!$N$1,FALSE))</f>
        <v/>
      </c>
      <c r="E12" s="682" t="str">
        <f t="shared" si="1"/>
        <v/>
      </c>
      <c r="F12" s="682" t="str">
        <f t="shared" si="2"/>
        <v/>
      </c>
      <c r="G12" s="682" t="str">
        <f t="shared" si="3"/>
        <v/>
      </c>
      <c r="H12" s="682" t="str">
        <f t="shared" si="4"/>
        <v/>
      </c>
      <c r="I12" s="722"/>
      <c r="J12" s="784"/>
      <c r="K12" s="811"/>
      <c r="L12" s="781"/>
      <c r="M12" s="685" t="str">
        <f>IF($L12="","",VLOOKUP($L12,[3]부자재리스트!$A:$R,[3]부자재리스트!$F$1,FALSE))</f>
        <v/>
      </c>
      <c r="N12" s="686" t="str">
        <f>IF($L12="","",VLOOKUP($L12,[3]부자재리스트!$A:$R,[3]부자재리스트!$K$1,FALSE))</f>
        <v/>
      </c>
      <c r="O12" s="687" t="str">
        <f>IF($L12="","",VLOOKUP($L12,[3]부자재리스트!$A:$R,[3]부자재리스트!$M$1,FALSE))</f>
        <v/>
      </c>
      <c r="P12" s="705" t="str">
        <f>IF($L12="","",VLOOKUP($L12,[3]부자재리스트!$A:$R,[3]부자재리스트!$P$1,FALSE))</f>
        <v/>
      </c>
      <c r="Q12" s="718" t="str">
        <f>IF($L12="","",VLOOKUP($L12,[3]부자재리스트!$A:$R,[3]부자재리스트!$Q$1,FALSE))</f>
        <v/>
      </c>
      <c r="R12" s="706"/>
      <c r="S12" s="707">
        <f t="shared" ref="S12:S25" si="6">C12*R12</f>
        <v>0</v>
      </c>
      <c r="T12" s="761">
        <f t="shared" ref="T12:T17" si="7">IF(ISERROR(Q12*S12)=TRUE,0,Q12*S12)</f>
        <v>0</v>
      </c>
      <c r="U12" s="688"/>
      <c r="V12" s="543"/>
      <c r="W12" s="543"/>
      <c r="Z12" s="543"/>
      <c r="AA12" s="689"/>
      <c r="AB12" s="689"/>
      <c r="AC12" s="690"/>
      <c r="AD12" s="543"/>
      <c r="AE12" s="543"/>
      <c r="AF12" s="691"/>
      <c r="AG12" s="543"/>
      <c r="AH12" s="692"/>
      <c r="AI12" s="543"/>
      <c r="AJ12" s="543"/>
      <c r="AK12" s="693"/>
      <c r="AL12" s="694"/>
      <c r="AM12" s="543"/>
      <c r="AN12" s="543"/>
      <c r="AO12" s="695"/>
    </row>
    <row r="13" spans="1:41" s="544" customFormat="1" ht="88.5" customHeight="1">
      <c r="A13" s="540">
        <v>3</v>
      </c>
      <c r="B13" s="540" t="str">
        <f t="shared" si="5"/>
        <v/>
      </c>
      <c r="C13" s="540">
        <f>IF(J13="",0,SUMIF(기획현황!D:D,부자재구매리스트!$B13,기획현황!AF:AF))</f>
        <v>0</v>
      </c>
      <c r="D13" s="681" t="str">
        <f>IF($L13="","",VLOOKUP($L13,[3]부자재리스트!$A:$R,[3]부자재리스트!$N$1,FALSE))</f>
        <v/>
      </c>
      <c r="E13" s="682" t="str">
        <f t="shared" si="1"/>
        <v/>
      </c>
      <c r="F13" s="682" t="str">
        <f t="shared" si="2"/>
        <v/>
      </c>
      <c r="G13" s="682" t="str">
        <f t="shared" si="3"/>
        <v/>
      </c>
      <c r="H13" s="682" t="str">
        <f t="shared" si="4"/>
        <v/>
      </c>
      <c r="I13" s="722"/>
      <c r="J13" s="784"/>
      <c r="K13" s="811"/>
      <c r="L13" s="781"/>
      <c r="M13" s="685" t="str">
        <f>IF($L13="","",VLOOKUP($L13,[3]부자재리스트!$A:$R,[3]부자재리스트!$F$1,FALSE))</f>
        <v/>
      </c>
      <c r="N13" s="686" t="str">
        <f>IF($L13="","",VLOOKUP($L13,[3]부자재리스트!$A:$R,[3]부자재리스트!$K$1,FALSE))</f>
        <v/>
      </c>
      <c r="O13" s="687" t="str">
        <f>IF($L13="","",VLOOKUP($L13,[3]부자재리스트!$A:$R,[3]부자재리스트!$M$1,FALSE))</f>
        <v/>
      </c>
      <c r="P13" s="705" t="str">
        <f>IF($L13="","",VLOOKUP($L13,[3]부자재리스트!$A:$R,[3]부자재리스트!$P$1,FALSE))</f>
        <v/>
      </c>
      <c r="Q13" s="718" t="str">
        <f>IF($L13="","",VLOOKUP($L13,[3]부자재리스트!$A:$R,[3]부자재리스트!$Q$1,FALSE))</f>
        <v/>
      </c>
      <c r="R13" s="706"/>
      <c r="S13" s="707">
        <f t="shared" si="6"/>
        <v>0</v>
      </c>
      <c r="T13" s="761">
        <f t="shared" si="7"/>
        <v>0</v>
      </c>
      <c r="U13" s="688"/>
      <c r="V13" s="543"/>
      <c r="W13" s="543"/>
      <c r="Z13" s="543"/>
      <c r="AA13" s="543"/>
      <c r="AB13" s="543"/>
      <c r="AC13" s="543"/>
      <c r="AD13" s="543"/>
      <c r="AE13" s="543"/>
      <c r="AF13" s="543"/>
      <c r="AG13" s="543"/>
      <c r="AH13" s="543"/>
      <c r="AI13" s="543"/>
      <c r="AJ13" s="543"/>
      <c r="AK13" s="543"/>
      <c r="AL13" s="543"/>
      <c r="AM13" s="543"/>
      <c r="AN13" s="543"/>
      <c r="AO13" s="543"/>
    </row>
    <row r="14" spans="1:41" s="544" customFormat="1" ht="88.5" customHeight="1">
      <c r="A14" s="540">
        <v>4</v>
      </c>
      <c r="B14" s="540" t="str">
        <f t="shared" si="5"/>
        <v/>
      </c>
      <c r="C14" s="540">
        <f>IF(J14="",0,SUMIF(기획현황!D:D,부자재구매리스트!$B14,기획현황!AF:AF))</f>
        <v>0</v>
      </c>
      <c r="D14" s="681" t="str">
        <f>IF($L14="","",VLOOKUP($L14,[3]부자재리스트!$A:$R,[3]부자재리스트!$N$1,FALSE))</f>
        <v/>
      </c>
      <c r="E14" s="682" t="str">
        <f t="shared" si="1"/>
        <v/>
      </c>
      <c r="F14" s="682" t="str">
        <f t="shared" si="2"/>
        <v/>
      </c>
      <c r="G14" s="682" t="str">
        <f t="shared" si="3"/>
        <v/>
      </c>
      <c r="H14" s="682" t="str">
        <f t="shared" si="4"/>
        <v/>
      </c>
      <c r="I14" s="722"/>
      <c r="J14" s="784"/>
      <c r="K14" s="810"/>
      <c r="L14" s="781"/>
      <c r="M14" s="685" t="str">
        <f>IF($L14="","",VLOOKUP($L14,[3]부자재리스트!$A:$R,[3]부자재리스트!$F$1,FALSE))</f>
        <v/>
      </c>
      <c r="N14" s="686" t="str">
        <f>IF($L14="","",VLOOKUP($L14,[3]부자재리스트!$A:$R,[3]부자재리스트!$K$1,FALSE))</f>
        <v/>
      </c>
      <c r="O14" s="687" t="str">
        <f>IF($L14="","",VLOOKUP($L14,[3]부자재리스트!$A:$R,[3]부자재리스트!$M$1,FALSE))</f>
        <v/>
      </c>
      <c r="P14" s="705" t="str">
        <f>IF($L14="","",VLOOKUP($L14,[3]부자재리스트!$A:$R,[3]부자재리스트!$P$1,FALSE))</f>
        <v/>
      </c>
      <c r="Q14" s="718" t="str">
        <f>IF($L14="","",VLOOKUP($L14,[3]부자재리스트!$A:$R,[3]부자재리스트!$Q$1,FALSE))</f>
        <v/>
      </c>
      <c r="R14" s="706"/>
      <c r="S14" s="707">
        <f t="shared" si="6"/>
        <v>0</v>
      </c>
      <c r="T14" s="761">
        <f t="shared" si="7"/>
        <v>0</v>
      </c>
      <c r="U14" s="688"/>
      <c r="V14" s="543"/>
      <c r="W14" s="543"/>
      <c r="Z14" s="543"/>
      <c r="AA14" s="543"/>
      <c r="AB14" s="543"/>
      <c r="AC14" s="543"/>
      <c r="AD14" s="543"/>
      <c r="AE14" s="543"/>
      <c r="AF14" s="543"/>
      <c r="AG14" s="543"/>
      <c r="AH14" s="543"/>
      <c r="AI14" s="543"/>
      <c r="AJ14" s="543"/>
      <c r="AK14" s="543"/>
      <c r="AL14" s="543"/>
      <c r="AM14" s="543"/>
      <c r="AN14" s="543"/>
      <c r="AO14" s="543"/>
    </row>
    <row r="15" spans="1:41" s="544" customFormat="1" ht="88.5" customHeight="1">
      <c r="A15" s="540">
        <v>5</v>
      </c>
      <c r="B15" s="540" t="str">
        <f t="shared" si="5"/>
        <v/>
      </c>
      <c r="C15" s="540">
        <f>IF(J15="",0,SUMIF(기획현황!D:D,부자재구매리스트!$B15,기획현황!AF:AF))</f>
        <v>0</v>
      </c>
      <c r="D15" s="681" t="str">
        <f>IF($L15="","",VLOOKUP($L15,[3]부자재리스트!$A:$R,[3]부자재리스트!$N$1,FALSE))</f>
        <v/>
      </c>
      <c r="E15" s="682" t="str">
        <f t="shared" si="1"/>
        <v/>
      </c>
      <c r="F15" s="682" t="str">
        <f t="shared" si="2"/>
        <v/>
      </c>
      <c r="G15" s="682" t="str">
        <f t="shared" si="3"/>
        <v/>
      </c>
      <c r="H15" s="682" t="str">
        <f t="shared" si="4"/>
        <v/>
      </c>
      <c r="I15" s="722"/>
      <c r="J15" s="784"/>
      <c r="K15" s="782"/>
      <c r="L15" s="781"/>
      <c r="M15" s="685" t="str">
        <f>IF($L15="","",VLOOKUP($L15,[3]부자재리스트!$A:$R,[3]부자재리스트!$F$1,FALSE))</f>
        <v/>
      </c>
      <c r="N15" s="686" t="str">
        <f>IF($L15="","",VLOOKUP($L15,[3]부자재리스트!$A:$R,[3]부자재리스트!$K$1,FALSE))</f>
        <v/>
      </c>
      <c r="O15" s="687" t="str">
        <f>IF($L15="","",VLOOKUP($L15,[3]부자재리스트!$A:$R,[3]부자재리스트!$M$1,FALSE))</f>
        <v/>
      </c>
      <c r="P15" s="705" t="str">
        <f>IF($L15="","",VLOOKUP($L15,[3]부자재리스트!$A:$R,[3]부자재리스트!$P$1,FALSE))</f>
        <v/>
      </c>
      <c r="Q15" s="718" t="str">
        <f>IF($L15="","",VLOOKUP($L15,[3]부자재리스트!$A:$R,[3]부자재리스트!$Q$1,FALSE))</f>
        <v/>
      </c>
      <c r="R15" s="706"/>
      <c r="S15" s="707">
        <f t="shared" si="6"/>
        <v>0</v>
      </c>
      <c r="T15" s="761">
        <f>IF(ISERROR(Q15*S15)=TRUE,0,Q15*S15)</f>
        <v>0</v>
      </c>
      <c r="U15" s="688"/>
      <c r="V15" s="543"/>
      <c r="W15" s="543"/>
    </row>
    <row r="16" spans="1:41" s="544" customFormat="1" ht="88.5" customHeight="1">
      <c r="A16" s="540">
        <v>6</v>
      </c>
      <c r="B16" s="540" t="str">
        <f t="shared" si="5"/>
        <v/>
      </c>
      <c r="C16" s="540">
        <f>IF(J16="",0,SUMIF(기획현황!D:D,부자재구매리스트!$B16,기획현황!AF:AF))</f>
        <v>0</v>
      </c>
      <c r="D16" s="681" t="str">
        <f>IF($L16="","",VLOOKUP($L16,[3]부자재리스트!$A:$R,[3]부자재리스트!$N$1,FALSE))</f>
        <v/>
      </c>
      <c r="E16" s="682" t="str">
        <f t="shared" si="1"/>
        <v/>
      </c>
      <c r="F16" s="682" t="str">
        <f t="shared" si="2"/>
        <v/>
      </c>
      <c r="G16" s="682" t="str">
        <f t="shared" si="3"/>
        <v/>
      </c>
      <c r="H16" s="682" t="str">
        <f t="shared" si="4"/>
        <v/>
      </c>
      <c r="I16" s="722"/>
      <c r="J16" s="784"/>
      <c r="K16" s="782"/>
      <c r="L16" s="781"/>
      <c r="M16" s="685" t="str">
        <f>IF($L16="","",VLOOKUP($L16,[3]부자재리스트!$A:$R,[3]부자재리스트!$F$1,FALSE))</f>
        <v/>
      </c>
      <c r="N16" s="686" t="str">
        <f>IF($L16="","",VLOOKUP($L16,[3]부자재리스트!$A:$R,[3]부자재리스트!$K$1,FALSE))</f>
        <v/>
      </c>
      <c r="O16" s="687" t="str">
        <f>IF($L16="","",VLOOKUP($L16,[3]부자재리스트!$A:$R,[3]부자재리스트!$M$1,FALSE))</f>
        <v/>
      </c>
      <c r="P16" s="705" t="str">
        <f>IF($L16="","",VLOOKUP($L16,[3]부자재리스트!$A:$R,[3]부자재리스트!$P$1,FALSE))</f>
        <v/>
      </c>
      <c r="Q16" s="718" t="str">
        <f>IF($L16="","",VLOOKUP($L16,[3]부자재리스트!$A:$R,[3]부자재리스트!$Q$1,FALSE))</f>
        <v/>
      </c>
      <c r="R16" s="706"/>
      <c r="S16" s="707">
        <f t="shared" si="6"/>
        <v>0</v>
      </c>
      <c r="T16" s="761">
        <f t="shared" si="7"/>
        <v>0</v>
      </c>
      <c r="U16" s="688"/>
      <c r="V16" s="543"/>
      <c r="W16" s="543"/>
    </row>
    <row r="17" spans="1:41" s="544" customFormat="1" ht="88.5" customHeight="1">
      <c r="A17" s="540">
        <v>7</v>
      </c>
      <c r="B17" s="540" t="str">
        <f t="shared" si="5"/>
        <v/>
      </c>
      <c r="C17" s="540">
        <f>IF(J17="",0,SUMIF(기획현황!D:D,부자재구매리스트!$B17,기획현황!AF:AF))</f>
        <v>0</v>
      </c>
      <c r="D17" s="681" t="str">
        <f>IF($L17="","",VLOOKUP($L17,[3]부자재리스트!$A:$R,[3]부자재리스트!$N$1,FALSE))</f>
        <v/>
      </c>
      <c r="E17" s="682" t="str">
        <f t="shared" si="1"/>
        <v/>
      </c>
      <c r="F17" s="682" t="str">
        <f t="shared" si="2"/>
        <v/>
      </c>
      <c r="G17" s="682" t="str">
        <f t="shared" si="3"/>
        <v/>
      </c>
      <c r="H17" s="682" t="str">
        <f t="shared" si="4"/>
        <v/>
      </c>
      <c r="I17" s="722"/>
      <c r="J17" s="784"/>
      <c r="K17" s="782"/>
      <c r="L17" s="781"/>
      <c r="M17" s="685" t="str">
        <f>IF($L17="","",VLOOKUP($L17,[3]부자재리스트!$A:$R,[3]부자재리스트!$F$1,FALSE))</f>
        <v/>
      </c>
      <c r="N17" s="686" t="str">
        <f>IF($L17="","",VLOOKUP($L17,[3]부자재리스트!$A:$R,[3]부자재리스트!$K$1,FALSE))</f>
        <v/>
      </c>
      <c r="O17" s="687" t="str">
        <f>IF($L17="","",VLOOKUP($L17,[3]부자재리스트!$A:$R,[3]부자재리스트!$M$1,FALSE))</f>
        <v/>
      </c>
      <c r="P17" s="705" t="str">
        <f>IF($L17="","",VLOOKUP($L17,[3]부자재리스트!$A:$R,[3]부자재리스트!$P$1,FALSE))</f>
        <v/>
      </c>
      <c r="Q17" s="718" t="str">
        <f>IF($L17="","",VLOOKUP($L17,[3]부자재리스트!$A:$R,[3]부자재리스트!$Q$1,FALSE))</f>
        <v/>
      </c>
      <c r="R17" s="706"/>
      <c r="S17" s="707">
        <f>C17*R17</f>
        <v>0</v>
      </c>
      <c r="T17" s="719">
        <f t="shared" si="7"/>
        <v>0</v>
      </c>
      <c r="U17" s="688"/>
      <c r="V17" s="543"/>
      <c r="W17" s="543"/>
    </row>
    <row r="18" spans="1:41" s="544" customFormat="1" ht="88.5" customHeight="1" collapsed="1">
      <c r="A18" s="540">
        <v>8</v>
      </c>
      <c r="B18" s="540" t="str">
        <f t="shared" si="5"/>
        <v/>
      </c>
      <c r="C18" s="540">
        <f>IF(J18="",0,SUMIF(기획현황!D:D,부자재구매리스트!$B18,기획현황!AF:AF))</f>
        <v>0</v>
      </c>
      <c r="D18" s="681" t="str">
        <f>IF($L18="","",VLOOKUP($L18,[3]부자재리스트!$A:$R,[3]부자재리스트!$N$1,FALSE))</f>
        <v/>
      </c>
      <c r="E18" s="682" t="str">
        <f t="shared" si="1"/>
        <v/>
      </c>
      <c r="F18" s="682" t="str">
        <f t="shared" si="2"/>
        <v/>
      </c>
      <c r="G18" s="682" t="str">
        <f t="shared" si="3"/>
        <v/>
      </c>
      <c r="H18" s="682" t="str">
        <f t="shared" si="4"/>
        <v/>
      </c>
      <c r="I18" s="722"/>
      <c r="J18" s="784"/>
      <c r="K18" s="783"/>
      <c r="L18" s="758"/>
      <c r="M18" s="685" t="str">
        <f>IF($L18="","",VLOOKUP($L18,[3]부자재리스트!$A:$R,[3]부자재리스트!$F$1,FALSE))</f>
        <v/>
      </c>
      <c r="N18" s="686" t="str">
        <f>IF($L18="","",VLOOKUP($L18,[3]부자재리스트!$A:$R,[3]부자재리스트!$K$1,FALSE))</f>
        <v/>
      </c>
      <c r="O18" s="687" t="str">
        <f>IF($L18="","",VLOOKUP($L18,[3]부자재리스트!$A:$R,[3]부자재리스트!$M$1,FALSE))</f>
        <v/>
      </c>
      <c r="P18" s="705" t="str">
        <f>IF($L18="","",VLOOKUP($L18,[3]부자재리스트!$A:$R,[3]부자재리스트!$P$1,FALSE))</f>
        <v/>
      </c>
      <c r="Q18" s="718"/>
      <c r="R18" s="706"/>
      <c r="S18" s="707">
        <f t="shared" si="6"/>
        <v>0</v>
      </c>
      <c r="T18" s="719">
        <f t="shared" ref="T18:T25" si="8">IF(ISERROR(P18*S18)=TRUE,0,P18*S18)</f>
        <v>0</v>
      </c>
      <c r="U18" s="688"/>
      <c r="V18" s="543"/>
      <c r="W18" s="543"/>
    </row>
    <row r="19" spans="1:41" s="544" customFormat="1" ht="88.5" customHeight="1" collapsed="1">
      <c r="A19" s="540">
        <v>9</v>
      </c>
      <c r="B19" s="540" t="str">
        <f t="shared" si="5"/>
        <v/>
      </c>
      <c r="C19" s="540">
        <f>IF(J19="",0,SUMIF(기획현황!D:D,부자재구매리스트!$B19,기획현황!AF:AF))</f>
        <v>0</v>
      </c>
      <c r="D19" s="681" t="str">
        <f>IF($L19="","",VLOOKUP($L19,[3]부자재리스트!$A:$R,[3]부자재리스트!$N$1,FALSE))</f>
        <v/>
      </c>
      <c r="E19" s="682" t="str">
        <f t="shared" si="1"/>
        <v/>
      </c>
      <c r="F19" s="682" t="str">
        <f t="shared" si="2"/>
        <v/>
      </c>
      <c r="G19" s="682" t="str">
        <f t="shared" si="3"/>
        <v/>
      </c>
      <c r="H19" s="682" t="str">
        <f t="shared" si="4"/>
        <v/>
      </c>
      <c r="I19" s="722"/>
      <c r="J19" s="784"/>
      <c r="K19" s="783"/>
      <c r="L19" s="758"/>
      <c r="M19" s="685" t="str">
        <f>IF($L19="","",VLOOKUP($L19,[3]부자재리스트!$A:$R,[3]부자재리스트!$F$1,FALSE))</f>
        <v/>
      </c>
      <c r="N19" s="686" t="str">
        <f>IF($L19="","",VLOOKUP($L19,[3]부자재리스트!$A:$R,[3]부자재리스트!$K$1,FALSE))</f>
        <v/>
      </c>
      <c r="O19" s="687" t="str">
        <f>IF($L19="","",VLOOKUP($L19,[3]부자재리스트!$A:$R,[3]부자재리스트!$M$1,FALSE))</f>
        <v/>
      </c>
      <c r="P19" s="705" t="str">
        <f>IF($L19="","",VLOOKUP($L19,[3]부자재리스트!$A:$R,[3]부자재리스트!$P$1,FALSE))</f>
        <v/>
      </c>
      <c r="Q19" s="718"/>
      <c r="R19" s="706"/>
      <c r="S19" s="707">
        <f t="shared" si="6"/>
        <v>0</v>
      </c>
      <c r="T19" s="719">
        <f t="shared" si="8"/>
        <v>0</v>
      </c>
      <c r="U19" s="688"/>
      <c r="V19" s="543"/>
      <c r="W19" s="543"/>
    </row>
    <row r="20" spans="1:41" s="544" customFormat="1" ht="88.5" customHeight="1">
      <c r="A20" s="540">
        <v>10</v>
      </c>
      <c r="B20" s="540" t="str">
        <f t="shared" si="5"/>
        <v/>
      </c>
      <c r="C20" s="540">
        <f>IF(J20="",0,SUMIF(기획현황!D:D,부자재구매리스트!$B20,기획현황!AF:AF))</f>
        <v>0</v>
      </c>
      <c r="D20" s="681" t="str">
        <f>IF($L20="","",VLOOKUP($L20,[3]부자재리스트!$A:$R,[3]부자재리스트!$N$1,FALSE))</f>
        <v/>
      </c>
      <c r="E20" s="682" t="str">
        <f t="shared" si="1"/>
        <v/>
      </c>
      <c r="F20" s="682" t="str">
        <f t="shared" si="2"/>
        <v/>
      </c>
      <c r="G20" s="682" t="str">
        <f t="shared" si="3"/>
        <v/>
      </c>
      <c r="H20" s="682" t="str">
        <f t="shared" si="4"/>
        <v/>
      </c>
      <c r="I20" s="722"/>
      <c r="J20" s="785"/>
      <c r="K20" s="783"/>
      <c r="L20" s="684"/>
      <c r="M20" s="685" t="str">
        <f>IF($L20="","",VLOOKUP($L20,[3]부자재리스트!$A:$R,[3]부자재리스트!$F$1,FALSE))</f>
        <v/>
      </c>
      <c r="N20" s="686" t="str">
        <f>IF($L20="","",VLOOKUP($L20,[3]부자재리스트!$A:$R,[3]부자재리스트!$K$1,FALSE))</f>
        <v/>
      </c>
      <c r="O20" s="687" t="str">
        <f>IF($L20="","",VLOOKUP($L20,[3]부자재리스트!$A:$R,[3]부자재리스트!$M$1,FALSE))</f>
        <v/>
      </c>
      <c r="P20" s="705" t="str">
        <f>IF($L20="","",VLOOKUP($L20,[3]부자재리스트!$A:$R,[3]부자재리스트!$P$1,FALSE))</f>
        <v/>
      </c>
      <c r="Q20" s="718"/>
      <c r="R20" s="706"/>
      <c r="S20" s="707">
        <f t="shared" si="6"/>
        <v>0</v>
      </c>
      <c r="T20" s="719">
        <f t="shared" si="8"/>
        <v>0</v>
      </c>
      <c r="U20" s="688"/>
      <c r="V20" s="543"/>
      <c r="W20" s="543"/>
      <c r="Z20" s="543"/>
      <c r="AA20" s="689"/>
      <c r="AB20" s="689"/>
      <c r="AC20" s="690"/>
      <c r="AD20" s="543"/>
      <c r="AE20" s="543"/>
      <c r="AF20" s="691"/>
      <c r="AG20" s="543"/>
      <c r="AH20" s="692"/>
      <c r="AI20" s="543"/>
      <c r="AJ20" s="543"/>
      <c r="AK20" s="693"/>
      <c r="AL20" s="694"/>
      <c r="AM20" s="693"/>
      <c r="AN20" s="543"/>
      <c r="AO20" s="695"/>
    </row>
    <row r="21" spans="1:41" s="544" customFormat="1" ht="88.5" customHeight="1">
      <c r="A21" s="540">
        <v>11</v>
      </c>
      <c r="B21" s="540" t="str">
        <f t="shared" si="5"/>
        <v/>
      </c>
      <c r="C21" s="540">
        <f>IF(J21="",0,SUMIF(기획현황!D:D,부자재구매리스트!$B21,기획현황!AF:AF))</f>
        <v>0</v>
      </c>
      <c r="D21" s="681" t="str">
        <f>IF($L21="","",VLOOKUP($L21,[3]부자재리스트!$A:$R,[3]부자재리스트!$N$1,FALSE))</f>
        <v/>
      </c>
      <c r="E21" s="682" t="str">
        <f t="shared" si="1"/>
        <v/>
      </c>
      <c r="F21" s="682" t="str">
        <f t="shared" si="2"/>
        <v/>
      </c>
      <c r="G21" s="682" t="str">
        <f t="shared" si="3"/>
        <v/>
      </c>
      <c r="H21" s="682" t="str">
        <f t="shared" si="4"/>
        <v/>
      </c>
      <c r="I21" s="722"/>
      <c r="J21" s="785"/>
      <c r="K21" s="783"/>
      <c r="L21" s="684"/>
      <c r="M21" s="685" t="str">
        <f>IF($L21="","",VLOOKUP($L21,[3]부자재리스트!$A:$R,[3]부자재리스트!$F$1,FALSE))</f>
        <v/>
      </c>
      <c r="N21" s="686" t="str">
        <f>IF($L21="","",VLOOKUP($L21,[3]부자재리스트!$A:$R,[3]부자재리스트!$K$1,FALSE))</f>
        <v/>
      </c>
      <c r="O21" s="687" t="str">
        <f>IF($L21="","",VLOOKUP($L21,[3]부자재리스트!$A:$R,[3]부자재리스트!$M$1,FALSE))</f>
        <v/>
      </c>
      <c r="P21" s="705" t="str">
        <f>IF($L21="","",VLOOKUP($L21,[3]부자재리스트!$A:$R,[3]부자재리스트!$P$1,FALSE))</f>
        <v/>
      </c>
      <c r="Q21" s="718"/>
      <c r="R21" s="706"/>
      <c r="S21" s="707">
        <f t="shared" si="6"/>
        <v>0</v>
      </c>
      <c r="T21" s="719">
        <f t="shared" si="8"/>
        <v>0</v>
      </c>
      <c r="U21" s="688"/>
      <c r="V21" s="543"/>
      <c r="W21" s="543"/>
      <c r="Z21" s="543"/>
      <c r="AA21" s="689"/>
      <c r="AB21" s="689"/>
      <c r="AC21" s="690"/>
      <c r="AD21" s="543"/>
      <c r="AE21" s="543"/>
      <c r="AF21" s="691"/>
      <c r="AG21" s="543"/>
      <c r="AH21" s="692"/>
      <c r="AI21" s="543"/>
      <c r="AJ21" s="543"/>
      <c r="AK21" s="693"/>
      <c r="AL21" s="694"/>
      <c r="AM21" s="693"/>
      <c r="AN21" s="543"/>
      <c r="AO21" s="695"/>
    </row>
    <row r="22" spans="1:41" s="544" customFormat="1" ht="88.5" customHeight="1">
      <c r="A22" s="540">
        <v>12</v>
      </c>
      <c r="B22" s="540" t="str">
        <f t="shared" si="5"/>
        <v/>
      </c>
      <c r="C22" s="540">
        <f>IF(J22="",0,SUMIF(기획현황!D:D,부자재구매리스트!$B22,기획현황!AF:AF))</f>
        <v>0</v>
      </c>
      <c r="D22" s="681" t="str">
        <f>IF($L22="","",VLOOKUP($L22,[3]부자재리스트!$A:$R,[3]부자재리스트!$N$1,FALSE))</f>
        <v/>
      </c>
      <c r="E22" s="682" t="str">
        <f t="shared" si="1"/>
        <v/>
      </c>
      <c r="F22" s="682" t="str">
        <f t="shared" si="2"/>
        <v/>
      </c>
      <c r="G22" s="682" t="str">
        <f t="shared" si="3"/>
        <v/>
      </c>
      <c r="H22" s="682" t="str">
        <f t="shared" si="4"/>
        <v/>
      </c>
      <c r="I22" s="722"/>
      <c r="J22" s="785"/>
      <c r="K22" s="783"/>
      <c r="L22" s="696"/>
      <c r="M22" s="685" t="str">
        <f>IF($L22="","",VLOOKUP($L22,[3]부자재리스트!$A:$R,[3]부자재리스트!$F$1,FALSE))</f>
        <v/>
      </c>
      <c r="N22" s="686" t="str">
        <f>IF($L22="","",VLOOKUP($L22,[3]부자재리스트!$A:$R,[3]부자재리스트!$K$1,FALSE))</f>
        <v/>
      </c>
      <c r="O22" s="687" t="str">
        <f>IF($L22="","",VLOOKUP($L22,[3]부자재리스트!$A:$R,[3]부자재리스트!$M$1,FALSE))</f>
        <v/>
      </c>
      <c r="P22" s="705" t="str">
        <f>IF($L22="","",VLOOKUP($L22,[3]부자재리스트!$A:$R,[3]부자재리스트!$P$1,FALSE))</f>
        <v/>
      </c>
      <c r="Q22" s="718"/>
      <c r="R22" s="706"/>
      <c r="S22" s="707">
        <f t="shared" si="6"/>
        <v>0</v>
      </c>
      <c r="T22" s="719">
        <f t="shared" si="8"/>
        <v>0</v>
      </c>
      <c r="U22" s="688"/>
      <c r="V22" s="543"/>
      <c r="W22" s="543"/>
    </row>
    <row r="23" spans="1:41" s="544" customFormat="1" ht="88.5" customHeight="1">
      <c r="A23" s="540">
        <v>13</v>
      </c>
      <c r="B23" s="540" t="str">
        <f t="shared" si="5"/>
        <v/>
      </c>
      <c r="C23" s="540">
        <f>IF(J23="",0,SUMIF(기획현황!D:D,부자재구매리스트!$B23,기획현황!AF:AF))</f>
        <v>0</v>
      </c>
      <c r="D23" s="681" t="str">
        <f>IF($L23="","",VLOOKUP($L23,[3]부자재리스트!$A:$R,[3]부자재리스트!$N$1,FALSE))</f>
        <v/>
      </c>
      <c r="E23" s="682" t="str">
        <f t="shared" si="1"/>
        <v/>
      </c>
      <c r="F23" s="682" t="str">
        <f t="shared" si="2"/>
        <v/>
      </c>
      <c r="G23" s="682" t="str">
        <f t="shared" si="3"/>
        <v/>
      </c>
      <c r="H23" s="682" t="str">
        <f t="shared" si="4"/>
        <v/>
      </c>
      <c r="I23" s="722"/>
      <c r="J23" s="785"/>
      <c r="K23" s="783"/>
      <c r="L23" s="696"/>
      <c r="M23" s="685" t="str">
        <f>IF($L23="","",VLOOKUP($L23,[3]부자재리스트!$A:$R,[3]부자재리스트!$F$1,FALSE))</f>
        <v/>
      </c>
      <c r="N23" s="686" t="str">
        <f>IF($L23="","",VLOOKUP($L23,[3]부자재리스트!$A:$R,[3]부자재리스트!$K$1,FALSE))</f>
        <v/>
      </c>
      <c r="O23" s="687" t="str">
        <f>IF($L23="","",VLOOKUP($L23,[3]부자재리스트!$A:$R,[3]부자재리스트!$M$1,FALSE))</f>
        <v/>
      </c>
      <c r="P23" s="705" t="str">
        <f>IF($L23="","",VLOOKUP($L23,[3]부자재리스트!$A:$R,[3]부자재리스트!$P$1,FALSE))</f>
        <v/>
      </c>
      <c r="Q23" s="718"/>
      <c r="R23" s="706"/>
      <c r="S23" s="707">
        <f t="shared" si="6"/>
        <v>0</v>
      </c>
      <c r="T23" s="719">
        <f t="shared" si="8"/>
        <v>0</v>
      </c>
      <c r="U23" s="688"/>
      <c r="V23" s="543"/>
      <c r="W23" s="543"/>
    </row>
    <row r="24" spans="1:41" s="544" customFormat="1" ht="88.5" customHeight="1">
      <c r="A24" s="540">
        <v>14</v>
      </c>
      <c r="B24" s="540" t="str">
        <f t="shared" si="5"/>
        <v/>
      </c>
      <c r="C24" s="540">
        <f>IF(J24="",0,SUMIF(기획현황!D:D,부자재구매리스트!$B24,기획현황!AF:AF))</f>
        <v>0</v>
      </c>
      <c r="D24" s="681" t="str">
        <f>IF($L24="","",VLOOKUP($L24,[3]부자재리스트!$A:$R,[3]부자재리스트!$N$1,FALSE))</f>
        <v/>
      </c>
      <c r="E24" s="682" t="str">
        <f t="shared" si="1"/>
        <v/>
      </c>
      <c r="F24" s="682" t="str">
        <f t="shared" si="2"/>
        <v/>
      </c>
      <c r="G24" s="682" t="str">
        <f t="shared" si="3"/>
        <v/>
      </c>
      <c r="H24" s="682" t="str">
        <f t="shared" si="4"/>
        <v/>
      </c>
      <c r="I24" s="722"/>
      <c r="J24" s="759"/>
      <c r="K24" s="683"/>
      <c r="L24" s="696"/>
      <c r="M24" s="685" t="str">
        <f>IF($L24="","",VLOOKUP($L24,[3]부자재리스트!$A:$R,[3]부자재리스트!$F$1,FALSE))</f>
        <v/>
      </c>
      <c r="N24" s="686" t="str">
        <f>IF($L24="","",VLOOKUP($L24,[3]부자재리스트!$A:$R,[3]부자재리스트!$K$1,FALSE))</f>
        <v/>
      </c>
      <c r="O24" s="687" t="str">
        <f>IF($L24="","",VLOOKUP($L24,[3]부자재리스트!$A:$R,[3]부자재리스트!$M$1,FALSE))</f>
        <v/>
      </c>
      <c r="P24" s="705" t="str">
        <f>IF($L24="","",VLOOKUP($L24,[3]부자재리스트!$A:$R,[3]부자재리스트!$P$1,FALSE))</f>
        <v/>
      </c>
      <c r="Q24" s="718"/>
      <c r="R24" s="706"/>
      <c r="S24" s="707">
        <f t="shared" si="6"/>
        <v>0</v>
      </c>
      <c r="T24" s="719">
        <f t="shared" si="8"/>
        <v>0</v>
      </c>
      <c r="U24" s="688"/>
      <c r="V24" s="543"/>
      <c r="W24" s="543"/>
    </row>
    <row r="25" spans="1:41" s="544" customFormat="1" ht="88.5" customHeight="1">
      <c r="A25" s="540">
        <v>15</v>
      </c>
      <c r="B25" s="540" t="str">
        <f t="shared" si="5"/>
        <v/>
      </c>
      <c r="C25" s="540">
        <f>IF(J25="",0,SUMIF(기획현황!D:D,부자재구매리스트!$B25,기획현황!AF:AF))</f>
        <v>0</v>
      </c>
      <c r="D25" s="681" t="str">
        <f>IF($L25="","",VLOOKUP($L25,[3]부자재리스트!$A:$R,[3]부자재리스트!$N$1,FALSE))</f>
        <v/>
      </c>
      <c r="E25" s="682" t="str">
        <f t="shared" si="1"/>
        <v/>
      </c>
      <c r="F25" s="682" t="str">
        <f t="shared" si="2"/>
        <v/>
      </c>
      <c r="G25" s="682" t="str">
        <f t="shared" si="3"/>
        <v/>
      </c>
      <c r="H25" s="682" t="str">
        <f t="shared" si="4"/>
        <v/>
      </c>
      <c r="I25" s="722"/>
      <c r="J25" s="759"/>
      <c r="K25" s="683"/>
      <c r="L25" s="696"/>
      <c r="M25" s="685" t="str">
        <f>IF($L25="","",VLOOKUP($L25,[3]부자재리스트!$A:$R,[3]부자재리스트!$F$1,FALSE))</f>
        <v/>
      </c>
      <c r="N25" s="686" t="str">
        <f>IF($L25="","",VLOOKUP($L25,[3]부자재리스트!$A:$R,[3]부자재리스트!$K$1,FALSE))</f>
        <v/>
      </c>
      <c r="O25" s="687" t="str">
        <f>IF($L25="","",VLOOKUP($L25,[3]부자재리스트!$A:$R,[3]부자재리스트!$M$1,FALSE))</f>
        <v/>
      </c>
      <c r="P25" s="705" t="str">
        <f>IF($L25="","",VLOOKUP($L25,[3]부자재리스트!$A:$R,[3]부자재리스트!$P$1,FALSE))</f>
        <v/>
      </c>
      <c r="Q25" s="718"/>
      <c r="R25" s="706"/>
      <c r="S25" s="707">
        <f t="shared" si="6"/>
        <v>0</v>
      </c>
      <c r="T25" s="719">
        <f t="shared" si="8"/>
        <v>0</v>
      </c>
      <c r="U25" s="688"/>
      <c r="V25" s="543"/>
      <c r="W25" s="543"/>
    </row>
    <row r="26" spans="1:41" ht="90" customHeight="1">
      <c r="I26" s="760"/>
    </row>
    <row r="27" spans="1:41" ht="90" customHeight="1">
      <c r="I27" s="760"/>
    </row>
    <row r="28" spans="1:41" ht="90" customHeight="1">
      <c r="I28" s="760"/>
    </row>
    <row r="29" spans="1:41" ht="90" customHeight="1">
      <c r="I29" s="760"/>
    </row>
    <row r="30" spans="1:41" ht="90" customHeight="1">
      <c r="I30" s="760"/>
    </row>
    <row r="31" spans="1:41" ht="90" customHeight="1">
      <c r="I31" s="760"/>
    </row>
    <row r="32" spans="1:41" ht="90" customHeight="1">
      <c r="I32" s="760"/>
    </row>
    <row r="33" spans="9:9" ht="90" customHeight="1">
      <c r="I33" s="760"/>
    </row>
    <row r="34" spans="9:9" ht="90" customHeight="1">
      <c r="I34" s="760"/>
    </row>
    <row r="35" spans="9:9" ht="90" customHeight="1">
      <c r="I35" s="760"/>
    </row>
    <row r="36" spans="9:9" ht="90" customHeight="1">
      <c r="I36" s="760"/>
    </row>
    <row r="37" spans="9:9" ht="90" customHeight="1">
      <c r="I37" s="760"/>
    </row>
    <row r="38" spans="9:9" ht="90" customHeight="1">
      <c r="I38" s="760"/>
    </row>
    <row r="39" spans="9:9" ht="90" customHeight="1">
      <c r="I39" s="760"/>
    </row>
    <row r="40" spans="9:9" ht="90" customHeight="1">
      <c r="I40" s="760"/>
    </row>
    <row r="41" spans="9:9" ht="90" customHeight="1">
      <c r="I41" s="760"/>
    </row>
    <row r="42" spans="9:9" ht="90" customHeight="1">
      <c r="I42" s="760"/>
    </row>
    <row r="43" spans="9:9" ht="90" customHeight="1">
      <c r="I43" s="760"/>
    </row>
    <row r="44" spans="9:9" ht="90" customHeight="1">
      <c r="I44" s="760"/>
    </row>
    <row r="45" spans="9:9" ht="90" customHeight="1">
      <c r="I45" s="760"/>
    </row>
    <row r="46" spans="9:9" ht="90" customHeight="1">
      <c r="I46" s="760"/>
    </row>
    <row r="47" spans="9:9" ht="90" customHeight="1">
      <c r="I47" s="760"/>
    </row>
    <row r="48" spans="9:9" ht="90" customHeight="1">
      <c r="I48" s="760"/>
    </row>
    <row r="49" spans="9:9" ht="90" customHeight="1">
      <c r="I49" s="760"/>
    </row>
    <row r="50" spans="9:9" ht="90" customHeight="1">
      <c r="I50" s="760"/>
    </row>
    <row r="51" spans="9:9" ht="90" customHeight="1">
      <c r="I51" s="760"/>
    </row>
    <row r="52" spans="9:9" ht="90" customHeight="1">
      <c r="I52" s="760"/>
    </row>
    <row r="53" spans="9:9" ht="90" customHeight="1">
      <c r="I53" s="760"/>
    </row>
    <row r="54" spans="9:9" ht="90" customHeight="1">
      <c r="I54" s="760"/>
    </row>
    <row r="55" spans="9:9" ht="90" customHeight="1">
      <c r="I55" s="760"/>
    </row>
    <row r="56" spans="9:9" ht="90" customHeight="1">
      <c r="I56" s="760"/>
    </row>
    <row r="57" spans="9:9" ht="90" customHeight="1">
      <c r="I57" s="760"/>
    </row>
    <row r="58" spans="9:9" ht="90" customHeight="1">
      <c r="I58" s="760"/>
    </row>
    <row r="59" spans="9:9" ht="90" customHeight="1">
      <c r="I59" s="760"/>
    </row>
    <row r="60" spans="9:9" ht="90" customHeight="1">
      <c r="I60" s="760"/>
    </row>
    <row r="61" spans="9:9" ht="90" customHeight="1">
      <c r="I61" s="760"/>
    </row>
    <row r="62" spans="9:9" ht="90" customHeight="1">
      <c r="I62" s="760"/>
    </row>
    <row r="63" spans="9:9" ht="90" customHeight="1">
      <c r="I63" s="760"/>
    </row>
    <row r="64" spans="9:9" ht="90" customHeight="1">
      <c r="I64" s="760"/>
    </row>
    <row r="65" spans="9:9" ht="90" customHeight="1">
      <c r="I65" s="760"/>
    </row>
    <row r="66" spans="9:9" ht="90" customHeight="1">
      <c r="I66" s="760"/>
    </row>
    <row r="67" spans="9:9" ht="90" customHeight="1">
      <c r="I67" s="760"/>
    </row>
    <row r="68" spans="9:9" ht="90" customHeight="1">
      <c r="I68" s="760"/>
    </row>
    <row r="69" spans="9:9" ht="90" customHeight="1">
      <c r="I69" s="760"/>
    </row>
    <row r="70" spans="9:9" ht="90" customHeight="1">
      <c r="I70" s="760"/>
    </row>
    <row r="71" spans="9:9" ht="90" customHeight="1">
      <c r="I71" s="760"/>
    </row>
    <row r="72" spans="9:9" ht="90" customHeight="1">
      <c r="I72" s="760"/>
    </row>
    <row r="73" spans="9:9" ht="90" customHeight="1">
      <c r="I73" s="760"/>
    </row>
    <row r="74" spans="9:9" ht="90" customHeight="1">
      <c r="I74" s="760"/>
    </row>
    <row r="75" spans="9:9" ht="90" customHeight="1">
      <c r="I75" s="760"/>
    </row>
    <row r="76" spans="9:9" ht="90" customHeight="1">
      <c r="I76" s="760"/>
    </row>
    <row r="77" spans="9:9" ht="90" customHeight="1">
      <c r="I77" s="760"/>
    </row>
    <row r="78" spans="9:9" ht="90" customHeight="1">
      <c r="I78" s="760"/>
    </row>
    <row r="79" spans="9:9" ht="90" customHeight="1">
      <c r="I79" s="760"/>
    </row>
    <row r="80" spans="9:9" ht="90" customHeight="1">
      <c r="I80" s="760"/>
    </row>
    <row r="81" spans="9:9" ht="90" customHeight="1">
      <c r="I81" s="760"/>
    </row>
    <row r="82" spans="9:9" ht="90" customHeight="1">
      <c r="I82" s="760"/>
    </row>
    <row r="83" spans="9:9" ht="90" customHeight="1">
      <c r="I83" s="760"/>
    </row>
    <row r="84" spans="9:9" ht="90" customHeight="1">
      <c r="I84" s="760"/>
    </row>
    <row r="85" spans="9:9" ht="90" customHeight="1">
      <c r="I85" s="760"/>
    </row>
    <row r="86" spans="9:9" ht="90" customHeight="1">
      <c r="I86" s="760"/>
    </row>
    <row r="87" spans="9:9" ht="90" customHeight="1">
      <c r="I87" s="760"/>
    </row>
    <row r="88" spans="9:9" ht="90" customHeight="1">
      <c r="I88" s="760"/>
    </row>
    <row r="89" spans="9:9" ht="90" customHeight="1">
      <c r="I89" s="760"/>
    </row>
    <row r="90" spans="9:9" ht="90" customHeight="1">
      <c r="I90" s="760"/>
    </row>
    <row r="91" spans="9:9" ht="90" customHeight="1">
      <c r="I91" s="760"/>
    </row>
    <row r="92" spans="9:9" ht="90" customHeight="1">
      <c r="I92" s="760"/>
    </row>
    <row r="93" spans="9:9" ht="90" customHeight="1">
      <c r="I93" s="760"/>
    </row>
    <row r="94" spans="9:9" ht="90" customHeight="1">
      <c r="I94" s="760"/>
    </row>
    <row r="95" spans="9:9" ht="90" customHeight="1">
      <c r="I95" s="760"/>
    </row>
    <row r="96" spans="9:9" ht="90" customHeight="1">
      <c r="I96" s="760"/>
    </row>
    <row r="97" spans="9:9" ht="90" customHeight="1">
      <c r="I97" s="760"/>
    </row>
    <row r="98" spans="9:9" ht="90" customHeight="1">
      <c r="I98" s="760"/>
    </row>
    <row r="99" spans="9:9" ht="90" customHeight="1">
      <c r="I99" s="760"/>
    </row>
    <row r="100" spans="9:9" ht="90" customHeight="1">
      <c r="I100" s="760"/>
    </row>
    <row r="101" spans="9:9" ht="90" customHeight="1">
      <c r="I101" s="760"/>
    </row>
    <row r="102" spans="9:9" ht="90" customHeight="1">
      <c r="I102" s="760"/>
    </row>
    <row r="103" spans="9:9" ht="90" customHeight="1">
      <c r="I103" s="760"/>
    </row>
    <row r="104" spans="9:9" ht="90" customHeight="1">
      <c r="I104" s="760"/>
    </row>
    <row r="105" spans="9:9" ht="90" customHeight="1">
      <c r="I105" s="760"/>
    </row>
    <row r="106" spans="9:9" ht="90" customHeight="1">
      <c r="I106" s="760"/>
    </row>
    <row r="107" spans="9:9" ht="90" customHeight="1">
      <c r="I107" s="760"/>
    </row>
    <row r="108" spans="9:9" ht="90" customHeight="1">
      <c r="I108" s="760"/>
    </row>
    <row r="109" spans="9:9" ht="90" customHeight="1">
      <c r="I109" s="760"/>
    </row>
    <row r="110" spans="9:9" ht="90" customHeight="1">
      <c r="I110" s="760"/>
    </row>
    <row r="111" spans="9:9" ht="90" customHeight="1">
      <c r="I111" s="760"/>
    </row>
    <row r="112" spans="9:9" ht="90" customHeight="1">
      <c r="I112" s="760"/>
    </row>
    <row r="113" spans="9:9" ht="90" customHeight="1">
      <c r="I113" s="760"/>
    </row>
    <row r="114" spans="9:9" ht="90" customHeight="1">
      <c r="I114" s="760"/>
    </row>
    <row r="115" spans="9:9" ht="90" customHeight="1">
      <c r="I115" s="760"/>
    </row>
    <row r="116" spans="9:9" ht="90" customHeight="1">
      <c r="I116" s="760"/>
    </row>
    <row r="117" spans="9:9" ht="90" customHeight="1">
      <c r="I117" s="760"/>
    </row>
    <row r="118" spans="9:9" ht="90" customHeight="1">
      <c r="I118" s="760"/>
    </row>
    <row r="119" spans="9:9" ht="90" customHeight="1">
      <c r="I119" s="760"/>
    </row>
    <row r="120" spans="9:9" ht="90" customHeight="1">
      <c r="I120" s="760"/>
    </row>
    <row r="121" spans="9:9" ht="90" customHeight="1">
      <c r="I121" s="760"/>
    </row>
    <row r="122" spans="9:9" ht="90" customHeight="1">
      <c r="I122" s="760"/>
    </row>
    <row r="123" spans="9:9" ht="90" customHeight="1">
      <c r="I123" s="760"/>
    </row>
    <row r="124" spans="9:9" ht="90" customHeight="1">
      <c r="I124" s="760"/>
    </row>
    <row r="125" spans="9:9" ht="90" customHeight="1">
      <c r="I125" s="760"/>
    </row>
    <row r="126" spans="9:9" ht="90" customHeight="1">
      <c r="I126" s="760"/>
    </row>
    <row r="127" spans="9:9" ht="90" customHeight="1">
      <c r="I127" s="760"/>
    </row>
    <row r="128" spans="9:9" ht="90" customHeight="1">
      <c r="I128" s="760"/>
    </row>
    <row r="129" spans="9:9" ht="90" customHeight="1">
      <c r="I129" s="760"/>
    </row>
    <row r="130" spans="9:9" ht="90" customHeight="1">
      <c r="I130" s="760"/>
    </row>
    <row r="131" spans="9:9" ht="90" customHeight="1">
      <c r="I131" s="760"/>
    </row>
    <row r="132" spans="9:9" ht="90" customHeight="1">
      <c r="I132" s="760"/>
    </row>
    <row r="133" spans="9:9" ht="90" customHeight="1">
      <c r="I133" s="760"/>
    </row>
    <row r="134" spans="9:9" ht="90" customHeight="1">
      <c r="I134" s="760"/>
    </row>
    <row r="135" spans="9:9" ht="90" customHeight="1">
      <c r="I135" s="760"/>
    </row>
    <row r="136" spans="9:9" ht="90" customHeight="1">
      <c r="I136" s="760"/>
    </row>
    <row r="137" spans="9:9" ht="90" customHeight="1">
      <c r="I137" s="760"/>
    </row>
    <row r="138" spans="9:9" ht="90" customHeight="1">
      <c r="I138" s="760"/>
    </row>
    <row r="139" spans="9:9" ht="90" customHeight="1">
      <c r="I139" s="760"/>
    </row>
    <row r="140" spans="9:9" ht="90" customHeight="1">
      <c r="I140" s="760"/>
    </row>
    <row r="141" spans="9:9" ht="90" customHeight="1">
      <c r="I141" s="760"/>
    </row>
    <row r="142" spans="9:9" ht="90" customHeight="1">
      <c r="I142" s="760"/>
    </row>
    <row r="143" spans="9:9" ht="90" customHeight="1">
      <c r="I143" s="760"/>
    </row>
    <row r="144" spans="9:9" ht="90" customHeight="1">
      <c r="I144" s="760"/>
    </row>
    <row r="145" spans="9:9" ht="90" customHeight="1">
      <c r="I145" s="760"/>
    </row>
    <row r="146" spans="9:9" ht="90" customHeight="1">
      <c r="I146" s="760"/>
    </row>
    <row r="147" spans="9:9" ht="90" customHeight="1">
      <c r="I147" s="760"/>
    </row>
    <row r="148" spans="9:9" ht="90" customHeight="1">
      <c r="I148" s="760"/>
    </row>
    <row r="149" spans="9:9" ht="90" customHeight="1">
      <c r="I149" s="760"/>
    </row>
    <row r="150" spans="9:9" ht="90" customHeight="1">
      <c r="I150" s="760"/>
    </row>
    <row r="151" spans="9:9" ht="90" customHeight="1">
      <c r="I151" s="760"/>
    </row>
    <row r="152" spans="9:9" ht="90" customHeight="1">
      <c r="I152" s="760"/>
    </row>
    <row r="153" spans="9:9" ht="90" customHeight="1">
      <c r="I153" s="760"/>
    </row>
    <row r="154" spans="9:9" ht="90" customHeight="1">
      <c r="I154" s="760"/>
    </row>
    <row r="155" spans="9:9" ht="90" customHeight="1">
      <c r="I155" s="760"/>
    </row>
    <row r="156" spans="9:9" ht="90" customHeight="1">
      <c r="I156" s="760"/>
    </row>
    <row r="157" spans="9:9" ht="90" customHeight="1">
      <c r="I157" s="760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0" tint="-0.34998626667073579"/>
  </sheetPr>
  <dimension ref="A2:C11511"/>
  <sheetViews>
    <sheetView showGridLines="0" showZeros="0" zoomScale="80" zoomScaleNormal="80" workbookViewId="0">
      <pane xSplit="1" ySplit="5" topLeftCell="B6" activePane="bottomRight" state="frozen"/>
      <selection activeCell="B39" sqref="B39"/>
      <selection pane="topRight" activeCell="B39" sqref="B39"/>
      <selection pane="bottomLeft" activeCell="B39" sqref="B39"/>
      <selection pane="bottomRight" activeCell="K42" sqref="K42:K43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6" customFormat="1"/>
    <row r="3" spans="1:3">
      <c r="C3" s="26">
        <v>778945</v>
      </c>
    </row>
    <row r="4" spans="1:3" s="27" customFormat="1">
      <c r="A4" s="27" t="s">
        <v>2671</v>
      </c>
      <c r="B4" s="27" t="s">
        <v>2771</v>
      </c>
      <c r="C4" s="27" t="s">
        <v>2772</v>
      </c>
    </row>
    <row r="5" spans="1:3">
      <c r="A5" s="26" t="s">
        <v>2672</v>
      </c>
      <c r="B5" s="26">
        <v>41761</v>
      </c>
      <c r="C5" s="26">
        <v>200</v>
      </c>
    </row>
    <row r="6" spans="1:3">
      <c r="A6" s="26" t="s">
        <v>2673</v>
      </c>
      <c r="B6" s="26">
        <v>41761</v>
      </c>
    </row>
    <row r="7" spans="1:3">
      <c r="A7" s="26" t="s">
        <v>2674</v>
      </c>
      <c r="B7" s="26">
        <v>41761</v>
      </c>
    </row>
    <row r="8" spans="1:3">
      <c r="A8" s="26" t="s">
        <v>2675</v>
      </c>
      <c r="B8" s="26">
        <v>41761</v>
      </c>
    </row>
    <row r="9" spans="1:3">
      <c r="A9" s="26" t="s">
        <v>2676</v>
      </c>
      <c r="B9" s="26">
        <v>41761</v>
      </c>
    </row>
    <row r="10" spans="1:3">
      <c r="A10" s="26" t="s">
        <v>2677</v>
      </c>
      <c r="B10" s="26">
        <v>41761</v>
      </c>
    </row>
    <row r="11" spans="1:3">
      <c r="A11" s="26" t="s">
        <v>2678</v>
      </c>
      <c r="B11" s="26">
        <v>41761</v>
      </c>
    </row>
    <row r="12" spans="1:3">
      <c r="A12" s="26" t="s">
        <v>2679</v>
      </c>
      <c r="B12" s="26">
        <v>41761</v>
      </c>
    </row>
    <row r="13" spans="1:3">
      <c r="A13" s="26" t="s">
        <v>2680</v>
      </c>
      <c r="B13" s="26">
        <v>41761</v>
      </c>
    </row>
    <row r="14" spans="1:3">
      <c r="A14" s="26" t="s">
        <v>2681</v>
      </c>
      <c r="B14" s="26">
        <v>41761</v>
      </c>
    </row>
    <row r="15" spans="1:3">
      <c r="A15" s="26" t="s">
        <v>2682</v>
      </c>
      <c r="B15" s="26">
        <v>41761</v>
      </c>
    </row>
    <row r="16" spans="1:3">
      <c r="A16" s="26" t="s">
        <v>2683</v>
      </c>
      <c r="B16" s="26">
        <v>41761</v>
      </c>
      <c r="C16" s="26">
        <v>200</v>
      </c>
    </row>
    <row r="17" spans="1:3">
      <c r="A17" s="26" t="s">
        <v>2684</v>
      </c>
      <c r="B17" s="26">
        <v>41761</v>
      </c>
    </row>
    <row r="18" spans="1:3">
      <c r="A18" s="26" t="s">
        <v>2685</v>
      </c>
      <c r="B18" s="26">
        <v>41761</v>
      </c>
    </row>
    <row r="19" spans="1:3">
      <c r="A19" s="26" t="s">
        <v>2686</v>
      </c>
      <c r="B19" s="26">
        <v>41761</v>
      </c>
    </row>
    <row r="20" spans="1:3">
      <c r="A20" s="26" t="s">
        <v>2687</v>
      </c>
      <c r="B20" s="26">
        <v>41761</v>
      </c>
    </row>
    <row r="21" spans="1:3">
      <c r="A21" s="26" t="s">
        <v>2688</v>
      </c>
      <c r="B21" s="26">
        <v>41761</v>
      </c>
    </row>
    <row r="22" spans="1:3">
      <c r="A22" s="26" t="s">
        <v>2689</v>
      </c>
      <c r="B22" s="26">
        <v>41761</v>
      </c>
    </row>
    <row r="23" spans="1:3">
      <c r="A23" s="26" t="s">
        <v>2690</v>
      </c>
      <c r="B23" s="26">
        <v>41761</v>
      </c>
    </row>
    <row r="24" spans="1:3">
      <c r="A24" s="26" t="s">
        <v>2691</v>
      </c>
      <c r="B24" s="26">
        <v>41761</v>
      </c>
    </row>
    <row r="25" spans="1:3">
      <c r="A25" s="26" t="s">
        <v>2692</v>
      </c>
      <c r="B25" s="26">
        <v>41761</v>
      </c>
    </row>
    <row r="26" spans="1:3">
      <c r="A26" s="26" t="s">
        <v>2693</v>
      </c>
      <c r="B26" s="26">
        <v>41761</v>
      </c>
    </row>
    <row r="27" spans="1:3">
      <c r="A27" s="26" t="s">
        <v>2694</v>
      </c>
      <c r="B27" s="26">
        <v>41761</v>
      </c>
      <c r="C27" s="26">
        <v>200</v>
      </c>
    </row>
    <row r="28" spans="1:3">
      <c r="A28" s="26" t="s">
        <v>2695</v>
      </c>
      <c r="B28" s="26">
        <v>41761</v>
      </c>
    </row>
    <row r="29" spans="1:3">
      <c r="A29" s="26" t="s">
        <v>2696</v>
      </c>
      <c r="B29" s="26">
        <v>41761</v>
      </c>
    </row>
    <row r="30" spans="1:3">
      <c r="A30" s="26" t="s">
        <v>2697</v>
      </c>
      <c r="B30" s="26">
        <v>41761</v>
      </c>
    </row>
    <row r="31" spans="1:3">
      <c r="A31" s="26" t="s">
        <v>2698</v>
      </c>
      <c r="B31" s="26">
        <v>41761</v>
      </c>
    </row>
    <row r="32" spans="1:3">
      <c r="A32" s="26" t="s">
        <v>2699</v>
      </c>
      <c r="B32" s="26">
        <v>41761</v>
      </c>
    </row>
    <row r="33" spans="1:3">
      <c r="A33" s="26" t="s">
        <v>2700</v>
      </c>
      <c r="B33" s="26">
        <v>41761</v>
      </c>
    </row>
    <row r="34" spans="1:3">
      <c r="A34" s="26" t="s">
        <v>2701</v>
      </c>
      <c r="B34" s="26">
        <v>41761</v>
      </c>
    </row>
    <row r="35" spans="1:3">
      <c r="A35" s="26" t="s">
        <v>2702</v>
      </c>
      <c r="B35" s="26">
        <v>41761</v>
      </c>
    </row>
    <row r="36" spans="1:3">
      <c r="A36" s="26" t="s">
        <v>2703</v>
      </c>
      <c r="B36" s="26">
        <v>41761</v>
      </c>
    </row>
    <row r="37" spans="1:3">
      <c r="A37" s="26" t="s">
        <v>2704</v>
      </c>
      <c r="B37" s="26">
        <v>41761</v>
      </c>
    </row>
    <row r="38" spans="1:3">
      <c r="A38" s="26" t="s">
        <v>2705</v>
      </c>
      <c r="B38" s="26">
        <v>41761</v>
      </c>
      <c r="C38" s="26">
        <v>224</v>
      </c>
    </row>
    <row r="39" spans="1:3">
      <c r="A39" s="26" t="s">
        <v>2706</v>
      </c>
      <c r="B39" s="26">
        <v>41761</v>
      </c>
    </row>
    <row r="40" spans="1:3">
      <c r="A40" s="26" t="s">
        <v>2707</v>
      </c>
      <c r="B40" s="26">
        <v>41761</v>
      </c>
    </row>
    <row r="41" spans="1:3">
      <c r="A41" s="26" t="s">
        <v>2708</v>
      </c>
      <c r="B41" s="26">
        <v>41761</v>
      </c>
    </row>
    <row r="42" spans="1:3">
      <c r="A42" s="26" t="s">
        <v>2709</v>
      </c>
      <c r="B42" s="26">
        <v>41761</v>
      </c>
    </row>
    <row r="43" spans="1:3">
      <c r="A43" s="26" t="s">
        <v>2710</v>
      </c>
      <c r="B43" s="26">
        <v>41761</v>
      </c>
    </row>
    <row r="44" spans="1:3">
      <c r="A44" s="26" t="s">
        <v>2711</v>
      </c>
      <c r="B44" s="26">
        <v>41761</v>
      </c>
    </row>
    <row r="45" spans="1:3">
      <c r="A45" s="26" t="s">
        <v>2712</v>
      </c>
      <c r="B45" s="26">
        <v>41761</v>
      </c>
    </row>
    <row r="46" spans="1:3">
      <c r="A46" s="26" t="s">
        <v>2713</v>
      </c>
      <c r="B46" s="26">
        <v>41761</v>
      </c>
    </row>
    <row r="47" spans="1:3">
      <c r="A47" s="26" t="s">
        <v>2714</v>
      </c>
      <c r="B47" s="26">
        <v>41761</v>
      </c>
    </row>
    <row r="48" spans="1:3">
      <c r="A48" s="26" t="s">
        <v>2715</v>
      </c>
      <c r="B48" s="26">
        <v>41761</v>
      </c>
    </row>
    <row r="49" spans="1:3">
      <c r="A49" s="26" t="s">
        <v>2716</v>
      </c>
      <c r="B49" s="26">
        <v>41761</v>
      </c>
    </row>
    <row r="50" spans="1:3">
      <c r="A50" s="26" t="s">
        <v>2717</v>
      </c>
      <c r="B50" s="26">
        <v>41761</v>
      </c>
    </row>
    <row r="51" spans="1:3">
      <c r="A51" s="26" t="s">
        <v>2718</v>
      </c>
      <c r="B51" s="26">
        <v>41761</v>
      </c>
      <c r="C51" s="26">
        <v>150</v>
      </c>
    </row>
    <row r="52" spans="1:3">
      <c r="A52" s="26" t="s">
        <v>2719</v>
      </c>
      <c r="B52" s="26">
        <v>41761</v>
      </c>
      <c r="C52" s="26">
        <v>145</v>
      </c>
    </row>
    <row r="53" spans="1:3">
      <c r="A53" s="26" t="s">
        <v>2720</v>
      </c>
      <c r="B53" s="26">
        <v>41761</v>
      </c>
    </row>
    <row r="54" spans="1:3">
      <c r="A54" s="26" t="s">
        <v>2721</v>
      </c>
      <c r="B54" s="26">
        <v>41761</v>
      </c>
    </row>
    <row r="55" spans="1:3">
      <c r="A55" s="26" t="s">
        <v>2722</v>
      </c>
      <c r="B55" s="26">
        <v>41761</v>
      </c>
    </row>
    <row r="56" spans="1:3">
      <c r="A56" s="26" t="s">
        <v>2723</v>
      </c>
      <c r="B56" s="26">
        <v>41761</v>
      </c>
    </row>
    <row r="57" spans="1:3">
      <c r="A57" s="26" t="s">
        <v>2724</v>
      </c>
      <c r="B57" s="26">
        <v>41761</v>
      </c>
    </row>
    <row r="58" spans="1:3">
      <c r="A58" s="26" t="s">
        <v>2725</v>
      </c>
      <c r="B58" s="26">
        <v>41761</v>
      </c>
    </row>
    <row r="59" spans="1:3">
      <c r="A59" s="26" t="s">
        <v>2726</v>
      </c>
      <c r="B59" s="26">
        <v>41761</v>
      </c>
    </row>
    <row r="60" spans="1:3">
      <c r="A60" s="26" t="s">
        <v>2727</v>
      </c>
      <c r="B60" s="26">
        <v>41761</v>
      </c>
    </row>
    <row r="61" spans="1:3">
      <c r="A61" s="26" t="s">
        <v>2728</v>
      </c>
      <c r="B61" s="26">
        <v>41761</v>
      </c>
    </row>
    <row r="62" spans="1:3">
      <c r="A62" s="26" t="s">
        <v>2729</v>
      </c>
      <c r="B62" s="26">
        <v>41761</v>
      </c>
      <c r="C62" s="26">
        <v>150</v>
      </c>
    </row>
    <row r="63" spans="1:3">
      <c r="A63" s="26" t="s">
        <v>2730</v>
      </c>
      <c r="B63" s="26">
        <v>41761</v>
      </c>
      <c r="C63" s="26">
        <v>150</v>
      </c>
    </row>
    <row r="64" spans="1:3">
      <c r="A64" s="26" t="s">
        <v>2731</v>
      </c>
      <c r="B64" s="26">
        <v>41761</v>
      </c>
    </row>
    <row r="65" spans="1:3">
      <c r="A65" s="26" t="s">
        <v>2732</v>
      </c>
      <c r="B65" s="26">
        <v>41761</v>
      </c>
    </row>
    <row r="66" spans="1:3">
      <c r="A66" s="26" t="s">
        <v>2733</v>
      </c>
      <c r="B66" s="26">
        <v>41761</v>
      </c>
    </row>
    <row r="67" spans="1:3">
      <c r="A67" s="26" t="s">
        <v>2734</v>
      </c>
      <c r="B67" s="26">
        <v>41761</v>
      </c>
    </row>
    <row r="68" spans="1:3">
      <c r="A68" s="26" t="s">
        <v>2735</v>
      </c>
      <c r="B68" s="26">
        <v>41761</v>
      </c>
    </row>
    <row r="69" spans="1:3">
      <c r="A69" s="26" t="s">
        <v>2736</v>
      </c>
      <c r="B69" s="26">
        <v>41761</v>
      </c>
    </row>
    <row r="70" spans="1:3">
      <c r="A70" s="26" t="s">
        <v>2737</v>
      </c>
      <c r="B70" s="26">
        <v>41761</v>
      </c>
    </row>
    <row r="71" spans="1:3">
      <c r="A71" s="26" t="s">
        <v>2738</v>
      </c>
      <c r="B71" s="26">
        <v>41768</v>
      </c>
      <c r="C71" s="26">
        <v>300</v>
      </c>
    </row>
    <row r="72" spans="1:3">
      <c r="A72" s="26" t="s">
        <v>2739</v>
      </c>
      <c r="B72" s="26">
        <v>41768</v>
      </c>
    </row>
    <row r="73" spans="1:3">
      <c r="A73" s="26" t="s">
        <v>2740</v>
      </c>
      <c r="B73" s="26">
        <v>41768</v>
      </c>
    </row>
    <row r="74" spans="1:3">
      <c r="A74" s="26" t="s">
        <v>2741</v>
      </c>
      <c r="B74" s="26">
        <v>41768</v>
      </c>
    </row>
    <row r="75" spans="1:3">
      <c r="A75" s="26" t="s">
        <v>2742</v>
      </c>
      <c r="B75" s="26">
        <v>41768</v>
      </c>
    </row>
    <row r="76" spans="1:3">
      <c r="A76" s="26" t="s">
        <v>2743</v>
      </c>
      <c r="B76" s="26">
        <v>41768</v>
      </c>
    </row>
    <row r="77" spans="1:3">
      <c r="A77" s="26" t="s">
        <v>2744</v>
      </c>
      <c r="B77" s="26">
        <v>41768</v>
      </c>
    </row>
    <row r="78" spans="1:3">
      <c r="A78" s="26" t="s">
        <v>2745</v>
      </c>
      <c r="B78" s="26">
        <v>41768</v>
      </c>
    </row>
    <row r="79" spans="1:3">
      <c r="A79" s="26" t="s">
        <v>2746</v>
      </c>
      <c r="B79" s="26">
        <v>41768</v>
      </c>
    </row>
    <row r="80" spans="1:3">
      <c r="A80" s="26" t="s">
        <v>2747</v>
      </c>
      <c r="B80" s="26">
        <v>41768</v>
      </c>
    </row>
    <row r="81" spans="1:3">
      <c r="A81" s="26" t="s">
        <v>2748</v>
      </c>
      <c r="B81" s="26">
        <v>41768</v>
      </c>
    </row>
    <row r="82" spans="1:3">
      <c r="A82" s="26" t="s">
        <v>2749</v>
      </c>
      <c r="B82" s="26">
        <v>41768</v>
      </c>
    </row>
    <row r="83" spans="1:3">
      <c r="A83" s="26" t="s">
        <v>2750</v>
      </c>
      <c r="B83" s="26">
        <v>41768</v>
      </c>
    </row>
    <row r="84" spans="1:3">
      <c r="A84" s="26" t="s">
        <v>2751</v>
      </c>
      <c r="B84" s="26">
        <v>41768</v>
      </c>
      <c r="C84" s="26">
        <v>450</v>
      </c>
    </row>
    <row r="85" spans="1:3">
      <c r="A85" s="26" t="s">
        <v>2752</v>
      </c>
      <c r="B85" s="26">
        <v>41768</v>
      </c>
      <c r="C85" s="26">
        <v>255</v>
      </c>
    </row>
    <row r="86" spans="1:3">
      <c r="A86" s="26" t="s">
        <v>2753</v>
      </c>
      <c r="B86" s="26">
        <v>41768</v>
      </c>
    </row>
    <row r="87" spans="1:3">
      <c r="A87" s="26" t="s">
        <v>2754</v>
      </c>
      <c r="B87" s="26">
        <v>41768</v>
      </c>
    </row>
    <row r="88" spans="1:3">
      <c r="A88" s="26" t="s">
        <v>2755</v>
      </c>
      <c r="B88" s="26">
        <v>41768</v>
      </c>
    </row>
    <row r="89" spans="1:3">
      <c r="A89" s="26" t="s">
        <v>2756</v>
      </c>
      <c r="B89" s="26">
        <v>41768</v>
      </c>
    </row>
    <row r="90" spans="1:3">
      <c r="A90" s="26" t="s">
        <v>2757</v>
      </c>
      <c r="B90" s="26">
        <v>41768</v>
      </c>
    </row>
    <row r="91" spans="1:3">
      <c r="A91" s="26" t="s">
        <v>2758</v>
      </c>
      <c r="B91" s="26">
        <v>41768</v>
      </c>
    </row>
    <row r="92" spans="1:3">
      <c r="A92" s="26" t="s">
        <v>2759</v>
      </c>
      <c r="B92" s="26">
        <v>41768</v>
      </c>
    </row>
    <row r="93" spans="1:3">
      <c r="A93" s="26" t="s">
        <v>2760</v>
      </c>
      <c r="B93" s="26">
        <v>41768</v>
      </c>
    </row>
    <row r="94" spans="1:3">
      <c r="A94" s="26" t="s">
        <v>2761</v>
      </c>
      <c r="B94" s="26">
        <v>41768</v>
      </c>
    </row>
    <row r="95" spans="1:3">
      <c r="A95" s="26" t="s">
        <v>2762</v>
      </c>
      <c r="B95" s="26">
        <v>41768</v>
      </c>
    </row>
    <row r="96" spans="1:3">
      <c r="A96" s="26" t="s">
        <v>2763</v>
      </c>
      <c r="B96" s="26">
        <v>41768</v>
      </c>
      <c r="C96" s="26">
        <v>258</v>
      </c>
    </row>
    <row r="97" spans="1:3">
      <c r="A97" s="26" t="s">
        <v>2764</v>
      </c>
      <c r="B97" s="26">
        <v>41768</v>
      </c>
    </row>
    <row r="98" spans="1:3">
      <c r="A98" s="26" t="s">
        <v>2765</v>
      </c>
      <c r="B98" s="26">
        <v>41768</v>
      </c>
    </row>
    <row r="99" spans="1:3">
      <c r="A99" s="26" t="s">
        <v>2766</v>
      </c>
      <c r="B99" s="26">
        <v>41768</v>
      </c>
    </row>
    <row r="100" spans="1:3">
      <c r="A100" s="26" t="s">
        <v>2767</v>
      </c>
      <c r="B100" s="26">
        <v>41768</v>
      </c>
    </row>
    <row r="101" spans="1:3">
      <c r="A101" s="26" t="s">
        <v>2768</v>
      </c>
      <c r="B101" s="26">
        <v>41768</v>
      </c>
    </row>
    <row r="102" spans="1:3">
      <c r="A102" s="26" t="s">
        <v>2769</v>
      </c>
      <c r="B102" s="26">
        <v>41768</v>
      </c>
    </row>
    <row r="103" spans="1:3">
      <c r="A103" s="26" t="s">
        <v>2770</v>
      </c>
      <c r="B103" s="26">
        <v>41768</v>
      </c>
    </row>
    <row r="104" spans="1:3">
      <c r="A104" s="26" t="s">
        <v>2794</v>
      </c>
      <c r="B104" s="26">
        <v>41775</v>
      </c>
      <c r="C104" s="26">
        <v>682</v>
      </c>
    </row>
    <row r="105" spans="1:3">
      <c r="A105" s="26" t="s">
        <v>2795</v>
      </c>
      <c r="B105" s="26">
        <v>41775</v>
      </c>
    </row>
    <row r="106" spans="1:3">
      <c r="A106" s="26" t="s">
        <v>2796</v>
      </c>
      <c r="B106" s="26">
        <v>41775</v>
      </c>
    </row>
    <row r="107" spans="1:3">
      <c r="A107" s="26" t="s">
        <v>2797</v>
      </c>
      <c r="B107" s="26">
        <v>41775</v>
      </c>
    </row>
    <row r="108" spans="1:3">
      <c r="A108" s="26" t="s">
        <v>2798</v>
      </c>
      <c r="B108" s="26">
        <v>41775</v>
      </c>
    </row>
    <row r="109" spans="1:3">
      <c r="A109" s="26" t="s">
        <v>2799</v>
      </c>
      <c r="B109" s="26">
        <v>41775</v>
      </c>
    </row>
    <row r="110" spans="1:3">
      <c r="A110" s="26" t="s">
        <v>2800</v>
      </c>
      <c r="B110" s="26">
        <v>41775</v>
      </c>
    </row>
    <row r="111" spans="1:3">
      <c r="A111" s="26" t="s">
        <v>2801</v>
      </c>
      <c r="B111" s="26">
        <v>41775</v>
      </c>
    </row>
    <row r="112" spans="1:3">
      <c r="A112" s="26" t="s">
        <v>2802</v>
      </c>
      <c r="B112" s="26">
        <v>41775</v>
      </c>
    </row>
    <row r="113" spans="1:3">
      <c r="A113" s="26" t="s">
        <v>2803</v>
      </c>
      <c r="B113" s="26">
        <v>41775</v>
      </c>
    </row>
    <row r="114" spans="1:3">
      <c r="A114" s="26" t="s">
        <v>2804</v>
      </c>
      <c r="B114" s="26">
        <v>41775</v>
      </c>
    </row>
    <row r="115" spans="1:3">
      <c r="A115" s="26" t="s">
        <v>2805</v>
      </c>
      <c r="B115" s="26">
        <v>41775</v>
      </c>
      <c r="C115" s="26">
        <v>986</v>
      </c>
    </row>
    <row r="116" spans="1:3">
      <c r="A116" s="26" t="s">
        <v>2806</v>
      </c>
      <c r="B116" s="26">
        <v>41775</v>
      </c>
    </row>
    <row r="117" spans="1:3">
      <c r="A117" s="26" t="s">
        <v>2807</v>
      </c>
      <c r="B117" s="26">
        <v>41775</v>
      </c>
    </row>
    <row r="118" spans="1:3">
      <c r="A118" s="26" t="s">
        <v>2808</v>
      </c>
      <c r="B118" s="26">
        <v>41775</v>
      </c>
    </row>
    <row r="119" spans="1:3">
      <c r="A119" s="26" t="s">
        <v>2809</v>
      </c>
      <c r="B119" s="26">
        <v>41775</v>
      </c>
    </row>
    <row r="120" spans="1:3">
      <c r="A120" s="26" t="s">
        <v>2810</v>
      </c>
      <c r="B120" s="26">
        <v>41775</v>
      </c>
    </row>
    <row r="121" spans="1:3">
      <c r="A121" s="26" t="s">
        <v>2811</v>
      </c>
      <c r="B121" s="26">
        <v>41775</v>
      </c>
    </row>
    <row r="122" spans="1:3">
      <c r="A122" s="26" t="s">
        <v>2812</v>
      </c>
      <c r="B122" s="26">
        <v>41775</v>
      </c>
    </row>
    <row r="123" spans="1:3">
      <c r="A123" s="26" t="s">
        <v>2813</v>
      </c>
      <c r="B123" s="26">
        <v>41775</v>
      </c>
    </row>
    <row r="124" spans="1:3">
      <c r="A124" s="26" t="s">
        <v>2814</v>
      </c>
      <c r="B124" s="26">
        <v>41775</v>
      </c>
    </row>
    <row r="125" spans="1:3">
      <c r="A125" s="26" t="s">
        <v>2815</v>
      </c>
      <c r="B125" s="26">
        <v>41775</v>
      </c>
    </row>
    <row r="126" spans="1:3">
      <c r="A126" s="26" t="s">
        <v>2816</v>
      </c>
      <c r="B126" s="26">
        <v>41775</v>
      </c>
    </row>
    <row r="127" spans="1:3">
      <c r="A127" s="26" t="s">
        <v>2817</v>
      </c>
      <c r="B127" s="26">
        <v>41775</v>
      </c>
    </row>
    <row r="128" spans="1:3">
      <c r="A128" s="26" t="s">
        <v>2818</v>
      </c>
      <c r="B128" s="26">
        <v>41775</v>
      </c>
      <c r="C128" s="26">
        <v>450</v>
      </c>
    </row>
    <row r="129" spans="1:3">
      <c r="A129" s="26" t="s">
        <v>2819</v>
      </c>
      <c r="B129" s="26">
        <v>41775</v>
      </c>
    </row>
    <row r="130" spans="1:3">
      <c r="A130" s="26" t="s">
        <v>2820</v>
      </c>
      <c r="B130" s="26">
        <v>41775</v>
      </c>
    </row>
    <row r="131" spans="1:3">
      <c r="A131" s="26" t="s">
        <v>2821</v>
      </c>
      <c r="B131" s="26">
        <v>41775</v>
      </c>
    </row>
    <row r="132" spans="1:3">
      <c r="A132" s="26" t="s">
        <v>2822</v>
      </c>
      <c r="B132" s="26">
        <v>41775</v>
      </c>
    </row>
    <row r="133" spans="1:3">
      <c r="A133" s="26" t="s">
        <v>2823</v>
      </c>
      <c r="B133" s="26">
        <v>41775</v>
      </c>
    </row>
    <row r="134" spans="1:3">
      <c r="A134" s="26" t="s">
        <v>2824</v>
      </c>
      <c r="B134" s="26">
        <v>41775</v>
      </c>
    </row>
    <row r="135" spans="1:3">
      <c r="A135" s="26" t="s">
        <v>2825</v>
      </c>
      <c r="B135" s="26">
        <v>41775</v>
      </c>
    </row>
    <row r="136" spans="1:3">
      <c r="A136" s="26" t="s">
        <v>2826</v>
      </c>
      <c r="B136" s="26">
        <v>41775</v>
      </c>
    </row>
    <row r="137" spans="1:3">
      <c r="A137" s="26" t="s">
        <v>2827</v>
      </c>
      <c r="B137" s="26">
        <v>41782</v>
      </c>
      <c r="C137" s="26">
        <v>300</v>
      </c>
    </row>
    <row r="138" spans="1:3">
      <c r="A138" s="26" t="s">
        <v>2828</v>
      </c>
      <c r="B138" s="26">
        <v>41782</v>
      </c>
    </row>
    <row r="139" spans="1:3">
      <c r="A139" s="26" t="s">
        <v>2829</v>
      </c>
      <c r="B139" s="26">
        <v>41782</v>
      </c>
    </row>
    <row r="140" spans="1:3">
      <c r="A140" s="26" t="s">
        <v>2830</v>
      </c>
      <c r="B140" s="26">
        <v>41782</v>
      </c>
    </row>
    <row r="141" spans="1:3">
      <c r="A141" s="26" t="s">
        <v>2831</v>
      </c>
      <c r="B141" s="26">
        <v>41782</v>
      </c>
    </row>
    <row r="142" spans="1:3">
      <c r="A142" s="26" t="s">
        <v>2832</v>
      </c>
      <c r="B142" s="26">
        <v>41782</v>
      </c>
    </row>
    <row r="143" spans="1:3">
      <c r="A143" s="26" t="s">
        <v>2833</v>
      </c>
      <c r="B143" s="26">
        <v>41782</v>
      </c>
    </row>
    <row r="144" spans="1:3">
      <c r="A144" s="26" t="s">
        <v>2834</v>
      </c>
      <c r="B144" s="26">
        <v>41782</v>
      </c>
    </row>
    <row r="145" spans="1:3">
      <c r="A145" s="26" t="s">
        <v>2835</v>
      </c>
      <c r="B145" s="26">
        <v>41782</v>
      </c>
    </row>
    <row r="146" spans="1:3">
      <c r="A146" s="26" t="s">
        <v>2836</v>
      </c>
      <c r="B146" s="26">
        <v>41782</v>
      </c>
    </row>
    <row r="147" spans="1:3">
      <c r="A147" s="26" t="s">
        <v>2837</v>
      </c>
      <c r="B147" s="26">
        <v>41782</v>
      </c>
    </row>
    <row r="148" spans="1:3">
      <c r="A148" s="26" t="s">
        <v>2882</v>
      </c>
      <c r="B148" s="26">
        <v>41788</v>
      </c>
      <c r="C148" s="26">
        <v>1050</v>
      </c>
    </row>
    <row r="149" spans="1:3">
      <c r="A149" s="26" t="s">
        <v>2883</v>
      </c>
      <c r="B149" s="26">
        <v>41788</v>
      </c>
    </row>
    <row r="150" spans="1:3">
      <c r="A150" s="26" t="s">
        <v>2884</v>
      </c>
      <c r="B150" s="26">
        <v>41788</v>
      </c>
    </row>
    <row r="151" spans="1:3">
      <c r="A151" s="26" t="s">
        <v>2885</v>
      </c>
      <c r="B151" s="26">
        <v>41788</v>
      </c>
    </row>
    <row r="152" spans="1:3">
      <c r="A152" s="26" t="s">
        <v>2886</v>
      </c>
      <c r="B152" s="26">
        <v>41788</v>
      </c>
    </row>
    <row r="153" spans="1:3">
      <c r="A153" s="26" t="s">
        <v>2887</v>
      </c>
      <c r="B153" s="26">
        <v>41788</v>
      </c>
    </row>
    <row r="154" spans="1:3">
      <c r="A154" s="26" t="s">
        <v>2888</v>
      </c>
      <c r="B154" s="26">
        <v>41788</v>
      </c>
    </row>
    <row r="155" spans="1:3">
      <c r="A155" s="26" t="s">
        <v>2889</v>
      </c>
      <c r="B155" s="26">
        <v>41788</v>
      </c>
    </row>
    <row r="156" spans="1:3">
      <c r="A156" s="26" t="s">
        <v>2890</v>
      </c>
      <c r="B156" s="26">
        <v>41788</v>
      </c>
    </row>
    <row r="157" spans="1:3">
      <c r="A157" s="26" t="s">
        <v>2891</v>
      </c>
      <c r="B157" s="26">
        <v>41788</v>
      </c>
    </row>
    <row r="158" spans="1:3">
      <c r="A158" s="26" t="s">
        <v>2892</v>
      </c>
      <c r="B158" s="26">
        <v>41788</v>
      </c>
    </row>
    <row r="159" spans="1:3">
      <c r="A159" s="26" t="s">
        <v>2893</v>
      </c>
      <c r="B159" s="26">
        <v>41788</v>
      </c>
      <c r="C159" s="26">
        <v>1140</v>
      </c>
    </row>
    <row r="160" spans="1:3">
      <c r="A160" s="26" t="s">
        <v>2894</v>
      </c>
      <c r="B160" s="26">
        <v>41788</v>
      </c>
    </row>
    <row r="161" spans="1:3">
      <c r="A161" s="26" t="s">
        <v>2895</v>
      </c>
      <c r="B161" s="26">
        <v>41788</v>
      </c>
    </row>
    <row r="162" spans="1:3">
      <c r="A162" s="26" t="s">
        <v>2896</v>
      </c>
      <c r="B162" s="26">
        <v>41788</v>
      </c>
    </row>
    <row r="163" spans="1:3">
      <c r="A163" s="26" t="s">
        <v>2897</v>
      </c>
      <c r="B163" s="26">
        <v>41788</v>
      </c>
    </row>
    <row r="164" spans="1:3">
      <c r="A164" s="26" t="s">
        <v>2898</v>
      </c>
      <c r="B164" s="26">
        <v>41788</v>
      </c>
    </row>
    <row r="165" spans="1:3">
      <c r="A165" s="26" t="s">
        <v>2899</v>
      </c>
      <c r="B165" s="26">
        <v>41788</v>
      </c>
    </row>
    <row r="166" spans="1:3">
      <c r="A166" s="26" t="s">
        <v>2900</v>
      </c>
      <c r="B166" s="26">
        <v>41788</v>
      </c>
    </row>
    <row r="167" spans="1:3">
      <c r="A167" s="26" t="s">
        <v>2901</v>
      </c>
      <c r="B167" s="26">
        <v>41788</v>
      </c>
    </row>
    <row r="168" spans="1:3">
      <c r="A168" s="26" t="s">
        <v>2902</v>
      </c>
      <c r="B168" s="26">
        <v>41788</v>
      </c>
    </row>
    <row r="169" spans="1:3">
      <c r="A169" s="26" t="s">
        <v>2903</v>
      </c>
      <c r="B169" s="26">
        <v>41788</v>
      </c>
    </row>
    <row r="170" spans="1:3">
      <c r="A170" s="26" t="s">
        <v>2904</v>
      </c>
      <c r="B170" s="26">
        <v>41788</v>
      </c>
      <c r="C170" s="26">
        <v>802</v>
      </c>
    </row>
    <row r="171" spans="1:3">
      <c r="A171" s="26" t="s">
        <v>2905</v>
      </c>
      <c r="B171" s="26">
        <v>41788</v>
      </c>
    </row>
    <row r="172" spans="1:3">
      <c r="A172" s="26" t="s">
        <v>2906</v>
      </c>
      <c r="B172" s="26">
        <v>41788</v>
      </c>
    </row>
    <row r="173" spans="1:3">
      <c r="A173" s="26" t="s">
        <v>2907</v>
      </c>
      <c r="B173" s="26">
        <v>41788</v>
      </c>
    </row>
    <row r="174" spans="1:3">
      <c r="A174" s="26" t="s">
        <v>2908</v>
      </c>
      <c r="B174" s="26">
        <v>41788</v>
      </c>
    </row>
    <row r="175" spans="1:3">
      <c r="A175" s="26" t="s">
        <v>2909</v>
      </c>
      <c r="B175" s="26">
        <v>41788</v>
      </c>
    </row>
    <row r="176" spans="1:3">
      <c r="A176" s="26" t="s">
        <v>2910</v>
      </c>
      <c r="B176" s="26">
        <v>41788</v>
      </c>
    </row>
    <row r="177" spans="1:3">
      <c r="A177" s="26" t="s">
        <v>2911</v>
      </c>
      <c r="B177" s="26">
        <v>41788</v>
      </c>
    </row>
    <row r="178" spans="1:3">
      <c r="A178" s="26" t="s">
        <v>2912</v>
      </c>
      <c r="B178" s="26">
        <v>41788</v>
      </c>
    </row>
    <row r="179" spans="1:3">
      <c r="A179" s="26" t="s">
        <v>2913</v>
      </c>
      <c r="B179" s="26">
        <v>41788</v>
      </c>
    </row>
    <row r="180" spans="1:3">
      <c r="A180" s="26" t="s">
        <v>2914</v>
      </c>
      <c r="B180" s="26">
        <v>41788</v>
      </c>
    </row>
    <row r="181" spans="1:3">
      <c r="A181" s="26" t="s">
        <v>2915</v>
      </c>
      <c r="B181" s="26">
        <v>41788</v>
      </c>
      <c r="C181" s="26">
        <v>929</v>
      </c>
    </row>
    <row r="182" spans="1:3">
      <c r="A182" s="26" t="s">
        <v>2916</v>
      </c>
      <c r="B182" s="26">
        <v>41788</v>
      </c>
    </row>
    <row r="183" spans="1:3">
      <c r="A183" s="26" t="s">
        <v>2917</v>
      </c>
      <c r="B183" s="26">
        <v>41788</v>
      </c>
    </row>
    <row r="184" spans="1:3">
      <c r="A184" s="26" t="s">
        <v>2918</v>
      </c>
      <c r="B184" s="26">
        <v>41788</v>
      </c>
    </row>
    <row r="185" spans="1:3">
      <c r="A185" s="26" t="s">
        <v>2919</v>
      </c>
      <c r="B185" s="26">
        <v>41788</v>
      </c>
    </row>
    <row r="186" spans="1:3">
      <c r="A186" s="26" t="s">
        <v>2920</v>
      </c>
      <c r="B186" s="26">
        <v>41788</v>
      </c>
    </row>
    <row r="187" spans="1:3">
      <c r="A187" s="26" t="s">
        <v>2921</v>
      </c>
      <c r="B187" s="26">
        <v>41788</v>
      </c>
    </row>
    <row r="188" spans="1:3">
      <c r="A188" s="26" t="s">
        <v>2922</v>
      </c>
      <c r="B188" s="26">
        <v>41788</v>
      </c>
    </row>
    <row r="189" spans="1:3">
      <c r="A189" s="26" t="s">
        <v>2923</v>
      </c>
      <c r="B189" s="26">
        <v>41788</v>
      </c>
    </row>
    <row r="190" spans="1:3">
      <c r="A190" s="26" t="s">
        <v>2924</v>
      </c>
      <c r="B190" s="26">
        <v>41788</v>
      </c>
    </row>
    <row r="191" spans="1:3">
      <c r="A191" s="26" t="s">
        <v>2925</v>
      </c>
      <c r="B191" s="26">
        <v>41788</v>
      </c>
    </row>
    <row r="192" spans="1:3">
      <c r="A192" s="26" t="s">
        <v>2926</v>
      </c>
      <c r="B192" s="26">
        <v>41789</v>
      </c>
      <c r="C192" s="26">
        <v>300</v>
      </c>
    </row>
    <row r="193" spans="1:3">
      <c r="A193" s="26" t="s">
        <v>2927</v>
      </c>
      <c r="B193" s="26">
        <v>41789</v>
      </c>
    </row>
    <row r="194" spans="1:3">
      <c r="A194" s="26" t="s">
        <v>2928</v>
      </c>
      <c r="B194" s="26">
        <v>41789</v>
      </c>
    </row>
    <row r="195" spans="1:3">
      <c r="A195" s="26" t="s">
        <v>2929</v>
      </c>
      <c r="B195" s="26">
        <v>41789</v>
      </c>
    </row>
    <row r="196" spans="1:3">
      <c r="A196" s="26" t="s">
        <v>2930</v>
      </c>
      <c r="B196" s="26">
        <v>41789</v>
      </c>
    </row>
    <row r="197" spans="1:3">
      <c r="A197" s="26" t="s">
        <v>2931</v>
      </c>
      <c r="B197" s="26">
        <v>41789</v>
      </c>
    </row>
    <row r="198" spans="1:3">
      <c r="A198" s="26" t="s">
        <v>2932</v>
      </c>
      <c r="B198" s="26">
        <v>41789</v>
      </c>
    </row>
    <row r="199" spans="1:3">
      <c r="A199" s="26" t="s">
        <v>2933</v>
      </c>
      <c r="B199" s="26">
        <v>41789</v>
      </c>
    </row>
    <row r="200" spans="1:3">
      <c r="A200" s="26" t="s">
        <v>2934</v>
      </c>
      <c r="B200" s="26">
        <v>41789</v>
      </c>
    </row>
    <row r="201" spans="1:3">
      <c r="A201" s="26" t="s">
        <v>2935</v>
      </c>
      <c r="B201" s="26">
        <v>41789</v>
      </c>
    </row>
    <row r="202" spans="1:3">
      <c r="A202" s="26" t="s">
        <v>2936</v>
      </c>
      <c r="B202" s="26">
        <v>41789</v>
      </c>
    </row>
    <row r="203" spans="1:3">
      <c r="A203" s="26" t="s">
        <v>2937</v>
      </c>
      <c r="B203" s="26">
        <v>41789</v>
      </c>
      <c r="C203" s="26">
        <v>300</v>
      </c>
    </row>
    <row r="204" spans="1:3">
      <c r="A204" s="26" t="s">
        <v>2938</v>
      </c>
      <c r="B204" s="26">
        <v>41789</v>
      </c>
    </row>
    <row r="205" spans="1:3">
      <c r="A205" s="26" t="s">
        <v>2939</v>
      </c>
      <c r="B205" s="26">
        <v>41789</v>
      </c>
    </row>
    <row r="206" spans="1:3">
      <c r="A206" s="26" t="s">
        <v>2940</v>
      </c>
      <c r="B206" s="26">
        <v>41789</v>
      </c>
    </row>
    <row r="207" spans="1:3">
      <c r="A207" s="26" t="s">
        <v>2941</v>
      </c>
      <c r="B207" s="26">
        <v>41789</v>
      </c>
    </row>
    <row r="208" spans="1:3">
      <c r="A208" s="26" t="s">
        <v>2942</v>
      </c>
      <c r="B208" s="26">
        <v>41789</v>
      </c>
    </row>
    <row r="209" spans="1:3">
      <c r="A209" s="26" t="s">
        <v>2943</v>
      </c>
      <c r="B209" s="26">
        <v>41789</v>
      </c>
    </row>
    <row r="210" spans="1:3">
      <c r="A210" s="26" t="s">
        <v>2944</v>
      </c>
      <c r="B210" s="26">
        <v>41789</v>
      </c>
    </row>
    <row r="211" spans="1:3">
      <c r="A211" s="26" t="s">
        <v>2945</v>
      </c>
      <c r="B211" s="26">
        <v>41789</v>
      </c>
    </row>
    <row r="212" spans="1:3">
      <c r="A212" s="26" t="s">
        <v>2946</v>
      </c>
      <c r="B212" s="26">
        <v>41789</v>
      </c>
    </row>
    <row r="213" spans="1:3">
      <c r="A213" s="26" t="s">
        <v>2947</v>
      </c>
      <c r="B213" s="26">
        <v>41789</v>
      </c>
    </row>
    <row r="214" spans="1:3">
      <c r="A214" s="26" t="s">
        <v>2948</v>
      </c>
      <c r="B214" s="26">
        <v>41789</v>
      </c>
      <c r="C214" s="26">
        <v>300</v>
      </c>
    </row>
    <row r="215" spans="1:3">
      <c r="A215" s="26" t="s">
        <v>2949</v>
      </c>
      <c r="B215" s="26">
        <v>41789</v>
      </c>
    </row>
    <row r="216" spans="1:3">
      <c r="A216" s="26" t="s">
        <v>2950</v>
      </c>
      <c r="B216" s="26">
        <v>41789</v>
      </c>
    </row>
    <row r="217" spans="1:3">
      <c r="A217" s="26" t="s">
        <v>2951</v>
      </c>
      <c r="B217" s="26">
        <v>41789</v>
      </c>
    </row>
    <row r="218" spans="1:3">
      <c r="A218" s="26" t="s">
        <v>2952</v>
      </c>
      <c r="B218" s="26">
        <v>41789</v>
      </c>
    </row>
    <row r="219" spans="1:3">
      <c r="A219" s="26" t="s">
        <v>2953</v>
      </c>
      <c r="B219" s="26">
        <v>41789</v>
      </c>
    </row>
    <row r="220" spans="1:3">
      <c r="A220" s="26" t="s">
        <v>2954</v>
      </c>
      <c r="B220" s="26">
        <v>41789</v>
      </c>
    </row>
    <row r="221" spans="1:3">
      <c r="A221" s="26" t="s">
        <v>2955</v>
      </c>
      <c r="B221" s="26">
        <v>41789</v>
      </c>
    </row>
    <row r="222" spans="1:3">
      <c r="A222" s="26" t="s">
        <v>2956</v>
      </c>
      <c r="B222" s="26">
        <v>41789</v>
      </c>
    </row>
    <row r="223" spans="1:3">
      <c r="A223" s="26" t="s">
        <v>2957</v>
      </c>
      <c r="B223" s="26">
        <v>41789</v>
      </c>
    </row>
    <row r="224" spans="1:3">
      <c r="A224" s="26" t="s">
        <v>2958</v>
      </c>
      <c r="B224" s="26">
        <v>41789</v>
      </c>
    </row>
    <row r="225" spans="1:3">
      <c r="A225" s="26" t="s">
        <v>2959</v>
      </c>
      <c r="B225" s="26">
        <v>41789</v>
      </c>
      <c r="C225" s="26">
        <v>300</v>
      </c>
    </row>
    <row r="226" spans="1:3">
      <c r="A226" s="26" t="s">
        <v>2960</v>
      </c>
      <c r="B226" s="26">
        <v>41789</v>
      </c>
    </row>
    <row r="227" spans="1:3">
      <c r="A227" s="26" t="s">
        <v>2961</v>
      </c>
      <c r="B227" s="26">
        <v>41789</v>
      </c>
    </row>
    <row r="228" spans="1:3">
      <c r="A228" s="26" t="s">
        <v>2962</v>
      </c>
      <c r="B228" s="26">
        <v>41789</v>
      </c>
    </row>
    <row r="229" spans="1:3">
      <c r="A229" s="26" t="s">
        <v>2963</v>
      </c>
      <c r="B229" s="26">
        <v>41789</v>
      </c>
    </row>
    <row r="230" spans="1:3">
      <c r="A230" s="26" t="s">
        <v>2964</v>
      </c>
      <c r="B230" s="26">
        <v>41789</v>
      </c>
    </row>
    <row r="231" spans="1:3">
      <c r="A231" s="26" t="s">
        <v>2965</v>
      </c>
      <c r="B231" s="26">
        <v>41789</v>
      </c>
    </row>
    <row r="232" spans="1:3">
      <c r="A232" s="26" t="s">
        <v>2966</v>
      </c>
      <c r="B232" s="26">
        <v>41789</v>
      </c>
    </row>
    <row r="233" spans="1:3">
      <c r="A233" s="26" t="s">
        <v>2967</v>
      </c>
      <c r="B233" s="26">
        <v>41789</v>
      </c>
    </row>
    <row r="234" spans="1:3">
      <c r="A234" s="26" t="s">
        <v>2968</v>
      </c>
      <c r="B234" s="26">
        <v>41789</v>
      </c>
    </row>
    <row r="235" spans="1:3">
      <c r="A235" s="26" t="s">
        <v>2969</v>
      </c>
      <c r="B235" s="26">
        <v>41789</v>
      </c>
    </row>
    <row r="236" spans="1:3">
      <c r="A236" s="26" t="s">
        <v>2970</v>
      </c>
      <c r="B236" s="26">
        <v>41789</v>
      </c>
      <c r="C236" s="26">
        <v>300</v>
      </c>
    </row>
    <row r="237" spans="1:3">
      <c r="A237" s="26" t="s">
        <v>2971</v>
      </c>
      <c r="B237" s="26">
        <v>41789</v>
      </c>
    </row>
    <row r="238" spans="1:3">
      <c r="A238" s="26" t="s">
        <v>2972</v>
      </c>
      <c r="B238" s="26">
        <v>41789</v>
      </c>
    </row>
    <row r="239" spans="1:3">
      <c r="A239" s="26" t="s">
        <v>2973</v>
      </c>
      <c r="B239" s="26">
        <v>41789</v>
      </c>
    </row>
    <row r="240" spans="1:3">
      <c r="A240" s="26" t="s">
        <v>2974</v>
      </c>
      <c r="B240" s="26">
        <v>41789</v>
      </c>
    </row>
    <row r="241" spans="1:3">
      <c r="A241" s="26" t="s">
        <v>2975</v>
      </c>
      <c r="B241" s="26">
        <v>41789</v>
      </c>
    </row>
    <row r="242" spans="1:3">
      <c r="A242" s="26" t="s">
        <v>2976</v>
      </c>
      <c r="B242" s="26">
        <v>41789</v>
      </c>
    </row>
    <row r="243" spans="1:3">
      <c r="A243" s="26" t="s">
        <v>2977</v>
      </c>
      <c r="B243" s="26">
        <v>41789</v>
      </c>
    </row>
    <row r="244" spans="1:3">
      <c r="A244" s="26" t="s">
        <v>2978</v>
      </c>
      <c r="B244" s="26">
        <v>41789</v>
      </c>
    </row>
    <row r="245" spans="1:3">
      <c r="A245" s="26" t="s">
        <v>2979</v>
      </c>
      <c r="B245" s="26">
        <v>41789</v>
      </c>
    </row>
    <row r="246" spans="1:3">
      <c r="A246" s="26" t="s">
        <v>2980</v>
      </c>
      <c r="B246" s="26">
        <v>41789</v>
      </c>
    </row>
    <row r="247" spans="1:3">
      <c r="A247" s="26" t="s">
        <v>2981</v>
      </c>
      <c r="B247" s="26">
        <v>41789</v>
      </c>
      <c r="C247" s="26">
        <v>299</v>
      </c>
    </row>
    <row r="248" spans="1:3">
      <c r="A248" s="26" t="s">
        <v>2982</v>
      </c>
      <c r="B248" s="26">
        <v>41789</v>
      </c>
    </row>
    <row r="249" spans="1:3">
      <c r="A249" s="26" t="s">
        <v>2983</v>
      </c>
      <c r="B249" s="26">
        <v>41789</v>
      </c>
    </row>
    <row r="250" spans="1:3">
      <c r="A250" s="26" t="s">
        <v>2984</v>
      </c>
      <c r="B250" s="26">
        <v>41789</v>
      </c>
    </row>
    <row r="251" spans="1:3">
      <c r="A251" s="26" t="s">
        <v>2985</v>
      </c>
      <c r="B251" s="26">
        <v>41789</v>
      </c>
    </row>
    <row r="252" spans="1:3">
      <c r="A252" s="26" t="s">
        <v>2986</v>
      </c>
      <c r="B252" s="26">
        <v>41789</v>
      </c>
    </row>
    <row r="253" spans="1:3">
      <c r="A253" s="26" t="s">
        <v>2987</v>
      </c>
      <c r="B253" s="26">
        <v>41789</v>
      </c>
    </row>
    <row r="254" spans="1:3">
      <c r="A254" s="26" t="s">
        <v>2988</v>
      </c>
      <c r="B254" s="26">
        <v>41789</v>
      </c>
    </row>
    <row r="255" spans="1:3">
      <c r="A255" s="26" t="s">
        <v>2989</v>
      </c>
      <c r="B255" s="26">
        <v>41789</v>
      </c>
    </row>
    <row r="256" spans="1:3">
      <c r="A256" s="26" t="s">
        <v>2990</v>
      </c>
      <c r="B256" s="26">
        <v>41789</v>
      </c>
    </row>
    <row r="257" spans="1:3">
      <c r="A257" s="26" t="s">
        <v>2991</v>
      </c>
      <c r="B257" s="26">
        <v>41789</v>
      </c>
    </row>
    <row r="258" spans="1:3">
      <c r="A258" s="26" t="s">
        <v>2992</v>
      </c>
      <c r="B258" s="26">
        <v>41792</v>
      </c>
    </row>
    <row r="259" spans="1:3">
      <c r="A259" s="26" t="s">
        <v>2993</v>
      </c>
      <c r="B259" s="26">
        <v>41792</v>
      </c>
    </row>
    <row r="260" spans="1:3">
      <c r="A260" s="26" t="s">
        <v>2994</v>
      </c>
      <c r="B260" s="26">
        <v>41792</v>
      </c>
      <c r="C260" s="26">
        <v>1000</v>
      </c>
    </row>
    <row r="261" spans="1:3">
      <c r="A261" s="26" t="s">
        <v>2995</v>
      </c>
      <c r="B261" s="26">
        <v>41792</v>
      </c>
    </row>
    <row r="262" spans="1:3">
      <c r="A262" s="26" t="s">
        <v>2996</v>
      </c>
      <c r="B262" s="26">
        <v>41792</v>
      </c>
    </row>
    <row r="263" spans="1:3">
      <c r="A263" s="26" t="s">
        <v>2997</v>
      </c>
      <c r="B263" s="26">
        <v>41792</v>
      </c>
    </row>
    <row r="264" spans="1:3">
      <c r="A264" s="26" t="s">
        <v>2998</v>
      </c>
      <c r="B264" s="26">
        <v>41792</v>
      </c>
    </row>
    <row r="265" spans="1:3">
      <c r="A265" s="26" t="s">
        <v>2999</v>
      </c>
      <c r="B265" s="26">
        <v>41792</v>
      </c>
    </row>
    <row r="266" spans="1:3">
      <c r="A266" s="26" t="s">
        <v>3000</v>
      </c>
      <c r="B266" s="26">
        <v>41792</v>
      </c>
    </row>
    <row r="267" spans="1:3">
      <c r="A267" s="26" t="s">
        <v>3001</v>
      </c>
      <c r="B267" s="26">
        <v>41792</v>
      </c>
    </row>
    <row r="268" spans="1:3">
      <c r="A268" s="26" t="s">
        <v>3002</v>
      </c>
      <c r="B268" s="26">
        <v>41792</v>
      </c>
    </row>
    <row r="269" spans="1:3">
      <c r="A269" s="26" t="s">
        <v>3028</v>
      </c>
      <c r="B269" s="26">
        <v>41795</v>
      </c>
      <c r="C269" s="26">
        <v>3000</v>
      </c>
    </row>
    <row r="270" spans="1:3">
      <c r="A270" s="26" t="s">
        <v>3029</v>
      </c>
      <c r="B270" s="26">
        <v>41795</v>
      </c>
    </row>
    <row r="271" spans="1:3">
      <c r="A271" s="26" t="s">
        <v>3030</v>
      </c>
      <c r="B271" s="26">
        <v>41795</v>
      </c>
    </row>
    <row r="272" spans="1:3">
      <c r="A272" s="26" t="s">
        <v>3031</v>
      </c>
      <c r="B272" s="26">
        <v>41795</v>
      </c>
    </row>
    <row r="273" spans="1:3">
      <c r="A273" s="26" t="s">
        <v>3032</v>
      </c>
      <c r="B273" s="26">
        <v>41795</v>
      </c>
    </row>
    <row r="274" spans="1:3">
      <c r="A274" s="26" t="s">
        <v>3033</v>
      </c>
      <c r="B274" s="26">
        <v>41795</v>
      </c>
    </row>
    <row r="275" spans="1:3">
      <c r="A275" s="26" t="s">
        <v>3034</v>
      </c>
      <c r="B275" s="26">
        <v>41795</v>
      </c>
    </row>
    <row r="276" spans="1:3">
      <c r="A276" s="26" t="s">
        <v>3035</v>
      </c>
      <c r="B276" s="26">
        <v>41795</v>
      </c>
    </row>
    <row r="277" spans="1:3">
      <c r="A277" s="26" t="s">
        <v>3036</v>
      </c>
      <c r="B277" s="26">
        <v>41795</v>
      </c>
    </row>
    <row r="278" spans="1:3">
      <c r="A278" s="26" t="s">
        <v>3037</v>
      </c>
      <c r="B278" s="26">
        <v>41795</v>
      </c>
    </row>
    <row r="279" spans="1:3">
      <c r="A279" s="26" t="s">
        <v>3038</v>
      </c>
      <c r="B279" s="26">
        <v>41795</v>
      </c>
    </row>
    <row r="280" spans="1:3">
      <c r="A280" s="26" t="s">
        <v>3039</v>
      </c>
      <c r="B280" s="26">
        <v>41795</v>
      </c>
      <c r="C280" s="26">
        <v>999</v>
      </c>
    </row>
    <row r="281" spans="1:3">
      <c r="A281" s="26" t="s">
        <v>3040</v>
      </c>
      <c r="B281" s="26">
        <v>41795</v>
      </c>
    </row>
    <row r="282" spans="1:3">
      <c r="A282" s="26" t="s">
        <v>3041</v>
      </c>
      <c r="B282" s="26">
        <v>41795</v>
      </c>
    </row>
    <row r="283" spans="1:3">
      <c r="A283" s="26" t="s">
        <v>3042</v>
      </c>
      <c r="B283" s="26">
        <v>41795</v>
      </c>
    </row>
    <row r="284" spans="1:3">
      <c r="A284" s="26" t="s">
        <v>3043</v>
      </c>
      <c r="B284" s="26">
        <v>41795</v>
      </c>
    </row>
    <row r="285" spans="1:3">
      <c r="A285" s="26" t="s">
        <v>3044</v>
      </c>
      <c r="B285" s="26">
        <v>41795</v>
      </c>
    </row>
    <row r="286" spans="1:3">
      <c r="A286" s="26" t="s">
        <v>3045</v>
      </c>
      <c r="B286" s="26">
        <v>41795</v>
      </c>
    </row>
    <row r="287" spans="1:3">
      <c r="A287" s="26" t="s">
        <v>3046</v>
      </c>
      <c r="B287" s="26">
        <v>41795</v>
      </c>
    </row>
    <row r="288" spans="1:3">
      <c r="A288" s="26" t="s">
        <v>3047</v>
      </c>
      <c r="B288" s="26">
        <v>41795</v>
      </c>
    </row>
    <row r="289" spans="1:3">
      <c r="A289" s="26" t="s">
        <v>3048</v>
      </c>
      <c r="B289" s="26">
        <v>41795</v>
      </c>
    </row>
    <row r="290" spans="1:3">
      <c r="A290" s="26" t="s">
        <v>3049</v>
      </c>
      <c r="B290" s="26">
        <v>41795</v>
      </c>
    </row>
    <row r="291" spans="1:3">
      <c r="A291" s="26" t="s">
        <v>3050</v>
      </c>
      <c r="B291" s="26">
        <v>41802</v>
      </c>
      <c r="C291" s="26">
        <v>514</v>
      </c>
    </row>
    <row r="292" spans="1:3">
      <c r="A292" s="26" t="s">
        <v>3051</v>
      </c>
      <c r="B292" s="26">
        <v>41802</v>
      </c>
    </row>
    <row r="293" spans="1:3">
      <c r="A293" s="26" t="s">
        <v>3052</v>
      </c>
      <c r="B293" s="26">
        <v>41802</v>
      </c>
    </row>
    <row r="294" spans="1:3">
      <c r="A294" s="26" t="s">
        <v>3053</v>
      </c>
      <c r="B294" s="26">
        <v>41802</v>
      </c>
    </row>
    <row r="295" spans="1:3">
      <c r="A295" s="26" t="s">
        <v>3054</v>
      </c>
      <c r="B295" s="26">
        <v>41802</v>
      </c>
    </row>
    <row r="296" spans="1:3">
      <c r="A296" s="26" t="s">
        <v>3055</v>
      </c>
      <c r="B296" s="26">
        <v>41802</v>
      </c>
    </row>
    <row r="297" spans="1:3">
      <c r="A297" s="26" t="s">
        <v>3056</v>
      </c>
      <c r="B297" s="26">
        <v>41802</v>
      </c>
    </row>
    <row r="298" spans="1:3">
      <c r="A298" s="26" t="s">
        <v>3057</v>
      </c>
      <c r="B298" s="26">
        <v>41802</v>
      </c>
    </row>
    <row r="299" spans="1:3">
      <c r="A299" s="26" t="s">
        <v>3058</v>
      </c>
      <c r="B299" s="26">
        <v>41802</v>
      </c>
    </row>
    <row r="300" spans="1:3">
      <c r="A300" s="26" t="s">
        <v>3059</v>
      </c>
      <c r="B300" s="26">
        <v>41802</v>
      </c>
    </row>
    <row r="301" spans="1:3">
      <c r="A301" s="26" t="s">
        <v>3060</v>
      </c>
      <c r="B301" s="26">
        <v>41802</v>
      </c>
    </row>
    <row r="302" spans="1:3">
      <c r="A302" s="26" t="s">
        <v>3061</v>
      </c>
      <c r="B302" s="26">
        <v>41802</v>
      </c>
      <c r="C302" s="26">
        <v>947</v>
      </c>
    </row>
    <row r="303" spans="1:3">
      <c r="A303" s="26" t="s">
        <v>3062</v>
      </c>
      <c r="B303" s="26">
        <v>41802</v>
      </c>
    </row>
    <row r="304" spans="1:3">
      <c r="A304" s="26" t="s">
        <v>3063</v>
      </c>
      <c r="B304" s="26">
        <v>41802</v>
      </c>
    </row>
    <row r="305" spans="1:3">
      <c r="A305" s="26" t="s">
        <v>3064</v>
      </c>
      <c r="B305" s="26">
        <v>41802</v>
      </c>
    </row>
    <row r="306" spans="1:3">
      <c r="A306" s="26" t="s">
        <v>3065</v>
      </c>
      <c r="B306" s="26">
        <v>41802</v>
      </c>
    </row>
    <row r="307" spans="1:3">
      <c r="A307" s="26" t="s">
        <v>3066</v>
      </c>
      <c r="B307" s="26">
        <v>41802</v>
      </c>
    </row>
    <row r="308" spans="1:3">
      <c r="A308" s="26" t="s">
        <v>3067</v>
      </c>
      <c r="B308" s="26">
        <v>41802</v>
      </c>
    </row>
    <row r="309" spans="1:3">
      <c r="A309" s="26" t="s">
        <v>3068</v>
      </c>
      <c r="B309" s="26">
        <v>41802</v>
      </c>
    </row>
    <row r="310" spans="1:3">
      <c r="A310" s="26" t="s">
        <v>3069</v>
      </c>
      <c r="B310" s="26">
        <v>41802</v>
      </c>
    </row>
    <row r="311" spans="1:3">
      <c r="A311" s="26" t="s">
        <v>3070</v>
      </c>
      <c r="B311" s="26">
        <v>41802</v>
      </c>
    </row>
    <row r="312" spans="1:3">
      <c r="A312" s="26" t="s">
        <v>3071</v>
      </c>
      <c r="B312" s="26">
        <v>41802</v>
      </c>
    </row>
    <row r="313" spans="1:3">
      <c r="A313" s="26" t="s">
        <v>3072</v>
      </c>
      <c r="B313" s="26">
        <v>41802</v>
      </c>
    </row>
    <row r="314" spans="1:3">
      <c r="A314" s="26" t="s">
        <v>3073</v>
      </c>
      <c r="B314" s="26">
        <v>41802</v>
      </c>
    </row>
    <row r="315" spans="1:3">
      <c r="A315" s="26" t="s">
        <v>3074</v>
      </c>
      <c r="B315" s="26">
        <v>41802</v>
      </c>
    </row>
    <row r="316" spans="1:3">
      <c r="A316" s="26" t="s">
        <v>3075</v>
      </c>
      <c r="B316" s="26">
        <v>41802</v>
      </c>
      <c r="C316" s="26">
        <v>400</v>
      </c>
    </row>
    <row r="317" spans="1:3">
      <c r="A317" s="26" t="s">
        <v>3076</v>
      </c>
      <c r="B317" s="26">
        <v>41802</v>
      </c>
    </row>
    <row r="318" spans="1:3">
      <c r="A318" s="26" t="s">
        <v>3077</v>
      </c>
      <c r="B318" s="26">
        <v>41802</v>
      </c>
    </row>
    <row r="319" spans="1:3">
      <c r="A319" s="26" t="s">
        <v>3078</v>
      </c>
      <c r="B319" s="26">
        <v>41802</v>
      </c>
    </row>
    <row r="320" spans="1:3">
      <c r="A320" s="26" t="s">
        <v>3079</v>
      </c>
      <c r="B320" s="26">
        <v>41802</v>
      </c>
    </row>
    <row r="321" spans="1:3">
      <c r="A321" s="26" t="s">
        <v>3080</v>
      </c>
      <c r="B321" s="26">
        <v>41802</v>
      </c>
    </row>
    <row r="322" spans="1:3">
      <c r="A322" s="26" t="s">
        <v>3081</v>
      </c>
      <c r="B322" s="26">
        <v>41802</v>
      </c>
    </row>
    <row r="323" spans="1:3">
      <c r="A323" s="26" t="s">
        <v>3082</v>
      </c>
      <c r="B323" s="26">
        <v>41802</v>
      </c>
    </row>
    <row r="324" spans="1:3">
      <c r="A324" s="26" t="s">
        <v>3083</v>
      </c>
      <c r="B324" s="26">
        <v>41803</v>
      </c>
    </row>
    <row r="325" spans="1:3">
      <c r="A325" s="26" t="s">
        <v>3084</v>
      </c>
      <c r="B325" s="26">
        <v>41803</v>
      </c>
    </row>
    <row r="326" spans="1:3">
      <c r="A326" s="26" t="s">
        <v>3085</v>
      </c>
      <c r="B326" s="26">
        <v>41803</v>
      </c>
      <c r="C326" s="26">
        <v>1000</v>
      </c>
    </row>
    <row r="327" spans="1:3">
      <c r="A327" s="26" t="s">
        <v>3086</v>
      </c>
      <c r="B327" s="26">
        <v>41803</v>
      </c>
      <c r="C327" s="26">
        <v>1000</v>
      </c>
    </row>
    <row r="328" spans="1:3">
      <c r="A328" s="26" t="s">
        <v>3087</v>
      </c>
      <c r="B328" s="26">
        <v>41803</v>
      </c>
    </row>
    <row r="329" spans="1:3">
      <c r="A329" s="26" t="s">
        <v>3088</v>
      </c>
      <c r="B329" s="26">
        <v>41803</v>
      </c>
    </row>
    <row r="330" spans="1:3">
      <c r="A330" s="26" t="s">
        <v>3089</v>
      </c>
      <c r="B330" s="26">
        <v>41803</v>
      </c>
    </row>
    <row r="331" spans="1:3">
      <c r="A331" s="26" t="s">
        <v>3090</v>
      </c>
      <c r="B331" s="26">
        <v>41803</v>
      </c>
    </row>
    <row r="332" spans="1:3">
      <c r="A332" s="26" t="s">
        <v>3091</v>
      </c>
      <c r="B332" s="26">
        <v>41803</v>
      </c>
    </row>
    <row r="333" spans="1:3">
      <c r="A333" s="26" t="s">
        <v>3092</v>
      </c>
      <c r="B333" s="26">
        <v>41803</v>
      </c>
    </row>
    <row r="334" spans="1:3">
      <c r="A334" s="26" t="s">
        <v>3093</v>
      </c>
      <c r="B334" s="26">
        <v>41803</v>
      </c>
    </row>
    <row r="335" spans="1:3">
      <c r="A335" s="26" t="s">
        <v>3094</v>
      </c>
      <c r="B335" s="26">
        <v>41803</v>
      </c>
      <c r="C335" s="26">
        <v>1179</v>
      </c>
    </row>
    <row r="336" spans="1:3">
      <c r="A336" s="26" t="s">
        <v>3095</v>
      </c>
      <c r="B336" s="26">
        <v>41803</v>
      </c>
    </row>
    <row r="337" spans="1:3">
      <c r="A337" s="26" t="s">
        <v>3096</v>
      </c>
      <c r="B337" s="26">
        <v>41803</v>
      </c>
    </row>
    <row r="338" spans="1:3">
      <c r="A338" s="26" t="s">
        <v>3097</v>
      </c>
      <c r="B338" s="26">
        <v>41803</v>
      </c>
    </row>
    <row r="339" spans="1:3">
      <c r="A339" s="26" t="s">
        <v>3098</v>
      </c>
      <c r="B339" s="26">
        <v>41803</v>
      </c>
    </row>
    <row r="340" spans="1:3">
      <c r="A340" s="26" t="s">
        <v>3099</v>
      </c>
      <c r="B340" s="26">
        <v>41803</v>
      </c>
    </row>
    <row r="341" spans="1:3">
      <c r="A341" s="26" t="s">
        <v>3100</v>
      </c>
      <c r="B341" s="26">
        <v>41803</v>
      </c>
    </row>
    <row r="342" spans="1:3">
      <c r="A342" s="26" t="s">
        <v>3101</v>
      </c>
      <c r="B342" s="26">
        <v>41803</v>
      </c>
    </row>
    <row r="343" spans="1:3">
      <c r="A343" s="26" t="s">
        <v>3102</v>
      </c>
      <c r="B343" s="26">
        <v>41803</v>
      </c>
    </row>
    <row r="344" spans="1:3">
      <c r="A344" s="26" t="s">
        <v>3103</v>
      </c>
      <c r="B344" s="26">
        <v>41803</v>
      </c>
    </row>
    <row r="345" spans="1:3">
      <c r="A345" s="26" t="s">
        <v>3104</v>
      </c>
      <c r="B345" s="26">
        <v>41803</v>
      </c>
    </row>
    <row r="346" spans="1:3">
      <c r="A346" s="26" t="s">
        <v>3105</v>
      </c>
      <c r="B346" s="26">
        <v>41803</v>
      </c>
      <c r="C346" s="26">
        <v>1200</v>
      </c>
    </row>
    <row r="347" spans="1:3">
      <c r="A347" s="26" t="s">
        <v>3106</v>
      </c>
      <c r="B347" s="26">
        <v>41803</v>
      </c>
    </row>
    <row r="348" spans="1:3">
      <c r="A348" s="26" t="s">
        <v>3107</v>
      </c>
      <c r="B348" s="26">
        <v>41803</v>
      </c>
    </row>
    <row r="349" spans="1:3">
      <c r="A349" s="26" t="s">
        <v>3108</v>
      </c>
      <c r="B349" s="26">
        <v>41803</v>
      </c>
    </row>
    <row r="350" spans="1:3">
      <c r="A350" s="26" t="s">
        <v>3109</v>
      </c>
      <c r="B350" s="26">
        <v>41803</v>
      </c>
    </row>
    <row r="351" spans="1:3">
      <c r="A351" s="26" t="s">
        <v>3110</v>
      </c>
      <c r="B351" s="26">
        <v>41803</v>
      </c>
    </row>
    <row r="352" spans="1:3">
      <c r="A352" s="26" t="s">
        <v>3111</v>
      </c>
      <c r="B352" s="26">
        <v>41803</v>
      </c>
    </row>
    <row r="353" spans="1:3">
      <c r="A353" s="26" t="s">
        <v>3112</v>
      </c>
      <c r="B353" s="26">
        <v>41803</v>
      </c>
    </row>
    <row r="354" spans="1:3">
      <c r="A354" s="26" t="s">
        <v>3113</v>
      </c>
      <c r="B354" s="26">
        <v>41803</v>
      </c>
    </row>
    <row r="355" spans="1:3">
      <c r="A355" s="26" t="s">
        <v>3114</v>
      </c>
      <c r="B355" s="26">
        <v>41803</v>
      </c>
    </row>
    <row r="356" spans="1:3">
      <c r="A356" s="26" t="s">
        <v>3115</v>
      </c>
      <c r="B356" s="26">
        <v>41803</v>
      </c>
    </row>
    <row r="357" spans="1:3">
      <c r="A357" s="26" t="s">
        <v>3116</v>
      </c>
      <c r="B357" s="26">
        <v>41803</v>
      </c>
      <c r="C357" s="26">
        <v>701</v>
      </c>
    </row>
    <row r="358" spans="1:3">
      <c r="A358" s="26" t="s">
        <v>3117</v>
      </c>
      <c r="B358" s="26">
        <v>41803</v>
      </c>
    </row>
    <row r="359" spans="1:3">
      <c r="A359" s="26" t="s">
        <v>3118</v>
      </c>
      <c r="B359" s="26">
        <v>41803</v>
      </c>
    </row>
    <row r="360" spans="1:3">
      <c r="A360" s="26" t="s">
        <v>3119</v>
      </c>
      <c r="B360" s="26">
        <v>41803</v>
      </c>
    </row>
    <row r="361" spans="1:3">
      <c r="A361" s="26" t="s">
        <v>3120</v>
      </c>
      <c r="B361" s="26">
        <v>41803</v>
      </c>
    </row>
    <row r="362" spans="1:3">
      <c r="A362" s="26" t="s">
        <v>3121</v>
      </c>
      <c r="B362" s="26">
        <v>41803</v>
      </c>
    </row>
    <row r="363" spans="1:3">
      <c r="A363" s="26" t="s">
        <v>3122</v>
      </c>
      <c r="B363" s="26">
        <v>41803</v>
      </c>
    </row>
    <row r="364" spans="1:3">
      <c r="A364" s="26" t="s">
        <v>3123</v>
      </c>
      <c r="B364" s="26">
        <v>41803</v>
      </c>
    </row>
    <row r="365" spans="1:3">
      <c r="A365" s="26" t="s">
        <v>3124</v>
      </c>
      <c r="B365" s="26">
        <v>41803</v>
      </c>
    </row>
    <row r="366" spans="1:3">
      <c r="A366" s="26" t="s">
        <v>3125</v>
      </c>
      <c r="B366" s="26">
        <v>41803</v>
      </c>
    </row>
    <row r="367" spans="1:3">
      <c r="A367" s="26" t="s">
        <v>3126</v>
      </c>
      <c r="B367" s="26">
        <v>41803</v>
      </c>
    </row>
    <row r="368" spans="1:3">
      <c r="A368" s="26" t="s">
        <v>3127</v>
      </c>
      <c r="B368" s="26">
        <v>41803</v>
      </c>
      <c r="C368" s="26">
        <v>888</v>
      </c>
    </row>
    <row r="369" spans="1:3">
      <c r="A369" s="26" t="s">
        <v>3128</v>
      </c>
      <c r="B369" s="26">
        <v>41803</v>
      </c>
    </row>
    <row r="370" spans="1:3">
      <c r="A370" s="26" t="s">
        <v>3129</v>
      </c>
      <c r="B370" s="26">
        <v>41803</v>
      </c>
    </row>
    <row r="371" spans="1:3">
      <c r="A371" s="26" t="s">
        <v>3130</v>
      </c>
      <c r="B371" s="26">
        <v>41803</v>
      </c>
    </row>
    <row r="372" spans="1:3">
      <c r="A372" s="26" t="s">
        <v>3131</v>
      </c>
      <c r="B372" s="26">
        <v>41803</v>
      </c>
    </row>
    <row r="373" spans="1:3">
      <c r="A373" s="26" t="s">
        <v>3132</v>
      </c>
      <c r="B373" s="26">
        <v>41803</v>
      </c>
    </row>
    <row r="374" spans="1:3">
      <c r="A374" s="26" t="s">
        <v>3133</v>
      </c>
      <c r="B374" s="26">
        <v>41803</v>
      </c>
    </row>
    <row r="375" spans="1:3">
      <c r="A375" s="26" t="s">
        <v>3134</v>
      </c>
      <c r="B375" s="26">
        <v>41803</v>
      </c>
    </row>
    <row r="376" spans="1:3">
      <c r="A376" s="26" t="s">
        <v>3135</v>
      </c>
      <c r="B376" s="26">
        <v>41803</v>
      </c>
    </row>
    <row r="377" spans="1:3">
      <c r="A377" s="26" t="s">
        <v>3136</v>
      </c>
      <c r="B377" s="26">
        <v>41803</v>
      </c>
    </row>
    <row r="378" spans="1:3">
      <c r="A378" s="26" t="s">
        <v>3137</v>
      </c>
      <c r="B378" s="26">
        <v>41803</v>
      </c>
    </row>
    <row r="379" spans="1:3">
      <c r="A379" s="26" t="s">
        <v>3138</v>
      </c>
      <c r="B379" s="26">
        <v>41803</v>
      </c>
      <c r="C379" s="26">
        <v>703</v>
      </c>
    </row>
    <row r="380" spans="1:3">
      <c r="A380" s="26" t="s">
        <v>3139</v>
      </c>
      <c r="B380" s="26">
        <v>41803</v>
      </c>
    </row>
    <row r="381" spans="1:3">
      <c r="A381" s="26" t="s">
        <v>3140</v>
      </c>
      <c r="B381" s="26">
        <v>41803</v>
      </c>
    </row>
    <row r="382" spans="1:3">
      <c r="A382" s="26" t="s">
        <v>3141</v>
      </c>
      <c r="B382" s="26">
        <v>41803</v>
      </c>
    </row>
    <row r="383" spans="1:3">
      <c r="A383" s="26" t="s">
        <v>3142</v>
      </c>
      <c r="B383" s="26">
        <v>41803</v>
      </c>
    </row>
    <row r="384" spans="1:3">
      <c r="A384" s="26" t="s">
        <v>3143</v>
      </c>
      <c r="B384" s="26">
        <v>41803</v>
      </c>
    </row>
    <row r="385" spans="1:3">
      <c r="A385" s="26" t="s">
        <v>3144</v>
      </c>
      <c r="B385" s="26">
        <v>41803</v>
      </c>
    </row>
    <row r="386" spans="1:3">
      <c r="A386" s="26" t="s">
        <v>3145</v>
      </c>
      <c r="B386" s="26">
        <v>41803</v>
      </c>
    </row>
    <row r="387" spans="1:3">
      <c r="A387" s="26" t="s">
        <v>3146</v>
      </c>
      <c r="B387" s="26">
        <v>41803</v>
      </c>
    </row>
    <row r="388" spans="1:3">
      <c r="A388" s="26" t="s">
        <v>3147</v>
      </c>
      <c r="B388" s="26">
        <v>41803</v>
      </c>
    </row>
    <row r="389" spans="1:3">
      <c r="A389" s="26" t="s">
        <v>3148</v>
      </c>
      <c r="B389" s="26">
        <v>41803</v>
      </c>
    </row>
    <row r="390" spans="1:3">
      <c r="A390" s="26" t="s">
        <v>3149</v>
      </c>
      <c r="B390" s="26">
        <v>41803</v>
      </c>
      <c r="C390" s="26">
        <v>678</v>
      </c>
    </row>
    <row r="391" spans="1:3">
      <c r="A391" s="26" t="s">
        <v>3150</v>
      </c>
      <c r="B391" s="26">
        <v>41803</v>
      </c>
    </row>
    <row r="392" spans="1:3">
      <c r="A392" s="26" t="s">
        <v>3151</v>
      </c>
      <c r="B392" s="26">
        <v>41803</v>
      </c>
    </row>
    <row r="393" spans="1:3">
      <c r="A393" s="26" t="s">
        <v>3152</v>
      </c>
      <c r="B393" s="26">
        <v>41803</v>
      </c>
    </row>
    <row r="394" spans="1:3">
      <c r="A394" s="26" t="s">
        <v>3153</v>
      </c>
      <c r="B394" s="26">
        <v>41803</v>
      </c>
    </row>
    <row r="395" spans="1:3">
      <c r="A395" s="26" t="s">
        <v>3154</v>
      </c>
      <c r="B395" s="26">
        <v>41803</v>
      </c>
    </row>
    <row r="396" spans="1:3">
      <c r="A396" s="26" t="s">
        <v>3155</v>
      </c>
      <c r="B396" s="26">
        <v>41803</v>
      </c>
    </row>
    <row r="397" spans="1:3">
      <c r="A397" s="26" t="s">
        <v>3156</v>
      </c>
      <c r="B397" s="26">
        <v>41803</v>
      </c>
    </row>
    <row r="398" spans="1:3">
      <c r="A398" s="26" t="s">
        <v>3157</v>
      </c>
      <c r="B398" s="26">
        <v>41803</v>
      </c>
    </row>
    <row r="399" spans="1:3">
      <c r="A399" s="26" t="s">
        <v>3158</v>
      </c>
      <c r="B399" s="26">
        <v>41803</v>
      </c>
    </row>
    <row r="400" spans="1:3">
      <c r="A400" s="26" t="s">
        <v>3159</v>
      </c>
      <c r="B400" s="26">
        <v>41803</v>
      </c>
    </row>
    <row r="401" spans="1:3">
      <c r="A401" s="26" t="s">
        <v>3160</v>
      </c>
      <c r="B401" s="26">
        <v>41807</v>
      </c>
      <c r="C401" s="26">
        <v>971</v>
      </c>
    </row>
    <row r="402" spans="1:3">
      <c r="A402" s="26" t="s">
        <v>3161</v>
      </c>
      <c r="B402" s="26">
        <v>41807</v>
      </c>
    </row>
    <row r="403" spans="1:3">
      <c r="A403" s="26" t="s">
        <v>3162</v>
      </c>
      <c r="B403" s="26">
        <v>41807</v>
      </c>
    </row>
    <row r="404" spans="1:3">
      <c r="A404" s="26" t="s">
        <v>3163</v>
      </c>
      <c r="B404" s="26">
        <v>41807</v>
      </c>
    </row>
    <row r="405" spans="1:3">
      <c r="A405" s="26" t="s">
        <v>3164</v>
      </c>
      <c r="B405" s="26">
        <v>41807</v>
      </c>
    </row>
    <row r="406" spans="1:3">
      <c r="A406" s="26" t="s">
        <v>3165</v>
      </c>
      <c r="B406" s="26">
        <v>41807</v>
      </c>
    </row>
    <row r="407" spans="1:3">
      <c r="A407" s="26" t="s">
        <v>3166</v>
      </c>
      <c r="B407" s="26">
        <v>41807</v>
      </c>
    </row>
    <row r="408" spans="1:3">
      <c r="A408" s="26" t="s">
        <v>3167</v>
      </c>
      <c r="B408" s="26">
        <v>41807</v>
      </c>
    </row>
    <row r="409" spans="1:3">
      <c r="A409" s="26" t="s">
        <v>3168</v>
      </c>
      <c r="B409" s="26">
        <v>41807</v>
      </c>
    </row>
    <row r="410" spans="1:3">
      <c r="A410" s="26" t="s">
        <v>3169</v>
      </c>
      <c r="B410" s="26">
        <v>41807</v>
      </c>
    </row>
    <row r="411" spans="1:3">
      <c r="A411" s="26" t="s">
        <v>3170</v>
      </c>
      <c r="B411" s="26">
        <v>41807</v>
      </c>
    </row>
    <row r="412" spans="1:3">
      <c r="A412" s="26" t="s">
        <v>3171</v>
      </c>
      <c r="B412" s="26">
        <v>41807</v>
      </c>
      <c r="C412" s="26">
        <v>950</v>
      </c>
    </row>
    <row r="413" spans="1:3">
      <c r="A413" s="26" t="s">
        <v>3172</v>
      </c>
      <c r="B413" s="26">
        <v>41807</v>
      </c>
    </row>
    <row r="414" spans="1:3">
      <c r="A414" s="26" t="s">
        <v>3173</v>
      </c>
      <c r="B414" s="26">
        <v>41807</v>
      </c>
    </row>
    <row r="415" spans="1:3">
      <c r="A415" s="26" t="s">
        <v>3174</v>
      </c>
      <c r="B415" s="26">
        <v>41807</v>
      </c>
    </row>
    <row r="416" spans="1:3">
      <c r="A416" s="26" t="s">
        <v>3175</v>
      </c>
      <c r="B416" s="26">
        <v>41807</v>
      </c>
    </row>
    <row r="417" spans="1:3">
      <c r="A417" s="26" t="s">
        <v>3176</v>
      </c>
      <c r="B417" s="26">
        <v>41807</v>
      </c>
    </row>
    <row r="418" spans="1:3">
      <c r="A418" s="26" t="s">
        <v>3177</v>
      </c>
      <c r="B418" s="26">
        <v>41807</v>
      </c>
    </row>
    <row r="419" spans="1:3">
      <c r="A419" s="26" t="s">
        <v>3178</v>
      </c>
      <c r="B419" s="26">
        <v>41807</v>
      </c>
    </row>
    <row r="420" spans="1:3">
      <c r="A420" s="26" t="s">
        <v>3179</v>
      </c>
      <c r="B420" s="26">
        <v>41807</v>
      </c>
    </row>
    <row r="421" spans="1:3">
      <c r="A421" s="26" t="s">
        <v>3180</v>
      </c>
      <c r="B421" s="26">
        <v>41807</v>
      </c>
    </row>
    <row r="422" spans="1:3">
      <c r="A422" s="26" t="s">
        <v>3181</v>
      </c>
      <c r="B422" s="26">
        <v>41807</v>
      </c>
    </row>
    <row r="423" spans="1:3">
      <c r="A423" s="26" t="s">
        <v>3182</v>
      </c>
      <c r="B423" s="26">
        <v>41809</v>
      </c>
      <c r="C423" s="26">
        <v>1507</v>
      </c>
    </row>
    <row r="424" spans="1:3">
      <c r="A424" s="26" t="s">
        <v>3183</v>
      </c>
      <c r="B424" s="26">
        <v>41809</v>
      </c>
    </row>
    <row r="425" spans="1:3">
      <c r="A425" s="26" t="s">
        <v>3184</v>
      </c>
      <c r="B425" s="26">
        <v>41809</v>
      </c>
    </row>
    <row r="426" spans="1:3">
      <c r="A426" s="26" t="s">
        <v>3185</v>
      </c>
      <c r="B426" s="26">
        <v>41809</v>
      </c>
    </row>
    <row r="427" spans="1:3">
      <c r="A427" s="26" t="s">
        <v>3186</v>
      </c>
      <c r="B427" s="26">
        <v>41809</v>
      </c>
    </row>
    <row r="428" spans="1:3">
      <c r="A428" s="26" t="s">
        <v>3187</v>
      </c>
      <c r="B428" s="26">
        <v>41809</v>
      </c>
    </row>
    <row r="429" spans="1:3">
      <c r="A429" s="26" t="s">
        <v>3188</v>
      </c>
      <c r="B429" s="26">
        <v>41809</v>
      </c>
    </row>
    <row r="430" spans="1:3">
      <c r="A430" s="26" t="s">
        <v>3189</v>
      </c>
      <c r="B430" s="26">
        <v>41809</v>
      </c>
    </row>
    <row r="431" spans="1:3">
      <c r="A431" s="26" t="s">
        <v>3190</v>
      </c>
      <c r="B431" s="26">
        <v>41809</v>
      </c>
    </row>
    <row r="432" spans="1:3">
      <c r="A432" s="26" t="s">
        <v>3191</v>
      </c>
      <c r="B432" s="26">
        <v>41809</v>
      </c>
    </row>
    <row r="433" spans="1:3">
      <c r="A433" s="26" t="s">
        <v>3192</v>
      </c>
      <c r="B433" s="26">
        <v>41809</v>
      </c>
    </row>
    <row r="434" spans="1:3">
      <c r="A434" s="26" t="s">
        <v>3193</v>
      </c>
      <c r="B434" s="26">
        <v>41809</v>
      </c>
      <c r="C434" s="26">
        <v>1502</v>
      </c>
    </row>
    <row r="435" spans="1:3">
      <c r="A435" s="26" t="s">
        <v>3194</v>
      </c>
      <c r="B435" s="26">
        <v>41809</v>
      </c>
    </row>
    <row r="436" spans="1:3">
      <c r="A436" s="26" t="s">
        <v>3195</v>
      </c>
      <c r="B436" s="26">
        <v>41809</v>
      </c>
    </row>
    <row r="437" spans="1:3">
      <c r="A437" s="26" t="s">
        <v>3196</v>
      </c>
      <c r="B437" s="26">
        <v>41809</v>
      </c>
    </row>
    <row r="438" spans="1:3">
      <c r="A438" s="26" t="s">
        <v>3197</v>
      </c>
      <c r="B438" s="26">
        <v>41809</v>
      </c>
    </row>
    <row r="439" spans="1:3">
      <c r="A439" s="26" t="s">
        <v>3198</v>
      </c>
      <c r="B439" s="26">
        <v>41809</v>
      </c>
    </row>
    <row r="440" spans="1:3">
      <c r="A440" s="26" t="s">
        <v>3199</v>
      </c>
      <c r="B440" s="26">
        <v>41809</v>
      </c>
    </row>
    <row r="441" spans="1:3">
      <c r="A441" s="26" t="s">
        <v>3200</v>
      </c>
      <c r="B441" s="26">
        <v>41809</v>
      </c>
    </row>
    <row r="442" spans="1:3">
      <c r="A442" s="26" t="s">
        <v>3201</v>
      </c>
      <c r="B442" s="26">
        <v>41809</v>
      </c>
    </row>
    <row r="443" spans="1:3">
      <c r="A443" s="26" t="s">
        <v>3202</v>
      </c>
      <c r="B443" s="26">
        <v>41809</v>
      </c>
    </row>
    <row r="444" spans="1:3">
      <c r="A444" s="26" t="s">
        <v>3203</v>
      </c>
      <c r="B444" s="26">
        <v>41809</v>
      </c>
    </row>
    <row r="445" spans="1:3">
      <c r="A445" s="26" t="s">
        <v>3204</v>
      </c>
      <c r="B445" s="26">
        <v>41809</v>
      </c>
    </row>
    <row r="446" spans="1:3">
      <c r="A446" s="26" t="s">
        <v>3205</v>
      </c>
      <c r="B446" s="26">
        <v>41809</v>
      </c>
    </row>
    <row r="447" spans="1:3">
      <c r="A447" s="26" t="s">
        <v>3206</v>
      </c>
      <c r="B447" s="26">
        <v>41809</v>
      </c>
      <c r="C447" s="26">
        <v>701</v>
      </c>
    </row>
    <row r="448" spans="1:3">
      <c r="A448" s="26" t="s">
        <v>3207</v>
      </c>
      <c r="B448" s="26">
        <v>41809</v>
      </c>
      <c r="C448" s="26">
        <v>803</v>
      </c>
    </row>
    <row r="449" spans="1:3">
      <c r="A449" s="26" t="s">
        <v>3208</v>
      </c>
      <c r="B449" s="26">
        <v>41809</v>
      </c>
    </row>
    <row r="450" spans="1:3">
      <c r="A450" s="26" t="s">
        <v>3209</v>
      </c>
      <c r="B450" s="26">
        <v>41809</v>
      </c>
    </row>
    <row r="451" spans="1:3">
      <c r="A451" s="26" t="s">
        <v>3210</v>
      </c>
      <c r="B451" s="26">
        <v>41809</v>
      </c>
    </row>
    <row r="452" spans="1:3">
      <c r="A452" s="26" t="s">
        <v>3211</v>
      </c>
      <c r="B452" s="26">
        <v>41809</v>
      </c>
    </row>
    <row r="453" spans="1:3">
      <c r="A453" s="26" t="s">
        <v>3212</v>
      </c>
      <c r="B453" s="26">
        <v>41809</v>
      </c>
    </row>
    <row r="454" spans="1:3">
      <c r="A454" s="26" t="s">
        <v>3213</v>
      </c>
      <c r="B454" s="26">
        <v>41809</v>
      </c>
    </row>
    <row r="455" spans="1:3">
      <c r="A455" s="26" t="s">
        <v>3214</v>
      </c>
      <c r="B455" s="26">
        <v>41809</v>
      </c>
    </row>
    <row r="456" spans="1:3">
      <c r="A456" s="26" t="s">
        <v>3215</v>
      </c>
      <c r="B456" s="26">
        <v>41809</v>
      </c>
      <c r="C456" s="26">
        <v>53</v>
      </c>
    </row>
    <row r="457" spans="1:3">
      <c r="A457" s="26" t="s">
        <v>3216</v>
      </c>
      <c r="B457" s="26">
        <v>41809</v>
      </c>
    </row>
    <row r="458" spans="1:3">
      <c r="A458" s="26" t="s">
        <v>3217</v>
      </c>
      <c r="B458" s="26">
        <v>41809</v>
      </c>
    </row>
    <row r="459" spans="1:3">
      <c r="A459" s="26" t="s">
        <v>3218</v>
      </c>
      <c r="B459" s="26">
        <v>41809</v>
      </c>
    </row>
    <row r="460" spans="1:3">
      <c r="A460" s="26" t="s">
        <v>3219</v>
      </c>
      <c r="B460" s="26">
        <v>41809</v>
      </c>
    </row>
    <row r="461" spans="1:3">
      <c r="A461" s="26" t="s">
        <v>3220</v>
      </c>
      <c r="B461" s="26">
        <v>41809</v>
      </c>
    </row>
    <row r="462" spans="1:3">
      <c r="A462" s="26" t="s">
        <v>3221</v>
      </c>
      <c r="B462" s="26">
        <v>41809</v>
      </c>
    </row>
    <row r="463" spans="1:3">
      <c r="A463" s="26" t="s">
        <v>3222</v>
      </c>
      <c r="B463" s="26">
        <v>41809</v>
      </c>
    </row>
    <row r="464" spans="1:3">
      <c r="A464" s="26" t="s">
        <v>3223</v>
      </c>
      <c r="B464" s="26">
        <v>41809</v>
      </c>
    </row>
    <row r="465" spans="1:3">
      <c r="A465" s="26" t="s">
        <v>3224</v>
      </c>
      <c r="B465" s="26">
        <v>41809</v>
      </c>
    </row>
    <row r="466" spans="1:3">
      <c r="A466" s="26" t="s">
        <v>3225</v>
      </c>
      <c r="B466" s="26">
        <v>41809</v>
      </c>
    </row>
    <row r="467" spans="1:3">
      <c r="A467" s="26" t="s">
        <v>3226</v>
      </c>
      <c r="B467" s="26">
        <v>41809</v>
      </c>
    </row>
    <row r="468" spans="1:3">
      <c r="A468" s="26" t="s">
        <v>3227</v>
      </c>
      <c r="B468" s="26">
        <v>41809</v>
      </c>
    </row>
    <row r="469" spans="1:3">
      <c r="A469" s="26" t="s">
        <v>3228</v>
      </c>
      <c r="B469" s="26">
        <v>41809</v>
      </c>
      <c r="C469" s="26">
        <v>714</v>
      </c>
    </row>
    <row r="470" spans="1:3">
      <c r="A470" s="26" t="s">
        <v>3229</v>
      </c>
      <c r="B470" s="26">
        <v>41809</v>
      </c>
    </row>
    <row r="471" spans="1:3">
      <c r="A471" s="26" t="s">
        <v>3230</v>
      </c>
      <c r="B471" s="26">
        <v>41809</v>
      </c>
    </row>
    <row r="472" spans="1:3">
      <c r="A472" s="26" t="s">
        <v>3231</v>
      </c>
      <c r="B472" s="26">
        <v>41809</v>
      </c>
    </row>
    <row r="473" spans="1:3">
      <c r="A473" s="26" t="s">
        <v>3232</v>
      </c>
      <c r="B473" s="26">
        <v>41809</v>
      </c>
    </row>
    <row r="474" spans="1:3">
      <c r="A474" s="26" t="s">
        <v>3233</v>
      </c>
      <c r="B474" s="26">
        <v>41809</v>
      </c>
    </row>
    <row r="475" spans="1:3">
      <c r="A475" s="26" t="s">
        <v>3234</v>
      </c>
      <c r="B475" s="26">
        <v>41809</v>
      </c>
    </row>
    <row r="476" spans="1:3">
      <c r="A476" s="26" t="s">
        <v>3235</v>
      </c>
      <c r="B476" s="26">
        <v>41809</v>
      </c>
    </row>
    <row r="477" spans="1:3">
      <c r="A477" s="26" t="s">
        <v>3236</v>
      </c>
      <c r="B477" s="26">
        <v>41809</v>
      </c>
    </row>
    <row r="478" spans="1:3">
      <c r="A478" s="26" t="s">
        <v>3237</v>
      </c>
      <c r="B478" s="26">
        <v>41809</v>
      </c>
    </row>
    <row r="479" spans="1:3">
      <c r="A479" s="26" t="s">
        <v>3238</v>
      </c>
      <c r="B479" s="26">
        <v>41809</v>
      </c>
    </row>
    <row r="480" spans="1:3">
      <c r="A480" s="26" t="s">
        <v>3239</v>
      </c>
      <c r="B480" s="26">
        <v>41809</v>
      </c>
      <c r="C480" s="26">
        <v>759</v>
      </c>
    </row>
    <row r="481" spans="1:3">
      <c r="A481" s="26" t="s">
        <v>3240</v>
      </c>
      <c r="B481" s="26">
        <v>41809</v>
      </c>
    </row>
    <row r="482" spans="1:3">
      <c r="A482" s="26" t="s">
        <v>3241</v>
      </c>
      <c r="B482" s="26">
        <v>41809</v>
      </c>
    </row>
    <row r="483" spans="1:3">
      <c r="A483" s="26" t="s">
        <v>3242</v>
      </c>
      <c r="B483" s="26">
        <v>41809</v>
      </c>
    </row>
    <row r="484" spans="1:3">
      <c r="A484" s="26" t="s">
        <v>3243</v>
      </c>
      <c r="B484" s="26">
        <v>41809</v>
      </c>
    </row>
    <row r="485" spans="1:3">
      <c r="A485" s="26" t="s">
        <v>3244</v>
      </c>
      <c r="B485" s="26">
        <v>41809</v>
      </c>
    </row>
    <row r="486" spans="1:3">
      <c r="A486" s="26" t="s">
        <v>3245</v>
      </c>
      <c r="B486" s="26">
        <v>41809</v>
      </c>
    </row>
    <row r="487" spans="1:3">
      <c r="A487" s="26" t="s">
        <v>3246</v>
      </c>
      <c r="B487" s="26">
        <v>41809</v>
      </c>
    </row>
    <row r="488" spans="1:3">
      <c r="A488" s="26" t="s">
        <v>3247</v>
      </c>
      <c r="B488" s="26">
        <v>41809</v>
      </c>
    </row>
    <row r="489" spans="1:3">
      <c r="A489" s="26" t="s">
        <v>3249</v>
      </c>
      <c r="B489" s="26">
        <v>41809</v>
      </c>
    </row>
    <row r="490" spans="1:3">
      <c r="A490" s="26" t="s">
        <v>3250</v>
      </c>
      <c r="B490" s="26">
        <v>41809</v>
      </c>
    </row>
    <row r="491" spans="1:3">
      <c r="A491" s="26" t="s">
        <v>3251</v>
      </c>
      <c r="B491" s="26">
        <v>41809</v>
      </c>
      <c r="C491" s="26">
        <v>487</v>
      </c>
    </row>
    <row r="492" spans="1:3">
      <c r="A492" s="26" t="s">
        <v>3252</v>
      </c>
      <c r="B492" s="26">
        <v>41809</v>
      </c>
      <c r="C492" s="26">
        <v>345</v>
      </c>
    </row>
    <row r="493" spans="1:3">
      <c r="A493" s="26" t="s">
        <v>3253</v>
      </c>
      <c r="B493" s="26">
        <v>41809</v>
      </c>
    </row>
    <row r="494" spans="1:3">
      <c r="A494" s="26" t="s">
        <v>3254</v>
      </c>
      <c r="B494" s="26">
        <v>41809</v>
      </c>
    </row>
    <row r="495" spans="1:3">
      <c r="A495" s="26" t="s">
        <v>3255</v>
      </c>
      <c r="B495" s="26">
        <v>41809</v>
      </c>
    </row>
    <row r="496" spans="1:3">
      <c r="A496" s="26" t="s">
        <v>3256</v>
      </c>
      <c r="B496" s="26">
        <v>41809</v>
      </c>
    </row>
    <row r="497" spans="1:3">
      <c r="A497" s="26" t="s">
        <v>3257</v>
      </c>
      <c r="B497" s="26">
        <v>41809</v>
      </c>
    </row>
    <row r="498" spans="1:3">
      <c r="A498" s="26" t="s">
        <v>3258</v>
      </c>
      <c r="B498" s="26">
        <v>41809</v>
      </c>
    </row>
    <row r="499" spans="1:3">
      <c r="A499" s="26" t="s">
        <v>3259</v>
      </c>
      <c r="B499" s="26">
        <v>41809</v>
      </c>
    </row>
    <row r="500" spans="1:3">
      <c r="A500" s="26" t="s">
        <v>3260</v>
      </c>
      <c r="B500" s="26">
        <v>41809</v>
      </c>
    </row>
    <row r="501" spans="1:3">
      <c r="A501" s="26" t="s">
        <v>3261</v>
      </c>
      <c r="B501" s="26">
        <v>41809</v>
      </c>
    </row>
    <row r="502" spans="1:3">
      <c r="A502" s="26" t="s">
        <v>3262</v>
      </c>
      <c r="B502" s="26">
        <v>41809</v>
      </c>
      <c r="C502" s="26">
        <v>300</v>
      </c>
    </row>
    <row r="503" spans="1:3">
      <c r="A503" s="26" t="s">
        <v>3263</v>
      </c>
      <c r="B503" s="26">
        <v>41809</v>
      </c>
    </row>
    <row r="504" spans="1:3">
      <c r="A504" s="26" t="s">
        <v>3264</v>
      </c>
      <c r="B504" s="26">
        <v>41809</v>
      </c>
    </row>
    <row r="505" spans="1:3">
      <c r="A505" s="26" t="s">
        <v>3265</v>
      </c>
      <c r="B505" s="26">
        <v>41809</v>
      </c>
    </row>
    <row r="506" spans="1:3">
      <c r="A506" s="26" t="s">
        <v>3266</v>
      </c>
      <c r="B506" s="26">
        <v>41809</v>
      </c>
    </row>
    <row r="507" spans="1:3">
      <c r="A507" s="26" t="s">
        <v>3267</v>
      </c>
      <c r="B507" s="26">
        <v>41809</v>
      </c>
    </row>
    <row r="508" spans="1:3">
      <c r="A508" s="26" t="s">
        <v>3268</v>
      </c>
      <c r="B508" s="26">
        <v>41809</v>
      </c>
    </row>
    <row r="509" spans="1:3">
      <c r="A509" s="26" t="s">
        <v>3269</v>
      </c>
      <c r="B509" s="26">
        <v>41809</v>
      </c>
    </row>
    <row r="510" spans="1:3">
      <c r="A510" s="26" t="s">
        <v>3270</v>
      </c>
      <c r="B510" s="26">
        <v>41809</v>
      </c>
    </row>
    <row r="511" spans="1:3">
      <c r="A511" s="26" t="s">
        <v>3271</v>
      </c>
      <c r="B511" s="26">
        <v>41816</v>
      </c>
      <c r="C511" s="26">
        <v>126</v>
      </c>
    </row>
    <row r="512" spans="1:3">
      <c r="A512" s="26" t="s">
        <v>3272</v>
      </c>
      <c r="B512" s="26">
        <v>41816</v>
      </c>
    </row>
    <row r="513" spans="1:3">
      <c r="A513" s="26" t="s">
        <v>3273</v>
      </c>
      <c r="B513" s="26">
        <v>41816</v>
      </c>
    </row>
    <row r="514" spans="1:3">
      <c r="A514" s="26" t="s">
        <v>3274</v>
      </c>
      <c r="B514" s="26">
        <v>41816</v>
      </c>
    </row>
    <row r="515" spans="1:3">
      <c r="A515" s="26" t="s">
        <v>3275</v>
      </c>
      <c r="B515" s="26">
        <v>41816</v>
      </c>
    </row>
    <row r="516" spans="1:3">
      <c r="A516" s="26" t="s">
        <v>3276</v>
      </c>
      <c r="B516" s="26">
        <v>41816</v>
      </c>
    </row>
    <row r="517" spans="1:3">
      <c r="A517" s="26" t="s">
        <v>3277</v>
      </c>
      <c r="B517" s="26">
        <v>41816</v>
      </c>
    </row>
    <row r="518" spans="1:3">
      <c r="A518" s="26" t="s">
        <v>3278</v>
      </c>
      <c r="B518" s="26">
        <v>41816</v>
      </c>
    </row>
    <row r="519" spans="1:3">
      <c r="A519" s="26" t="s">
        <v>3279</v>
      </c>
      <c r="B519" s="26">
        <v>41816</v>
      </c>
    </row>
    <row r="520" spans="1:3">
      <c r="A520" s="26" t="s">
        <v>3280</v>
      </c>
      <c r="B520" s="26">
        <v>41816</v>
      </c>
    </row>
    <row r="521" spans="1:3">
      <c r="A521" s="26" t="s">
        <v>3281</v>
      </c>
      <c r="B521" s="26">
        <v>41816</v>
      </c>
    </row>
    <row r="522" spans="1:3">
      <c r="A522" s="26" t="s">
        <v>3282</v>
      </c>
      <c r="B522" s="26">
        <v>41816</v>
      </c>
      <c r="C522" s="26">
        <v>59</v>
      </c>
    </row>
    <row r="523" spans="1:3">
      <c r="A523" s="26" t="s">
        <v>3283</v>
      </c>
      <c r="B523" s="26">
        <v>41816</v>
      </c>
    </row>
    <row r="524" spans="1:3">
      <c r="A524" s="26" t="s">
        <v>3284</v>
      </c>
      <c r="B524" s="26">
        <v>41816</v>
      </c>
    </row>
    <row r="525" spans="1:3">
      <c r="A525" s="26" t="s">
        <v>3285</v>
      </c>
      <c r="B525" s="26">
        <v>41816</v>
      </c>
    </row>
    <row r="526" spans="1:3">
      <c r="A526" s="26" t="s">
        <v>3286</v>
      </c>
      <c r="B526" s="26">
        <v>41816</v>
      </c>
    </row>
    <row r="527" spans="1:3">
      <c r="A527" s="26" t="s">
        <v>3287</v>
      </c>
      <c r="B527" s="26">
        <v>41816</v>
      </c>
    </row>
    <row r="528" spans="1:3">
      <c r="A528" s="26" t="s">
        <v>3288</v>
      </c>
      <c r="B528" s="26">
        <v>41816</v>
      </c>
    </row>
    <row r="529" spans="1:3">
      <c r="A529" s="26" t="s">
        <v>3289</v>
      </c>
      <c r="B529" s="26">
        <v>41816</v>
      </c>
    </row>
    <row r="530" spans="1:3">
      <c r="A530" s="26" t="s">
        <v>3290</v>
      </c>
      <c r="B530" s="26">
        <v>41816</v>
      </c>
    </row>
    <row r="531" spans="1:3">
      <c r="A531" s="26" t="s">
        <v>3291</v>
      </c>
      <c r="B531" s="26">
        <v>41816</v>
      </c>
    </row>
    <row r="532" spans="1:3">
      <c r="A532" s="26" t="s">
        <v>3292</v>
      </c>
      <c r="B532" s="26">
        <v>41816</v>
      </c>
    </row>
    <row r="533" spans="1:3">
      <c r="A533" s="26" t="s">
        <v>3293</v>
      </c>
      <c r="B533" s="26">
        <v>41816</v>
      </c>
      <c r="C533" s="26">
        <v>161</v>
      </c>
    </row>
    <row r="534" spans="1:3">
      <c r="A534" s="26" t="s">
        <v>3294</v>
      </c>
      <c r="B534" s="26">
        <v>41816</v>
      </c>
    </row>
    <row r="535" spans="1:3">
      <c r="A535" s="26" t="s">
        <v>3295</v>
      </c>
      <c r="B535" s="26">
        <v>41816</v>
      </c>
    </row>
    <row r="536" spans="1:3">
      <c r="A536" s="26" t="s">
        <v>3296</v>
      </c>
      <c r="B536" s="26">
        <v>41816</v>
      </c>
    </row>
    <row r="537" spans="1:3">
      <c r="A537" s="26" t="s">
        <v>3297</v>
      </c>
      <c r="B537" s="26">
        <v>41816</v>
      </c>
    </row>
    <row r="538" spans="1:3">
      <c r="A538" s="26" t="s">
        <v>3298</v>
      </c>
      <c r="B538" s="26">
        <v>41816</v>
      </c>
    </row>
    <row r="539" spans="1:3">
      <c r="A539" s="26" t="s">
        <v>3299</v>
      </c>
      <c r="B539" s="26">
        <v>41816</v>
      </c>
    </row>
    <row r="540" spans="1:3">
      <c r="A540" s="26" t="s">
        <v>3300</v>
      </c>
      <c r="B540" s="26">
        <v>41816</v>
      </c>
    </row>
    <row r="541" spans="1:3">
      <c r="A541" s="26" t="s">
        <v>3301</v>
      </c>
      <c r="B541" s="26">
        <v>41816</v>
      </c>
    </row>
    <row r="542" spans="1:3">
      <c r="A542" s="26" t="s">
        <v>3302</v>
      </c>
      <c r="B542" s="26">
        <v>41816</v>
      </c>
    </row>
    <row r="543" spans="1:3">
      <c r="A543" s="26" t="s">
        <v>3303</v>
      </c>
      <c r="B543" s="26">
        <v>41816</v>
      </c>
    </row>
    <row r="544" spans="1:3">
      <c r="A544" s="26" t="s">
        <v>3304</v>
      </c>
      <c r="B544" s="26">
        <v>41816</v>
      </c>
      <c r="C544" s="26">
        <v>2</v>
      </c>
    </row>
    <row r="545" spans="1:3">
      <c r="A545" s="26" t="s">
        <v>3305</v>
      </c>
      <c r="B545" s="26">
        <v>41816</v>
      </c>
    </row>
    <row r="546" spans="1:3">
      <c r="A546" s="26" t="s">
        <v>3306</v>
      </c>
      <c r="B546" s="26">
        <v>41816</v>
      </c>
    </row>
    <row r="547" spans="1:3">
      <c r="A547" s="26" t="s">
        <v>3307</v>
      </c>
      <c r="B547" s="26">
        <v>41816</v>
      </c>
    </row>
    <row r="548" spans="1:3">
      <c r="A548" s="26" t="s">
        <v>3308</v>
      </c>
      <c r="B548" s="26">
        <v>41816</v>
      </c>
    </row>
    <row r="549" spans="1:3">
      <c r="A549" s="26" t="s">
        <v>3309</v>
      </c>
      <c r="B549" s="26">
        <v>41816</v>
      </c>
    </row>
    <row r="550" spans="1:3">
      <c r="A550" s="26" t="s">
        <v>3310</v>
      </c>
      <c r="B550" s="26">
        <v>41816</v>
      </c>
    </row>
    <row r="551" spans="1:3">
      <c r="A551" s="26" t="s">
        <v>3311</v>
      </c>
      <c r="B551" s="26">
        <v>41816</v>
      </c>
    </row>
    <row r="552" spans="1:3">
      <c r="A552" s="26" t="s">
        <v>3312</v>
      </c>
      <c r="B552" s="26">
        <v>41816</v>
      </c>
    </row>
    <row r="553" spans="1:3">
      <c r="A553" s="26" t="s">
        <v>3313</v>
      </c>
      <c r="B553" s="26">
        <v>41816</v>
      </c>
    </row>
    <row r="554" spans="1:3">
      <c r="A554" s="26" t="s">
        <v>3314</v>
      </c>
      <c r="B554" s="26">
        <v>41816</v>
      </c>
    </row>
    <row r="555" spans="1:3">
      <c r="A555" s="26" t="s">
        <v>3315</v>
      </c>
      <c r="B555" s="26">
        <v>41817</v>
      </c>
    </row>
    <row r="556" spans="1:3">
      <c r="A556" s="26" t="s">
        <v>3316</v>
      </c>
      <c r="B556" s="26">
        <v>41817</v>
      </c>
    </row>
    <row r="557" spans="1:3">
      <c r="A557" s="26" t="s">
        <v>3317</v>
      </c>
      <c r="B557" s="26">
        <v>41817</v>
      </c>
      <c r="C557" s="26">
        <v>116</v>
      </c>
    </row>
    <row r="558" spans="1:3">
      <c r="A558" s="26" t="s">
        <v>3318</v>
      </c>
      <c r="B558" s="26">
        <v>41817</v>
      </c>
      <c r="C558" s="26">
        <v>1220</v>
      </c>
    </row>
    <row r="559" spans="1:3">
      <c r="A559" s="26" t="s">
        <v>3319</v>
      </c>
      <c r="B559" s="26">
        <v>41817</v>
      </c>
    </row>
    <row r="560" spans="1:3">
      <c r="A560" s="26" t="s">
        <v>3320</v>
      </c>
      <c r="B560" s="26">
        <v>41817</v>
      </c>
    </row>
    <row r="561" spans="1:3">
      <c r="A561" s="26" t="s">
        <v>3321</v>
      </c>
      <c r="B561" s="26">
        <v>41817</v>
      </c>
    </row>
    <row r="562" spans="1:3">
      <c r="A562" s="26" t="s">
        <v>3322</v>
      </c>
      <c r="B562" s="26">
        <v>41817</v>
      </c>
    </row>
    <row r="563" spans="1:3">
      <c r="A563" s="26" t="s">
        <v>3323</v>
      </c>
      <c r="B563" s="26">
        <v>41817</v>
      </c>
    </row>
    <row r="564" spans="1:3">
      <c r="A564" s="26" t="s">
        <v>3324</v>
      </c>
      <c r="B564" s="26">
        <v>41817</v>
      </c>
    </row>
    <row r="565" spans="1:3">
      <c r="A565" s="26" t="s">
        <v>3325</v>
      </c>
      <c r="B565" s="26">
        <v>41817</v>
      </c>
    </row>
    <row r="566" spans="1:3">
      <c r="A566" s="26" t="s">
        <v>3326</v>
      </c>
      <c r="B566" s="26">
        <v>41817</v>
      </c>
    </row>
    <row r="567" spans="1:3">
      <c r="A567" s="26" t="s">
        <v>3327</v>
      </c>
      <c r="B567" s="26">
        <v>41817</v>
      </c>
    </row>
    <row r="568" spans="1:3">
      <c r="A568" s="26" t="s">
        <v>3328</v>
      </c>
      <c r="B568" s="26">
        <v>41817</v>
      </c>
      <c r="C568" s="26">
        <v>40</v>
      </c>
    </row>
    <row r="569" spans="1:3">
      <c r="A569" s="26" t="s">
        <v>3329</v>
      </c>
      <c r="B569" s="26">
        <v>41817</v>
      </c>
    </row>
    <row r="570" spans="1:3">
      <c r="A570" s="26" t="s">
        <v>3330</v>
      </c>
      <c r="B570" s="26">
        <v>41817</v>
      </c>
    </row>
    <row r="571" spans="1:3">
      <c r="A571" s="26" t="s">
        <v>3331</v>
      </c>
      <c r="B571" s="26">
        <v>41817</v>
      </c>
    </row>
    <row r="572" spans="1:3">
      <c r="A572" s="26" t="s">
        <v>3332</v>
      </c>
      <c r="B572" s="26">
        <v>41817</v>
      </c>
    </row>
    <row r="573" spans="1:3">
      <c r="A573" s="26" t="s">
        <v>3333</v>
      </c>
      <c r="B573" s="26">
        <v>41817</v>
      </c>
    </row>
    <row r="574" spans="1:3">
      <c r="A574" s="26" t="s">
        <v>3334</v>
      </c>
      <c r="B574" s="26">
        <v>41817</v>
      </c>
    </row>
    <row r="575" spans="1:3">
      <c r="A575" s="26" t="s">
        <v>3335</v>
      </c>
      <c r="B575" s="26">
        <v>41817</v>
      </c>
    </row>
    <row r="576" spans="1:3">
      <c r="A576" s="26" t="s">
        <v>3336</v>
      </c>
      <c r="B576" s="26">
        <v>41817</v>
      </c>
    </row>
    <row r="577" spans="1:3">
      <c r="A577" s="26" t="s">
        <v>3337</v>
      </c>
      <c r="B577" s="26">
        <v>41817</v>
      </c>
    </row>
    <row r="578" spans="1:3">
      <c r="A578" s="26" t="s">
        <v>3338</v>
      </c>
      <c r="B578" s="26">
        <v>41817</v>
      </c>
    </row>
    <row r="579" spans="1:3">
      <c r="A579" s="26" t="s">
        <v>3339</v>
      </c>
      <c r="B579" s="26">
        <v>41817</v>
      </c>
      <c r="C579" s="26">
        <v>113</v>
      </c>
    </row>
    <row r="580" spans="1:3">
      <c r="A580" s="26" t="s">
        <v>3340</v>
      </c>
      <c r="B580" s="26">
        <v>41817</v>
      </c>
      <c r="C580" s="26">
        <v>44</v>
      </c>
    </row>
    <row r="581" spans="1:3">
      <c r="A581" s="26" t="s">
        <v>3341</v>
      </c>
      <c r="B581" s="26">
        <v>41817</v>
      </c>
    </row>
    <row r="582" spans="1:3">
      <c r="A582" s="26" t="s">
        <v>3342</v>
      </c>
      <c r="B582" s="26">
        <v>41817</v>
      </c>
    </row>
    <row r="583" spans="1:3">
      <c r="A583" s="26" t="s">
        <v>3343</v>
      </c>
      <c r="B583" s="26">
        <v>41817</v>
      </c>
    </row>
    <row r="584" spans="1:3">
      <c r="A584" s="26" t="s">
        <v>3344</v>
      </c>
      <c r="B584" s="26">
        <v>41817</v>
      </c>
    </row>
    <row r="585" spans="1:3">
      <c r="A585" s="26" t="s">
        <v>3345</v>
      </c>
      <c r="B585" s="26">
        <v>41817</v>
      </c>
    </row>
    <row r="586" spans="1:3">
      <c r="A586" s="26" t="s">
        <v>3346</v>
      </c>
      <c r="B586" s="26">
        <v>41817</v>
      </c>
    </row>
    <row r="587" spans="1:3">
      <c r="A587" s="26" t="s">
        <v>3347</v>
      </c>
      <c r="B587" s="26">
        <v>41817</v>
      </c>
    </row>
    <row r="588" spans="1:3">
      <c r="A588" s="26" t="s">
        <v>3348</v>
      </c>
      <c r="B588" s="26">
        <v>41817</v>
      </c>
    </row>
    <row r="589" spans="1:3">
      <c r="A589" s="26" t="s">
        <v>3349</v>
      </c>
      <c r="B589" s="26">
        <v>41817</v>
      </c>
    </row>
    <row r="590" spans="1:3">
      <c r="A590" s="26" t="s">
        <v>3350</v>
      </c>
      <c r="B590" s="26">
        <v>41817</v>
      </c>
      <c r="C590" s="26">
        <v>600</v>
      </c>
    </row>
    <row r="591" spans="1:3">
      <c r="A591" s="26" t="s">
        <v>3351</v>
      </c>
      <c r="B591" s="26">
        <v>41817</v>
      </c>
      <c r="C591" s="26">
        <v>599</v>
      </c>
    </row>
    <row r="592" spans="1:3">
      <c r="A592" s="26" t="s">
        <v>3352</v>
      </c>
      <c r="B592" s="26">
        <v>41817</v>
      </c>
    </row>
    <row r="593" spans="1:3">
      <c r="A593" s="26" t="s">
        <v>3353</v>
      </c>
      <c r="B593" s="26">
        <v>41817</v>
      </c>
    </row>
    <row r="594" spans="1:3">
      <c r="A594" s="26" t="s">
        <v>3354</v>
      </c>
      <c r="B594" s="26">
        <v>41817</v>
      </c>
    </row>
    <row r="595" spans="1:3">
      <c r="A595" s="26" t="s">
        <v>3355</v>
      </c>
      <c r="B595" s="26">
        <v>41817</v>
      </c>
    </row>
    <row r="596" spans="1:3">
      <c r="A596" s="26" t="s">
        <v>3356</v>
      </c>
      <c r="B596" s="26">
        <v>41817</v>
      </c>
    </row>
    <row r="597" spans="1:3">
      <c r="A597" s="26" t="s">
        <v>3357</v>
      </c>
      <c r="B597" s="26">
        <v>41817</v>
      </c>
    </row>
    <row r="598" spans="1:3">
      <c r="A598" s="26" t="s">
        <v>3358</v>
      </c>
      <c r="B598" s="26">
        <v>41817</v>
      </c>
    </row>
    <row r="599" spans="1:3">
      <c r="A599" s="26" t="s">
        <v>3371</v>
      </c>
      <c r="B599" s="26">
        <v>41822</v>
      </c>
    </row>
    <row r="600" spans="1:3">
      <c r="A600" s="26" t="s">
        <v>3372</v>
      </c>
      <c r="B600" s="26">
        <v>41822</v>
      </c>
    </row>
    <row r="601" spans="1:3">
      <c r="A601" s="26" t="s">
        <v>3373</v>
      </c>
      <c r="B601" s="26">
        <v>41822</v>
      </c>
      <c r="C601" s="26">
        <v>1500</v>
      </c>
    </row>
    <row r="602" spans="1:3">
      <c r="A602" s="26" t="s">
        <v>3374</v>
      </c>
      <c r="B602" s="26">
        <v>41822</v>
      </c>
    </row>
    <row r="603" spans="1:3">
      <c r="A603" s="26" t="s">
        <v>3375</v>
      </c>
      <c r="B603" s="26">
        <v>41822</v>
      </c>
    </row>
    <row r="604" spans="1:3">
      <c r="A604" s="26" t="s">
        <v>3376</v>
      </c>
      <c r="B604" s="26">
        <v>41822</v>
      </c>
    </row>
    <row r="605" spans="1:3">
      <c r="A605" s="26" t="s">
        <v>3377</v>
      </c>
      <c r="B605" s="26">
        <v>41822</v>
      </c>
    </row>
    <row r="606" spans="1:3">
      <c r="A606" s="26" t="s">
        <v>3378</v>
      </c>
      <c r="B606" s="26">
        <v>41822</v>
      </c>
    </row>
    <row r="607" spans="1:3">
      <c r="A607" s="26" t="s">
        <v>3379</v>
      </c>
      <c r="B607" s="26">
        <v>41822</v>
      </c>
    </row>
    <row r="608" spans="1:3">
      <c r="A608" s="26" t="s">
        <v>3380</v>
      </c>
      <c r="B608" s="26">
        <v>41822</v>
      </c>
    </row>
    <row r="609" spans="1:3">
      <c r="A609" s="26" t="s">
        <v>3381</v>
      </c>
      <c r="B609" s="26">
        <v>41822</v>
      </c>
    </row>
    <row r="610" spans="1:3">
      <c r="A610" s="26" t="s">
        <v>3382</v>
      </c>
      <c r="B610" s="26">
        <v>41823</v>
      </c>
    </row>
    <row r="611" spans="1:3">
      <c r="A611" s="26" t="s">
        <v>3383</v>
      </c>
      <c r="B611" s="26">
        <v>41823</v>
      </c>
    </row>
    <row r="612" spans="1:3">
      <c r="A612" s="26" t="s">
        <v>3384</v>
      </c>
      <c r="B612" s="26">
        <v>41823</v>
      </c>
      <c r="C612" s="26">
        <v>80</v>
      </c>
    </row>
    <row r="613" spans="1:3">
      <c r="A613" s="26" t="s">
        <v>3385</v>
      </c>
      <c r="B613" s="26">
        <v>41823</v>
      </c>
    </row>
    <row r="614" spans="1:3">
      <c r="A614" s="26" t="s">
        <v>3386</v>
      </c>
      <c r="B614" s="26">
        <v>41823</v>
      </c>
      <c r="C614" s="26">
        <v>120</v>
      </c>
    </row>
    <row r="615" spans="1:3">
      <c r="A615" s="26" t="s">
        <v>3387</v>
      </c>
      <c r="B615" s="26">
        <v>41823</v>
      </c>
    </row>
    <row r="616" spans="1:3">
      <c r="A616" s="26" t="s">
        <v>3388</v>
      </c>
      <c r="B616" s="26">
        <v>41823</v>
      </c>
    </row>
    <row r="617" spans="1:3">
      <c r="A617" s="26" t="s">
        <v>3389</v>
      </c>
      <c r="B617" s="26">
        <v>41823</v>
      </c>
    </row>
    <row r="618" spans="1:3">
      <c r="A618" s="26" t="s">
        <v>3390</v>
      </c>
      <c r="B618" s="26">
        <v>41823</v>
      </c>
    </row>
    <row r="619" spans="1:3">
      <c r="A619" s="26" t="s">
        <v>3391</v>
      </c>
      <c r="B619" s="26">
        <v>41823</v>
      </c>
    </row>
    <row r="620" spans="1:3">
      <c r="A620" s="26" t="s">
        <v>3392</v>
      </c>
      <c r="B620" s="26">
        <v>41823</v>
      </c>
    </row>
    <row r="621" spans="1:3">
      <c r="A621" s="26" t="s">
        <v>3393</v>
      </c>
      <c r="B621" s="26">
        <v>41823</v>
      </c>
    </row>
    <row r="622" spans="1:3">
      <c r="A622" s="26" t="s">
        <v>3394</v>
      </c>
      <c r="B622" s="26">
        <v>41823</v>
      </c>
    </row>
    <row r="623" spans="1:3">
      <c r="A623" s="26" t="s">
        <v>3395</v>
      </c>
      <c r="B623" s="26">
        <v>41823</v>
      </c>
      <c r="C623" s="26">
        <v>50</v>
      </c>
    </row>
    <row r="624" spans="1:3">
      <c r="A624" s="26" t="s">
        <v>3396</v>
      </c>
      <c r="B624" s="26">
        <v>41823</v>
      </c>
    </row>
    <row r="625" spans="1:3">
      <c r="A625" s="26" t="s">
        <v>3397</v>
      </c>
      <c r="B625" s="26">
        <v>41823</v>
      </c>
      <c r="C625" s="26">
        <v>100</v>
      </c>
    </row>
    <row r="626" spans="1:3">
      <c r="A626" s="26" t="s">
        <v>3398</v>
      </c>
      <c r="B626" s="26">
        <v>41823</v>
      </c>
    </row>
    <row r="627" spans="1:3">
      <c r="A627" s="26" t="s">
        <v>3399</v>
      </c>
      <c r="B627" s="26">
        <v>41823</v>
      </c>
    </row>
    <row r="628" spans="1:3">
      <c r="A628" s="26" t="s">
        <v>3400</v>
      </c>
      <c r="B628" s="26">
        <v>41823</v>
      </c>
    </row>
    <row r="629" spans="1:3">
      <c r="A629" s="26" t="s">
        <v>3401</v>
      </c>
      <c r="B629" s="26">
        <v>41823</v>
      </c>
    </row>
    <row r="630" spans="1:3">
      <c r="A630" s="26" t="s">
        <v>3402</v>
      </c>
      <c r="B630" s="26">
        <v>41823</v>
      </c>
    </row>
    <row r="631" spans="1:3">
      <c r="A631" s="26" t="s">
        <v>3403</v>
      </c>
      <c r="B631" s="26">
        <v>41823</v>
      </c>
    </row>
    <row r="632" spans="1:3">
      <c r="A632" s="26" t="s">
        <v>3404</v>
      </c>
      <c r="B632" s="26">
        <v>41823</v>
      </c>
      <c r="C632" s="26">
        <v>100</v>
      </c>
    </row>
    <row r="633" spans="1:3">
      <c r="A633" s="26" t="s">
        <v>3405</v>
      </c>
      <c r="B633" s="26">
        <v>41823</v>
      </c>
    </row>
    <row r="634" spans="1:3">
      <c r="A634" s="26" t="s">
        <v>3406</v>
      </c>
      <c r="B634" s="26">
        <v>41823</v>
      </c>
    </row>
    <row r="635" spans="1:3">
      <c r="A635" s="26" t="s">
        <v>3407</v>
      </c>
      <c r="B635" s="26">
        <v>41823</v>
      </c>
    </row>
    <row r="636" spans="1:3">
      <c r="A636" s="26" t="s">
        <v>3408</v>
      </c>
      <c r="B636" s="26">
        <v>41823</v>
      </c>
    </row>
    <row r="637" spans="1:3">
      <c r="A637" s="26" t="s">
        <v>3409</v>
      </c>
      <c r="B637" s="26">
        <v>41823</v>
      </c>
    </row>
    <row r="638" spans="1:3">
      <c r="A638" s="26" t="s">
        <v>3410</v>
      </c>
      <c r="B638" s="26">
        <v>41823</v>
      </c>
    </row>
    <row r="639" spans="1:3">
      <c r="A639" s="26" t="s">
        <v>3411</v>
      </c>
      <c r="B639" s="26">
        <v>41823</v>
      </c>
    </row>
    <row r="640" spans="1:3">
      <c r="A640" s="26" t="s">
        <v>3412</v>
      </c>
      <c r="B640" s="26">
        <v>41823</v>
      </c>
    </row>
    <row r="641" spans="1:3">
      <c r="A641" s="26" t="s">
        <v>3413</v>
      </c>
      <c r="B641" s="26">
        <v>41823</v>
      </c>
    </row>
    <row r="642" spans="1:3">
      <c r="A642" s="26" t="s">
        <v>3414</v>
      </c>
      <c r="B642" s="26">
        <v>41823</v>
      </c>
    </row>
    <row r="643" spans="1:3">
      <c r="A643" s="26" t="s">
        <v>3415</v>
      </c>
      <c r="B643" s="26">
        <v>41823</v>
      </c>
      <c r="C643" s="26">
        <v>100</v>
      </c>
    </row>
    <row r="644" spans="1:3">
      <c r="A644" s="26" t="s">
        <v>3416</v>
      </c>
      <c r="B644" s="26">
        <v>41823</v>
      </c>
    </row>
    <row r="645" spans="1:3">
      <c r="A645" s="26" t="s">
        <v>3417</v>
      </c>
      <c r="B645" s="26">
        <v>41823</v>
      </c>
    </row>
    <row r="646" spans="1:3">
      <c r="A646" s="26" t="s">
        <v>3418</v>
      </c>
      <c r="B646" s="26">
        <v>41823</v>
      </c>
    </row>
    <row r="647" spans="1:3">
      <c r="A647" s="26" t="s">
        <v>3419</v>
      </c>
      <c r="B647" s="26">
        <v>41823</v>
      </c>
    </row>
    <row r="648" spans="1:3">
      <c r="A648" s="26" t="s">
        <v>3420</v>
      </c>
      <c r="B648" s="26">
        <v>41823</v>
      </c>
    </row>
    <row r="649" spans="1:3">
      <c r="A649" s="26" t="s">
        <v>3421</v>
      </c>
      <c r="B649" s="26">
        <v>41823</v>
      </c>
    </row>
    <row r="650" spans="1:3">
      <c r="A650" s="26" t="s">
        <v>3422</v>
      </c>
      <c r="B650" s="26">
        <v>41823</v>
      </c>
    </row>
    <row r="651" spans="1:3">
      <c r="A651" s="26" t="s">
        <v>3423</v>
      </c>
      <c r="B651" s="26">
        <v>41823</v>
      </c>
    </row>
    <row r="652" spans="1:3">
      <c r="A652" s="26" t="s">
        <v>3424</v>
      </c>
      <c r="B652" s="26">
        <v>41823</v>
      </c>
    </row>
    <row r="653" spans="1:3">
      <c r="A653" s="26" t="s">
        <v>3425</v>
      </c>
      <c r="B653" s="26">
        <v>41823</v>
      </c>
    </row>
    <row r="654" spans="1:3">
      <c r="A654" s="26" t="s">
        <v>3426</v>
      </c>
      <c r="B654" s="26">
        <v>41823</v>
      </c>
      <c r="C654" s="26">
        <v>200</v>
      </c>
    </row>
    <row r="655" spans="1:3">
      <c r="A655" s="26" t="s">
        <v>3427</v>
      </c>
      <c r="B655" s="26">
        <v>41823</v>
      </c>
    </row>
    <row r="656" spans="1:3">
      <c r="A656" s="26" t="s">
        <v>3428</v>
      </c>
      <c r="B656" s="26">
        <v>41823</v>
      </c>
    </row>
    <row r="657" spans="1:3">
      <c r="A657" s="26" t="s">
        <v>3429</v>
      </c>
      <c r="B657" s="26">
        <v>41823</v>
      </c>
    </row>
    <row r="658" spans="1:3">
      <c r="A658" s="26" t="s">
        <v>3430</v>
      </c>
      <c r="B658" s="26">
        <v>41823</v>
      </c>
    </row>
    <row r="659" spans="1:3">
      <c r="A659" s="26" t="s">
        <v>3431</v>
      </c>
      <c r="B659" s="26">
        <v>41823</v>
      </c>
    </row>
    <row r="660" spans="1:3">
      <c r="A660" s="26" t="s">
        <v>3432</v>
      </c>
      <c r="B660" s="26">
        <v>41823</v>
      </c>
    </row>
    <row r="661" spans="1:3">
      <c r="A661" s="26" t="s">
        <v>3433</v>
      </c>
      <c r="B661" s="26">
        <v>41823</v>
      </c>
    </row>
    <row r="662" spans="1:3">
      <c r="A662" s="26" t="s">
        <v>3434</v>
      </c>
      <c r="B662" s="26">
        <v>41823</v>
      </c>
    </row>
    <row r="663" spans="1:3">
      <c r="A663" s="26" t="s">
        <v>3435</v>
      </c>
      <c r="B663" s="26">
        <v>41823</v>
      </c>
    </row>
    <row r="664" spans="1:3">
      <c r="A664" s="26" t="s">
        <v>3436</v>
      </c>
      <c r="B664" s="26">
        <v>41823</v>
      </c>
    </row>
    <row r="665" spans="1:3">
      <c r="A665" s="26" t="s">
        <v>3437</v>
      </c>
      <c r="B665" s="26">
        <v>41823</v>
      </c>
      <c r="C665" s="26">
        <v>200</v>
      </c>
    </row>
    <row r="666" spans="1:3">
      <c r="A666" s="26" t="s">
        <v>3438</v>
      </c>
      <c r="B666" s="26">
        <v>41823</v>
      </c>
    </row>
    <row r="667" spans="1:3">
      <c r="A667" s="26" t="s">
        <v>3439</v>
      </c>
      <c r="B667" s="26">
        <v>41823</v>
      </c>
    </row>
    <row r="668" spans="1:3">
      <c r="A668" s="26" t="s">
        <v>3440</v>
      </c>
      <c r="B668" s="26">
        <v>41823</v>
      </c>
    </row>
    <row r="669" spans="1:3">
      <c r="A669" s="26" t="s">
        <v>3441</v>
      </c>
      <c r="B669" s="26">
        <v>41823</v>
      </c>
    </row>
    <row r="670" spans="1:3">
      <c r="A670" s="26" t="s">
        <v>3442</v>
      </c>
      <c r="B670" s="26">
        <v>41823</v>
      </c>
    </row>
    <row r="671" spans="1:3">
      <c r="A671" s="26" t="s">
        <v>3443</v>
      </c>
      <c r="B671" s="26">
        <v>41823</v>
      </c>
    </row>
    <row r="672" spans="1:3">
      <c r="A672" s="26" t="s">
        <v>3444</v>
      </c>
      <c r="B672" s="26">
        <v>41823</v>
      </c>
    </row>
    <row r="673" spans="1:3">
      <c r="A673" s="26" t="s">
        <v>3445</v>
      </c>
      <c r="B673" s="26">
        <v>41823</v>
      </c>
    </row>
    <row r="674" spans="1:3">
      <c r="A674" s="26" t="s">
        <v>3446</v>
      </c>
      <c r="B674" s="26">
        <v>41823</v>
      </c>
    </row>
    <row r="675" spans="1:3">
      <c r="A675" s="26" t="s">
        <v>3447</v>
      </c>
      <c r="B675" s="26">
        <v>41823</v>
      </c>
    </row>
    <row r="676" spans="1:3">
      <c r="A676" s="26" t="s">
        <v>3448</v>
      </c>
      <c r="B676" s="26">
        <v>41823</v>
      </c>
      <c r="C676" s="26">
        <v>200</v>
      </c>
    </row>
    <row r="677" spans="1:3">
      <c r="A677" s="26" t="s">
        <v>3449</v>
      </c>
      <c r="B677" s="26">
        <v>41823</v>
      </c>
    </row>
    <row r="678" spans="1:3">
      <c r="A678" s="26" t="s">
        <v>3450</v>
      </c>
      <c r="B678" s="26">
        <v>41823</v>
      </c>
    </row>
    <row r="679" spans="1:3">
      <c r="A679" s="26" t="s">
        <v>3451</v>
      </c>
      <c r="B679" s="26">
        <v>41823</v>
      </c>
    </row>
    <row r="680" spans="1:3">
      <c r="A680" s="26" t="s">
        <v>3452</v>
      </c>
      <c r="B680" s="26">
        <v>41823</v>
      </c>
    </row>
    <row r="681" spans="1:3">
      <c r="A681" s="26" t="s">
        <v>3453</v>
      </c>
      <c r="B681" s="26">
        <v>41823</v>
      </c>
    </row>
    <row r="682" spans="1:3">
      <c r="A682" s="26" t="s">
        <v>3454</v>
      </c>
      <c r="B682" s="26">
        <v>41823</v>
      </c>
    </row>
    <row r="683" spans="1:3">
      <c r="A683" s="26" t="s">
        <v>3455</v>
      </c>
      <c r="B683" s="26">
        <v>41823</v>
      </c>
    </row>
    <row r="684" spans="1:3">
      <c r="A684" s="26" t="s">
        <v>3456</v>
      </c>
      <c r="B684" s="26">
        <v>41823</v>
      </c>
    </row>
    <row r="685" spans="1:3">
      <c r="A685" s="26" t="s">
        <v>3457</v>
      </c>
      <c r="B685" s="26">
        <v>41823</v>
      </c>
    </row>
    <row r="686" spans="1:3">
      <c r="A686" s="26" t="s">
        <v>3458</v>
      </c>
      <c r="B686" s="26">
        <v>41823</v>
      </c>
    </row>
    <row r="687" spans="1:3">
      <c r="A687" s="26" t="s">
        <v>3459</v>
      </c>
      <c r="B687" s="26">
        <v>41823</v>
      </c>
      <c r="C687" s="26">
        <v>200</v>
      </c>
    </row>
    <row r="688" spans="1:3">
      <c r="A688" s="26" t="s">
        <v>3460</v>
      </c>
      <c r="B688" s="26">
        <v>41823</v>
      </c>
    </row>
    <row r="689" spans="1:3">
      <c r="A689" s="26" t="s">
        <v>3461</v>
      </c>
      <c r="B689" s="26">
        <v>41823</v>
      </c>
    </row>
    <row r="690" spans="1:3">
      <c r="A690" s="26" t="s">
        <v>3462</v>
      </c>
      <c r="B690" s="26">
        <v>41823</v>
      </c>
    </row>
    <row r="691" spans="1:3">
      <c r="A691" s="26" t="s">
        <v>3463</v>
      </c>
      <c r="B691" s="26">
        <v>41823</v>
      </c>
    </row>
    <row r="692" spans="1:3">
      <c r="A692" s="26" t="s">
        <v>3464</v>
      </c>
      <c r="B692" s="26">
        <v>41823</v>
      </c>
    </row>
    <row r="693" spans="1:3">
      <c r="A693" s="26" t="s">
        <v>3465</v>
      </c>
      <c r="B693" s="26">
        <v>41823</v>
      </c>
    </row>
    <row r="694" spans="1:3">
      <c r="A694" s="26" t="s">
        <v>3466</v>
      </c>
      <c r="B694" s="26">
        <v>41823</v>
      </c>
    </row>
    <row r="695" spans="1:3">
      <c r="A695" s="26" t="s">
        <v>3467</v>
      </c>
      <c r="B695" s="26">
        <v>41823</v>
      </c>
    </row>
    <row r="696" spans="1:3">
      <c r="A696" s="26" t="s">
        <v>3468</v>
      </c>
      <c r="B696" s="26">
        <v>41823</v>
      </c>
    </row>
    <row r="697" spans="1:3">
      <c r="A697" s="26" t="s">
        <v>3469</v>
      </c>
      <c r="B697" s="26">
        <v>41823</v>
      </c>
    </row>
    <row r="698" spans="1:3">
      <c r="A698" s="26" t="s">
        <v>3470</v>
      </c>
      <c r="B698" s="26">
        <v>41823</v>
      </c>
      <c r="C698" s="26">
        <v>200</v>
      </c>
    </row>
    <row r="699" spans="1:3">
      <c r="A699" s="26" t="s">
        <v>3471</v>
      </c>
      <c r="B699" s="26">
        <v>41823</v>
      </c>
    </row>
    <row r="700" spans="1:3">
      <c r="A700" s="26" t="s">
        <v>3472</v>
      </c>
      <c r="B700" s="26">
        <v>41823</v>
      </c>
    </row>
    <row r="701" spans="1:3">
      <c r="A701" s="26" t="s">
        <v>3473</v>
      </c>
      <c r="B701" s="26">
        <v>41823</v>
      </c>
    </row>
    <row r="702" spans="1:3">
      <c r="A702" s="26" t="s">
        <v>3474</v>
      </c>
      <c r="B702" s="26">
        <v>41823</v>
      </c>
    </row>
    <row r="703" spans="1:3">
      <c r="A703" s="26" t="s">
        <v>3475</v>
      </c>
      <c r="B703" s="26">
        <v>41823</v>
      </c>
    </row>
    <row r="704" spans="1:3">
      <c r="A704" s="26" t="s">
        <v>3476</v>
      </c>
      <c r="B704" s="26">
        <v>41823</v>
      </c>
    </row>
    <row r="705" spans="1:3">
      <c r="A705" s="26" t="s">
        <v>3477</v>
      </c>
      <c r="B705" s="26">
        <v>41823</v>
      </c>
    </row>
    <row r="706" spans="1:3">
      <c r="A706" s="26" t="s">
        <v>3478</v>
      </c>
      <c r="B706" s="26">
        <v>41823</v>
      </c>
    </row>
    <row r="707" spans="1:3">
      <c r="A707" s="26" t="s">
        <v>3479</v>
      </c>
      <c r="B707" s="26">
        <v>41823</v>
      </c>
    </row>
    <row r="708" spans="1:3">
      <c r="A708" s="26" t="s">
        <v>3480</v>
      </c>
      <c r="B708" s="26">
        <v>41823</v>
      </c>
    </row>
    <row r="709" spans="1:3">
      <c r="A709" s="26" t="s">
        <v>3481</v>
      </c>
      <c r="B709" s="26">
        <v>41823</v>
      </c>
      <c r="C709" s="26">
        <v>150</v>
      </c>
    </row>
    <row r="710" spans="1:3">
      <c r="A710" s="26" t="s">
        <v>3482</v>
      </c>
      <c r="B710" s="26">
        <v>41823</v>
      </c>
    </row>
    <row r="711" spans="1:3">
      <c r="A711" s="26" t="s">
        <v>3483</v>
      </c>
      <c r="B711" s="26">
        <v>41823</v>
      </c>
    </row>
    <row r="712" spans="1:3">
      <c r="A712" s="26" t="s">
        <v>3484</v>
      </c>
      <c r="B712" s="26">
        <v>41823</v>
      </c>
    </row>
    <row r="713" spans="1:3">
      <c r="A713" s="26" t="s">
        <v>3485</v>
      </c>
      <c r="B713" s="26">
        <v>41823</v>
      </c>
    </row>
    <row r="714" spans="1:3">
      <c r="A714" s="26" t="s">
        <v>3486</v>
      </c>
      <c r="B714" s="26">
        <v>41823</v>
      </c>
    </row>
    <row r="715" spans="1:3">
      <c r="A715" s="26" t="s">
        <v>3487</v>
      </c>
      <c r="B715" s="26">
        <v>41823</v>
      </c>
    </row>
    <row r="716" spans="1:3">
      <c r="A716" s="26" t="s">
        <v>3488</v>
      </c>
      <c r="B716" s="26">
        <v>41823</v>
      </c>
    </row>
    <row r="717" spans="1:3">
      <c r="A717" s="26" t="s">
        <v>3489</v>
      </c>
      <c r="B717" s="26">
        <v>41823</v>
      </c>
    </row>
    <row r="718" spans="1:3">
      <c r="A718" s="26" t="s">
        <v>3490</v>
      </c>
      <c r="B718" s="26">
        <v>41823</v>
      </c>
    </row>
    <row r="719" spans="1:3">
      <c r="A719" s="26" t="s">
        <v>3491</v>
      </c>
      <c r="B719" s="26">
        <v>41823</v>
      </c>
    </row>
    <row r="720" spans="1:3">
      <c r="A720" s="26" t="s">
        <v>3492</v>
      </c>
      <c r="B720" s="26">
        <v>41823</v>
      </c>
      <c r="C720" s="26">
        <v>150</v>
      </c>
    </row>
    <row r="721" spans="1:3">
      <c r="A721" s="26" t="s">
        <v>3493</v>
      </c>
      <c r="B721" s="26">
        <v>41823</v>
      </c>
    </row>
    <row r="722" spans="1:3">
      <c r="A722" s="26" t="s">
        <v>3494</v>
      </c>
      <c r="B722" s="26">
        <v>41823</v>
      </c>
    </row>
    <row r="723" spans="1:3">
      <c r="A723" s="26" t="s">
        <v>3495</v>
      </c>
      <c r="B723" s="26">
        <v>41823</v>
      </c>
    </row>
    <row r="724" spans="1:3">
      <c r="A724" s="26" t="s">
        <v>3496</v>
      </c>
      <c r="B724" s="26">
        <v>41823</v>
      </c>
    </row>
    <row r="725" spans="1:3">
      <c r="A725" s="26" t="s">
        <v>3497</v>
      </c>
      <c r="B725" s="26">
        <v>41823</v>
      </c>
    </row>
    <row r="726" spans="1:3">
      <c r="A726" s="26" t="s">
        <v>3498</v>
      </c>
      <c r="B726" s="26">
        <v>41823</v>
      </c>
    </row>
    <row r="727" spans="1:3">
      <c r="A727" s="26" t="s">
        <v>3499</v>
      </c>
      <c r="B727" s="26">
        <v>41823</v>
      </c>
    </row>
    <row r="728" spans="1:3">
      <c r="A728" s="26" t="s">
        <v>3500</v>
      </c>
      <c r="B728" s="26">
        <v>41823</v>
      </c>
    </row>
    <row r="729" spans="1:3">
      <c r="A729" s="26" t="s">
        <v>3501</v>
      </c>
      <c r="B729" s="26">
        <v>41823</v>
      </c>
    </row>
    <row r="730" spans="1:3">
      <c r="A730" s="26" t="s">
        <v>3502</v>
      </c>
      <c r="B730" s="26">
        <v>41823</v>
      </c>
    </row>
    <row r="731" spans="1:3">
      <c r="A731" s="26" t="s">
        <v>3503</v>
      </c>
      <c r="B731" s="26">
        <v>41823</v>
      </c>
      <c r="C731" s="26">
        <v>200</v>
      </c>
    </row>
    <row r="732" spans="1:3">
      <c r="A732" s="26" t="s">
        <v>3504</v>
      </c>
      <c r="B732" s="26">
        <v>41823</v>
      </c>
    </row>
    <row r="733" spans="1:3">
      <c r="A733" s="26" t="s">
        <v>3505</v>
      </c>
      <c r="B733" s="26">
        <v>41823</v>
      </c>
    </row>
    <row r="734" spans="1:3">
      <c r="A734" s="26" t="s">
        <v>3506</v>
      </c>
      <c r="B734" s="26">
        <v>41823</v>
      </c>
    </row>
    <row r="735" spans="1:3">
      <c r="A735" s="26" t="s">
        <v>3507</v>
      </c>
      <c r="B735" s="26">
        <v>41823</v>
      </c>
    </row>
    <row r="736" spans="1:3">
      <c r="A736" s="26" t="s">
        <v>3508</v>
      </c>
      <c r="B736" s="26">
        <v>41823</v>
      </c>
    </row>
    <row r="737" spans="1:3">
      <c r="A737" s="26" t="s">
        <v>3509</v>
      </c>
      <c r="B737" s="26">
        <v>41823</v>
      </c>
    </row>
    <row r="738" spans="1:3">
      <c r="A738" s="26" t="s">
        <v>3510</v>
      </c>
      <c r="B738" s="26">
        <v>41823</v>
      </c>
    </row>
    <row r="739" spans="1:3">
      <c r="A739" s="26" t="s">
        <v>3511</v>
      </c>
      <c r="B739" s="26">
        <v>41823</v>
      </c>
    </row>
    <row r="740" spans="1:3">
      <c r="A740" s="26" t="s">
        <v>3512</v>
      </c>
      <c r="B740" s="26">
        <v>41823</v>
      </c>
    </row>
    <row r="741" spans="1:3">
      <c r="A741" s="26" t="s">
        <v>3513</v>
      </c>
      <c r="B741" s="26">
        <v>41823</v>
      </c>
    </row>
    <row r="742" spans="1:3">
      <c r="A742" s="26" t="s">
        <v>3514</v>
      </c>
      <c r="B742" s="26">
        <v>41824</v>
      </c>
      <c r="C742" s="26">
        <v>1500</v>
      </c>
    </row>
    <row r="743" spans="1:3">
      <c r="A743" s="26" t="s">
        <v>3515</v>
      </c>
      <c r="B743" s="26">
        <v>41824</v>
      </c>
    </row>
    <row r="744" spans="1:3">
      <c r="A744" s="26" t="s">
        <v>3516</v>
      </c>
      <c r="B744" s="26">
        <v>41824</v>
      </c>
    </row>
    <row r="745" spans="1:3">
      <c r="A745" s="26" t="s">
        <v>3517</v>
      </c>
      <c r="B745" s="26">
        <v>41824</v>
      </c>
    </row>
    <row r="746" spans="1:3">
      <c r="A746" s="26" t="s">
        <v>3518</v>
      </c>
      <c r="B746" s="26">
        <v>41824</v>
      </c>
    </row>
    <row r="747" spans="1:3">
      <c r="A747" s="26" t="s">
        <v>3519</v>
      </c>
      <c r="B747" s="26">
        <v>41824</v>
      </c>
    </row>
    <row r="748" spans="1:3">
      <c r="A748" s="26" t="s">
        <v>3520</v>
      </c>
      <c r="B748" s="26">
        <v>41824</v>
      </c>
    </row>
    <row r="749" spans="1:3">
      <c r="A749" s="26" t="s">
        <v>3521</v>
      </c>
      <c r="B749" s="26">
        <v>41824</v>
      </c>
    </row>
    <row r="750" spans="1:3">
      <c r="A750" s="26" t="s">
        <v>3522</v>
      </c>
      <c r="B750" s="26">
        <v>41824</v>
      </c>
    </row>
    <row r="751" spans="1:3">
      <c r="A751" s="26" t="s">
        <v>3523</v>
      </c>
      <c r="B751" s="26">
        <v>41824</v>
      </c>
    </row>
    <row r="752" spans="1:3">
      <c r="A752" s="26" t="s">
        <v>3524</v>
      </c>
      <c r="B752" s="26">
        <v>41824</v>
      </c>
    </row>
    <row r="753" spans="1:3">
      <c r="A753" s="26" t="s">
        <v>3525</v>
      </c>
      <c r="B753" s="26">
        <v>41827</v>
      </c>
      <c r="C753" s="26">
        <v>92</v>
      </c>
    </row>
    <row r="754" spans="1:3">
      <c r="A754" s="26" t="s">
        <v>3526</v>
      </c>
      <c r="B754" s="26">
        <v>41827</v>
      </c>
    </row>
    <row r="755" spans="1:3">
      <c r="A755" s="26" t="s">
        <v>3527</v>
      </c>
      <c r="B755" s="26">
        <v>41827</v>
      </c>
    </row>
    <row r="756" spans="1:3">
      <c r="A756" s="26" t="s">
        <v>3528</v>
      </c>
      <c r="B756" s="26">
        <v>41827</v>
      </c>
    </row>
    <row r="757" spans="1:3">
      <c r="A757" s="26" t="s">
        <v>3529</v>
      </c>
      <c r="B757" s="26">
        <v>41827</v>
      </c>
    </row>
    <row r="758" spans="1:3">
      <c r="A758" s="26" t="s">
        <v>3530</v>
      </c>
      <c r="B758" s="26">
        <v>41827</v>
      </c>
    </row>
    <row r="759" spans="1:3">
      <c r="A759" s="26" t="s">
        <v>3531</v>
      </c>
      <c r="B759" s="26">
        <v>41827</v>
      </c>
    </row>
    <row r="760" spans="1:3">
      <c r="A760" s="26" t="s">
        <v>3532</v>
      </c>
      <c r="B760" s="26">
        <v>41827</v>
      </c>
    </row>
    <row r="761" spans="1:3">
      <c r="A761" s="26" t="s">
        <v>3533</v>
      </c>
      <c r="B761" s="26">
        <v>41827</v>
      </c>
    </row>
    <row r="762" spans="1:3">
      <c r="A762" s="26" t="s">
        <v>3534</v>
      </c>
      <c r="B762" s="26">
        <v>41827</v>
      </c>
    </row>
    <row r="763" spans="1:3">
      <c r="A763" s="26" t="s">
        <v>3535</v>
      </c>
      <c r="B763" s="26">
        <v>41827</v>
      </c>
    </row>
    <row r="764" spans="1:3">
      <c r="A764" s="26" t="s">
        <v>3536</v>
      </c>
      <c r="B764" s="26">
        <v>41827</v>
      </c>
      <c r="C764" s="26">
        <v>250</v>
      </c>
    </row>
    <row r="765" spans="1:3">
      <c r="A765" s="26" t="s">
        <v>3537</v>
      </c>
      <c r="B765" s="26">
        <v>41827</v>
      </c>
    </row>
    <row r="766" spans="1:3">
      <c r="A766" s="26" t="s">
        <v>3538</v>
      </c>
      <c r="B766" s="26">
        <v>41827</v>
      </c>
    </row>
    <row r="767" spans="1:3">
      <c r="A767" s="26" t="s">
        <v>3539</v>
      </c>
      <c r="B767" s="26">
        <v>41827</v>
      </c>
    </row>
    <row r="768" spans="1:3">
      <c r="A768" s="26" t="s">
        <v>3540</v>
      </c>
      <c r="B768" s="26">
        <v>41827</v>
      </c>
    </row>
    <row r="769" spans="1:3">
      <c r="A769" s="26" t="s">
        <v>3541</v>
      </c>
      <c r="B769" s="26">
        <v>41827</v>
      </c>
    </row>
    <row r="770" spans="1:3">
      <c r="A770" s="26" t="s">
        <v>3542</v>
      </c>
      <c r="B770" s="26">
        <v>41827</v>
      </c>
    </row>
    <row r="771" spans="1:3">
      <c r="A771" s="26" t="s">
        <v>3543</v>
      </c>
      <c r="B771" s="26">
        <v>41827</v>
      </c>
    </row>
    <row r="772" spans="1:3">
      <c r="A772" s="26" t="s">
        <v>3544</v>
      </c>
      <c r="B772" s="26">
        <v>41827</v>
      </c>
    </row>
    <row r="773" spans="1:3">
      <c r="A773" s="26" t="s">
        <v>3545</v>
      </c>
      <c r="B773" s="26">
        <v>41827</v>
      </c>
    </row>
    <row r="774" spans="1:3">
      <c r="A774" s="26" t="s">
        <v>3546</v>
      </c>
      <c r="B774" s="26">
        <v>41827</v>
      </c>
    </row>
    <row r="775" spans="1:3">
      <c r="A775" s="26" t="s">
        <v>3547</v>
      </c>
      <c r="B775" s="26">
        <v>41827</v>
      </c>
      <c r="C775" s="26">
        <v>200</v>
      </c>
    </row>
    <row r="776" spans="1:3">
      <c r="A776" s="26" t="s">
        <v>3548</v>
      </c>
      <c r="B776" s="26">
        <v>41827</v>
      </c>
    </row>
    <row r="777" spans="1:3">
      <c r="A777" s="26" t="s">
        <v>3549</v>
      </c>
      <c r="B777" s="26">
        <v>41827</v>
      </c>
    </row>
    <row r="778" spans="1:3">
      <c r="A778" s="26" t="s">
        <v>3550</v>
      </c>
      <c r="B778" s="26">
        <v>41827</v>
      </c>
    </row>
    <row r="779" spans="1:3">
      <c r="A779" s="26" t="s">
        <v>3551</v>
      </c>
      <c r="B779" s="26">
        <v>41827</v>
      </c>
    </row>
    <row r="780" spans="1:3">
      <c r="A780" s="26" t="s">
        <v>3552</v>
      </c>
      <c r="B780" s="26">
        <v>41827</v>
      </c>
    </row>
    <row r="781" spans="1:3">
      <c r="A781" s="26" t="s">
        <v>3553</v>
      </c>
      <c r="B781" s="26">
        <v>41827</v>
      </c>
    </row>
    <row r="782" spans="1:3">
      <c r="A782" s="26" t="s">
        <v>3554</v>
      </c>
      <c r="B782" s="26">
        <v>41827</v>
      </c>
    </row>
    <row r="783" spans="1:3">
      <c r="A783" s="26" t="s">
        <v>3555</v>
      </c>
      <c r="B783" s="26">
        <v>41827</v>
      </c>
    </row>
    <row r="784" spans="1:3">
      <c r="A784" s="26" t="s">
        <v>3556</v>
      </c>
      <c r="B784" s="26">
        <v>41827</v>
      </c>
    </row>
    <row r="785" spans="1:3">
      <c r="A785" s="26" t="s">
        <v>3557</v>
      </c>
      <c r="B785" s="26">
        <v>41827</v>
      </c>
    </row>
    <row r="786" spans="1:3">
      <c r="A786" s="26" t="s">
        <v>3558</v>
      </c>
      <c r="B786" s="26">
        <v>41830</v>
      </c>
      <c r="C786" s="26">
        <v>700</v>
      </c>
    </row>
    <row r="787" spans="1:3">
      <c r="A787" s="26" t="s">
        <v>3559</v>
      </c>
      <c r="B787" s="26">
        <v>41830</v>
      </c>
    </row>
    <row r="788" spans="1:3">
      <c r="A788" s="26" t="s">
        <v>3560</v>
      </c>
      <c r="B788" s="26">
        <v>41830</v>
      </c>
    </row>
    <row r="789" spans="1:3">
      <c r="A789" s="26" t="s">
        <v>3561</v>
      </c>
      <c r="B789" s="26">
        <v>41830</v>
      </c>
    </row>
    <row r="790" spans="1:3">
      <c r="A790" s="26" t="s">
        <v>3562</v>
      </c>
      <c r="B790" s="26">
        <v>41830</v>
      </c>
    </row>
    <row r="791" spans="1:3">
      <c r="A791" s="26" t="s">
        <v>3563</v>
      </c>
      <c r="B791" s="26">
        <v>41830</v>
      </c>
    </row>
    <row r="792" spans="1:3">
      <c r="A792" s="26" t="s">
        <v>3564</v>
      </c>
      <c r="B792" s="26">
        <v>41830</v>
      </c>
    </row>
    <row r="793" spans="1:3">
      <c r="A793" s="26" t="s">
        <v>3565</v>
      </c>
      <c r="B793" s="26">
        <v>41830</v>
      </c>
    </row>
    <row r="794" spans="1:3">
      <c r="A794" s="26" t="s">
        <v>3566</v>
      </c>
      <c r="B794" s="26">
        <v>41830</v>
      </c>
    </row>
    <row r="795" spans="1:3">
      <c r="A795" s="26" t="s">
        <v>3567</v>
      </c>
      <c r="B795" s="26">
        <v>41830</v>
      </c>
    </row>
    <row r="796" spans="1:3">
      <c r="A796" s="26" t="s">
        <v>3568</v>
      </c>
      <c r="B796" s="26">
        <v>41830</v>
      </c>
    </row>
    <row r="797" spans="1:3">
      <c r="A797" s="26" t="s">
        <v>3569</v>
      </c>
      <c r="B797" s="26">
        <v>41830</v>
      </c>
      <c r="C797" s="26">
        <v>600</v>
      </c>
    </row>
    <row r="798" spans="1:3">
      <c r="A798" s="26" t="s">
        <v>3570</v>
      </c>
      <c r="B798" s="26">
        <v>41830</v>
      </c>
    </row>
    <row r="799" spans="1:3">
      <c r="A799" s="26" t="s">
        <v>3571</v>
      </c>
      <c r="B799" s="26">
        <v>41830</v>
      </c>
    </row>
    <row r="800" spans="1:3">
      <c r="A800" s="26" t="s">
        <v>3572</v>
      </c>
      <c r="B800" s="26">
        <v>41830</v>
      </c>
    </row>
    <row r="801" spans="1:3">
      <c r="A801" s="26" t="s">
        <v>3573</v>
      </c>
      <c r="B801" s="26">
        <v>41830</v>
      </c>
    </row>
    <row r="802" spans="1:3">
      <c r="A802" s="26" t="s">
        <v>3574</v>
      </c>
      <c r="B802" s="26">
        <v>41830</v>
      </c>
    </row>
    <row r="803" spans="1:3">
      <c r="A803" s="26" t="s">
        <v>3575</v>
      </c>
      <c r="B803" s="26">
        <v>41830</v>
      </c>
    </row>
    <row r="804" spans="1:3">
      <c r="A804" s="26" t="s">
        <v>3576</v>
      </c>
      <c r="B804" s="26">
        <v>41830</v>
      </c>
    </row>
    <row r="805" spans="1:3">
      <c r="A805" s="26" t="s">
        <v>3577</v>
      </c>
      <c r="B805" s="26">
        <v>41830</v>
      </c>
    </row>
    <row r="806" spans="1:3">
      <c r="A806" s="26" t="s">
        <v>3578</v>
      </c>
      <c r="B806" s="26">
        <v>41830</v>
      </c>
    </row>
    <row r="807" spans="1:3">
      <c r="A807" s="26" t="s">
        <v>3579</v>
      </c>
      <c r="B807" s="26">
        <v>41830</v>
      </c>
    </row>
    <row r="808" spans="1:3">
      <c r="A808" s="26" t="s">
        <v>3580</v>
      </c>
      <c r="B808" s="26">
        <v>41831</v>
      </c>
    </row>
    <row r="809" spans="1:3">
      <c r="A809" s="26" t="s">
        <v>3581</v>
      </c>
      <c r="B809" s="26">
        <v>41831</v>
      </c>
    </row>
    <row r="810" spans="1:3">
      <c r="A810" s="26" t="s">
        <v>3582</v>
      </c>
      <c r="B810" s="26">
        <v>41831</v>
      </c>
    </row>
    <row r="811" spans="1:3">
      <c r="A811" s="26" t="s">
        <v>3583</v>
      </c>
      <c r="B811" s="26">
        <v>41831</v>
      </c>
    </row>
    <row r="812" spans="1:3">
      <c r="A812" s="26" t="s">
        <v>3584</v>
      </c>
      <c r="B812" s="26">
        <v>41831</v>
      </c>
    </row>
    <row r="813" spans="1:3">
      <c r="A813" s="26" t="s">
        <v>3585</v>
      </c>
      <c r="B813" s="26">
        <v>41831</v>
      </c>
    </row>
    <row r="814" spans="1:3">
      <c r="A814" s="26" t="s">
        <v>3586</v>
      </c>
      <c r="B814" s="26">
        <v>41831</v>
      </c>
    </row>
    <row r="815" spans="1:3">
      <c r="A815" s="26" t="s">
        <v>3587</v>
      </c>
      <c r="B815" s="26">
        <v>41831</v>
      </c>
      <c r="C815" s="26">
        <v>60</v>
      </c>
    </row>
    <row r="816" spans="1:3">
      <c r="A816" s="26" t="s">
        <v>3588</v>
      </c>
      <c r="B816" s="26">
        <v>41831</v>
      </c>
      <c r="C816" s="26">
        <v>120</v>
      </c>
    </row>
    <row r="817" spans="1:3">
      <c r="A817" s="26" t="s">
        <v>3589</v>
      </c>
      <c r="B817" s="26">
        <v>41831</v>
      </c>
      <c r="C817" s="26">
        <v>60</v>
      </c>
    </row>
    <row r="818" spans="1:3">
      <c r="A818" s="26" t="s">
        <v>3590</v>
      </c>
      <c r="B818" s="26">
        <v>41831</v>
      </c>
    </row>
    <row r="819" spans="1:3">
      <c r="A819" s="26" t="s">
        <v>3591</v>
      </c>
      <c r="B819" s="26">
        <v>41831</v>
      </c>
    </row>
    <row r="820" spans="1:3">
      <c r="A820" s="26" t="s">
        <v>3592</v>
      </c>
      <c r="B820" s="26">
        <v>41831</v>
      </c>
    </row>
    <row r="821" spans="1:3">
      <c r="A821" s="26" t="s">
        <v>3593</v>
      </c>
      <c r="B821" s="26">
        <v>41831</v>
      </c>
    </row>
    <row r="822" spans="1:3">
      <c r="A822" s="26" t="s">
        <v>3594</v>
      </c>
      <c r="B822" s="26">
        <v>41831</v>
      </c>
    </row>
    <row r="823" spans="1:3">
      <c r="A823" s="26" t="s">
        <v>3595</v>
      </c>
      <c r="B823" s="26">
        <v>41831</v>
      </c>
    </row>
    <row r="824" spans="1:3">
      <c r="A824" s="26" t="s">
        <v>3596</v>
      </c>
      <c r="B824" s="26">
        <v>41831</v>
      </c>
    </row>
    <row r="825" spans="1:3">
      <c r="A825" s="26" t="s">
        <v>3597</v>
      </c>
      <c r="B825" s="26">
        <v>41831</v>
      </c>
    </row>
    <row r="826" spans="1:3">
      <c r="A826" s="26" t="s">
        <v>3598</v>
      </c>
      <c r="B826" s="26">
        <v>41831</v>
      </c>
    </row>
    <row r="827" spans="1:3">
      <c r="A827" s="26" t="s">
        <v>3599</v>
      </c>
      <c r="B827" s="26">
        <v>41831</v>
      </c>
      <c r="C827" s="26">
        <v>144</v>
      </c>
    </row>
    <row r="828" spans="1:3">
      <c r="A828" s="26" t="s">
        <v>3600</v>
      </c>
      <c r="B828" s="26">
        <v>41831</v>
      </c>
      <c r="C828" s="26">
        <v>144</v>
      </c>
    </row>
    <row r="829" spans="1:3">
      <c r="A829" s="26" t="s">
        <v>3601</v>
      </c>
      <c r="B829" s="26">
        <v>41831</v>
      </c>
    </row>
    <row r="830" spans="1:3">
      <c r="A830" s="26" t="s">
        <v>3602</v>
      </c>
      <c r="B830" s="26">
        <v>41831</v>
      </c>
    </row>
    <row r="831" spans="1:3">
      <c r="A831" s="26" t="s">
        <v>3603</v>
      </c>
      <c r="B831" s="26">
        <v>41831</v>
      </c>
    </row>
    <row r="832" spans="1:3">
      <c r="A832" s="26" t="s">
        <v>3604</v>
      </c>
      <c r="B832" s="26">
        <v>41831</v>
      </c>
    </row>
    <row r="833" spans="1:3">
      <c r="A833" s="26" t="s">
        <v>3605</v>
      </c>
      <c r="B833" s="26">
        <v>41831</v>
      </c>
    </row>
    <row r="834" spans="1:3">
      <c r="A834" s="26" t="s">
        <v>3606</v>
      </c>
      <c r="B834" s="26">
        <v>41831</v>
      </c>
    </row>
    <row r="835" spans="1:3">
      <c r="A835" s="26" t="s">
        <v>3607</v>
      </c>
      <c r="B835" s="26">
        <v>41831</v>
      </c>
    </row>
    <row r="836" spans="1:3">
      <c r="A836" s="26" t="s">
        <v>3608</v>
      </c>
      <c r="B836" s="26">
        <v>41831</v>
      </c>
    </row>
    <row r="837" spans="1:3">
      <c r="A837" s="26" t="s">
        <v>3609</v>
      </c>
      <c r="B837" s="26">
        <v>41831</v>
      </c>
    </row>
    <row r="838" spans="1:3">
      <c r="A838" s="26" t="s">
        <v>3610</v>
      </c>
      <c r="B838" s="26">
        <v>41831</v>
      </c>
      <c r="C838" s="26">
        <v>144</v>
      </c>
    </row>
    <row r="839" spans="1:3">
      <c r="A839" s="26" t="s">
        <v>3611</v>
      </c>
      <c r="B839" s="26">
        <v>41831</v>
      </c>
      <c r="C839" s="26">
        <v>144</v>
      </c>
    </row>
    <row r="840" spans="1:3">
      <c r="A840" s="26" t="s">
        <v>3612</v>
      </c>
      <c r="B840" s="26">
        <v>41831</v>
      </c>
    </row>
    <row r="841" spans="1:3">
      <c r="A841" s="26" t="s">
        <v>3613</v>
      </c>
      <c r="B841" s="26">
        <v>41831</v>
      </c>
    </row>
    <row r="842" spans="1:3">
      <c r="A842" s="26" t="s">
        <v>3614</v>
      </c>
      <c r="B842" s="26">
        <v>41831</v>
      </c>
    </row>
    <row r="843" spans="1:3">
      <c r="A843" s="26" t="s">
        <v>3615</v>
      </c>
      <c r="B843" s="26">
        <v>41831</v>
      </c>
    </row>
    <row r="844" spans="1:3">
      <c r="A844" s="26" t="s">
        <v>3616</v>
      </c>
      <c r="B844" s="26">
        <v>41831</v>
      </c>
    </row>
    <row r="845" spans="1:3">
      <c r="A845" s="26" t="s">
        <v>3617</v>
      </c>
      <c r="B845" s="26">
        <v>41831</v>
      </c>
    </row>
    <row r="846" spans="1:3">
      <c r="A846" s="26" t="s">
        <v>3618</v>
      </c>
      <c r="B846" s="26">
        <v>41831</v>
      </c>
    </row>
    <row r="847" spans="1:3">
      <c r="A847" s="26" t="s">
        <v>3619</v>
      </c>
      <c r="B847" s="26">
        <v>41831</v>
      </c>
    </row>
    <row r="848" spans="1:3">
      <c r="A848" s="26" t="s">
        <v>3620</v>
      </c>
      <c r="B848" s="26">
        <v>41831</v>
      </c>
    </row>
    <row r="849" spans="1:3">
      <c r="A849" s="26" t="s">
        <v>3621</v>
      </c>
      <c r="B849" s="26">
        <v>41831</v>
      </c>
      <c r="C849" s="26">
        <v>144</v>
      </c>
    </row>
    <row r="850" spans="1:3">
      <c r="A850" s="26" t="s">
        <v>3622</v>
      </c>
      <c r="B850" s="26">
        <v>41831</v>
      </c>
      <c r="C850" s="26">
        <v>144</v>
      </c>
    </row>
    <row r="851" spans="1:3">
      <c r="A851" s="26" t="s">
        <v>3623</v>
      </c>
      <c r="B851" s="26">
        <v>41831</v>
      </c>
    </row>
    <row r="852" spans="1:3">
      <c r="A852" s="26" t="s">
        <v>3624</v>
      </c>
      <c r="B852" s="26">
        <v>41831</v>
      </c>
    </row>
    <row r="853" spans="1:3">
      <c r="A853" s="26" t="s">
        <v>3625</v>
      </c>
      <c r="B853" s="26">
        <v>41831</v>
      </c>
    </row>
    <row r="854" spans="1:3">
      <c r="A854" s="26" t="s">
        <v>3626</v>
      </c>
      <c r="B854" s="26">
        <v>41831</v>
      </c>
    </row>
    <row r="855" spans="1:3">
      <c r="A855" s="26" t="s">
        <v>3627</v>
      </c>
      <c r="B855" s="26">
        <v>41831</v>
      </c>
    </row>
    <row r="856" spans="1:3">
      <c r="A856" s="26" t="s">
        <v>3628</v>
      </c>
      <c r="B856" s="26">
        <v>41831</v>
      </c>
    </row>
    <row r="857" spans="1:3">
      <c r="A857" s="26" t="s">
        <v>3629</v>
      </c>
      <c r="B857" s="26">
        <v>41831</v>
      </c>
    </row>
    <row r="858" spans="1:3">
      <c r="A858" s="26" t="s">
        <v>3630</v>
      </c>
      <c r="B858" s="26">
        <v>41831</v>
      </c>
    </row>
    <row r="859" spans="1:3">
      <c r="A859" s="26" t="s">
        <v>3631</v>
      </c>
      <c r="B859" s="26">
        <v>41831</v>
      </c>
    </row>
    <row r="860" spans="1:3">
      <c r="A860" s="26" t="s">
        <v>3632</v>
      </c>
      <c r="B860" s="26">
        <v>41831</v>
      </c>
      <c r="C860" s="26">
        <v>191</v>
      </c>
    </row>
    <row r="861" spans="1:3">
      <c r="A861" s="26" t="s">
        <v>3633</v>
      </c>
      <c r="B861" s="26">
        <v>41831</v>
      </c>
      <c r="C861" s="26">
        <v>168</v>
      </c>
    </row>
    <row r="862" spans="1:3">
      <c r="A862" s="26" t="s">
        <v>3634</v>
      </c>
      <c r="B862" s="26">
        <v>41831</v>
      </c>
    </row>
    <row r="863" spans="1:3">
      <c r="A863" s="26" t="s">
        <v>3635</v>
      </c>
      <c r="B863" s="26">
        <v>41831</v>
      </c>
    </row>
    <row r="864" spans="1:3">
      <c r="A864" s="26" t="s">
        <v>3636</v>
      </c>
      <c r="B864" s="26">
        <v>41831</v>
      </c>
    </row>
    <row r="865" spans="1:3">
      <c r="A865" s="26" t="s">
        <v>3637</v>
      </c>
      <c r="B865" s="26">
        <v>41831</v>
      </c>
    </row>
    <row r="866" spans="1:3">
      <c r="A866" s="26" t="s">
        <v>3638</v>
      </c>
      <c r="B866" s="26">
        <v>41831</v>
      </c>
    </row>
    <row r="867" spans="1:3">
      <c r="A867" s="26" t="s">
        <v>3639</v>
      </c>
      <c r="B867" s="26">
        <v>41831</v>
      </c>
    </row>
    <row r="868" spans="1:3">
      <c r="A868" s="26" t="s">
        <v>3640</v>
      </c>
      <c r="B868" s="26">
        <v>41831</v>
      </c>
    </row>
    <row r="869" spans="1:3">
      <c r="A869" s="26" t="s">
        <v>3641</v>
      </c>
      <c r="B869" s="26">
        <v>41831</v>
      </c>
    </row>
    <row r="870" spans="1:3">
      <c r="A870" s="26" t="s">
        <v>3642</v>
      </c>
      <c r="B870" s="26">
        <v>41831</v>
      </c>
    </row>
    <row r="871" spans="1:3">
      <c r="A871" s="26" t="s">
        <v>3643</v>
      </c>
      <c r="B871" s="26">
        <v>41831</v>
      </c>
      <c r="C871" s="26">
        <v>191</v>
      </c>
    </row>
    <row r="872" spans="1:3">
      <c r="A872" s="26" t="s">
        <v>3644</v>
      </c>
      <c r="B872" s="26">
        <v>41831</v>
      </c>
      <c r="C872" s="26">
        <v>168</v>
      </c>
    </row>
    <row r="873" spans="1:3">
      <c r="A873" s="26" t="s">
        <v>3645</v>
      </c>
      <c r="B873" s="26">
        <v>41831</v>
      </c>
    </row>
    <row r="874" spans="1:3">
      <c r="A874" s="26" t="s">
        <v>3646</v>
      </c>
      <c r="B874" s="26">
        <v>41831</v>
      </c>
    </row>
    <row r="875" spans="1:3">
      <c r="A875" s="26" t="s">
        <v>3647</v>
      </c>
      <c r="B875" s="26">
        <v>41831</v>
      </c>
    </row>
    <row r="876" spans="1:3">
      <c r="A876" s="26" t="s">
        <v>3648</v>
      </c>
      <c r="B876" s="26">
        <v>41831</v>
      </c>
    </row>
    <row r="877" spans="1:3">
      <c r="A877" s="26" t="s">
        <v>3649</v>
      </c>
      <c r="B877" s="26">
        <v>41831</v>
      </c>
    </row>
    <row r="878" spans="1:3">
      <c r="A878" s="26" t="s">
        <v>3650</v>
      </c>
      <c r="B878" s="26">
        <v>41831</v>
      </c>
    </row>
    <row r="879" spans="1:3">
      <c r="A879" s="26" t="s">
        <v>3651</v>
      </c>
      <c r="B879" s="26">
        <v>41831</v>
      </c>
    </row>
    <row r="880" spans="1:3">
      <c r="A880" s="26" t="s">
        <v>3652</v>
      </c>
      <c r="B880" s="26">
        <v>41831</v>
      </c>
    </row>
    <row r="881" spans="1:3">
      <c r="A881" s="26" t="s">
        <v>3653</v>
      </c>
      <c r="B881" s="26">
        <v>41831</v>
      </c>
    </row>
    <row r="882" spans="1:3">
      <c r="A882" s="26" t="s">
        <v>3654</v>
      </c>
      <c r="B882" s="26">
        <v>41831</v>
      </c>
      <c r="C882" s="26">
        <v>144</v>
      </c>
    </row>
    <row r="883" spans="1:3">
      <c r="A883" s="26" t="s">
        <v>3655</v>
      </c>
      <c r="B883" s="26">
        <v>41831</v>
      </c>
      <c r="C883" s="26">
        <v>144</v>
      </c>
    </row>
    <row r="884" spans="1:3">
      <c r="A884" s="26" t="s">
        <v>3656</v>
      </c>
      <c r="B884" s="26">
        <v>41831</v>
      </c>
    </row>
    <row r="885" spans="1:3">
      <c r="A885" s="26" t="s">
        <v>3657</v>
      </c>
      <c r="B885" s="26">
        <v>41831</v>
      </c>
    </row>
    <row r="886" spans="1:3">
      <c r="A886" s="26" t="s">
        <v>3658</v>
      </c>
      <c r="B886" s="26">
        <v>41831</v>
      </c>
    </row>
    <row r="887" spans="1:3">
      <c r="A887" s="26" t="s">
        <v>3659</v>
      </c>
      <c r="B887" s="26">
        <v>41831</v>
      </c>
    </row>
    <row r="888" spans="1:3">
      <c r="A888" s="26" t="s">
        <v>3660</v>
      </c>
      <c r="B888" s="26">
        <v>41831</v>
      </c>
    </row>
    <row r="889" spans="1:3">
      <c r="A889" s="26" t="s">
        <v>3661</v>
      </c>
      <c r="B889" s="26">
        <v>41831</v>
      </c>
    </row>
    <row r="890" spans="1:3">
      <c r="A890" s="26" t="s">
        <v>3662</v>
      </c>
      <c r="B890" s="26">
        <v>41831</v>
      </c>
    </row>
    <row r="891" spans="1:3">
      <c r="A891" s="26" t="s">
        <v>3663</v>
      </c>
      <c r="B891" s="26">
        <v>41831</v>
      </c>
    </row>
    <row r="892" spans="1:3">
      <c r="A892" s="26" t="s">
        <v>3664</v>
      </c>
      <c r="B892" s="26">
        <v>41831</v>
      </c>
    </row>
    <row r="893" spans="1:3">
      <c r="A893" s="26" t="s">
        <v>3665</v>
      </c>
      <c r="B893" s="26">
        <v>41831</v>
      </c>
      <c r="C893" s="26">
        <v>120</v>
      </c>
    </row>
    <row r="894" spans="1:3">
      <c r="A894" s="26" t="s">
        <v>3666</v>
      </c>
      <c r="B894" s="26">
        <v>41831</v>
      </c>
      <c r="C894" s="26">
        <v>120</v>
      </c>
    </row>
    <row r="895" spans="1:3">
      <c r="A895" s="26" t="s">
        <v>3667</v>
      </c>
      <c r="B895" s="26">
        <v>41831</v>
      </c>
    </row>
    <row r="896" spans="1:3">
      <c r="A896" s="26" t="s">
        <v>3668</v>
      </c>
      <c r="B896" s="26">
        <v>41831</v>
      </c>
    </row>
    <row r="897" spans="1:3">
      <c r="A897" s="26" t="s">
        <v>3669</v>
      </c>
      <c r="B897" s="26">
        <v>41831</v>
      </c>
    </row>
    <row r="898" spans="1:3">
      <c r="A898" s="26" t="s">
        <v>3670</v>
      </c>
      <c r="B898" s="26">
        <v>41831</v>
      </c>
    </row>
    <row r="899" spans="1:3">
      <c r="A899" s="26" t="s">
        <v>3671</v>
      </c>
      <c r="B899" s="26">
        <v>41831</v>
      </c>
    </row>
    <row r="900" spans="1:3">
      <c r="A900" s="26" t="s">
        <v>3672</v>
      </c>
      <c r="B900" s="26">
        <v>41831</v>
      </c>
    </row>
    <row r="901" spans="1:3">
      <c r="A901" s="26" t="s">
        <v>3673</v>
      </c>
      <c r="B901" s="26">
        <v>41831</v>
      </c>
    </row>
    <row r="902" spans="1:3">
      <c r="A902" s="26" t="s">
        <v>3674</v>
      </c>
      <c r="B902" s="26">
        <v>41831</v>
      </c>
    </row>
    <row r="903" spans="1:3">
      <c r="A903" s="26" t="s">
        <v>3675</v>
      </c>
      <c r="B903" s="26">
        <v>41831</v>
      </c>
    </row>
    <row r="904" spans="1:3">
      <c r="A904" s="26" t="s">
        <v>3676</v>
      </c>
      <c r="B904" s="26">
        <v>41831</v>
      </c>
      <c r="C904" s="26">
        <v>144</v>
      </c>
    </row>
    <row r="905" spans="1:3">
      <c r="A905" s="26" t="s">
        <v>3677</v>
      </c>
      <c r="B905" s="26">
        <v>41831</v>
      </c>
      <c r="C905" s="26">
        <v>144</v>
      </c>
    </row>
    <row r="906" spans="1:3">
      <c r="A906" s="26" t="s">
        <v>3678</v>
      </c>
      <c r="B906" s="26">
        <v>41831</v>
      </c>
    </row>
    <row r="907" spans="1:3">
      <c r="A907" s="26" t="s">
        <v>3679</v>
      </c>
      <c r="B907" s="26">
        <v>41831</v>
      </c>
    </row>
    <row r="908" spans="1:3">
      <c r="A908" s="26" t="s">
        <v>3680</v>
      </c>
      <c r="B908" s="26">
        <v>41831</v>
      </c>
    </row>
    <row r="909" spans="1:3">
      <c r="A909" s="26" t="s">
        <v>3681</v>
      </c>
      <c r="B909" s="26">
        <v>41831</v>
      </c>
    </row>
    <row r="910" spans="1:3">
      <c r="A910" s="26" t="s">
        <v>3682</v>
      </c>
      <c r="B910" s="26">
        <v>41831</v>
      </c>
    </row>
    <row r="911" spans="1:3">
      <c r="A911" s="26" t="s">
        <v>3683</v>
      </c>
      <c r="B911" s="26">
        <v>41831</v>
      </c>
    </row>
    <row r="912" spans="1:3">
      <c r="A912" s="26" t="s">
        <v>3684</v>
      </c>
      <c r="B912" s="26">
        <v>41831</v>
      </c>
    </row>
    <row r="913" spans="1:3">
      <c r="A913" s="26" t="s">
        <v>3685</v>
      </c>
      <c r="B913" s="26">
        <v>41831</v>
      </c>
    </row>
    <row r="914" spans="1:3">
      <c r="A914" s="26" t="s">
        <v>3686</v>
      </c>
      <c r="B914" s="26">
        <v>41831</v>
      </c>
    </row>
    <row r="915" spans="1:3">
      <c r="A915" s="26" t="s">
        <v>3687</v>
      </c>
      <c r="B915" s="26">
        <v>41831</v>
      </c>
      <c r="C915" s="26">
        <v>192</v>
      </c>
    </row>
    <row r="916" spans="1:3">
      <c r="A916" s="26" t="s">
        <v>3688</v>
      </c>
      <c r="B916" s="26">
        <v>41831</v>
      </c>
      <c r="C916" s="26">
        <v>168</v>
      </c>
    </row>
    <row r="917" spans="1:3">
      <c r="A917" s="26" t="s">
        <v>3689</v>
      </c>
      <c r="B917" s="26">
        <v>41831</v>
      </c>
    </row>
    <row r="918" spans="1:3">
      <c r="A918" s="26" t="s">
        <v>3690</v>
      </c>
      <c r="B918" s="26">
        <v>41831</v>
      </c>
    </row>
    <row r="919" spans="1:3">
      <c r="A919" s="26" t="s">
        <v>3691</v>
      </c>
      <c r="B919" s="26">
        <v>41831</v>
      </c>
    </row>
    <row r="920" spans="1:3">
      <c r="A920" s="26" t="s">
        <v>3692</v>
      </c>
      <c r="B920" s="26">
        <v>41831</v>
      </c>
    </row>
    <row r="921" spans="1:3">
      <c r="A921" s="26" t="s">
        <v>3693</v>
      </c>
      <c r="B921" s="26">
        <v>41831</v>
      </c>
    </row>
    <row r="922" spans="1:3">
      <c r="A922" s="26" t="s">
        <v>3694</v>
      </c>
      <c r="B922" s="26">
        <v>41831</v>
      </c>
    </row>
    <row r="923" spans="1:3">
      <c r="A923" s="26" t="s">
        <v>3695</v>
      </c>
      <c r="B923" s="26">
        <v>41831</v>
      </c>
    </row>
    <row r="924" spans="1:3">
      <c r="A924" s="26" t="s">
        <v>3696</v>
      </c>
      <c r="B924" s="26">
        <v>41831</v>
      </c>
    </row>
    <row r="925" spans="1:3">
      <c r="A925" s="26" t="s">
        <v>3697</v>
      </c>
      <c r="B925" s="26">
        <v>41831</v>
      </c>
    </row>
    <row r="926" spans="1:3">
      <c r="A926" s="26" t="s">
        <v>3698</v>
      </c>
      <c r="B926" s="26">
        <v>41831</v>
      </c>
      <c r="C926" s="26">
        <v>192</v>
      </c>
    </row>
    <row r="927" spans="1:3">
      <c r="A927" s="26" t="s">
        <v>3699</v>
      </c>
      <c r="B927" s="26">
        <v>41831</v>
      </c>
      <c r="C927" s="26">
        <v>168</v>
      </c>
    </row>
    <row r="928" spans="1:3">
      <c r="A928" s="26" t="s">
        <v>3700</v>
      </c>
      <c r="B928" s="26">
        <v>41831</v>
      </c>
    </row>
    <row r="929" spans="1:3">
      <c r="A929" s="26" t="s">
        <v>3701</v>
      </c>
      <c r="B929" s="26">
        <v>41831</v>
      </c>
    </row>
    <row r="930" spans="1:3">
      <c r="A930" s="26" t="s">
        <v>3702</v>
      </c>
      <c r="B930" s="26">
        <v>41831</v>
      </c>
    </row>
    <row r="931" spans="1:3">
      <c r="A931" s="26" t="s">
        <v>3703</v>
      </c>
      <c r="B931" s="26">
        <v>41831</v>
      </c>
    </row>
    <row r="932" spans="1:3">
      <c r="A932" s="26" t="s">
        <v>3704</v>
      </c>
      <c r="B932" s="26">
        <v>41831</v>
      </c>
    </row>
    <row r="933" spans="1:3">
      <c r="A933" s="26" t="s">
        <v>3705</v>
      </c>
      <c r="B933" s="26">
        <v>41831</v>
      </c>
    </row>
    <row r="934" spans="1:3">
      <c r="A934" s="26" t="s">
        <v>3706</v>
      </c>
      <c r="B934" s="26">
        <v>41831</v>
      </c>
    </row>
    <row r="935" spans="1:3">
      <c r="A935" s="26" t="s">
        <v>3707</v>
      </c>
      <c r="B935" s="26">
        <v>41831</v>
      </c>
    </row>
    <row r="936" spans="1:3">
      <c r="A936" s="26" t="s">
        <v>3708</v>
      </c>
      <c r="B936" s="26">
        <v>41831</v>
      </c>
    </row>
    <row r="937" spans="1:3">
      <c r="A937" s="26" t="s">
        <v>3709</v>
      </c>
      <c r="B937" s="26">
        <v>41831</v>
      </c>
      <c r="C937" s="26">
        <v>192</v>
      </c>
    </row>
    <row r="938" spans="1:3">
      <c r="A938" s="26" t="s">
        <v>3710</v>
      </c>
      <c r="B938" s="26">
        <v>41831</v>
      </c>
      <c r="C938" s="26">
        <v>168</v>
      </c>
    </row>
    <row r="939" spans="1:3">
      <c r="A939" s="26" t="s">
        <v>3711</v>
      </c>
      <c r="B939" s="26">
        <v>41831</v>
      </c>
    </row>
    <row r="940" spans="1:3">
      <c r="A940" s="26" t="s">
        <v>3712</v>
      </c>
      <c r="B940" s="26">
        <v>41835</v>
      </c>
    </row>
    <row r="941" spans="1:3">
      <c r="A941" s="26" t="s">
        <v>3713</v>
      </c>
      <c r="B941" s="26">
        <v>41835</v>
      </c>
    </row>
    <row r="942" spans="1:3">
      <c r="A942" s="26" t="s">
        <v>3714</v>
      </c>
      <c r="B942" s="26">
        <v>41835</v>
      </c>
    </row>
    <row r="943" spans="1:3">
      <c r="A943" s="26" t="s">
        <v>3715</v>
      </c>
      <c r="B943" s="26">
        <v>41835</v>
      </c>
    </row>
    <row r="944" spans="1:3">
      <c r="A944" s="26" t="s">
        <v>3716</v>
      </c>
      <c r="B944" s="26">
        <v>41835</v>
      </c>
    </row>
    <row r="945" spans="1:3">
      <c r="A945" s="26" t="s">
        <v>3717</v>
      </c>
      <c r="B945" s="26">
        <v>41835</v>
      </c>
    </row>
    <row r="946" spans="1:3">
      <c r="A946" s="26" t="s">
        <v>3718</v>
      </c>
      <c r="B946" s="26">
        <v>41835</v>
      </c>
    </row>
    <row r="947" spans="1:3">
      <c r="A947" s="26" t="s">
        <v>3719</v>
      </c>
      <c r="B947" s="26">
        <v>41835</v>
      </c>
      <c r="C947" s="26">
        <v>600</v>
      </c>
    </row>
    <row r="948" spans="1:3">
      <c r="A948" s="26" t="s">
        <v>3720</v>
      </c>
      <c r="B948" s="26">
        <v>41835</v>
      </c>
    </row>
    <row r="949" spans="1:3">
      <c r="A949" s="26" t="s">
        <v>3721</v>
      </c>
      <c r="B949" s="26">
        <v>41835</v>
      </c>
    </row>
    <row r="950" spans="1:3">
      <c r="A950" s="26" t="s">
        <v>3722</v>
      </c>
      <c r="B950" s="26">
        <v>41835</v>
      </c>
    </row>
    <row r="951" spans="1:3">
      <c r="A951" s="26" t="s">
        <v>3723</v>
      </c>
      <c r="B951" s="26">
        <v>41835</v>
      </c>
    </row>
    <row r="952" spans="1:3">
      <c r="A952" s="26" t="s">
        <v>3724</v>
      </c>
      <c r="B952" s="26">
        <v>41835</v>
      </c>
    </row>
    <row r="953" spans="1:3">
      <c r="A953" s="26" t="s">
        <v>3725</v>
      </c>
      <c r="B953" s="26">
        <v>41835</v>
      </c>
    </row>
    <row r="954" spans="1:3">
      <c r="A954" s="26" t="s">
        <v>3726</v>
      </c>
      <c r="B954" s="26">
        <v>41835</v>
      </c>
    </row>
    <row r="955" spans="1:3">
      <c r="A955" s="26" t="s">
        <v>3727</v>
      </c>
      <c r="B955" s="26">
        <v>41835</v>
      </c>
    </row>
    <row r="956" spans="1:3">
      <c r="A956" s="26" t="s">
        <v>3728</v>
      </c>
      <c r="B956" s="26">
        <v>41835</v>
      </c>
    </row>
    <row r="957" spans="1:3">
      <c r="A957" s="26" t="s">
        <v>3729</v>
      </c>
      <c r="B957" s="26">
        <v>41835</v>
      </c>
    </row>
    <row r="958" spans="1:3">
      <c r="A958" s="26" t="s">
        <v>3730</v>
      </c>
      <c r="B958" s="26">
        <v>41835</v>
      </c>
      <c r="C958" s="26">
        <v>600</v>
      </c>
    </row>
    <row r="959" spans="1:3">
      <c r="A959" s="26" t="s">
        <v>3731</v>
      </c>
      <c r="B959" s="26">
        <v>41835</v>
      </c>
    </row>
    <row r="960" spans="1:3">
      <c r="A960" s="26" t="s">
        <v>3732</v>
      </c>
      <c r="B960" s="26">
        <v>41835</v>
      </c>
    </row>
    <row r="961" spans="1:3">
      <c r="A961" s="26" t="s">
        <v>3733</v>
      </c>
      <c r="B961" s="26">
        <v>41835</v>
      </c>
    </row>
    <row r="962" spans="1:3">
      <c r="A962" s="26" t="s">
        <v>3734</v>
      </c>
      <c r="B962" s="26">
        <v>41835</v>
      </c>
    </row>
    <row r="963" spans="1:3">
      <c r="A963" s="26" t="s">
        <v>3735</v>
      </c>
      <c r="B963" s="26">
        <v>41835</v>
      </c>
    </row>
    <row r="964" spans="1:3">
      <c r="A964" s="26" t="s">
        <v>3736</v>
      </c>
      <c r="B964" s="26">
        <v>41835</v>
      </c>
    </row>
    <row r="965" spans="1:3">
      <c r="A965" s="26" t="s">
        <v>3737</v>
      </c>
      <c r="B965" s="26">
        <v>41835</v>
      </c>
    </row>
    <row r="966" spans="1:3">
      <c r="A966" s="26" t="s">
        <v>3738</v>
      </c>
      <c r="B966" s="26">
        <v>41835</v>
      </c>
    </row>
    <row r="967" spans="1:3">
      <c r="A967" s="26" t="s">
        <v>3739</v>
      </c>
      <c r="B967" s="26">
        <v>41835</v>
      </c>
    </row>
    <row r="968" spans="1:3">
      <c r="A968" s="26" t="s">
        <v>3740</v>
      </c>
      <c r="B968" s="26">
        <v>41835</v>
      </c>
    </row>
    <row r="969" spans="1:3">
      <c r="A969" s="26" t="s">
        <v>3741</v>
      </c>
      <c r="B969" s="26">
        <v>41835</v>
      </c>
    </row>
    <row r="970" spans="1:3">
      <c r="A970" s="26" t="s">
        <v>3742</v>
      </c>
      <c r="B970" s="26">
        <v>41835</v>
      </c>
      <c r="C970" s="26">
        <v>600</v>
      </c>
    </row>
    <row r="971" spans="1:3">
      <c r="A971" s="26" t="s">
        <v>3743</v>
      </c>
      <c r="B971" s="26">
        <v>41835</v>
      </c>
    </row>
    <row r="972" spans="1:3">
      <c r="A972" s="26" t="s">
        <v>3744</v>
      </c>
      <c r="B972" s="26">
        <v>41835</v>
      </c>
    </row>
    <row r="973" spans="1:3">
      <c r="A973" s="26" t="s">
        <v>3745</v>
      </c>
      <c r="B973" s="26">
        <v>41835</v>
      </c>
      <c r="C973" s="26">
        <v>800</v>
      </c>
    </row>
    <row r="974" spans="1:3">
      <c r="A974" s="26" t="s">
        <v>3746</v>
      </c>
      <c r="B974" s="26">
        <v>41835</v>
      </c>
    </row>
    <row r="975" spans="1:3">
      <c r="A975" s="26" t="s">
        <v>3747</v>
      </c>
      <c r="B975" s="26">
        <v>41835</v>
      </c>
    </row>
    <row r="976" spans="1:3">
      <c r="A976" s="26" t="s">
        <v>3748</v>
      </c>
      <c r="B976" s="26">
        <v>41835</v>
      </c>
    </row>
    <row r="977" spans="1:3">
      <c r="A977" s="26" t="s">
        <v>3749</v>
      </c>
      <c r="B977" s="26">
        <v>41835</v>
      </c>
    </row>
    <row r="978" spans="1:3">
      <c r="A978" s="26" t="s">
        <v>3750</v>
      </c>
      <c r="B978" s="26">
        <v>41835</v>
      </c>
    </row>
    <row r="979" spans="1:3">
      <c r="A979" s="26" t="s">
        <v>3751</v>
      </c>
      <c r="B979" s="26">
        <v>41835</v>
      </c>
    </row>
    <row r="980" spans="1:3">
      <c r="A980" s="26" t="s">
        <v>3752</v>
      </c>
      <c r="B980" s="26">
        <v>41835</v>
      </c>
    </row>
    <row r="981" spans="1:3">
      <c r="A981" s="26" t="s">
        <v>3753</v>
      </c>
      <c r="B981" s="26">
        <v>41835</v>
      </c>
    </row>
    <row r="982" spans="1:3">
      <c r="A982" s="26" t="s">
        <v>3754</v>
      </c>
      <c r="B982" s="26">
        <v>41835</v>
      </c>
    </row>
    <row r="983" spans="1:3">
      <c r="A983" s="26" t="s">
        <v>3755</v>
      </c>
      <c r="B983" s="26">
        <v>41835</v>
      </c>
    </row>
    <row r="984" spans="1:3">
      <c r="A984" s="26" t="s">
        <v>3756</v>
      </c>
      <c r="B984" s="26">
        <v>41835</v>
      </c>
    </row>
    <row r="985" spans="1:3">
      <c r="A985" s="26" t="s">
        <v>3757</v>
      </c>
      <c r="B985" s="26">
        <v>41835</v>
      </c>
    </row>
    <row r="986" spans="1:3">
      <c r="A986" s="26" t="s">
        <v>3758</v>
      </c>
      <c r="B986" s="26">
        <v>41835</v>
      </c>
      <c r="C986" s="26">
        <v>1700</v>
      </c>
    </row>
    <row r="987" spans="1:3">
      <c r="A987" s="26" t="s">
        <v>3759</v>
      </c>
      <c r="B987" s="26">
        <v>41835</v>
      </c>
      <c r="C987" s="26">
        <v>1500</v>
      </c>
    </row>
    <row r="988" spans="1:3">
      <c r="A988" s="26" t="s">
        <v>3760</v>
      </c>
      <c r="B988" s="26">
        <v>41835</v>
      </c>
    </row>
    <row r="989" spans="1:3">
      <c r="A989" s="26" t="s">
        <v>3761</v>
      </c>
      <c r="B989" s="26">
        <v>41835</v>
      </c>
    </row>
    <row r="990" spans="1:3">
      <c r="A990" s="26" t="s">
        <v>3762</v>
      </c>
      <c r="B990" s="26">
        <v>41835</v>
      </c>
    </row>
    <row r="991" spans="1:3">
      <c r="A991" s="26" t="s">
        <v>3763</v>
      </c>
      <c r="B991" s="26">
        <v>41835</v>
      </c>
    </row>
    <row r="992" spans="1:3">
      <c r="A992" s="26" t="s">
        <v>3764</v>
      </c>
      <c r="B992" s="26">
        <v>41835</v>
      </c>
    </row>
    <row r="993" spans="1:3">
      <c r="A993" s="26" t="s">
        <v>3765</v>
      </c>
      <c r="B993" s="26">
        <v>41835</v>
      </c>
    </row>
    <row r="994" spans="1:3">
      <c r="A994" s="26" t="s">
        <v>3766</v>
      </c>
      <c r="B994" s="26">
        <v>41835</v>
      </c>
    </row>
    <row r="995" spans="1:3">
      <c r="A995" s="26" t="s">
        <v>3767</v>
      </c>
      <c r="B995" s="26">
        <v>41836</v>
      </c>
    </row>
    <row r="996" spans="1:3">
      <c r="A996" s="26" t="s">
        <v>3768</v>
      </c>
      <c r="B996" s="26">
        <v>41836</v>
      </c>
    </row>
    <row r="997" spans="1:3">
      <c r="A997" s="26" t="s">
        <v>3769</v>
      </c>
      <c r="B997" s="26">
        <v>41836</v>
      </c>
      <c r="C997" s="26">
        <v>120</v>
      </c>
    </row>
    <row r="998" spans="1:3">
      <c r="A998" s="26" t="s">
        <v>3770</v>
      </c>
      <c r="B998" s="26">
        <v>41836</v>
      </c>
      <c r="C998" s="26">
        <v>192</v>
      </c>
    </row>
    <row r="999" spans="1:3">
      <c r="A999" s="26" t="s">
        <v>3771</v>
      </c>
      <c r="B999" s="26">
        <v>41836</v>
      </c>
      <c r="C999" s="26">
        <v>192</v>
      </c>
    </row>
    <row r="1000" spans="1:3">
      <c r="A1000" s="26" t="s">
        <v>3772</v>
      </c>
      <c r="B1000" s="26">
        <v>41836</v>
      </c>
    </row>
    <row r="1001" spans="1:3">
      <c r="A1001" s="26" t="s">
        <v>3773</v>
      </c>
      <c r="B1001" s="26">
        <v>41836</v>
      </c>
    </row>
    <row r="1002" spans="1:3">
      <c r="A1002" s="26" t="s">
        <v>3774</v>
      </c>
      <c r="B1002" s="26">
        <v>41836</v>
      </c>
      <c r="C1002" s="26">
        <v>108</v>
      </c>
    </row>
    <row r="1003" spans="1:3">
      <c r="A1003" s="26" t="s">
        <v>3775</v>
      </c>
      <c r="B1003" s="26">
        <v>41836</v>
      </c>
      <c r="C1003" s="26">
        <v>96</v>
      </c>
    </row>
    <row r="1004" spans="1:3">
      <c r="A1004" s="26" t="s">
        <v>3776</v>
      </c>
      <c r="B1004" s="26">
        <v>41836</v>
      </c>
      <c r="C1004" s="26">
        <v>84</v>
      </c>
    </row>
    <row r="1005" spans="1:3">
      <c r="A1005" s="26" t="s">
        <v>3777</v>
      </c>
      <c r="B1005" s="26">
        <v>41836</v>
      </c>
    </row>
    <row r="1006" spans="1:3">
      <c r="A1006" s="26" t="s">
        <v>3778</v>
      </c>
      <c r="B1006" s="26">
        <v>41836</v>
      </c>
    </row>
    <row r="1007" spans="1:3">
      <c r="A1007" s="26" t="s">
        <v>3779</v>
      </c>
      <c r="B1007" s="26">
        <v>41836</v>
      </c>
    </row>
    <row r="1008" spans="1:3">
      <c r="A1008" s="26" t="s">
        <v>3780</v>
      </c>
      <c r="B1008" s="26">
        <v>41836</v>
      </c>
      <c r="C1008" s="26">
        <v>120</v>
      </c>
    </row>
    <row r="1009" spans="1:3">
      <c r="A1009" s="26" t="s">
        <v>3781</v>
      </c>
      <c r="B1009" s="26">
        <v>41836</v>
      </c>
      <c r="C1009" s="26">
        <v>192</v>
      </c>
    </row>
    <row r="1010" spans="1:3">
      <c r="A1010" s="26" t="s">
        <v>3782</v>
      </c>
      <c r="B1010" s="26">
        <v>41836</v>
      </c>
      <c r="C1010" s="26">
        <v>192</v>
      </c>
    </row>
    <row r="1011" spans="1:3">
      <c r="A1011" s="26" t="s">
        <v>3783</v>
      </c>
      <c r="B1011" s="26">
        <v>41836</v>
      </c>
    </row>
    <row r="1012" spans="1:3">
      <c r="A1012" s="26" t="s">
        <v>3784</v>
      </c>
      <c r="B1012" s="26">
        <v>41836</v>
      </c>
    </row>
    <row r="1013" spans="1:3">
      <c r="A1013" s="26" t="s">
        <v>3785</v>
      </c>
      <c r="B1013" s="26">
        <v>41836</v>
      </c>
      <c r="C1013" s="26">
        <v>108</v>
      </c>
    </row>
    <row r="1014" spans="1:3">
      <c r="A1014" s="26" t="s">
        <v>3786</v>
      </c>
      <c r="B1014" s="26">
        <v>41836</v>
      </c>
      <c r="C1014" s="26">
        <v>96</v>
      </c>
    </row>
    <row r="1015" spans="1:3">
      <c r="A1015" s="26" t="s">
        <v>3787</v>
      </c>
      <c r="B1015" s="26">
        <v>41836</v>
      </c>
      <c r="C1015" s="26">
        <v>84</v>
      </c>
    </row>
    <row r="1016" spans="1:3">
      <c r="A1016" s="26" t="s">
        <v>3788</v>
      </c>
      <c r="B1016" s="26">
        <v>41836</v>
      </c>
    </row>
    <row r="1017" spans="1:3">
      <c r="A1017" s="26" t="s">
        <v>3789</v>
      </c>
      <c r="B1017" s="26">
        <v>41836</v>
      </c>
    </row>
    <row r="1018" spans="1:3">
      <c r="A1018" s="26" t="s">
        <v>3790</v>
      </c>
      <c r="B1018" s="26">
        <v>41836</v>
      </c>
    </row>
    <row r="1019" spans="1:3">
      <c r="A1019" s="26" t="s">
        <v>3791</v>
      </c>
      <c r="B1019" s="26">
        <v>41836</v>
      </c>
      <c r="C1019" s="26">
        <v>120</v>
      </c>
    </row>
    <row r="1020" spans="1:3">
      <c r="A1020" s="26" t="s">
        <v>3792</v>
      </c>
      <c r="B1020" s="26">
        <v>41836</v>
      </c>
      <c r="C1020" s="26">
        <v>192</v>
      </c>
    </row>
    <row r="1021" spans="1:3">
      <c r="A1021" s="26" t="s">
        <v>3793</v>
      </c>
      <c r="B1021" s="26">
        <v>41836</v>
      </c>
      <c r="C1021" s="26">
        <v>192</v>
      </c>
    </row>
    <row r="1022" spans="1:3">
      <c r="A1022" s="26" t="s">
        <v>3794</v>
      </c>
      <c r="B1022" s="26">
        <v>41836</v>
      </c>
    </row>
    <row r="1023" spans="1:3">
      <c r="A1023" s="26" t="s">
        <v>3795</v>
      </c>
      <c r="B1023" s="26">
        <v>41836</v>
      </c>
    </row>
    <row r="1024" spans="1:3">
      <c r="A1024" s="26" t="s">
        <v>3796</v>
      </c>
      <c r="B1024" s="26">
        <v>41836</v>
      </c>
      <c r="C1024" s="26">
        <v>96</v>
      </c>
    </row>
    <row r="1025" spans="1:3">
      <c r="A1025" s="26" t="s">
        <v>3797</v>
      </c>
      <c r="B1025" s="26">
        <v>41836</v>
      </c>
    </row>
    <row r="1026" spans="1:3">
      <c r="A1026" s="26" t="s">
        <v>3798</v>
      </c>
      <c r="B1026" s="26">
        <v>41836</v>
      </c>
    </row>
    <row r="1027" spans="1:3">
      <c r="A1027" s="26" t="s">
        <v>3799</v>
      </c>
      <c r="B1027" s="26">
        <v>41836</v>
      </c>
    </row>
    <row r="1028" spans="1:3">
      <c r="A1028" s="26" t="s">
        <v>3800</v>
      </c>
      <c r="B1028" s="26">
        <v>41836</v>
      </c>
    </row>
    <row r="1029" spans="1:3">
      <c r="A1029" s="26" t="s">
        <v>3801</v>
      </c>
      <c r="B1029" s="26">
        <v>41836</v>
      </c>
    </row>
    <row r="1030" spans="1:3">
      <c r="A1030" s="26" t="s">
        <v>3802</v>
      </c>
      <c r="B1030" s="26">
        <v>41836</v>
      </c>
      <c r="C1030" s="26">
        <v>120</v>
      </c>
    </row>
    <row r="1031" spans="1:3">
      <c r="A1031" s="26" t="s">
        <v>3803</v>
      </c>
      <c r="B1031" s="26">
        <v>41836</v>
      </c>
      <c r="C1031" s="26">
        <v>192</v>
      </c>
    </row>
    <row r="1032" spans="1:3">
      <c r="A1032" s="26" t="s">
        <v>3804</v>
      </c>
      <c r="B1032" s="26">
        <v>41836</v>
      </c>
      <c r="C1032" s="26">
        <v>192</v>
      </c>
    </row>
    <row r="1033" spans="1:3">
      <c r="A1033" s="26" t="s">
        <v>3805</v>
      </c>
      <c r="B1033" s="26">
        <v>41836</v>
      </c>
    </row>
    <row r="1034" spans="1:3">
      <c r="A1034" s="26" t="s">
        <v>3806</v>
      </c>
      <c r="B1034" s="26">
        <v>41836</v>
      </c>
    </row>
    <row r="1035" spans="1:3">
      <c r="A1035" s="26" t="s">
        <v>3807</v>
      </c>
      <c r="B1035" s="26">
        <v>41836</v>
      </c>
      <c r="C1035" s="26">
        <v>96</v>
      </c>
    </row>
    <row r="1036" spans="1:3">
      <c r="A1036" s="26" t="s">
        <v>3808</v>
      </c>
      <c r="B1036" s="26">
        <v>41836</v>
      </c>
    </row>
    <row r="1037" spans="1:3">
      <c r="A1037" s="26" t="s">
        <v>3809</v>
      </c>
      <c r="B1037" s="26">
        <v>41836</v>
      </c>
    </row>
    <row r="1038" spans="1:3">
      <c r="A1038" s="26" t="s">
        <v>3810</v>
      </c>
      <c r="B1038" s="26">
        <v>41836</v>
      </c>
    </row>
    <row r="1039" spans="1:3">
      <c r="A1039" s="26" t="s">
        <v>3811</v>
      </c>
      <c r="B1039" s="26">
        <v>41836</v>
      </c>
      <c r="C1039" s="26">
        <v>792</v>
      </c>
    </row>
    <row r="1040" spans="1:3">
      <c r="A1040" s="26" t="s">
        <v>3812</v>
      </c>
      <c r="B1040" s="26">
        <v>41836</v>
      </c>
    </row>
    <row r="1041" spans="1:3">
      <c r="A1041" s="26" t="s">
        <v>3813</v>
      </c>
      <c r="B1041" s="26">
        <v>41836</v>
      </c>
    </row>
    <row r="1042" spans="1:3">
      <c r="A1042" s="26" t="s">
        <v>3814</v>
      </c>
      <c r="B1042" s="26">
        <v>41836</v>
      </c>
    </row>
    <row r="1043" spans="1:3">
      <c r="A1043" s="26" t="s">
        <v>3815</v>
      </c>
      <c r="B1043" s="26">
        <v>41836</v>
      </c>
    </row>
    <row r="1044" spans="1:3">
      <c r="A1044" s="26" t="s">
        <v>3816</v>
      </c>
      <c r="B1044" s="26">
        <v>41836</v>
      </c>
    </row>
    <row r="1045" spans="1:3">
      <c r="A1045" s="26" t="s">
        <v>3817</v>
      </c>
      <c r="B1045" s="26">
        <v>41836</v>
      </c>
    </row>
    <row r="1046" spans="1:3">
      <c r="A1046" s="26" t="s">
        <v>3818</v>
      </c>
      <c r="B1046" s="26">
        <v>41836</v>
      </c>
    </row>
    <row r="1047" spans="1:3">
      <c r="A1047" s="26" t="s">
        <v>3819</v>
      </c>
      <c r="B1047" s="26">
        <v>41836</v>
      </c>
    </row>
    <row r="1048" spans="1:3">
      <c r="A1048" s="26" t="s">
        <v>3820</v>
      </c>
      <c r="B1048" s="26">
        <v>41836</v>
      </c>
    </row>
    <row r="1049" spans="1:3">
      <c r="A1049" s="26" t="s">
        <v>3821</v>
      </c>
      <c r="B1049" s="26">
        <v>41836</v>
      </c>
    </row>
    <row r="1050" spans="1:3">
      <c r="A1050" s="26" t="s">
        <v>3822</v>
      </c>
      <c r="B1050" s="26">
        <v>41836</v>
      </c>
      <c r="C1050" s="26">
        <v>792</v>
      </c>
    </row>
    <row r="1051" spans="1:3">
      <c r="A1051" s="26" t="s">
        <v>3823</v>
      </c>
      <c r="B1051" s="26">
        <v>41836</v>
      </c>
    </row>
    <row r="1052" spans="1:3">
      <c r="A1052" s="26" t="s">
        <v>3824</v>
      </c>
      <c r="B1052" s="26">
        <v>41836</v>
      </c>
    </row>
    <row r="1053" spans="1:3">
      <c r="A1053" s="26" t="s">
        <v>3825</v>
      </c>
      <c r="B1053" s="26">
        <v>41836</v>
      </c>
    </row>
    <row r="1054" spans="1:3">
      <c r="A1054" s="26" t="s">
        <v>3826</v>
      </c>
      <c r="B1054" s="26">
        <v>41836</v>
      </c>
    </row>
    <row r="1055" spans="1:3">
      <c r="A1055" s="26" t="s">
        <v>3827</v>
      </c>
      <c r="B1055" s="26">
        <v>41836</v>
      </c>
    </row>
    <row r="1056" spans="1:3">
      <c r="A1056" s="26" t="s">
        <v>3828</v>
      </c>
      <c r="B1056" s="26">
        <v>41836</v>
      </c>
    </row>
    <row r="1057" spans="1:3">
      <c r="A1057" s="26" t="s">
        <v>3829</v>
      </c>
      <c r="B1057" s="26">
        <v>41836</v>
      </c>
    </row>
    <row r="1058" spans="1:3">
      <c r="A1058" s="26" t="s">
        <v>3830</v>
      </c>
      <c r="B1058" s="26">
        <v>41836</v>
      </c>
    </row>
    <row r="1059" spans="1:3">
      <c r="A1059" s="26" t="s">
        <v>3831</v>
      </c>
      <c r="B1059" s="26">
        <v>41836</v>
      </c>
    </row>
    <row r="1060" spans="1:3">
      <c r="A1060" s="26" t="s">
        <v>3832</v>
      </c>
      <c r="B1060" s="26">
        <v>41836</v>
      </c>
    </row>
    <row r="1061" spans="1:3">
      <c r="A1061" s="26" t="s">
        <v>3833</v>
      </c>
      <c r="B1061" s="26">
        <v>41836</v>
      </c>
      <c r="C1061" s="26">
        <v>792</v>
      </c>
    </row>
    <row r="1062" spans="1:3">
      <c r="A1062" s="26" t="s">
        <v>3834</v>
      </c>
      <c r="B1062" s="26">
        <v>41836</v>
      </c>
    </row>
    <row r="1063" spans="1:3">
      <c r="A1063" s="26" t="s">
        <v>3835</v>
      </c>
      <c r="B1063" s="26">
        <v>41836</v>
      </c>
    </row>
    <row r="1064" spans="1:3">
      <c r="A1064" s="26" t="s">
        <v>3836</v>
      </c>
      <c r="B1064" s="26">
        <v>41836</v>
      </c>
    </row>
    <row r="1065" spans="1:3">
      <c r="A1065" s="26" t="s">
        <v>3837</v>
      </c>
      <c r="B1065" s="26">
        <v>41836</v>
      </c>
    </row>
    <row r="1066" spans="1:3">
      <c r="A1066" s="26" t="s">
        <v>3838</v>
      </c>
      <c r="B1066" s="26">
        <v>41836</v>
      </c>
    </row>
    <row r="1067" spans="1:3">
      <c r="A1067" s="26" t="s">
        <v>3839</v>
      </c>
      <c r="B1067" s="26">
        <v>41836</v>
      </c>
    </row>
    <row r="1068" spans="1:3">
      <c r="A1068" s="26" t="s">
        <v>3840</v>
      </c>
      <c r="B1068" s="26">
        <v>41836</v>
      </c>
    </row>
    <row r="1069" spans="1:3">
      <c r="A1069" s="26" t="s">
        <v>3841</v>
      </c>
      <c r="B1069" s="26">
        <v>41836</v>
      </c>
    </row>
    <row r="1070" spans="1:3">
      <c r="A1070" s="26" t="s">
        <v>3842</v>
      </c>
      <c r="B1070" s="26">
        <v>41836</v>
      </c>
    </row>
    <row r="1071" spans="1:3">
      <c r="A1071" s="26" t="s">
        <v>3843</v>
      </c>
      <c r="B1071" s="26">
        <v>41836</v>
      </c>
    </row>
    <row r="1072" spans="1:3">
      <c r="A1072" s="26" t="s">
        <v>3844</v>
      </c>
      <c r="B1072" s="26">
        <v>41836</v>
      </c>
      <c r="C1072" s="26">
        <v>600</v>
      </c>
    </row>
    <row r="1073" spans="1:3">
      <c r="A1073" s="26" t="s">
        <v>3845</v>
      </c>
      <c r="B1073" s="26">
        <v>41836</v>
      </c>
    </row>
    <row r="1074" spans="1:3">
      <c r="A1074" s="26" t="s">
        <v>3846</v>
      </c>
      <c r="B1074" s="26">
        <v>41836</v>
      </c>
    </row>
    <row r="1075" spans="1:3">
      <c r="A1075" s="26" t="s">
        <v>3847</v>
      </c>
      <c r="B1075" s="26">
        <v>41836</v>
      </c>
    </row>
    <row r="1076" spans="1:3">
      <c r="A1076" s="26" t="s">
        <v>3848</v>
      </c>
      <c r="B1076" s="26">
        <v>41836</v>
      </c>
    </row>
    <row r="1077" spans="1:3">
      <c r="A1077" s="26" t="s">
        <v>3849</v>
      </c>
      <c r="B1077" s="26">
        <v>41836</v>
      </c>
    </row>
    <row r="1078" spans="1:3">
      <c r="A1078" s="26" t="s">
        <v>3850</v>
      </c>
      <c r="B1078" s="26">
        <v>41836</v>
      </c>
    </row>
    <row r="1079" spans="1:3">
      <c r="A1079" s="26" t="s">
        <v>3851</v>
      </c>
      <c r="B1079" s="26">
        <v>41836</v>
      </c>
    </row>
    <row r="1080" spans="1:3">
      <c r="A1080" s="26" t="s">
        <v>3852</v>
      </c>
      <c r="B1080" s="26">
        <v>41836</v>
      </c>
    </row>
    <row r="1081" spans="1:3">
      <c r="A1081" s="26" t="s">
        <v>3853</v>
      </c>
      <c r="B1081" s="26">
        <v>41836</v>
      </c>
    </row>
    <row r="1082" spans="1:3">
      <c r="A1082" s="26" t="s">
        <v>3854</v>
      </c>
      <c r="B1082" s="26">
        <v>41836</v>
      </c>
    </row>
    <row r="1083" spans="1:3">
      <c r="A1083" s="26" t="s">
        <v>3855</v>
      </c>
      <c r="B1083" s="26">
        <v>41836</v>
      </c>
      <c r="C1083" s="26">
        <v>996</v>
      </c>
    </row>
    <row r="1084" spans="1:3">
      <c r="A1084" s="26" t="s">
        <v>3856</v>
      </c>
      <c r="B1084" s="26">
        <v>41836</v>
      </c>
    </row>
    <row r="1085" spans="1:3">
      <c r="A1085" s="26" t="s">
        <v>3857</v>
      </c>
      <c r="B1085" s="26">
        <v>41836</v>
      </c>
    </row>
    <row r="1086" spans="1:3">
      <c r="A1086" s="26" t="s">
        <v>3858</v>
      </c>
      <c r="B1086" s="26">
        <v>41836</v>
      </c>
    </row>
    <row r="1087" spans="1:3">
      <c r="A1087" s="26" t="s">
        <v>3859</v>
      </c>
      <c r="B1087" s="26">
        <v>41836</v>
      </c>
    </row>
    <row r="1088" spans="1:3">
      <c r="A1088" s="26" t="s">
        <v>3860</v>
      </c>
      <c r="B1088" s="26">
        <v>41836</v>
      </c>
    </row>
    <row r="1089" spans="1:3">
      <c r="A1089" s="26" t="s">
        <v>3861</v>
      </c>
      <c r="B1089" s="26">
        <v>41836</v>
      </c>
    </row>
    <row r="1090" spans="1:3">
      <c r="A1090" s="26" t="s">
        <v>3862</v>
      </c>
      <c r="B1090" s="26">
        <v>41836</v>
      </c>
    </row>
    <row r="1091" spans="1:3">
      <c r="A1091" s="26" t="s">
        <v>3863</v>
      </c>
      <c r="B1091" s="26">
        <v>41836</v>
      </c>
    </row>
    <row r="1092" spans="1:3">
      <c r="A1092" s="26" t="s">
        <v>3864</v>
      </c>
      <c r="B1092" s="26">
        <v>41836</v>
      </c>
    </row>
    <row r="1093" spans="1:3">
      <c r="A1093" s="26" t="s">
        <v>3865</v>
      </c>
      <c r="B1093" s="26">
        <v>41836</v>
      </c>
    </row>
    <row r="1094" spans="1:3">
      <c r="A1094" s="26" t="s">
        <v>3866</v>
      </c>
      <c r="B1094" s="26">
        <v>41836</v>
      </c>
      <c r="C1094" s="26">
        <v>600</v>
      </c>
    </row>
    <row r="1095" spans="1:3">
      <c r="A1095" s="26" t="s">
        <v>3867</v>
      </c>
      <c r="B1095" s="26">
        <v>41836</v>
      </c>
    </row>
    <row r="1096" spans="1:3">
      <c r="A1096" s="26" t="s">
        <v>3868</v>
      </c>
      <c r="B1096" s="26">
        <v>41836</v>
      </c>
    </row>
    <row r="1097" spans="1:3">
      <c r="A1097" s="26" t="s">
        <v>3869</v>
      </c>
      <c r="B1097" s="26">
        <v>41836</v>
      </c>
    </row>
    <row r="1098" spans="1:3">
      <c r="A1098" s="26" t="s">
        <v>3870</v>
      </c>
      <c r="B1098" s="26">
        <v>41836</v>
      </c>
    </row>
    <row r="1099" spans="1:3">
      <c r="A1099" s="26" t="s">
        <v>3871</v>
      </c>
      <c r="B1099" s="26">
        <v>41836</v>
      </c>
    </row>
    <row r="1100" spans="1:3">
      <c r="A1100" s="26" t="s">
        <v>3872</v>
      </c>
      <c r="B1100" s="26">
        <v>41836</v>
      </c>
    </row>
    <row r="1101" spans="1:3">
      <c r="A1101" s="26" t="s">
        <v>3873</v>
      </c>
      <c r="B1101" s="26">
        <v>41836</v>
      </c>
    </row>
    <row r="1102" spans="1:3">
      <c r="A1102" s="26" t="s">
        <v>3874</v>
      </c>
      <c r="B1102" s="26">
        <v>41836</v>
      </c>
    </row>
    <row r="1103" spans="1:3">
      <c r="A1103" s="26" t="s">
        <v>3875</v>
      </c>
      <c r="B1103" s="26">
        <v>41836</v>
      </c>
    </row>
    <row r="1104" spans="1:3">
      <c r="A1104" s="26" t="s">
        <v>3876</v>
      </c>
      <c r="B1104" s="26">
        <v>41836</v>
      </c>
    </row>
    <row r="1105" spans="1:3">
      <c r="A1105" s="26" t="s">
        <v>3877</v>
      </c>
      <c r="B1105" s="26">
        <v>41836</v>
      </c>
      <c r="C1105" s="26">
        <v>600</v>
      </c>
    </row>
    <row r="1106" spans="1:3">
      <c r="A1106" s="26" t="s">
        <v>3878</v>
      </c>
      <c r="B1106" s="26">
        <v>41836</v>
      </c>
    </row>
    <row r="1107" spans="1:3">
      <c r="A1107" s="26" t="s">
        <v>3879</v>
      </c>
      <c r="B1107" s="26">
        <v>41836</v>
      </c>
    </row>
    <row r="1108" spans="1:3">
      <c r="A1108" s="26" t="s">
        <v>3880</v>
      </c>
      <c r="B1108" s="26">
        <v>41836</v>
      </c>
    </row>
    <row r="1109" spans="1:3">
      <c r="A1109" s="26" t="s">
        <v>3881</v>
      </c>
      <c r="B1109" s="26">
        <v>41836</v>
      </c>
    </row>
    <row r="1110" spans="1:3">
      <c r="A1110" s="26" t="s">
        <v>3882</v>
      </c>
      <c r="B1110" s="26">
        <v>41836</v>
      </c>
    </row>
    <row r="1111" spans="1:3">
      <c r="A1111" s="26" t="s">
        <v>3883</v>
      </c>
      <c r="B1111" s="26">
        <v>41836</v>
      </c>
    </row>
    <row r="1112" spans="1:3">
      <c r="A1112" s="26" t="s">
        <v>3884</v>
      </c>
      <c r="B1112" s="26">
        <v>41836</v>
      </c>
    </row>
    <row r="1113" spans="1:3">
      <c r="A1113" s="26" t="s">
        <v>3885</v>
      </c>
      <c r="B1113" s="26">
        <v>41836</v>
      </c>
    </row>
    <row r="1114" spans="1:3">
      <c r="A1114" s="26" t="s">
        <v>3886</v>
      </c>
      <c r="B1114" s="26">
        <v>41836</v>
      </c>
    </row>
    <row r="1115" spans="1:3">
      <c r="A1115" s="26" t="s">
        <v>3887</v>
      </c>
      <c r="B1115" s="26">
        <v>41836</v>
      </c>
    </row>
    <row r="1116" spans="1:3">
      <c r="A1116" s="26" t="s">
        <v>3888</v>
      </c>
      <c r="B1116" s="26">
        <v>41836</v>
      </c>
      <c r="C1116" s="26">
        <v>600</v>
      </c>
    </row>
    <row r="1117" spans="1:3">
      <c r="A1117" s="26" t="s">
        <v>3889</v>
      </c>
      <c r="B1117" s="26">
        <v>41836</v>
      </c>
    </row>
    <row r="1118" spans="1:3">
      <c r="A1118" s="26" t="s">
        <v>3890</v>
      </c>
      <c r="B1118" s="26">
        <v>41836</v>
      </c>
    </row>
    <row r="1119" spans="1:3">
      <c r="A1119" s="26" t="s">
        <v>3891</v>
      </c>
      <c r="B1119" s="26">
        <v>41836</v>
      </c>
    </row>
    <row r="1120" spans="1:3">
      <c r="A1120" s="26" t="s">
        <v>3892</v>
      </c>
      <c r="B1120" s="26">
        <v>41836</v>
      </c>
    </row>
    <row r="1121" spans="1:3">
      <c r="A1121" s="26" t="s">
        <v>3893</v>
      </c>
      <c r="B1121" s="26">
        <v>41836</v>
      </c>
    </row>
    <row r="1122" spans="1:3">
      <c r="A1122" s="26" t="s">
        <v>3894</v>
      </c>
      <c r="B1122" s="26">
        <v>41836</v>
      </c>
    </row>
    <row r="1123" spans="1:3">
      <c r="A1123" s="26" t="s">
        <v>3895</v>
      </c>
      <c r="B1123" s="26">
        <v>41836</v>
      </c>
    </row>
    <row r="1124" spans="1:3">
      <c r="A1124" s="26" t="s">
        <v>3896</v>
      </c>
      <c r="B1124" s="26">
        <v>41836</v>
      </c>
    </row>
    <row r="1125" spans="1:3">
      <c r="A1125" s="26" t="s">
        <v>3897</v>
      </c>
      <c r="B1125" s="26">
        <v>41836</v>
      </c>
    </row>
    <row r="1126" spans="1:3">
      <c r="A1126" s="26" t="s">
        <v>3898</v>
      </c>
      <c r="B1126" s="26">
        <v>41836</v>
      </c>
    </row>
    <row r="1127" spans="1:3">
      <c r="A1127" s="26" t="s">
        <v>3899</v>
      </c>
      <c r="B1127" s="26">
        <v>41836</v>
      </c>
      <c r="C1127" s="26">
        <v>780</v>
      </c>
    </row>
    <row r="1128" spans="1:3">
      <c r="A1128" s="26" t="s">
        <v>3900</v>
      </c>
      <c r="B1128" s="26">
        <v>41836</v>
      </c>
    </row>
    <row r="1129" spans="1:3">
      <c r="A1129" s="26" t="s">
        <v>3901</v>
      </c>
      <c r="B1129" s="26">
        <v>41836</v>
      </c>
    </row>
    <row r="1130" spans="1:3">
      <c r="A1130" s="26" t="s">
        <v>3902</v>
      </c>
      <c r="B1130" s="26">
        <v>41836</v>
      </c>
    </row>
    <row r="1131" spans="1:3">
      <c r="A1131" s="26" t="s">
        <v>3903</v>
      </c>
      <c r="B1131" s="26">
        <v>41836</v>
      </c>
    </row>
    <row r="1132" spans="1:3">
      <c r="A1132" s="26" t="s">
        <v>3904</v>
      </c>
      <c r="B1132" s="26">
        <v>41836</v>
      </c>
    </row>
    <row r="1133" spans="1:3">
      <c r="A1133" s="26" t="s">
        <v>3905</v>
      </c>
      <c r="B1133" s="26">
        <v>41836</v>
      </c>
    </row>
    <row r="1134" spans="1:3">
      <c r="A1134" s="26" t="s">
        <v>3906</v>
      </c>
      <c r="B1134" s="26">
        <v>41836</v>
      </c>
    </row>
    <row r="1135" spans="1:3">
      <c r="A1135" s="26" t="s">
        <v>3907</v>
      </c>
      <c r="B1135" s="26">
        <v>41836</v>
      </c>
    </row>
    <row r="1136" spans="1:3">
      <c r="A1136" s="26" t="s">
        <v>3908</v>
      </c>
      <c r="B1136" s="26">
        <v>41836</v>
      </c>
    </row>
    <row r="1137" spans="1:3">
      <c r="A1137" s="26" t="s">
        <v>3909</v>
      </c>
      <c r="B1137" s="26">
        <v>41836</v>
      </c>
    </row>
    <row r="1138" spans="1:3">
      <c r="A1138" s="26" t="s">
        <v>3910</v>
      </c>
      <c r="B1138" s="26">
        <v>41836</v>
      </c>
      <c r="C1138" s="26">
        <v>792</v>
      </c>
    </row>
    <row r="1139" spans="1:3">
      <c r="A1139" s="26" t="s">
        <v>3911</v>
      </c>
      <c r="B1139" s="26">
        <v>41836</v>
      </c>
    </row>
    <row r="1140" spans="1:3">
      <c r="A1140" s="26" t="s">
        <v>3912</v>
      </c>
      <c r="B1140" s="26">
        <v>41836</v>
      </c>
    </row>
    <row r="1141" spans="1:3">
      <c r="A1141" s="26" t="s">
        <v>3913</v>
      </c>
      <c r="B1141" s="26">
        <v>41836</v>
      </c>
    </row>
    <row r="1142" spans="1:3">
      <c r="A1142" s="26" t="s">
        <v>3914</v>
      </c>
      <c r="B1142" s="26">
        <v>41836</v>
      </c>
    </row>
    <row r="1143" spans="1:3">
      <c r="A1143" s="26" t="s">
        <v>3915</v>
      </c>
      <c r="B1143" s="26">
        <v>41836</v>
      </c>
    </row>
    <row r="1144" spans="1:3">
      <c r="A1144" s="26" t="s">
        <v>3916</v>
      </c>
      <c r="B1144" s="26">
        <v>41836</v>
      </c>
    </row>
    <row r="1145" spans="1:3">
      <c r="A1145" s="26" t="s">
        <v>3917</v>
      </c>
      <c r="B1145" s="26">
        <v>41836</v>
      </c>
    </row>
    <row r="1146" spans="1:3">
      <c r="A1146" s="26" t="s">
        <v>3918</v>
      </c>
      <c r="B1146" s="26">
        <v>41836</v>
      </c>
    </row>
    <row r="1147" spans="1:3">
      <c r="A1147" s="26" t="s">
        <v>3919</v>
      </c>
      <c r="B1147" s="26">
        <v>41836</v>
      </c>
    </row>
    <row r="1148" spans="1:3">
      <c r="A1148" s="26" t="s">
        <v>3920</v>
      </c>
      <c r="B1148" s="26">
        <v>41836</v>
      </c>
    </row>
    <row r="1149" spans="1:3">
      <c r="A1149" s="26" t="s">
        <v>3921</v>
      </c>
      <c r="B1149" s="26">
        <v>41836</v>
      </c>
      <c r="C1149" s="26">
        <v>996</v>
      </c>
    </row>
    <row r="1150" spans="1:3">
      <c r="A1150" s="26" t="s">
        <v>3922</v>
      </c>
      <c r="B1150" s="26">
        <v>41836</v>
      </c>
    </row>
    <row r="1151" spans="1:3">
      <c r="A1151" s="26" t="s">
        <v>3923</v>
      </c>
      <c r="B1151" s="26">
        <v>41836</v>
      </c>
    </row>
    <row r="1152" spans="1:3">
      <c r="A1152" s="26" t="s">
        <v>3924</v>
      </c>
      <c r="B1152" s="26">
        <v>41836</v>
      </c>
    </row>
    <row r="1153" spans="1:3">
      <c r="A1153" s="26" t="s">
        <v>3925</v>
      </c>
      <c r="B1153" s="26">
        <v>41836</v>
      </c>
    </row>
    <row r="1154" spans="1:3">
      <c r="A1154" s="26" t="s">
        <v>3926</v>
      </c>
      <c r="B1154" s="26">
        <v>41836</v>
      </c>
    </row>
    <row r="1155" spans="1:3">
      <c r="A1155" s="26" t="s">
        <v>3927</v>
      </c>
      <c r="B1155" s="26">
        <v>41836</v>
      </c>
    </row>
    <row r="1156" spans="1:3">
      <c r="A1156" s="26" t="s">
        <v>3928</v>
      </c>
      <c r="B1156" s="26">
        <v>41836</v>
      </c>
    </row>
    <row r="1157" spans="1:3">
      <c r="A1157" s="26" t="s">
        <v>3929</v>
      </c>
      <c r="B1157" s="26">
        <v>41836</v>
      </c>
    </row>
    <row r="1158" spans="1:3">
      <c r="A1158" s="26" t="s">
        <v>3930</v>
      </c>
      <c r="B1158" s="26">
        <v>41836</v>
      </c>
    </row>
    <row r="1159" spans="1:3">
      <c r="A1159" s="26" t="s">
        <v>3931</v>
      </c>
      <c r="B1159" s="26">
        <v>41836</v>
      </c>
    </row>
    <row r="1160" spans="1:3">
      <c r="A1160" s="26" t="s">
        <v>3932</v>
      </c>
      <c r="B1160" s="26">
        <v>41836</v>
      </c>
      <c r="C1160" s="26">
        <v>996</v>
      </c>
    </row>
    <row r="1161" spans="1:3">
      <c r="A1161" s="26" t="s">
        <v>3933</v>
      </c>
      <c r="B1161" s="26">
        <v>41836</v>
      </c>
    </row>
    <row r="1162" spans="1:3">
      <c r="A1162" s="26" t="s">
        <v>3934</v>
      </c>
      <c r="B1162" s="26">
        <v>41836</v>
      </c>
    </row>
    <row r="1163" spans="1:3">
      <c r="A1163" s="26" t="s">
        <v>3935</v>
      </c>
      <c r="B1163" s="26">
        <v>41836</v>
      </c>
    </row>
    <row r="1164" spans="1:3">
      <c r="A1164" s="26" t="s">
        <v>3936</v>
      </c>
      <c r="B1164" s="26">
        <v>41836</v>
      </c>
    </row>
    <row r="1165" spans="1:3">
      <c r="A1165" s="26" t="s">
        <v>3937</v>
      </c>
      <c r="B1165" s="26">
        <v>41836</v>
      </c>
    </row>
    <row r="1166" spans="1:3">
      <c r="A1166" s="26" t="s">
        <v>3938</v>
      </c>
      <c r="B1166" s="26">
        <v>41836</v>
      </c>
    </row>
    <row r="1167" spans="1:3">
      <c r="A1167" s="26" t="s">
        <v>3939</v>
      </c>
      <c r="B1167" s="26">
        <v>41836</v>
      </c>
    </row>
    <row r="1168" spans="1:3">
      <c r="A1168" s="26" t="s">
        <v>3940</v>
      </c>
      <c r="B1168" s="26">
        <v>41836</v>
      </c>
    </row>
    <row r="1169" spans="1:3">
      <c r="A1169" s="26" t="s">
        <v>3941</v>
      </c>
      <c r="B1169" s="26">
        <v>41836</v>
      </c>
    </row>
    <row r="1170" spans="1:3">
      <c r="A1170" s="26" t="s">
        <v>3942</v>
      </c>
      <c r="B1170" s="26">
        <v>41836</v>
      </c>
    </row>
    <row r="1171" spans="1:3">
      <c r="A1171" s="26" t="s">
        <v>3943</v>
      </c>
      <c r="B1171" s="26">
        <v>41836</v>
      </c>
      <c r="C1171" s="26">
        <v>996</v>
      </c>
    </row>
    <row r="1172" spans="1:3">
      <c r="A1172" s="26" t="s">
        <v>3944</v>
      </c>
      <c r="B1172" s="26">
        <v>41836</v>
      </c>
    </row>
    <row r="1173" spans="1:3">
      <c r="A1173" s="26" t="s">
        <v>3945</v>
      </c>
      <c r="B1173" s="26">
        <v>41836</v>
      </c>
    </row>
    <row r="1174" spans="1:3">
      <c r="A1174" s="26" t="s">
        <v>3946</v>
      </c>
      <c r="B1174" s="26">
        <v>41836</v>
      </c>
    </row>
    <row r="1175" spans="1:3">
      <c r="A1175" s="26" t="s">
        <v>3947</v>
      </c>
      <c r="B1175" s="26">
        <v>41836</v>
      </c>
    </row>
    <row r="1176" spans="1:3">
      <c r="A1176" s="26" t="s">
        <v>3948</v>
      </c>
      <c r="B1176" s="26">
        <v>41836</v>
      </c>
    </row>
    <row r="1177" spans="1:3">
      <c r="A1177" s="26" t="s">
        <v>3949</v>
      </c>
      <c r="B1177" s="26">
        <v>41836</v>
      </c>
    </row>
    <row r="1178" spans="1:3">
      <c r="A1178" s="26" t="s">
        <v>3950</v>
      </c>
      <c r="B1178" s="26">
        <v>41836</v>
      </c>
    </row>
    <row r="1179" spans="1:3">
      <c r="A1179" s="26" t="s">
        <v>3951</v>
      </c>
      <c r="B1179" s="26">
        <v>41836</v>
      </c>
    </row>
    <row r="1180" spans="1:3">
      <c r="A1180" s="26" t="s">
        <v>3952</v>
      </c>
      <c r="B1180" s="26">
        <v>41836</v>
      </c>
    </row>
    <row r="1181" spans="1:3">
      <c r="A1181" s="26" t="s">
        <v>3953</v>
      </c>
      <c r="B1181" s="26">
        <v>41836</v>
      </c>
    </row>
    <row r="1182" spans="1:3">
      <c r="A1182" s="26" t="s">
        <v>3954</v>
      </c>
      <c r="B1182" s="26">
        <v>41836</v>
      </c>
      <c r="C1182" s="26">
        <v>996</v>
      </c>
    </row>
    <row r="1183" spans="1:3">
      <c r="A1183" s="26" t="s">
        <v>3955</v>
      </c>
      <c r="B1183" s="26">
        <v>41836</v>
      </c>
    </row>
    <row r="1184" spans="1:3">
      <c r="A1184" s="26" t="s">
        <v>3956</v>
      </c>
      <c r="B1184" s="26">
        <v>41836</v>
      </c>
    </row>
    <row r="1185" spans="1:3">
      <c r="A1185" s="26" t="s">
        <v>3957</v>
      </c>
      <c r="B1185" s="26">
        <v>41836</v>
      </c>
    </row>
    <row r="1186" spans="1:3">
      <c r="A1186" s="26" t="s">
        <v>3958</v>
      </c>
      <c r="B1186" s="26">
        <v>41836</v>
      </c>
    </row>
    <row r="1187" spans="1:3">
      <c r="A1187" s="26" t="s">
        <v>3959</v>
      </c>
      <c r="B1187" s="26">
        <v>41836</v>
      </c>
    </row>
    <row r="1188" spans="1:3">
      <c r="A1188" s="26" t="s">
        <v>3960</v>
      </c>
      <c r="B1188" s="26">
        <v>41836</v>
      </c>
    </row>
    <row r="1189" spans="1:3">
      <c r="A1189" s="26" t="s">
        <v>3961</v>
      </c>
      <c r="B1189" s="26">
        <v>41836</v>
      </c>
    </row>
    <row r="1190" spans="1:3">
      <c r="A1190" s="26" t="s">
        <v>3962</v>
      </c>
      <c r="B1190" s="26">
        <v>41836</v>
      </c>
    </row>
    <row r="1191" spans="1:3">
      <c r="A1191" s="26" t="s">
        <v>3963</v>
      </c>
      <c r="B1191" s="26">
        <v>41836</v>
      </c>
    </row>
    <row r="1192" spans="1:3">
      <c r="A1192" s="26" t="s">
        <v>3964</v>
      </c>
      <c r="B1192" s="26">
        <v>41836</v>
      </c>
    </row>
    <row r="1193" spans="1:3">
      <c r="A1193" s="26" t="s">
        <v>3965</v>
      </c>
      <c r="B1193" s="26">
        <v>41836</v>
      </c>
      <c r="C1193" s="26">
        <v>996</v>
      </c>
    </row>
    <row r="1194" spans="1:3">
      <c r="A1194" s="26" t="s">
        <v>3966</v>
      </c>
      <c r="B1194" s="26">
        <v>41836</v>
      </c>
    </row>
    <row r="1195" spans="1:3">
      <c r="A1195" s="26" t="s">
        <v>3967</v>
      </c>
      <c r="B1195" s="26">
        <v>41836</v>
      </c>
    </row>
    <row r="1196" spans="1:3">
      <c r="A1196" s="26" t="s">
        <v>3968</v>
      </c>
      <c r="B1196" s="26">
        <v>41836</v>
      </c>
    </row>
    <row r="1197" spans="1:3">
      <c r="A1197" s="26" t="s">
        <v>3969</v>
      </c>
      <c r="B1197" s="26">
        <v>41836</v>
      </c>
    </row>
    <row r="1198" spans="1:3">
      <c r="A1198" s="26" t="s">
        <v>3970</v>
      </c>
      <c r="B1198" s="26">
        <v>41836</v>
      </c>
    </row>
    <row r="1199" spans="1:3">
      <c r="A1199" s="26" t="s">
        <v>3971</v>
      </c>
      <c r="B1199" s="26">
        <v>41836</v>
      </c>
    </row>
    <row r="1200" spans="1:3">
      <c r="A1200" s="26" t="s">
        <v>3972</v>
      </c>
      <c r="B1200" s="26">
        <v>41836</v>
      </c>
    </row>
    <row r="1201" spans="1:3">
      <c r="A1201" s="26" t="s">
        <v>3973</v>
      </c>
      <c r="B1201" s="26">
        <v>41836</v>
      </c>
    </row>
    <row r="1202" spans="1:3">
      <c r="A1202" s="26" t="s">
        <v>3974</v>
      </c>
      <c r="B1202" s="26">
        <v>41836</v>
      </c>
    </row>
    <row r="1203" spans="1:3">
      <c r="A1203" s="26" t="s">
        <v>3975</v>
      </c>
      <c r="B1203" s="26">
        <v>41836</v>
      </c>
    </row>
    <row r="1204" spans="1:3">
      <c r="A1204" s="26" t="s">
        <v>3976</v>
      </c>
      <c r="B1204" s="26">
        <v>41836</v>
      </c>
      <c r="C1204" s="26">
        <v>792</v>
      </c>
    </row>
    <row r="1205" spans="1:3">
      <c r="A1205" s="26" t="s">
        <v>3977</v>
      </c>
      <c r="B1205" s="26">
        <v>41836</v>
      </c>
    </row>
    <row r="1206" spans="1:3">
      <c r="A1206" s="26" t="s">
        <v>3978</v>
      </c>
      <c r="B1206" s="26">
        <v>41836</v>
      </c>
    </row>
    <row r="1207" spans="1:3">
      <c r="A1207" s="26" t="s">
        <v>3979</v>
      </c>
      <c r="B1207" s="26">
        <v>41836</v>
      </c>
    </row>
    <row r="1208" spans="1:3">
      <c r="A1208" s="26" t="s">
        <v>3980</v>
      </c>
      <c r="B1208" s="26">
        <v>41836</v>
      </c>
    </row>
    <row r="1209" spans="1:3">
      <c r="A1209" s="26" t="s">
        <v>3981</v>
      </c>
      <c r="B1209" s="26">
        <v>41836</v>
      </c>
    </row>
    <row r="1210" spans="1:3">
      <c r="A1210" s="26" t="s">
        <v>3982</v>
      </c>
      <c r="B1210" s="26">
        <v>41836</v>
      </c>
    </row>
    <row r="1211" spans="1:3">
      <c r="A1211" s="26" t="s">
        <v>3983</v>
      </c>
      <c r="B1211" s="26">
        <v>41836</v>
      </c>
    </row>
    <row r="1212" spans="1:3">
      <c r="A1212" s="26" t="s">
        <v>3984</v>
      </c>
      <c r="B1212" s="26">
        <v>41836</v>
      </c>
    </row>
    <row r="1213" spans="1:3">
      <c r="A1213" s="26" t="s">
        <v>3985</v>
      </c>
      <c r="B1213" s="26">
        <v>41836</v>
      </c>
    </row>
    <row r="1214" spans="1:3">
      <c r="A1214" s="26" t="s">
        <v>3986</v>
      </c>
      <c r="B1214" s="26">
        <v>41836</v>
      </c>
    </row>
    <row r="1215" spans="1:3">
      <c r="A1215" s="26" t="s">
        <v>3987</v>
      </c>
      <c r="B1215" s="26">
        <v>41836</v>
      </c>
      <c r="C1215" s="26">
        <v>996</v>
      </c>
    </row>
    <row r="1216" spans="1:3">
      <c r="A1216" s="26" t="s">
        <v>3988</v>
      </c>
      <c r="B1216" s="26">
        <v>41836</v>
      </c>
    </row>
    <row r="1217" spans="1:3">
      <c r="A1217" s="26" t="s">
        <v>3989</v>
      </c>
      <c r="B1217" s="26">
        <v>41836</v>
      </c>
    </row>
    <row r="1218" spans="1:3">
      <c r="A1218" s="26" t="s">
        <v>3990</v>
      </c>
      <c r="B1218" s="26">
        <v>41836</v>
      </c>
    </row>
    <row r="1219" spans="1:3">
      <c r="A1219" s="26" t="s">
        <v>3991</v>
      </c>
      <c r="B1219" s="26">
        <v>41836</v>
      </c>
    </row>
    <row r="1220" spans="1:3">
      <c r="A1220" s="26" t="s">
        <v>3992</v>
      </c>
      <c r="B1220" s="26">
        <v>41836</v>
      </c>
    </row>
    <row r="1221" spans="1:3">
      <c r="A1221" s="26" t="s">
        <v>3993</v>
      </c>
      <c r="B1221" s="26">
        <v>41836</v>
      </c>
    </row>
    <row r="1222" spans="1:3">
      <c r="A1222" s="26" t="s">
        <v>3994</v>
      </c>
      <c r="B1222" s="26">
        <v>41836</v>
      </c>
    </row>
    <row r="1223" spans="1:3">
      <c r="A1223" s="26" t="s">
        <v>3995</v>
      </c>
      <c r="B1223" s="26">
        <v>41836</v>
      </c>
    </row>
    <row r="1224" spans="1:3">
      <c r="A1224" s="26" t="s">
        <v>3996</v>
      </c>
      <c r="B1224" s="26">
        <v>41836</v>
      </c>
    </row>
    <row r="1225" spans="1:3">
      <c r="A1225" s="26" t="s">
        <v>3997</v>
      </c>
      <c r="B1225" s="26">
        <v>41836</v>
      </c>
    </row>
    <row r="1226" spans="1:3">
      <c r="A1226" s="26" t="s">
        <v>3998</v>
      </c>
      <c r="B1226" s="26">
        <v>41836</v>
      </c>
      <c r="C1226" s="26">
        <v>792</v>
      </c>
    </row>
    <row r="1227" spans="1:3">
      <c r="A1227" s="26" t="s">
        <v>3999</v>
      </c>
      <c r="B1227" s="26">
        <v>41836</v>
      </c>
    </row>
    <row r="1228" spans="1:3">
      <c r="A1228" s="26" t="s">
        <v>4000</v>
      </c>
      <c r="B1228" s="26">
        <v>41836</v>
      </c>
    </row>
    <row r="1229" spans="1:3">
      <c r="A1229" s="26" t="s">
        <v>4001</v>
      </c>
      <c r="B1229" s="26">
        <v>41836</v>
      </c>
    </row>
    <row r="1230" spans="1:3">
      <c r="A1230" s="26" t="s">
        <v>4002</v>
      </c>
      <c r="B1230" s="26">
        <v>41836</v>
      </c>
    </row>
    <row r="1231" spans="1:3">
      <c r="A1231" s="26" t="s">
        <v>4003</v>
      </c>
      <c r="B1231" s="26">
        <v>41836</v>
      </c>
    </row>
    <row r="1232" spans="1:3">
      <c r="A1232" s="26" t="s">
        <v>4004</v>
      </c>
      <c r="B1232" s="26">
        <v>41836</v>
      </c>
    </row>
    <row r="1233" spans="1:3">
      <c r="A1233" s="26" t="s">
        <v>4005</v>
      </c>
      <c r="B1233" s="26">
        <v>41836</v>
      </c>
    </row>
    <row r="1234" spans="1:3">
      <c r="A1234" s="26" t="s">
        <v>4006</v>
      </c>
      <c r="B1234" s="26">
        <v>41836</v>
      </c>
    </row>
    <row r="1235" spans="1:3">
      <c r="A1235" s="26" t="s">
        <v>4007</v>
      </c>
      <c r="B1235" s="26">
        <v>41836</v>
      </c>
    </row>
    <row r="1236" spans="1:3">
      <c r="A1236" s="26" t="s">
        <v>4008</v>
      </c>
      <c r="B1236" s="26">
        <v>41836</v>
      </c>
    </row>
    <row r="1237" spans="1:3">
      <c r="A1237" s="26" t="s">
        <v>4009</v>
      </c>
      <c r="B1237" s="26">
        <v>41836</v>
      </c>
    </row>
    <row r="1238" spans="1:3">
      <c r="A1238" s="26" t="s">
        <v>4010</v>
      </c>
      <c r="B1238" s="26">
        <v>41836</v>
      </c>
    </row>
    <row r="1239" spans="1:3">
      <c r="A1239" s="26" t="s">
        <v>4011</v>
      </c>
      <c r="B1239" s="26">
        <v>41836</v>
      </c>
      <c r="C1239" s="26">
        <v>300</v>
      </c>
    </row>
    <row r="1240" spans="1:3">
      <c r="A1240" s="26" t="s">
        <v>4012</v>
      </c>
      <c r="B1240" s="26">
        <v>41836</v>
      </c>
      <c r="C1240" s="26">
        <v>150</v>
      </c>
    </row>
    <row r="1241" spans="1:3">
      <c r="A1241" s="26" t="s">
        <v>4013</v>
      </c>
      <c r="B1241" s="26">
        <v>41836</v>
      </c>
    </row>
    <row r="1242" spans="1:3">
      <c r="A1242" s="26" t="s">
        <v>4014</v>
      </c>
      <c r="B1242" s="26">
        <v>41836</v>
      </c>
    </row>
    <row r="1243" spans="1:3">
      <c r="A1243" s="26" t="s">
        <v>4015</v>
      </c>
      <c r="B1243" s="26">
        <v>41836</v>
      </c>
    </row>
    <row r="1244" spans="1:3">
      <c r="A1244" s="26" t="s">
        <v>4016</v>
      </c>
      <c r="B1244" s="26">
        <v>41836</v>
      </c>
    </row>
    <row r="1245" spans="1:3">
      <c r="A1245" s="26" t="s">
        <v>4017</v>
      </c>
      <c r="B1245" s="26">
        <v>41836</v>
      </c>
    </row>
    <row r="1246" spans="1:3">
      <c r="A1246" s="26" t="s">
        <v>4018</v>
      </c>
      <c r="B1246" s="26">
        <v>41836</v>
      </c>
    </row>
    <row r="1247" spans="1:3">
      <c r="A1247" s="26" t="s">
        <v>4019</v>
      </c>
      <c r="B1247" s="26">
        <v>41836</v>
      </c>
    </row>
    <row r="1248" spans="1:3">
      <c r="A1248" s="26" t="s">
        <v>4020</v>
      </c>
      <c r="B1248" s="26">
        <v>41836</v>
      </c>
    </row>
    <row r="1249" spans="1:3">
      <c r="A1249" s="26" t="s">
        <v>4021</v>
      </c>
      <c r="B1249" s="26">
        <v>41836</v>
      </c>
    </row>
    <row r="1250" spans="1:3">
      <c r="A1250" s="26" t="s">
        <v>4022</v>
      </c>
      <c r="B1250" s="26">
        <v>41836</v>
      </c>
      <c r="C1250" s="26">
        <v>300</v>
      </c>
    </row>
    <row r="1251" spans="1:3">
      <c r="A1251" s="26" t="s">
        <v>4023</v>
      </c>
      <c r="B1251" s="26">
        <v>41836</v>
      </c>
      <c r="C1251" s="26">
        <v>150</v>
      </c>
    </row>
    <row r="1252" spans="1:3">
      <c r="A1252" s="26" t="s">
        <v>4024</v>
      </c>
      <c r="B1252" s="26">
        <v>41836</v>
      </c>
    </row>
    <row r="1253" spans="1:3">
      <c r="A1253" s="26" t="s">
        <v>4025</v>
      </c>
      <c r="B1253" s="26">
        <v>41836</v>
      </c>
    </row>
    <row r="1254" spans="1:3">
      <c r="A1254" s="26" t="s">
        <v>4026</v>
      </c>
      <c r="B1254" s="26">
        <v>41836</v>
      </c>
    </row>
    <row r="1255" spans="1:3">
      <c r="A1255" s="26" t="s">
        <v>4027</v>
      </c>
      <c r="B1255" s="26">
        <v>41836</v>
      </c>
    </row>
    <row r="1256" spans="1:3">
      <c r="A1256" s="26" t="s">
        <v>4028</v>
      </c>
      <c r="B1256" s="26">
        <v>41836</v>
      </c>
    </row>
    <row r="1257" spans="1:3">
      <c r="A1257" s="26" t="s">
        <v>4029</v>
      </c>
      <c r="B1257" s="26">
        <v>41836</v>
      </c>
    </row>
    <row r="1258" spans="1:3">
      <c r="A1258" s="26" t="s">
        <v>4030</v>
      </c>
      <c r="B1258" s="26">
        <v>41836</v>
      </c>
    </row>
    <row r="1259" spans="1:3">
      <c r="A1259" s="26" t="s">
        <v>4031</v>
      </c>
      <c r="B1259" s="26">
        <v>41836</v>
      </c>
    </row>
    <row r="1260" spans="1:3">
      <c r="A1260" s="26" t="s">
        <v>4032</v>
      </c>
      <c r="B1260" s="26">
        <v>41836</v>
      </c>
    </row>
    <row r="1261" spans="1:3">
      <c r="A1261" s="26" t="s">
        <v>4033</v>
      </c>
      <c r="B1261" s="26">
        <v>41836</v>
      </c>
      <c r="C1261" s="26">
        <v>300</v>
      </c>
    </row>
    <row r="1262" spans="1:3">
      <c r="A1262" s="26" t="s">
        <v>4034</v>
      </c>
      <c r="B1262" s="26">
        <v>41836</v>
      </c>
      <c r="C1262" s="26">
        <v>150</v>
      </c>
    </row>
    <row r="1263" spans="1:3">
      <c r="A1263" s="26" t="s">
        <v>4035</v>
      </c>
      <c r="B1263" s="26">
        <v>41836</v>
      </c>
    </row>
    <row r="1264" spans="1:3">
      <c r="A1264" s="26" t="s">
        <v>4036</v>
      </c>
      <c r="B1264" s="26">
        <v>41836</v>
      </c>
    </row>
    <row r="1265" spans="1:3">
      <c r="A1265" s="26" t="s">
        <v>4037</v>
      </c>
      <c r="B1265" s="26">
        <v>41836</v>
      </c>
    </row>
    <row r="1266" spans="1:3">
      <c r="A1266" s="26" t="s">
        <v>4038</v>
      </c>
      <c r="B1266" s="26">
        <v>41836</v>
      </c>
    </row>
    <row r="1267" spans="1:3">
      <c r="A1267" s="26" t="s">
        <v>4039</v>
      </c>
      <c r="B1267" s="26">
        <v>41836</v>
      </c>
    </row>
    <row r="1268" spans="1:3">
      <c r="A1268" s="26" t="s">
        <v>4040</v>
      </c>
      <c r="B1268" s="26">
        <v>41836</v>
      </c>
    </row>
    <row r="1269" spans="1:3">
      <c r="A1269" s="26" t="s">
        <v>4041</v>
      </c>
      <c r="B1269" s="26">
        <v>41836</v>
      </c>
    </row>
    <row r="1270" spans="1:3">
      <c r="A1270" s="26" t="s">
        <v>4042</v>
      </c>
      <c r="B1270" s="26">
        <v>41837</v>
      </c>
      <c r="C1270" s="26">
        <v>1510</v>
      </c>
    </row>
    <row r="1271" spans="1:3">
      <c r="A1271" s="26" t="s">
        <v>4043</v>
      </c>
      <c r="B1271" s="26">
        <v>41837</v>
      </c>
    </row>
    <row r="1272" spans="1:3">
      <c r="A1272" s="26" t="s">
        <v>4044</v>
      </c>
      <c r="B1272" s="26">
        <v>41837</v>
      </c>
    </row>
    <row r="1273" spans="1:3">
      <c r="A1273" s="26" t="s">
        <v>4045</v>
      </c>
      <c r="B1273" s="26">
        <v>41837</v>
      </c>
    </row>
    <row r="1274" spans="1:3">
      <c r="A1274" s="26" t="s">
        <v>4046</v>
      </c>
      <c r="B1274" s="26">
        <v>41837</v>
      </c>
    </row>
    <row r="1275" spans="1:3">
      <c r="A1275" s="26" t="s">
        <v>4047</v>
      </c>
      <c r="B1275" s="26">
        <v>41837</v>
      </c>
    </row>
    <row r="1276" spans="1:3">
      <c r="A1276" s="26" t="s">
        <v>4048</v>
      </c>
      <c r="B1276" s="26">
        <v>41837</v>
      </c>
    </row>
    <row r="1277" spans="1:3">
      <c r="A1277" s="26" t="s">
        <v>4049</v>
      </c>
      <c r="B1277" s="26">
        <v>41837</v>
      </c>
    </row>
    <row r="1278" spans="1:3">
      <c r="A1278" s="26" t="s">
        <v>4050</v>
      </c>
      <c r="B1278" s="26">
        <v>41837</v>
      </c>
    </row>
    <row r="1279" spans="1:3">
      <c r="A1279" s="26" t="s">
        <v>4051</v>
      </c>
      <c r="B1279" s="26">
        <v>41837</v>
      </c>
    </row>
    <row r="1280" spans="1:3">
      <c r="A1280" s="26" t="s">
        <v>4052</v>
      </c>
      <c r="B1280" s="26">
        <v>41837</v>
      </c>
    </row>
    <row r="1281" spans="1:3">
      <c r="A1281" s="26" t="s">
        <v>4053</v>
      </c>
      <c r="B1281" s="26">
        <v>41837</v>
      </c>
      <c r="C1281" s="26">
        <v>1210</v>
      </c>
    </row>
    <row r="1282" spans="1:3">
      <c r="A1282" s="26" t="s">
        <v>4054</v>
      </c>
      <c r="B1282" s="26">
        <v>41837</v>
      </c>
    </row>
    <row r="1283" spans="1:3">
      <c r="A1283" s="26" t="s">
        <v>4055</v>
      </c>
      <c r="B1283" s="26">
        <v>41837</v>
      </c>
    </row>
    <row r="1284" spans="1:3">
      <c r="A1284" s="26" t="s">
        <v>4056</v>
      </c>
      <c r="B1284" s="26">
        <v>41837</v>
      </c>
    </row>
    <row r="1285" spans="1:3">
      <c r="A1285" s="26" t="s">
        <v>4057</v>
      </c>
      <c r="B1285" s="26">
        <v>41837</v>
      </c>
    </row>
    <row r="1286" spans="1:3">
      <c r="A1286" s="26" t="s">
        <v>4058</v>
      </c>
      <c r="B1286" s="26">
        <v>41837</v>
      </c>
    </row>
    <row r="1287" spans="1:3">
      <c r="A1287" s="26" t="s">
        <v>4059</v>
      </c>
      <c r="B1287" s="26">
        <v>41837</v>
      </c>
    </row>
    <row r="1288" spans="1:3">
      <c r="A1288" s="26" t="s">
        <v>4060</v>
      </c>
      <c r="B1288" s="26">
        <v>41837</v>
      </c>
    </row>
    <row r="1289" spans="1:3">
      <c r="A1289" s="26" t="s">
        <v>4061</v>
      </c>
      <c r="B1289" s="26">
        <v>41837</v>
      </c>
    </row>
    <row r="1290" spans="1:3">
      <c r="A1290" s="26" t="s">
        <v>4062</v>
      </c>
      <c r="B1290" s="26">
        <v>41837</v>
      </c>
    </row>
    <row r="1291" spans="1:3">
      <c r="A1291" s="26" t="s">
        <v>4063</v>
      </c>
      <c r="B1291" s="26">
        <v>41837</v>
      </c>
    </row>
    <row r="1292" spans="1:3">
      <c r="A1292" s="26" t="s">
        <v>4064</v>
      </c>
      <c r="B1292" s="26">
        <v>41837</v>
      </c>
      <c r="C1292" s="26">
        <v>1204</v>
      </c>
    </row>
    <row r="1293" spans="1:3">
      <c r="A1293" s="26" t="s">
        <v>4065</v>
      </c>
      <c r="B1293" s="26">
        <v>41837</v>
      </c>
    </row>
    <row r="1294" spans="1:3">
      <c r="A1294" s="26" t="s">
        <v>4066</v>
      </c>
      <c r="B1294" s="26">
        <v>41837</v>
      </c>
    </row>
    <row r="1295" spans="1:3">
      <c r="A1295" s="26" t="s">
        <v>4067</v>
      </c>
      <c r="B1295" s="26">
        <v>41837</v>
      </c>
    </row>
    <row r="1296" spans="1:3">
      <c r="A1296" s="26" t="s">
        <v>4068</v>
      </c>
      <c r="B1296" s="26">
        <v>41837</v>
      </c>
    </row>
    <row r="1297" spans="1:3">
      <c r="A1297" s="26" t="s">
        <v>4069</v>
      </c>
      <c r="B1297" s="26">
        <v>41837</v>
      </c>
    </row>
    <row r="1298" spans="1:3">
      <c r="A1298" s="26" t="s">
        <v>4070</v>
      </c>
      <c r="B1298" s="26">
        <v>41837</v>
      </c>
    </row>
    <row r="1299" spans="1:3">
      <c r="A1299" s="26" t="s">
        <v>4071</v>
      </c>
      <c r="B1299" s="26">
        <v>41837</v>
      </c>
    </row>
    <row r="1300" spans="1:3">
      <c r="A1300" s="26" t="s">
        <v>4072</v>
      </c>
      <c r="B1300" s="26">
        <v>41837</v>
      </c>
    </row>
    <row r="1301" spans="1:3">
      <c r="A1301" s="26" t="s">
        <v>4073</v>
      </c>
      <c r="B1301" s="26">
        <v>41837</v>
      </c>
    </row>
    <row r="1302" spans="1:3">
      <c r="A1302" s="26" t="s">
        <v>4074</v>
      </c>
      <c r="B1302" s="26">
        <v>41837</v>
      </c>
    </row>
    <row r="1303" spans="1:3">
      <c r="A1303" s="26" t="s">
        <v>4075</v>
      </c>
      <c r="B1303" s="26">
        <v>41837</v>
      </c>
      <c r="C1303" s="26">
        <v>568</v>
      </c>
    </row>
    <row r="1304" spans="1:3">
      <c r="A1304" s="26" t="s">
        <v>4076</v>
      </c>
      <c r="B1304" s="26">
        <v>41837</v>
      </c>
    </row>
    <row r="1305" spans="1:3">
      <c r="A1305" s="26" t="s">
        <v>4077</v>
      </c>
      <c r="B1305" s="26">
        <v>41837</v>
      </c>
    </row>
    <row r="1306" spans="1:3">
      <c r="A1306" s="26" t="s">
        <v>4078</v>
      </c>
      <c r="B1306" s="26">
        <v>41837</v>
      </c>
    </row>
    <row r="1307" spans="1:3">
      <c r="A1307" s="26" t="s">
        <v>4079</v>
      </c>
      <c r="B1307" s="26">
        <v>41837</v>
      </c>
    </row>
    <row r="1308" spans="1:3">
      <c r="A1308" s="26" t="s">
        <v>4080</v>
      </c>
      <c r="B1308" s="26">
        <v>41837</v>
      </c>
    </row>
    <row r="1309" spans="1:3">
      <c r="A1309" s="26" t="s">
        <v>4081</v>
      </c>
      <c r="B1309" s="26">
        <v>41837</v>
      </c>
    </row>
    <row r="1310" spans="1:3">
      <c r="A1310" s="26" t="s">
        <v>4082</v>
      </c>
      <c r="B1310" s="26">
        <v>41837</v>
      </c>
    </row>
    <row r="1311" spans="1:3">
      <c r="A1311" s="26" t="s">
        <v>4083</v>
      </c>
      <c r="B1311" s="26">
        <v>41837</v>
      </c>
    </row>
    <row r="1312" spans="1:3">
      <c r="A1312" s="26" t="s">
        <v>4084</v>
      </c>
      <c r="B1312" s="26">
        <v>41837</v>
      </c>
    </row>
    <row r="1313" spans="1:3">
      <c r="A1313" s="26" t="s">
        <v>4085</v>
      </c>
      <c r="B1313" s="26">
        <v>41837</v>
      </c>
    </row>
    <row r="1314" spans="1:3">
      <c r="A1314" s="26" t="s">
        <v>4086</v>
      </c>
      <c r="B1314" s="26">
        <v>41837</v>
      </c>
      <c r="C1314" s="26">
        <v>600</v>
      </c>
    </row>
    <row r="1315" spans="1:3">
      <c r="A1315" s="26" t="s">
        <v>4087</v>
      </c>
      <c r="B1315" s="26">
        <v>41837</v>
      </c>
    </row>
    <row r="1316" spans="1:3">
      <c r="A1316" s="26" t="s">
        <v>4088</v>
      </c>
      <c r="B1316" s="26">
        <v>41837</v>
      </c>
    </row>
    <row r="1317" spans="1:3">
      <c r="A1317" s="26" t="s">
        <v>4089</v>
      </c>
      <c r="B1317" s="26">
        <v>41837</v>
      </c>
    </row>
    <row r="1318" spans="1:3">
      <c r="A1318" s="26" t="s">
        <v>4090</v>
      </c>
      <c r="B1318" s="26">
        <v>41837</v>
      </c>
    </row>
    <row r="1319" spans="1:3">
      <c r="A1319" s="26" t="s">
        <v>4091</v>
      </c>
      <c r="B1319" s="26">
        <v>41837</v>
      </c>
    </row>
    <row r="1320" spans="1:3">
      <c r="A1320" s="26" t="s">
        <v>4092</v>
      </c>
      <c r="B1320" s="26">
        <v>41837</v>
      </c>
    </row>
    <row r="1321" spans="1:3">
      <c r="A1321" s="26" t="s">
        <v>4093</v>
      </c>
      <c r="B1321" s="26">
        <v>41837</v>
      </c>
    </row>
    <row r="1322" spans="1:3">
      <c r="A1322" s="26" t="s">
        <v>4094</v>
      </c>
      <c r="B1322" s="26">
        <v>41837</v>
      </c>
    </row>
    <row r="1323" spans="1:3">
      <c r="A1323" s="26" t="s">
        <v>4095</v>
      </c>
      <c r="B1323" s="26">
        <v>41837</v>
      </c>
    </row>
    <row r="1324" spans="1:3">
      <c r="A1324" s="26" t="s">
        <v>4096</v>
      </c>
      <c r="B1324" s="26">
        <v>41837</v>
      </c>
    </row>
    <row r="1325" spans="1:3">
      <c r="A1325" s="26" t="s">
        <v>4097</v>
      </c>
      <c r="B1325" s="26">
        <v>41837</v>
      </c>
      <c r="C1325" s="26">
        <v>1000</v>
      </c>
    </row>
    <row r="1326" spans="1:3">
      <c r="A1326" s="26" t="s">
        <v>4098</v>
      </c>
      <c r="B1326" s="26">
        <v>41837</v>
      </c>
    </row>
    <row r="1327" spans="1:3">
      <c r="A1327" s="26" t="s">
        <v>4099</v>
      </c>
      <c r="B1327" s="26">
        <v>41837</v>
      </c>
    </row>
    <row r="1328" spans="1:3">
      <c r="A1328" s="26" t="s">
        <v>4100</v>
      </c>
      <c r="B1328" s="26">
        <v>41837</v>
      </c>
    </row>
    <row r="1329" spans="1:3">
      <c r="A1329" s="26" t="s">
        <v>4101</v>
      </c>
      <c r="B1329" s="26">
        <v>41837</v>
      </c>
    </row>
    <row r="1330" spans="1:3">
      <c r="A1330" s="26" t="s">
        <v>4102</v>
      </c>
      <c r="B1330" s="26">
        <v>41837</v>
      </c>
    </row>
    <row r="1331" spans="1:3">
      <c r="A1331" s="26" t="s">
        <v>4103</v>
      </c>
      <c r="B1331" s="26">
        <v>41837</v>
      </c>
    </row>
    <row r="1332" spans="1:3">
      <c r="A1332" s="26" t="s">
        <v>4104</v>
      </c>
      <c r="B1332" s="26">
        <v>41837</v>
      </c>
    </row>
    <row r="1333" spans="1:3">
      <c r="A1333" s="26" t="s">
        <v>4105</v>
      </c>
      <c r="B1333" s="26">
        <v>41837</v>
      </c>
    </row>
    <row r="1334" spans="1:3">
      <c r="A1334" s="26" t="s">
        <v>4106</v>
      </c>
      <c r="B1334" s="26">
        <v>41837</v>
      </c>
    </row>
    <row r="1335" spans="1:3">
      <c r="A1335" s="26" t="s">
        <v>4107</v>
      </c>
      <c r="B1335" s="26">
        <v>41837</v>
      </c>
    </row>
    <row r="1336" spans="1:3">
      <c r="A1336" s="26" t="s">
        <v>4108</v>
      </c>
      <c r="B1336" s="26">
        <v>41838</v>
      </c>
      <c r="C1336" s="26">
        <v>20</v>
      </c>
    </row>
    <row r="1337" spans="1:3">
      <c r="A1337" s="26" t="s">
        <v>4109</v>
      </c>
      <c r="B1337" s="26">
        <v>41838</v>
      </c>
    </row>
    <row r="1338" spans="1:3">
      <c r="A1338" s="26" t="s">
        <v>4110</v>
      </c>
      <c r="B1338" s="26">
        <v>41838</v>
      </c>
    </row>
    <row r="1339" spans="1:3">
      <c r="A1339" s="26" t="s">
        <v>4111</v>
      </c>
      <c r="B1339" s="26">
        <v>41838</v>
      </c>
    </row>
    <row r="1340" spans="1:3">
      <c r="A1340" s="26" t="s">
        <v>4112</v>
      </c>
      <c r="B1340" s="26">
        <v>41838</v>
      </c>
    </row>
    <row r="1341" spans="1:3">
      <c r="A1341" s="26" t="s">
        <v>4113</v>
      </c>
      <c r="B1341" s="26">
        <v>41838</v>
      </c>
    </row>
    <row r="1342" spans="1:3">
      <c r="A1342" s="26" t="s">
        <v>4114</v>
      </c>
      <c r="B1342" s="26">
        <v>41838</v>
      </c>
    </row>
    <row r="1343" spans="1:3">
      <c r="A1343" s="26" t="s">
        <v>4115</v>
      </c>
      <c r="B1343" s="26">
        <v>41838</v>
      </c>
    </row>
    <row r="1344" spans="1:3">
      <c r="A1344" s="26" t="s">
        <v>4116</v>
      </c>
      <c r="B1344" s="26">
        <v>41838</v>
      </c>
    </row>
    <row r="1345" spans="1:3">
      <c r="A1345" s="26" t="s">
        <v>4117</v>
      </c>
      <c r="B1345" s="26">
        <v>41838</v>
      </c>
    </row>
    <row r="1346" spans="1:3">
      <c r="A1346" s="26" t="s">
        <v>4118</v>
      </c>
      <c r="B1346" s="26">
        <v>41838</v>
      </c>
    </row>
    <row r="1347" spans="1:3">
      <c r="A1347" s="26" t="s">
        <v>4119</v>
      </c>
      <c r="B1347" s="26">
        <v>41838</v>
      </c>
      <c r="C1347" s="26">
        <v>20</v>
      </c>
    </row>
    <row r="1348" spans="1:3">
      <c r="A1348" s="26" t="s">
        <v>4120</v>
      </c>
      <c r="B1348" s="26">
        <v>41838</v>
      </c>
    </row>
    <row r="1349" spans="1:3">
      <c r="A1349" s="26" t="s">
        <v>4121</v>
      </c>
      <c r="B1349" s="26">
        <v>41838</v>
      </c>
    </row>
    <row r="1350" spans="1:3">
      <c r="A1350" s="26" t="s">
        <v>4122</v>
      </c>
      <c r="B1350" s="26">
        <v>41838</v>
      </c>
    </row>
    <row r="1351" spans="1:3">
      <c r="A1351" s="26" t="s">
        <v>4123</v>
      </c>
      <c r="B1351" s="26">
        <v>41838</v>
      </c>
    </row>
    <row r="1352" spans="1:3">
      <c r="A1352" s="26" t="s">
        <v>4124</v>
      </c>
      <c r="B1352" s="26">
        <v>41838</v>
      </c>
    </row>
    <row r="1353" spans="1:3">
      <c r="A1353" s="26" t="s">
        <v>4125</v>
      </c>
      <c r="B1353" s="26">
        <v>41838</v>
      </c>
    </row>
    <row r="1354" spans="1:3">
      <c r="A1354" s="26" t="s">
        <v>4126</v>
      </c>
      <c r="B1354" s="26">
        <v>41838</v>
      </c>
    </row>
    <row r="1355" spans="1:3">
      <c r="A1355" s="26" t="s">
        <v>4127</v>
      </c>
      <c r="B1355" s="26">
        <v>41838</v>
      </c>
    </row>
    <row r="1356" spans="1:3">
      <c r="A1356" s="26" t="s">
        <v>4128</v>
      </c>
      <c r="B1356" s="26">
        <v>41838</v>
      </c>
    </row>
    <row r="1357" spans="1:3">
      <c r="A1357" s="26" t="s">
        <v>4129</v>
      </c>
      <c r="B1357" s="26">
        <v>41838</v>
      </c>
    </row>
    <row r="1358" spans="1:3">
      <c r="A1358" s="26" t="s">
        <v>4130</v>
      </c>
      <c r="B1358" s="26">
        <v>41838</v>
      </c>
      <c r="C1358" s="26">
        <v>20</v>
      </c>
    </row>
    <row r="1359" spans="1:3">
      <c r="A1359" s="26" t="s">
        <v>4131</v>
      </c>
      <c r="B1359" s="26">
        <v>41838</v>
      </c>
    </row>
    <row r="1360" spans="1:3">
      <c r="A1360" s="26" t="s">
        <v>4132</v>
      </c>
      <c r="B1360" s="26">
        <v>41838</v>
      </c>
    </row>
    <row r="1361" spans="1:3">
      <c r="A1361" s="26" t="s">
        <v>4133</v>
      </c>
      <c r="B1361" s="26">
        <v>41838</v>
      </c>
    </row>
    <row r="1362" spans="1:3">
      <c r="A1362" s="26" t="s">
        <v>4134</v>
      </c>
      <c r="B1362" s="26">
        <v>41838</v>
      </c>
    </row>
    <row r="1363" spans="1:3">
      <c r="A1363" s="26" t="s">
        <v>4135</v>
      </c>
      <c r="B1363" s="26">
        <v>41838</v>
      </c>
    </row>
    <row r="1364" spans="1:3">
      <c r="A1364" s="26" t="s">
        <v>4136</v>
      </c>
      <c r="B1364" s="26">
        <v>41838</v>
      </c>
    </row>
    <row r="1365" spans="1:3">
      <c r="A1365" s="26" t="s">
        <v>4137</v>
      </c>
      <c r="B1365" s="26">
        <v>41838</v>
      </c>
    </row>
    <row r="1366" spans="1:3">
      <c r="A1366" s="26" t="s">
        <v>4138</v>
      </c>
      <c r="B1366" s="26">
        <v>41838</v>
      </c>
    </row>
    <row r="1367" spans="1:3">
      <c r="A1367" s="26" t="s">
        <v>4139</v>
      </c>
      <c r="B1367" s="26">
        <v>41838</v>
      </c>
    </row>
    <row r="1368" spans="1:3">
      <c r="A1368" s="26" t="s">
        <v>4140</v>
      </c>
      <c r="B1368" s="26">
        <v>41838</v>
      </c>
    </row>
    <row r="1369" spans="1:3">
      <c r="A1369" s="26" t="s">
        <v>4141</v>
      </c>
      <c r="B1369" s="26">
        <v>41838</v>
      </c>
      <c r="C1369" s="26">
        <v>15</v>
      </c>
    </row>
    <row r="1370" spans="1:3">
      <c r="A1370" s="26" t="s">
        <v>4142</v>
      </c>
      <c r="B1370" s="26">
        <v>41838</v>
      </c>
    </row>
    <row r="1371" spans="1:3">
      <c r="A1371" s="26" t="s">
        <v>4143</v>
      </c>
      <c r="B1371" s="26">
        <v>41838</v>
      </c>
    </row>
    <row r="1372" spans="1:3">
      <c r="A1372" s="26" t="s">
        <v>4144</v>
      </c>
      <c r="B1372" s="26">
        <v>41838</v>
      </c>
    </row>
    <row r="1373" spans="1:3">
      <c r="A1373" s="26" t="s">
        <v>4145</v>
      </c>
      <c r="B1373" s="26">
        <v>41838</v>
      </c>
    </row>
    <row r="1374" spans="1:3">
      <c r="A1374" s="26" t="s">
        <v>4146</v>
      </c>
      <c r="B1374" s="26">
        <v>41838</v>
      </c>
    </row>
    <row r="1375" spans="1:3">
      <c r="A1375" s="26" t="s">
        <v>4147</v>
      </c>
      <c r="B1375" s="26">
        <v>41838</v>
      </c>
    </row>
    <row r="1376" spans="1:3">
      <c r="A1376" s="26" t="s">
        <v>4148</v>
      </c>
      <c r="B1376" s="26">
        <v>41838</v>
      </c>
    </row>
    <row r="1377" spans="1:3">
      <c r="A1377" s="26" t="s">
        <v>4149</v>
      </c>
      <c r="B1377" s="26">
        <v>41838</v>
      </c>
    </row>
    <row r="1378" spans="1:3">
      <c r="A1378" s="26" t="s">
        <v>4150</v>
      </c>
      <c r="B1378" s="26">
        <v>41838</v>
      </c>
    </row>
    <row r="1379" spans="1:3">
      <c r="A1379" s="26" t="s">
        <v>4151</v>
      </c>
      <c r="B1379" s="26">
        <v>41838</v>
      </c>
    </row>
    <row r="1380" spans="1:3">
      <c r="A1380" s="26" t="s">
        <v>4152</v>
      </c>
      <c r="B1380" s="26">
        <v>41838</v>
      </c>
      <c r="C1380" s="26">
        <v>15</v>
      </c>
    </row>
    <row r="1381" spans="1:3">
      <c r="A1381" s="26" t="s">
        <v>4153</v>
      </c>
      <c r="B1381" s="26">
        <v>41838</v>
      </c>
    </row>
    <row r="1382" spans="1:3">
      <c r="A1382" s="26" t="s">
        <v>4154</v>
      </c>
      <c r="B1382" s="26">
        <v>41838</v>
      </c>
    </row>
    <row r="1383" spans="1:3">
      <c r="A1383" s="26" t="s">
        <v>4155</v>
      </c>
      <c r="B1383" s="26">
        <v>41838</v>
      </c>
    </row>
    <row r="1384" spans="1:3">
      <c r="A1384" s="26" t="s">
        <v>4156</v>
      </c>
      <c r="B1384" s="26">
        <v>41838</v>
      </c>
    </row>
    <row r="1385" spans="1:3">
      <c r="A1385" s="26" t="s">
        <v>4157</v>
      </c>
      <c r="B1385" s="26">
        <v>41838</v>
      </c>
    </row>
    <row r="1386" spans="1:3">
      <c r="A1386" s="26" t="s">
        <v>4158</v>
      </c>
      <c r="B1386" s="26">
        <v>41838</v>
      </c>
    </row>
    <row r="1387" spans="1:3">
      <c r="A1387" s="26" t="s">
        <v>4159</v>
      </c>
      <c r="B1387" s="26">
        <v>41838</v>
      </c>
    </row>
    <row r="1388" spans="1:3">
      <c r="A1388" s="26" t="s">
        <v>4160</v>
      </c>
      <c r="B1388" s="26">
        <v>41838</v>
      </c>
    </row>
    <row r="1389" spans="1:3">
      <c r="A1389" s="26" t="s">
        <v>4161</v>
      </c>
      <c r="B1389" s="26">
        <v>41838</v>
      </c>
    </row>
    <row r="1390" spans="1:3">
      <c r="A1390" s="26" t="s">
        <v>4162</v>
      </c>
      <c r="B1390" s="26">
        <v>41838</v>
      </c>
    </row>
    <row r="1391" spans="1:3">
      <c r="A1391" s="26" t="s">
        <v>4163</v>
      </c>
      <c r="B1391" s="26">
        <v>41843</v>
      </c>
      <c r="C1391" s="26">
        <v>1500</v>
      </c>
    </row>
    <row r="1392" spans="1:3">
      <c r="A1392" s="26" t="s">
        <v>4164</v>
      </c>
      <c r="B1392" s="26">
        <v>41843</v>
      </c>
    </row>
    <row r="1393" spans="1:3">
      <c r="A1393" s="26" t="s">
        <v>4165</v>
      </c>
      <c r="B1393" s="26">
        <v>41843</v>
      </c>
    </row>
    <row r="1394" spans="1:3">
      <c r="A1394" s="26" t="s">
        <v>4166</v>
      </c>
      <c r="B1394" s="26">
        <v>41843</v>
      </c>
    </row>
    <row r="1395" spans="1:3">
      <c r="A1395" s="26" t="s">
        <v>4167</v>
      </c>
      <c r="B1395" s="26">
        <v>41843</v>
      </c>
    </row>
    <row r="1396" spans="1:3">
      <c r="A1396" s="26" t="s">
        <v>4168</v>
      </c>
      <c r="B1396" s="26">
        <v>41843</v>
      </c>
    </row>
    <row r="1397" spans="1:3">
      <c r="A1397" s="26" t="s">
        <v>4169</v>
      </c>
      <c r="B1397" s="26">
        <v>41843</v>
      </c>
    </row>
    <row r="1398" spans="1:3">
      <c r="A1398" s="26" t="s">
        <v>4170</v>
      </c>
      <c r="B1398" s="26">
        <v>41843</v>
      </c>
    </row>
    <row r="1399" spans="1:3">
      <c r="A1399" s="26" t="s">
        <v>4171</v>
      </c>
      <c r="B1399" s="26">
        <v>41843</v>
      </c>
    </row>
    <row r="1400" spans="1:3">
      <c r="A1400" s="26" t="s">
        <v>4172</v>
      </c>
      <c r="B1400" s="26">
        <v>41843</v>
      </c>
    </row>
    <row r="1401" spans="1:3">
      <c r="A1401" s="26" t="s">
        <v>4173</v>
      </c>
      <c r="B1401" s="26">
        <v>41843</v>
      </c>
    </row>
    <row r="1402" spans="1:3">
      <c r="A1402" s="26" t="s">
        <v>4174</v>
      </c>
      <c r="B1402" s="26">
        <v>41843</v>
      </c>
      <c r="C1402" s="26">
        <v>1499</v>
      </c>
    </row>
    <row r="1403" spans="1:3">
      <c r="A1403" s="26" t="s">
        <v>4175</v>
      </c>
      <c r="B1403" s="26">
        <v>41843</v>
      </c>
    </row>
    <row r="1404" spans="1:3">
      <c r="A1404" s="26" t="s">
        <v>4176</v>
      </c>
      <c r="B1404" s="26">
        <v>41843</v>
      </c>
    </row>
    <row r="1405" spans="1:3">
      <c r="A1405" s="26" t="s">
        <v>4177</v>
      </c>
      <c r="B1405" s="26">
        <v>41843</v>
      </c>
    </row>
    <row r="1406" spans="1:3">
      <c r="A1406" s="26" t="s">
        <v>4178</v>
      </c>
      <c r="B1406" s="26">
        <v>41843</v>
      </c>
    </row>
    <row r="1407" spans="1:3">
      <c r="A1407" s="26" t="s">
        <v>4179</v>
      </c>
      <c r="B1407" s="26">
        <v>41843</v>
      </c>
    </row>
    <row r="1408" spans="1:3">
      <c r="A1408" s="26" t="s">
        <v>4180</v>
      </c>
      <c r="B1408" s="26">
        <v>41843</v>
      </c>
    </row>
    <row r="1409" spans="1:3">
      <c r="A1409" s="26" t="s">
        <v>4181</v>
      </c>
      <c r="B1409" s="26">
        <v>41843</v>
      </c>
    </row>
    <row r="1410" spans="1:3">
      <c r="A1410" s="26" t="s">
        <v>4182</v>
      </c>
      <c r="B1410" s="26">
        <v>41843</v>
      </c>
    </row>
    <row r="1411" spans="1:3">
      <c r="A1411" s="26" t="s">
        <v>4183</v>
      </c>
      <c r="B1411" s="26">
        <v>41843</v>
      </c>
    </row>
    <row r="1412" spans="1:3">
      <c r="A1412" s="26" t="s">
        <v>4184</v>
      </c>
      <c r="B1412" s="26">
        <v>41843</v>
      </c>
    </row>
    <row r="1413" spans="1:3">
      <c r="A1413" s="26" t="s">
        <v>4185</v>
      </c>
      <c r="B1413" s="26">
        <v>41843</v>
      </c>
      <c r="C1413" s="26">
        <v>1500</v>
      </c>
    </row>
    <row r="1414" spans="1:3">
      <c r="A1414" s="26" t="s">
        <v>4186</v>
      </c>
      <c r="B1414" s="26">
        <v>41843</v>
      </c>
    </row>
    <row r="1415" spans="1:3">
      <c r="A1415" s="26" t="s">
        <v>4187</v>
      </c>
      <c r="B1415" s="26">
        <v>41843</v>
      </c>
    </row>
    <row r="1416" spans="1:3">
      <c r="A1416" s="26" t="s">
        <v>4188</v>
      </c>
      <c r="B1416" s="26">
        <v>41843</v>
      </c>
    </row>
    <row r="1417" spans="1:3">
      <c r="A1417" s="26" t="s">
        <v>4189</v>
      </c>
      <c r="B1417" s="26">
        <v>41843</v>
      </c>
    </row>
    <row r="1418" spans="1:3">
      <c r="A1418" s="26" t="s">
        <v>4190</v>
      </c>
      <c r="B1418" s="26">
        <v>41843</v>
      </c>
    </row>
    <row r="1419" spans="1:3">
      <c r="A1419" s="26" t="s">
        <v>4191</v>
      </c>
      <c r="B1419" s="26">
        <v>41843</v>
      </c>
    </row>
    <row r="1420" spans="1:3">
      <c r="A1420" s="26" t="s">
        <v>4192</v>
      </c>
      <c r="B1420" s="26">
        <v>41843</v>
      </c>
    </row>
    <row r="1421" spans="1:3">
      <c r="A1421" s="26" t="s">
        <v>4193</v>
      </c>
      <c r="B1421" s="26">
        <v>41843</v>
      </c>
    </row>
    <row r="1422" spans="1:3">
      <c r="A1422" s="26" t="s">
        <v>4194</v>
      </c>
      <c r="B1422" s="26">
        <v>41843</v>
      </c>
    </row>
    <row r="1423" spans="1:3">
      <c r="A1423" s="26" t="s">
        <v>4195</v>
      </c>
      <c r="B1423" s="26">
        <v>41843</v>
      </c>
    </row>
    <row r="1424" spans="1:3">
      <c r="A1424" s="26" t="s">
        <v>4196</v>
      </c>
      <c r="B1424" s="26">
        <v>41843</v>
      </c>
      <c r="C1424" s="26">
        <v>1500</v>
      </c>
    </row>
    <row r="1425" spans="1:3">
      <c r="A1425" s="26" t="s">
        <v>4197</v>
      </c>
      <c r="B1425" s="26">
        <v>41843</v>
      </c>
    </row>
    <row r="1426" spans="1:3">
      <c r="A1426" s="26" t="s">
        <v>4198</v>
      </c>
      <c r="B1426" s="26">
        <v>41843</v>
      </c>
    </row>
    <row r="1427" spans="1:3">
      <c r="A1427" s="26" t="s">
        <v>4199</v>
      </c>
      <c r="B1427" s="26">
        <v>41843</v>
      </c>
    </row>
    <row r="1428" spans="1:3">
      <c r="A1428" s="26" t="s">
        <v>4200</v>
      </c>
      <c r="B1428" s="26">
        <v>41843</v>
      </c>
    </row>
    <row r="1429" spans="1:3">
      <c r="A1429" s="26" t="s">
        <v>4201</v>
      </c>
      <c r="B1429" s="26">
        <v>41843</v>
      </c>
    </row>
    <row r="1430" spans="1:3">
      <c r="A1430" s="26" t="s">
        <v>4202</v>
      </c>
      <c r="B1430" s="26">
        <v>41843</v>
      </c>
    </row>
    <row r="1431" spans="1:3">
      <c r="A1431" s="26" t="s">
        <v>4203</v>
      </c>
      <c r="B1431" s="26">
        <v>41843</v>
      </c>
    </row>
    <row r="1432" spans="1:3">
      <c r="A1432" s="26" t="s">
        <v>4204</v>
      </c>
      <c r="B1432" s="26">
        <v>41843</v>
      </c>
    </row>
    <row r="1433" spans="1:3">
      <c r="A1433" s="26" t="s">
        <v>4205</v>
      </c>
      <c r="B1433" s="26">
        <v>41843</v>
      </c>
    </row>
    <row r="1434" spans="1:3">
      <c r="A1434" s="26" t="s">
        <v>4206</v>
      </c>
      <c r="B1434" s="26">
        <v>41843</v>
      </c>
    </row>
    <row r="1435" spans="1:3">
      <c r="A1435" s="26" t="s">
        <v>4207</v>
      </c>
      <c r="B1435" s="26">
        <v>41843</v>
      </c>
    </row>
    <row r="1436" spans="1:3">
      <c r="A1436" s="26" t="s">
        <v>4208</v>
      </c>
      <c r="B1436" s="26">
        <v>41843</v>
      </c>
    </row>
    <row r="1437" spans="1:3">
      <c r="A1437" s="26" t="s">
        <v>4209</v>
      </c>
      <c r="B1437" s="26">
        <v>41843</v>
      </c>
      <c r="C1437" s="26">
        <v>800</v>
      </c>
    </row>
    <row r="1438" spans="1:3">
      <c r="A1438" s="26" t="s">
        <v>4210</v>
      </c>
      <c r="B1438" s="26">
        <v>41843</v>
      </c>
      <c r="C1438" s="26">
        <v>372</v>
      </c>
    </row>
    <row r="1439" spans="1:3">
      <c r="A1439" s="26" t="s">
        <v>4211</v>
      </c>
      <c r="B1439" s="26">
        <v>41843</v>
      </c>
    </row>
    <row r="1440" spans="1:3">
      <c r="A1440" s="26" t="s">
        <v>4212</v>
      </c>
      <c r="B1440" s="26">
        <v>41843</v>
      </c>
    </row>
    <row r="1441" spans="1:3">
      <c r="A1441" s="26" t="s">
        <v>4213</v>
      </c>
      <c r="B1441" s="26">
        <v>41843</v>
      </c>
    </row>
    <row r="1442" spans="1:3">
      <c r="A1442" s="26" t="s">
        <v>4214</v>
      </c>
      <c r="B1442" s="26">
        <v>41843</v>
      </c>
    </row>
    <row r="1443" spans="1:3">
      <c r="A1443" s="26" t="s">
        <v>4215</v>
      </c>
      <c r="B1443" s="26">
        <v>41843</v>
      </c>
    </row>
    <row r="1444" spans="1:3">
      <c r="A1444" s="26" t="s">
        <v>4216</v>
      </c>
      <c r="B1444" s="26">
        <v>41843</v>
      </c>
    </row>
    <row r="1445" spans="1:3">
      <c r="A1445" s="26" t="s">
        <v>4217</v>
      </c>
      <c r="B1445" s="26">
        <v>41843</v>
      </c>
    </row>
    <row r="1446" spans="1:3">
      <c r="A1446" s="26" t="s">
        <v>4218</v>
      </c>
      <c r="B1446" s="26">
        <v>41844</v>
      </c>
      <c r="C1446" s="26">
        <v>2000</v>
      </c>
    </row>
    <row r="1447" spans="1:3">
      <c r="A1447" s="26" t="s">
        <v>4219</v>
      </c>
      <c r="B1447" s="26">
        <v>41844</v>
      </c>
    </row>
    <row r="1448" spans="1:3">
      <c r="A1448" s="26" t="s">
        <v>4220</v>
      </c>
      <c r="B1448" s="26">
        <v>41844</v>
      </c>
    </row>
    <row r="1449" spans="1:3">
      <c r="A1449" s="26" t="s">
        <v>4221</v>
      </c>
      <c r="B1449" s="26">
        <v>41844</v>
      </c>
    </row>
    <row r="1450" spans="1:3">
      <c r="A1450" s="26" t="s">
        <v>4222</v>
      </c>
      <c r="B1450" s="26">
        <v>41844</v>
      </c>
    </row>
    <row r="1451" spans="1:3">
      <c r="A1451" s="26" t="s">
        <v>4223</v>
      </c>
      <c r="B1451" s="26">
        <v>41844</v>
      </c>
    </row>
    <row r="1452" spans="1:3">
      <c r="A1452" s="26" t="s">
        <v>4224</v>
      </c>
      <c r="B1452" s="26">
        <v>41844</v>
      </c>
    </row>
    <row r="1453" spans="1:3">
      <c r="A1453" s="26" t="s">
        <v>4225</v>
      </c>
      <c r="B1453" s="26">
        <v>41844</v>
      </c>
    </row>
    <row r="1454" spans="1:3">
      <c r="A1454" s="26" t="s">
        <v>4226</v>
      </c>
      <c r="B1454" s="26">
        <v>41844</v>
      </c>
    </row>
    <row r="1455" spans="1:3">
      <c r="A1455" s="26" t="s">
        <v>4227</v>
      </c>
      <c r="B1455" s="26">
        <v>41844</v>
      </c>
    </row>
    <row r="1456" spans="1:3">
      <c r="A1456" s="26" t="s">
        <v>4228</v>
      </c>
      <c r="B1456" s="26">
        <v>41844</v>
      </c>
    </row>
    <row r="1457" spans="1:3">
      <c r="A1457" s="26" t="s">
        <v>4229</v>
      </c>
      <c r="B1457" s="26">
        <v>41844</v>
      </c>
    </row>
    <row r="1458" spans="1:3">
      <c r="A1458" s="26" t="s">
        <v>4230</v>
      </c>
      <c r="B1458" s="26">
        <v>41844</v>
      </c>
    </row>
    <row r="1459" spans="1:3">
      <c r="A1459" s="26" t="s">
        <v>4231</v>
      </c>
      <c r="B1459" s="26">
        <v>41844</v>
      </c>
      <c r="C1459" s="26">
        <v>999</v>
      </c>
    </row>
    <row r="1460" spans="1:3">
      <c r="A1460" s="26" t="s">
        <v>4232</v>
      </c>
      <c r="B1460" s="26">
        <v>41844</v>
      </c>
      <c r="C1460" s="26">
        <v>499</v>
      </c>
    </row>
    <row r="1461" spans="1:3">
      <c r="A1461" s="26" t="s">
        <v>4233</v>
      </c>
      <c r="B1461" s="26">
        <v>41844</v>
      </c>
    </row>
    <row r="1462" spans="1:3">
      <c r="A1462" s="26" t="s">
        <v>4234</v>
      </c>
      <c r="B1462" s="26">
        <v>41844</v>
      </c>
    </row>
    <row r="1463" spans="1:3">
      <c r="A1463" s="26" t="s">
        <v>4235</v>
      </c>
      <c r="B1463" s="26">
        <v>41844</v>
      </c>
    </row>
    <row r="1464" spans="1:3">
      <c r="A1464" s="26" t="s">
        <v>4236</v>
      </c>
      <c r="B1464" s="26">
        <v>41844</v>
      </c>
    </row>
    <row r="1465" spans="1:3">
      <c r="A1465" s="26" t="s">
        <v>4237</v>
      </c>
      <c r="B1465" s="26">
        <v>41844</v>
      </c>
    </row>
    <row r="1466" spans="1:3">
      <c r="A1466" s="26" t="s">
        <v>4238</v>
      </c>
      <c r="B1466" s="26">
        <v>41844</v>
      </c>
    </row>
    <row r="1467" spans="1:3">
      <c r="A1467" s="26" t="s">
        <v>4239</v>
      </c>
      <c r="B1467" s="26">
        <v>41844</v>
      </c>
    </row>
    <row r="1468" spans="1:3">
      <c r="A1468" s="26" t="s">
        <v>4240</v>
      </c>
      <c r="B1468" s="26">
        <v>41845</v>
      </c>
      <c r="C1468" s="26">
        <v>35</v>
      </c>
    </row>
    <row r="1469" spans="1:3">
      <c r="A1469" s="26" t="s">
        <v>4241</v>
      </c>
      <c r="B1469" s="26">
        <v>41845</v>
      </c>
    </row>
    <row r="1470" spans="1:3">
      <c r="A1470" s="26" t="s">
        <v>4242</v>
      </c>
      <c r="B1470" s="26">
        <v>41845</v>
      </c>
    </row>
    <row r="1471" spans="1:3">
      <c r="A1471" s="26" t="s">
        <v>4243</v>
      </c>
      <c r="B1471" s="26">
        <v>41845</v>
      </c>
    </row>
    <row r="1472" spans="1:3">
      <c r="A1472" s="26" t="s">
        <v>4244</v>
      </c>
      <c r="B1472" s="26">
        <v>41845</v>
      </c>
    </row>
    <row r="1473" spans="1:3">
      <c r="A1473" s="26" t="s">
        <v>4245</v>
      </c>
      <c r="B1473" s="26">
        <v>41845</v>
      </c>
    </row>
    <row r="1474" spans="1:3">
      <c r="A1474" s="26" t="s">
        <v>4246</v>
      </c>
      <c r="B1474" s="26">
        <v>41845</v>
      </c>
    </row>
    <row r="1475" spans="1:3">
      <c r="A1475" s="26" t="s">
        <v>4247</v>
      </c>
      <c r="B1475" s="26">
        <v>41845</v>
      </c>
    </row>
    <row r="1476" spans="1:3">
      <c r="A1476" s="26" t="s">
        <v>4248</v>
      </c>
      <c r="B1476" s="26">
        <v>41845</v>
      </c>
    </row>
    <row r="1477" spans="1:3">
      <c r="A1477" s="26" t="s">
        <v>4249</v>
      </c>
      <c r="B1477" s="26">
        <v>41845</v>
      </c>
    </row>
    <row r="1478" spans="1:3">
      <c r="A1478" s="26" t="s">
        <v>4250</v>
      </c>
      <c r="B1478" s="26">
        <v>41845</v>
      </c>
    </row>
    <row r="1479" spans="1:3">
      <c r="A1479" s="26" t="s">
        <v>4251</v>
      </c>
      <c r="B1479" s="26">
        <v>41845</v>
      </c>
      <c r="C1479" s="26">
        <v>839</v>
      </c>
    </row>
    <row r="1480" spans="1:3">
      <c r="A1480" s="26" t="s">
        <v>4252</v>
      </c>
      <c r="B1480" s="26">
        <v>41845</v>
      </c>
    </row>
    <row r="1481" spans="1:3">
      <c r="A1481" s="26" t="s">
        <v>4253</v>
      </c>
      <c r="B1481" s="26">
        <v>41845</v>
      </c>
    </row>
    <row r="1482" spans="1:3">
      <c r="A1482" s="26" t="s">
        <v>4254</v>
      </c>
      <c r="B1482" s="26">
        <v>41845</v>
      </c>
    </row>
    <row r="1483" spans="1:3">
      <c r="A1483" s="26" t="s">
        <v>4255</v>
      </c>
      <c r="B1483" s="26">
        <v>41845</v>
      </c>
    </row>
    <row r="1484" spans="1:3">
      <c r="A1484" s="26" t="s">
        <v>4256</v>
      </c>
      <c r="B1484" s="26">
        <v>41845</v>
      </c>
    </row>
    <row r="1485" spans="1:3">
      <c r="A1485" s="26" t="s">
        <v>4257</v>
      </c>
      <c r="B1485" s="26">
        <v>41845</v>
      </c>
    </row>
    <row r="1486" spans="1:3">
      <c r="A1486" s="26" t="s">
        <v>4258</v>
      </c>
      <c r="B1486" s="26">
        <v>41845</v>
      </c>
    </row>
    <row r="1487" spans="1:3">
      <c r="A1487" s="26" t="s">
        <v>4259</v>
      </c>
      <c r="B1487" s="26">
        <v>41845</v>
      </c>
    </row>
    <row r="1488" spans="1:3">
      <c r="A1488" s="26" t="s">
        <v>4260</v>
      </c>
      <c r="B1488" s="26">
        <v>41845</v>
      </c>
    </row>
    <row r="1489" spans="1:3">
      <c r="A1489" s="26" t="s">
        <v>4261</v>
      </c>
      <c r="B1489" s="26">
        <v>41845</v>
      </c>
    </row>
    <row r="1490" spans="1:3">
      <c r="A1490" s="26" t="s">
        <v>4262</v>
      </c>
      <c r="B1490" s="26">
        <v>41845</v>
      </c>
      <c r="C1490" s="26">
        <v>600</v>
      </c>
    </row>
    <row r="1491" spans="1:3">
      <c r="A1491" s="26" t="s">
        <v>4263</v>
      </c>
      <c r="B1491" s="26">
        <v>41845</v>
      </c>
    </row>
    <row r="1492" spans="1:3">
      <c r="A1492" s="26" t="s">
        <v>4264</v>
      </c>
      <c r="B1492" s="26">
        <v>41845</v>
      </c>
    </row>
    <row r="1493" spans="1:3">
      <c r="A1493" s="26" t="s">
        <v>4265</v>
      </c>
      <c r="B1493" s="26">
        <v>41845</v>
      </c>
    </row>
    <row r="1494" spans="1:3">
      <c r="A1494" s="26" t="s">
        <v>4266</v>
      </c>
      <c r="B1494" s="26">
        <v>41845</v>
      </c>
    </row>
    <row r="1495" spans="1:3">
      <c r="A1495" s="26" t="s">
        <v>4267</v>
      </c>
      <c r="B1495" s="26">
        <v>41845</v>
      </c>
    </row>
    <row r="1496" spans="1:3">
      <c r="A1496" s="26" t="s">
        <v>4268</v>
      </c>
      <c r="B1496" s="26">
        <v>41845</v>
      </c>
    </row>
    <row r="1497" spans="1:3">
      <c r="A1497" s="26" t="s">
        <v>4269</v>
      </c>
      <c r="B1497" s="26">
        <v>41845</v>
      </c>
    </row>
    <row r="1498" spans="1:3">
      <c r="A1498" s="26" t="s">
        <v>4270</v>
      </c>
      <c r="B1498" s="26">
        <v>41845</v>
      </c>
    </row>
    <row r="1499" spans="1:3">
      <c r="A1499" s="26" t="s">
        <v>4271</v>
      </c>
      <c r="B1499" s="26">
        <v>41845</v>
      </c>
    </row>
    <row r="1500" spans="1:3">
      <c r="A1500" s="26" t="s">
        <v>4272</v>
      </c>
      <c r="B1500" s="26">
        <v>41845</v>
      </c>
    </row>
    <row r="1501" spans="1:3">
      <c r="A1501" s="26" t="s">
        <v>4273</v>
      </c>
      <c r="B1501" s="26">
        <v>41845</v>
      </c>
    </row>
    <row r="1502" spans="1:3">
      <c r="A1502" s="26" t="s">
        <v>4274</v>
      </c>
      <c r="B1502" s="26">
        <v>41845</v>
      </c>
      <c r="C1502" s="26">
        <v>250</v>
      </c>
    </row>
    <row r="1503" spans="1:3">
      <c r="A1503" s="26" t="s">
        <v>4275</v>
      </c>
      <c r="B1503" s="26">
        <v>41845</v>
      </c>
      <c r="C1503" s="26">
        <v>400</v>
      </c>
    </row>
    <row r="1504" spans="1:3">
      <c r="A1504" s="26" t="s">
        <v>4276</v>
      </c>
      <c r="B1504" s="26">
        <v>41845</v>
      </c>
      <c r="C1504" s="26">
        <v>299</v>
      </c>
    </row>
    <row r="1505" spans="1:3">
      <c r="A1505" s="26" t="s">
        <v>4277</v>
      </c>
      <c r="B1505" s="26">
        <v>41845</v>
      </c>
      <c r="C1505" s="26">
        <v>250</v>
      </c>
    </row>
    <row r="1506" spans="1:3">
      <c r="A1506" s="26" t="s">
        <v>4278</v>
      </c>
      <c r="B1506" s="26">
        <v>41845</v>
      </c>
    </row>
    <row r="1507" spans="1:3">
      <c r="A1507" s="26" t="s">
        <v>4279</v>
      </c>
      <c r="B1507" s="26">
        <v>41845</v>
      </c>
    </row>
    <row r="1508" spans="1:3">
      <c r="A1508" s="26" t="s">
        <v>4280</v>
      </c>
      <c r="B1508" s="26">
        <v>41845</v>
      </c>
    </row>
    <row r="1509" spans="1:3">
      <c r="A1509" s="26" t="s">
        <v>4281</v>
      </c>
      <c r="B1509" s="26">
        <v>41845</v>
      </c>
    </row>
    <row r="1510" spans="1:3">
      <c r="A1510" s="26" t="s">
        <v>4282</v>
      </c>
      <c r="B1510" s="26">
        <v>41845</v>
      </c>
    </row>
    <row r="1511" spans="1:3">
      <c r="A1511" s="26" t="s">
        <v>4283</v>
      </c>
      <c r="B1511" s="26">
        <v>41845</v>
      </c>
    </row>
    <row r="1512" spans="1:3">
      <c r="A1512" s="26" t="s">
        <v>4284</v>
      </c>
      <c r="B1512" s="26">
        <v>41845</v>
      </c>
    </row>
    <row r="1513" spans="1:3">
      <c r="A1513" s="26" t="s">
        <v>4285</v>
      </c>
      <c r="B1513" s="26">
        <v>41845</v>
      </c>
      <c r="C1513" s="26">
        <v>250</v>
      </c>
    </row>
    <row r="1514" spans="1:3">
      <c r="A1514" s="26" t="s">
        <v>4286</v>
      </c>
      <c r="B1514" s="26">
        <v>41845</v>
      </c>
      <c r="C1514" s="26">
        <v>350</v>
      </c>
    </row>
    <row r="1515" spans="1:3">
      <c r="A1515" s="26" t="s">
        <v>4287</v>
      </c>
      <c r="B1515" s="26">
        <v>41845</v>
      </c>
      <c r="C1515" s="26">
        <v>300</v>
      </c>
    </row>
    <row r="1516" spans="1:3">
      <c r="A1516" s="26" t="s">
        <v>4288</v>
      </c>
      <c r="B1516" s="26">
        <v>41845</v>
      </c>
      <c r="C1516" s="26">
        <v>300</v>
      </c>
    </row>
    <row r="1517" spans="1:3">
      <c r="A1517" s="26" t="s">
        <v>4289</v>
      </c>
      <c r="B1517" s="26">
        <v>41845</v>
      </c>
    </row>
    <row r="1518" spans="1:3">
      <c r="A1518" s="26" t="s">
        <v>4290</v>
      </c>
      <c r="B1518" s="26">
        <v>41845</v>
      </c>
    </row>
    <row r="1519" spans="1:3">
      <c r="A1519" s="26" t="s">
        <v>4291</v>
      </c>
      <c r="B1519" s="26">
        <v>41845</v>
      </c>
    </row>
    <row r="1520" spans="1:3">
      <c r="A1520" s="26" t="s">
        <v>4292</v>
      </c>
      <c r="B1520" s="26">
        <v>41845</v>
      </c>
    </row>
    <row r="1521" spans="1:3">
      <c r="A1521" s="26" t="s">
        <v>4293</v>
      </c>
      <c r="B1521" s="26">
        <v>41845</v>
      </c>
    </row>
    <row r="1522" spans="1:3">
      <c r="A1522" s="26" t="s">
        <v>4294</v>
      </c>
      <c r="B1522" s="26">
        <v>41845</v>
      </c>
    </row>
    <row r="1523" spans="1:3">
      <c r="A1523" s="26" t="s">
        <v>4295</v>
      </c>
      <c r="B1523" s="26">
        <v>41849</v>
      </c>
      <c r="C1523" s="26">
        <v>2498</v>
      </c>
    </row>
    <row r="1524" spans="1:3">
      <c r="A1524" s="26" t="s">
        <v>4296</v>
      </c>
      <c r="B1524" s="26">
        <v>41849</v>
      </c>
    </row>
    <row r="1525" spans="1:3">
      <c r="A1525" s="26" t="s">
        <v>4297</v>
      </c>
      <c r="B1525" s="26">
        <v>41849</v>
      </c>
    </row>
    <row r="1526" spans="1:3">
      <c r="A1526" s="26" t="s">
        <v>4298</v>
      </c>
      <c r="B1526" s="26">
        <v>41849</v>
      </c>
    </row>
    <row r="1527" spans="1:3">
      <c r="A1527" s="26" t="s">
        <v>4299</v>
      </c>
      <c r="B1527" s="26">
        <v>41849</v>
      </c>
    </row>
    <row r="1528" spans="1:3">
      <c r="A1528" s="26" t="s">
        <v>4300</v>
      </c>
      <c r="B1528" s="26">
        <v>41849</v>
      </c>
    </row>
    <row r="1529" spans="1:3">
      <c r="A1529" s="26" t="s">
        <v>4301</v>
      </c>
      <c r="B1529" s="26">
        <v>41849</v>
      </c>
    </row>
    <row r="1530" spans="1:3">
      <c r="A1530" s="26" t="s">
        <v>4302</v>
      </c>
      <c r="B1530" s="26">
        <v>41849</v>
      </c>
    </row>
    <row r="1531" spans="1:3">
      <c r="A1531" s="26" t="s">
        <v>4303</v>
      </c>
      <c r="B1531" s="26">
        <v>41849</v>
      </c>
    </row>
    <row r="1532" spans="1:3">
      <c r="A1532" s="26" t="s">
        <v>4304</v>
      </c>
      <c r="B1532" s="26">
        <v>41849</v>
      </c>
    </row>
    <row r="1533" spans="1:3">
      <c r="A1533" s="26" t="s">
        <v>4305</v>
      </c>
      <c r="B1533" s="26">
        <v>41849</v>
      </c>
    </row>
    <row r="1534" spans="1:3">
      <c r="A1534" s="26" t="s">
        <v>4306</v>
      </c>
      <c r="B1534" s="26">
        <v>41849</v>
      </c>
      <c r="C1534" s="26">
        <v>1498</v>
      </c>
    </row>
    <row r="1535" spans="1:3">
      <c r="A1535" s="26" t="s">
        <v>4307</v>
      </c>
      <c r="B1535" s="26">
        <v>41849</v>
      </c>
    </row>
    <row r="1536" spans="1:3">
      <c r="A1536" s="26" t="s">
        <v>4308</v>
      </c>
      <c r="B1536" s="26">
        <v>41849</v>
      </c>
    </row>
    <row r="1537" spans="1:3">
      <c r="A1537" s="26" t="s">
        <v>4309</v>
      </c>
      <c r="B1537" s="26">
        <v>41849</v>
      </c>
    </row>
    <row r="1538" spans="1:3">
      <c r="A1538" s="26" t="s">
        <v>4310</v>
      </c>
      <c r="B1538" s="26">
        <v>41849</v>
      </c>
    </row>
    <row r="1539" spans="1:3">
      <c r="A1539" s="26" t="s">
        <v>4311</v>
      </c>
      <c r="B1539" s="26">
        <v>41849</v>
      </c>
    </row>
    <row r="1540" spans="1:3">
      <c r="A1540" s="26" t="s">
        <v>4312</v>
      </c>
      <c r="B1540" s="26">
        <v>41849</v>
      </c>
    </row>
    <row r="1541" spans="1:3">
      <c r="A1541" s="26" t="s">
        <v>4313</v>
      </c>
      <c r="B1541" s="26">
        <v>41849</v>
      </c>
    </row>
    <row r="1542" spans="1:3">
      <c r="A1542" s="26" t="s">
        <v>4314</v>
      </c>
      <c r="B1542" s="26">
        <v>41849</v>
      </c>
    </row>
    <row r="1543" spans="1:3">
      <c r="A1543" s="26" t="s">
        <v>4315</v>
      </c>
      <c r="B1543" s="26">
        <v>41849</v>
      </c>
    </row>
    <row r="1544" spans="1:3">
      <c r="A1544" s="26" t="s">
        <v>4316</v>
      </c>
      <c r="B1544" s="26">
        <v>41849</v>
      </c>
    </row>
    <row r="1545" spans="1:3">
      <c r="A1545" s="26" t="s">
        <v>4317</v>
      </c>
      <c r="B1545" s="26">
        <v>41849</v>
      </c>
      <c r="C1545" s="26">
        <v>100</v>
      </c>
    </row>
    <row r="1546" spans="1:3">
      <c r="A1546" s="26" t="s">
        <v>4318</v>
      </c>
      <c r="B1546" s="26">
        <v>41849</v>
      </c>
    </row>
    <row r="1547" spans="1:3">
      <c r="A1547" s="26" t="s">
        <v>4319</v>
      </c>
      <c r="B1547" s="26">
        <v>41849</v>
      </c>
    </row>
    <row r="1548" spans="1:3">
      <c r="A1548" s="26" t="s">
        <v>4320</v>
      </c>
      <c r="B1548" s="26">
        <v>41849</v>
      </c>
    </row>
    <row r="1549" spans="1:3">
      <c r="A1549" s="26" t="s">
        <v>4321</v>
      </c>
      <c r="B1549" s="26">
        <v>41849</v>
      </c>
    </row>
    <row r="1550" spans="1:3">
      <c r="A1550" s="26" t="s">
        <v>4322</v>
      </c>
      <c r="B1550" s="26">
        <v>41849</v>
      </c>
    </row>
    <row r="1551" spans="1:3">
      <c r="A1551" s="26" t="s">
        <v>4323</v>
      </c>
      <c r="B1551" s="26">
        <v>41849</v>
      </c>
    </row>
    <row r="1552" spans="1:3">
      <c r="A1552" s="26" t="s">
        <v>4324</v>
      </c>
      <c r="B1552" s="26">
        <v>41849</v>
      </c>
    </row>
    <row r="1553" spans="1:3">
      <c r="A1553" s="26" t="s">
        <v>4325</v>
      </c>
      <c r="B1553" s="26">
        <v>41849</v>
      </c>
    </row>
    <row r="1554" spans="1:3">
      <c r="A1554" s="26" t="s">
        <v>4326</v>
      </c>
      <c r="B1554" s="26">
        <v>41849</v>
      </c>
    </row>
    <row r="1555" spans="1:3">
      <c r="A1555" s="26" t="s">
        <v>4327</v>
      </c>
      <c r="B1555" s="26">
        <v>41849</v>
      </c>
    </row>
    <row r="1556" spans="1:3">
      <c r="A1556" s="26" t="s">
        <v>4328</v>
      </c>
      <c r="B1556" s="26">
        <v>41849</v>
      </c>
      <c r="C1556" s="26">
        <v>100</v>
      </c>
    </row>
    <row r="1557" spans="1:3">
      <c r="A1557" s="26" t="s">
        <v>4329</v>
      </c>
      <c r="B1557" s="26">
        <v>41849</v>
      </c>
    </row>
    <row r="1558" spans="1:3">
      <c r="A1558" s="26" t="s">
        <v>4330</v>
      </c>
      <c r="B1558" s="26">
        <v>41849</v>
      </c>
    </row>
    <row r="1559" spans="1:3">
      <c r="A1559" s="26" t="s">
        <v>4331</v>
      </c>
      <c r="B1559" s="26">
        <v>41849</v>
      </c>
    </row>
    <row r="1560" spans="1:3">
      <c r="A1560" s="26" t="s">
        <v>4332</v>
      </c>
      <c r="B1560" s="26">
        <v>41849</v>
      </c>
    </row>
    <row r="1561" spans="1:3">
      <c r="A1561" s="26" t="s">
        <v>4333</v>
      </c>
      <c r="B1561" s="26">
        <v>41849</v>
      </c>
    </row>
    <row r="1562" spans="1:3">
      <c r="A1562" s="26" t="s">
        <v>4334</v>
      </c>
      <c r="B1562" s="26">
        <v>41849</v>
      </c>
    </row>
    <row r="1563" spans="1:3">
      <c r="A1563" s="26" t="s">
        <v>4335</v>
      </c>
      <c r="B1563" s="26">
        <v>41849</v>
      </c>
    </row>
    <row r="1564" spans="1:3">
      <c r="A1564" s="26" t="s">
        <v>4336</v>
      </c>
      <c r="B1564" s="26">
        <v>41849</v>
      </c>
    </row>
    <row r="1565" spans="1:3">
      <c r="A1565" s="26" t="s">
        <v>4337</v>
      </c>
      <c r="B1565" s="26">
        <v>41849</v>
      </c>
    </row>
    <row r="1566" spans="1:3">
      <c r="A1566" s="26" t="s">
        <v>4338</v>
      </c>
      <c r="B1566" s="26">
        <v>41849</v>
      </c>
    </row>
    <row r="1567" spans="1:3">
      <c r="A1567" s="26" t="s">
        <v>4339</v>
      </c>
      <c r="B1567" s="26">
        <v>41850</v>
      </c>
    </row>
    <row r="1568" spans="1:3">
      <c r="A1568" s="26" t="s">
        <v>4340</v>
      </c>
      <c r="B1568" s="26">
        <v>41850</v>
      </c>
    </row>
    <row r="1569" spans="1:3">
      <c r="A1569" s="26" t="s">
        <v>4341</v>
      </c>
      <c r="B1569" s="26">
        <v>41850</v>
      </c>
      <c r="C1569" s="26">
        <v>1749</v>
      </c>
    </row>
    <row r="1570" spans="1:3">
      <c r="A1570" s="26" t="s">
        <v>4342</v>
      </c>
      <c r="B1570" s="26">
        <v>41850</v>
      </c>
      <c r="C1570" s="26">
        <v>550</v>
      </c>
    </row>
    <row r="1571" spans="1:3">
      <c r="A1571" s="26" t="s">
        <v>4343</v>
      </c>
      <c r="B1571" s="26">
        <v>41850</v>
      </c>
    </row>
    <row r="1572" spans="1:3">
      <c r="A1572" s="26" t="s">
        <v>4344</v>
      </c>
      <c r="B1572" s="26">
        <v>41850</v>
      </c>
    </row>
    <row r="1573" spans="1:3">
      <c r="A1573" s="26" t="s">
        <v>4345</v>
      </c>
      <c r="B1573" s="26">
        <v>41850</v>
      </c>
    </row>
    <row r="1574" spans="1:3">
      <c r="A1574" s="26" t="s">
        <v>4346</v>
      </c>
      <c r="B1574" s="26">
        <v>41850</v>
      </c>
    </row>
    <row r="1575" spans="1:3">
      <c r="A1575" s="26" t="s">
        <v>4347</v>
      </c>
      <c r="B1575" s="26">
        <v>41850</v>
      </c>
    </row>
    <row r="1576" spans="1:3">
      <c r="A1576" s="26" t="s">
        <v>4348</v>
      </c>
      <c r="B1576" s="26">
        <v>41850</v>
      </c>
    </row>
    <row r="1577" spans="1:3">
      <c r="A1577" s="26" t="s">
        <v>4349</v>
      </c>
      <c r="B1577" s="26">
        <v>41850</v>
      </c>
    </row>
    <row r="1578" spans="1:3">
      <c r="A1578" s="26" t="s">
        <v>4350</v>
      </c>
      <c r="B1578" s="26">
        <v>41850</v>
      </c>
      <c r="C1578" s="26">
        <v>100</v>
      </c>
    </row>
    <row r="1579" spans="1:3">
      <c r="A1579" s="26" t="s">
        <v>4351</v>
      </c>
      <c r="B1579" s="26">
        <v>41850</v>
      </c>
    </row>
    <row r="1580" spans="1:3">
      <c r="A1580" s="26" t="s">
        <v>4352</v>
      </c>
      <c r="B1580" s="26">
        <v>41850</v>
      </c>
    </row>
    <row r="1581" spans="1:3">
      <c r="A1581" s="26" t="s">
        <v>4353</v>
      </c>
      <c r="B1581" s="26">
        <v>41850</v>
      </c>
    </row>
    <row r="1582" spans="1:3">
      <c r="A1582" s="26" t="s">
        <v>4354</v>
      </c>
      <c r="B1582" s="26">
        <v>41850</v>
      </c>
    </row>
    <row r="1583" spans="1:3">
      <c r="A1583" s="26" t="s">
        <v>4355</v>
      </c>
      <c r="B1583" s="26">
        <v>41850</v>
      </c>
    </row>
    <row r="1584" spans="1:3">
      <c r="A1584" s="26" t="s">
        <v>4356</v>
      </c>
      <c r="B1584" s="26">
        <v>41850</v>
      </c>
    </row>
    <row r="1585" spans="1:3">
      <c r="A1585" s="26" t="s">
        <v>4357</v>
      </c>
      <c r="B1585" s="26">
        <v>41850</v>
      </c>
    </row>
    <row r="1586" spans="1:3">
      <c r="A1586" s="26" t="s">
        <v>4358</v>
      </c>
      <c r="B1586" s="26">
        <v>41850</v>
      </c>
    </row>
    <row r="1587" spans="1:3">
      <c r="A1587" s="26" t="s">
        <v>4359</v>
      </c>
      <c r="B1587" s="26">
        <v>41850</v>
      </c>
    </row>
    <row r="1588" spans="1:3">
      <c r="A1588" s="26" t="s">
        <v>4360</v>
      </c>
      <c r="B1588" s="26">
        <v>41850</v>
      </c>
    </row>
    <row r="1589" spans="1:3">
      <c r="A1589" s="26" t="s">
        <v>4361</v>
      </c>
      <c r="B1589" s="26">
        <v>41850</v>
      </c>
      <c r="C1589" s="26">
        <v>200</v>
      </c>
    </row>
    <row r="1590" spans="1:3">
      <c r="A1590" s="26" t="s">
        <v>4362</v>
      </c>
      <c r="B1590" s="26">
        <v>41850</v>
      </c>
    </row>
    <row r="1591" spans="1:3">
      <c r="A1591" s="26" t="s">
        <v>4363</v>
      </c>
      <c r="B1591" s="26">
        <v>41850</v>
      </c>
    </row>
    <row r="1592" spans="1:3">
      <c r="A1592" s="26" t="s">
        <v>4364</v>
      </c>
      <c r="B1592" s="26">
        <v>41850</v>
      </c>
    </row>
    <row r="1593" spans="1:3">
      <c r="A1593" s="26" t="s">
        <v>4365</v>
      </c>
      <c r="B1593" s="26">
        <v>41850</v>
      </c>
    </row>
    <row r="1594" spans="1:3">
      <c r="A1594" s="26" t="s">
        <v>4366</v>
      </c>
      <c r="B1594" s="26">
        <v>41850</v>
      </c>
    </row>
    <row r="1595" spans="1:3">
      <c r="A1595" s="26" t="s">
        <v>4367</v>
      </c>
      <c r="B1595" s="26">
        <v>41850</v>
      </c>
    </row>
    <row r="1596" spans="1:3">
      <c r="A1596" s="26" t="s">
        <v>4368</v>
      </c>
      <c r="B1596" s="26">
        <v>41850</v>
      </c>
    </row>
    <row r="1597" spans="1:3">
      <c r="A1597" s="26" t="s">
        <v>4369</v>
      </c>
      <c r="B1597" s="26">
        <v>41850</v>
      </c>
    </row>
    <row r="1598" spans="1:3">
      <c r="A1598" s="26" t="s">
        <v>4370</v>
      </c>
      <c r="B1598" s="26">
        <v>41850</v>
      </c>
    </row>
    <row r="1599" spans="1:3">
      <c r="A1599" s="26" t="s">
        <v>4371</v>
      </c>
      <c r="B1599" s="26">
        <v>41850</v>
      </c>
    </row>
    <row r="1600" spans="1:3">
      <c r="A1600" s="26" t="s">
        <v>4372</v>
      </c>
      <c r="B1600" s="26">
        <v>41850</v>
      </c>
    </row>
    <row r="1601" spans="1:3">
      <c r="A1601" s="26" t="s">
        <v>4373</v>
      </c>
      <c r="B1601" s="26">
        <v>41850</v>
      </c>
    </row>
    <row r="1602" spans="1:3">
      <c r="A1602" s="26" t="s">
        <v>4374</v>
      </c>
      <c r="B1602" s="26">
        <v>41850</v>
      </c>
      <c r="C1602" s="26">
        <v>700</v>
      </c>
    </row>
    <row r="1603" spans="1:3">
      <c r="A1603" s="26" t="s">
        <v>4375</v>
      </c>
      <c r="B1603" s="26">
        <v>41850</v>
      </c>
      <c r="C1603" s="26">
        <v>350</v>
      </c>
    </row>
    <row r="1604" spans="1:3">
      <c r="A1604" s="26" t="s">
        <v>4376</v>
      </c>
      <c r="B1604" s="26">
        <v>41850</v>
      </c>
    </row>
    <row r="1605" spans="1:3">
      <c r="A1605" s="26" t="s">
        <v>4377</v>
      </c>
      <c r="B1605" s="26">
        <v>41850</v>
      </c>
    </row>
    <row r="1606" spans="1:3">
      <c r="A1606" s="26" t="s">
        <v>4378</v>
      </c>
      <c r="B1606" s="26">
        <v>41850</v>
      </c>
    </row>
    <row r="1607" spans="1:3">
      <c r="A1607" s="26" t="s">
        <v>4379</v>
      </c>
      <c r="B1607" s="26">
        <v>41850</v>
      </c>
    </row>
    <row r="1608" spans="1:3">
      <c r="A1608" s="26" t="s">
        <v>4380</v>
      </c>
      <c r="B1608" s="26">
        <v>41850</v>
      </c>
    </row>
    <row r="1609" spans="1:3">
      <c r="A1609" s="26" t="s">
        <v>4381</v>
      </c>
      <c r="B1609" s="26">
        <v>41850</v>
      </c>
    </row>
    <row r="1610" spans="1:3">
      <c r="A1610" s="26" t="s">
        <v>4382</v>
      </c>
      <c r="B1610" s="26">
        <v>41850</v>
      </c>
    </row>
    <row r="1611" spans="1:3">
      <c r="A1611" s="26" t="s">
        <v>4383</v>
      </c>
      <c r="B1611" s="26">
        <v>41850</v>
      </c>
    </row>
    <row r="1612" spans="1:3">
      <c r="A1612" s="26" t="s">
        <v>4384</v>
      </c>
      <c r="B1612" s="26">
        <v>41850</v>
      </c>
    </row>
    <row r="1613" spans="1:3">
      <c r="A1613" s="26" t="s">
        <v>4385</v>
      </c>
      <c r="B1613" s="26">
        <v>41850</v>
      </c>
      <c r="C1613" s="26">
        <v>1699</v>
      </c>
    </row>
    <row r="1614" spans="1:3">
      <c r="A1614" s="26" t="s">
        <v>4386</v>
      </c>
      <c r="B1614" s="26">
        <v>41850</v>
      </c>
      <c r="C1614" s="26">
        <v>346</v>
      </c>
    </row>
    <row r="1615" spans="1:3">
      <c r="A1615" s="26" t="s">
        <v>4387</v>
      </c>
      <c r="B1615" s="26">
        <v>41850</v>
      </c>
    </row>
    <row r="1616" spans="1:3">
      <c r="A1616" s="26" t="s">
        <v>4388</v>
      </c>
      <c r="B1616" s="26">
        <v>41850</v>
      </c>
    </row>
    <row r="1617" spans="1:3">
      <c r="A1617" s="26" t="s">
        <v>4389</v>
      </c>
      <c r="B1617" s="26">
        <v>41850</v>
      </c>
    </row>
    <row r="1618" spans="1:3">
      <c r="A1618" s="26" t="s">
        <v>4390</v>
      </c>
      <c r="B1618" s="26">
        <v>41850</v>
      </c>
    </row>
    <row r="1619" spans="1:3">
      <c r="A1619" s="26" t="s">
        <v>4391</v>
      </c>
      <c r="B1619" s="26">
        <v>41850</v>
      </c>
    </row>
    <row r="1620" spans="1:3">
      <c r="A1620" s="26" t="s">
        <v>4392</v>
      </c>
      <c r="B1620" s="26">
        <v>41850</v>
      </c>
    </row>
    <row r="1621" spans="1:3">
      <c r="A1621" s="26" t="s">
        <v>4393</v>
      </c>
      <c r="B1621" s="26">
        <v>41850</v>
      </c>
    </row>
    <row r="1622" spans="1:3">
      <c r="A1622" s="26" t="s">
        <v>4394</v>
      </c>
      <c r="B1622" s="26">
        <v>41850</v>
      </c>
    </row>
    <row r="1623" spans="1:3">
      <c r="A1623" s="26" t="s">
        <v>4395</v>
      </c>
      <c r="B1623" s="26">
        <v>41850</v>
      </c>
    </row>
    <row r="1624" spans="1:3">
      <c r="A1624" s="26" t="s">
        <v>4396</v>
      </c>
      <c r="B1624" s="26">
        <v>41850</v>
      </c>
      <c r="C1624" s="26">
        <v>700</v>
      </c>
    </row>
    <row r="1625" spans="1:3">
      <c r="A1625" s="26" t="s">
        <v>4397</v>
      </c>
      <c r="B1625" s="26">
        <v>41850</v>
      </c>
      <c r="C1625" s="26">
        <v>350</v>
      </c>
    </row>
    <row r="1626" spans="1:3">
      <c r="A1626" s="26" t="s">
        <v>4398</v>
      </c>
      <c r="B1626" s="26">
        <v>41850</v>
      </c>
    </row>
    <row r="1627" spans="1:3">
      <c r="A1627" s="26" t="s">
        <v>4399</v>
      </c>
      <c r="B1627" s="26">
        <v>41850</v>
      </c>
    </row>
    <row r="1628" spans="1:3">
      <c r="A1628" s="26" t="s">
        <v>4400</v>
      </c>
      <c r="B1628" s="26">
        <v>41850</v>
      </c>
    </row>
    <row r="1629" spans="1:3">
      <c r="A1629" s="26" t="s">
        <v>4401</v>
      </c>
      <c r="B1629" s="26">
        <v>41850</v>
      </c>
    </row>
    <row r="1630" spans="1:3">
      <c r="A1630" s="26" t="s">
        <v>4402</v>
      </c>
      <c r="B1630" s="26">
        <v>41850</v>
      </c>
    </row>
    <row r="1631" spans="1:3">
      <c r="A1631" s="26" t="s">
        <v>4403</v>
      </c>
      <c r="B1631" s="26">
        <v>41850</v>
      </c>
    </row>
    <row r="1632" spans="1:3">
      <c r="A1632" s="26" t="s">
        <v>4404</v>
      </c>
      <c r="B1632" s="26">
        <v>41850</v>
      </c>
    </row>
    <row r="1633" spans="1:3">
      <c r="A1633" s="26" t="s">
        <v>4405</v>
      </c>
      <c r="B1633" s="26">
        <v>41850</v>
      </c>
      <c r="C1633" s="26">
        <v>2000</v>
      </c>
    </row>
    <row r="1634" spans="1:3">
      <c r="A1634" s="26" t="s">
        <v>4406</v>
      </c>
      <c r="B1634" s="26">
        <v>41850</v>
      </c>
    </row>
    <row r="1635" spans="1:3">
      <c r="A1635" s="26" t="s">
        <v>4407</v>
      </c>
      <c r="B1635" s="26">
        <v>41850</v>
      </c>
    </row>
    <row r="1636" spans="1:3">
      <c r="A1636" s="26" t="s">
        <v>4408</v>
      </c>
      <c r="B1636" s="26">
        <v>41850</v>
      </c>
    </row>
    <row r="1637" spans="1:3">
      <c r="A1637" s="26" t="s">
        <v>4409</v>
      </c>
      <c r="B1637" s="26">
        <v>41850</v>
      </c>
    </row>
    <row r="1638" spans="1:3">
      <c r="A1638" s="26" t="s">
        <v>4410</v>
      </c>
      <c r="B1638" s="26">
        <v>41850</v>
      </c>
    </row>
    <row r="1639" spans="1:3">
      <c r="A1639" s="26" t="s">
        <v>4411</v>
      </c>
      <c r="B1639" s="26">
        <v>41850</v>
      </c>
    </row>
    <row r="1640" spans="1:3">
      <c r="A1640" s="26" t="s">
        <v>4412</v>
      </c>
      <c r="B1640" s="26">
        <v>41850</v>
      </c>
    </row>
    <row r="1641" spans="1:3">
      <c r="A1641" s="26" t="s">
        <v>4413</v>
      </c>
      <c r="B1641" s="26">
        <v>41850</v>
      </c>
    </row>
    <row r="1642" spans="1:3">
      <c r="A1642" s="26" t="s">
        <v>4414</v>
      </c>
      <c r="B1642" s="26">
        <v>41850</v>
      </c>
    </row>
    <row r="1643" spans="1:3">
      <c r="A1643" s="26" t="s">
        <v>4415</v>
      </c>
      <c r="B1643" s="26">
        <v>41850</v>
      </c>
    </row>
    <row r="1644" spans="1:3">
      <c r="A1644" s="26" t="s">
        <v>4416</v>
      </c>
      <c r="B1644" s="26">
        <v>41850</v>
      </c>
      <c r="C1644" s="26">
        <v>1199</v>
      </c>
    </row>
    <row r="1645" spans="1:3">
      <c r="A1645" s="26" t="s">
        <v>4417</v>
      </c>
      <c r="B1645" s="26">
        <v>41850</v>
      </c>
    </row>
    <row r="1646" spans="1:3">
      <c r="A1646" s="26" t="s">
        <v>4418</v>
      </c>
      <c r="B1646" s="26">
        <v>41850</v>
      </c>
    </row>
    <row r="1647" spans="1:3">
      <c r="A1647" s="26" t="s">
        <v>4419</v>
      </c>
      <c r="B1647" s="26">
        <v>41850</v>
      </c>
    </row>
    <row r="1648" spans="1:3">
      <c r="A1648" s="26" t="s">
        <v>4420</v>
      </c>
      <c r="B1648" s="26">
        <v>41850</v>
      </c>
    </row>
    <row r="1649" spans="1:3">
      <c r="A1649" s="26" t="s">
        <v>4421</v>
      </c>
      <c r="B1649" s="26">
        <v>41850</v>
      </c>
    </row>
    <row r="1650" spans="1:3">
      <c r="A1650" s="26" t="s">
        <v>4422</v>
      </c>
      <c r="B1650" s="26">
        <v>41850</v>
      </c>
    </row>
    <row r="1651" spans="1:3">
      <c r="A1651" s="26" t="s">
        <v>4423</v>
      </c>
      <c r="B1651" s="26">
        <v>41850</v>
      </c>
    </row>
    <row r="1652" spans="1:3">
      <c r="A1652" s="26" t="s">
        <v>4424</v>
      </c>
      <c r="B1652" s="26">
        <v>41850</v>
      </c>
    </row>
    <row r="1653" spans="1:3">
      <c r="A1653" s="26" t="s">
        <v>4425</v>
      </c>
      <c r="B1653" s="26">
        <v>41850</v>
      </c>
    </row>
    <row r="1654" spans="1:3">
      <c r="A1654" s="26" t="s">
        <v>4426</v>
      </c>
      <c r="B1654" s="26">
        <v>41850</v>
      </c>
    </row>
    <row r="1655" spans="1:3">
      <c r="A1655" s="26" t="s">
        <v>4427</v>
      </c>
      <c r="B1655" s="26">
        <v>41850</v>
      </c>
      <c r="C1655" s="26">
        <v>1800</v>
      </c>
    </row>
    <row r="1656" spans="1:3">
      <c r="A1656" s="26" t="s">
        <v>4428</v>
      </c>
      <c r="B1656" s="26">
        <v>41850</v>
      </c>
    </row>
    <row r="1657" spans="1:3">
      <c r="A1657" s="26" t="s">
        <v>4429</v>
      </c>
      <c r="B1657" s="26">
        <v>41850</v>
      </c>
    </row>
    <row r="1658" spans="1:3">
      <c r="A1658" s="26" t="s">
        <v>4430</v>
      </c>
      <c r="B1658" s="26">
        <v>41850</v>
      </c>
    </row>
    <row r="1659" spans="1:3">
      <c r="A1659" s="26" t="s">
        <v>4431</v>
      </c>
      <c r="B1659" s="26">
        <v>41850</v>
      </c>
    </row>
    <row r="1660" spans="1:3">
      <c r="A1660" s="26" t="s">
        <v>4432</v>
      </c>
      <c r="B1660" s="26">
        <v>41850</v>
      </c>
    </row>
    <row r="1661" spans="1:3">
      <c r="A1661" s="26" t="s">
        <v>4433</v>
      </c>
      <c r="B1661" s="26">
        <v>41850</v>
      </c>
    </row>
    <row r="1662" spans="1:3">
      <c r="A1662" s="26" t="s">
        <v>4434</v>
      </c>
      <c r="B1662" s="26">
        <v>41850</v>
      </c>
    </row>
    <row r="1663" spans="1:3">
      <c r="A1663" s="26" t="s">
        <v>4435</v>
      </c>
      <c r="B1663" s="26">
        <v>41850</v>
      </c>
    </row>
    <row r="1664" spans="1:3">
      <c r="A1664" s="26" t="s">
        <v>4436</v>
      </c>
      <c r="B1664" s="26">
        <v>41850</v>
      </c>
    </row>
    <row r="1665" spans="1:3">
      <c r="A1665" s="26" t="s">
        <v>4437</v>
      </c>
      <c r="B1665" s="26">
        <v>41850</v>
      </c>
    </row>
    <row r="1666" spans="1:3">
      <c r="A1666" s="26" t="s">
        <v>4438</v>
      </c>
      <c r="B1666" s="26">
        <v>41850</v>
      </c>
      <c r="C1666" s="26">
        <v>1800</v>
      </c>
    </row>
    <row r="1667" spans="1:3">
      <c r="A1667" s="26" t="s">
        <v>4439</v>
      </c>
      <c r="B1667" s="26">
        <v>41850</v>
      </c>
    </row>
    <row r="1668" spans="1:3">
      <c r="A1668" s="26" t="s">
        <v>4440</v>
      </c>
      <c r="B1668" s="26">
        <v>41850</v>
      </c>
    </row>
    <row r="1669" spans="1:3">
      <c r="A1669" s="26" t="s">
        <v>4441</v>
      </c>
      <c r="B1669" s="26">
        <v>41850</v>
      </c>
    </row>
    <row r="1670" spans="1:3">
      <c r="A1670" s="26" t="s">
        <v>4442</v>
      </c>
      <c r="B1670" s="26">
        <v>41850</v>
      </c>
    </row>
    <row r="1671" spans="1:3">
      <c r="A1671" s="26" t="s">
        <v>4443</v>
      </c>
      <c r="B1671" s="26">
        <v>41850</v>
      </c>
    </row>
    <row r="1672" spans="1:3">
      <c r="A1672" s="26" t="s">
        <v>4444</v>
      </c>
      <c r="B1672" s="26">
        <v>41850</v>
      </c>
    </row>
    <row r="1673" spans="1:3">
      <c r="A1673" s="26" t="s">
        <v>4445</v>
      </c>
      <c r="B1673" s="26">
        <v>41850</v>
      </c>
    </row>
    <row r="1674" spans="1:3">
      <c r="A1674" s="26" t="s">
        <v>4446</v>
      </c>
      <c r="B1674" s="26">
        <v>41850</v>
      </c>
    </row>
    <row r="1675" spans="1:3">
      <c r="A1675" s="26" t="s">
        <v>4447</v>
      </c>
      <c r="B1675" s="26">
        <v>41850</v>
      </c>
    </row>
    <row r="1676" spans="1:3">
      <c r="A1676" s="26" t="s">
        <v>4448</v>
      </c>
      <c r="B1676" s="26">
        <v>41850</v>
      </c>
    </row>
    <row r="1677" spans="1:3">
      <c r="A1677" s="26" t="s">
        <v>4449</v>
      </c>
      <c r="B1677" s="26">
        <v>41851</v>
      </c>
      <c r="C1677" s="26">
        <v>2004</v>
      </c>
    </row>
    <row r="1678" spans="1:3">
      <c r="A1678" s="26" t="s">
        <v>4450</v>
      </c>
      <c r="B1678" s="26">
        <v>41851</v>
      </c>
    </row>
    <row r="1679" spans="1:3">
      <c r="A1679" s="26" t="s">
        <v>4451</v>
      </c>
      <c r="B1679" s="26">
        <v>41851</v>
      </c>
    </row>
    <row r="1680" spans="1:3">
      <c r="A1680" s="26" t="s">
        <v>4452</v>
      </c>
      <c r="B1680" s="26">
        <v>41851</v>
      </c>
    </row>
    <row r="1681" spans="1:3">
      <c r="A1681" s="26" t="s">
        <v>4453</v>
      </c>
      <c r="B1681" s="26">
        <v>41851</v>
      </c>
    </row>
    <row r="1682" spans="1:3">
      <c r="A1682" s="26" t="s">
        <v>4454</v>
      </c>
      <c r="B1682" s="26">
        <v>41851</v>
      </c>
    </row>
    <row r="1683" spans="1:3">
      <c r="A1683" s="26" t="s">
        <v>4455</v>
      </c>
      <c r="B1683" s="26">
        <v>41851</v>
      </c>
    </row>
    <row r="1684" spans="1:3">
      <c r="A1684" s="26" t="s">
        <v>4456</v>
      </c>
      <c r="B1684" s="26">
        <v>41851</v>
      </c>
    </row>
    <row r="1685" spans="1:3">
      <c r="A1685" s="26" t="s">
        <v>4457</v>
      </c>
      <c r="B1685" s="26">
        <v>41851</v>
      </c>
    </row>
    <row r="1686" spans="1:3">
      <c r="A1686" s="26" t="s">
        <v>4458</v>
      </c>
      <c r="B1686" s="26">
        <v>41851</v>
      </c>
    </row>
    <row r="1687" spans="1:3">
      <c r="A1687" s="26" t="s">
        <v>4459</v>
      </c>
      <c r="B1687" s="26">
        <v>41851</v>
      </c>
    </row>
    <row r="1688" spans="1:3">
      <c r="A1688" s="26" t="s">
        <v>4460</v>
      </c>
      <c r="B1688" s="26">
        <v>41851</v>
      </c>
      <c r="C1688" s="26">
        <v>1199</v>
      </c>
    </row>
    <row r="1689" spans="1:3">
      <c r="A1689" s="26" t="s">
        <v>4461</v>
      </c>
      <c r="B1689" s="26">
        <v>41851</v>
      </c>
    </row>
    <row r="1690" spans="1:3">
      <c r="A1690" s="26" t="s">
        <v>4462</v>
      </c>
      <c r="B1690" s="26">
        <v>41851</v>
      </c>
    </row>
    <row r="1691" spans="1:3">
      <c r="A1691" s="26" t="s">
        <v>4463</v>
      </c>
      <c r="B1691" s="26">
        <v>41851</v>
      </c>
    </row>
    <row r="1692" spans="1:3">
      <c r="A1692" s="26" t="s">
        <v>4464</v>
      </c>
      <c r="B1692" s="26">
        <v>41851</v>
      </c>
    </row>
    <row r="1693" spans="1:3">
      <c r="A1693" s="26" t="s">
        <v>4465</v>
      </c>
      <c r="B1693" s="26">
        <v>41851</v>
      </c>
    </row>
    <row r="1694" spans="1:3">
      <c r="A1694" s="26" t="s">
        <v>4466</v>
      </c>
      <c r="B1694" s="26">
        <v>41851</v>
      </c>
    </row>
    <row r="1695" spans="1:3">
      <c r="A1695" s="26" t="s">
        <v>4467</v>
      </c>
      <c r="B1695" s="26">
        <v>41851</v>
      </c>
    </row>
    <row r="1696" spans="1:3">
      <c r="A1696" s="26" t="s">
        <v>4468</v>
      </c>
      <c r="B1696" s="26">
        <v>41851</v>
      </c>
    </row>
    <row r="1697" spans="1:3">
      <c r="A1697" s="26" t="s">
        <v>4469</v>
      </c>
      <c r="B1697" s="26">
        <v>41851</v>
      </c>
    </row>
    <row r="1698" spans="1:3">
      <c r="A1698" s="26" t="s">
        <v>4470</v>
      </c>
      <c r="B1698" s="26">
        <v>41851</v>
      </c>
    </row>
    <row r="1699" spans="1:3">
      <c r="A1699" s="26" t="s">
        <v>4471</v>
      </c>
      <c r="B1699" s="26">
        <v>41851</v>
      </c>
      <c r="C1699" s="26">
        <v>1198</v>
      </c>
    </row>
    <row r="1700" spans="1:3">
      <c r="A1700" s="26" t="s">
        <v>4472</v>
      </c>
      <c r="B1700" s="26">
        <v>41851</v>
      </c>
    </row>
    <row r="1701" spans="1:3">
      <c r="A1701" s="26" t="s">
        <v>4473</v>
      </c>
      <c r="B1701" s="26">
        <v>41851</v>
      </c>
    </row>
    <row r="1702" spans="1:3">
      <c r="A1702" s="26" t="s">
        <v>4474</v>
      </c>
      <c r="B1702" s="26">
        <v>41851</v>
      </c>
    </row>
    <row r="1703" spans="1:3">
      <c r="A1703" s="26" t="s">
        <v>4475</v>
      </c>
      <c r="B1703" s="26">
        <v>41851</v>
      </c>
    </row>
    <row r="1704" spans="1:3">
      <c r="A1704" s="26" t="s">
        <v>4476</v>
      </c>
      <c r="B1704" s="26">
        <v>41851</v>
      </c>
    </row>
    <row r="1705" spans="1:3">
      <c r="A1705" s="26" t="s">
        <v>4477</v>
      </c>
      <c r="B1705" s="26">
        <v>41851</v>
      </c>
    </row>
    <row r="1706" spans="1:3">
      <c r="A1706" s="26" t="s">
        <v>4478</v>
      </c>
      <c r="B1706" s="26">
        <v>41851</v>
      </c>
    </row>
    <row r="1707" spans="1:3">
      <c r="A1707" s="26" t="s">
        <v>4479</v>
      </c>
      <c r="B1707" s="26">
        <v>41851</v>
      </c>
    </row>
    <row r="1708" spans="1:3">
      <c r="A1708" s="26" t="s">
        <v>4480</v>
      </c>
      <c r="B1708" s="26">
        <v>41851</v>
      </c>
    </row>
    <row r="1709" spans="1:3">
      <c r="A1709" s="26" t="s">
        <v>4481</v>
      </c>
      <c r="B1709" s="26">
        <v>41851</v>
      </c>
    </row>
    <row r="1710" spans="1:3">
      <c r="A1710" s="26" t="s">
        <v>4482</v>
      </c>
      <c r="B1710" s="26">
        <v>41851</v>
      </c>
      <c r="C1710" s="26">
        <v>1996</v>
      </c>
    </row>
    <row r="1711" spans="1:3">
      <c r="A1711" s="26" t="s">
        <v>4483</v>
      </c>
      <c r="B1711" s="26">
        <v>41851</v>
      </c>
    </row>
    <row r="1712" spans="1:3">
      <c r="A1712" s="26" t="s">
        <v>4484</v>
      </c>
      <c r="B1712" s="26">
        <v>41851</v>
      </c>
    </row>
    <row r="1713" spans="1:3">
      <c r="A1713" s="26" t="s">
        <v>4485</v>
      </c>
      <c r="B1713" s="26">
        <v>41851</v>
      </c>
    </row>
    <row r="1714" spans="1:3">
      <c r="A1714" s="26" t="s">
        <v>4486</v>
      </c>
      <c r="B1714" s="26">
        <v>41851</v>
      </c>
    </row>
    <row r="1715" spans="1:3">
      <c r="A1715" s="26" t="s">
        <v>4487</v>
      </c>
      <c r="B1715" s="26">
        <v>41851</v>
      </c>
    </row>
    <row r="1716" spans="1:3">
      <c r="A1716" s="26" t="s">
        <v>4488</v>
      </c>
      <c r="B1716" s="26">
        <v>41851</v>
      </c>
    </row>
    <row r="1717" spans="1:3">
      <c r="A1717" s="26" t="s">
        <v>4489</v>
      </c>
      <c r="B1717" s="26">
        <v>41851</v>
      </c>
    </row>
    <row r="1718" spans="1:3">
      <c r="A1718" s="26" t="s">
        <v>4490</v>
      </c>
      <c r="B1718" s="26">
        <v>41851</v>
      </c>
    </row>
    <row r="1719" spans="1:3">
      <c r="A1719" s="26" t="s">
        <v>4491</v>
      </c>
      <c r="B1719" s="26">
        <v>41851</v>
      </c>
    </row>
    <row r="1720" spans="1:3">
      <c r="A1720" s="26" t="s">
        <v>4492</v>
      </c>
      <c r="B1720" s="26">
        <v>41851</v>
      </c>
    </row>
    <row r="1721" spans="1:3">
      <c r="A1721" s="26" t="s">
        <v>4493</v>
      </c>
      <c r="B1721" s="26">
        <v>41851</v>
      </c>
      <c r="C1721" s="26">
        <v>1193</v>
      </c>
    </row>
    <row r="1722" spans="1:3">
      <c r="A1722" s="26" t="s">
        <v>4494</v>
      </c>
      <c r="B1722" s="26">
        <v>41851</v>
      </c>
    </row>
    <row r="1723" spans="1:3">
      <c r="A1723" s="26" t="s">
        <v>4495</v>
      </c>
      <c r="B1723" s="26">
        <v>41851</v>
      </c>
    </row>
    <row r="1724" spans="1:3">
      <c r="A1724" s="26" t="s">
        <v>4496</v>
      </c>
      <c r="B1724" s="26">
        <v>41851</v>
      </c>
    </row>
    <row r="1725" spans="1:3">
      <c r="A1725" s="26" t="s">
        <v>4497</v>
      </c>
      <c r="B1725" s="26">
        <v>41851</v>
      </c>
    </row>
    <row r="1726" spans="1:3">
      <c r="A1726" s="26" t="s">
        <v>4498</v>
      </c>
      <c r="B1726" s="26">
        <v>41851</v>
      </c>
    </row>
    <row r="1727" spans="1:3">
      <c r="A1727" s="26" t="s">
        <v>4499</v>
      </c>
      <c r="B1727" s="26">
        <v>41851</v>
      </c>
    </row>
    <row r="1728" spans="1:3">
      <c r="A1728" s="26" t="s">
        <v>4500</v>
      </c>
      <c r="B1728" s="26">
        <v>41851</v>
      </c>
    </row>
    <row r="1729" spans="1:3">
      <c r="A1729" s="26" t="s">
        <v>4501</v>
      </c>
      <c r="B1729" s="26">
        <v>41851</v>
      </c>
    </row>
    <row r="1730" spans="1:3">
      <c r="A1730" s="26" t="s">
        <v>4502</v>
      </c>
      <c r="B1730" s="26">
        <v>41851</v>
      </c>
    </row>
    <row r="1731" spans="1:3">
      <c r="A1731" s="26" t="s">
        <v>4503</v>
      </c>
      <c r="B1731" s="26">
        <v>41851</v>
      </c>
    </row>
    <row r="1732" spans="1:3">
      <c r="A1732" s="26" t="s">
        <v>4504</v>
      </c>
      <c r="B1732" s="26">
        <v>41851</v>
      </c>
    </row>
    <row r="1733" spans="1:3">
      <c r="A1733" s="26" t="s">
        <v>4505</v>
      </c>
      <c r="B1733" s="26">
        <v>41851</v>
      </c>
    </row>
    <row r="1734" spans="1:3">
      <c r="A1734" s="26" t="s">
        <v>4506</v>
      </c>
      <c r="B1734" s="26">
        <v>41851</v>
      </c>
      <c r="C1734" s="26">
        <v>596</v>
      </c>
    </row>
    <row r="1735" spans="1:3">
      <c r="A1735" s="26" t="s">
        <v>4507</v>
      </c>
      <c r="B1735" s="26">
        <v>41851</v>
      </c>
      <c r="C1735" s="26">
        <v>400</v>
      </c>
    </row>
    <row r="1736" spans="1:3">
      <c r="A1736" s="26" t="s">
        <v>4508</v>
      </c>
      <c r="B1736" s="26">
        <v>41851</v>
      </c>
    </row>
    <row r="1737" spans="1:3">
      <c r="A1737" s="26" t="s">
        <v>4509</v>
      </c>
      <c r="B1737" s="26">
        <v>41851</v>
      </c>
    </row>
    <row r="1738" spans="1:3">
      <c r="A1738" s="26" t="s">
        <v>4510</v>
      </c>
      <c r="B1738" s="26">
        <v>41851</v>
      </c>
    </row>
    <row r="1739" spans="1:3">
      <c r="A1739" s="26" t="s">
        <v>4511</v>
      </c>
      <c r="B1739" s="26">
        <v>41851</v>
      </c>
    </row>
    <row r="1740" spans="1:3">
      <c r="A1740" s="26" t="s">
        <v>4512</v>
      </c>
      <c r="B1740" s="26">
        <v>41851</v>
      </c>
    </row>
    <row r="1741" spans="1:3">
      <c r="A1741" s="26" t="s">
        <v>4513</v>
      </c>
      <c r="B1741" s="26">
        <v>41851</v>
      </c>
    </row>
    <row r="1742" spans="1:3">
      <c r="A1742" s="26" t="s">
        <v>4514</v>
      </c>
      <c r="B1742" s="26">
        <v>41851</v>
      </c>
    </row>
    <row r="1743" spans="1:3">
      <c r="A1743" s="26" t="s">
        <v>4515</v>
      </c>
      <c r="B1743" s="26">
        <v>41851</v>
      </c>
      <c r="C1743" s="26">
        <v>380</v>
      </c>
    </row>
    <row r="1744" spans="1:3">
      <c r="A1744" s="26" t="s">
        <v>4516</v>
      </c>
      <c r="B1744" s="26">
        <v>41851</v>
      </c>
    </row>
    <row r="1745" spans="1:3">
      <c r="A1745" s="26" t="s">
        <v>4517</v>
      </c>
      <c r="B1745" s="26">
        <v>41851</v>
      </c>
    </row>
    <row r="1746" spans="1:3">
      <c r="A1746" s="26" t="s">
        <v>4518</v>
      </c>
      <c r="B1746" s="26">
        <v>41851</v>
      </c>
    </row>
    <row r="1747" spans="1:3">
      <c r="A1747" s="26" t="s">
        <v>4519</v>
      </c>
      <c r="B1747" s="26">
        <v>41851</v>
      </c>
    </row>
    <row r="1748" spans="1:3">
      <c r="A1748" s="26" t="s">
        <v>4520</v>
      </c>
      <c r="B1748" s="26">
        <v>41851</v>
      </c>
    </row>
    <row r="1749" spans="1:3">
      <c r="A1749" s="26" t="s">
        <v>4521</v>
      </c>
      <c r="B1749" s="26">
        <v>41851</v>
      </c>
    </row>
    <row r="1750" spans="1:3">
      <c r="A1750" s="26" t="s">
        <v>4522</v>
      </c>
      <c r="B1750" s="26">
        <v>41851</v>
      </c>
    </row>
    <row r="1751" spans="1:3">
      <c r="A1751" s="26" t="s">
        <v>4523</v>
      </c>
      <c r="B1751" s="26">
        <v>41851</v>
      </c>
    </row>
    <row r="1752" spans="1:3">
      <c r="A1752" s="26" t="s">
        <v>4524</v>
      </c>
      <c r="B1752" s="26">
        <v>41851</v>
      </c>
    </row>
    <row r="1753" spans="1:3">
      <c r="A1753" s="26" t="s">
        <v>4525</v>
      </c>
      <c r="B1753" s="26">
        <v>41851</v>
      </c>
    </row>
    <row r="1754" spans="1:3">
      <c r="A1754" s="26" t="s">
        <v>4526</v>
      </c>
      <c r="B1754" s="26">
        <v>41851</v>
      </c>
      <c r="C1754" s="26">
        <v>1000</v>
      </c>
    </row>
    <row r="1755" spans="1:3">
      <c r="A1755" s="26" t="s">
        <v>4527</v>
      </c>
      <c r="B1755" s="26">
        <v>41851</v>
      </c>
    </row>
    <row r="1756" spans="1:3">
      <c r="A1756" s="26" t="s">
        <v>4528</v>
      </c>
      <c r="B1756" s="26">
        <v>41851</v>
      </c>
    </row>
    <row r="1757" spans="1:3">
      <c r="A1757" s="26" t="s">
        <v>4529</v>
      </c>
      <c r="B1757" s="26">
        <v>41851</v>
      </c>
    </row>
    <row r="1758" spans="1:3">
      <c r="A1758" s="26" t="s">
        <v>4530</v>
      </c>
      <c r="B1758" s="26">
        <v>41851</v>
      </c>
    </row>
    <row r="1759" spans="1:3">
      <c r="A1759" s="26" t="s">
        <v>4531</v>
      </c>
      <c r="B1759" s="26">
        <v>41851</v>
      </c>
    </row>
    <row r="1760" spans="1:3">
      <c r="A1760" s="26" t="s">
        <v>4532</v>
      </c>
      <c r="B1760" s="26">
        <v>41851</v>
      </c>
    </row>
    <row r="1761" spans="1:3">
      <c r="A1761" s="26" t="s">
        <v>4533</v>
      </c>
      <c r="B1761" s="26">
        <v>41851</v>
      </c>
    </row>
    <row r="1762" spans="1:3">
      <c r="A1762" s="26" t="s">
        <v>4534</v>
      </c>
      <c r="B1762" s="26">
        <v>41851</v>
      </c>
    </row>
    <row r="1763" spans="1:3">
      <c r="A1763" s="26" t="s">
        <v>4535</v>
      </c>
      <c r="B1763" s="26">
        <v>41851</v>
      </c>
    </row>
    <row r="1764" spans="1:3">
      <c r="A1764" s="26" t="s">
        <v>4536</v>
      </c>
      <c r="B1764" s="26">
        <v>41851</v>
      </c>
    </row>
    <row r="1765" spans="1:3">
      <c r="A1765" s="26" t="s">
        <v>4537</v>
      </c>
      <c r="B1765" s="26">
        <v>41851</v>
      </c>
      <c r="C1765" s="26">
        <v>500</v>
      </c>
    </row>
    <row r="1766" spans="1:3">
      <c r="A1766" s="26" t="s">
        <v>4538</v>
      </c>
      <c r="B1766" s="26">
        <v>41851</v>
      </c>
    </row>
    <row r="1767" spans="1:3">
      <c r="A1767" s="26" t="s">
        <v>4539</v>
      </c>
      <c r="B1767" s="26">
        <v>41851</v>
      </c>
    </row>
    <row r="1768" spans="1:3">
      <c r="A1768" s="26" t="s">
        <v>4540</v>
      </c>
      <c r="B1768" s="26">
        <v>41851</v>
      </c>
    </row>
    <row r="1769" spans="1:3">
      <c r="A1769" s="26" t="s">
        <v>4541</v>
      </c>
      <c r="B1769" s="26">
        <v>41851</v>
      </c>
    </row>
    <row r="1770" spans="1:3">
      <c r="A1770" s="26" t="s">
        <v>4542</v>
      </c>
      <c r="B1770" s="26">
        <v>41851</v>
      </c>
    </row>
    <row r="1771" spans="1:3">
      <c r="A1771" s="26" t="s">
        <v>4543</v>
      </c>
      <c r="B1771" s="26">
        <v>41851</v>
      </c>
    </row>
    <row r="1772" spans="1:3">
      <c r="A1772" s="26" t="s">
        <v>4544</v>
      </c>
      <c r="B1772" s="26">
        <v>41851</v>
      </c>
    </row>
    <row r="1773" spans="1:3">
      <c r="A1773" s="26" t="s">
        <v>4545</v>
      </c>
      <c r="B1773" s="26">
        <v>41851</v>
      </c>
    </row>
    <row r="1774" spans="1:3">
      <c r="A1774" s="26" t="s">
        <v>4546</v>
      </c>
      <c r="B1774" s="26">
        <v>41851</v>
      </c>
    </row>
    <row r="1775" spans="1:3">
      <c r="A1775" s="26" t="s">
        <v>4547</v>
      </c>
      <c r="B1775" s="26">
        <v>41851</v>
      </c>
    </row>
    <row r="1776" spans="1:3">
      <c r="A1776" s="26" t="s">
        <v>4548</v>
      </c>
      <c r="B1776" s="26">
        <v>41851</v>
      </c>
      <c r="C1776" s="26">
        <v>300</v>
      </c>
    </row>
    <row r="1777" spans="1:3">
      <c r="A1777" s="26" t="s">
        <v>4549</v>
      </c>
      <c r="B1777" s="26">
        <v>41851</v>
      </c>
    </row>
    <row r="1778" spans="1:3">
      <c r="A1778" s="26" t="s">
        <v>4550</v>
      </c>
      <c r="B1778" s="26">
        <v>41851</v>
      </c>
    </row>
    <row r="1779" spans="1:3">
      <c r="A1779" s="26" t="s">
        <v>4551</v>
      </c>
      <c r="B1779" s="26">
        <v>41851</v>
      </c>
    </row>
    <row r="1780" spans="1:3">
      <c r="A1780" s="26" t="s">
        <v>4552</v>
      </c>
      <c r="B1780" s="26">
        <v>41851</v>
      </c>
    </row>
    <row r="1781" spans="1:3">
      <c r="A1781" s="26" t="s">
        <v>4553</v>
      </c>
      <c r="B1781" s="26">
        <v>41851</v>
      </c>
    </row>
    <row r="1782" spans="1:3">
      <c r="A1782" s="26" t="s">
        <v>4554</v>
      </c>
      <c r="B1782" s="26">
        <v>41851</v>
      </c>
    </row>
    <row r="1783" spans="1:3">
      <c r="A1783" s="26" t="s">
        <v>4555</v>
      </c>
      <c r="B1783" s="26">
        <v>41851</v>
      </c>
    </row>
    <row r="1784" spans="1:3">
      <c r="A1784" s="26" t="s">
        <v>4556</v>
      </c>
      <c r="B1784" s="26">
        <v>41851</v>
      </c>
    </row>
    <row r="1785" spans="1:3">
      <c r="A1785" s="26" t="s">
        <v>4557</v>
      </c>
      <c r="B1785" s="26">
        <v>41851</v>
      </c>
    </row>
    <row r="1786" spans="1:3">
      <c r="A1786" s="26" t="s">
        <v>4558</v>
      </c>
      <c r="B1786" s="26">
        <v>41851</v>
      </c>
    </row>
    <row r="1787" spans="1:3">
      <c r="A1787" s="26" t="s">
        <v>4800</v>
      </c>
      <c r="B1787" s="26">
        <v>41855</v>
      </c>
    </row>
    <row r="1788" spans="1:3">
      <c r="A1788" s="26" t="s">
        <v>4801</v>
      </c>
      <c r="B1788" s="26">
        <v>41855</v>
      </c>
      <c r="C1788" s="26">
        <v>200</v>
      </c>
    </row>
    <row r="1789" spans="1:3">
      <c r="A1789" s="26" t="s">
        <v>4802</v>
      </c>
      <c r="B1789" s="26">
        <v>41855</v>
      </c>
      <c r="C1789" s="26">
        <v>450</v>
      </c>
    </row>
    <row r="1790" spans="1:3">
      <c r="A1790" s="26" t="s">
        <v>4803</v>
      </c>
      <c r="B1790" s="26">
        <v>41855</v>
      </c>
      <c r="C1790" s="26">
        <v>400</v>
      </c>
    </row>
    <row r="1791" spans="1:3">
      <c r="A1791" s="26" t="s">
        <v>4804</v>
      </c>
      <c r="B1791" s="26">
        <v>41855</v>
      </c>
      <c r="C1791" s="26">
        <v>200</v>
      </c>
    </row>
    <row r="1792" spans="1:3">
      <c r="A1792" s="26" t="s">
        <v>4805</v>
      </c>
      <c r="B1792" s="26">
        <v>41855</v>
      </c>
    </row>
    <row r="1793" spans="1:3">
      <c r="A1793" s="26" t="s">
        <v>4806</v>
      </c>
      <c r="B1793" s="26">
        <v>41855</v>
      </c>
    </row>
    <row r="1794" spans="1:3">
      <c r="A1794" s="26" t="s">
        <v>4807</v>
      </c>
      <c r="B1794" s="26">
        <v>41855</v>
      </c>
    </row>
    <row r="1795" spans="1:3">
      <c r="A1795" s="26" t="s">
        <v>4808</v>
      </c>
      <c r="B1795" s="26">
        <v>41855</v>
      </c>
    </row>
    <row r="1796" spans="1:3">
      <c r="A1796" s="26" t="s">
        <v>4809</v>
      </c>
      <c r="B1796" s="26">
        <v>41855</v>
      </c>
    </row>
    <row r="1797" spans="1:3">
      <c r="A1797" s="26" t="s">
        <v>4810</v>
      </c>
      <c r="B1797" s="26">
        <v>41855</v>
      </c>
    </row>
    <row r="1798" spans="1:3">
      <c r="A1798" s="26" t="s">
        <v>4811</v>
      </c>
      <c r="B1798" s="26">
        <v>41855</v>
      </c>
    </row>
    <row r="1799" spans="1:3">
      <c r="A1799" s="26" t="s">
        <v>4812</v>
      </c>
      <c r="B1799" s="26">
        <v>41855</v>
      </c>
      <c r="C1799" s="26">
        <v>200</v>
      </c>
    </row>
    <row r="1800" spans="1:3">
      <c r="A1800" s="26" t="s">
        <v>4813</v>
      </c>
      <c r="B1800" s="26">
        <v>41855</v>
      </c>
      <c r="C1800" s="26">
        <v>450</v>
      </c>
    </row>
    <row r="1801" spans="1:3">
      <c r="A1801" s="26" t="s">
        <v>4814</v>
      </c>
      <c r="B1801" s="26">
        <v>41855</v>
      </c>
      <c r="C1801" s="26">
        <v>450</v>
      </c>
    </row>
    <row r="1802" spans="1:3">
      <c r="A1802" s="26" t="s">
        <v>4815</v>
      </c>
      <c r="B1802" s="26">
        <v>41855</v>
      </c>
      <c r="C1802" s="26">
        <v>299</v>
      </c>
    </row>
    <row r="1803" spans="1:3">
      <c r="A1803" s="26" t="s">
        <v>4816</v>
      </c>
      <c r="B1803" s="26">
        <v>41855</v>
      </c>
    </row>
    <row r="1804" spans="1:3">
      <c r="A1804" s="26" t="s">
        <v>4817</v>
      </c>
      <c r="B1804" s="26">
        <v>41855</v>
      </c>
    </row>
    <row r="1805" spans="1:3">
      <c r="A1805" s="26" t="s">
        <v>4818</v>
      </c>
      <c r="B1805" s="26">
        <v>41855</v>
      </c>
    </row>
    <row r="1806" spans="1:3">
      <c r="A1806" s="26" t="s">
        <v>4819</v>
      </c>
      <c r="B1806" s="26">
        <v>41855</v>
      </c>
    </row>
    <row r="1807" spans="1:3">
      <c r="A1807" s="26" t="s">
        <v>4820</v>
      </c>
      <c r="B1807" s="26">
        <v>41855</v>
      </c>
    </row>
    <row r="1808" spans="1:3">
      <c r="A1808" s="26" t="s">
        <v>4821</v>
      </c>
      <c r="B1808" s="26">
        <v>41855</v>
      </c>
    </row>
    <row r="1809" spans="1:3">
      <c r="A1809" s="26" t="s">
        <v>4822</v>
      </c>
      <c r="B1809" s="26">
        <v>41855</v>
      </c>
    </row>
    <row r="1810" spans="1:3">
      <c r="A1810" s="26" t="s">
        <v>4823</v>
      </c>
      <c r="B1810" s="26">
        <v>41855</v>
      </c>
      <c r="C1810" s="26">
        <v>293</v>
      </c>
    </row>
    <row r="1811" spans="1:3">
      <c r="A1811" s="26" t="s">
        <v>4824</v>
      </c>
      <c r="B1811" s="26">
        <v>41855</v>
      </c>
    </row>
    <row r="1812" spans="1:3">
      <c r="A1812" s="26" t="s">
        <v>4825</v>
      </c>
      <c r="B1812" s="26">
        <v>41855</v>
      </c>
      <c r="C1812" s="26">
        <v>400</v>
      </c>
    </row>
    <row r="1813" spans="1:3">
      <c r="A1813" s="26" t="s">
        <v>4826</v>
      </c>
      <c r="B1813" s="26">
        <v>41855</v>
      </c>
      <c r="C1813" s="26">
        <v>200</v>
      </c>
    </row>
    <row r="1814" spans="1:3">
      <c r="A1814" s="26" t="s">
        <v>4827</v>
      </c>
      <c r="B1814" s="26">
        <v>41855</v>
      </c>
    </row>
    <row r="1815" spans="1:3">
      <c r="A1815" s="26" t="s">
        <v>4828</v>
      </c>
      <c r="B1815" s="26">
        <v>41855</v>
      </c>
    </row>
    <row r="1816" spans="1:3">
      <c r="A1816" s="26" t="s">
        <v>4829</v>
      </c>
      <c r="B1816" s="26">
        <v>41855</v>
      </c>
    </row>
    <row r="1817" spans="1:3">
      <c r="A1817" s="26" t="s">
        <v>4830</v>
      </c>
      <c r="B1817" s="26">
        <v>41855</v>
      </c>
    </row>
    <row r="1818" spans="1:3">
      <c r="A1818" s="26" t="s">
        <v>4831</v>
      </c>
      <c r="B1818" s="26">
        <v>41855</v>
      </c>
    </row>
    <row r="1819" spans="1:3">
      <c r="A1819" s="26" t="s">
        <v>4832</v>
      </c>
      <c r="B1819" s="26">
        <v>41855</v>
      </c>
    </row>
    <row r="1820" spans="1:3">
      <c r="A1820" s="26" t="s">
        <v>4833</v>
      </c>
      <c r="B1820" s="26">
        <v>41855</v>
      </c>
      <c r="C1820" s="26">
        <v>1500</v>
      </c>
    </row>
    <row r="1821" spans="1:3">
      <c r="A1821" s="26" t="s">
        <v>4834</v>
      </c>
      <c r="B1821" s="26">
        <v>41855</v>
      </c>
    </row>
    <row r="1822" spans="1:3">
      <c r="A1822" s="26" t="s">
        <v>4835</v>
      </c>
      <c r="B1822" s="26">
        <v>41855</v>
      </c>
    </row>
    <row r="1823" spans="1:3">
      <c r="A1823" s="26" t="s">
        <v>4836</v>
      </c>
      <c r="B1823" s="26">
        <v>41855</v>
      </c>
    </row>
    <row r="1824" spans="1:3">
      <c r="A1824" s="26" t="s">
        <v>4837</v>
      </c>
      <c r="B1824" s="26">
        <v>41855</v>
      </c>
    </row>
    <row r="1825" spans="1:3">
      <c r="A1825" s="26" t="s">
        <v>4838</v>
      </c>
      <c r="B1825" s="26">
        <v>41855</v>
      </c>
    </row>
    <row r="1826" spans="1:3">
      <c r="A1826" s="26" t="s">
        <v>4839</v>
      </c>
      <c r="B1826" s="26">
        <v>41855</v>
      </c>
    </row>
    <row r="1827" spans="1:3">
      <c r="A1827" s="26" t="s">
        <v>4840</v>
      </c>
      <c r="B1827" s="26">
        <v>41855</v>
      </c>
    </row>
    <row r="1828" spans="1:3">
      <c r="A1828" s="26" t="s">
        <v>4841</v>
      </c>
      <c r="B1828" s="26">
        <v>41855</v>
      </c>
    </row>
    <row r="1829" spans="1:3">
      <c r="A1829" s="26" t="s">
        <v>4842</v>
      </c>
      <c r="B1829" s="26">
        <v>41855</v>
      </c>
    </row>
    <row r="1830" spans="1:3">
      <c r="A1830" s="26" t="s">
        <v>4843</v>
      </c>
      <c r="B1830" s="26">
        <v>41855</v>
      </c>
    </row>
    <row r="1831" spans="1:3">
      <c r="A1831" s="26" t="s">
        <v>4844</v>
      </c>
      <c r="B1831" s="26">
        <v>41855</v>
      </c>
      <c r="C1831" s="26">
        <v>1500</v>
      </c>
    </row>
    <row r="1832" spans="1:3">
      <c r="A1832" s="26" t="s">
        <v>4845</v>
      </c>
      <c r="B1832" s="26">
        <v>41855</v>
      </c>
    </row>
    <row r="1833" spans="1:3">
      <c r="A1833" s="26" t="s">
        <v>4846</v>
      </c>
      <c r="B1833" s="26">
        <v>41855</v>
      </c>
    </row>
    <row r="1834" spans="1:3">
      <c r="A1834" s="26" t="s">
        <v>4847</v>
      </c>
      <c r="B1834" s="26">
        <v>41855</v>
      </c>
    </row>
    <row r="1835" spans="1:3">
      <c r="A1835" s="26" t="s">
        <v>4848</v>
      </c>
      <c r="B1835" s="26">
        <v>41855</v>
      </c>
    </row>
    <row r="1836" spans="1:3">
      <c r="A1836" s="26" t="s">
        <v>4849</v>
      </c>
      <c r="B1836" s="26">
        <v>41855</v>
      </c>
    </row>
    <row r="1837" spans="1:3">
      <c r="A1837" s="26" t="s">
        <v>4850</v>
      </c>
      <c r="B1837" s="26">
        <v>41855</v>
      </c>
    </row>
    <row r="1838" spans="1:3">
      <c r="A1838" s="26" t="s">
        <v>4851</v>
      </c>
      <c r="B1838" s="26">
        <v>41855</v>
      </c>
    </row>
    <row r="1839" spans="1:3">
      <c r="A1839" s="26" t="s">
        <v>4852</v>
      </c>
      <c r="B1839" s="26">
        <v>41855</v>
      </c>
    </row>
    <row r="1840" spans="1:3">
      <c r="A1840" s="26" t="s">
        <v>4853</v>
      </c>
      <c r="B1840" s="26">
        <v>41855</v>
      </c>
    </row>
    <row r="1841" spans="1:3">
      <c r="A1841" s="26" t="s">
        <v>4854</v>
      </c>
      <c r="B1841" s="26">
        <v>41855</v>
      </c>
    </row>
    <row r="1842" spans="1:3">
      <c r="A1842" s="26" t="s">
        <v>4855</v>
      </c>
      <c r="B1842" s="26">
        <v>41855</v>
      </c>
      <c r="C1842" s="26">
        <v>1400</v>
      </c>
    </row>
    <row r="1843" spans="1:3">
      <c r="A1843" s="26" t="s">
        <v>4856</v>
      </c>
      <c r="B1843" s="26">
        <v>41855</v>
      </c>
    </row>
    <row r="1844" spans="1:3">
      <c r="A1844" s="26" t="s">
        <v>4857</v>
      </c>
      <c r="B1844" s="26">
        <v>41855</v>
      </c>
    </row>
    <row r="1845" spans="1:3">
      <c r="A1845" s="26" t="s">
        <v>4858</v>
      </c>
      <c r="B1845" s="26">
        <v>41855</v>
      </c>
    </row>
    <row r="1846" spans="1:3">
      <c r="A1846" s="26" t="s">
        <v>4859</v>
      </c>
      <c r="B1846" s="26">
        <v>41855</v>
      </c>
    </row>
    <row r="1847" spans="1:3">
      <c r="A1847" s="26" t="s">
        <v>4860</v>
      </c>
      <c r="B1847" s="26">
        <v>41855</v>
      </c>
    </row>
    <row r="1848" spans="1:3">
      <c r="A1848" s="26" t="s">
        <v>4861</v>
      </c>
      <c r="B1848" s="26">
        <v>41855</v>
      </c>
    </row>
    <row r="1849" spans="1:3">
      <c r="A1849" s="26" t="s">
        <v>4862</v>
      </c>
      <c r="B1849" s="26">
        <v>41855</v>
      </c>
    </row>
    <row r="1850" spans="1:3">
      <c r="A1850" s="26" t="s">
        <v>4863</v>
      </c>
      <c r="B1850" s="26">
        <v>41855</v>
      </c>
    </row>
    <row r="1851" spans="1:3">
      <c r="A1851" s="26" t="s">
        <v>4864</v>
      </c>
      <c r="B1851" s="26">
        <v>41855</v>
      </c>
    </row>
    <row r="1852" spans="1:3">
      <c r="A1852" s="26" t="s">
        <v>4865</v>
      </c>
      <c r="B1852" s="26">
        <v>41855</v>
      </c>
    </row>
    <row r="1853" spans="1:3">
      <c r="A1853" s="26" t="s">
        <v>4866</v>
      </c>
      <c r="B1853" s="26">
        <v>41855</v>
      </c>
      <c r="C1853" s="26">
        <v>1400</v>
      </c>
    </row>
    <row r="1854" spans="1:3">
      <c r="A1854" s="26" t="s">
        <v>4867</v>
      </c>
      <c r="B1854" s="26">
        <v>41855</v>
      </c>
    </row>
    <row r="1855" spans="1:3">
      <c r="A1855" s="26" t="s">
        <v>4868</v>
      </c>
      <c r="B1855" s="26">
        <v>41855</v>
      </c>
    </row>
    <row r="1856" spans="1:3">
      <c r="A1856" s="26" t="s">
        <v>4869</v>
      </c>
      <c r="B1856" s="26">
        <v>41855</v>
      </c>
    </row>
    <row r="1857" spans="1:3">
      <c r="A1857" s="26" t="s">
        <v>4870</v>
      </c>
      <c r="B1857" s="26">
        <v>41855</v>
      </c>
    </row>
    <row r="1858" spans="1:3">
      <c r="A1858" s="26" t="s">
        <v>4871</v>
      </c>
      <c r="B1858" s="26">
        <v>41855</v>
      </c>
    </row>
    <row r="1859" spans="1:3">
      <c r="A1859" s="26" t="s">
        <v>4872</v>
      </c>
      <c r="B1859" s="26">
        <v>41855</v>
      </c>
    </row>
    <row r="1860" spans="1:3">
      <c r="A1860" s="26" t="s">
        <v>4873</v>
      </c>
      <c r="B1860" s="26">
        <v>41855</v>
      </c>
    </row>
    <row r="1861" spans="1:3">
      <c r="A1861" s="26" t="s">
        <v>4874</v>
      </c>
      <c r="B1861" s="26">
        <v>41855</v>
      </c>
    </row>
    <row r="1862" spans="1:3">
      <c r="A1862" s="26" t="s">
        <v>4875</v>
      </c>
      <c r="B1862" s="26">
        <v>41855</v>
      </c>
    </row>
    <row r="1863" spans="1:3">
      <c r="A1863" s="26" t="s">
        <v>4876</v>
      </c>
      <c r="B1863" s="26">
        <v>41855</v>
      </c>
    </row>
    <row r="1864" spans="1:3">
      <c r="A1864" s="26" t="s">
        <v>4877</v>
      </c>
      <c r="B1864" s="26">
        <v>41855</v>
      </c>
      <c r="C1864" s="26">
        <v>1400</v>
      </c>
    </row>
    <row r="1865" spans="1:3">
      <c r="A1865" s="26" t="s">
        <v>4878</v>
      </c>
      <c r="B1865" s="26">
        <v>41855</v>
      </c>
    </row>
    <row r="1866" spans="1:3">
      <c r="A1866" s="26" t="s">
        <v>4879</v>
      </c>
      <c r="B1866" s="26">
        <v>41855</v>
      </c>
    </row>
    <row r="1867" spans="1:3">
      <c r="A1867" s="26" t="s">
        <v>4880</v>
      </c>
      <c r="B1867" s="26">
        <v>41855</v>
      </c>
    </row>
    <row r="1868" spans="1:3">
      <c r="A1868" s="26" t="s">
        <v>4881</v>
      </c>
      <c r="B1868" s="26">
        <v>41855</v>
      </c>
    </row>
    <row r="1869" spans="1:3">
      <c r="A1869" s="26" t="s">
        <v>4882</v>
      </c>
      <c r="B1869" s="26">
        <v>41855</v>
      </c>
    </row>
    <row r="1870" spans="1:3">
      <c r="A1870" s="26" t="s">
        <v>4883</v>
      </c>
      <c r="B1870" s="26">
        <v>41855</v>
      </c>
    </row>
    <row r="1871" spans="1:3">
      <c r="A1871" s="26" t="s">
        <v>4884</v>
      </c>
      <c r="B1871" s="26">
        <v>41855</v>
      </c>
    </row>
    <row r="1872" spans="1:3">
      <c r="A1872" s="26" t="s">
        <v>4885</v>
      </c>
      <c r="B1872" s="26">
        <v>41855</v>
      </c>
    </row>
    <row r="1873" spans="1:3">
      <c r="A1873" s="26" t="s">
        <v>4886</v>
      </c>
      <c r="B1873" s="26">
        <v>41855</v>
      </c>
    </row>
    <row r="1874" spans="1:3">
      <c r="A1874" s="26" t="s">
        <v>4887</v>
      </c>
      <c r="B1874" s="26">
        <v>41855</v>
      </c>
    </row>
    <row r="1875" spans="1:3">
      <c r="A1875" s="26" t="s">
        <v>4888</v>
      </c>
      <c r="B1875" s="26">
        <v>41855</v>
      </c>
      <c r="C1875" s="26">
        <v>1500</v>
      </c>
    </row>
    <row r="1876" spans="1:3">
      <c r="A1876" s="26" t="s">
        <v>4889</v>
      </c>
      <c r="B1876" s="26">
        <v>41855</v>
      </c>
    </row>
    <row r="1877" spans="1:3">
      <c r="A1877" s="26" t="s">
        <v>4890</v>
      </c>
      <c r="B1877" s="26">
        <v>41855</v>
      </c>
    </row>
    <row r="1878" spans="1:3">
      <c r="A1878" s="26" t="s">
        <v>4891</v>
      </c>
      <c r="B1878" s="26">
        <v>41855</v>
      </c>
    </row>
    <row r="1879" spans="1:3">
      <c r="A1879" s="26" t="s">
        <v>4892</v>
      </c>
      <c r="B1879" s="26">
        <v>41855</v>
      </c>
    </row>
    <row r="1880" spans="1:3">
      <c r="A1880" s="26" t="s">
        <v>4893</v>
      </c>
      <c r="B1880" s="26">
        <v>41855</v>
      </c>
    </row>
    <row r="1881" spans="1:3">
      <c r="A1881" s="26" t="s">
        <v>4894</v>
      </c>
      <c r="B1881" s="26">
        <v>41855</v>
      </c>
    </row>
    <row r="1882" spans="1:3">
      <c r="A1882" s="26" t="s">
        <v>4895</v>
      </c>
      <c r="B1882" s="26">
        <v>41855</v>
      </c>
    </row>
    <row r="1883" spans="1:3">
      <c r="A1883" s="26" t="s">
        <v>4896</v>
      </c>
      <c r="B1883" s="26">
        <v>41855</v>
      </c>
    </row>
    <row r="1884" spans="1:3">
      <c r="A1884" s="26" t="s">
        <v>4897</v>
      </c>
      <c r="B1884" s="26">
        <v>41855</v>
      </c>
    </row>
    <row r="1885" spans="1:3">
      <c r="A1885" s="26" t="s">
        <v>4898</v>
      </c>
      <c r="B1885" s="26">
        <v>41855</v>
      </c>
    </row>
    <row r="1886" spans="1:3">
      <c r="A1886" s="26" t="s">
        <v>4899</v>
      </c>
      <c r="B1886" s="26">
        <v>41855</v>
      </c>
      <c r="C1886" s="26">
        <v>700</v>
      </c>
    </row>
    <row r="1887" spans="1:3">
      <c r="A1887" s="26" t="s">
        <v>4900</v>
      </c>
      <c r="B1887" s="26">
        <v>41855</v>
      </c>
    </row>
    <row r="1888" spans="1:3">
      <c r="A1888" s="26" t="s">
        <v>4901</v>
      </c>
      <c r="B1888" s="26">
        <v>41855</v>
      </c>
    </row>
    <row r="1889" spans="1:3">
      <c r="A1889" s="26" t="s">
        <v>4902</v>
      </c>
      <c r="B1889" s="26">
        <v>41855</v>
      </c>
    </row>
    <row r="1890" spans="1:3">
      <c r="A1890" s="26" t="s">
        <v>4903</v>
      </c>
      <c r="B1890" s="26">
        <v>41855</v>
      </c>
    </row>
    <row r="1891" spans="1:3">
      <c r="A1891" s="26" t="s">
        <v>4904</v>
      </c>
      <c r="B1891" s="26">
        <v>41855</v>
      </c>
    </row>
    <row r="1892" spans="1:3">
      <c r="A1892" s="26" t="s">
        <v>4905</v>
      </c>
      <c r="B1892" s="26">
        <v>41855</v>
      </c>
    </row>
    <row r="1893" spans="1:3">
      <c r="A1893" s="26" t="s">
        <v>4906</v>
      </c>
      <c r="B1893" s="26">
        <v>41855</v>
      </c>
    </row>
    <row r="1894" spans="1:3">
      <c r="A1894" s="26" t="s">
        <v>4907</v>
      </c>
      <c r="B1894" s="26">
        <v>41855</v>
      </c>
    </row>
    <row r="1895" spans="1:3">
      <c r="A1895" s="26" t="s">
        <v>4908</v>
      </c>
      <c r="B1895" s="26">
        <v>41855</v>
      </c>
    </row>
    <row r="1896" spans="1:3">
      <c r="A1896" s="26" t="s">
        <v>4909</v>
      </c>
      <c r="B1896" s="26">
        <v>41855</v>
      </c>
    </row>
    <row r="1897" spans="1:3">
      <c r="A1897" s="26" t="s">
        <v>4910</v>
      </c>
      <c r="B1897" s="26">
        <v>41855</v>
      </c>
      <c r="C1897" s="26">
        <v>1100</v>
      </c>
    </row>
    <row r="1898" spans="1:3">
      <c r="A1898" s="26" t="s">
        <v>4911</v>
      </c>
      <c r="B1898" s="26">
        <v>41855</v>
      </c>
    </row>
    <row r="1899" spans="1:3">
      <c r="A1899" s="26" t="s">
        <v>4912</v>
      </c>
      <c r="B1899" s="26">
        <v>41855</v>
      </c>
    </row>
    <row r="1900" spans="1:3">
      <c r="A1900" s="26" t="s">
        <v>4913</v>
      </c>
      <c r="B1900" s="26">
        <v>41855</v>
      </c>
    </row>
    <row r="1901" spans="1:3">
      <c r="A1901" s="26" t="s">
        <v>4914</v>
      </c>
      <c r="B1901" s="26">
        <v>41855</v>
      </c>
    </row>
    <row r="1902" spans="1:3">
      <c r="A1902" s="26" t="s">
        <v>4915</v>
      </c>
      <c r="B1902" s="26">
        <v>41855</v>
      </c>
    </row>
    <row r="1903" spans="1:3">
      <c r="A1903" s="26" t="s">
        <v>4916</v>
      </c>
      <c r="B1903" s="26">
        <v>41855</v>
      </c>
    </row>
    <row r="1904" spans="1:3">
      <c r="A1904" s="26" t="s">
        <v>4917</v>
      </c>
      <c r="B1904" s="26">
        <v>41855</v>
      </c>
    </row>
    <row r="1905" spans="1:3">
      <c r="A1905" s="26" t="s">
        <v>4918</v>
      </c>
      <c r="B1905" s="26">
        <v>41855</v>
      </c>
    </row>
    <row r="1906" spans="1:3">
      <c r="A1906" s="26" t="s">
        <v>4919</v>
      </c>
      <c r="B1906" s="26">
        <v>41855</v>
      </c>
    </row>
    <row r="1907" spans="1:3">
      <c r="A1907" s="26" t="s">
        <v>4920</v>
      </c>
      <c r="B1907" s="26">
        <v>41855</v>
      </c>
    </row>
    <row r="1908" spans="1:3">
      <c r="A1908" s="26" t="s">
        <v>4921</v>
      </c>
      <c r="B1908" s="26">
        <v>41855</v>
      </c>
      <c r="C1908" s="26">
        <v>900</v>
      </c>
    </row>
    <row r="1909" spans="1:3">
      <c r="A1909" s="26" t="s">
        <v>4922</v>
      </c>
      <c r="B1909" s="26">
        <v>41855</v>
      </c>
    </row>
    <row r="1910" spans="1:3">
      <c r="A1910" s="26" t="s">
        <v>4923</v>
      </c>
      <c r="B1910" s="26">
        <v>41855</v>
      </c>
    </row>
    <row r="1911" spans="1:3">
      <c r="A1911" s="26" t="s">
        <v>4924</v>
      </c>
      <c r="B1911" s="26">
        <v>41855</v>
      </c>
    </row>
    <row r="1912" spans="1:3">
      <c r="A1912" s="26" t="s">
        <v>4925</v>
      </c>
      <c r="B1912" s="26">
        <v>41855</v>
      </c>
    </row>
    <row r="1913" spans="1:3">
      <c r="A1913" s="26" t="s">
        <v>4926</v>
      </c>
      <c r="B1913" s="26">
        <v>41855</v>
      </c>
    </row>
    <row r="1914" spans="1:3">
      <c r="A1914" s="26" t="s">
        <v>4927</v>
      </c>
      <c r="B1914" s="26">
        <v>41855</v>
      </c>
    </row>
    <row r="1915" spans="1:3">
      <c r="A1915" s="26" t="s">
        <v>4928</v>
      </c>
      <c r="B1915" s="26">
        <v>41855</v>
      </c>
    </row>
    <row r="1916" spans="1:3">
      <c r="A1916" s="26" t="s">
        <v>4929</v>
      </c>
      <c r="B1916" s="26">
        <v>41855</v>
      </c>
    </row>
    <row r="1917" spans="1:3">
      <c r="A1917" s="26" t="s">
        <v>4930</v>
      </c>
      <c r="B1917" s="26">
        <v>41855</v>
      </c>
    </row>
    <row r="1918" spans="1:3">
      <c r="A1918" s="26" t="s">
        <v>4931</v>
      </c>
      <c r="B1918" s="26">
        <v>41855</v>
      </c>
    </row>
    <row r="1919" spans="1:3">
      <c r="A1919" s="26" t="s">
        <v>4932</v>
      </c>
      <c r="B1919" s="26">
        <v>41855</v>
      </c>
      <c r="C1919" s="26">
        <v>2000</v>
      </c>
    </row>
    <row r="1920" spans="1:3">
      <c r="A1920" s="26" t="s">
        <v>4933</v>
      </c>
      <c r="B1920" s="26">
        <v>41855</v>
      </c>
    </row>
    <row r="1921" spans="1:3">
      <c r="A1921" s="26" t="s">
        <v>4934</v>
      </c>
      <c r="B1921" s="26">
        <v>41855</v>
      </c>
    </row>
    <row r="1922" spans="1:3">
      <c r="A1922" s="26" t="s">
        <v>4935</v>
      </c>
      <c r="B1922" s="26">
        <v>41855</v>
      </c>
    </row>
    <row r="1923" spans="1:3">
      <c r="A1923" s="26" t="s">
        <v>4936</v>
      </c>
      <c r="B1923" s="26">
        <v>41855</v>
      </c>
    </row>
    <row r="1924" spans="1:3">
      <c r="A1924" s="26" t="s">
        <v>4937</v>
      </c>
      <c r="B1924" s="26">
        <v>41855</v>
      </c>
    </row>
    <row r="1925" spans="1:3">
      <c r="A1925" s="26" t="s">
        <v>4938</v>
      </c>
      <c r="B1925" s="26">
        <v>41855</v>
      </c>
    </row>
    <row r="1926" spans="1:3">
      <c r="A1926" s="26" t="s">
        <v>4939</v>
      </c>
      <c r="B1926" s="26">
        <v>41855</v>
      </c>
    </row>
    <row r="1927" spans="1:3">
      <c r="A1927" s="26" t="s">
        <v>4940</v>
      </c>
      <c r="B1927" s="26">
        <v>41855</v>
      </c>
    </row>
    <row r="1928" spans="1:3">
      <c r="A1928" s="26" t="s">
        <v>4941</v>
      </c>
      <c r="B1928" s="26">
        <v>41855</v>
      </c>
    </row>
    <row r="1929" spans="1:3">
      <c r="A1929" s="26" t="s">
        <v>4942</v>
      </c>
      <c r="B1929" s="26">
        <v>41855</v>
      </c>
    </row>
    <row r="1930" spans="1:3">
      <c r="A1930" s="26" t="s">
        <v>4943</v>
      </c>
      <c r="B1930" s="26">
        <v>41855</v>
      </c>
      <c r="C1930" s="26">
        <v>4000</v>
      </c>
    </row>
    <row r="1931" spans="1:3">
      <c r="A1931" s="26" t="s">
        <v>4944</v>
      </c>
      <c r="B1931" s="26">
        <v>41855</v>
      </c>
    </row>
    <row r="1932" spans="1:3">
      <c r="A1932" s="26" t="s">
        <v>4945</v>
      </c>
      <c r="B1932" s="26">
        <v>41855</v>
      </c>
    </row>
    <row r="1933" spans="1:3">
      <c r="A1933" s="26" t="s">
        <v>4946</v>
      </c>
      <c r="B1933" s="26">
        <v>41855</v>
      </c>
    </row>
    <row r="1934" spans="1:3">
      <c r="A1934" s="26" t="s">
        <v>4947</v>
      </c>
      <c r="B1934" s="26">
        <v>41855</v>
      </c>
    </row>
    <row r="1935" spans="1:3">
      <c r="A1935" s="26" t="s">
        <v>4948</v>
      </c>
      <c r="B1935" s="26">
        <v>41855</v>
      </c>
    </row>
    <row r="1936" spans="1:3">
      <c r="A1936" s="26" t="s">
        <v>4949</v>
      </c>
      <c r="B1936" s="26">
        <v>41855</v>
      </c>
    </row>
    <row r="1937" spans="1:3">
      <c r="A1937" s="26" t="s">
        <v>4950</v>
      </c>
      <c r="B1937" s="26">
        <v>41855</v>
      </c>
    </row>
    <row r="1938" spans="1:3">
      <c r="A1938" s="26" t="s">
        <v>4951</v>
      </c>
      <c r="B1938" s="26">
        <v>41855</v>
      </c>
    </row>
    <row r="1939" spans="1:3">
      <c r="A1939" s="26" t="s">
        <v>4952</v>
      </c>
      <c r="B1939" s="26">
        <v>41855</v>
      </c>
    </row>
    <row r="1940" spans="1:3">
      <c r="A1940" s="26" t="s">
        <v>4953</v>
      </c>
      <c r="B1940" s="26">
        <v>41855</v>
      </c>
    </row>
    <row r="1941" spans="1:3">
      <c r="A1941" s="26" t="s">
        <v>4954</v>
      </c>
      <c r="B1941" s="26">
        <v>41855</v>
      </c>
    </row>
    <row r="1942" spans="1:3">
      <c r="A1942" s="26" t="s">
        <v>4955</v>
      </c>
      <c r="B1942" s="26">
        <v>41855</v>
      </c>
    </row>
    <row r="1943" spans="1:3">
      <c r="A1943" s="26" t="s">
        <v>4956</v>
      </c>
      <c r="B1943" s="26">
        <v>41855</v>
      </c>
      <c r="C1943" s="26">
        <v>998</v>
      </c>
    </row>
    <row r="1944" spans="1:3">
      <c r="A1944" s="26" t="s">
        <v>4957</v>
      </c>
      <c r="B1944" s="26">
        <v>41855</v>
      </c>
      <c r="C1944" s="26">
        <v>500</v>
      </c>
    </row>
    <row r="1945" spans="1:3">
      <c r="A1945" s="26" t="s">
        <v>4958</v>
      </c>
      <c r="B1945" s="26">
        <v>41855</v>
      </c>
    </row>
    <row r="1946" spans="1:3">
      <c r="A1946" s="26" t="s">
        <v>4959</v>
      </c>
      <c r="B1946" s="26">
        <v>41855</v>
      </c>
    </row>
    <row r="1947" spans="1:3">
      <c r="A1947" s="26" t="s">
        <v>4960</v>
      </c>
      <c r="B1947" s="26">
        <v>41855</v>
      </c>
    </row>
    <row r="1948" spans="1:3">
      <c r="A1948" s="26" t="s">
        <v>4961</v>
      </c>
      <c r="B1948" s="26">
        <v>41855</v>
      </c>
    </row>
    <row r="1949" spans="1:3">
      <c r="A1949" s="26" t="s">
        <v>4962</v>
      </c>
      <c r="B1949" s="26">
        <v>41855</v>
      </c>
    </row>
    <row r="1950" spans="1:3">
      <c r="A1950" s="26" t="s">
        <v>4963</v>
      </c>
      <c r="B1950" s="26">
        <v>41855</v>
      </c>
    </row>
    <row r="1951" spans="1:3">
      <c r="A1951" s="26" t="s">
        <v>4964</v>
      </c>
      <c r="B1951" s="26">
        <v>41855</v>
      </c>
    </row>
    <row r="1952" spans="1:3">
      <c r="A1952" s="26" t="s">
        <v>4965</v>
      </c>
      <c r="B1952" s="26">
        <v>41855</v>
      </c>
    </row>
    <row r="1953" spans="1:3">
      <c r="A1953" s="26" t="s">
        <v>4966</v>
      </c>
      <c r="B1953" s="26">
        <v>41855</v>
      </c>
    </row>
    <row r="1954" spans="1:3">
      <c r="A1954" s="26" t="s">
        <v>4967</v>
      </c>
      <c r="B1954" s="26">
        <v>41855</v>
      </c>
      <c r="C1954" s="26">
        <v>700</v>
      </c>
    </row>
    <row r="1955" spans="1:3">
      <c r="A1955" s="26" t="s">
        <v>4968</v>
      </c>
      <c r="B1955" s="26">
        <v>41855</v>
      </c>
      <c r="C1955" s="26">
        <v>299</v>
      </c>
    </row>
    <row r="1956" spans="1:3">
      <c r="A1956" s="26" t="s">
        <v>4969</v>
      </c>
      <c r="B1956" s="26">
        <v>41855</v>
      </c>
    </row>
    <row r="1957" spans="1:3">
      <c r="A1957" s="26" t="s">
        <v>4970</v>
      </c>
      <c r="B1957" s="26">
        <v>41855</v>
      </c>
    </row>
    <row r="1958" spans="1:3">
      <c r="A1958" s="26" t="s">
        <v>4971</v>
      </c>
      <c r="B1958" s="26">
        <v>41855</v>
      </c>
    </row>
    <row r="1959" spans="1:3">
      <c r="A1959" s="26" t="s">
        <v>4972</v>
      </c>
      <c r="B1959" s="26">
        <v>41855</v>
      </c>
    </row>
    <row r="1960" spans="1:3">
      <c r="A1960" s="26" t="s">
        <v>4973</v>
      </c>
      <c r="B1960" s="26">
        <v>41855</v>
      </c>
    </row>
    <row r="1961" spans="1:3">
      <c r="A1961" s="26" t="s">
        <v>4974</v>
      </c>
      <c r="B1961" s="26">
        <v>41855</v>
      </c>
    </row>
    <row r="1962" spans="1:3">
      <c r="A1962" s="26" t="s">
        <v>4975</v>
      </c>
      <c r="B1962" s="26">
        <v>41855</v>
      </c>
    </row>
    <row r="1963" spans="1:3">
      <c r="A1963" s="26" t="s">
        <v>4976</v>
      </c>
      <c r="B1963" s="26">
        <v>41855</v>
      </c>
    </row>
    <row r="1964" spans="1:3">
      <c r="A1964" s="26" t="s">
        <v>4977</v>
      </c>
      <c r="B1964" s="26">
        <v>41855</v>
      </c>
      <c r="C1964" s="26">
        <v>299</v>
      </c>
    </row>
    <row r="1965" spans="1:3">
      <c r="A1965" s="26" t="s">
        <v>4978</v>
      </c>
      <c r="B1965" s="26">
        <v>41855</v>
      </c>
      <c r="C1965" s="26">
        <v>450</v>
      </c>
    </row>
    <row r="1966" spans="1:3">
      <c r="A1966" s="26" t="s">
        <v>4979</v>
      </c>
      <c r="B1966" s="26">
        <v>41855</v>
      </c>
      <c r="C1966" s="26">
        <v>450</v>
      </c>
    </row>
    <row r="1967" spans="1:3">
      <c r="A1967" s="26" t="s">
        <v>4980</v>
      </c>
      <c r="B1967" s="26">
        <v>41855</v>
      </c>
      <c r="C1967" s="26">
        <v>300</v>
      </c>
    </row>
    <row r="1968" spans="1:3">
      <c r="A1968" s="26" t="s">
        <v>4981</v>
      </c>
      <c r="B1968" s="26">
        <v>41855</v>
      </c>
    </row>
    <row r="1969" spans="1:3">
      <c r="A1969" s="26" t="s">
        <v>4982</v>
      </c>
      <c r="B1969" s="26">
        <v>41855</v>
      </c>
    </row>
    <row r="1970" spans="1:3">
      <c r="A1970" s="26" t="s">
        <v>4983</v>
      </c>
      <c r="B1970" s="26">
        <v>41855</v>
      </c>
    </row>
    <row r="1971" spans="1:3">
      <c r="A1971" s="26" t="s">
        <v>4984</v>
      </c>
      <c r="B1971" s="26">
        <v>41855</v>
      </c>
    </row>
    <row r="1972" spans="1:3">
      <c r="A1972" s="26" t="s">
        <v>4985</v>
      </c>
      <c r="B1972" s="26">
        <v>41855</v>
      </c>
    </row>
    <row r="1973" spans="1:3">
      <c r="A1973" s="26" t="s">
        <v>4986</v>
      </c>
      <c r="B1973" s="26">
        <v>41855</v>
      </c>
    </row>
    <row r="1974" spans="1:3">
      <c r="A1974" s="26" t="s">
        <v>4987</v>
      </c>
      <c r="B1974" s="26">
        <v>41855</v>
      </c>
    </row>
    <row r="1975" spans="1:3">
      <c r="A1975" s="26" t="s">
        <v>4988</v>
      </c>
      <c r="B1975" s="26">
        <v>41855</v>
      </c>
      <c r="C1975" s="26">
        <v>250</v>
      </c>
    </row>
    <row r="1976" spans="1:3">
      <c r="A1976" s="26" t="s">
        <v>4989</v>
      </c>
      <c r="B1976" s="26">
        <v>41855</v>
      </c>
      <c r="C1976" s="26">
        <v>350</v>
      </c>
    </row>
    <row r="1977" spans="1:3">
      <c r="A1977" s="26" t="s">
        <v>4990</v>
      </c>
      <c r="B1977" s="26">
        <v>41855</v>
      </c>
      <c r="C1977" s="26">
        <v>350</v>
      </c>
    </row>
    <row r="1978" spans="1:3">
      <c r="A1978" s="26" t="s">
        <v>4991</v>
      </c>
      <c r="B1978" s="26">
        <v>41855</v>
      </c>
      <c r="C1978" s="26">
        <v>250</v>
      </c>
    </row>
    <row r="1979" spans="1:3">
      <c r="A1979" s="26" t="s">
        <v>4992</v>
      </c>
      <c r="B1979" s="26">
        <v>41855</v>
      </c>
    </row>
    <row r="1980" spans="1:3">
      <c r="A1980" s="26" t="s">
        <v>4993</v>
      </c>
      <c r="B1980" s="26">
        <v>41855</v>
      </c>
    </row>
    <row r="1981" spans="1:3">
      <c r="A1981" s="26" t="s">
        <v>4994</v>
      </c>
      <c r="B1981" s="26">
        <v>41855</v>
      </c>
    </row>
    <row r="1982" spans="1:3">
      <c r="A1982" s="26" t="s">
        <v>4995</v>
      </c>
      <c r="B1982" s="26">
        <v>41855</v>
      </c>
    </row>
    <row r="1983" spans="1:3">
      <c r="A1983" s="26" t="s">
        <v>4996</v>
      </c>
      <c r="B1983" s="26">
        <v>41855</v>
      </c>
    </row>
    <row r="1984" spans="1:3">
      <c r="A1984" s="26" t="s">
        <v>4997</v>
      </c>
      <c r="B1984" s="26">
        <v>41855</v>
      </c>
    </row>
    <row r="1985" spans="1:3">
      <c r="A1985" s="26" t="s">
        <v>4998</v>
      </c>
      <c r="B1985" s="26">
        <v>41855</v>
      </c>
    </row>
    <row r="1986" spans="1:3">
      <c r="A1986" s="26" t="s">
        <v>4999</v>
      </c>
      <c r="B1986" s="26">
        <v>41855</v>
      </c>
      <c r="C1986" s="26">
        <v>300</v>
      </c>
    </row>
    <row r="1987" spans="1:3">
      <c r="A1987" s="26" t="s">
        <v>5000</v>
      </c>
      <c r="B1987" s="26">
        <v>41855</v>
      </c>
      <c r="C1987" s="26">
        <v>400</v>
      </c>
    </row>
    <row r="1988" spans="1:3">
      <c r="A1988" s="26" t="s">
        <v>5001</v>
      </c>
      <c r="B1988" s="26">
        <v>41855</v>
      </c>
      <c r="C1988" s="26">
        <v>300</v>
      </c>
    </row>
    <row r="1989" spans="1:3">
      <c r="A1989" s="26" t="s">
        <v>5002</v>
      </c>
      <c r="B1989" s="26">
        <v>41855</v>
      </c>
      <c r="C1989" s="26">
        <v>200</v>
      </c>
    </row>
    <row r="1990" spans="1:3">
      <c r="A1990" s="26" t="s">
        <v>5003</v>
      </c>
      <c r="B1990" s="26">
        <v>41855</v>
      </c>
    </row>
    <row r="1991" spans="1:3">
      <c r="A1991" s="26" t="s">
        <v>5004</v>
      </c>
      <c r="B1991" s="26">
        <v>41855</v>
      </c>
    </row>
    <row r="1992" spans="1:3">
      <c r="A1992" s="26" t="s">
        <v>5005</v>
      </c>
      <c r="B1992" s="26">
        <v>41855</v>
      </c>
    </row>
    <row r="1993" spans="1:3">
      <c r="A1993" s="26" t="s">
        <v>5006</v>
      </c>
      <c r="B1993" s="26">
        <v>41855</v>
      </c>
    </row>
    <row r="1994" spans="1:3">
      <c r="A1994" s="26" t="s">
        <v>5007</v>
      </c>
      <c r="B1994" s="26">
        <v>41855</v>
      </c>
    </row>
    <row r="1995" spans="1:3">
      <c r="A1995" s="26" t="s">
        <v>5008</v>
      </c>
      <c r="B1995" s="26">
        <v>41855</v>
      </c>
    </row>
    <row r="1996" spans="1:3">
      <c r="A1996" s="26" t="s">
        <v>5009</v>
      </c>
      <c r="B1996" s="26">
        <v>41855</v>
      </c>
      <c r="C1996" s="26">
        <v>1998</v>
      </c>
    </row>
    <row r="1997" spans="1:3">
      <c r="A1997" s="26" t="s">
        <v>5010</v>
      </c>
      <c r="B1997" s="26">
        <v>41855</v>
      </c>
    </row>
    <row r="1998" spans="1:3">
      <c r="A1998" s="26" t="s">
        <v>5011</v>
      </c>
      <c r="B1998" s="26">
        <v>41855</v>
      </c>
    </row>
    <row r="1999" spans="1:3">
      <c r="A1999" s="26" t="s">
        <v>5012</v>
      </c>
      <c r="B1999" s="26">
        <v>41855</v>
      </c>
    </row>
    <row r="2000" spans="1:3">
      <c r="A2000" s="26" t="s">
        <v>5013</v>
      </c>
      <c r="B2000" s="26">
        <v>41855</v>
      </c>
    </row>
    <row r="2001" spans="1:3">
      <c r="A2001" s="26" t="s">
        <v>5014</v>
      </c>
      <c r="B2001" s="26">
        <v>41855</v>
      </c>
    </row>
    <row r="2002" spans="1:3">
      <c r="A2002" s="26" t="s">
        <v>5015</v>
      </c>
      <c r="B2002" s="26">
        <v>41855</v>
      </c>
    </row>
    <row r="2003" spans="1:3">
      <c r="A2003" s="26" t="s">
        <v>5016</v>
      </c>
      <c r="B2003" s="26">
        <v>41855</v>
      </c>
    </row>
    <row r="2004" spans="1:3">
      <c r="A2004" s="26" t="s">
        <v>5017</v>
      </c>
      <c r="B2004" s="26">
        <v>41855</v>
      </c>
    </row>
    <row r="2005" spans="1:3">
      <c r="A2005" s="26" t="s">
        <v>5018</v>
      </c>
      <c r="B2005" s="26">
        <v>41855</v>
      </c>
    </row>
    <row r="2006" spans="1:3">
      <c r="A2006" s="26" t="s">
        <v>5019</v>
      </c>
      <c r="B2006" s="26">
        <v>41855</v>
      </c>
    </row>
    <row r="2007" spans="1:3">
      <c r="A2007" s="26" t="s">
        <v>5020</v>
      </c>
      <c r="B2007" s="26">
        <v>41855</v>
      </c>
      <c r="C2007" s="26">
        <v>900</v>
      </c>
    </row>
    <row r="2008" spans="1:3">
      <c r="A2008" s="26" t="s">
        <v>5021</v>
      </c>
      <c r="B2008" s="26">
        <v>41855</v>
      </c>
    </row>
    <row r="2009" spans="1:3">
      <c r="A2009" s="26" t="s">
        <v>5022</v>
      </c>
      <c r="B2009" s="26">
        <v>41855</v>
      </c>
    </row>
    <row r="2010" spans="1:3">
      <c r="A2010" s="26" t="s">
        <v>5023</v>
      </c>
      <c r="B2010" s="26">
        <v>41855</v>
      </c>
    </row>
    <row r="2011" spans="1:3">
      <c r="A2011" s="26" t="s">
        <v>5024</v>
      </c>
      <c r="B2011" s="26">
        <v>41855</v>
      </c>
    </row>
    <row r="2012" spans="1:3">
      <c r="A2012" s="26" t="s">
        <v>5025</v>
      </c>
      <c r="B2012" s="26">
        <v>41855</v>
      </c>
    </row>
    <row r="2013" spans="1:3">
      <c r="A2013" s="26" t="s">
        <v>5026</v>
      </c>
      <c r="B2013" s="26">
        <v>41855</v>
      </c>
    </row>
    <row r="2014" spans="1:3">
      <c r="A2014" s="26" t="s">
        <v>5027</v>
      </c>
      <c r="B2014" s="26">
        <v>41855</v>
      </c>
    </row>
    <row r="2015" spans="1:3">
      <c r="A2015" s="26" t="s">
        <v>5028</v>
      </c>
      <c r="B2015" s="26">
        <v>41855</v>
      </c>
    </row>
    <row r="2016" spans="1:3">
      <c r="A2016" s="26" t="s">
        <v>5029</v>
      </c>
      <c r="B2016" s="26">
        <v>41855</v>
      </c>
    </row>
    <row r="2017" spans="1:3">
      <c r="A2017" s="26" t="s">
        <v>5030</v>
      </c>
      <c r="B2017" s="26">
        <v>41855</v>
      </c>
    </row>
    <row r="2018" spans="1:3">
      <c r="A2018" s="26" t="s">
        <v>5031</v>
      </c>
      <c r="B2018" s="26">
        <v>41855</v>
      </c>
      <c r="C2018" s="26">
        <v>1196</v>
      </c>
    </row>
    <row r="2019" spans="1:3">
      <c r="A2019" s="26" t="s">
        <v>5032</v>
      </c>
      <c r="B2019" s="26">
        <v>41855</v>
      </c>
    </row>
    <row r="2020" spans="1:3">
      <c r="A2020" s="26" t="s">
        <v>5033</v>
      </c>
      <c r="B2020" s="26">
        <v>41855</v>
      </c>
    </row>
    <row r="2021" spans="1:3">
      <c r="A2021" s="26" t="s">
        <v>5034</v>
      </c>
      <c r="B2021" s="26">
        <v>41855</v>
      </c>
    </row>
    <row r="2022" spans="1:3">
      <c r="A2022" s="26" t="s">
        <v>5035</v>
      </c>
      <c r="B2022" s="26">
        <v>41855</v>
      </c>
    </row>
    <row r="2023" spans="1:3">
      <c r="A2023" s="26" t="s">
        <v>5036</v>
      </c>
      <c r="B2023" s="26">
        <v>41855</v>
      </c>
    </row>
    <row r="2024" spans="1:3">
      <c r="A2024" s="26" t="s">
        <v>5037</v>
      </c>
      <c r="B2024" s="26">
        <v>41855</v>
      </c>
    </row>
    <row r="2025" spans="1:3">
      <c r="A2025" s="26" t="s">
        <v>5038</v>
      </c>
      <c r="B2025" s="26">
        <v>41855</v>
      </c>
    </row>
    <row r="2026" spans="1:3">
      <c r="A2026" s="26" t="s">
        <v>5039</v>
      </c>
      <c r="B2026" s="26">
        <v>41855</v>
      </c>
    </row>
    <row r="2027" spans="1:3">
      <c r="A2027" s="26" t="s">
        <v>5040</v>
      </c>
      <c r="B2027" s="26">
        <v>41855</v>
      </c>
    </row>
    <row r="2028" spans="1:3">
      <c r="A2028" s="26" t="s">
        <v>5041</v>
      </c>
      <c r="B2028" s="26">
        <v>41855</v>
      </c>
    </row>
    <row r="2029" spans="1:3">
      <c r="A2029" s="26" t="s">
        <v>5042</v>
      </c>
      <c r="B2029" s="26">
        <v>41855</v>
      </c>
    </row>
    <row r="2030" spans="1:3">
      <c r="A2030" s="26" t="s">
        <v>5043</v>
      </c>
      <c r="B2030" s="26">
        <v>41855</v>
      </c>
    </row>
    <row r="2031" spans="1:3">
      <c r="A2031" s="26" t="s">
        <v>5044</v>
      </c>
      <c r="B2031" s="26">
        <v>41855</v>
      </c>
      <c r="C2031" s="26">
        <v>500</v>
      </c>
    </row>
    <row r="2032" spans="1:3">
      <c r="A2032" s="26" t="s">
        <v>5045</v>
      </c>
      <c r="B2032" s="26">
        <v>41855</v>
      </c>
      <c r="C2032" s="26">
        <v>500</v>
      </c>
    </row>
    <row r="2033" spans="1:3">
      <c r="A2033" s="26" t="s">
        <v>5046</v>
      </c>
      <c r="B2033" s="26">
        <v>41855</v>
      </c>
    </row>
    <row r="2034" spans="1:3">
      <c r="A2034" s="26" t="s">
        <v>5047</v>
      </c>
      <c r="B2034" s="26">
        <v>41855</v>
      </c>
    </row>
    <row r="2035" spans="1:3">
      <c r="A2035" s="26" t="s">
        <v>5048</v>
      </c>
      <c r="B2035" s="26">
        <v>41855</v>
      </c>
    </row>
    <row r="2036" spans="1:3">
      <c r="A2036" s="26" t="s">
        <v>5049</v>
      </c>
      <c r="B2036" s="26">
        <v>41855</v>
      </c>
    </row>
    <row r="2037" spans="1:3">
      <c r="A2037" s="26" t="s">
        <v>5050</v>
      </c>
      <c r="B2037" s="26">
        <v>41855</v>
      </c>
    </row>
    <row r="2038" spans="1:3">
      <c r="A2038" s="26" t="s">
        <v>5051</v>
      </c>
      <c r="B2038" s="26">
        <v>41855</v>
      </c>
    </row>
    <row r="2039" spans="1:3">
      <c r="A2039" s="26" t="s">
        <v>5052</v>
      </c>
      <c r="B2039" s="26">
        <v>41855</v>
      </c>
    </row>
    <row r="2040" spans="1:3">
      <c r="A2040" s="26" t="s">
        <v>5053</v>
      </c>
      <c r="B2040" s="26">
        <v>41855</v>
      </c>
      <c r="C2040" s="26">
        <v>1198</v>
      </c>
    </row>
    <row r="2041" spans="1:3">
      <c r="A2041" s="26" t="s">
        <v>5054</v>
      </c>
      <c r="B2041" s="26">
        <v>41855</v>
      </c>
    </row>
    <row r="2042" spans="1:3">
      <c r="A2042" s="26" t="s">
        <v>5055</v>
      </c>
      <c r="B2042" s="26">
        <v>41855</v>
      </c>
    </row>
    <row r="2043" spans="1:3">
      <c r="A2043" s="26" t="s">
        <v>5056</v>
      </c>
      <c r="B2043" s="26">
        <v>41855</v>
      </c>
    </row>
    <row r="2044" spans="1:3">
      <c r="A2044" s="26" t="s">
        <v>5057</v>
      </c>
      <c r="B2044" s="26">
        <v>41855</v>
      </c>
    </row>
    <row r="2045" spans="1:3">
      <c r="A2045" s="26" t="s">
        <v>5058</v>
      </c>
      <c r="B2045" s="26">
        <v>41855</v>
      </c>
    </row>
    <row r="2046" spans="1:3">
      <c r="A2046" s="26" t="s">
        <v>5059</v>
      </c>
      <c r="B2046" s="26">
        <v>41855</v>
      </c>
    </row>
    <row r="2047" spans="1:3">
      <c r="A2047" s="26" t="s">
        <v>5060</v>
      </c>
      <c r="B2047" s="26">
        <v>41855</v>
      </c>
    </row>
    <row r="2048" spans="1:3">
      <c r="A2048" s="26" t="s">
        <v>5061</v>
      </c>
      <c r="B2048" s="26">
        <v>41855</v>
      </c>
    </row>
    <row r="2049" spans="1:3">
      <c r="A2049" s="26" t="s">
        <v>5062</v>
      </c>
      <c r="B2049" s="26">
        <v>41855</v>
      </c>
    </row>
    <row r="2050" spans="1:3">
      <c r="A2050" s="26" t="s">
        <v>5063</v>
      </c>
      <c r="B2050" s="26">
        <v>41855</v>
      </c>
    </row>
    <row r="2051" spans="1:3">
      <c r="A2051" s="26" t="s">
        <v>5064</v>
      </c>
      <c r="B2051" s="26">
        <v>41859</v>
      </c>
      <c r="C2051" s="26">
        <v>997</v>
      </c>
    </row>
    <row r="2052" spans="1:3">
      <c r="A2052" s="26" t="s">
        <v>5065</v>
      </c>
      <c r="B2052" s="26">
        <v>41859</v>
      </c>
    </row>
    <row r="2053" spans="1:3">
      <c r="A2053" s="26" t="s">
        <v>5066</v>
      </c>
      <c r="B2053" s="26">
        <v>41859</v>
      </c>
    </row>
    <row r="2054" spans="1:3">
      <c r="A2054" s="26" t="s">
        <v>5067</v>
      </c>
      <c r="B2054" s="26">
        <v>41859</v>
      </c>
    </row>
    <row r="2055" spans="1:3">
      <c r="A2055" s="26" t="s">
        <v>5068</v>
      </c>
      <c r="B2055" s="26">
        <v>41859</v>
      </c>
    </row>
    <row r="2056" spans="1:3">
      <c r="A2056" s="26" t="s">
        <v>5069</v>
      </c>
      <c r="B2056" s="26">
        <v>41859</v>
      </c>
    </row>
    <row r="2057" spans="1:3">
      <c r="A2057" s="26" t="s">
        <v>5070</v>
      </c>
      <c r="B2057" s="26">
        <v>41859</v>
      </c>
    </row>
    <row r="2058" spans="1:3">
      <c r="A2058" s="26" t="s">
        <v>5071</v>
      </c>
      <c r="B2058" s="26">
        <v>41859</v>
      </c>
    </row>
    <row r="2059" spans="1:3">
      <c r="A2059" s="26" t="s">
        <v>5072</v>
      </c>
      <c r="B2059" s="26">
        <v>41859</v>
      </c>
    </row>
    <row r="2060" spans="1:3">
      <c r="A2060" s="26" t="s">
        <v>5073</v>
      </c>
      <c r="B2060" s="26">
        <v>41859</v>
      </c>
    </row>
    <row r="2061" spans="1:3">
      <c r="A2061" s="26" t="s">
        <v>5074</v>
      </c>
      <c r="B2061" s="26">
        <v>41859</v>
      </c>
    </row>
    <row r="2062" spans="1:3">
      <c r="A2062" s="26" t="s">
        <v>5075</v>
      </c>
      <c r="B2062" s="26">
        <v>41859</v>
      </c>
      <c r="C2062" s="26">
        <v>995</v>
      </c>
    </row>
    <row r="2063" spans="1:3">
      <c r="A2063" s="26" t="s">
        <v>5076</v>
      </c>
      <c r="B2063" s="26">
        <v>41859</v>
      </c>
    </row>
    <row r="2064" spans="1:3">
      <c r="A2064" s="26" t="s">
        <v>5077</v>
      </c>
      <c r="B2064" s="26">
        <v>41859</v>
      </c>
    </row>
    <row r="2065" spans="1:3">
      <c r="A2065" s="26" t="s">
        <v>5078</v>
      </c>
      <c r="B2065" s="26">
        <v>41859</v>
      </c>
    </row>
    <row r="2066" spans="1:3">
      <c r="A2066" s="26" t="s">
        <v>5079</v>
      </c>
      <c r="B2066" s="26">
        <v>41859</v>
      </c>
    </row>
    <row r="2067" spans="1:3">
      <c r="A2067" s="26" t="s">
        <v>5080</v>
      </c>
      <c r="B2067" s="26">
        <v>41859</v>
      </c>
    </row>
    <row r="2068" spans="1:3">
      <c r="A2068" s="26" t="s">
        <v>5081</v>
      </c>
      <c r="B2068" s="26">
        <v>41859</v>
      </c>
    </row>
    <row r="2069" spans="1:3">
      <c r="A2069" s="26" t="s">
        <v>5082</v>
      </c>
      <c r="B2069" s="26">
        <v>41859</v>
      </c>
    </row>
    <row r="2070" spans="1:3">
      <c r="A2070" s="26" t="s">
        <v>5083</v>
      </c>
      <c r="B2070" s="26">
        <v>41859</v>
      </c>
    </row>
    <row r="2071" spans="1:3">
      <c r="A2071" s="26" t="s">
        <v>5084</v>
      </c>
      <c r="B2071" s="26">
        <v>41859</v>
      </c>
    </row>
    <row r="2072" spans="1:3">
      <c r="A2072" s="26" t="s">
        <v>5085</v>
      </c>
      <c r="B2072" s="26">
        <v>41859</v>
      </c>
    </row>
    <row r="2073" spans="1:3">
      <c r="A2073" s="26" t="s">
        <v>5086</v>
      </c>
      <c r="B2073" s="26">
        <v>41859</v>
      </c>
      <c r="C2073" s="26">
        <v>1013</v>
      </c>
    </row>
    <row r="2074" spans="1:3">
      <c r="A2074" s="26" t="s">
        <v>5087</v>
      </c>
      <c r="B2074" s="26">
        <v>41859</v>
      </c>
    </row>
    <row r="2075" spans="1:3">
      <c r="A2075" s="26" t="s">
        <v>5088</v>
      </c>
      <c r="B2075" s="26">
        <v>41859</v>
      </c>
    </row>
    <row r="2076" spans="1:3">
      <c r="A2076" s="26" t="s">
        <v>5089</v>
      </c>
      <c r="B2076" s="26">
        <v>41859</v>
      </c>
    </row>
    <row r="2077" spans="1:3">
      <c r="A2077" s="26" t="s">
        <v>5090</v>
      </c>
      <c r="B2077" s="26">
        <v>41859</v>
      </c>
    </row>
    <row r="2078" spans="1:3">
      <c r="A2078" s="26" t="s">
        <v>5091</v>
      </c>
      <c r="B2078" s="26">
        <v>41859</v>
      </c>
    </row>
    <row r="2079" spans="1:3">
      <c r="A2079" s="26" t="s">
        <v>5092</v>
      </c>
      <c r="B2079" s="26">
        <v>41859</v>
      </c>
    </row>
    <row r="2080" spans="1:3">
      <c r="A2080" s="26" t="s">
        <v>5093</v>
      </c>
      <c r="B2080" s="26">
        <v>41859</v>
      </c>
    </row>
    <row r="2081" spans="1:3">
      <c r="A2081" s="26" t="s">
        <v>5094</v>
      </c>
      <c r="B2081" s="26">
        <v>41859</v>
      </c>
    </row>
    <row r="2082" spans="1:3">
      <c r="A2082" s="26" t="s">
        <v>5095</v>
      </c>
      <c r="B2082" s="26">
        <v>41859</v>
      </c>
    </row>
    <row r="2083" spans="1:3">
      <c r="A2083" s="26" t="s">
        <v>5096</v>
      </c>
      <c r="B2083" s="26">
        <v>41859</v>
      </c>
    </row>
    <row r="2084" spans="1:3">
      <c r="A2084" s="26" t="s">
        <v>5097</v>
      </c>
      <c r="B2084" s="26">
        <v>41859</v>
      </c>
      <c r="C2084" s="26">
        <v>971</v>
      </c>
    </row>
    <row r="2085" spans="1:3">
      <c r="A2085" s="26" t="s">
        <v>5098</v>
      </c>
      <c r="B2085" s="26">
        <v>41859</v>
      </c>
    </row>
    <row r="2086" spans="1:3">
      <c r="A2086" s="26" t="s">
        <v>5099</v>
      </c>
      <c r="B2086" s="26">
        <v>41859</v>
      </c>
    </row>
    <row r="2087" spans="1:3">
      <c r="A2087" s="26" t="s">
        <v>5100</v>
      </c>
      <c r="B2087" s="26">
        <v>41859</v>
      </c>
    </row>
    <row r="2088" spans="1:3">
      <c r="A2088" s="26" t="s">
        <v>5101</v>
      </c>
      <c r="B2088" s="26">
        <v>41859</v>
      </c>
    </row>
    <row r="2089" spans="1:3">
      <c r="A2089" s="26" t="s">
        <v>5102</v>
      </c>
      <c r="B2089" s="26">
        <v>41859</v>
      </c>
    </row>
    <row r="2090" spans="1:3">
      <c r="A2090" s="26" t="s">
        <v>5103</v>
      </c>
      <c r="B2090" s="26">
        <v>41859</v>
      </c>
    </row>
    <row r="2091" spans="1:3">
      <c r="A2091" s="26" t="s">
        <v>5104</v>
      </c>
      <c r="B2091" s="26">
        <v>41859</v>
      </c>
    </row>
    <row r="2092" spans="1:3">
      <c r="A2092" s="26" t="s">
        <v>5105</v>
      </c>
      <c r="B2092" s="26">
        <v>41859</v>
      </c>
    </row>
    <row r="2093" spans="1:3">
      <c r="A2093" s="26" t="s">
        <v>5106</v>
      </c>
      <c r="B2093" s="26">
        <v>41859</v>
      </c>
    </row>
    <row r="2094" spans="1:3">
      <c r="A2094" s="26" t="s">
        <v>5107</v>
      </c>
      <c r="B2094" s="26">
        <v>41859</v>
      </c>
    </row>
    <row r="2095" spans="1:3">
      <c r="A2095" s="26" t="s">
        <v>5108</v>
      </c>
      <c r="B2095" s="26">
        <v>41859</v>
      </c>
      <c r="C2095" s="26">
        <v>998</v>
      </c>
    </row>
    <row r="2096" spans="1:3">
      <c r="A2096" s="26" t="s">
        <v>5109</v>
      </c>
      <c r="B2096" s="26">
        <v>41859</v>
      </c>
    </row>
    <row r="2097" spans="1:3">
      <c r="A2097" s="26" t="s">
        <v>5110</v>
      </c>
      <c r="B2097" s="26">
        <v>41859</v>
      </c>
    </row>
    <row r="2098" spans="1:3">
      <c r="A2098" s="26" t="s">
        <v>5111</v>
      </c>
      <c r="B2098" s="26">
        <v>41859</v>
      </c>
    </row>
    <row r="2099" spans="1:3">
      <c r="A2099" s="26" t="s">
        <v>5112</v>
      </c>
      <c r="B2099" s="26">
        <v>41859</v>
      </c>
    </row>
    <row r="2100" spans="1:3">
      <c r="A2100" s="26" t="s">
        <v>5113</v>
      </c>
      <c r="B2100" s="26">
        <v>41859</v>
      </c>
    </row>
    <row r="2101" spans="1:3">
      <c r="A2101" s="26" t="s">
        <v>5114</v>
      </c>
      <c r="B2101" s="26">
        <v>41859</v>
      </c>
    </row>
    <row r="2102" spans="1:3">
      <c r="A2102" s="26" t="s">
        <v>5115</v>
      </c>
      <c r="B2102" s="26">
        <v>41859</v>
      </c>
    </row>
    <row r="2103" spans="1:3">
      <c r="A2103" s="26" t="s">
        <v>5116</v>
      </c>
      <c r="B2103" s="26">
        <v>41859</v>
      </c>
    </row>
    <row r="2104" spans="1:3">
      <c r="A2104" s="26" t="s">
        <v>5117</v>
      </c>
      <c r="B2104" s="26">
        <v>41859</v>
      </c>
    </row>
    <row r="2105" spans="1:3">
      <c r="A2105" s="26" t="s">
        <v>5118</v>
      </c>
      <c r="B2105" s="26">
        <v>41859</v>
      </c>
    </row>
    <row r="2106" spans="1:3">
      <c r="A2106" s="26" t="s">
        <v>5119</v>
      </c>
      <c r="B2106" s="26">
        <v>41859</v>
      </c>
      <c r="C2106" s="26">
        <v>611</v>
      </c>
    </row>
    <row r="2107" spans="1:3">
      <c r="A2107" s="26" t="s">
        <v>5120</v>
      </c>
      <c r="B2107" s="26">
        <v>41859</v>
      </c>
    </row>
    <row r="2108" spans="1:3">
      <c r="A2108" s="26" t="s">
        <v>5121</v>
      </c>
      <c r="B2108" s="26">
        <v>41859</v>
      </c>
    </row>
    <row r="2109" spans="1:3">
      <c r="A2109" s="26" t="s">
        <v>5122</v>
      </c>
      <c r="B2109" s="26">
        <v>41859</v>
      </c>
    </row>
    <row r="2110" spans="1:3">
      <c r="A2110" s="26" t="s">
        <v>5123</v>
      </c>
      <c r="B2110" s="26">
        <v>41859</v>
      </c>
    </row>
    <row r="2111" spans="1:3">
      <c r="A2111" s="26" t="s">
        <v>5124</v>
      </c>
      <c r="B2111" s="26">
        <v>41859</v>
      </c>
    </row>
    <row r="2112" spans="1:3">
      <c r="A2112" s="26" t="s">
        <v>5125</v>
      </c>
      <c r="B2112" s="26">
        <v>41859</v>
      </c>
    </row>
    <row r="2113" spans="1:3">
      <c r="A2113" s="26" t="s">
        <v>5126</v>
      </c>
      <c r="B2113" s="26">
        <v>41859</v>
      </c>
    </row>
    <row r="2114" spans="1:3">
      <c r="A2114" s="26" t="s">
        <v>5127</v>
      </c>
      <c r="B2114" s="26">
        <v>41859</v>
      </c>
    </row>
    <row r="2115" spans="1:3">
      <c r="A2115" s="26" t="s">
        <v>5128</v>
      </c>
      <c r="B2115" s="26">
        <v>41859</v>
      </c>
    </row>
    <row r="2116" spans="1:3">
      <c r="A2116" s="26" t="s">
        <v>5129</v>
      </c>
      <c r="B2116" s="26">
        <v>41859</v>
      </c>
    </row>
    <row r="2117" spans="1:3">
      <c r="A2117" s="26" t="s">
        <v>5130</v>
      </c>
      <c r="B2117" s="26">
        <v>41859</v>
      </c>
    </row>
    <row r="2118" spans="1:3">
      <c r="A2118" s="26" t="s">
        <v>5131</v>
      </c>
      <c r="B2118" s="26">
        <v>41859</v>
      </c>
    </row>
    <row r="2119" spans="1:3">
      <c r="A2119" s="26" t="s">
        <v>5132</v>
      </c>
      <c r="B2119" s="26">
        <v>41859</v>
      </c>
      <c r="C2119" s="26">
        <v>900</v>
      </c>
    </row>
    <row r="2120" spans="1:3">
      <c r="A2120" s="26" t="s">
        <v>5133</v>
      </c>
      <c r="B2120" s="26">
        <v>41859</v>
      </c>
      <c r="C2120" s="26">
        <v>400</v>
      </c>
    </row>
    <row r="2121" spans="1:3">
      <c r="A2121" s="26" t="s">
        <v>5134</v>
      </c>
      <c r="B2121" s="26">
        <v>41859</v>
      </c>
    </row>
    <row r="2122" spans="1:3">
      <c r="A2122" s="26" t="s">
        <v>5135</v>
      </c>
      <c r="B2122" s="26">
        <v>41859</v>
      </c>
    </row>
    <row r="2123" spans="1:3">
      <c r="A2123" s="26" t="s">
        <v>5136</v>
      </c>
      <c r="B2123" s="26">
        <v>41859</v>
      </c>
    </row>
    <row r="2124" spans="1:3">
      <c r="A2124" s="26" t="s">
        <v>5137</v>
      </c>
      <c r="B2124" s="26">
        <v>41859</v>
      </c>
    </row>
    <row r="2125" spans="1:3">
      <c r="A2125" s="26" t="s">
        <v>5138</v>
      </c>
      <c r="B2125" s="26">
        <v>41859</v>
      </c>
    </row>
    <row r="2126" spans="1:3">
      <c r="A2126" s="26" t="s">
        <v>5139</v>
      </c>
      <c r="B2126" s="26">
        <v>41859</v>
      </c>
    </row>
    <row r="2127" spans="1:3">
      <c r="A2127" s="26" t="s">
        <v>5140</v>
      </c>
      <c r="B2127" s="26">
        <v>41859</v>
      </c>
    </row>
    <row r="2128" spans="1:3">
      <c r="A2128" s="26" t="s">
        <v>5141</v>
      </c>
      <c r="B2128" s="26">
        <v>41859</v>
      </c>
    </row>
    <row r="2129" spans="1:3">
      <c r="A2129" s="26" t="s">
        <v>5142</v>
      </c>
      <c r="B2129" s="26">
        <v>41859</v>
      </c>
    </row>
    <row r="2130" spans="1:3">
      <c r="A2130" s="26" t="s">
        <v>5143</v>
      </c>
      <c r="B2130" s="26">
        <v>41859</v>
      </c>
      <c r="C2130" s="26">
        <v>900</v>
      </c>
    </row>
    <row r="2131" spans="1:3">
      <c r="A2131" s="26" t="s">
        <v>5144</v>
      </c>
      <c r="B2131" s="26">
        <v>41859</v>
      </c>
      <c r="C2131" s="26">
        <v>400</v>
      </c>
    </row>
    <row r="2132" spans="1:3">
      <c r="A2132" s="26" t="s">
        <v>5145</v>
      </c>
      <c r="B2132" s="26">
        <v>41859</v>
      </c>
    </row>
    <row r="2133" spans="1:3">
      <c r="A2133" s="26" t="s">
        <v>5146</v>
      </c>
      <c r="B2133" s="26">
        <v>41859</v>
      </c>
    </row>
    <row r="2134" spans="1:3">
      <c r="A2134" s="26" t="s">
        <v>5147</v>
      </c>
      <c r="B2134" s="26">
        <v>41859</v>
      </c>
    </row>
    <row r="2135" spans="1:3">
      <c r="A2135" s="26" t="s">
        <v>5148</v>
      </c>
      <c r="B2135" s="26">
        <v>41859</v>
      </c>
    </row>
    <row r="2136" spans="1:3">
      <c r="A2136" s="26" t="s">
        <v>5149</v>
      </c>
      <c r="B2136" s="26">
        <v>41859</v>
      </c>
    </row>
    <row r="2137" spans="1:3">
      <c r="A2137" s="26" t="s">
        <v>5150</v>
      </c>
      <c r="B2137" s="26">
        <v>41859</v>
      </c>
    </row>
    <row r="2138" spans="1:3">
      <c r="A2138" s="26" t="s">
        <v>5151</v>
      </c>
      <c r="B2138" s="26">
        <v>41859</v>
      </c>
    </row>
    <row r="2139" spans="1:3">
      <c r="A2139" s="26" t="s">
        <v>5152</v>
      </c>
      <c r="B2139" s="26">
        <v>41859</v>
      </c>
    </row>
    <row r="2140" spans="1:3">
      <c r="A2140" s="26" t="s">
        <v>5153</v>
      </c>
      <c r="B2140" s="26">
        <v>41859</v>
      </c>
    </row>
    <row r="2141" spans="1:3">
      <c r="A2141" s="26" t="s">
        <v>5154</v>
      </c>
      <c r="B2141" s="26">
        <v>41859</v>
      </c>
    </row>
    <row r="2142" spans="1:3">
      <c r="A2142" s="26" t="s">
        <v>5155</v>
      </c>
      <c r="B2142" s="26">
        <v>41859</v>
      </c>
    </row>
    <row r="2143" spans="1:3">
      <c r="A2143" s="26" t="s">
        <v>5156</v>
      </c>
      <c r="B2143" s="26">
        <v>41859</v>
      </c>
    </row>
    <row r="2144" spans="1:3">
      <c r="A2144" s="26" t="s">
        <v>5157</v>
      </c>
      <c r="B2144" s="26">
        <v>41859</v>
      </c>
    </row>
    <row r="2145" spans="1:3">
      <c r="A2145" s="26" t="s">
        <v>5158</v>
      </c>
      <c r="B2145" s="26">
        <v>41859</v>
      </c>
      <c r="C2145" s="26">
        <v>113</v>
      </c>
    </row>
    <row r="2146" spans="1:3">
      <c r="A2146" s="26" t="s">
        <v>5159</v>
      </c>
      <c r="B2146" s="26">
        <v>41859</v>
      </c>
      <c r="C2146" s="26">
        <v>303</v>
      </c>
    </row>
    <row r="2147" spans="1:3">
      <c r="A2147" s="26" t="s">
        <v>5160</v>
      </c>
      <c r="B2147" s="26">
        <v>41859</v>
      </c>
      <c r="C2147" s="26">
        <v>253</v>
      </c>
    </row>
    <row r="2148" spans="1:3">
      <c r="A2148" s="26" t="s">
        <v>5161</v>
      </c>
      <c r="B2148" s="26">
        <v>41859</v>
      </c>
      <c r="C2148" s="26">
        <v>204</v>
      </c>
    </row>
    <row r="2149" spans="1:3">
      <c r="A2149" s="26" t="s">
        <v>5162</v>
      </c>
      <c r="B2149" s="26">
        <v>41859</v>
      </c>
      <c r="C2149" s="26">
        <v>103</v>
      </c>
    </row>
    <row r="2150" spans="1:3">
      <c r="A2150" s="26" t="s">
        <v>5163</v>
      </c>
      <c r="B2150" s="26">
        <v>41859</v>
      </c>
    </row>
    <row r="2151" spans="1:3">
      <c r="A2151" s="26" t="s">
        <v>5164</v>
      </c>
      <c r="B2151" s="26">
        <v>41859</v>
      </c>
    </row>
    <row r="2152" spans="1:3">
      <c r="A2152" s="26" t="s">
        <v>5165</v>
      </c>
      <c r="B2152" s="26">
        <v>41859</v>
      </c>
    </row>
    <row r="2153" spans="1:3">
      <c r="A2153" s="26" t="s">
        <v>5166</v>
      </c>
      <c r="B2153" s="26">
        <v>41859</v>
      </c>
    </row>
    <row r="2154" spans="1:3">
      <c r="A2154" s="26" t="s">
        <v>5167</v>
      </c>
      <c r="B2154" s="26">
        <v>41859</v>
      </c>
    </row>
    <row r="2155" spans="1:3">
      <c r="A2155" s="26" t="s">
        <v>5168</v>
      </c>
      <c r="B2155" s="26">
        <v>41859</v>
      </c>
    </row>
    <row r="2156" spans="1:3">
      <c r="A2156" s="26" t="s">
        <v>5169</v>
      </c>
      <c r="B2156" s="26">
        <v>41859</v>
      </c>
      <c r="C2156" s="26">
        <v>195</v>
      </c>
    </row>
    <row r="2157" spans="1:3">
      <c r="A2157" s="26" t="s">
        <v>5170</v>
      </c>
      <c r="B2157" s="26">
        <v>41859</v>
      </c>
      <c r="C2157" s="26">
        <v>269</v>
      </c>
    </row>
    <row r="2158" spans="1:3">
      <c r="A2158" s="26" t="s">
        <v>5171</v>
      </c>
      <c r="B2158" s="26">
        <v>41859</v>
      </c>
      <c r="C2158" s="26">
        <v>305</v>
      </c>
    </row>
    <row r="2159" spans="1:3">
      <c r="A2159" s="26" t="s">
        <v>5172</v>
      </c>
      <c r="B2159" s="26">
        <v>41859</v>
      </c>
      <c r="C2159" s="26">
        <v>184</v>
      </c>
    </row>
    <row r="2160" spans="1:3">
      <c r="A2160" s="26" t="s">
        <v>5173</v>
      </c>
      <c r="B2160" s="26">
        <v>41859</v>
      </c>
      <c r="C2160" s="26">
        <v>185</v>
      </c>
    </row>
    <row r="2161" spans="1:3">
      <c r="A2161" s="26" t="s">
        <v>5174</v>
      </c>
      <c r="B2161" s="26">
        <v>41859</v>
      </c>
    </row>
    <row r="2162" spans="1:3">
      <c r="A2162" s="26" t="s">
        <v>5175</v>
      </c>
      <c r="B2162" s="26">
        <v>41859</v>
      </c>
    </row>
    <row r="2163" spans="1:3">
      <c r="A2163" s="26" t="s">
        <v>5176</v>
      </c>
      <c r="B2163" s="26">
        <v>41859</v>
      </c>
    </row>
    <row r="2164" spans="1:3">
      <c r="A2164" s="26" t="s">
        <v>5177</v>
      </c>
      <c r="B2164" s="26">
        <v>41859</v>
      </c>
    </row>
    <row r="2165" spans="1:3">
      <c r="A2165" s="26" t="s">
        <v>5178</v>
      </c>
      <c r="B2165" s="26">
        <v>41859</v>
      </c>
    </row>
    <row r="2166" spans="1:3">
      <c r="A2166" s="26" t="s">
        <v>5179</v>
      </c>
      <c r="B2166" s="26">
        <v>41859</v>
      </c>
    </row>
    <row r="2167" spans="1:3">
      <c r="A2167" s="26" t="s">
        <v>5180</v>
      </c>
      <c r="B2167" s="26">
        <v>41859</v>
      </c>
      <c r="C2167" s="26">
        <v>187</v>
      </c>
    </row>
    <row r="2168" spans="1:3">
      <c r="A2168" s="26" t="s">
        <v>5181</v>
      </c>
      <c r="B2168" s="26">
        <v>41859</v>
      </c>
      <c r="C2168" s="26">
        <v>235</v>
      </c>
    </row>
    <row r="2169" spans="1:3">
      <c r="A2169" s="26" t="s">
        <v>5182</v>
      </c>
      <c r="B2169" s="26">
        <v>41859</v>
      </c>
      <c r="C2169" s="26">
        <v>251</v>
      </c>
    </row>
    <row r="2170" spans="1:3">
      <c r="A2170" s="26" t="s">
        <v>5183</v>
      </c>
      <c r="B2170" s="26">
        <v>41859</v>
      </c>
      <c r="C2170" s="26">
        <v>94</v>
      </c>
    </row>
    <row r="2171" spans="1:3">
      <c r="A2171" s="26" t="s">
        <v>5184</v>
      </c>
      <c r="B2171" s="26">
        <v>41859</v>
      </c>
      <c r="C2171" s="26">
        <v>159</v>
      </c>
    </row>
    <row r="2172" spans="1:3">
      <c r="A2172" s="26" t="s">
        <v>5185</v>
      </c>
      <c r="B2172" s="26">
        <v>41859</v>
      </c>
    </row>
    <row r="2173" spans="1:3">
      <c r="A2173" s="26" t="s">
        <v>5186</v>
      </c>
      <c r="B2173" s="26">
        <v>41859</v>
      </c>
    </row>
    <row r="2174" spans="1:3">
      <c r="A2174" s="26" t="s">
        <v>5187</v>
      </c>
      <c r="B2174" s="26">
        <v>41859</v>
      </c>
    </row>
    <row r="2175" spans="1:3">
      <c r="A2175" s="26" t="s">
        <v>5188</v>
      </c>
      <c r="B2175" s="26">
        <v>41859</v>
      </c>
    </row>
    <row r="2176" spans="1:3">
      <c r="A2176" s="26" t="s">
        <v>5189</v>
      </c>
      <c r="B2176" s="26">
        <v>41859</v>
      </c>
    </row>
    <row r="2177" spans="1:3">
      <c r="A2177" s="26" t="s">
        <v>5190</v>
      </c>
      <c r="B2177" s="26">
        <v>41859</v>
      </c>
    </row>
    <row r="2178" spans="1:3">
      <c r="A2178" s="26" t="s">
        <v>5191</v>
      </c>
      <c r="B2178" s="26">
        <v>41859</v>
      </c>
    </row>
    <row r="2179" spans="1:3">
      <c r="A2179" s="26" t="s">
        <v>5192</v>
      </c>
      <c r="B2179" s="26">
        <v>41859</v>
      </c>
      <c r="C2179" s="26">
        <v>262</v>
      </c>
    </row>
    <row r="2180" spans="1:3">
      <c r="A2180" s="26" t="s">
        <v>5193</v>
      </c>
      <c r="B2180" s="26">
        <v>41859</v>
      </c>
      <c r="C2180" s="26">
        <v>363</v>
      </c>
    </row>
    <row r="2181" spans="1:3">
      <c r="A2181" s="26" t="s">
        <v>5194</v>
      </c>
      <c r="B2181" s="26">
        <v>41859</v>
      </c>
      <c r="C2181" s="26">
        <v>209</v>
      </c>
    </row>
    <row r="2182" spans="1:3">
      <c r="A2182" s="26" t="s">
        <v>5195</v>
      </c>
      <c r="B2182" s="26">
        <v>41859</v>
      </c>
      <c r="C2182" s="26">
        <v>210</v>
      </c>
    </row>
    <row r="2183" spans="1:3">
      <c r="A2183" s="26" t="s">
        <v>5196</v>
      </c>
      <c r="B2183" s="26">
        <v>41859</v>
      </c>
    </row>
    <row r="2184" spans="1:3">
      <c r="A2184" s="26" t="s">
        <v>5197</v>
      </c>
      <c r="B2184" s="26">
        <v>41859</v>
      </c>
    </row>
    <row r="2185" spans="1:3">
      <c r="A2185" s="26" t="s">
        <v>5198</v>
      </c>
      <c r="B2185" s="26">
        <v>41859</v>
      </c>
    </row>
    <row r="2186" spans="1:3">
      <c r="A2186" s="26" t="s">
        <v>5199</v>
      </c>
      <c r="B2186" s="26">
        <v>41859</v>
      </c>
    </row>
    <row r="2187" spans="1:3">
      <c r="A2187" s="26" t="s">
        <v>5200</v>
      </c>
      <c r="B2187" s="26">
        <v>41859</v>
      </c>
    </row>
    <row r="2188" spans="1:3">
      <c r="A2188" s="26" t="s">
        <v>5201</v>
      </c>
      <c r="B2188" s="26">
        <v>41859</v>
      </c>
    </row>
    <row r="2189" spans="1:3">
      <c r="A2189" s="26" t="s">
        <v>5202</v>
      </c>
      <c r="B2189" s="26">
        <v>41859</v>
      </c>
      <c r="C2189" s="26">
        <v>208</v>
      </c>
    </row>
    <row r="2190" spans="1:3">
      <c r="A2190" s="26" t="s">
        <v>5203</v>
      </c>
      <c r="B2190" s="26">
        <v>41859</v>
      </c>
      <c r="C2190" s="26">
        <v>262</v>
      </c>
    </row>
    <row r="2191" spans="1:3">
      <c r="A2191" s="26" t="s">
        <v>5204</v>
      </c>
      <c r="B2191" s="26">
        <v>41859</v>
      </c>
      <c r="C2191" s="26">
        <v>209</v>
      </c>
    </row>
    <row r="2192" spans="1:3">
      <c r="A2192" s="26" t="s">
        <v>5205</v>
      </c>
      <c r="B2192" s="26">
        <v>41859</v>
      </c>
      <c r="C2192" s="26">
        <v>207</v>
      </c>
    </row>
    <row r="2193" spans="1:3">
      <c r="A2193" s="26" t="s">
        <v>5206</v>
      </c>
      <c r="B2193" s="26">
        <v>41859</v>
      </c>
      <c r="C2193" s="26">
        <v>157</v>
      </c>
    </row>
    <row r="2194" spans="1:3">
      <c r="A2194" s="26" t="s">
        <v>5207</v>
      </c>
      <c r="B2194" s="26">
        <v>41859</v>
      </c>
    </row>
    <row r="2195" spans="1:3">
      <c r="A2195" s="26" t="s">
        <v>5208</v>
      </c>
      <c r="B2195" s="26">
        <v>41859</v>
      </c>
    </row>
    <row r="2196" spans="1:3">
      <c r="A2196" s="26" t="s">
        <v>5209</v>
      </c>
      <c r="B2196" s="26">
        <v>41859</v>
      </c>
    </row>
    <row r="2197" spans="1:3">
      <c r="A2197" s="26" t="s">
        <v>5210</v>
      </c>
      <c r="B2197" s="26">
        <v>41859</v>
      </c>
    </row>
    <row r="2198" spans="1:3">
      <c r="A2198" s="26" t="s">
        <v>5211</v>
      </c>
      <c r="B2198" s="26">
        <v>41859</v>
      </c>
    </row>
    <row r="2199" spans="1:3">
      <c r="A2199" s="26" t="s">
        <v>5212</v>
      </c>
      <c r="B2199" s="26">
        <v>41859</v>
      </c>
    </row>
    <row r="2200" spans="1:3">
      <c r="A2200" s="26" t="s">
        <v>5213</v>
      </c>
      <c r="B2200" s="26">
        <v>41859</v>
      </c>
    </row>
    <row r="2201" spans="1:3">
      <c r="A2201" s="26" t="s">
        <v>5214</v>
      </c>
      <c r="B2201" s="26">
        <v>41859</v>
      </c>
      <c r="C2201" s="26">
        <v>256</v>
      </c>
    </row>
    <row r="2202" spans="1:3">
      <c r="A2202" s="26" t="s">
        <v>5215</v>
      </c>
      <c r="B2202" s="26">
        <v>41859</v>
      </c>
      <c r="C2202" s="26">
        <v>355</v>
      </c>
    </row>
    <row r="2203" spans="1:3">
      <c r="A2203" s="26" t="s">
        <v>5216</v>
      </c>
      <c r="B2203" s="26">
        <v>41859</v>
      </c>
      <c r="C2203" s="26">
        <v>368</v>
      </c>
    </row>
    <row r="2204" spans="1:3">
      <c r="A2204" s="26" t="s">
        <v>5217</v>
      </c>
      <c r="B2204" s="26">
        <v>41859</v>
      </c>
      <c r="C2204" s="26">
        <v>265</v>
      </c>
    </row>
    <row r="2205" spans="1:3">
      <c r="A2205" s="26" t="s">
        <v>5218</v>
      </c>
      <c r="B2205" s="26">
        <v>41859</v>
      </c>
      <c r="C2205" s="26">
        <v>400</v>
      </c>
    </row>
    <row r="2206" spans="1:3">
      <c r="A2206" s="26" t="s">
        <v>5219</v>
      </c>
      <c r="B2206" s="26">
        <v>41859</v>
      </c>
    </row>
    <row r="2207" spans="1:3">
      <c r="A2207" s="26" t="s">
        <v>5220</v>
      </c>
      <c r="B2207" s="26">
        <v>41859</v>
      </c>
    </row>
    <row r="2208" spans="1:3">
      <c r="A2208" s="26" t="s">
        <v>5221</v>
      </c>
      <c r="B2208" s="26">
        <v>41859</v>
      </c>
    </row>
    <row r="2209" spans="1:3">
      <c r="A2209" s="26" t="s">
        <v>5222</v>
      </c>
      <c r="B2209" s="26">
        <v>41859</v>
      </c>
    </row>
    <row r="2210" spans="1:3">
      <c r="A2210" s="26" t="s">
        <v>5223</v>
      </c>
      <c r="B2210" s="26">
        <v>41859</v>
      </c>
    </row>
    <row r="2211" spans="1:3">
      <c r="A2211" s="26" t="s">
        <v>5224</v>
      </c>
      <c r="B2211" s="26">
        <v>41859</v>
      </c>
    </row>
    <row r="2212" spans="1:3">
      <c r="A2212" s="26" t="s">
        <v>5225</v>
      </c>
      <c r="B2212" s="26">
        <v>41859</v>
      </c>
    </row>
    <row r="2213" spans="1:3">
      <c r="A2213" s="26" t="s">
        <v>5226</v>
      </c>
      <c r="B2213" s="26">
        <v>41859</v>
      </c>
    </row>
    <row r="2214" spans="1:3">
      <c r="A2214" s="26" t="s">
        <v>5227</v>
      </c>
      <c r="B2214" s="26">
        <v>41859</v>
      </c>
    </row>
    <row r="2215" spans="1:3">
      <c r="A2215" s="26" t="s">
        <v>5228</v>
      </c>
      <c r="B2215" s="26">
        <v>41859</v>
      </c>
    </row>
    <row r="2216" spans="1:3">
      <c r="A2216" s="26" t="s">
        <v>5229</v>
      </c>
      <c r="B2216" s="26">
        <v>41863</v>
      </c>
    </row>
    <row r="2217" spans="1:3">
      <c r="A2217" s="26" t="s">
        <v>5230</v>
      </c>
      <c r="B2217" s="26">
        <v>41863</v>
      </c>
      <c r="C2217" s="26">
        <v>100</v>
      </c>
    </row>
    <row r="2218" spans="1:3">
      <c r="A2218" s="26" t="s">
        <v>5231</v>
      </c>
      <c r="B2218" s="26">
        <v>41863</v>
      </c>
    </row>
    <row r="2219" spans="1:3">
      <c r="A2219" s="26" t="s">
        <v>5232</v>
      </c>
      <c r="B2219" s="26">
        <v>41863</v>
      </c>
      <c r="C2219" s="26">
        <v>50</v>
      </c>
    </row>
    <row r="2220" spans="1:3">
      <c r="A2220" s="26" t="s">
        <v>5233</v>
      </c>
      <c r="B2220" s="26">
        <v>41863</v>
      </c>
      <c r="C2220" s="26">
        <v>100</v>
      </c>
    </row>
    <row r="2221" spans="1:3">
      <c r="A2221" s="26" t="s">
        <v>5234</v>
      </c>
      <c r="B2221" s="26">
        <v>41863</v>
      </c>
    </row>
    <row r="2222" spans="1:3">
      <c r="A2222" s="26" t="s">
        <v>5235</v>
      </c>
      <c r="B2222" s="26">
        <v>41863</v>
      </c>
    </row>
    <row r="2223" spans="1:3">
      <c r="A2223" s="26" t="s">
        <v>5236</v>
      </c>
      <c r="B2223" s="26">
        <v>41863</v>
      </c>
    </row>
    <row r="2224" spans="1:3">
      <c r="A2224" s="26" t="s">
        <v>5237</v>
      </c>
      <c r="B2224" s="26">
        <v>41863</v>
      </c>
    </row>
    <row r="2225" spans="1:3">
      <c r="A2225" s="26" t="s">
        <v>5238</v>
      </c>
      <c r="B2225" s="26">
        <v>41863</v>
      </c>
    </row>
    <row r="2226" spans="1:3">
      <c r="A2226" s="26" t="s">
        <v>5239</v>
      </c>
      <c r="B2226" s="26">
        <v>41863</v>
      </c>
    </row>
    <row r="2227" spans="1:3">
      <c r="A2227" s="26" t="s">
        <v>5240</v>
      </c>
      <c r="B2227" s="26">
        <v>41863</v>
      </c>
    </row>
    <row r="2228" spans="1:3">
      <c r="A2228" s="26" t="s">
        <v>5241</v>
      </c>
      <c r="B2228" s="26">
        <v>41863</v>
      </c>
      <c r="C2228" s="26">
        <v>100</v>
      </c>
    </row>
    <row r="2229" spans="1:3">
      <c r="A2229" s="26" t="s">
        <v>5242</v>
      </c>
      <c r="B2229" s="26">
        <v>41863</v>
      </c>
    </row>
    <row r="2230" spans="1:3">
      <c r="A2230" s="26" t="s">
        <v>5243</v>
      </c>
      <c r="B2230" s="26">
        <v>41863</v>
      </c>
    </row>
    <row r="2231" spans="1:3">
      <c r="A2231" s="26" t="s">
        <v>5244</v>
      </c>
      <c r="B2231" s="26">
        <v>41863</v>
      </c>
    </row>
    <row r="2232" spans="1:3">
      <c r="A2232" s="26" t="s">
        <v>5245</v>
      </c>
      <c r="B2232" s="26">
        <v>41863</v>
      </c>
    </row>
    <row r="2233" spans="1:3">
      <c r="A2233" s="26" t="s">
        <v>5246</v>
      </c>
      <c r="B2233" s="26">
        <v>41863</v>
      </c>
    </row>
    <row r="2234" spans="1:3">
      <c r="A2234" s="26" t="s">
        <v>5247</v>
      </c>
      <c r="B2234" s="26">
        <v>41863</v>
      </c>
    </row>
    <row r="2235" spans="1:3">
      <c r="A2235" s="26" t="s">
        <v>5248</v>
      </c>
      <c r="B2235" s="26">
        <v>41863</v>
      </c>
    </row>
    <row r="2236" spans="1:3">
      <c r="A2236" s="26" t="s">
        <v>5249</v>
      </c>
      <c r="B2236" s="26">
        <v>41863</v>
      </c>
    </row>
    <row r="2237" spans="1:3">
      <c r="A2237" s="26" t="s">
        <v>5250</v>
      </c>
      <c r="B2237" s="26">
        <v>41863</v>
      </c>
    </row>
    <row r="2238" spans="1:3">
      <c r="A2238" s="26" t="s">
        <v>5251</v>
      </c>
      <c r="B2238" s="26">
        <v>41863</v>
      </c>
    </row>
    <row r="2239" spans="1:3">
      <c r="A2239" s="26" t="s">
        <v>5252</v>
      </c>
      <c r="B2239" s="26">
        <v>41863</v>
      </c>
    </row>
    <row r="2240" spans="1:3">
      <c r="A2240" s="26" t="s">
        <v>5253</v>
      </c>
      <c r="B2240" s="26">
        <v>41863</v>
      </c>
      <c r="C2240" s="26">
        <v>449</v>
      </c>
    </row>
    <row r="2241" spans="1:3">
      <c r="A2241" s="26" t="s">
        <v>5254</v>
      </c>
      <c r="B2241" s="26">
        <v>41863</v>
      </c>
      <c r="C2241" s="26">
        <v>50</v>
      </c>
    </row>
    <row r="2242" spans="1:3">
      <c r="A2242" s="26" t="s">
        <v>5255</v>
      </c>
      <c r="B2242" s="26">
        <v>41863</v>
      </c>
      <c r="C2242" s="26">
        <v>100</v>
      </c>
    </row>
    <row r="2243" spans="1:3">
      <c r="A2243" s="26" t="s">
        <v>5256</v>
      </c>
      <c r="B2243" s="26">
        <v>41863</v>
      </c>
    </row>
    <row r="2244" spans="1:3">
      <c r="A2244" s="26" t="s">
        <v>5257</v>
      </c>
      <c r="B2244" s="26">
        <v>41863</v>
      </c>
    </row>
    <row r="2245" spans="1:3">
      <c r="A2245" s="26" t="s">
        <v>5258</v>
      </c>
      <c r="B2245" s="26">
        <v>41863</v>
      </c>
    </row>
    <row r="2246" spans="1:3">
      <c r="A2246" s="26" t="s">
        <v>5259</v>
      </c>
      <c r="B2246" s="26">
        <v>41863</v>
      </c>
    </row>
    <row r="2247" spans="1:3">
      <c r="A2247" s="26" t="s">
        <v>5260</v>
      </c>
      <c r="B2247" s="26">
        <v>41863</v>
      </c>
    </row>
    <row r="2248" spans="1:3">
      <c r="A2248" s="26" t="s">
        <v>5261</v>
      </c>
      <c r="B2248" s="26">
        <v>41863</v>
      </c>
    </row>
    <row r="2249" spans="1:3">
      <c r="A2249" s="26" t="s">
        <v>5262</v>
      </c>
      <c r="B2249" s="26">
        <v>41863</v>
      </c>
      <c r="C2249" s="26">
        <v>100</v>
      </c>
    </row>
    <row r="2250" spans="1:3">
      <c r="A2250" s="26" t="s">
        <v>5263</v>
      </c>
      <c r="B2250" s="26">
        <v>41863</v>
      </c>
    </row>
    <row r="2251" spans="1:3">
      <c r="A2251" s="26" t="s">
        <v>5264</v>
      </c>
      <c r="B2251" s="26">
        <v>41863</v>
      </c>
    </row>
    <row r="2252" spans="1:3">
      <c r="A2252" s="26" t="s">
        <v>5265</v>
      </c>
      <c r="B2252" s="26">
        <v>41863</v>
      </c>
    </row>
    <row r="2253" spans="1:3">
      <c r="A2253" s="26" t="s">
        <v>5266</v>
      </c>
      <c r="B2253" s="26">
        <v>41863</v>
      </c>
    </row>
    <row r="2254" spans="1:3">
      <c r="A2254" s="26" t="s">
        <v>5267</v>
      </c>
      <c r="B2254" s="26">
        <v>41863</v>
      </c>
    </row>
    <row r="2255" spans="1:3">
      <c r="A2255" s="26" t="s">
        <v>5268</v>
      </c>
      <c r="B2255" s="26">
        <v>41863</v>
      </c>
    </row>
    <row r="2256" spans="1:3">
      <c r="A2256" s="26" t="s">
        <v>5269</v>
      </c>
      <c r="B2256" s="26">
        <v>41863</v>
      </c>
    </row>
    <row r="2257" spans="1:3">
      <c r="A2257" s="26" t="s">
        <v>5270</v>
      </c>
      <c r="B2257" s="26">
        <v>41863</v>
      </c>
    </row>
    <row r="2258" spans="1:3">
      <c r="A2258" s="26" t="s">
        <v>5271</v>
      </c>
      <c r="B2258" s="26">
        <v>41863</v>
      </c>
    </row>
    <row r="2259" spans="1:3">
      <c r="A2259" s="26" t="s">
        <v>5272</v>
      </c>
      <c r="B2259" s="26">
        <v>41863</v>
      </c>
    </row>
    <row r="2260" spans="1:3">
      <c r="A2260" s="26" t="s">
        <v>5273</v>
      </c>
      <c r="B2260" s="26">
        <v>41863</v>
      </c>
      <c r="C2260" s="26">
        <v>100</v>
      </c>
    </row>
    <row r="2261" spans="1:3">
      <c r="A2261" s="26" t="s">
        <v>5274</v>
      </c>
      <c r="B2261" s="26">
        <v>41863</v>
      </c>
    </row>
    <row r="2262" spans="1:3">
      <c r="A2262" s="26" t="s">
        <v>5275</v>
      </c>
      <c r="B2262" s="26">
        <v>41863</v>
      </c>
    </row>
    <row r="2263" spans="1:3">
      <c r="A2263" s="26" t="s">
        <v>5276</v>
      </c>
      <c r="B2263" s="26">
        <v>41863</v>
      </c>
    </row>
    <row r="2264" spans="1:3">
      <c r="A2264" s="26" t="s">
        <v>5277</v>
      </c>
      <c r="B2264" s="26">
        <v>41863</v>
      </c>
    </row>
    <row r="2265" spans="1:3">
      <c r="A2265" s="26" t="s">
        <v>5278</v>
      </c>
      <c r="B2265" s="26">
        <v>41863</v>
      </c>
    </row>
    <row r="2266" spans="1:3">
      <c r="A2266" s="26" t="s">
        <v>5279</v>
      </c>
      <c r="B2266" s="26">
        <v>41863</v>
      </c>
    </row>
    <row r="2267" spans="1:3">
      <c r="A2267" s="26" t="s">
        <v>5280</v>
      </c>
      <c r="B2267" s="26">
        <v>41863</v>
      </c>
    </row>
    <row r="2268" spans="1:3">
      <c r="A2268" s="26" t="s">
        <v>5281</v>
      </c>
      <c r="B2268" s="26">
        <v>41863</v>
      </c>
    </row>
    <row r="2269" spans="1:3">
      <c r="A2269" s="26" t="s">
        <v>5282</v>
      </c>
      <c r="B2269" s="26">
        <v>41863</v>
      </c>
    </row>
    <row r="2270" spans="1:3">
      <c r="A2270" s="26" t="s">
        <v>5283</v>
      </c>
      <c r="B2270" s="26">
        <v>41863</v>
      </c>
    </row>
    <row r="2271" spans="1:3">
      <c r="A2271" s="26" t="s">
        <v>5284</v>
      </c>
      <c r="B2271" s="26">
        <v>41863</v>
      </c>
      <c r="C2271" s="26">
        <v>100</v>
      </c>
    </row>
    <row r="2272" spans="1:3">
      <c r="A2272" s="26" t="s">
        <v>5285</v>
      </c>
      <c r="B2272" s="26">
        <v>41863</v>
      </c>
    </row>
    <row r="2273" spans="1:3">
      <c r="A2273" s="26" t="s">
        <v>5286</v>
      </c>
      <c r="B2273" s="26">
        <v>41863</v>
      </c>
    </row>
    <row r="2274" spans="1:3">
      <c r="A2274" s="26" t="s">
        <v>5287</v>
      </c>
      <c r="B2274" s="26">
        <v>41863</v>
      </c>
    </row>
    <row r="2275" spans="1:3">
      <c r="A2275" s="26" t="s">
        <v>5288</v>
      </c>
      <c r="B2275" s="26">
        <v>41863</v>
      </c>
    </row>
    <row r="2276" spans="1:3">
      <c r="A2276" s="26" t="s">
        <v>5289</v>
      </c>
      <c r="B2276" s="26">
        <v>41863</v>
      </c>
    </row>
    <row r="2277" spans="1:3">
      <c r="A2277" s="26" t="s">
        <v>5290</v>
      </c>
      <c r="B2277" s="26">
        <v>41863</v>
      </c>
    </row>
    <row r="2278" spans="1:3">
      <c r="A2278" s="26" t="s">
        <v>5291</v>
      </c>
      <c r="B2278" s="26">
        <v>41863</v>
      </c>
    </row>
    <row r="2279" spans="1:3">
      <c r="A2279" s="26" t="s">
        <v>5292</v>
      </c>
      <c r="B2279" s="26">
        <v>41863</v>
      </c>
    </row>
    <row r="2280" spans="1:3">
      <c r="A2280" s="26" t="s">
        <v>5293</v>
      </c>
      <c r="B2280" s="26">
        <v>41863</v>
      </c>
    </row>
    <row r="2281" spans="1:3">
      <c r="A2281" s="26" t="s">
        <v>5294</v>
      </c>
      <c r="B2281" s="26">
        <v>41863</v>
      </c>
    </row>
    <row r="2282" spans="1:3">
      <c r="A2282" s="26" t="s">
        <v>5295</v>
      </c>
      <c r="B2282" s="26">
        <v>41863</v>
      </c>
      <c r="C2282" s="26">
        <v>800</v>
      </c>
    </row>
    <row r="2283" spans="1:3">
      <c r="A2283" s="26" t="s">
        <v>5296</v>
      </c>
      <c r="B2283" s="26">
        <v>41863</v>
      </c>
    </row>
    <row r="2284" spans="1:3">
      <c r="A2284" s="26" t="s">
        <v>5297</v>
      </c>
      <c r="B2284" s="26">
        <v>41863</v>
      </c>
    </row>
    <row r="2285" spans="1:3">
      <c r="A2285" s="26" t="s">
        <v>5298</v>
      </c>
      <c r="B2285" s="26">
        <v>41863</v>
      </c>
    </row>
    <row r="2286" spans="1:3">
      <c r="A2286" s="26" t="s">
        <v>5299</v>
      </c>
      <c r="B2286" s="26">
        <v>41863</v>
      </c>
    </row>
    <row r="2287" spans="1:3">
      <c r="A2287" s="26" t="s">
        <v>5300</v>
      </c>
      <c r="B2287" s="26">
        <v>41863</v>
      </c>
    </row>
    <row r="2288" spans="1:3">
      <c r="A2288" s="26" t="s">
        <v>5301</v>
      </c>
      <c r="B2288" s="26">
        <v>41863</v>
      </c>
    </row>
    <row r="2289" spans="1:3">
      <c r="A2289" s="26" t="s">
        <v>5302</v>
      </c>
      <c r="B2289" s="26">
        <v>41863</v>
      </c>
    </row>
    <row r="2290" spans="1:3">
      <c r="A2290" s="26" t="s">
        <v>5303</v>
      </c>
      <c r="B2290" s="26">
        <v>41863</v>
      </c>
    </row>
    <row r="2291" spans="1:3">
      <c r="A2291" s="26" t="s">
        <v>5304</v>
      </c>
      <c r="B2291" s="26">
        <v>41863</v>
      </c>
    </row>
    <row r="2292" spans="1:3">
      <c r="A2292" s="26" t="s">
        <v>5305</v>
      </c>
      <c r="B2292" s="26">
        <v>41863</v>
      </c>
    </row>
    <row r="2293" spans="1:3">
      <c r="A2293" s="26" t="s">
        <v>5306</v>
      </c>
      <c r="B2293" s="26">
        <v>41863</v>
      </c>
      <c r="C2293" s="26">
        <v>100</v>
      </c>
    </row>
    <row r="2294" spans="1:3">
      <c r="A2294" s="26" t="s">
        <v>5307</v>
      </c>
      <c r="B2294" s="26">
        <v>41863</v>
      </c>
    </row>
    <row r="2295" spans="1:3">
      <c r="A2295" s="26" t="s">
        <v>5308</v>
      </c>
      <c r="B2295" s="26">
        <v>41863</v>
      </c>
    </row>
    <row r="2296" spans="1:3">
      <c r="A2296" s="26" t="s">
        <v>5309</v>
      </c>
      <c r="B2296" s="26">
        <v>41863</v>
      </c>
    </row>
    <row r="2297" spans="1:3">
      <c r="A2297" s="26" t="s">
        <v>5310</v>
      </c>
      <c r="B2297" s="26">
        <v>41863</v>
      </c>
    </row>
    <row r="2298" spans="1:3">
      <c r="A2298" s="26" t="s">
        <v>5311</v>
      </c>
      <c r="B2298" s="26">
        <v>41863</v>
      </c>
    </row>
    <row r="2299" spans="1:3">
      <c r="A2299" s="26" t="s">
        <v>5312</v>
      </c>
      <c r="B2299" s="26">
        <v>41863</v>
      </c>
    </row>
    <row r="2300" spans="1:3">
      <c r="A2300" s="26" t="s">
        <v>5313</v>
      </c>
      <c r="B2300" s="26">
        <v>41863</v>
      </c>
    </row>
    <row r="2301" spans="1:3">
      <c r="A2301" s="26" t="s">
        <v>5314</v>
      </c>
      <c r="B2301" s="26">
        <v>41863</v>
      </c>
    </row>
    <row r="2302" spans="1:3">
      <c r="A2302" s="26" t="s">
        <v>5315</v>
      </c>
      <c r="B2302" s="26">
        <v>41863</v>
      </c>
    </row>
    <row r="2303" spans="1:3">
      <c r="A2303" s="26" t="s">
        <v>5316</v>
      </c>
      <c r="B2303" s="26">
        <v>41863</v>
      </c>
    </row>
    <row r="2304" spans="1:3">
      <c r="A2304" s="26" t="s">
        <v>5317</v>
      </c>
      <c r="B2304" s="26">
        <v>41863</v>
      </c>
      <c r="C2304" s="26">
        <v>2100</v>
      </c>
    </row>
    <row r="2305" spans="1:3">
      <c r="A2305" s="26" t="s">
        <v>5318</v>
      </c>
      <c r="B2305" s="26">
        <v>41863</v>
      </c>
    </row>
    <row r="2306" spans="1:3">
      <c r="A2306" s="26" t="s">
        <v>5319</v>
      </c>
      <c r="B2306" s="26">
        <v>41863</v>
      </c>
    </row>
    <row r="2307" spans="1:3">
      <c r="A2307" s="26" t="s">
        <v>5320</v>
      </c>
      <c r="B2307" s="26">
        <v>41863</v>
      </c>
    </row>
    <row r="2308" spans="1:3">
      <c r="A2308" s="26" t="s">
        <v>5321</v>
      </c>
      <c r="B2308" s="26">
        <v>41863</v>
      </c>
    </row>
    <row r="2309" spans="1:3">
      <c r="A2309" s="26" t="s">
        <v>5322</v>
      </c>
      <c r="B2309" s="26">
        <v>41863</v>
      </c>
    </row>
    <row r="2310" spans="1:3">
      <c r="A2310" s="26" t="s">
        <v>5323</v>
      </c>
      <c r="B2310" s="26">
        <v>41863</v>
      </c>
    </row>
    <row r="2311" spans="1:3">
      <c r="A2311" s="26" t="s">
        <v>5324</v>
      </c>
      <c r="B2311" s="26">
        <v>41863</v>
      </c>
    </row>
    <row r="2312" spans="1:3">
      <c r="A2312" s="26" t="s">
        <v>5325</v>
      </c>
      <c r="B2312" s="26">
        <v>41863</v>
      </c>
    </row>
    <row r="2313" spans="1:3">
      <c r="A2313" s="26" t="s">
        <v>5326</v>
      </c>
      <c r="B2313" s="26">
        <v>41863</v>
      </c>
    </row>
    <row r="2314" spans="1:3">
      <c r="A2314" s="26" t="s">
        <v>5327</v>
      </c>
      <c r="B2314" s="26">
        <v>41863</v>
      </c>
    </row>
    <row r="2315" spans="1:3">
      <c r="A2315" s="26" t="s">
        <v>5328</v>
      </c>
      <c r="B2315" s="26">
        <v>41863</v>
      </c>
      <c r="C2315" s="26">
        <v>1000</v>
      </c>
    </row>
    <row r="2316" spans="1:3">
      <c r="A2316" s="26" t="s">
        <v>5329</v>
      </c>
      <c r="B2316" s="26">
        <v>41863</v>
      </c>
    </row>
    <row r="2317" spans="1:3">
      <c r="A2317" s="26" t="s">
        <v>5330</v>
      </c>
      <c r="B2317" s="26">
        <v>41863</v>
      </c>
    </row>
    <row r="2318" spans="1:3">
      <c r="A2318" s="26" t="s">
        <v>5331</v>
      </c>
      <c r="B2318" s="26">
        <v>41863</v>
      </c>
    </row>
    <row r="2319" spans="1:3">
      <c r="A2319" s="26" t="s">
        <v>5332</v>
      </c>
      <c r="B2319" s="26">
        <v>41863</v>
      </c>
    </row>
    <row r="2320" spans="1:3">
      <c r="A2320" s="26" t="s">
        <v>5333</v>
      </c>
      <c r="B2320" s="26">
        <v>41863</v>
      </c>
    </row>
    <row r="2321" spans="1:3">
      <c r="A2321" s="26" t="s">
        <v>5334</v>
      </c>
      <c r="B2321" s="26">
        <v>41863</v>
      </c>
    </row>
    <row r="2322" spans="1:3">
      <c r="A2322" s="26" t="s">
        <v>5335</v>
      </c>
      <c r="B2322" s="26">
        <v>41863</v>
      </c>
    </row>
    <row r="2323" spans="1:3">
      <c r="A2323" s="26" t="s">
        <v>5336</v>
      </c>
      <c r="B2323" s="26">
        <v>41863</v>
      </c>
    </row>
    <row r="2324" spans="1:3">
      <c r="A2324" s="26" t="s">
        <v>5337</v>
      </c>
      <c r="B2324" s="26">
        <v>41863</v>
      </c>
    </row>
    <row r="2325" spans="1:3">
      <c r="A2325" s="26" t="s">
        <v>5338</v>
      </c>
      <c r="B2325" s="26">
        <v>41863</v>
      </c>
    </row>
    <row r="2326" spans="1:3">
      <c r="A2326" s="26" t="s">
        <v>5339</v>
      </c>
      <c r="B2326" s="26">
        <v>41863</v>
      </c>
    </row>
    <row r="2327" spans="1:3">
      <c r="A2327" s="26" t="s">
        <v>5340</v>
      </c>
      <c r="B2327" s="26">
        <v>41863</v>
      </c>
    </row>
    <row r="2328" spans="1:3">
      <c r="A2328" s="26" t="s">
        <v>5341</v>
      </c>
      <c r="B2328" s="26">
        <v>41863</v>
      </c>
      <c r="C2328" s="26">
        <v>100</v>
      </c>
    </row>
    <row r="2329" spans="1:3">
      <c r="A2329" s="26" t="s">
        <v>5342</v>
      </c>
      <c r="B2329" s="26">
        <v>41863</v>
      </c>
      <c r="C2329" s="26">
        <v>100</v>
      </c>
    </row>
    <row r="2330" spans="1:3">
      <c r="A2330" s="26" t="s">
        <v>5343</v>
      </c>
      <c r="B2330" s="26">
        <v>41863</v>
      </c>
    </row>
    <row r="2331" spans="1:3">
      <c r="A2331" s="26" t="s">
        <v>5344</v>
      </c>
      <c r="B2331" s="26">
        <v>41863</v>
      </c>
    </row>
    <row r="2332" spans="1:3">
      <c r="A2332" s="26" t="s">
        <v>5345</v>
      </c>
      <c r="B2332" s="26">
        <v>41863</v>
      </c>
    </row>
    <row r="2333" spans="1:3">
      <c r="A2333" s="26" t="s">
        <v>5346</v>
      </c>
      <c r="B2333" s="26">
        <v>41863</v>
      </c>
    </row>
    <row r="2334" spans="1:3">
      <c r="A2334" s="26" t="s">
        <v>5347</v>
      </c>
      <c r="B2334" s="26">
        <v>41863</v>
      </c>
    </row>
    <row r="2335" spans="1:3">
      <c r="A2335" s="26" t="s">
        <v>5348</v>
      </c>
      <c r="B2335" s="26">
        <v>41863</v>
      </c>
    </row>
    <row r="2336" spans="1:3">
      <c r="A2336" s="26" t="s">
        <v>5349</v>
      </c>
      <c r="B2336" s="26">
        <v>41863</v>
      </c>
    </row>
    <row r="2337" spans="1:3">
      <c r="A2337" s="26" t="s">
        <v>5350</v>
      </c>
      <c r="B2337" s="26">
        <v>41863</v>
      </c>
    </row>
    <row r="2338" spans="1:3">
      <c r="A2338" s="26" t="s">
        <v>5351</v>
      </c>
      <c r="B2338" s="26">
        <v>41863</v>
      </c>
      <c r="C2338" s="26">
        <v>150</v>
      </c>
    </row>
    <row r="2339" spans="1:3">
      <c r="A2339" s="26" t="s">
        <v>5352</v>
      </c>
      <c r="B2339" s="26">
        <v>41863</v>
      </c>
      <c r="C2339" s="26">
        <v>250</v>
      </c>
    </row>
    <row r="2340" spans="1:3">
      <c r="A2340" s="26" t="s">
        <v>5353</v>
      </c>
      <c r="B2340" s="26">
        <v>41863</v>
      </c>
      <c r="C2340" s="26">
        <v>250</v>
      </c>
    </row>
    <row r="2341" spans="1:3">
      <c r="A2341" s="26" t="s">
        <v>5354</v>
      </c>
      <c r="B2341" s="26">
        <v>41863</v>
      </c>
      <c r="C2341" s="26">
        <v>150</v>
      </c>
    </row>
    <row r="2342" spans="1:3">
      <c r="A2342" s="26" t="s">
        <v>5355</v>
      </c>
      <c r="B2342" s="26">
        <v>41863</v>
      </c>
    </row>
    <row r="2343" spans="1:3">
      <c r="A2343" s="26" t="s">
        <v>5356</v>
      </c>
      <c r="B2343" s="26">
        <v>41863</v>
      </c>
    </row>
    <row r="2344" spans="1:3">
      <c r="A2344" s="26" t="s">
        <v>5357</v>
      </c>
      <c r="B2344" s="26">
        <v>41863</v>
      </c>
    </row>
    <row r="2345" spans="1:3">
      <c r="A2345" s="26" t="s">
        <v>5358</v>
      </c>
      <c r="B2345" s="26">
        <v>41863</v>
      </c>
    </row>
    <row r="2346" spans="1:3">
      <c r="A2346" s="26" t="s">
        <v>5359</v>
      </c>
      <c r="B2346" s="26">
        <v>41863</v>
      </c>
    </row>
    <row r="2347" spans="1:3">
      <c r="A2347" s="26" t="s">
        <v>5360</v>
      </c>
      <c r="B2347" s="26">
        <v>41863</v>
      </c>
    </row>
    <row r="2348" spans="1:3">
      <c r="A2348" s="26" t="s">
        <v>5361</v>
      </c>
      <c r="B2348" s="26">
        <v>41863</v>
      </c>
    </row>
    <row r="2349" spans="1:3">
      <c r="A2349" s="26" t="s">
        <v>5362</v>
      </c>
      <c r="B2349" s="26">
        <v>41863</v>
      </c>
      <c r="C2349" s="26">
        <v>250</v>
      </c>
    </row>
    <row r="2350" spans="1:3">
      <c r="A2350" s="26" t="s">
        <v>5363</v>
      </c>
      <c r="B2350" s="26">
        <v>41863</v>
      </c>
      <c r="C2350" s="26">
        <v>349</v>
      </c>
    </row>
    <row r="2351" spans="1:3">
      <c r="A2351" s="26" t="s">
        <v>5364</v>
      </c>
      <c r="B2351" s="26">
        <v>41863</v>
      </c>
      <c r="C2351" s="26">
        <v>350</v>
      </c>
    </row>
    <row r="2352" spans="1:3">
      <c r="A2352" s="26" t="s">
        <v>5365</v>
      </c>
      <c r="B2352" s="26">
        <v>41863</v>
      </c>
      <c r="C2352" s="26">
        <v>250</v>
      </c>
    </row>
    <row r="2353" spans="1:3">
      <c r="A2353" s="26" t="s">
        <v>5366</v>
      </c>
      <c r="B2353" s="26">
        <v>41863</v>
      </c>
    </row>
    <row r="2354" spans="1:3">
      <c r="A2354" s="26" t="s">
        <v>5367</v>
      </c>
      <c r="B2354" s="26">
        <v>41863</v>
      </c>
    </row>
    <row r="2355" spans="1:3">
      <c r="A2355" s="26" t="s">
        <v>5368</v>
      </c>
      <c r="B2355" s="26">
        <v>41863</v>
      </c>
    </row>
    <row r="2356" spans="1:3">
      <c r="A2356" s="26" t="s">
        <v>5369</v>
      </c>
      <c r="B2356" s="26">
        <v>41863</v>
      </c>
    </row>
    <row r="2357" spans="1:3">
      <c r="A2357" s="26" t="s">
        <v>5370</v>
      </c>
      <c r="B2357" s="26">
        <v>41863</v>
      </c>
    </row>
    <row r="2358" spans="1:3">
      <c r="A2358" s="26" t="s">
        <v>5371</v>
      </c>
      <c r="B2358" s="26">
        <v>41863</v>
      </c>
    </row>
    <row r="2359" spans="1:3">
      <c r="A2359" s="26" t="s">
        <v>5372</v>
      </c>
      <c r="B2359" s="26">
        <v>41863</v>
      </c>
    </row>
    <row r="2360" spans="1:3">
      <c r="A2360" s="26" t="s">
        <v>5373</v>
      </c>
      <c r="B2360" s="26">
        <v>41863</v>
      </c>
      <c r="C2360" s="26">
        <v>300</v>
      </c>
    </row>
    <row r="2361" spans="1:3">
      <c r="A2361" s="26" t="s">
        <v>5374</v>
      </c>
      <c r="B2361" s="26">
        <v>41863</v>
      </c>
      <c r="C2361" s="26">
        <v>450</v>
      </c>
    </row>
    <row r="2362" spans="1:3">
      <c r="A2362" s="26" t="s">
        <v>5375</v>
      </c>
      <c r="B2362" s="26">
        <v>41863</v>
      </c>
      <c r="C2362" s="26">
        <v>450</v>
      </c>
    </row>
    <row r="2363" spans="1:3">
      <c r="A2363" s="26" t="s">
        <v>5376</v>
      </c>
      <c r="B2363" s="26">
        <v>41863</v>
      </c>
      <c r="C2363" s="26">
        <v>300</v>
      </c>
    </row>
    <row r="2364" spans="1:3">
      <c r="A2364" s="26" t="s">
        <v>5377</v>
      </c>
      <c r="B2364" s="26">
        <v>41863</v>
      </c>
    </row>
    <row r="2365" spans="1:3">
      <c r="A2365" s="26" t="s">
        <v>5378</v>
      </c>
      <c r="B2365" s="26">
        <v>41863</v>
      </c>
    </row>
    <row r="2366" spans="1:3">
      <c r="A2366" s="26" t="s">
        <v>5379</v>
      </c>
      <c r="B2366" s="26">
        <v>41863</v>
      </c>
    </row>
    <row r="2367" spans="1:3">
      <c r="A2367" s="26" t="s">
        <v>5380</v>
      </c>
      <c r="B2367" s="26">
        <v>41863</v>
      </c>
    </row>
    <row r="2368" spans="1:3">
      <c r="A2368" s="26" t="s">
        <v>5381</v>
      </c>
      <c r="B2368" s="26">
        <v>41863</v>
      </c>
    </row>
    <row r="2369" spans="1:3">
      <c r="A2369" s="26" t="s">
        <v>5382</v>
      </c>
      <c r="B2369" s="26">
        <v>41863</v>
      </c>
    </row>
    <row r="2370" spans="1:3">
      <c r="A2370" s="26" t="s">
        <v>5383</v>
      </c>
      <c r="B2370" s="26">
        <v>41863</v>
      </c>
      <c r="C2370" s="26">
        <v>1496</v>
      </c>
    </row>
    <row r="2371" spans="1:3">
      <c r="A2371" s="26" t="s">
        <v>5384</v>
      </c>
      <c r="B2371" s="26">
        <v>41863</v>
      </c>
    </row>
    <row r="2372" spans="1:3">
      <c r="A2372" s="26" t="s">
        <v>5385</v>
      </c>
      <c r="B2372" s="26">
        <v>41863</v>
      </c>
    </row>
    <row r="2373" spans="1:3">
      <c r="A2373" s="26" t="s">
        <v>5386</v>
      </c>
      <c r="B2373" s="26">
        <v>41863</v>
      </c>
    </row>
    <row r="2374" spans="1:3">
      <c r="A2374" s="26" t="s">
        <v>5387</v>
      </c>
      <c r="B2374" s="26">
        <v>41863</v>
      </c>
    </row>
    <row r="2375" spans="1:3">
      <c r="A2375" s="26" t="s">
        <v>5388</v>
      </c>
      <c r="B2375" s="26">
        <v>41863</v>
      </c>
    </row>
    <row r="2376" spans="1:3">
      <c r="A2376" s="26" t="s">
        <v>5389</v>
      </c>
      <c r="B2376" s="26">
        <v>41863</v>
      </c>
    </row>
    <row r="2377" spans="1:3">
      <c r="A2377" s="26" t="s">
        <v>5390</v>
      </c>
      <c r="B2377" s="26">
        <v>41863</v>
      </c>
    </row>
    <row r="2378" spans="1:3">
      <c r="A2378" s="26" t="s">
        <v>5391</v>
      </c>
      <c r="B2378" s="26">
        <v>41863</v>
      </c>
    </row>
    <row r="2379" spans="1:3">
      <c r="A2379" s="26" t="s">
        <v>5392</v>
      </c>
      <c r="B2379" s="26">
        <v>41863</v>
      </c>
    </row>
    <row r="2380" spans="1:3">
      <c r="A2380" s="26" t="s">
        <v>5393</v>
      </c>
      <c r="B2380" s="26">
        <v>41863</v>
      </c>
    </row>
    <row r="2381" spans="1:3">
      <c r="A2381" s="26" t="s">
        <v>5394</v>
      </c>
      <c r="B2381" s="26">
        <v>41863</v>
      </c>
      <c r="C2381" s="26">
        <v>1791</v>
      </c>
    </row>
    <row r="2382" spans="1:3">
      <c r="A2382" s="26" t="s">
        <v>5395</v>
      </c>
      <c r="B2382" s="26">
        <v>41863</v>
      </c>
    </row>
    <row r="2383" spans="1:3">
      <c r="A2383" s="26" t="s">
        <v>5396</v>
      </c>
      <c r="B2383" s="26">
        <v>41863</v>
      </c>
    </row>
    <row r="2384" spans="1:3">
      <c r="A2384" s="26" t="s">
        <v>5397</v>
      </c>
      <c r="B2384" s="26">
        <v>41863</v>
      </c>
    </row>
    <row r="2385" spans="1:3">
      <c r="A2385" s="26" t="s">
        <v>5398</v>
      </c>
      <c r="B2385" s="26">
        <v>41863</v>
      </c>
    </row>
    <row r="2386" spans="1:3">
      <c r="A2386" s="26" t="s">
        <v>5399</v>
      </c>
      <c r="B2386" s="26">
        <v>41863</v>
      </c>
    </row>
    <row r="2387" spans="1:3">
      <c r="A2387" s="26" t="s">
        <v>5400</v>
      </c>
      <c r="B2387" s="26">
        <v>41863</v>
      </c>
    </row>
    <row r="2388" spans="1:3">
      <c r="A2388" s="26" t="s">
        <v>5401</v>
      </c>
      <c r="B2388" s="26">
        <v>41863</v>
      </c>
    </row>
    <row r="2389" spans="1:3">
      <c r="A2389" s="26" t="s">
        <v>5402</v>
      </c>
      <c r="B2389" s="26">
        <v>41863</v>
      </c>
    </row>
    <row r="2390" spans="1:3">
      <c r="A2390" s="26" t="s">
        <v>5403</v>
      </c>
      <c r="B2390" s="26">
        <v>41863</v>
      </c>
    </row>
    <row r="2391" spans="1:3">
      <c r="A2391" s="26" t="s">
        <v>5404</v>
      </c>
      <c r="B2391" s="26">
        <v>41863</v>
      </c>
    </row>
    <row r="2392" spans="1:3">
      <c r="A2392" s="26" t="s">
        <v>5405</v>
      </c>
      <c r="B2392" s="26">
        <v>41863</v>
      </c>
      <c r="C2392" s="26">
        <v>500</v>
      </c>
    </row>
    <row r="2393" spans="1:3">
      <c r="A2393" s="26" t="s">
        <v>5406</v>
      </c>
      <c r="B2393" s="26">
        <v>41863</v>
      </c>
    </row>
    <row r="2394" spans="1:3">
      <c r="A2394" s="26" t="s">
        <v>5407</v>
      </c>
      <c r="B2394" s="26">
        <v>41863</v>
      </c>
    </row>
    <row r="2395" spans="1:3">
      <c r="A2395" s="26" t="s">
        <v>5408</v>
      </c>
      <c r="B2395" s="26">
        <v>41863</v>
      </c>
    </row>
    <row r="2396" spans="1:3">
      <c r="A2396" s="26" t="s">
        <v>5409</v>
      </c>
      <c r="B2396" s="26">
        <v>41863</v>
      </c>
    </row>
    <row r="2397" spans="1:3">
      <c r="A2397" s="26" t="s">
        <v>5410</v>
      </c>
      <c r="B2397" s="26">
        <v>41863</v>
      </c>
    </row>
    <row r="2398" spans="1:3">
      <c r="A2398" s="26" t="s">
        <v>5411</v>
      </c>
      <c r="B2398" s="26">
        <v>41863</v>
      </c>
    </row>
    <row r="2399" spans="1:3">
      <c r="A2399" s="26" t="s">
        <v>5412</v>
      </c>
      <c r="B2399" s="26">
        <v>41863</v>
      </c>
    </row>
    <row r="2400" spans="1:3">
      <c r="A2400" s="26" t="s">
        <v>5413</v>
      </c>
      <c r="B2400" s="26">
        <v>41863</v>
      </c>
    </row>
    <row r="2401" spans="1:3">
      <c r="A2401" s="26" t="s">
        <v>5414</v>
      </c>
      <c r="B2401" s="26">
        <v>41863</v>
      </c>
    </row>
    <row r="2402" spans="1:3">
      <c r="A2402" s="26" t="s">
        <v>5415</v>
      </c>
      <c r="B2402" s="26">
        <v>41863</v>
      </c>
    </row>
    <row r="2403" spans="1:3">
      <c r="A2403" s="26" t="s">
        <v>5416</v>
      </c>
      <c r="B2403" s="26">
        <v>41863</v>
      </c>
    </row>
    <row r="2404" spans="1:3">
      <c r="A2404" s="26" t="s">
        <v>5417</v>
      </c>
      <c r="B2404" s="26">
        <v>41863</v>
      </c>
      <c r="C2404" s="26">
        <v>300</v>
      </c>
    </row>
    <row r="2405" spans="1:3">
      <c r="A2405" s="26" t="s">
        <v>5418</v>
      </c>
      <c r="B2405" s="26">
        <v>41863</v>
      </c>
      <c r="C2405" s="26">
        <v>450</v>
      </c>
    </row>
    <row r="2406" spans="1:3">
      <c r="A2406" s="26" t="s">
        <v>5419</v>
      </c>
      <c r="B2406" s="26">
        <v>41863</v>
      </c>
      <c r="C2406" s="26">
        <v>450</v>
      </c>
    </row>
    <row r="2407" spans="1:3">
      <c r="A2407" s="26" t="s">
        <v>5420</v>
      </c>
      <c r="B2407" s="26">
        <v>41863</v>
      </c>
      <c r="C2407" s="26">
        <v>300</v>
      </c>
    </row>
    <row r="2408" spans="1:3">
      <c r="A2408" s="26" t="s">
        <v>5421</v>
      </c>
      <c r="B2408" s="26">
        <v>41863</v>
      </c>
    </row>
    <row r="2409" spans="1:3">
      <c r="A2409" s="26" t="s">
        <v>5422</v>
      </c>
      <c r="B2409" s="26">
        <v>41863</v>
      </c>
    </row>
    <row r="2410" spans="1:3">
      <c r="A2410" s="26" t="s">
        <v>5423</v>
      </c>
      <c r="B2410" s="26">
        <v>41863</v>
      </c>
    </row>
    <row r="2411" spans="1:3">
      <c r="A2411" s="26" t="s">
        <v>5424</v>
      </c>
      <c r="B2411" s="26">
        <v>41863</v>
      </c>
    </row>
    <row r="2412" spans="1:3">
      <c r="A2412" s="26" t="s">
        <v>5425</v>
      </c>
      <c r="B2412" s="26">
        <v>41863</v>
      </c>
    </row>
    <row r="2413" spans="1:3">
      <c r="A2413" s="26" t="s">
        <v>5426</v>
      </c>
      <c r="B2413" s="26">
        <v>41863</v>
      </c>
    </row>
    <row r="2414" spans="1:3">
      <c r="A2414" s="26" t="s">
        <v>5427</v>
      </c>
      <c r="B2414" s="26">
        <v>41863</v>
      </c>
      <c r="C2414" s="26">
        <v>100</v>
      </c>
    </row>
    <row r="2415" spans="1:3">
      <c r="A2415" s="26" t="s">
        <v>5428</v>
      </c>
      <c r="B2415" s="26">
        <v>41863</v>
      </c>
    </row>
    <row r="2416" spans="1:3">
      <c r="A2416" s="26" t="s">
        <v>5429</v>
      </c>
      <c r="B2416" s="26">
        <v>41863</v>
      </c>
    </row>
    <row r="2417" spans="1:3">
      <c r="A2417" s="26" t="s">
        <v>5430</v>
      </c>
      <c r="B2417" s="26">
        <v>41863</v>
      </c>
    </row>
    <row r="2418" spans="1:3">
      <c r="A2418" s="26" t="s">
        <v>5431</v>
      </c>
      <c r="B2418" s="26">
        <v>41863</v>
      </c>
    </row>
    <row r="2419" spans="1:3">
      <c r="A2419" s="26" t="s">
        <v>5432</v>
      </c>
      <c r="B2419" s="26">
        <v>41863</v>
      </c>
    </row>
    <row r="2420" spans="1:3">
      <c r="A2420" s="26" t="s">
        <v>5433</v>
      </c>
      <c r="B2420" s="26">
        <v>41863</v>
      </c>
    </row>
    <row r="2421" spans="1:3">
      <c r="A2421" s="26" t="s">
        <v>5434</v>
      </c>
      <c r="B2421" s="26">
        <v>41863</v>
      </c>
    </row>
    <row r="2422" spans="1:3">
      <c r="A2422" s="26" t="s">
        <v>5435</v>
      </c>
      <c r="B2422" s="26">
        <v>41863</v>
      </c>
    </row>
    <row r="2423" spans="1:3">
      <c r="A2423" s="26" t="s">
        <v>5436</v>
      </c>
      <c r="B2423" s="26">
        <v>41863</v>
      </c>
    </row>
    <row r="2424" spans="1:3">
      <c r="A2424" s="26" t="s">
        <v>5437</v>
      </c>
      <c r="B2424" s="26">
        <v>41863</v>
      </c>
    </row>
    <row r="2425" spans="1:3">
      <c r="A2425" s="26" t="s">
        <v>5438</v>
      </c>
      <c r="B2425" s="26">
        <v>41863</v>
      </c>
      <c r="C2425" s="26">
        <v>1500</v>
      </c>
    </row>
    <row r="2426" spans="1:3">
      <c r="A2426" s="26" t="s">
        <v>5439</v>
      </c>
      <c r="B2426" s="26">
        <v>41863</v>
      </c>
    </row>
    <row r="2427" spans="1:3">
      <c r="A2427" s="26" t="s">
        <v>5440</v>
      </c>
      <c r="B2427" s="26">
        <v>41863</v>
      </c>
    </row>
    <row r="2428" spans="1:3">
      <c r="A2428" s="26" t="s">
        <v>5441</v>
      </c>
      <c r="B2428" s="26">
        <v>41863</v>
      </c>
    </row>
    <row r="2429" spans="1:3">
      <c r="A2429" s="26" t="s">
        <v>5442</v>
      </c>
      <c r="B2429" s="26">
        <v>41863</v>
      </c>
    </row>
    <row r="2430" spans="1:3">
      <c r="A2430" s="26" t="s">
        <v>5443</v>
      </c>
      <c r="B2430" s="26">
        <v>41863</v>
      </c>
    </row>
    <row r="2431" spans="1:3">
      <c r="A2431" s="26" t="s">
        <v>5444</v>
      </c>
      <c r="B2431" s="26">
        <v>41863</v>
      </c>
    </row>
    <row r="2432" spans="1:3">
      <c r="A2432" s="26" t="s">
        <v>5445</v>
      </c>
      <c r="B2432" s="26">
        <v>41863</v>
      </c>
    </row>
    <row r="2433" spans="1:3">
      <c r="A2433" s="26" t="s">
        <v>5446</v>
      </c>
      <c r="B2433" s="26">
        <v>41863</v>
      </c>
    </row>
    <row r="2434" spans="1:3">
      <c r="A2434" s="26" t="s">
        <v>5447</v>
      </c>
      <c r="B2434" s="26">
        <v>41863</v>
      </c>
    </row>
    <row r="2435" spans="1:3">
      <c r="A2435" s="26" t="s">
        <v>5448</v>
      </c>
      <c r="B2435" s="26">
        <v>41863</v>
      </c>
    </row>
    <row r="2436" spans="1:3">
      <c r="A2436" s="26" t="s">
        <v>5449</v>
      </c>
      <c r="B2436" s="26">
        <v>41863</v>
      </c>
      <c r="C2436" s="26">
        <v>1500</v>
      </c>
    </row>
    <row r="2437" spans="1:3">
      <c r="A2437" s="26" t="s">
        <v>5450</v>
      </c>
      <c r="B2437" s="26">
        <v>41863</v>
      </c>
    </row>
    <row r="2438" spans="1:3">
      <c r="A2438" s="26" t="s">
        <v>5451</v>
      </c>
      <c r="B2438" s="26">
        <v>41863</v>
      </c>
    </row>
    <row r="2439" spans="1:3">
      <c r="A2439" s="26" t="s">
        <v>5452</v>
      </c>
      <c r="B2439" s="26">
        <v>41863</v>
      </c>
    </row>
    <row r="2440" spans="1:3">
      <c r="A2440" s="26" t="s">
        <v>5453</v>
      </c>
      <c r="B2440" s="26">
        <v>41863</v>
      </c>
    </row>
    <row r="2441" spans="1:3">
      <c r="A2441" s="26" t="s">
        <v>5454</v>
      </c>
      <c r="B2441" s="26">
        <v>41863</v>
      </c>
    </row>
    <row r="2442" spans="1:3">
      <c r="A2442" s="26" t="s">
        <v>5455</v>
      </c>
      <c r="B2442" s="26">
        <v>41863</v>
      </c>
    </row>
    <row r="2443" spans="1:3">
      <c r="A2443" s="26" t="s">
        <v>5456</v>
      </c>
      <c r="B2443" s="26">
        <v>41863</v>
      </c>
    </row>
    <row r="2444" spans="1:3">
      <c r="A2444" s="26" t="s">
        <v>5457</v>
      </c>
      <c r="B2444" s="26">
        <v>41863</v>
      </c>
    </row>
    <row r="2445" spans="1:3">
      <c r="A2445" s="26" t="s">
        <v>5458</v>
      </c>
      <c r="B2445" s="26">
        <v>41863</v>
      </c>
    </row>
    <row r="2446" spans="1:3">
      <c r="A2446" s="26" t="s">
        <v>5459</v>
      </c>
      <c r="B2446" s="26">
        <v>41863</v>
      </c>
    </row>
    <row r="2447" spans="1:3">
      <c r="A2447" s="26" t="s">
        <v>5460</v>
      </c>
      <c r="B2447" s="26">
        <v>41863</v>
      </c>
      <c r="C2447" s="26">
        <v>1000</v>
      </c>
    </row>
    <row r="2448" spans="1:3">
      <c r="A2448" s="26" t="s">
        <v>5461</v>
      </c>
      <c r="B2448" s="26">
        <v>41863</v>
      </c>
    </row>
    <row r="2449" spans="1:3">
      <c r="A2449" s="26" t="s">
        <v>5462</v>
      </c>
      <c r="B2449" s="26">
        <v>41863</v>
      </c>
    </row>
    <row r="2450" spans="1:3">
      <c r="A2450" s="26" t="s">
        <v>5463</v>
      </c>
      <c r="B2450" s="26">
        <v>41863</v>
      </c>
    </row>
    <row r="2451" spans="1:3">
      <c r="A2451" s="26" t="s">
        <v>5464</v>
      </c>
      <c r="B2451" s="26">
        <v>41863</v>
      </c>
    </row>
    <row r="2452" spans="1:3">
      <c r="A2452" s="26" t="s">
        <v>5465</v>
      </c>
      <c r="B2452" s="26">
        <v>41863</v>
      </c>
    </row>
    <row r="2453" spans="1:3">
      <c r="A2453" s="26" t="s">
        <v>5466</v>
      </c>
      <c r="B2453" s="26">
        <v>41863</v>
      </c>
    </row>
    <row r="2454" spans="1:3">
      <c r="A2454" s="26" t="s">
        <v>5467</v>
      </c>
      <c r="B2454" s="26">
        <v>41863</v>
      </c>
    </row>
    <row r="2455" spans="1:3">
      <c r="A2455" s="26" t="s">
        <v>5468</v>
      </c>
      <c r="B2455" s="26">
        <v>41863</v>
      </c>
    </row>
    <row r="2456" spans="1:3">
      <c r="A2456" s="26" t="s">
        <v>5469</v>
      </c>
      <c r="B2456" s="26">
        <v>41863</v>
      </c>
    </row>
    <row r="2457" spans="1:3">
      <c r="A2457" s="26" t="s">
        <v>5470</v>
      </c>
      <c r="B2457" s="26">
        <v>41863</v>
      </c>
    </row>
    <row r="2458" spans="1:3">
      <c r="A2458" s="26" t="s">
        <v>5471</v>
      </c>
      <c r="B2458" s="26">
        <v>41863</v>
      </c>
    </row>
    <row r="2459" spans="1:3">
      <c r="A2459" s="26" t="s">
        <v>5472</v>
      </c>
      <c r="B2459" s="26">
        <v>41863</v>
      </c>
    </row>
    <row r="2460" spans="1:3">
      <c r="A2460" s="26" t="s">
        <v>5473</v>
      </c>
      <c r="B2460" s="26">
        <v>41863</v>
      </c>
      <c r="C2460" s="26">
        <v>1000</v>
      </c>
    </row>
    <row r="2461" spans="1:3">
      <c r="A2461" s="26" t="s">
        <v>5474</v>
      </c>
      <c r="B2461" s="26">
        <v>41863</v>
      </c>
      <c r="C2461" s="26">
        <v>500</v>
      </c>
    </row>
    <row r="2462" spans="1:3">
      <c r="A2462" s="26" t="s">
        <v>5475</v>
      </c>
      <c r="B2462" s="26">
        <v>41863</v>
      </c>
    </row>
    <row r="2463" spans="1:3">
      <c r="A2463" s="26" t="s">
        <v>5476</v>
      </c>
      <c r="B2463" s="26">
        <v>41863</v>
      </c>
    </row>
    <row r="2464" spans="1:3">
      <c r="A2464" s="26" t="s">
        <v>5477</v>
      </c>
      <c r="B2464" s="26">
        <v>41863</v>
      </c>
    </row>
    <row r="2465" spans="1:3">
      <c r="A2465" s="26" t="s">
        <v>5478</v>
      </c>
      <c r="B2465" s="26">
        <v>41863</v>
      </c>
    </row>
    <row r="2466" spans="1:3">
      <c r="A2466" s="26" t="s">
        <v>5479</v>
      </c>
      <c r="B2466" s="26">
        <v>41863</v>
      </c>
    </row>
    <row r="2467" spans="1:3">
      <c r="A2467" s="26" t="s">
        <v>5480</v>
      </c>
      <c r="B2467" s="26">
        <v>41863</v>
      </c>
    </row>
    <row r="2468" spans="1:3">
      <c r="A2468" s="26" t="s">
        <v>5481</v>
      </c>
      <c r="B2468" s="26">
        <v>41863</v>
      </c>
    </row>
    <row r="2469" spans="1:3">
      <c r="A2469" s="26" t="s">
        <v>5482</v>
      </c>
      <c r="B2469" s="26">
        <v>41863</v>
      </c>
      <c r="C2469" s="26">
        <v>100</v>
      </c>
    </row>
    <row r="2470" spans="1:3">
      <c r="A2470" s="26" t="s">
        <v>5483</v>
      </c>
      <c r="B2470" s="26">
        <v>41863</v>
      </c>
    </row>
    <row r="2471" spans="1:3">
      <c r="A2471" s="26" t="s">
        <v>5484</v>
      </c>
      <c r="B2471" s="26">
        <v>41863</v>
      </c>
    </row>
    <row r="2472" spans="1:3">
      <c r="A2472" s="26" t="s">
        <v>5485</v>
      </c>
      <c r="B2472" s="26">
        <v>41863</v>
      </c>
    </row>
    <row r="2473" spans="1:3">
      <c r="A2473" s="26" t="s">
        <v>5486</v>
      </c>
      <c r="B2473" s="26">
        <v>41863</v>
      </c>
    </row>
    <row r="2474" spans="1:3">
      <c r="A2474" s="26" t="s">
        <v>5487</v>
      </c>
      <c r="B2474" s="26">
        <v>41863</v>
      </c>
    </row>
    <row r="2475" spans="1:3">
      <c r="A2475" s="26" t="s">
        <v>5488</v>
      </c>
      <c r="B2475" s="26">
        <v>41863</v>
      </c>
    </row>
    <row r="2476" spans="1:3">
      <c r="A2476" s="26" t="s">
        <v>5489</v>
      </c>
      <c r="B2476" s="26">
        <v>41863</v>
      </c>
    </row>
    <row r="2477" spans="1:3">
      <c r="A2477" s="26" t="s">
        <v>5490</v>
      </c>
      <c r="B2477" s="26">
        <v>41863</v>
      </c>
    </row>
    <row r="2478" spans="1:3">
      <c r="A2478" s="26" t="s">
        <v>5491</v>
      </c>
      <c r="B2478" s="26">
        <v>41863</v>
      </c>
    </row>
    <row r="2479" spans="1:3">
      <c r="A2479" s="26" t="s">
        <v>5492</v>
      </c>
      <c r="B2479" s="26">
        <v>41863</v>
      </c>
    </row>
    <row r="2480" spans="1:3">
      <c r="A2480" s="26" t="s">
        <v>5493</v>
      </c>
      <c r="B2480" s="26">
        <v>41863</v>
      </c>
      <c r="C2480" s="26">
        <v>100</v>
      </c>
    </row>
    <row r="2481" spans="1:3">
      <c r="A2481" s="26" t="s">
        <v>5494</v>
      </c>
      <c r="B2481" s="26">
        <v>41863</v>
      </c>
    </row>
    <row r="2482" spans="1:3">
      <c r="A2482" s="26" t="s">
        <v>5495</v>
      </c>
      <c r="B2482" s="26">
        <v>41863</v>
      </c>
    </row>
    <row r="2483" spans="1:3">
      <c r="A2483" s="26" t="s">
        <v>5496</v>
      </c>
      <c r="B2483" s="26">
        <v>41863</v>
      </c>
    </row>
    <row r="2484" spans="1:3">
      <c r="A2484" s="26" t="s">
        <v>5497</v>
      </c>
      <c r="B2484" s="26">
        <v>41863</v>
      </c>
    </row>
    <row r="2485" spans="1:3">
      <c r="A2485" s="26" t="s">
        <v>5498</v>
      </c>
      <c r="B2485" s="26">
        <v>41863</v>
      </c>
    </row>
    <row r="2486" spans="1:3">
      <c r="A2486" s="26" t="s">
        <v>5499</v>
      </c>
      <c r="B2486" s="26">
        <v>41863</v>
      </c>
    </row>
    <row r="2487" spans="1:3">
      <c r="A2487" s="26" t="s">
        <v>5500</v>
      </c>
      <c r="B2487" s="26">
        <v>41863</v>
      </c>
    </row>
    <row r="2488" spans="1:3">
      <c r="A2488" s="26" t="s">
        <v>5501</v>
      </c>
      <c r="B2488" s="26">
        <v>41863</v>
      </c>
    </row>
    <row r="2489" spans="1:3">
      <c r="A2489" s="26" t="s">
        <v>5502</v>
      </c>
      <c r="B2489" s="26">
        <v>41863</v>
      </c>
    </row>
    <row r="2490" spans="1:3">
      <c r="A2490" s="26" t="s">
        <v>5503</v>
      </c>
      <c r="B2490" s="26">
        <v>41863</v>
      </c>
    </row>
    <row r="2491" spans="1:3">
      <c r="A2491" s="26" t="s">
        <v>5504</v>
      </c>
      <c r="B2491" s="26">
        <v>41863</v>
      </c>
      <c r="C2491" s="26">
        <v>200</v>
      </c>
    </row>
    <row r="2492" spans="1:3">
      <c r="A2492" s="26" t="s">
        <v>5505</v>
      </c>
      <c r="B2492" s="26">
        <v>41863</v>
      </c>
    </row>
    <row r="2493" spans="1:3">
      <c r="A2493" s="26" t="s">
        <v>5506</v>
      </c>
      <c r="B2493" s="26">
        <v>41863</v>
      </c>
    </row>
    <row r="2494" spans="1:3">
      <c r="A2494" s="26" t="s">
        <v>5507</v>
      </c>
      <c r="B2494" s="26">
        <v>41863</v>
      </c>
    </row>
    <row r="2495" spans="1:3">
      <c r="A2495" s="26" t="s">
        <v>5508</v>
      </c>
      <c r="B2495" s="26">
        <v>41863</v>
      </c>
    </row>
    <row r="2496" spans="1:3">
      <c r="A2496" s="26" t="s">
        <v>5509</v>
      </c>
      <c r="B2496" s="26">
        <v>41863</v>
      </c>
    </row>
    <row r="2497" spans="1:3">
      <c r="A2497" s="26" t="s">
        <v>5510</v>
      </c>
      <c r="B2497" s="26">
        <v>41863</v>
      </c>
    </row>
    <row r="2498" spans="1:3">
      <c r="A2498" s="26" t="s">
        <v>5511</v>
      </c>
      <c r="B2498" s="26">
        <v>41863</v>
      </c>
    </row>
    <row r="2499" spans="1:3">
      <c r="A2499" s="26" t="s">
        <v>5512</v>
      </c>
      <c r="B2499" s="26">
        <v>41863</v>
      </c>
    </row>
    <row r="2500" spans="1:3">
      <c r="A2500" s="26" t="s">
        <v>5513</v>
      </c>
      <c r="B2500" s="26">
        <v>41863</v>
      </c>
    </row>
    <row r="2501" spans="1:3">
      <c r="A2501" s="26" t="s">
        <v>5514</v>
      </c>
      <c r="B2501" s="26">
        <v>41863</v>
      </c>
    </row>
    <row r="2502" spans="1:3">
      <c r="A2502" s="26" t="s">
        <v>5515</v>
      </c>
      <c r="B2502" s="26">
        <v>41863</v>
      </c>
      <c r="C2502" s="26">
        <v>14</v>
      </c>
    </row>
    <row r="2503" spans="1:3">
      <c r="A2503" s="26" t="s">
        <v>5516</v>
      </c>
      <c r="B2503" s="26">
        <v>41863</v>
      </c>
    </row>
    <row r="2504" spans="1:3">
      <c r="A2504" s="26" t="s">
        <v>5517</v>
      </c>
      <c r="B2504" s="26">
        <v>41863</v>
      </c>
    </row>
    <row r="2505" spans="1:3">
      <c r="A2505" s="26" t="s">
        <v>5518</v>
      </c>
      <c r="B2505" s="26">
        <v>41863</v>
      </c>
    </row>
    <row r="2506" spans="1:3">
      <c r="A2506" s="26" t="s">
        <v>5519</v>
      </c>
      <c r="B2506" s="26">
        <v>41863</v>
      </c>
    </row>
    <row r="2507" spans="1:3">
      <c r="A2507" s="26" t="s">
        <v>5520</v>
      </c>
      <c r="B2507" s="26">
        <v>41863</v>
      </c>
    </row>
    <row r="2508" spans="1:3">
      <c r="A2508" s="26" t="s">
        <v>5521</v>
      </c>
      <c r="B2508" s="26">
        <v>41863</v>
      </c>
    </row>
    <row r="2509" spans="1:3">
      <c r="A2509" s="26" t="s">
        <v>5522</v>
      </c>
      <c r="B2509" s="26">
        <v>41863</v>
      </c>
    </row>
    <row r="2510" spans="1:3">
      <c r="A2510" s="26" t="s">
        <v>5523</v>
      </c>
      <c r="B2510" s="26">
        <v>41863</v>
      </c>
    </row>
    <row r="2511" spans="1:3">
      <c r="A2511" s="26" t="s">
        <v>5524</v>
      </c>
      <c r="B2511" s="26">
        <v>41863</v>
      </c>
    </row>
    <row r="2512" spans="1:3">
      <c r="A2512" s="26" t="s">
        <v>5525</v>
      </c>
      <c r="B2512" s="26">
        <v>41863</v>
      </c>
    </row>
    <row r="2513" spans="1:3">
      <c r="A2513" s="26" t="s">
        <v>5526</v>
      </c>
      <c r="B2513" s="26">
        <v>41863</v>
      </c>
      <c r="C2513" s="26">
        <v>26</v>
      </c>
    </row>
    <row r="2514" spans="1:3">
      <c r="A2514" s="26" t="s">
        <v>5527</v>
      </c>
      <c r="B2514" s="26">
        <v>41863</v>
      </c>
    </row>
    <row r="2515" spans="1:3">
      <c r="A2515" s="26" t="s">
        <v>5528</v>
      </c>
      <c r="B2515" s="26">
        <v>41863</v>
      </c>
    </row>
    <row r="2516" spans="1:3">
      <c r="A2516" s="26" t="s">
        <v>5529</v>
      </c>
      <c r="B2516" s="26">
        <v>41863</v>
      </c>
    </row>
    <row r="2517" spans="1:3">
      <c r="A2517" s="26" t="s">
        <v>5530</v>
      </c>
      <c r="B2517" s="26">
        <v>41863</v>
      </c>
    </row>
    <row r="2518" spans="1:3">
      <c r="A2518" s="26" t="s">
        <v>5531</v>
      </c>
      <c r="B2518" s="26">
        <v>41863</v>
      </c>
    </row>
    <row r="2519" spans="1:3">
      <c r="A2519" s="26" t="s">
        <v>5532</v>
      </c>
      <c r="B2519" s="26">
        <v>41863</v>
      </c>
    </row>
    <row r="2520" spans="1:3">
      <c r="A2520" s="26" t="s">
        <v>5533</v>
      </c>
      <c r="B2520" s="26">
        <v>41863</v>
      </c>
    </row>
    <row r="2521" spans="1:3">
      <c r="A2521" s="26" t="s">
        <v>5534</v>
      </c>
      <c r="B2521" s="26">
        <v>41863</v>
      </c>
    </row>
    <row r="2522" spans="1:3">
      <c r="A2522" s="26" t="s">
        <v>5535</v>
      </c>
      <c r="B2522" s="26">
        <v>41863</v>
      </c>
    </row>
    <row r="2523" spans="1:3">
      <c r="A2523" s="26" t="s">
        <v>5536</v>
      </c>
      <c r="B2523" s="26">
        <v>41863</v>
      </c>
    </row>
    <row r="2524" spans="1:3">
      <c r="A2524" s="26" t="s">
        <v>5537</v>
      </c>
      <c r="B2524" s="26">
        <v>41863</v>
      </c>
      <c r="C2524" s="26">
        <v>21</v>
      </c>
    </row>
    <row r="2525" spans="1:3">
      <c r="A2525" s="26" t="s">
        <v>5538</v>
      </c>
      <c r="B2525" s="26">
        <v>41863</v>
      </c>
    </row>
    <row r="2526" spans="1:3">
      <c r="A2526" s="26" t="s">
        <v>5539</v>
      </c>
      <c r="B2526" s="26">
        <v>41863</v>
      </c>
    </row>
    <row r="2527" spans="1:3">
      <c r="A2527" s="26" t="s">
        <v>5540</v>
      </c>
      <c r="B2527" s="26">
        <v>41863</v>
      </c>
    </row>
    <row r="2528" spans="1:3">
      <c r="A2528" s="26" t="s">
        <v>5541</v>
      </c>
      <c r="B2528" s="26">
        <v>41863</v>
      </c>
    </row>
    <row r="2529" spans="1:3">
      <c r="A2529" s="26" t="s">
        <v>5542</v>
      </c>
      <c r="B2529" s="26">
        <v>41863</v>
      </c>
    </row>
    <row r="2530" spans="1:3">
      <c r="A2530" s="26" t="s">
        <v>5543</v>
      </c>
      <c r="B2530" s="26">
        <v>41863</v>
      </c>
    </row>
    <row r="2531" spans="1:3">
      <c r="A2531" s="26" t="s">
        <v>5544</v>
      </c>
      <c r="B2531" s="26">
        <v>41863</v>
      </c>
    </row>
    <row r="2532" spans="1:3">
      <c r="A2532" s="26" t="s">
        <v>5545</v>
      </c>
      <c r="B2532" s="26">
        <v>41863</v>
      </c>
    </row>
    <row r="2533" spans="1:3">
      <c r="A2533" s="26" t="s">
        <v>5546</v>
      </c>
      <c r="B2533" s="26">
        <v>41863</v>
      </c>
    </row>
    <row r="2534" spans="1:3">
      <c r="A2534" s="26" t="s">
        <v>5547</v>
      </c>
      <c r="B2534" s="26">
        <v>41863</v>
      </c>
    </row>
    <row r="2535" spans="1:3">
      <c r="A2535" s="26" t="s">
        <v>5548</v>
      </c>
      <c r="B2535" s="26">
        <v>41863</v>
      </c>
    </row>
    <row r="2536" spans="1:3">
      <c r="A2536" s="26" t="s">
        <v>5549</v>
      </c>
      <c r="B2536" s="26">
        <v>41863</v>
      </c>
    </row>
    <row r="2537" spans="1:3">
      <c r="A2537" s="26" t="s">
        <v>5550</v>
      </c>
      <c r="B2537" s="26">
        <v>41863</v>
      </c>
      <c r="C2537" s="26">
        <v>20</v>
      </c>
    </row>
    <row r="2538" spans="1:3">
      <c r="A2538" s="26" t="s">
        <v>5551</v>
      </c>
      <c r="B2538" s="26">
        <v>41863</v>
      </c>
    </row>
    <row r="2539" spans="1:3">
      <c r="A2539" s="26" t="s">
        <v>5552</v>
      </c>
      <c r="B2539" s="26">
        <v>41863</v>
      </c>
    </row>
    <row r="2540" spans="1:3">
      <c r="A2540" s="26" t="s">
        <v>5553</v>
      </c>
      <c r="B2540" s="26">
        <v>41863</v>
      </c>
    </row>
    <row r="2541" spans="1:3">
      <c r="A2541" s="26" t="s">
        <v>5554</v>
      </c>
      <c r="B2541" s="26">
        <v>41863</v>
      </c>
    </row>
    <row r="2542" spans="1:3">
      <c r="A2542" s="26" t="s">
        <v>5555</v>
      </c>
      <c r="B2542" s="26">
        <v>41863</v>
      </c>
    </row>
    <row r="2543" spans="1:3">
      <c r="A2543" s="26" t="s">
        <v>5556</v>
      </c>
      <c r="B2543" s="26">
        <v>41863</v>
      </c>
    </row>
    <row r="2544" spans="1:3">
      <c r="A2544" s="26" t="s">
        <v>5557</v>
      </c>
      <c r="B2544" s="26">
        <v>41863</v>
      </c>
    </row>
    <row r="2545" spans="1:3">
      <c r="A2545" s="26" t="s">
        <v>5558</v>
      </c>
      <c r="B2545" s="26">
        <v>41863</v>
      </c>
    </row>
    <row r="2546" spans="1:3">
      <c r="A2546" s="26" t="s">
        <v>5559</v>
      </c>
      <c r="B2546" s="26">
        <v>41863</v>
      </c>
    </row>
    <row r="2547" spans="1:3">
      <c r="A2547" s="26" t="s">
        <v>5560</v>
      </c>
      <c r="B2547" s="26">
        <v>41863</v>
      </c>
    </row>
    <row r="2548" spans="1:3">
      <c r="A2548" s="26" t="s">
        <v>5561</v>
      </c>
      <c r="B2548" s="26">
        <v>41863</v>
      </c>
      <c r="C2548" s="26">
        <v>16</v>
      </c>
    </row>
    <row r="2549" spans="1:3">
      <c r="A2549" s="26" t="s">
        <v>5562</v>
      </c>
      <c r="B2549" s="26">
        <v>41863</v>
      </c>
    </row>
    <row r="2550" spans="1:3">
      <c r="A2550" s="26" t="s">
        <v>5563</v>
      </c>
      <c r="B2550" s="26">
        <v>41863</v>
      </c>
    </row>
    <row r="2551" spans="1:3">
      <c r="A2551" s="26" t="s">
        <v>5564</v>
      </c>
      <c r="B2551" s="26">
        <v>41863</v>
      </c>
    </row>
    <row r="2552" spans="1:3">
      <c r="A2552" s="26" t="s">
        <v>5565</v>
      </c>
      <c r="B2552" s="26">
        <v>41863</v>
      </c>
    </row>
    <row r="2553" spans="1:3">
      <c r="A2553" s="26" t="s">
        <v>5566</v>
      </c>
      <c r="B2553" s="26">
        <v>41863</v>
      </c>
    </row>
    <row r="2554" spans="1:3">
      <c r="A2554" s="26" t="s">
        <v>5567</v>
      </c>
      <c r="B2554" s="26">
        <v>41863</v>
      </c>
    </row>
    <row r="2555" spans="1:3">
      <c r="A2555" s="26" t="s">
        <v>5568</v>
      </c>
      <c r="B2555" s="26">
        <v>41863</v>
      </c>
    </row>
    <row r="2556" spans="1:3">
      <c r="A2556" s="26" t="s">
        <v>5569</v>
      </c>
      <c r="B2556" s="26">
        <v>41863</v>
      </c>
    </row>
    <row r="2557" spans="1:3">
      <c r="A2557" s="26" t="s">
        <v>5570</v>
      </c>
      <c r="B2557" s="26">
        <v>41863</v>
      </c>
    </row>
    <row r="2558" spans="1:3">
      <c r="A2558" s="26" t="s">
        <v>5571</v>
      </c>
      <c r="B2558" s="26">
        <v>41863</v>
      </c>
    </row>
    <row r="2559" spans="1:3">
      <c r="A2559" s="26" t="s">
        <v>5572</v>
      </c>
      <c r="B2559" s="26">
        <v>41863</v>
      </c>
      <c r="C2559" s="26">
        <v>10</v>
      </c>
    </row>
    <row r="2560" spans="1:3">
      <c r="A2560" s="26" t="s">
        <v>5573</v>
      </c>
      <c r="B2560" s="26">
        <v>41863</v>
      </c>
    </row>
    <row r="2561" spans="1:3">
      <c r="A2561" s="26" t="s">
        <v>5574</v>
      </c>
      <c r="B2561" s="26">
        <v>41863</v>
      </c>
      <c r="C2561" s="26">
        <v>8</v>
      </c>
    </row>
    <row r="2562" spans="1:3">
      <c r="A2562" s="26" t="s">
        <v>5575</v>
      </c>
      <c r="B2562" s="26">
        <v>41863</v>
      </c>
    </row>
    <row r="2563" spans="1:3">
      <c r="A2563" s="26" t="s">
        <v>5576</v>
      </c>
      <c r="B2563" s="26">
        <v>41863</v>
      </c>
    </row>
    <row r="2564" spans="1:3">
      <c r="A2564" s="26" t="s">
        <v>5577</v>
      </c>
      <c r="B2564" s="26">
        <v>41863</v>
      </c>
    </row>
    <row r="2565" spans="1:3">
      <c r="A2565" s="26" t="s">
        <v>5578</v>
      </c>
      <c r="B2565" s="26">
        <v>41863</v>
      </c>
    </row>
    <row r="2566" spans="1:3">
      <c r="A2566" s="26" t="s">
        <v>5579</v>
      </c>
      <c r="B2566" s="26">
        <v>41863</v>
      </c>
    </row>
    <row r="2567" spans="1:3">
      <c r="A2567" s="26" t="s">
        <v>5580</v>
      </c>
      <c r="B2567" s="26">
        <v>41863</v>
      </c>
    </row>
    <row r="2568" spans="1:3">
      <c r="A2568" s="26" t="s">
        <v>5581</v>
      </c>
      <c r="B2568" s="26">
        <v>41863</v>
      </c>
    </row>
    <row r="2569" spans="1:3">
      <c r="A2569" s="26" t="s">
        <v>5582</v>
      </c>
      <c r="B2569" s="26">
        <v>41863</v>
      </c>
    </row>
    <row r="2570" spans="1:3">
      <c r="A2570" s="26" t="s">
        <v>5583</v>
      </c>
      <c r="B2570" s="26">
        <v>41863</v>
      </c>
      <c r="C2570" s="26">
        <v>8</v>
      </c>
    </row>
    <row r="2571" spans="1:3">
      <c r="A2571" s="26" t="s">
        <v>5584</v>
      </c>
      <c r="B2571" s="26">
        <v>41863</v>
      </c>
    </row>
    <row r="2572" spans="1:3">
      <c r="A2572" s="26" t="s">
        <v>5585</v>
      </c>
      <c r="B2572" s="26">
        <v>41863</v>
      </c>
      <c r="C2572" s="26">
        <v>6</v>
      </c>
    </row>
    <row r="2573" spans="1:3">
      <c r="A2573" s="26" t="s">
        <v>5586</v>
      </c>
      <c r="B2573" s="26">
        <v>41863</v>
      </c>
    </row>
    <row r="2574" spans="1:3">
      <c r="A2574" s="26" t="s">
        <v>5587</v>
      </c>
      <c r="B2574" s="26">
        <v>41863</v>
      </c>
    </row>
    <row r="2575" spans="1:3">
      <c r="A2575" s="26" t="s">
        <v>5588</v>
      </c>
      <c r="B2575" s="26">
        <v>41863</v>
      </c>
    </row>
    <row r="2576" spans="1:3">
      <c r="A2576" s="26" t="s">
        <v>5589</v>
      </c>
      <c r="B2576" s="26">
        <v>41863</v>
      </c>
    </row>
    <row r="2577" spans="1:3">
      <c r="A2577" s="26" t="s">
        <v>5590</v>
      </c>
      <c r="B2577" s="26">
        <v>41863</v>
      </c>
    </row>
    <row r="2578" spans="1:3">
      <c r="A2578" s="26" t="s">
        <v>5591</v>
      </c>
      <c r="B2578" s="26">
        <v>41863</v>
      </c>
    </row>
    <row r="2579" spans="1:3">
      <c r="A2579" s="26" t="s">
        <v>5592</v>
      </c>
      <c r="B2579" s="26">
        <v>41863</v>
      </c>
    </row>
    <row r="2580" spans="1:3">
      <c r="A2580" s="26" t="s">
        <v>5593</v>
      </c>
      <c r="B2580" s="26">
        <v>41863</v>
      </c>
    </row>
    <row r="2581" spans="1:3">
      <c r="A2581" s="26" t="s">
        <v>5594</v>
      </c>
      <c r="B2581" s="26">
        <v>41863</v>
      </c>
      <c r="C2581" s="26">
        <v>5</v>
      </c>
    </row>
    <row r="2582" spans="1:3">
      <c r="A2582" s="26" t="s">
        <v>5595</v>
      </c>
      <c r="B2582" s="26">
        <v>41863</v>
      </c>
    </row>
    <row r="2583" spans="1:3">
      <c r="A2583" s="26" t="s">
        <v>5596</v>
      </c>
      <c r="B2583" s="26">
        <v>41863</v>
      </c>
      <c r="C2583" s="26">
        <v>5</v>
      </c>
    </row>
    <row r="2584" spans="1:3">
      <c r="A2584" s="26" t="s">
        <v>5597</v>
      </c>
      <c r="B2584" s="26">
        <v>41863</v>
      </c>
    </row>
    <row r="2585" spans="1:3">
      <c r="A2585" s="26" t="s">
        <v>5598</v>
      </c>
      <c r="B2585" s="26">
        <v>41863</v>
      </c>
    </row>
    <row r="2586" spans="1:3">
      <c r="A2586" s="26" t="s">
        <v>5599</v>
      </c>
      <c r="B2586" s="26">
        <v>41863</v>
      </c>
    </row>
    <row r="2587" spans="1:3">
      <c r="A2587" s="26" t="s">
        <v>5600</v>
      </c>
      <c r="B2587" s="26">
        <v>41863</v>
      </c>
    </row>
    <row r="2588" spans="1:3">
      <c r="A2588" s="26" t="s">
        <v>5601</v>
      </c>
      <c r="B2588" s="26">
        <v>41863</v>
      </c>
    </row>
    <row r="2589" spans="1:3">
      <c r="A2589" s="26" t="s">
        <v>5602</v>
      </c>
      <c r="B2589" s="26">
        <v>41863</v>
      </c>
    </row>
    <row r="2590" spans="1:3">
      <c r="A2590" s="26" t="s">
        <v>5603</v>
      </c>
      <c r="B2590" s="26">
        <v>41863</v>
      </c>
    </row>
    <row r="2591" spans="1:3">
      <c r="A2591" s="26" t="s">
        <v>5604</v>
      </c>
      <c r="B2591" s="26">
        <v>41863</v>
      </c>
    </row>
    <row r="2592" spans="1:3">
      <c r="A2592" s="26" t="s">
        <v>5605</v>
      </c>
      <c r="B2592" s="26">
        <v>41863</v>
      </c>
      <c r="C2592" s="26">
        <v>15</v>
      </c>
    </row>
    <row r="2593" spans="1:3">
      <c r="A2593" s="26" t="s">
        <v>5606</v>
      </c>
      <c r="B2593" s="26">
        <v>41863</v>
      </c>
    </row>
    <row r="2594" spans="1:3">
      <c r="A2594" s="26" t="s">
        <v>5607</v>
      </c>
      <c r="B2594" s="26">
        <v>41863</v>
      </c>
      <c r="C2594" s="26">
        <v>8</v>
      </c>
    </row>
    <row r="2595" spans="1:3">
      <c r="A2595" s="26" t="s">
        <v>5608</v>
      </c>
      <c r="B2595" s="26">
        <v>41863</v>
      </c>
    </row>
    <row r="2596" spans="1:3">
      <c r="A2596" s="26" t="s">
        <v>5609</v>
      </c>
      <c r="B2596" s="26">
        <v>41863</v>
      </c>
    </row>
    <row r="2597" spans="1:3">
      <c r="A2597" s="26" t="s">
        <v>5610</v>
      </c>
      <c r="B2597" s="26">
        <v>41863</v>
      </c>
    </row>
    <row r="2598" spans="1:3">
      <c r="A2598" s="26" t="s">
        <v>5611</v>
      </c>
      <c r="B2598" s="26">
        <v>41863</v>
      </c>
    </row>
    <row r="2599" spans="1:3">
      <c r="A2599" s="26" t="s">
        <v>5612</v>
      </c>
      <c r="B2599" s="26">
        <v>41863</v>
      </c>
    </row>
    <row r="2600" spans="1:3">
      <c r="A2600" s="26" t="s">
        <v>5613</v>
      </c>
      <c r="B2600" s="26">
        <v>41863</v>
      </c>
    </row>
    <row r="2601" spans="1:3">
      <c r="A2601" s="26" t="s">
        <v>5614</v>
      </c>
      <c r="B2601" s="26">
        <v>41863</v>
      </c>
    </row>
    <row r="2602" spans="1:3">
      <c r="A2602" s="26" t="s">
        <v>5615</v>
      </c>
      <c r="B2602" s="26">
        <v>41863</v>
      </c>
    </row>
    <row r="2603" spans="1:3">
      <c r="A2603" s="26" t="s">
        <v>5616</v>
      </c>
      <c r="B2603" s="26">
        <v>41863</v>
      </c>
      <c r="C2603" s="26">
        <v>10</v>
      </c>
    </row>
    <row r="2604" spans="1:3">
      <c r="A2604" s="26" t="s">
        <v>5617</v>
      </c>
      <c r="B2604" s="26">
        <v>41863</v>
      </c>
    </row>
    <row r="2605" spans="1:3">
      <c r="A2605" s="26" t="s">
        <v>5618</v>
      </c>
      <c r="B2605" s="26">
        <v>41863</v>
      </c>
      <c r="C2605" s="26">
        <v>13</v>
      </c>
    </row>
    <row r="2606" spans="1:3">
      <c r="A2606" s="26" t="s">
        <v>5619</v>
      </c>
      <c r="B2606" s="26">
        <v>41863</v>
      </c>
    </row>
    <row r="2607" spans="1:3">
      <c r="A2607" s="26" t="s">
        <v>5620</v>
      </c>
      <c r="B2607" s="26">
        <v>41863</v>
      </c>
    </row>
    <row r="2608" spans="1:3">
      <c r="A2608" s="26" t="s">
        <v>5621</v>
      </c>
      <c r="B2608" s="26">
        <v>41863</v>
      </c>
    </row>
    <row r="2609" spans="1:3">
      <c r="A2609" s="26" t="s">
        <v>5622</v>
      </c>
      <c r="B2609" s="26">
        <v>41863</v>
      </c>
    </row>
    <row r="2610" spans="1:3">
      <c r="A2610" s="26" t="s">
        <v>5623</v>
      </c>
      <c r="B2610" s="26">
        <v>41863</v>
      </c>
    </row>
    <row r="2611" spans="1:3">
      <c r="A2611" s="26" t="s">
        <v>5624</v>
      </c>
      <c r="B2611" s="26">
        <v>41863</v>
      </c>
    </row>
    <row r="2612" spans="1:3">
      <c r="A2612" s="26" t="s">
        <v>5625</v>
      </c>
      <c r="B2612" s="26">
        <v>41863</v>
      </c>
    </row>
    <row r="2613" spans="1:3">
      <c r="A2613" s="26" t="s">
        <v>5626</v>
      </c>
      <c r="B2613" s="26">
        <v>41863</v>
      </c>
    </row>
    <row r="2614" spans="1:3">
      <c r="A2614" s="26" t="s">
        <v>5627</v>
      </c>
      <c r="B2614" s="26">
        <v>41863</v>
      </c>
    </row>
    <row r="2615" spans="1:3">
      <c r="A2615" s="26" t="s">
        <v>5628</v>
      </c>
      <c r="B2615" s="26">
        <v>41863</v>
      </c>
    </row>
    <row r="2616" spans="1:3">
      <c r="A2616" s="26" t="s">
        <v>5629</v>
      </c>
      <c r="B2616" s="26">
        <v>41863</v>
      </c>
      <c r="C2616" s="26">
        <v>20</v>
      </c>
    </row>
    <row r="2617" spans="1:3">
      <c r="A2617" s="26" t="s">
        <v>5630</v>
      </c>
      <c r="B2617" s="26">
        <v>41863</v>
      </c>
    </row>
    <row r="2618" spans="1:3">
      <c r="A2618" s="26" t="s">
        <v>5631</v>
      </c>
      <c r="B2618" s="26">
        <v>41863</v>
      </c>
    </row>
    <row r="2619" spans="1:3">
      <c r="A2619" s="26" t="s">
        <v>5632</v>
      </c>
      <c r="B2619" s="26">
        <v>41863</v>
      </c>
    </row>
    <row r="2620" spans="1:3">
      <c r="A2620" s="26" t="s">
        <v>5633</v>
      </c>
      <c r="B2620" s="26">
        <v>41863</v>
      </c>
    </row>
    <row r="2621" spans="1:3">
      <c r="A2621" s="26" t="s">
        <v>5634</v>
      </c>
      <c r="B2621" s="26">
        <v>41863</v>
      </c>
    </row>
    <row r="2622" spans="1:3">
      <c r="A2622" s="26" t="s">
        <v>5635</v>
      </c>
      <c r="B2622" s="26">
        <v>41863</v>
      </c>
    </row>
    <row r="2623" spans="1:3">
      <c r="A2623" s="26" t="s">
        <v>5636</v>
      </c>
      <c r="B2623" s="26">
        <v>41864</v>
      </c>
    </row>
    <row r="2624" spans="1:3">
      <c r="A2624" s="26" t="s">
        <v>5637</v>
      </c>
      <c r="B2624" s="26">
        <v>41864</v>
      </c>
    </row>
    <row r="2625" spans="1:3">
      <c r="A2625" s="26" t="s">
        <v>5638</v>
      </c>
      <c r="B2625" s="26">
        <v>41864</v>
      </c>
      <c r="C2625" s="26">
        <v>2561</v>
      </c>
    </row>
    <row r="2626" spans="1:3">
      <c r="A2626" s="26" t="s">
        <v>5639</v>
      </c>
      <c r="B2626" s="26">
        <v>41864</v>
      </c>
      <c r="C2626" s="26">
        <v>889</v>
      </c>
    </row>
    <row r="2627" spans="1:3">
      <c r="A2627" s="26" t="s">
        <v>5640</v>
      </c>
      <c r="B2627" s="26">
        <v>41864</v>
      </c>
    </row>
    <row r="2628" spans="1:3">
      <c r="A2628" s="26" t="s">
        <v>5641</v>
      </c>
      <c r="B2628" s="26">
        <v>41864</v>
      </c>
    </row>
    <row r="2629" spans="1:3">
      <c r="A2629" s="26" t="s">
        <v>5642</v>
      </c>
      <c r="B2629" s="26">
        <v>41864</v>
      </c>
    </row>
    <row r="2630" spans="1:3">
      <c r="A2630" s="26" t="s">
        <v>5643</v>
      </c>
      <c r="B2630" s="26">
        <v>41864</v>
      </c>
    </row>
    <row r="2631" spans="1:3">
      <c r="A2631" s="26" t="s">
        <v>5644</v>
      </c>
      <c r="B2631" s="26">
        <v>41864</v>
      </c>
    </row>
    <row r="2632" spans="1:3">
      <c r="A2632" s="26" t="s">
        <v>5645</v>
      </c>
      <c r="B2632" s="26">
        <v>41864</v>
      </c>
    </row>
    <row r="2633" spans="1:3">
      <c r="A2633" s="26" t="s">
        <v>5646</v>
      </c>
      <c r="B2633" s="26">
        <v>41864</v>
      </c>
    </row>
    <row r="2634" spans="1:3">
      <c r="A2634" s="26" t="s">
        <v>5647</v>
      </c>
      <c r="B2634" s="26">
        <v>41864</v>
      </c>
    </row>
    <row r="2635" spans="1:3">
      <c r="A2635" s="26" t="s">
        <v>5648</v>
      </c>
      <c r="B2635" s="26">
        <v>41864</v>
      </c>
    </row>
    <row r="2636" spans="1:3">
      <c r="A2636" s="26" t="s">
        <v>5649</v>
      </c>
      <c r="B2636" s="26">
        <v>41864</v>
      </c>
      <c r="C2636" s="26">
        <v>2656</v>
      </c>
    </row>
    <row r="2637" spans="1:3">
      <c r="A2637" s="26" t="s">
        <v>5650</v>
      </c>
      <c r="B2637" s="26">
        <v>41864</v>
      </c>
      <c r="C2637" s="26">
        <v>895</v>
      </c>
    </row>
    <row r="2638" spans="1:3">
      <c r="A2638" s="26" t="s">
        <v>5651</v>
      </c>
      <c r="B2638" s="26">
        <v>41864</v>
      </c>
    </row>
    <row r="2639" spans="1:3">
      <c r="A2639" s="26" t="s">
        <v>5652</v>
      </c>
      <c r="B2639" s="26">
        <v>41864</v>
      </c>
    </row>
    <row r="2640" spans="1:3">
      <c r="A2640" s="26" t="s">
        <v>5653</v>
      </c>
      <c r="B2640" s="26">
        <v>41864</v>
      </c>
    </row>
    <row r="2641" spans="1:3">
      <c r="A2641" s="26" t="s">
        <v>5654</v>
      </c>
      <c r="B2641" s="26">
        <v>41864</v>
      </c>
    </row>
    <row r="2642" spans="1:3">
      <c r="A2642" s="26" t="s">
        <v>5655</v>
      </c>
      <c r="B2642" s="26">
        <v>41864</v>
      </c>
    </row>
    <row r="2643" spans="1:3">
      <c r="A2643" s="26" t="s">
        <v>5656</v>
      </c>
      <c r="B2643" s="26">
        <v>41864</v>
      </c>
    </row>
    <row r="2644" spans="1:3">
      <c r="A2644" s="26" t="s">
        <v>5657</v>
      </c>
      <c r="B2644" s="26">
        <v>41864</v>
      </c>
    </row>
    <row r="2645" spans="1:3">
      <c r="A2645" s="26" t="s">
        <v>5658</v>
      </c>
      <c r="B2645" s="26">
        <v>41864</v>
      </c>
    </row>
    <row r="2646" spans="1:3">
      <c r="A2646" s="26" t="s">
        <v>5659</v>
      </c>
      <c r="B2646" s="26">
        <v>41864</v>
      </c>
    </row>
    <row r="2647" spans="1:3">
      <c r="A2647" s="26" t="s">
        <v>5660</v>
      </c>
      <c r="B2647" s="26">
        <v>41864</v>
      </c>
      <c r="C2647" s="26">
        <v>100</v>
      </c>
    </row>
    <row r="2648" spans="1:3">
      <c r="A2648" s="26" t="s">
        <v>5661</v>
      </c>
      <c r="B2648" s="26">
        <v>41864</v>
      </c>
      <c r="C2648" s="26">
        <v>100</v>
      </c>
    </row>
    <row r="2649" spans="1:3">
      <c r="A2649" s="26" t="s">
        <v>5662</v>
      </c>
      <c r="B2649" s="26">
        <v>41864</v>
      </c>
    </row>
    <row r="2650" spans="1:3">
      <c r="A2650" s="26" t="s">
        <v>5663</v>
      </c>
      <c r="B2650" s="26">
        <v>41864</v>
      </c>
    </row>
    <row r="2651" spans="1:3">
      <c r="A2651" s="26" t="s">
        <v>5664</v>
      </c>
      <c r="B2651" s="26">
        <v>41864</v>
      </c>
    </row>
    <row r="2652" spans="1:3">
      <c r="A2652" s="26" t="s">
        <v>5665</v>
      </c>
      <c r="B2652" s="26">
        <v>41864</v>
      </c>
    </row>
    <row r="2653" spans="1:3">
      <c r="A2653" s="26" t="s">
        <v>5666</v>
      </c>
      <c r="B2653" s="26">
        <v>41864</v>
      </c>
    </row>
    <row r="2654" spans="1:3">
      <c r="A2654" s="26" t="s">
        <v>5667</v>
      </c>
      <c r="B2654" s="26">
        <v>41864</v>
      </c>
    </row>
    <row r="2655" spans="1:3">
      <c r="A2655" s="26" t="s">
        <v>5668</v>
      </c>
      <c r="B2655" s="26">
        <v>41864</v>
      </c>
    </row>
    <row r="2656" spans="1:3">
      <c r="A2656" s="26" t="s">
        <v>5669</v>
      </c>
      <c r="B2656" s="26">
        <v>41864</v>
      </c>
    </row>
    <row r="2657" spans="1:3">
      <c r="A2657" s="26" t="s">
        <v>5670</v>
      </c>
      <c r="B2657" s="26">
        <v>41864</v>
      </c>
    </row>
    <row r="2658" spans="1:3">
      <c r="A2658" s="26" t="s">
        <v>5671</v>
      </c>
      <c r="B2658" s="26">
        <v>41864</v>
      </c>
      <c r="C2658" s="26">
        <v>100</v>
      </c>
    </row>
    <row r="2659" spans="1:3">
      <c r="A2659" s="26" t="s">
        <v>5672</v>
      </c>
      <c r="B2659" s="26">
        <v>41864</v>
      </c>
      <c r="C2659" s="26">
        <v>100</v>
      </c>
    </row>
    <row r="2660" spans="1:3">
      <c r="A2660" s="26" t="s">
        <v>5673</v>
      </c>
      <c r="B2660" s="26">
        <v>41864</v>
      </c>
    </row>
    <row r="2661" spans="1:3">
      <c r="A2661" s="26" t="s">
        <v>5674</v>
      </c>
      <c r="B2661" s="26">
        <v>41864</v>
      </c>
    </row>
    <row r="2662" spans="1:3">
      <c r="A2662" s="26" t="s">
        <v>5675</v>
      </c>
      <c r="B2662" s="26">
        <v>41864</v>
      </c>
    </row>
    <row r="2663" spans="1:3">
      <c r="A2663" s="26" t="s">
        <v>5676</v>
      </c>
      <c r="B2663" s="26">
        <v>41864</v>
      </c>
    </row>
    <row r="2664" spans="1:3">
      <c r="A2664" s="26" t="s">
        <v>5677</v>
      </c>
      <c r="B2664" s="26">
        <v>41864</v>
      </c>
    </row>
    <row r="2665" spans="1:3">
      <c r="A2665" s="26" t="s">
        <v>5678</v>
      </c>
      <c r="B2665" s="26">
        <v>41864</v>
      </c>
    </row>
    <row r="2666" spans="1:3">
      <c r="A2666" s="26" t="s">
        <v>5679</v>
      </c>
      <c r="B2666" s="26">
        <v>41864</v>
      </c>
    </row>
    <row r="2667" spans="1:3">
      <c r="A2667" s="26" t="s">
        <v>5680</v>
      </c>
      <c r="B2667" s="26">
        <v>41864</v>
      </c>
    </row>
    <row r="2668" spans="1:3">
      <c r="A2668" s="26" t="s">
        <v>5681</v>
      </c>
      <c r="B2668" s="26">
        <v>41864</v>
      </c>
    </row>
    <row r="2669" spans="1:3">
      <c r="A2669" s="26" t="s">
        <v>5682</v>
      </c>
      <c r="B2669" s="26">
        <v>41864</v>
      </c>
    </row>
    <row r="2670" spans="1:3">
      <c r="A2670" s="26" t="s">
        <v>5683</v>
      </c>
      <c r="B2670" s="26">
        <v>41864</v>
      </c>
    </row>
    <row r="2671" spans="1:3">
      <c r="A2671" s="26" t="s">
        <v>5684</v>
      </c>
      <c r="B2671" s="26">
        <v>41864</v>
      </c>
      <c r="C2671" s="26">
        <v>800</v>
      </c>
    </row>
    <row r="2672" spans="1:3">
      <c r="A2672" s="26" t="s">
        <v>5685</v>
      </c>
      <c r="B2672" s="26">
        <v>41864</v>
      </c>
    </row>
    <row r="2673" spans="1:3">
      <c r="A2673" s="26" t="s">
        <v>5686</v>
      </c>
      <c r="B2673" s="26">
        <v>41864</v>
      </c>
    </row>
    <row r="2674" spans="1:3">
      <c r="A2674" s="26" t="s">
        <v>5687</v>
      </c>
      <c r="B2674" s="26">
        <v>41864</v>
      </c>
    </row>
    <row r="2675" spans="1:3">
      <c r="A2675" s="26" t="s">
        <v>5688</v>
      </c>
      <c r="B2675" s="26">
        <v>41864</v>
      </c>
    </row>
    <row r="2676" spans="1:3">
      <c r="A2676" s="26" t="s">
        <v>5689</v>
      </c>
      <c r="B2676" s="26">
        <v>41864</v>
      </c>
    </row>
    <row r="2677" spans="1:3">
      <c r="A2677" s="26" t="s">
        <v>5690</v>
      </c>
      <c r="B2677" s="26">
        <v>41864</v>
      </c>
    </row>
    <row r="2678" spans="1:3">
      <c r="A2678" s="26" t="s">
        <v>5691</v>
      </c>
      <c r="B2678" s="26">
        <v>41864</v>
      </c>
      <c r="C2678" s="26">
        <v>1000</v>
      </c>
    </row>
    <row r="2679" spans="1:3">
      <c r="A2679" s="26" t="s">
        <v>5692</v>
      </c>
      <c r="B2679" s="26">
        <v>41864</v>
      </c>
    </row>
    <row r="2680" spans="1:3">
      <c r="A2680" s="26" t="s">
        <v>5693</v>
      </c>
      <c r="B2680" s="26">
        <v>41864</v>
      </c>
    </row>
    <row r="2681" spans="1:3">
      <c r="A2681" s="26" t="s">
        <v>5694</v>
      </c>
      <c r="B2681" s="26">
        <v>41864</v>
      </c>
    </row>
    <row r="2682" spans="1:3">
      <c r="A2682" s="26" t="s">
        <v>5695</v>
      </c>
      <c r="B2682" s="26">
        <v>41864</v>
      </c>
    </row>
    <row r="2683" spans="1:3">
      <c r="A2683" s="26" t="s">
        <v>5696</v>
      </c>
      <c r="B2683" s="26">
        <v>41864</v>
      </c>
    </row>
    <row r="2684" spans="1:3">
      <c r="A2684" s="26" t="s">
        <v>5697</v>
      </c>
      <c r="B2684" s="26">
        <v>41864</v>
      </c>
    </row>
    <row r="2685" spans="1:3">
      <c r="A2685" s="26" t="s">
        <v>5698</v>
      </c>
      <c r="B2685" s="26">
        <v>41864</v>
      </c>
    </row>
    <row r="2686" spans="1:3">
      <c r="A2686" s="26" t="s">
        <v>5699</v>
      </c>
      <c r="B2686" s="26">
        <v>41864</v>
      </c>
    </row>
    <row r="2687" spans="1:3">
      <c r="A2687" s="26" t="s">
        <v>5700</v>
      </c>
      <c r="B2687" s="26">
        <v>41864</v>
      </c>
    </row>
    <row r="2688" spans="1:3">
      <c r="A2688" s="26" t="s">
        <v>5701</v>
      </c>
      <c r="B2688" s="26">
        <v>41864</v>
      </c>
    </row>
    <row r="2689" spans="1:3">
      <c r="A2689" s="26" t="s">
        <v>5702</v>
      </c>
      <c r="B2689" s="26">
        <v>41864</v>
      </c>
      <c r="C2689" s="26">
        <v>1097</v>
      </c>
    </row>
    <row r="2690" spans="1:3">
      <c r="A2690" s="26" t="s">
        <v>5703</v>
      </c>
      <c r="B2690" s="26">
        <v>41864</v>
      </c>
    </row>
    <row r="2691" spans="1:3">
      <c r="A2691" s="26" t="s">
        <v>5704</v>
      </c>
      <c r="B2691" s="26">
        <v>41864</v>
      </c>
    </row>
    <row r="2692" spans="1:3">
      <c r="A2692" s="26" t="s">
        <v>5705</v>
      </c>
      <c r="B2692" s="26">
        <v>41864</v>
      </c>
    </row>
    <row r="2693" spans="1:3">
      <c r="A2693" s="26" t="s">
        <v>5706</v>
      </c>
      <c r="B2693" s="26">
        <v>41864</v>
      </c>
    </row>
    <row r="2694" spans="1:3">
      <c r="A2694" s="26" t="s">
        <v>5707</v>
      </c>
      <c r="B2694" s="26">
        <v>41864</v>
      </c>
    </row>
    <row r="2695" spans="1:3">
      <c r="A2695" s="26" t="s">
        <v>5708</v>
      </c>
      <c r="B2695" s="26">
        <v>41864</v>
      </c>
    </row>
    <row r="2696" spans="1:3">
      <c r="A2696" s="26" t="s">
        <v>5709</v>
      </c>
      <c r="B2696" s="26">
        <v>41864</v>
      </c>
    </row>
    <row r="2697" spans="1:3">
      <c r="A2697" s="26" t="s">
        <v>5710</v>
      </c>
      <c r="B2697" s="26">
        <v>41864</v>
      </c>
    </row>
    <row r="2698" spans="1:3">
      <c r="A2698" s="26" t="s">
        <v>5711</v>
      </c>
      <c r="B2698" s="26">
        <v>41864</v>
      </c>
    </row>
    <row r="2699" spans="1:3">
      <c r="A2699" s="26" t="s">
        <v>5712</v>
      </c>
      <c r="B2699" s="26">
        <v>41864</v>
      </c>
    </row>
    <row r="2700" spans="1:3">
      <c r="A2700" s="26" t="s">
        <v>5713</v>
      </c>
      <c r="B2700" s="26">
        <v>41864</v>
      </c>
      <c r="C2700" s="26">
        <v>1000</v>
      </c>
    </row>
    <row r="2701" spans="1:3">
      <c r="A2701" s="26" t="s">
        <v>5714</v>
      </c>
      <c r="B2701" s="26">
        <v>41864</v>
      </c>
    </row>
    <row r="2702" spans="1:3">
      <c r="A2702" s="26" t="s">
        <v>5715</v>
      </c>
      <c r="B2702" s="26">
        <v>41864</v>
      </c>
    </row>
    <row r="2703" spans="1:3">
      <c r="A2703" s="26" t="s">
        <v>5716</v>
      </c>
      <c r="B2703" s="26">
        <v>41864</v>
      </c>
    </row>
    <row r="2704" spans="1:3">
      <c r="A2704" s="26" t="s">
        <v>5717</v>
      </c>
      <c r="B2704" s="26">
        <v>41864</v>
      </c>
      <c r="C2704" s="26">
        <v>500</v>
      </c>
    </row>
    <row r="2705" spans="1:3">
      <c r="A2705" s="26" t="s">
        <v>5718</v>
      </c>
      <c r="B2705" s="26">
        <v>41864</v>
      </c>
    </row>
    <row r="2706" spans="1:3">
      <c r="A2706" s="26" t="s">
        <v>5719</v>
      </c>
      <c r="B2706" s="26">
        <v>41864</v>
      </c>
    </row>
    <row r="2707" spans="1:3">
      <c r="A2707" s="26" t="s">
        <v>5720</v>
      </c>
      <c r="B2707" s="26">
        <v>41864</v>
      </c>
    </row>
    <row r="2708" spans="1:3">
      <c r="A2708" s="26" t="s">
        <v>5721</v>
      </c>
      <c r="B2708" s="26">
        <v>41864</v>
      </c>
    </row>
    <row r="2709" spans="1:3">
      <c r="A2709" s="26" t="s">
        <v>5722</v>
      </c>
      <c r="B2709" s="26">
        <v>41864</v>
      </c>
    </row>
    <row r="2710" spans="1:3">
      <c r="A2710" s="26" t="s">
        <v>5723</v>
      </c>
      <c r="B2710" s="26">
        <v>41864</v>
      </c>
    </row>
    <row r="2711" spans="1:3">
      <c r="A2711" s="26" t="s">
        <v>5724</v>
      </c>
      <c r="B2711" s="26">
        <v>41864</v>
      </c>
      <c r="C2711" s="26">
        <v>900</v>
      </c>
    </row>
    <row r="2712" spans="1:3">
      <c r="A2712" s="26" t="s">
        <v>5725</v>
      </c>
      <c r="B2712" s="26">
        <v>41864</v>
      </c>
    </row>
    <row r="2713" spans="1:3">
      <c r="A2713" s="26" t="s">
        <v>5726</v>
      </c>
      <c r="B2713" s="26">
        <v>41864</v>
      </c>
    </row>
    <row r="2714" spans="1:3">
      <c r="A2714" s="26" t="s">
        <v>5727</v>
      </c>
      <c r="B2714" s="26">
        <v>41864</v>
      </c>
    </row>
    <row r="2715" spans="1:3">
      <c r="A2715" s="26" t="s">
        <v>5728</v>
      </c>
      <c r="B2715" s="26">
        <v>41864</v>
      </c>
    </row>
    <row r="2716" spans="1:3">
      <c r="A2716" s="26" t="s">
        <v>5729</v>
      </c>
      <c r="B2716" s="26">
        <v>41864</v>
      </c>
    </row>
    <row r="2717" spans="1:3">
      <c r="A2717" s="26" t="s">
        <v>5730</v>
      </c>
      <c r="B2717" s="26">
        <v>41864</v>
      </c>
    </row>
    <row r="2718" spans="1:3">
      <c r="A2718" s="26" t="s">
        <v>5731</v>
      </c>
      <c r="B2718" s="26">
        <v>41864</v>
      </c>
    </row>
    <row r="2719" spans="1:3">
      <c r="A2719" s="26" t="s">
        <v>5732</v>
      </c>
      <c r="B2719" s="26">
        <v>41864</v>
      </c>
    </row>
    <row r="2720" spans="1:3">
      <c r="A2720" s="26" t="s">
        <v>5733</v>
      </c>
      <c r="B2720" s="26">
        <v>41864</v>
      </c>
    </row>
    <row r="2721" spans="1:3">
      <c r="A2721" s="26" t="s">
        <v>5734</v>
      </c>
      <c r="B2721" s="26">
        <v>41864</v>
      </c>
    </row>
    <row r="2722" spans="1:3">
      <c r="A2722" s="26" t="s">
        <v>5735</v>
      </c>
      <c r="B2722" s="26">
        <v>41864</v>
      </c>
      <c r="C2722" s="26">
        <v>900</v>
      </c>
    </row>
    <row r="2723" spans="1:3">
      <c r="A2723" s="26" t="s">
        <v>5736</v>
      </c>
      <c r="B2723" s="26">
        <v>41864</v>
      </c>
    </row>
    <row r="2724" spans="1:3">
      <c r="A2724" s="26" t="s">
        <v>5737</v>
      </c>
      <c r="B2724" s="26">
        <v>41864</v>
      </c>
    </row>
    <row r="2725" spans="1:3">
      <c r="A2725" s="26" t="s">
        <v>5738</v>
      </c>
      <c r="B2725" s="26">
        <v>41864</v>
      </c>
    </row>
    <row r="2726" spans="1:3">
      <c r="A2726" s="26" t="s">
        <v>5739</v>
      </c>
      <c r="B2726" s="26">
        <v>41864</v>
      </c>
    </row>
    <row r="2727" spans="1:3">
      <c r="A2727" s="26" t="s">
        <v>5740</v>
      </c>
      <c r="B2727" s="26">
        <v>41864</v>
      </c>
    </row>
    <row r="2728" spans="1:3">
      <c r="A2728" s="26" t="s">
        <v>5741</v>
      </c>
      <c r="B2728" s="26">
        <v>41864</v>
      </c>
    </row>
    <row r="2729" spans="1:3">
      <c r="A2729" s="26" t="s">
        <v>5742</v>
      </c>
      <c r="B2729" s="26">
        <v>41864</v>
      </c>
    </row>
    <row r="2730" spans="1:3">
      <c r="A2730" s="26" t="s">
        <v>5743</v>
      </c>
      <c r="B2730" s="26">
        <v>41864</v>
      </c>
    </row>
    <row r="2731" spans="1:3">
      <c r="A2731" s="26" t="s">
        <v>5744</v>
      </c>
      <c r="B2731" s="26">
        <v>41864</v>
      </c>
    </row>
    <row r="2732" spans="1:3">
      <c r="A2732" s="26" t="s">
        <v>5745</v>
      </c>
      <c r="B2732" s="26">
        <v>41864</v>
      </c>
    </row>
    <row r="2733" spans="1:3">
      <c r="A2733" s="26" t="s">
        <v>5746</v>
      </c>
      <c r="B2733" s="26">
        <v>41864</v>
      </c>
      <c r="C2733" s="26">
        <v>599</v>
      </c>
    </row>
    <row r="2734" spans="1:3">
      <c r="A2734" s="26" t="s">
        <v>5747</v>
      </c>
      <c r="B2734" s="26">
        <v>41864</v>
      </c>
    </row>
    <row r="2735" spans="1:3">
      <c r="A2735" s="26" t="s">
        <v>5748</v>
      </c>
      <c r="B2735" s="26">
        <v>41864</v>
      </c>
    </row>
    <row r="2736" spans="1:3">
      <c r="A2736" s="26" t="s">
        <v>5749</v>
      </c>
      <c r="B2736" s="26">
        <v>41864</v>
      </c>
    </row>
    <row r="2737" spans="1:3">
      <c r="A2737" s="26" t="s">
        <v>5750</v>
      </c>
      <c r="B2737" s="26">
        <v>41864</v>
      </c>
    </row>
    <row r="2738" spans="1:3">
      <c r="A2738" s="26" t="s">
        <v>5751</v>
      </c>
      <c r="B2738" s="26">
        <v>41864</v>
      </c>
    </row>
    <row r="2739" spans="1:3">
      <c r="A2739" s="26" t="s">
        <v>5752</v>
      </c>
      <c r="B2739" s="26">
        <v>41864</v>
      </c>
    </row>
    <row r="2740" spans="1:3">
      <c r="A2740" s="26" t="s">
        <v>5753</v>
      </c>
      <c r="B2740" s="26">
        <v>41864</v>
      </c>
    </row>
    <row r="2741" spans="1:3">
      <c r="A2741" s="26" t="s">
        <v>5754</v>
      </c>
      <c r="B2741" s="26">
        <v>41864</v>
      </c>
    </row>
    <row r="2742" spans="1:3">
      <c r="A2742" s="26" t="s">
        <v>5755</v>
      </c>
      <c r="B2742" s="26">
        <v>41864</v>
      </c>
    </row>
    <row r="2743" spans="1:3">
      <c r="A2743" s="26" t="s">
        <v>5756</v>
      </c>
      <c r="B2743" s="26">
        <v>41864</v>
      </c>
    </row>
    <row r="2744" spans="1:3">
      <c r="A2744" s="26" t="s">
        <v>5757</v>
      </c>
      <c r="B2744" s="26">
        <v>41864</v>
      </c>
      <c r="C2744" s="26">
        <v>497</v>
      </c>
    </row>
    <row r="2745" spans="1:3">
      <c r="A2745" s="26" t="s">
        <v>5758</v>
      </c>
      <c r="B2745" s="26">
        <v>41864</v>
      </c>
    </row>
    <row r="2746" spans="1:3">
      <c r="A2746" s="26" t="s">
        <v>5759</v>
      </c>
      <c r="B2746" s="26">
        <v>41864</v>
      </c>
    </row>
    <row r="2747" spans="1:3">
      <c r="A2747" s="26" t="s">
        <v>5760</v>
      </c>
      <c r="B2747" s="26">
        <v>41864</v>
      </c>
    </row>
    <row r="2748" spans="1:3">
      <c r="A2748" s="26" t="s">
        <v>5761</v>
      </c>
      <c r="B2748" s="26">
        <v>41864</v>
      </c>
    </row>
    <row r="2749" spans="1:3">
      <c r="A2749" s="26" t="s">
        <v>5762</v>
      </c>
      <c r="B2749" s="26">
        <v>41864</v>
      </c>
    </row>
    <row r="2750" spans="1:3">
      <c r="A2750" s="26" t="s">
        <v>5763</v>
      </c>
      <c r="B2750" s="26">
        <v>41864</v>
      </c>
    </row>
    <row r="2751" spans="1:3">
      <c r="A2751" s="26" t="s">
        <v>5764</v>
      </c>
      <c r="B2751" s="26">
        <v>41864</v>
      </c>
    </row>
    <row r="2752" spans="1:3">
      <c r="A2752" s="26" t="s">
        <v>5765</v>
      </c>
      <c r="B2752" s="26">
        <v>41864</v>
      </c>
    </row>
    <row r="2753" spans="1:3">
      <c r="A2753" s="26" t="s">
        <v>5766</v>
      </c>
      <c r="B2753" s="26">
        <v>41864</v>
      </c>
    </row>
    <row r="2754" spans="1:3">
      <c r="A2754" s="26" t="s">
        <v>5767</v>
      </c>
      <c r="B2754" s="26">
        <v>41864</v>
      </c>
    </row>
    <row r="2755" spans="1:3">
      <c r="A2755" s="26" t="s">
        <v>5768</v>
      </c>
      <c r="B2755" s="26">
        <v>41864</v>
      </c>
      <c r="C2755" s="26">
        <v>1998</v>
      </c>
    </row>
    <row r="2756" spans="1:3">
      <c r="A2756" s="26" t="s">
        <v>5769</v>
      </c>
      <c r="B2756" s="26">
        <v>41864</v>
      </c>
    </row>
    <row r="2757" spans="1:3">
      <c r="A2757" s="26" t="s">
        <v>5770</v>
      </c>
      <c r="B2757" s="26">
        <v>41864</v>
      </c>
    </row>
    <row r="2758" spans="1:3">
      <c r="A2758" s="26" t="s">
        <v>5771</v>
      </c>
      <c r="B2758" s="26">
        <v>41864</v>
      </c>
    </row>
    <row r="2759" spans="1:3">
      <c r="A2759" s="26" t="s">
        <v>5772</v>
      </c>
      <c r="B2759" s="26">
        <v>41864</v>
      </c>
    </row>
    <row r="2760" spans="1:3">
      <c r="A2760" s="26" t="s">
        <v>5773</v>
      </c>
      <c r="B2760" s="26">
        <v>41864</v>
      </c>
    </row>
    <row r="2761" spans="1:3">
      <c r="A2761" s="26" t="s">
        <v>5774</v>
      </c>
      <c r="B2761" s="26">
        <v>41864</v>
      </c>
    </row>
    <row r="2762" spans="1:3">
      <c r="A2762" s="26" t="s">
        <v>5775</v>
      </c>
      <c r="B2762" s="26">
        <v>41864</v>
      </c>
    </row>
    <row r="2763" spans="1:3">
      <c r="A2763" s="26" t="s">
        <v>5776</v>
      </c>
      <c r="B2763" s="26">
        <v>41864</v>
      </c>
    </row>
    <row r="2764" spans="1:3">
      <c r="A2764" s="26" t="s">
        <v>5777</v>
      </c>
      <c r="B2764" s="26">
        <v>41864</v>
      </c>
    </row>
    <row r="2765" spans="1:3">
      <c r="A2765" s="26" t="s">
        <v>5778</v>
      </c>
      <c r="B2765" s="26">
        <v>41864</v>
      </c>
    </row>
    <row r="2766" spans="1:3">
      <c r="A2766" s="26" t="s">
        <v>5779</v>
      </c>
      <c r="B2766" s="26">
        <v>41865</v>
      </c>
    </row>
    <row r="2767" spans="1:3">
      <c r="A2767" s="26" t="s">
        <v>5780</v>
      </c>
      <c r="B2767" s="26">
        <v>41865</v>
      </c>
      <c r="C2767" s="26">
        <v>100</v>
      </c>
    </row>
    <row r="2768" spans="1:3">
      <c r="A2768" s="26" t="s">
        <v>5781</v>
      </c>
      <c r="B2768" s="26">
        <v>41865</v>
      </c>
      <c r="C2768" s="26">
        <v>100</v>
      </c>
    </row>
    <row r="2769" spans="1:3">
      <c r="A2769" s="26" t="s">
        <v>5782</v>
      </c>
      <c r="B2769" s="26">
        <v>41865</v>
      </c>
      <c r="C2769" s="26">
        <v>100</v>
      </c>
    </row>
    <row r="2770" spans="1:3">
      <c r="A2770" s="26" t="s">
        <v>5783</v>
      </c>
      <c r="B2770" s="26">
        <v>41865</v>
      </c>
      <c r="C2770" s="26">
        <v>100</v>
      </c>
    </row>
    <row r="2771" spans="1:3">
      <c r="A2771" s="26" t="s">
        <v>5784</v>
      </c>
      <c r="B2771" s="26">
        <v>41865</v>
      </c>
    </row>
    <row r="2772" spans="1:3">
      <c r="A2772" s="26" t="s">
        <v>5785</v>
      </c>
      <c r="B2772" s="26">
        <v>41865</v>
      </c>
    </row>
    <row r="2773" spans="1:3">
      <c r="A2773" s="26" t="s">
        <v>5786</v>
      </c>
      <c r="B2773" s="26">
        <v>41865</v>
      </c>
    </row>
    <row r="2774" spans="1:3">
      <c r="A2774" s="26" t="s">
        <v>5787</v>
      </c>
      <c r="B2774" s="26">
        <v>41865</v>
      </c>
    </row>
    <row r="2775" spans="1:3">
      <c r="A2775" s="26" t="s">
        <v>5788</v>
      </c>
      <c r="B2775" s="26">
        <v>41865</v>
      </c>
    </row>
    <row r="2776" spans="1:3">
      <c r="A2776" s="26" t="s">
        <v>5789</v>
      </c>
      <c r="B2776" s="26">
        <v>41865</v>
      </c>
    </row>
    <row r="2777" spans="1:3">
      <c r="A2777" s="26" t="s">
        <v>5790</v>
      </c>
      <c r="B2777" s="26">
        <v>41865</v>
      </c>
    </row>
    <row r="2778" spans="1:3">
      <c r="A2778" s="26" t="s">
        <v>5791</v>
      </c>
      <c r="B2778" s="26">
        <v>41865</v>
      </c>
    </row>
    <row r="2779" spans="1:3">
      <c r="A2779" s="26" t="s">
        <v>5792</v>
      </c>
      <c r="B2779" s="26">
        <v>41865</v>
      </c>
    </row>
    <row r="2780" spans="1:3">
      <c r="A2780" s="26" t="s">
        <v>5793</v>
      </c>
      <c r="B2780" s="26">
        <v>41865</v>
      </c>
    </row>
    <row r="2781" spans="1:3">
      <c r="A2781" s="26" t="s">
        <v>5794</v>
      </c>
      <c r="B2781" s="26">
        <v>41865</v>
      </c>
      <c r="C2781" s="26">
        <v>400</v>
      </c>
    </row>
    <row r="2782" spans="1:3">
      <c r="A2782" s="26" t="s">
        <v>5795</v>
      </c>
      <c r="B2782" s="26">
        <v>41865</v>
      </c>
    </row>
    <row r="2783" spans="1:3">
      <c r="A2783" s="26" t="s">
        <v>5796</v>
      </c>
      <c r="B2783" s="26">
        <v>41865</v>
      </c>
    </row>
    <row r="2784" spans="1:3">
      <c r="A2784" s="26" t="s">
        <v>5797</v>
      </c>
      <c r="B2784" s="26">
        <v>41865</v>
      </c>
    </row>
    <row r="2785" spans="1:3">
      <c r="A2785" s="26" t="s">
        <v>5798</v>
      </c>
      <c r="B2785" s="26">
        <v>41865</v>
      </c>
    </row>
    <row r="2786" spans="1:3">
      <c r="A2786" s="26" t="s">
        <v>5799</v>
      </c>
      <c r="B2786" s="26">
        <v>41865</v>
      </c>
    </row>
    <row r="2787" spans="1:3">
      <c r="A2787" s="26" t="s">
        <v>5800</v>
      </c>
      <c r="B2787" s="26">
        <v>41865</v>
      </c>
    </row>
    <row r="2788" spans="1:3">
      <c r="A2788" s="26" t="s">
        <v>5801</v>
      </c>
      <c r="B2788" s="26">
        <v>41865</v>
      </c>
      <c r="C2788" s="26">
        <v>1200</v>
      </c>
    </row>
    <row r="2789" spans="1:3">
      <c r="A2789" s="26" t="s">
        <v>5802</v>
      </c>
      <c r="B2789" s="26">
        <v>41865</v>
      </c>
    </row>
    <row r="2790" spans="1:3">
      <c r="A2790" s="26" t="s">
        <v>5803</v>
      </c>
      <c r="B2790" s="26">
        <v>41865</v>
      </c>
    </row>
    <row r="2791" spans="1:3">
      <c r="A2791" s="26" t="s">
        <v>5804</v>
      </c>
      <c r="B2791" s="26">
        <v>41865</v>
      </c>
    </row>
    <row r="2792" spans="1:3">
      <c r="A2792" s="26" t="s">
        <v>5805</v>
      </c>
      <c r="B2792" s="26">
        <v>41865</v>
      </c>
    </row>
    <row r="2793" spans="1:3">
      <c r="A2793" s="26" t="s">
        <v>5806</v>
      </c>
      <c r="B2793" s="26">
        <v>41865</v>
      </c>
    </row>
    <row r="2794" spans="1:3">
      <c r="A2794" s="26" t="s">
        <v>5807</v>
      </c>
      <c r="B2794" s="26">
        <v>41865</v>
      </c>
    </row>
    <row r="2795" spans="1:3">
      <c r="A2795" s="26" t="s">
        <v>5808</v>
      </c>
      <c r="B2795" s="26">
        <v>41865</v>
      </c>
    </row>
    <row r="2796" spans="1:3">
      <c r="A2796" s="26" t="s">
        <v>5809</v>
      </c>
      <c r="B2796" s="26">
        <v>41865</v>
      </c>
    </row>
    <row r="2797" spans="1:3">
      <c r="A2797" s="26" t="s">
        <v>5810</v>
      </c>
      <c r="B2797" s="26">
        <v>41865</v>
      </c>
    </row>
    <row r="2798" spans="1:3">
      <c r="A2798" s="26" t="s">
        <v>5811</v>
      </c>
      <c r="B2798" s="26">
        <v>41865</v>
      </c>
    </row>
    <row r="2799" spans="1:3">
      <c r="A2799" s="26" t="s">
        <v>5812</v>
      </c>
      <c r="B2799" s="26">
        <v>41865</v>
      </c>
      <c r="C2799" s="26">
        <v>1200</v>
      </c>
    </row>
    <row r="2800" spans="1:3">
      <c r="A2800" s="26" t="s">
        <v>5813</v>
      </c>
      <c r="B2800" s="26">
        <v>41865</v>
      </c>
    </row>
    <row r="2801" spans="1:3">
      <c r="A2801" s="26" t="s">
        <v>5814</v>
      </c>
      <c r="B2801" s="26">
        <v>41865</v>
      </c>
    </row>
    <row r="2802" spans="1:3">
      <c r="A2802" s="26" t="s">
        <v>5815</v>
      </c>
      <c r="B2802" s="26">
        <v>41865</v>
      </c>
    </row>
    <row r="2803" spans="1:3">
      <c r="A2803" s="26" t="s">
        <v>5816</v>
      </c>
      <c r="B2803" s="26">
        <v>41865</v>
      </c>
    </row>
    <row r="2804" spans="1:3">
      <c r="A2804" s="26" t="s">
        <v>5817</v>
      </c>
      <c r="B2804" s="26">
        <v>41865</v>
      </c>
    </row>
    <row r="2805" spans="1:3">
      <c r="A2805" s="26" t="s">
        <v>5818</v>
      </c>
      <c r="B2805" s="26">
        <v>41865</v>
      </c>
    </row>
    <row r="2806" spans="1:3">
      <c r="A2806" s="26" t="s">
        <v>5819</v>
      </c>
      <c r="B2806" s="26">
        <v>41865</v>
      </c>
    </row>
    <row r="2807" spans="1:3">
      <c r="A2807" s="26" t="s">
        <v>5820</v>
      </c>
      <c r="B2807" s="26">
        <v>41865</v>
      </c>
    </row>
    <row r="2808" spans="1:3">
      <c r="A2808" s="26" t="s">
        <v>5821</v>
      </c>
      <c r="B2808" s="26">
        <v>41865</v>
      </c>
    </row>
    <row r="2809" spans="1:3">
      <c r="A2809" s="26" t="s">
        <v>5822</v>
      </c>
      <c r="B2809" s="26">
        <v>41865</v>
      </c>
    </row>
    <row r="2810" spans="1:3">
      <c r="A2810" s="26" t="s">
        <v>5823</v>
      </c>
      <c r="B2810" s="26">
        <v>41865</v>
      </c>
      <c r="C2810" s="26">
        <v>1000</v>
      </c>
    </row>
    <row r="2811" spans="1:3">
      <c r="A2811" s="26" t="s">
        <v>5824</v>
      </c>
      <c r="B2811" s="26">
        <v>41865</v>
      </c>
    </row>
    <row r="2812" spans="1:3">
      <c r="A2812" s="26" t="s">
        <v>5825</v>
      </c>
      <c r="B2812" s="26">
        <v>41865</v>
      </c>
    </row>
    <row r="2813" spans="1:3">
      <c r="A2813" s="26" t="s">
        <v>5826</v>
      </c>
      <c r="B2813" s="26">
        <v>41865</v>
      </c>
    </row>
    <row r="2814" spans="1:3">
      <c r="A2814" s="26" t="s">
        <v>5827</v>
      </c>
      <c r="B2814" s="26">
        <v>41865</v>
      </c>
    </row>
    <row r="2815" spans="1:3">
      <c r="A2815" s="26" t="s">
        <v>5828</v>
      </c>
      <c r="B2815" s="26">
        <v>41865</v>
      </c>
    </row>
    <row r="2816" spans="1:3">
      <c r="A2816" s="26" t="s">
        <v>5829</v>
      </c>
      <c r="B2816" s="26">
        <v>41865</v>
      </c>
    </row>
    <row r="2817" spans="1:3">
      <c r="A2817" s="26" t="s">
        <v>5830</v>
      </c>
      <c r="B2817" s="26">
        <v>41865</v>
      </c>
    </row>
    <row r="2818" spans="1:3">
      <c r="A2818" s="26" t="s">
        <v>5831</v>
      </c>
      <c r="B2818" s="26">
        <v>41865</v>
      </c>
    </row>
    <row r="2819" spans="1:3">
      <c r="A2819" s="26" t="s">
        <v>5832</v>
      </c>
      <c r="B2819" s="26">
        <v>41865</v>
      </c>
    </row>
    <row r="2820" spans="1:3">
      <c r="A2820" s="26" t="s">
        <v>5833</v>
      </c>
      <c r="B2820" s="26">
        <v>41865</v>
      </c>
    </row>
    <row r="2821" spans="1:3">
      <c r="A2821" s="26" t="s">
        <v>5834</v>
      </c>
      <c r="B2821" s="26">
        <v>41865</v>
      </c>
      <c r="C2821" s="26">
        <v>1000</v>
      </c>
    </row>
    <row r="2822" spans="1:3">
      <c r="A2822" s="26" t="s">
        <v>5835</v>
      </c>
      <c r="B2822" s="26">
        <v>41865</v>
      </c>
    </row>
    <row r="2823" spans="1:3">
      <c r="A2823" s="26" t="s">
        <v>5836</v>
      </c>
      <c r="B2823" s="26">
        <v>41865</v>
      </c>
    </row>
    <row r="2824" spans="1:3">
      <c r="A2824" s="26" t="s">
        <v>5837</v>
      </c>
      <c r="B2824" s="26">
        <v>41865</v>
      </c>
    </row>
    <row r="2825" spans="1:3">
      <c r="A2825" s="26" t="s">
        <v>5838</v>
      </c>
      <c r="B2825" s="26">
        <v>41865</v>
      </c>
    </row>
    <row r="2826" spans="1:3">
      <c r="A2826" s="26" t="s">
        <v>5839</v>
      </c>
      <c r="B2826" s="26">
        <v>41865</v>
      </c>
    </row>
    <row r="2827" spans="1:3">
      <c r="A2827" s="26" t="s">
        <v>5840</v>
      </c>
      <c r="B2827" s="26">
        <v>41865</v>
      </c>
    </row>
    <row r="2828" spans="1:3">
      <c r="A2828" s="26" t="s">
        <v>5841</v>
      </c>
      <c r="B2828" s="26">
        <v>41865</v>
      </c>
    </row>
    <row r="2829" spans="1:3">
      <c r="A2829" s="26" t="s">
        <v>5842</v>
      </c>
      <c r="B2829" s="26">
        <v>41865</v>
      </c>
    </row>
    <row r="2830" spans="1:3">
      <c r="A2830" s="26" t="s">
        <v>5843</v>
      </c>
      <c r="B2830" s="26">
        <v>41865</v>
      </c>
    </row>
    <row r="2831" spans="1:3">
      <c r="A2831" s="26" t="s">
        <v>5844</v>
      </c>
      <c r="B2831" s="26">
        <v>41865</v>
      </c>
    </row>
    <row r="2832" spans="1:3">
      <c r="A2832" s="26" t="s">
        <v>5845</v>
      </c>
      <c r="B2832" s="26">
        <v>41865</v>
      </c>
      <c r="C2832" s="26">
        <v>1000</v>
      </c>
    </row>
    <row r="2833" spans="1:3">
      <c r="A2833" s="26" t="s">
        <v>5846</v>
      </c>
      <c r="B2833" s="26">
        <v>41865</v>
      </c>
    </row>
    <row r="2834" spans="1:3">
      <c r="A2834" s="26" t="s">
        <v>5847</v>
      </c>
      <c r="B2834" s="26">
        <v>41865</v>
      </c>
    </row>
    <row r="2835" spans="1:3">
      <c r="A2835" s="26" t="s">
        <v>5848</v>
      </c>
      <c r="B2835" s="26">
        <v>41865</v>
      </c>
    </row>
    <row r="2836" spans="1:3">
      <c r="A2836" s="26" t="s">
        <v>5849</v>
      </c>
      <c r="B2836" s="26">
        <v>41865</v>
      </c>
    </row>
    <row r="2837" spans="1:3">
      <c r="A2837" s="26" t="s">
        <v>5850</v>
      </c>
      <c r="B2837" s="26">
        <v>41865</v>
      </c>
    </row>
    <row r="2838" spans="1:3">
      <c r="A2838" s="26" t="s">
        <v>5851</v>
      </c>
      <c r="B2838" s="26">
        <v>41865</v>
      </c>
    </row>
    <row r="2839" spans="1:3">
      <c r="A2839" s="26" t="s">
        <v>5852</v>
      </c>
      <c r="B2839" s="26">
        <v>41865</v>
      </c>
    </row>
    <row r="2840" spans="1:3">
      <c r="A2840" s="26" t="s">
        <v>5853</v>
      </c>
      <c r="B2840" s="26">
        <v>41865</v>
      </c>
    </row>
    <row r="2841" spans="1:3">
      <c r="A2841" s="26" t="s">
        <v>5854</v>
      </c>
      <c r="B2841" s="26">
        <v>41865</v>
      </c>
    </row>
    <row r="2842" spans="1:3">
      <c r="A2842" s="26" t="s">
        <v>5855</v>
      </c>
      <c r="B2842" s="26">
        <v>41865</v>
      </c>
    </row>
    <row r="2843" spans="1:3">
      <c r="A2843" s="26" t="s">
        <v>5856</v>
      </c>
      <c r="B2843" s="26">
        <v>41865</v>
      </c>
      <c r="C2843" s="26">
        <v>1200</v>
      </c>
    </row>
    <row r="2844" spans="1:3">
      <c r="A2844" s="26" t="s">
        <v>5857</v>
      </c>
      <c r="B2844" s="26">
        <v>41865</v>
      </c>
    </row>
    <row r="2845" spans="1:3">
      <c r="A2845" s="26" t="s">
        <v>5858</v>
      </c>
      <c r="B2845" s="26">
        <v>41865</v>
      </c>
    </row>
    <row r="2846" spans="1:3">
      <c r="A2846" s="26" t="s">
        <v>5859</v>
      </c>
      <c r="B2846" s="26">
        <v>41865</v>
      </c>
    </row>
    <row r="2847" spans="1:3">
      <c r="A2847" s="26" t="s">
        <v>5860</v>
      </c>
      <c r="B2847" s="26">
        <v>41865</v>
      </c>
    </row>
    <row r="2848" spans="1:3">
      <c r="A2848" s="26" t="s">
        <v>5861</v>
      </c>
      <c r="B2848" s="26">
        <v>41865</v>
      </c>
    </row>
    <row r="2849" spans="1:3">
      <c r="A2849" s="26" t="s">
        <v>5862</v>
      </c>
      <c r="B2849" s="26">
        <v>41865</v>
      </c>
    </row>
    <row r="2850" spans="1:3">
      <c r="A2850" s="26" t="s">
        <v>5863</v>
      </c>
      <c r="B2850" s="26">
        <v>41865</v>
      </c>
    </row>
    <row r="2851" spans="1:3">
      <c r="A2851" s="26" t="s">
        <v>5864</v>
      </c>
      <c r="B2851" s="26">
        <v>41865</v>
      </c>
    </row>
    <row r="2852" spans="1:3">
      <c r="A2852" s="26" t="s">
        <v>5865</v>
      </c>
      <c r="B2852" s="26">
        <v>41865</v>
      </c>
    </row>
    <row r="2853" spans="1:3">
      <c r="A2853" s="26" t="s">
        <v>5866</v>
      </c>
      <c r="B2853" s="26">
        <v>41865</v>
      </c>
    </row>
    <row r="2854" spans="1:3">
      <c r="A2854" s="26" t="s">
        <v>5867</v>
      </c>
      <c r="B2854" s="26">
        <v>41865</v>
      </c>
      <c r="C2854" s="26">
        <v>1000</v>
      </c>
    </row>
    <row r="2855" spans="1:3">
      <c r="A2855" s="26" t="s">
        <v>5868</v>
      </c>
      <c r="B2855" s="26">
        <v>41865</v>
      </c>
    </row>
    <row r="2856" spans="1:3">
      <c r="A2856" s="26" t="s">
        <v>5869</v>
      </c>
      <c r="B2856" s="26">
        <v>41865</v>
      </c>
    </row>
    <row r="2857" spans="1:3">
      <c r="A2857" s="26" t="s">
        <v>5870</v>
      </c>
      <c r="B2857" s="26">
        <v>41865</v>
      </c>
    </row>
    <row r="2858" spans="1:3">
      <c r="A2858" s="26" t="s">
        <v>5871</v>
      </c>
      <c r="B2858" s="26">
        <v>41865</v>
      </c>
    </row>
    <row r="2859" spans="1:3">
      <c r="A2859" s="26" t="s">
        <v>5872</v>
      </c>
      <c r="B2859" s="26">
        <v>41865</v>
      </c>
    </row>
    <row r="2860" spans="1:3">
      <c r="A2860" s="26" t="s">
        <v>5873</v>
      </c>
      <c r="B2860" s="26">
        <v>41865</v>
      </c>
    </row>
    <row r="2861" spans="1:3">
      <c r="A2861" s="26" t="s">
        <v>5874</v>
      </c>
      <c r="B2861" s="26">
        <v>41865</v>
      </c>
    </row>
    <row r="2862" spans="1:3">
      <c r="A2862" s="26" t="s">
        <v>5875</v>
      </c>
      <c r="B2862" s="26">
        <v>41865</v>
      </c>
    </row>
    <row r="2863" spans="1:3">
      <c r="A2863" s="26" t="s">
        <v>5876</v>
      </c>
      <c r="B2863" s="26">
        <v>41865</v>
      </c>
    </row>
    <row r="2864" spans="1:3">
      <c r="A2864" s="26" t="s">
        <v>5877</v>
      </c>
      <c r="B2864" s="26">
        <v>41865</v>
      </c>
    </row>
    <row r="2865" spans="1:3">
      <c r="A2865" s="26" t="s">
        <v>5878</v>
      </c>
      <c r="B2865" s="26">
        <v>41865</v>
      </c>
      <c r="C2865" s="26">
        <v>999</v>
      </c>
    </row>
    <row r="2866" spans="1:3">
      <c r="A2866" s="26" t="s">
        <v>5879</v>
      </c>
      <c r="B2866" s="26">
        <v>41865</v>
      </c>
    </row>
    <row r="2867" spans="1:3">
      <c r="A2867" s="26" t="s">
        <v>5880</v>
      </c>
      <c r="B2867" s="26">
        <v>41865</v>
      </c>
    </row>
    <row r="2868" spans="1:3">
      <c r="A2868" s="26" t="s">
        <v>5881</v>
      </c>
      <c r="B2868" s="26">
        <v>41865</v>
      </c>
    </row>
    <row r="2869" spans="1:3">
      <c r="A2869" s="26" t="s">
        <v>5882</v>
      </c>
      <c r="B2869" s="26">
        <v>41865</v>
      </c>
    </row>
    <row r="2870" spans="1:3">
      <c r="A2870" s="26" t="s">
        <v>5883</v>
      </c>
      <c r="B2870" s="26">
        <v>41865</v>
      </c>
    </row>
    <row r="2871" spans="1:3">
      <c r="A2871" s="26" t="s">
        <v>5884</v>
      </c>
      <c r="B2871" s="26">
        <v>41865</v>
      </c>
    </row>
    <row r="2872" spans="1:3">
      <c r="A2872" s="26" t="s">
        <v>5885</v>
      </c>
      <c r="B2872" s="26">
        <v>41865</v>
      </c>
    </row>
    <row r="2873" spans="1:3">
      <c r="A2873" s="26" t="s">
        <v>5886</v>
      </c>
      <c r="B2873" s="26">
        <v>41865</v>
      </c>
    </row>
    <row r="2874" spans="1:3">
      <c r="A2874" s="26" t="s">
        <v>5887</v>
      </c>
      <c r="B2874" s="26">
        <v>41865</v>
      </c>
    </row>
    <row r="2875" spans="1:3">
      <c r="A2875" s="26" t="s">
        <v>5888</v>
      </c>
      <c r="B2875" s="26">
        <v>41865</v>
      </c>
    </row>
    <row r="2876" spans="1:3">
      <c r="A2876" s="26" t="s">
        <v>5889</v>
      </c>
      <c r="B2876" s="26">
        <v>41865</v>
      </c>
      <c r="C2876" s="26">
        <v>1000</v>
      </c>
    </row>
    <row r="2877" spans="1:3">
      <c r="A2877" s="26" t="s">
        <v>5890</v>
      </c>
      <c r="B2877" s="26">
        <v>41865</v>
      </c>
    </row>
    <row r="2878" spans="1:3">
      <c r="A2878" s="26" t="s">
        <v>5891</v>
      </c>
      <c r="B2878" s="26">
        <v>41865</v>
      </c>
    </row>
    <row r="2879" spans="1:3">
      <c r="A2879" s="26" t="s">
        <v>5892</v>
      </c>
      <c r="B2879" s="26">
        <v>41865</v>
      </c>
    </row>
    <row r="2880" spans="1:3">
      <c r="A2880" s="26" t="s">
        <v>5893</v>
      </c>
      <c r="B2880" s="26">
        <v>41865</v>
      </c>
    </row>
    <row r="2881" spans="1:3">
      <c r="A2881" s="26" t="s">
        <v>5894</v>
      </c>
      <c r="B2881" s="26">
        <v>41865</v>
      </c>
    </row>
    <row r="2882" spans="1:3">
      <c r="A2882" s="26" t="s">
        <v>5895</v>
      </c>
      <c r="B2882" s="26">
        <v>41865</v>
      </c>
    </row>
    <row r="2883" spans="1:3">
      <c r="A2883" s="26" t="s">
        <v>5896</v>
      </c>
      <c r="B2883" s="26">
        <v>41865</v>
      </c>
    </row>
    <row r="2884" spans="1:3">
      <c r="A2884" s="26" t="s">
        <v>5897</v>
      </c>
      <c r="B2884" s="26">
        <v>41865</v>
      </c>
    </row>
    <row r="2885" spans="1:3">
      <c r="A2885" s="26" t="s">
        <v>5898</v>
      </c>
      <c r="B2885" s="26">
        <v>41865</v>
      </c>
    </row>
    <row r="2886" spans="1:3">
      <c r="A2886" s="26" t="s">
        <v>5899</v>
      </c>
      <c r="B2886" s="26">
        <v>41865</v>
      </c>
    </row>
    <row r="2887" spans="1:3">
      <c r="A2887" s="26" t="s">
        <v>5900</v>
      </c>
      <c r="B2887" s="26">
        <v>41869</v>
      </c>
      <c r="C2887" s="26">
        <v>600</v>
      </c>
    </row>
    <row r="2888" spans="1:3">
      <c r="A2888" s="26" t="s">
        <v>5901</v>
      </c>
      <c r="B2888" s="26">
        <v>41869</v>
      </c>
    </row>
    <row r="2889" spans="1:3">
      <c r="A2889" s="26" t="s">
        <v>5902</v>
      </c>
      <c r="B2889" s="26">
        <v>41869</v>
      </c>
    </row>
    <row r="2890" spans="1:3">
      <c r="A2890" s="26" t="s">
        <v>5903</v>
      </c>
      <c r="B2890" s="26">
        <v>41869</v>
      </c>
    </row>
    <row r="2891" spans="1:3">
      <c r="A2891" s="26" t="s">
        <v>5904</v>
      </c>
      <c r="B2891" s="26">
        <v>41869</v>
      </c>
    </row>
    <row r="2892" spans="1:3">
      <c r="A2892" s="26" t="s">
        <v>5905</v>
      </c>
      <c r="B2892" s="26">
        <v>41869</v>
      </c>
    </row>
    <row r="2893" spans="1:3">
      <c r="A2893" s="26" t="s">
        <v>5906</v>
      </c>
      <c r="B2893" s="26">
        <v>41869</v>
      </c>
    </row>
    <row r="2894" spans="1:3">
      <c r="A2894" s="26" t="s">
        <v>5907</v>
      </c>
      <c r="B2894" s="26">
        <v>41869</v>
      </c>
    </row>
    <row r="2895" spans="1:3">
      <c r="A2895" s="26" t="s">
        <v>5908</v>
      </c>
      <c r="B2895" s="26">
        <v>41869</v>
      </c>
    </row>
    <row r="2896" spans="1:3">
      <c r="A2896" s="26" t="s">
        <v>5909</v>
      </c>
      <c r="B2896" s="26">
        <v>41869</v>
      </c>
    </row>
    <row r="2897" spans="1:3">
      <c r="A2897" s="26" t="s">
        <v>5910</v>
      </c>
      <c r="B2897" s="26">
        <v>41869</v>
      </c>
    </row>
    <row r="2898" spans="1:3">
      <c r="A2898" s="26" t="s">
        <v>5911</v>
      </c>
      <c r="B2898" s="26">
        <v>41869</v>
      </c>
      <c r="C2898" s="26">
        <v>600</v>
      </c>
    </row>
    <row r="2899" spans="1:3">
      <c r="A2899" s="26" t="s">
        <v>5912</v>
      </c>
      <c r="B2899" s="26">
        <v>41869</v>
      </c>
    </row>
    <row r="2900" spans="1:3">
      <c r="A2900" s="26" t="s">
        <v>5913</v>
      </c>
      <c r="B2900" s="26">
        <v>41869</v>
      </c>
    </row>
    <row r="2901" spans="1:3">
      <c r="A2901" s="26" t="s">
        <v>5914</v>
      </c>
      <c r="B2901" s="26">
        <v>41869</v>
      </c>
    </row>
    <row r="2902" spans="1:3">
      <c r="A2902" s="26" t="s">
        <v>5915</v>
      </c>
      <c r="B2902" s="26">
        <v>41869</v>
      </c>
    </row>
    <row r="2903" spans="1:3">
      <c r="A2903" s="26" t="s">
        <v>5916</v>
      </c>
      <c r="B2903" s="26">
        <v>41869</v>
      </c>
    </row>
    <row r="2904" spans="1:3">
      <c r="A2904" s="26" t="s">
        <v>5917</v>
      </c>
      <c r="B2904" s="26">
        <v>41869</v>
      </c>
    </row>
    <row r="2905" spans="1:3">
      <c r="A2905" s="26" t="s">
        <v>5918</v>
      </c>
      <c r="B2905" s="26">
        <v>41869</v>
      </c>
    </row>
    <row r="2906" spans="1:3">
      <c r="A2906" s="26" t="s">
        <v>5919</v>
      </c>
      <c r="B2906" s="26">
        <v>41869</v>
      </c>
    </row>
    <row r="2907" spans="1:3">
      <c r="A2907" s="26" t="s">
        <v>5920</v>
      </c>
      <c r="B2907" s="26">
        <v>41869</v>
      </c>
    </row>
    <row r="2908" spans="1:3">
      <c r="A2908" s="26" t="s">
        <v>5921</v>
      </c>
      <c r="B2908" s="26">
        <v>41869</v>
      </c>
    </row>
    <row r="2909" spans="1:3">
      <c r="A2909" s="26" t="s">
        <v>5922</v>
      </c>
      <c r="B2909" s="26">
        <v>41869</v>
      </c>
      <c r="C2909" s="26">
        <v>600</v>
      </c>
    </row>
    <row r="2910" spans="1:3">
      <c r="A2910" s="26" t="s">
        <v>5923</v>
      </c>
      <c r="B2910" s="26">
        <v>41869</v>
      </c>
    </row>
    <row r="2911" spans="1:3">
      <c r="A2911" s="26" t="s">
        <v>5924</v>
      </c>
      <c r="B2911" s="26">
        <v>41869</v>
      </c>
    </row>
    <row r="2912" spans="1:3">
      <c r="A2912" s="26" t="s">
        <v>5925</v>
      </c>
      <c r="B2912" s="26">
        <v>41869</v>
      </c>
    </row>
    <row r="2913" spans="1:3">
      <c r="A2913" s="26" t="s">
        <v>5926</v>
      </c>
      <c r="B2913" s="26">
        <v>41869</v>
      </c>
    </row>
    <row r="2914" spans="1:3">
      <c r="A2914" s="26" t="s">
        <v>5927</v>
      </c>
      <c r="B2914" s="26">
        <v>41869</v>
      </c>
    </row>
    <row r="2915" spans="1:3">
      <c r="A2915" s="26" t="s">
        <v>5928</v>
      </c>
      <c r="B2915" s="26">
        <v>41869</v>
      </c>
    </row>
    <row r="2916" spans="1:3">
      <c r="A2916" s="26" t="s">
        <v>5929</v>
      </c>
      <c r="B2916" s="26">
        <v>41869</v>
      </c>
    </row>
    <row r="2917" spans="1:3">
      <c r="A2917" s="26" t="s">
        <v>5930</v>
      </c>
      <c r="B2917" s="26">
        <v>41869</v>
      </c>
    </row>
    <row r="2918" spans="1:3">
      <c r="A2918" s="26" t="s">
        <v>5931</v>
      </c>
      <c r="B2918" s="26">
        <v>41869</v>
      </c>
    </row>
    <row r="2919" spans="1:3">
      <c r="A2919" s="26" t="s">
        <v>5932</v>
      </c>
      <c r="B2919" s="26">
        <v>41869</v>
      </c>
    </row>
    <row r="2920" spans="1:3">
      <c r="A2920" s="26" t="s">
        <v>5933</v>
      </c>
      <c r="B2920" s="26">
        <v>41869</v>
      </c>
      <c r="C2920" s="26">
        <v>600</v>
      </c>
    </row>
    <row r="2921" spans="1:3">
      <c r="A2921" s="26" t="s">
        <v>5934</v>
      </c>
      <c r="B2921" s="26">
        <v>41869</v>
      </c>
    </row>
    <row r="2922" spans="1:3">
      <c r="A2922" s="26" t="s">
        <v>5935</v>
      </c>
      <c r="B2922" s="26">
        <v>41869</v>
      </c>
    </row>
    <row r="2923" spans="1:3">
      <c r="A2923" s="26" t="s">
        <v>5936</v>
      </c>
      <c r="B2923" s="26">
        <v>41869</v>
      </c>
    </row>
    <row r="2924" spans="1:3">
      <c r="A2924" s="26" t="s">
        <v>5937</v>
      </c>
      <c r="B2924" s="26">
        <v>41869</v>
      </c>
    </row>
    <row r="2925" spans="1:3">
      <c r="A2925" s="26" t="s">
        <v>5938</v>
      </c>
      <c r="B2925" s="26">
        <v>41869</v>
      </c>
    </row>
    <row r="2926" spans="1:3">
      <c r="A2926" s="26" t="s">
        <v>5939</v>
      </c>
      <c r="B2926" s="26">
        <v>41869</v>
      </c>
    </row>
    <row r="2927" spans="1:3">
      <c r="A2927" s="26" t="s">
        <v>5940</v>
      </c>
      <c r="B2927" s="26">
        <v>41869</v>
      </c>
    </row>
    <row r="2928" spans="1:3">
      <c r="A2928" s="26" t="s">
        <v>5941</v>
      </c>
      <c r="B2928" s="26">
        <v>41869</v>
      </c>
    </row>
    <row r="2929" spans="1:3">
      <c r="A2929" s="26" t="s">
        <v>5942</v>
      </c>
      <c r="B2929" s="26">
        <v>41869</v>
      </c>
    </row>
    <row r="2930" spans="1:3">
      <c r="A2930" s="26" t="s">
        <v>5943</v>
      </c>
      <c r="B2930" s="26">
        <v>41869</v>
      </c>
    </row>
    <row r="2931" spans="1:3">
      <c r="A2931" s="26" t="s">
        <v>5944</v>
      </c>
      <c r="B2931" s="26">
        <v>41869</v>
      </c>
      <c r="C2931" s="26">
        <v>600</v>
      </c>
    </row>
    <row r="2932" spans="1:3">
      <c r="A2932" s="26" t="s">
        <v>5945</v>
      </c>
      <c r="B2932" s="26">
        <v>41869</v>
      </c>
    </row>
    <row r="2933" spans="1:3">
      <c r="A2933" s="26" t="s">
        <v>5946</v>
      </c>
      <c r="B2933" s="26">
        <v>41869</v>
      </c>
    </row>
    <row r="2934" spans="1:3">
      <c r="A2934" s="26" t="s">
        <v>5947</v>
      </c>
      <c r="B2934" s="26">
        <v>41869</v>
      </c>
    </row>
    <row r="2935" spans="1:3">
      <c r="A2935" s="26" t="s">
        <v>5948</v>
      </c>
      <c r="B2935" s="26">
        <v>41869</v>
      </c>
    </row>
    <row r="2936" spans="1:3">
      <c r="A2936" s="26" t="s">
        <v>5949</v>
      </c>
      <c r="B2936" s="26">
        <v>41869</v>
      </c>
    </row>
    <row r="2937" spans="1:3">
      <c r="A2937" s="26" t="s">
        <v>5950</v>
      </c>
      <c r="B2937" s="26">
        <v>41869</v>
      </c>
    </row>
    <row r="2938" spans="1:3">
      <c r="A2938" s="26" t="s">
        <v>5951</v>
      </c>
      <c r="B2938" s="26">
        <v>41869</v>
      </c>
    </row>
    <row r="2939" spans="1:3">
      <c r="A2939" s="26" t="s">
        <v>5952</v>
      </c>
      <c r="B2939" s="26">
        <v>41869</v>
      </c>
    </row>
    <row r="2940" spans="1:3">
      <c r="A2940" s="26" t="s">
        <v>5953</v>
      </c>
      <c r="B2940" s="26">
        <v>41869</v>
      </c>
    </row>
    <row r="2941" spans="1:3">
      <c r="A2941" s="26" t="s">
        <v>5954</v>
      </c>
      <c r="B2941" s="26">
        <v>41869</v>
      </c>
    </row>
    <row r="2942" spans="1:3">
      <c r="A2942" s="26" t="s">
        <v>5955</v>
      </c>
      <c r="B2942" s="26">
        <v>41869</v>
      </c>
      <c r="C2942" s="26">
        <v>600</v>
      </c>
    </row>
    <row r="2943" spans="1:3">
      <c r="A2943" s="26" t="s">
        <v>5956</v>
      </c>
      <c r="B2943" s="26">
        <v>41869</v>
      </c>
    </row>
    <row r="2944" spans="1:3">
      <c r="A2944" s="26" t="s">
        <v>5957</v>
      </c>
      <c r="B2944" s="26">
        <v>41869</v>
      </c>
    </row>
    <row r="2945" spans="1:3">
      <c r="A2945" s="26" t="s">
        <v>5958</v>
      </c>
      <c r="B2945" s="26">
        <v>41869</v>
      </c>
    </row>
    <row r="2946" spans="1:3">
      <c r="A2946" s="26" t="s">
        <v>5959</v>
      </c>
      <c r="B2946" s="26">
        <v>41869</v>
      </c>
    </row>
    <row r="2947" spans="1:3">
      <c r="A2947" s="26" t="s">
        <v>5960</v>
      </c>
      <c r="B2947" s="26">
        <v>41869</v>
      </c>
    </row>
    <row r="2948" spans="1:3">
      <c r="A2948" s="26" t="s">
        <v>5961</v>
      </c>
      <c r="B2948" s="26">
        <v>41869</v>
      </c>
    </row>
    <row r="2949" spans="1:3">
      <c r="A2949" s="26" t="s">
        <v>5962</v>
      </c>
      <c r="B2949" s="26">
        <v>41869</v>
      </c>
    </row>
    <row r="2950" spans="1:3">
      <c r="A2950" s="26" t="s">
        <v>5963</v>
      </c>
      <c r="B2950" s="26">
        <v>41869</v>
      </c>
    </row>
    <row r="2951" spans="1:3">
      <c r="A2951" s="26" t="s">
        <v>5964</v>
      </c>
      <c r="B2951" s="26">
        <v>41869</v>
      </c>
    </row>
    <row r="2952" spans="1:3">
      <c r="A2952" s="26" t="s">
        <v>5965</v>
      </c>
      <c r="B2952" s="26">
        <v>41869</v>
      </c>
    </row>
    <row r="2953" spans="1:3">
      <c r="A2953" s="26" t="s">
        <v>5966</v>
      </c>
      <c r="B2953" s="26">
        <v>41869</v>
      </c>
      <c r="C2953" s="26">
        <v>1000</v>
      </c>
    </row>
    <row r="2954" spans="1:3">
      <c r="A2954" s="26" t="s">
        <v>5967</v>
      </c>
      <c r="B2954" s="26">
        <v>41869</v>
      </c>
    </row>
    <row r="2955" spans="1:3">
      <c r="A2955" s="26" t="s">
        <v>5968</v>
      </c>
      <c r="B2955" s="26">
        <v>41869</v>
      </c>
    </row>
    <row r="2956" spans="1:3">
      <c r="A2956" s="26" t="s">
        <v>5969</v>
      </c>
      <c r="B2956" s="26">
        <v>41869</v>
      </c>
    </row>
    <row r="2957" spans="1:3">
      <c r="A2957" s="26" t="s">
        <v>5970</v>
      </c>
      <c r="B2957" s="26">
        <v>41869</v>
      </c>
    </row>
    <row r="2958" spans="1:3">
      <c r="A2958" s="26" t="s">
        <v>5971</v>
      </c>
      <c r="B2958" s="26">
        <v>41869</v>
      </c>
    </row>
    <row r="2959" spans="1:3">
      <c r="A2959" s="26" t="s">
        <v>5972</v>
      </c>
      <c r="B2959" s="26">
        <v>41869</v>
      </c>
    </row>
    <row r="2960" spans="1:3">
      <c r="A2960" s="26" t="s">
        <v>5973</v>
      </c>
      <c r="B2960" s="26">
        <v>41869</v>
      </c>
    </row>
    <row r="2961" spans="1:3">
      <c r="A2961" s="26" t="s">
        <v>5974</v>
      </c>
      <c r="B2961" s="26">
        <v>41869</v>
      </c>
    </row>
    <row r="2962" spans="1:3">
      <c r="A2962" s="26" t="s">
        <v>5975</v>
      </c>
      <c r="B2962" s="26">
        <v>41869</v>
      </c>
    </row>
    <row r="2963" spans="1:3">
      <c r="A2963" s="26" t="s">
        <v>5976</v>
      </c>
      <c r="B2963" s="26">
        <v>41869</v>
      </c>
    </row>
    <row r="2964" spans="1:3">
      <c r="A2964" s="26" t="s">
        <v>5977</v>
      </c>
      <c r="B2964" s="26">
        <v>41869</v>
      </c>
      <c r="C2964" s="26">
        <v>1000</v>
      </c>
    </row>
    <row r="2965" spans="1:3">
      <c r="A2965" s="26" t="s">
        <v>5978</v>
      </c>
      <c r="B2965" s="26">
        <v>41869</v>
      </c>
    </row>
    <row r="2966" spans="1:3">
      <c r="A2966" s="26" t="s">
        <v>5979</v>
      </c>
      <c r="B2966" s="26">
        <v>41869</v>
      </c>
    </row>
    <row r="2967" spans="1:3">
      <c r="A2967" s="26" t="s">
        <v>5980</v>
      </c>
      <c r="B2967" s="26">
        <v>41869</v>
      </c>
    </row>
    <row r="2968" spans="1:3">
      <c r="A2968" s="26" t="s">
        <v>5981</v>
      </c>
      <c r="B2968" s="26">
        <v>41869</v>
      </c>
    </row>
    <row r="2969" spans="1:3">
      <c r="A2969" s="26" t="s">
        <v>5982</v>
      </c>
      <c r="B2969" s="26">
        <v>41869</v>
      </c>
    </row>
    <row r="2970" spans="1:3">
      <c r="A2970" s="26" t="s">
        <v>5983</v>
      </c>
      <c r="B2970" s="26">
        <v>41869</v>
      </c>
    </row>
    <row r="2971" spans="1:3">
      <c r="A2971" s="26" t="s">
        <v>5984</v>
      </c>
      <c r="B2971" s="26">
        <v>41869</v>
      </c>
    </row>
    <row r="2972" spans="1:3">
      <c r="A2972" s="26" t="s">
        <v>5985</v>
      </c>
      <c r="B2972" s="26">
        <v>41869</v>
      </c>
    </row>
    <row r="2973" spans="1:3">
      <c r="A2973" s="26" t="s">
        <v>5986</v>
      </c>
      <c r="B2973" s="26">
        <v>41869</v>
      </c>
    </row>
    <row r="2974" spans="1:3">
      <c r="A2974" s="26" t="s">
        <v>5987</v>
      </c>
      <c r="B2974" s="26">
        <v>41869</v>
      </c>
    </row>
    <row r="2975" spans="1:3">
      <c r="A2975" s="26" t="s">
        <v>5988</v>
      </c>
      <c r="B2975" s="26">
        <v>41869</v>
      </c>
    </row>
    <row r="2976" spans="1:3">
      <c r="A2976" s="26" t="s">
        <v>5989</v>
      </c>
      <c r="B2976" s="26">
        <v>41869</v>
      </c>
    </row>
    <row r="2977" spans="1:3">
      <c r="A2977" s="26" t="s">
        <v>5990</v>
      </c>
      <c r="B2977" s="26">
        <v>41869</v>
      </c>
      <c r="C2977" s="26">
        <v>500</v>
      </c>
    </row>
    <row r="2978" spans="1:3">
      <c r="A2978" s="26" t="s">
        <v>5991</v>
      </c>
      <c r="B2978" s="26">
        <v>41869</v>
      </c>
      <c r="C2978" s="26">
        <v>500</v>
      </c>
    </row>
    <row r="2979" spans="1:3">
      <c r="A2979" s="26" t="s">
        <v>5992</v>
      </c>
      <c r="B2979" s="26">
        <v>41869</v>
      </c>
    </row>
    <row r="2980" spans="1:3">
      <c r="A2980" s="26" t="s">
        <v>5993</v>
      </c>
      <c r="B2980" s="26">
        <v>41869</v>
      </c>
    </row>
    <row r="2981" spans="1:3">
      <c r="A2981" s="26" t="s">
        <v>5994</v>
      </c>
      <c r="B2981" s="26">
        <v>41869</v>
      </c>
    </row>
    <row r="2982" spans="1:3">
      <c r="A2982" s="26" t="s">
        <v>5995</v>
      </c>
      <c r="B2982" s="26">
        <v>41869</v>
      </c>
    </row>
    <row r="2983" spans="1:3">
      <c r="A2983" s="26" t="s">
        <v>5996</v>
      </c>
      <c r="B2983" s="26">
        <v>41869</v>
      </c>
    </row>
    <row r="2984" spans="1:3">
      <c r="A2984" s="26" t="s">
        <v>5997</v>
      </c>
      <c r="B2984" s="26">
        <v>41869</v>
      </c>
    </row>
    <row r="2985" spans="1:3">
      <c r="A2985" s="26" t="s">
        <v>5998</v>
      </c>
      <c r="B2985" s="26">
        <v>41869</v>
      </c>
    </row>
    <row r="2986" spans="1:3">
      <c r="A2986" s="26" t="s">
        <v>5999</v>
      </c>
      <c r="B2986" s="26">
        <v>41869</v>
      </c>
      <c r="C2986" s="26">
        <v>500</v>
      </c>
    </row>
    <row r="2987" spans="1:3">
      <c r="A2987" s="26" t="s">
        <v>6000</v>
      </c>
      <c r="B2987" s="26">
        <v>41869</v>
      </c>
    </row>
    <row r="2988" spans="1:3">
      <c r="A2988" s="26" t="s">
        <v>6001</v>
      </c>
      <c r="B2988" s="26">
        <v>41869</v>
      </c>
    </row>
    <row r="2989" spans="1:3">
      <c r="A2989" s="26" t="s">
        <v>6002</v>
      </c>
      <c r="B2989" s="26">
        <v>41869</v>
      </c>
    </row>
    <row r="2990" spans="1:3">
      <c r="A2990" s="26" t="s">
        <v>6003</v>
      </c>
      <c r="B2990" s="26">
        <v>41869</v>
      </c>
    </row>
    <row r="2991" spans="1:3">
      <c r="A2991" s="26" t="s">
        <v>6004</v>
      </c>
      <c r="B2991" s="26">
        <v>41869</v>
      </c>
    </row>
    <row r="2992" spans="1:3">
      <c r="A2992" s="26" t="s">
        <v>6005</v>
      </c>
      <c r="B2992" s="26">
        <v>41869</v>
      </c>
    </row>
    <row r="2993" spans="1:3">
      <c r="A2993" s="26" t="s">
        <v>6006</v>
      </c>
      <c r="B2993" s="26">
        <v>41869</v>
      </c>
    </row>
    <row r="2994" spans="1:3">
      <c r="A2994" s="26" t="s">
        <v>6007</v>
      </c>
      <c r="B2994" s="26">
        <v>41869</v>
      </c>
    </row>
    <row r="2995" spans="1:3">
      <c r="A2995" s="26" t="s">
        <v>6008</v>
      </c>
      <c r="B2995" s="26">
        <v>41869</v>
      </c>
    </row>
    <row r="2996" spans="1:3">
      <c r="A2996" s="26" t="s">
        <v>6009</v>
      </c>
      <c r="B2996" s="26">
        <v>41869</v>
      </c>
    </row>
    <row r="2997" spans="1:3">
      <c r="A2997" s="26" t="s">
        <v>6010</v>
      </c>
      <c r="B2997" s="26">
        <v>41869</v>
      </c>
      <c r="C2997" s="26">
        <v>1500</v>
      </c>
    </row>
    <row r="2998" spans="1:3">
      <c r="A2998" s="26" t="s">
        <v>6011</v>
      </c>
      <c r="B2998" s="26">
        <v>41869</v>
      </c>
    </row>
    <row r="2999" spans="1:3">
      <c r="A2999" s="26" t="s">
        <v>6012</v>
      </c>
      <c r="B2999" s="26">
        <v>41869</v>
      </c>
    </row>
    <row r="3000" spans="1:3">
      <c r="A3000" s="26" t="s">
        <v>6013</v>
      </c>
      <c r="B3000" s="26">
        <v>41869</v>
      </c>
    </row>
    <row r="3001" spans="1:3">
      <c r="A3001" s="26" t="s">
        <v>6014</v>
      </c>
      <c r="B3001" s="26">
        <v>41869</v>
      </c>
    </row>
    <row r="3002" spans="1:3">
      <c r="A3002" s="26" t="s">
        <v>6015</v>
      </c>
      <c r="B3002" s="26">
        <v>41869</v>
      </c>
    </row>
    <row r="3003" spans="1:3">
      <c r="A3003" s="26" t="s">
        <v>6016</v>
      </c>
      <c r="B3003" s="26">
        <v>41869</v>
      </c>
    </row>
    <row r="3004" spans="1:3">
      <c r="A3004" s="26" t="s">
        <v>6017</v>
      </c>
      <c r="B3004" s="26">
        <v>41869</v>
      </c>
    </row>
    <row r="3005" spans="1:3">
      <c r="A3005" s="26" t="s">
        <v>6018</v>
      </c>
      <c r="B3005" s="26">
        <v>41869</v>
      </c>
    </row>
    <row r="3006" spans="1:3">
      <c r="A3006" s="26" t="s">
        <v>6019</v>
      </c>
      <c r="B3006" s="26">
        <v>41869</v>
      </c>
    </row>
    <row r="3007" spans="1:3">
      <c r="A3007" s="26" t="s">
        <v>6020</v>
      </c>
      <c r="B3007" s="26">
        <v>41869</v>
      </c>
    </row>
    <row r="3008" spans="1:3">
      <c r="A3008" s="26" t="s">
        <v>6021</v>
      </c>
      <c r="B3008" s="26">
        <v>41870</v>
      </c>
    </row>
    <row r="3009" spans="1:3">
      <c r="A3009" s="26" t="s">
        <v>6022</v>
      </c>
      <c r="B3009" s="26">
        <v>41870</v>
      </c>
    </row>
    <row r="3010" spans="1:3">
      <c r="A3010" s="26" t="s">
        <v>6023</v>
      </c>
      <c r="B3010" s="26">
        <v>41870</v>
      </c>
      <c r="C3010" s="26">
        <v>2005</v>
      </c>
    </row>
    <row r="3011" spans="1:3">
      <c r="A3011" s="26" t="s">
        <v>6024</v>
      </c>
      <c r="B3011" s="26">
        <v>41870</v>
      </c>
      <c r="C3011" s="26">
        <v>1519</v>
      </c>
    </row>
    <row r="3012" spans="1:3">
      <c r="A3012" s="26" t="s">
        <v>6025</v>
      </c>
      <c r="B3012" s="26">
        <v>41870</v>
      </c>
    </row>
    <row r="3013" spans="1:3">
      <c r="A3013" s="26" t="s">
        <v>6026</v>
      </c>
      <c r="B3013" s="26">
        <v>41870</v>
      </c>
    </row>
    <row r="3014" spans="1:3">
      <c r="A3014" s="26" t="s">
        <v>6027</v>
      </c>
      <c r="B3014" s="26">
        <v>41870</v>
      </c>
    </row>
    <row r="3015" spans="1:3">
      <c r="A3015" s="26" t="s">
        <v>6028</v>
      </c>
      <c r="B3015" s="26">
        <v>41870</v>
      </c>
    </row>
    <row r="3016" spans="1:3">
      <c r="A3016" s="26" t="s">
        <v>6029</v>
      </c>
      <c r="B3016" s="26">
        <v>41870</v>
      </c>
    </row>
    <row r="3017" spans="1:3">
      <c r="A3017" s="26" t="s">
        <v>6030</v>
      </c>
      <c r="B3017" s="26">
        <v>41870</v>
      </c>
    </row>
    <row r="3018" spans="1:3">
      <c r="A3018" s="26" t="s">
        <v>6031</v>
      </c>
      <c r="B3018" s="26">
        <v>41870</v>
      </c>
    </row>
    <row r="3019" spans="1:3">
      <c r="A3019" s="26" t="s">
        <v>6032</v>
      </c>
      <c r="B3019" s="26">
        <v>41870</v>
      </c>
      <c r="C3019" s="26">
        <v>994</v>
      </c>
    </row>
    <row r="3020" spans="1:3">
      <c r="A3020" s="26" t="s">
        <v>6033</v>
      </c>
      <c r="B3020" s="26">
        <v>41870</v>
      </c>
    </row>
    <row r="3021" spans="1:3">
      <c r="A3021" s="26" t="s">
        <v>6034</v>
      </c>
      <c r="B3021" s="26">
        <v>41870</v>
      </c>
    </row>
    <row r="3022" spans="1:3">
      <c r="A3022" s="26" t="s">
        <v>6035</v>
      </c>
      <c r="B3022" s="26">
        <v>41870</v>
      </c>
    </row>
    <row r="3023" spans="1:3">
      <c r="A3023" s="26" t="s">
        <v>6036</v>
      </c>
      <c r="B3023" s="26">
        <v>41870</v>
      </c>
    </row>
    <row r="3024" spans="1:3">
      <c r="A3024" s="26" t="s">
        <v>6037</v>
      </c>
      <c r="B3024" s="26">
        <v>41870</v>
      </c>
    </row>
    <row r="3025" spans="1:3">
      <c r="A3025" s="26" t="s">
        <v>6038</v>
      </c>
      <c r="B3025" s="26">
        <v>41870</v>
      </c>
    </row>
    <row r="3026" spans="1:3">
      <c r="A3026" s="26" t="s">
        <v>6039</v>
      </c>
      <c r="B3026" s="26">
        <v>41870</v>
      </c>
    </row>
    <row r="3027" spans="1:3">
      <c r="A3027" s="26" t="s">
        <v>6040</v>
      </c>
      <c r="B3027" s="26">
        <v>41870</v>
      </c>
    </row>
    <row r="3028" spans="1:3">
      <c r="A3028" s="26" t="s">
        <v>6041</v>
      </c>
      <c r="B3028" s="26">
        <v>41870</v>
      </c>
    </row>
    <row r="3029" spans="1:3">
      <c r="A3029" s="26" t="s">
        <v>6042</v>
      </c>
      <c r="B3029" s="26">
        <v>41870</v>
      </c>
    </row>
    <row r="3030" spans="1:3">
      <c r="A3030" s="26" t="s">
        <v>6043</v>
      </c>
      <c r="B3030" s="26">
        <v>41870</v>
      </c>
      <c r="C3030" s="26">
        <v>1010</v>
      </c>
    </row>
    <row r="3031" spans="1:3">
      <c r="A3031" s="26" t="s">
        <v>6044</v>
      </c>
      <c r="B3031" s="26">
        <v>41870</v>
      </c>
    </row>
    <row r="3032" spans="1:3">
      <c r="A3032" s="26" t="s">
        <v>6045</v>
      </c>
      <c r="B3032" s="26">
        <v>41870</v>
      </c>
    </row>
    <row r="3033" spans="1:3">
      <c r="A3033" s="26" t="s">
        <v>6046</v>
      </c>
      <c r="B3033" s="26">
        <v>41870</v>
      </c>
    </row>
    <row r="3034" spans="1:3">
      <c r="A3034" s="26" t="s">
        <v>6047</v>
      </c>
      <c r="B3034" s="26">
        <v>41870</v>
      </c>
    </row>
    <row r="3035" spans="1:3">
      <c r="A3035" s="26" t="s">
        <v>6048</v>
      </c>
      <c r="B3035" s="26">
        <v>41870</v>
      </c>
    </row>
    <row r="3036" spans="1:3">
      <c r="A3036" s="26" t="s">
        <v>6049</v>
      </c>
      <c r="B3036" s="26">
        <v>41870</v>
      </c>
    </row>
    <row r="3037" spans="1:3">
      <c r="A3037" s="26" t="s">
        <v>6050</v>
      </c>
      <c r="B3037" s="26">
        <v>41870</v>
      </c>
    </row>
    <row r="3038" spans="1:3">
      <c r="A3038" s="26" t="s">
        <v>6051</v>
      </c>
      <c r="B3038" s="26">
        <v>41870</v>
      </c>
    </row>
    <row r="3039" spans="1:3">
      <c r="A3039" s="26" t="s">
        <v>6052</v>
      </c>
      <c r="B3039" s="26">
        <v>41870</v>
      </c>
    </row>
    <row r="3040" spans="1:3">
      <c r="A3040" s="26" t="s">
        <v>6053</v>
      </c>
      <c r="B3040" s="26">
        <v>41870</v>
      </c>
    </row>
    <row r="3041" spans="1:3">
      <c r="A3041" s="26" t="s">
        <v>6054</v>
      </c>
      <c r="B3041" s="26">
        <v>41870</v>
      </c>
      <c r="C3041" s="26">
        <v>1006</v>
      </c>
    </row>
    <row r="3042" spans="1:3">
      <c r="A3042" s="26" t="s">
        <v>6055</v>
      </c>
      <c r="B3042" s="26">
        <v>41870</v>
      </c>
    </row>
    <row r="3043" spans="1:3">
      <c r="A3043" s="26" t="s">
        <v>6056</v>
      </c>
      <c r="B3043" s="26">
        <v>41870</v>
      </c>
    </row>
    <row r="3044" spans="1:3">
      <c r="A3044" s="26" t="s">
        <v>6057</v>
      </c>
      <c r="B3044" s="26">
        <v>41870</v>
      </c>
    </row>
    <row r="3045" spans="1:3">
      <c r="A3045" s="26" t="s">
        <v>6058</v>
      </c>
      <c r="B3045" s="26">
        <v>41870</v>
      </c>
    </row>
    <row r="3046" spans="1:3">
      <c r="A3046" s="26" t="s">
        <v>6059</v>
      </c>
      <c r="B3046" s="26">
        <v>41870</v>
      </c>
    </row>
    <row r="3047" spans="1:3">
      <c r="A3047" s="26" t="s">
        <v>6060</v>
      </c>
      <c r="B3047" s="26">
        <v>41870</v>
      </c>
    </row>
    <row r="3048" spans="1:3">
      <c r="A3048" s="26" t="s">
        <v>6061</v>
      </c>
      <c r="B3048" s="26">
        <v>41870</v>
      </c>
    </row>
    <row r="3049" spans="1:3">
      <c r="A3049" s="26" t="s">
        <v>6062</v>
      </c>
      <c r="B3049" s="26">
        <v>41870</v>
      </c>
    </row>
    <row r="3050" spans="1:3">
      <c r="A3050" s="26" t="s">
        <v>6063</v>
      </c>
      <c r="B3050" s="26">
        <v>41870</v>
      </c>
    </row>
    <row r="3051" spans="1:3">
      <c r="A3051" s="26" t="s">
        <v>6064</v>
      </c>
      <c r="B3051" s="26">
        <v>41870</v>
      </c>
    </row>
    <row r="3052" spans="1:3">
      <c r="A3052" s="26" t="s">
        <v>6065</v>
      </c>
      <c r="B3052" s="26">
        <v>41870</v>
      </c>
      <c r="C3052" s="26">
        <v>100</v>
      </c>
    </row>
    <row r="3053" spans="1:3">
      <c r="A3053" s="26" t="s">
        <v>6066</v>
      </c>
      <c r="B3053" s="26">
        <v>41870</v>
      </c>
    </row>
    <row r="3054" spans="1:3">
      <c r="A3054" s="26" t="s">
        <v>6067</v>
      </c>
      <c r="B3054" s="26">
        <v>41870</v>
      </c>
    </row>
    <row r="3055" spans="1:3">
      <c r="A3055" s="26" t="s">
        <v>6068</v>
      </c>
      <c r="B3055" s="26">
        <v>41870</v>
      </c>
    </row>
    <row r="3056" spans="1:3">
      <c r="A3056" s="26" t="s">
        <v>6069</v>
      </c>
      <c r="B3056" s="26">
        <v>41870</v>
      </c>
      <c r="C3056" s="26">
        <v>100</v>
      </c>
    </row>
    <row r="3057" spans="1:3">
      <c r="A3057" s="26" t="s">
        <v>6070</v>
      </c>
      <c r="B3057" s="26">
        <v>41870</v>
      </c>
    </row>
    <row r="3058" spans="1:3">
      <c r="A3058" s="26" t="s">
        <v>6071</v>
      </c>
      <c r="B3058" s="26">
        <v>41870</v>
      </c>
    </row>
    <row r="3059" spans="1:3">
      <c r="A3059" s="26" t="s">
        <v>6072</v>
      </c>
      <c r="B3059" s="26">
        <v>41870</v>
      </c>
    </row>
    <row r="3060" spans="1:3">
      <c r="A3060" s="26" t="s">
        <v>6073</v>
      </c>
      <c r="B3060" s="26">
        <v>41870</v>
      </c>
    </row>
    <row r="3061" spans="1:3">
      <c r="A3061" s="26" t="s">
        <v>6074</v>
      </c>
      <c r="B3061" s="26">
        <v>41870</v>
      </c>
    </row>
    <row r="3062" spans="1:3">
      <c r="A3062" s="26" t="s">
        <v>6075</v>
      </c>
      <c r="B3062" s="26">
        <v>41870</v>
      </c>
    </row>
    <row r="3063" spans="1:3">
      <c r="A3063" s="26" t="s">
        <v>6076</v>
      </c>
      <c r="B3063" s="26">
        <v>41870</v>
      </c>
      <c r="C3063" s="26">
        <v>100</v>
      </c>
    </row>
    <row r="3064" spans="1:3">
      <c r="A3064" s="26" t="s">
        <v>6077</v>
      </c>
      <c r="B3064" s="26">
        <v>41870</v>
      </c>
    </row>
    <row r="3065" spans="1:3">
      <c r="A3065" s="26" t="s">
        <v>6078</v>
      </c>
      <c r="B3065" s="26">
        <v>41870</v>
      </c>
    </row>
    <row r="3066" spans="1:3">
      <c r="A3066" s="26" t="s">
        <v>6079</v>
      </c>
      <c r="B3066" s="26">
        <v>41870</v>
      </c>
    </row>
    <row r="3067" spans="1:3">
      <c r="A3067" s="26" t="s">
        <v>6080</v>
      </c>
      <c r="B3067" s="26">
        <v>41870</v>
      </c>
    </row>
    <row r="3068" spans="1:3">
      <c r="A3068" s="26" t="s">
        <v>6081</v>
      </c>
      <c r="B3068" s="26">
        <v>41870</v>
      </c>
    </row>
    <row r="3069" spans="1:3">
      <c r="A3069" s="26" t="s">
        <v>6082</v>
      </c>
      <c r="B3069" s="26">
        <v>41870</v>
      </c>
    </row>
    <row r="3070" spans="1:3">
      <c r="A3070" s="26" t="s">
        <v>6083</v>
      </c>
      <c r="B3070" s="26">
        <v>41870</v>
      </c>
    </row>
    <row r="3071" spans="1:3">
      <c r="A3071" s="26" t="s">
        <v>6084</v>
      </c>
      <c r="B3071" s="26">
        <v>41870</v>
      </c>
    </row>
    <row r="3072" spans="1:3">
      <c r="A3072" s="26" t="s">
        <v>6085</v>
      </c>
      <c r="B3072" s="26">
        <v>41870</v>
      </c>
    </row>
    <row r="3073" spans="1:3">
      <c r="A3073" s="26" t="s">
        <v>6086</v>
      </c>
      <c r="B3073" s="26">
        <v>41870</v>
      </c>
    </row>
    <row r="3074" spans="1:3">
      <c r="A3074" s="26" t="s">
        <v>6087</v>
      </c>
      <c r="B3074" s="26">
        <v>41870</v>
      </c>
      <c r="C3074" s="26">
        <v>200</v>
      </c>
    </row>
    <row r="3075" spans="1:3">
      <c r="A3075" s="26" t="s">
        <v>6088</v>
      </c>
      <c r="B3075" s="26">
        <v>41870</v>
      </c>
    </row>
    <row r="3076" spans="1:3">
      <c r="A3076" s="26" t="s">
        <v>6089</v>
      </c>
      <c r="B3076" s="26">
        <v>41870</v>
      </c>
    </row>
    <row r="3077" spans="1:3">
      <c r="A3077" s="26" t="s">
        <v>6090</v>
      </c>
      <c r="B3077" s="26">
        <v>41870</v>
      </c>
    </row>
    <row r="3078" spans="1:3">
      <c r="A3078" s="26" t="s">
        <v>6091</v>
      </c>
      <c r="B3078" s="26">
        <v>41870</v>
      </c>
    </row>
    <row r="3079" spans="1:3">
      <c r="A3079" s="26" t="s">
        <v>6092</v>
      </c>
      <c r="B3079" s="26">
        <v>41870</v>
      </c>
    </row>
    <row r="3080" spans="1:3">
      <c r="A3080" s="26" t="s">
        <v>6093</v>
      </c>
      <c r="B3080" s="26">
        <v>41870</v>
      </c>
    </row>
    <row r="3081" spans="1:3">
      <c r="A3081" s="26" t="s">
        <v>6094</v>
      </c>
      <c r="B3081" s="26">
        <v>41870</v>
      </c>
    </row>
    <row r="3082" spans="1:3">
      <c r="A3082" s="26" t="s">
        <v>6095</v>
      </c>
      <c r="B3082" s="26">
        <v>41870</v>
      </c>
    </row>
    <row r="3083" spans="1:3">
      <c r="A3083" s="26" t="s">
        <v>6096</v>
      </c>
      <c r="B3083" s="26">
        <v>41870</v>
      </c>
    </row>
    <row r="3084" spans="1:3">
      <c r="A3084" s="26" t="s">
        <v>6097</v>
      </c>
      <c r="B3084" s="26">
        <v>41870</v>
      </c>
    </row>
    <row r="3085" spans="1:3">
      <c r="A3085" s="26" t="s">
        <v>6098</v>
      </c>
      <c r="B3085" s="26">
        <v>41870</v>
      </c>
      <c r="C3085" s="26">
        <v>1995</v>
      </c>
    </row>
    <row r="3086" spans="1:3">
      <c r="A3086" s="26" t="s">
        <v>6099</v>
      </c>
      <c r="B3086" s="26">
        <v>41870</v>
      </c>
    </row>
    <row r="3087" spans="1:3">
      <c r="A3087" s="26" t="s">
        <v>6100</v>
      </c>
      <c r="B3087" s="26">
        <v>41870</v>
      </c>
    </row>
    <row r="3088" spans="1:3">
      <c r="A3088" s="26" t="s">
        <v>6101</v>
      </c>
      <c r="B3088" s="26">
        <v>41870</v>
      </c>
    </row>
    <row r="3089" spans="1:3">
      <c r="A3089" s="26" t="s">
        <v>6102</v>
      </c>
      <c r="B3089" s="26">
        <v>41870</v>
      </c>
    </row>
    <row r="3090" spans="1:3">
      <c r="A3090" s="26" t="s">
        <v>6103</v>
      </c>
      <c r="B3090" s="26">
        <v>41870</v>
      </c>
    </row>
    <row r="3091" spans="1:3">
      <c r="A3091" s="26" t="s">
        <v>6104</v>
      </c>
      <c r="B3091" s="26">
        <v>41870</v>
      </c>
    </row>
    <row r="3092" spans="1:3">
      <c r="A3092" s="26" t="s">
        <v>6105</v>
      </c>
      <c r="B3092" s="26">
        <v>41870</v>
      </c>
    </row>
    <row r="3093" spans="1:3">
      <c r="A3093" s="26" t="s">
        <v>6106</v>
      </c>
      <c r="B3093" s="26">
        <v>41870</v>
      </c>
    </row>
    <row r="3094" spans="1:3">
      <c r="A3094" s="26" t="s">
        <v>6107</v>
      </c>
      <c r="B3094" s="26">
        <v>41870</v>
      </c>
    </row>
    <row r="3095" spans="1:3">
      <c r="A3095" s="26" t="s">
        <v>6108</v>
      </c>
      <c r="B3095" s="26">
        <v>41870</v>
      </c>
    </row>
    <row r="3096" spans="1:3">
      <c r="A3096" s="26" t="s">
        <v>6109</v>
      </c>
      <c r="B3096" s="26">
        <v>41870</v>
      </c>
      <c r="C3096" s="26">
        <v>1900</v>
      </c>
    </row>
    <row r="3097" spans="1:3">
      <c r="A3097" s="26" t="s">
        <v>6110</v>
      </c>
      <c r="B3097" s="26">
        <v>41870</v>
      </c>
    </row>
    <row r="3098" spans="1:3">
      <c r="A3098" s="26" t="s">
        <v>6111</v>
      </c>
      <c r="B3098" s="26">
        <v>41870</v>
      </c>
    </row>
    <row r="3099" spans="1:3">
      <c r="A3099" s="26" t="s">
        <v>6112</v>
      </c>
      <c r="B3099" s="26">
        <v>41870</v>
      </c>
    </row>
    <row r="3100" spans="1:3">
      <c r="A3100" s="26" t="s">
        <v>6113</v>
      </c>
      <c r="B3100" s="26">
        <v>41870</v>
      </c>
    </row>
    <row r="3101" spans="1:3">
      <c r="A3101" s="26" t="s">
        <v>6114</v>
      </c>
      <c r="B3101" s="26">
        <v>41870</v>
      </c>
    </row>
    <row r="3102" spans="1:3">
      <c r="A3102" s="26" t="s">
        <v>6115</v>
      </c>
      <c r="B3102" s="26">
        <v>41870</v>
      </c>
    </row>
    <row r="3103" spans="1:3">
      <c r="A3103" s="26" t="s">
        <v>6116</v>
      </c>
      <c r="B3103" s="26">
        <v>41870</v>
      </c>
    </row>
    <row r="3104" spans="1:3">
      <c r="A3104" s="26" t="s">
        <v>6117</v>
      </c>
      <c r="B3104" s="26">
        <v>41870</v>
      </c>
    </row>
    <row r="3105" spans="1:3">
      <c r="A3105" s="26" t="s">
        <v>6118</v>
      </c>
      <c r="B3105" s="26">
        <v>41870</v>
      </c>
    </row>
    <row r="3106" spans="1:3">
      <c r="A3106" s="26" t="s">
        <v>6119</v>
      </c>
      <c r="B3106" s="26">
        <v>41870</v>
      </c>
    </row>
    <row r="3107" spans="1:3">
      <c r="A3107" s="26" t="s">
        <v>6120</v>
      </c>
      <c r="B3107" s="26">
        <v>41870</v>
      </c>
      <c r="C3107" s="26">
        <v>1196</v>
      </c>
    </row>
    <row r="3108" spans="1:3">
      <c r="A3108" s="26" t="s">
        <v>6121</v>
      </c>
      <c r="B3108" s="26">
        <v>41870</v>
      </c>
    </row>
    <row r="3109" spans="1:3">
      <c r="A3109" s="26" t="s">
        <v>6122</v>
      </c>
      <c r="B3109" s="26">
        <v>41870</v>
      </c>
    </row>
    <row r="3110" spans="1:3">
      <c r="A3110" s="26" t="s">
        <v>6123</v>
      </c>
      <c r="B3110" s="26">
        <v>41870</v>
      </c>
    </row>
    <row r="3111" spans="1:3">
      <c r="A3111" s="26" t="s">
        <v>6124</v>
      </c>
      <c r="B3111" s="26">
        <v>41870</v>
      </c>
    </row>
    <row r="3112" spans="1:3">
      <c r="A3112" s="26" t="s">
        <v>6125</v>
      </c>
      <c r="B3112" s="26">
        <v>41870</v>
      </c>
    </row>
    <row r="3113" spans="1:3">
      <c r="A3113" s="26" t="s">
        <v>6126</v>
      </c>
      <c r="B3113" s="26">
        <v>41870</v>
      </c>
    </row>
    <row r="3114" spans="1:3">
      <c r="A3114" s="26" t="s">
        <v>6127</v>
      </c>
      <c r="B3114" s="26">
        <v>41870</v>
      </c>
    </row>
    <row r="3115" spans="1:3">
      <c r="A3115" s="26" t="s">
        <v>6128</v>
      </c>
      <c r="B3115" s="26">
        <v>41870</v>
      </c>
    </row>
    <row r="3116" spans="1:3">
      <c r="A3116" s="26" t="s">
        <v>6129</v>
      </c>
      <c r="B3116" s="26">
        <v>41870</v>
      </c>
    </row>
    <row r="3117" spans="1:3">
      <c r="A3117" s="26" t="s">
        <v>6130</v>
      </c>
      <c r="B3117" s="26">
        <v>41870</v>
      </c>
    </row>
    <row r="3118" spans="1:3">
      <c r="A3118" s="26" t="s">
        <v>6131</v>
      </c>
      <c r="B3118" s="26">
        <v>41870</v>
      </c>
      <c r="C3118" s="26">
        <v>1461</v>
      </c>
    </row>
    <row r="3119" spans="1:3">
      <c r="A3119" s="26" t="s">
        <v>6132</v>
      </c>
      <c r="B3119" s="26">
        <v>41870</v>
      </c>
    </row>
    <row r="3120" spans="1:3">
      <c r="A3120" s="26" t="s">
        <v>6133</v>
      </c>
      <c r="B3120" s="26">
        <v>41870</v>
      </c>
    </row>
    <row r="3121" spans="1:3">
      <c r="A3121" s="26" t="s">
        <v>6134</v>
      </c>
      <c r="B3121" s="26">
        <v>41870</v>
      </c>
    </row>
    <row r="3122" spans="1:3">
      <c r="A3122" s="26" t="s">
        <v>6135</v>
      </c>
      <c r="B3122" s="26">
        <v>41870</v>
      </c>
    </row>
    <row r="3123" spans="1:3">
      <c r="A3123" s="26" t="s">
        <v>6136</v>
      </c>
      <c r="B3123" s="26">
        <v>41870</v>
      </c>
    </row>
    <row r="3124" spans="1:3">
      <c r="A3124" s="26" t="s">
        <v>6137</v>
      </c>
      <c r="B3124" s="26">
        <v>41870</v>
      </c>
    </row>
    <row r="3125" spans="1:3">
      <c r="A3125" s="26" t="s">
        <v>6138</v>
      </c>
      <c r="B3125" s="26">
        <v>41870</v>
      </c>
    </row>
    <row r="3126" spans="1:3">
      <c r="A3126" s="26" t="s">
        <v>6139</v>
      </c>
      <c r="B3126" s="26">
        <v>41870</v>
      </c>
    </row>
    <row r="3127" spans="1:3">
      <c r="A3127" s="26" t="s">
        <v>6140</v>
      </c>
      <c r="B3127" s="26">
        <v>41870</v>
      </c>
    </row>
    <row r="3128" spans="1:3">
      <c r="A3128" s="26" t="s">
        <v>6141</v>
      </c>
      <c r="B3128" s="26">
        <v>41870</v>
      </c>
    </row>
    <row r="3129" spans="1:3">
      <c r="A3129" s="26" t="s">
        <v>6142</v>
      </c>
      <c r="B3129" s="26">
        <v>41872</v>
      </c>
      <c r="C3129" s="26">
        <v>1049</v>
      </c>
    </row>
    <row r="3130" spans="1:3">
      <c r="A3130" s="26" t="s">
        <v>6143</v>
      </c>
      <c r="B3130" s="26">
        <v>41872</v>
      </c>
    </row>
    <row r="3131" spans="1:3">
      <c r="A3131" s="26" t="s">
        <v>6144</v>
      </c>
      <c r="B3131" s="26">
        <v>41872</v>
      </c>
    </row>
    <row r="3132" spans="1:3">
      <c r="A3132" s="26" t="s">
        <v>6145</v>
      </c>
      <c r="B3132" s="26">
        <v>41872</v>
      </c>
    </row>
    <row r="3133" spans="1:3">
      <c r="A3133" s="26" t="s">
        <v>6146</v>
      </c>
      <c r="B3133" s="26">
        <v>41872</v>
      </c>
    </row>
    <row r="3134" spans="1:3">
      <c r="A3134" s="26" t="s">
        <v>6147</v>
      </c>
      <c r="B3134" s="26">
        <v>41872</v>
      </c>
    </row>
    <row r="3135" spans="1:3">
      <c r="A3135" s="26" t="s">
        <v>6148</v>
      </c>
      <c r="B3135" s="26">
        <v>41872</v>
      </c>
    </row>
    <row r="3136" spans="1:3">
      <c r="A3136" s="26" t="s">
        <v>6149</v>
      </c>
      <c r="B3136" s="26">
        <v>41872</v>
      </c>
    </row>
    <row r="3137" spans="1:3">
      <c r="A3137" s="26" t="s">
        <v>6150</v>
      </c>
      <c r="B3137" s="26">
        <v>41872</v>
      </c>
    </row>
    <row r="3138" spans="1:3">
      <c r="A3138" s="26" t="s">
        <v>6151</v>
      </c>
      <c r="B3138" s="26">
        <v>41872</v>
      </c>
    </row>
    <row r="3139" spans="1:3">
      <c r="A3139" s="26" t="s">
        <v>6152</v>
      </c>
      <c r="B3139" s="26">
        <v>41872</v>
      </c>
    </row>
    <row r="3140" spans="1:3">
      <c r="A3140" s="26" t="s">
        <v>6153</v>
      </c>
      <c r="B3140" s="26">
        <v>41872</v>
      </c>
      <c r="C3140" s="26">
        <v>1006</v>
      </c>
    </row>
    <row r="3141" spans="1:3">
      <c r="A3141" s="26" t="s">
        <v>6154</v>
      </c>
      <c r="B3141" s="26">
        <v>41872</v>
      </c>
    </row>
    <row r="3142" spans="1:3">
      <c r="A3142" s="26" t="s">
        <v>6155</v>
      </c>
      <c r="B3142" s="26">
        <v>41872</v>
      </c>
    </row>
    <row r="3143" spans="1:3">
      <c r="A3143" s="26" t="s">
        <v>6156</v>
      </c>
      <c r="B3143" s="26">
        <v>41872</v>
      </c>
    </row>
    <row r="3144" spans="1:3">
      <c r="A3144" s="26" t="s">
        <v>6157</v>
      </c>
      <c r="B3144" s="26">
        <v>41872</v>
      </c>
    </row>
    <row r="3145" spans="1:3">
      <c r="A3145" s="26" t="s">
        <v>6158</v>
      </c>
      <c r="B3145" s="26">
        <v>41872</v>
      </c>
    </row>
    <row r="3146" spans="1:3">
      <c r="A3146" s="26" t="s">
        <v>6159</v>
      </c>
      <c r="B3146" s="26">
        <v>41872</v>
      </c>
    </row>
    <row r="3147" spans="1:3">
      <c r="A3147" s="26" t="s">
        <v>6160</v>
      </c>
      <c r="B3147" s="26">
        <v>41872</v>
      </c>
    </row>
    <row r="3148" spans="1:3">
      <c r="A3148" s="26" t="s">
        <v>6161</v>
      </c>
      <c r="B3148" s="26">
        <v>41872</v>
      </c>
    </row>
    <row r="3149" spans="1:3">
      <c r="A3149" s="26" t="s">
        <v>6162</v>
      </c>
      <c r="B3149" s="26">
        <v>41872</v>
      </c>
    </row>
    <row r="3150" spans="1:3">
      <c r="A3150" s="26" t="s">
        <v>6163</v>
      </c>
      <c r="B3150" s="26">
        <v>41872</v>
      </c>
    </row>
    <row r="3151" spans="1:3">
      <c r="A3151" s="26" t="s">
        <v>6164</v>
      </c>
      <c r="B3151" s="26">
        <v>41872</v>
      </c>
      <c r="C3151" s="26">
        <v>300</v>
      </c>
    </row>
    <row r="3152" spans="1:3">
      <c r="A3152" s="26" t="s">
        <v>6165</v>
      </c>
      <c r="B3152" s="26">
        <v>41872</v>
      </c>
    </row>
    <row r="3153" spans="1:3">
      <c r="A3153" s="26" t="s">
        <v>6166</v>
      </c>
      <c r="B3153" s="26">
        <v>41872</v>
      </c>
    </row>
    <row r="3154" spans="1:3">
      <c r="A3154" s="26" t="s">
        <v>6167</v>
      </c>
      <c r="B3154" s="26">
        <v>41872</v>
      </c>
    </row>
    <row r="3155" spans="1:3">
      <c r="A3155" s="26" t="s">
        <v>6168</v>
      </c>
      <c r="B3155" s="26">
        <v>41872</v>
      </c>
    </row>
    <row r="3156" spans="1:3">
      <c r="A3156" s="26" t="s">
        <v>6169</v>
      </c>
      <c r="B3156" s="26">
        <v>41872</v>
      </c>
    </row>
    <row r="3157" spans="1:3">
      <c r="A3157" s="26" t="s">
        <v>6170</v>
      </c>
      <c r="B3157" s="26">
        <v>41872</v>
      </c>
    </row>
    <row r="3158" spans="1:3">
      <c r="A3158" s="26" t="s">
        <v>6171</v>
      </c>
      <c r="B3158" s="26">
        <v>41872</v>
      </c>
    </row>
    <row r="3159" spans="1:3">
      <c r="A3159" s="26" t="s">
        <v>6172</v>
      </c>
      <c r="B3159" s="26">
        <v>41872</v>
      </c>
    </row>
    <row r="3160" spans="1:3">
      <c r="A3160" s="26" t="s">
        <v>6173</v>
      </c>
      <c r="B3160" s="26">
        <v>41872</v>
      </c>
    </row>
    <row r="3161" spans="1:3">
      <c r="A3161" s="26" t="s">
        <v>6174</v>
      </c>
      <c r="B3161" s="26">
        <v>41872</v>
      </c>
    </row>
    <row r="3162" spans="1:3">
      <c r="A3162" s="26" t="s">
        <v>6175</v>
      </c>
      <c r="B3162" s="26">
        <v>41872</v>
      </c>
      <c r="C3162" s="26">
        <v>500</v>
      </c>
    </row>
    <row r="3163" spans="1:3">
      <c r="A3163" s="26" t="s">
        <v>6176</v>
      </c>
      <c r="B3163" s="26">
        <v>41872</v>
      </c>
    </row>
    <row r="3164" spans="1:3">
      <c r="A3164" s="26" t="s">
        <v>6177</v>
      </c>
      <c r="B3164" s="26">
        <v>41872</v>
      </c>
    </row>
    <row r="3165" spans="1:3">
      <c r="A3165" s="26" t="s">
        <v>6178</v>
      </c>
      <c r="B3165" s="26">
        <v>41872</v>
      </c>
    </row>
    <row r="3166" spans="1:3">
      <c r="A3166" s="26" t="s">
        <v>6179</v>
      </c>
      <c r="B3166" s="26">
        <v>41872</v>
      </c>
    </row>
    <row r="3167" spans="1:3">
      <c r="A3167" s="26" t="s">
        <v>6180</v>
      </c>
      <c r="B3167" s="26">
        <v>41872</v>
      </c>
    </row>
    <row r="3168" spans="1:3">
      <c r="A3168" s="26" t="s">
        <v>6181</v>
      </c>
      <c r="B3168" s="26">
        <v>41872</v>
      </c>
    </row>
    <row r="3169" spans="1:3">
      <c r="A3169" s="26" t="s">
        <v>6182</v>
      </c>
      <c r="B3169" s="26">
        <v>41872</v>
      </c>
    </row>
    <row r="3170" spans="1:3">
      <c r="A3170" s="26" t="s">
        <v>6183</v>
      </c>
      <c r="B3170" s="26">
        <v>41872</v>
      </c>
    </row>
    <row r="3171" spans="1:3">
      <c r="A3171" s="26" t="s">
        <v>6184</v>
      </c>
      <c r="B3171" s="26">
        <v>41872</v>
      </c>
    </row>
    <row r="3172" spans="1:3">
      <c r="A3172" s="26" t="s">
        <v>6185</v>
      </c>
      <c r="B3172" s="26">
        <v>41872</v>
      </c>
    </row>
    <row r="3173" spans="1:3">
      <c r="A3173" s="26" t="s">
        <v>6186</v>
      </c>
      <c r="B3173" s="26">
        <v>41872</v>
      </c>
      <c r="C3173" s="26">
        <v>500</v>
      </c>
    </row>
    <row r="3174" spans="1:3">
      <c r="A3174" s="26" t="s">
        <v>6187</v>
      </c>
      <c r="B3174" s="26">
        <v>41872</v>
      </c>
    </row>
    <row r="3175" spans="1:3">
      <c r="A3175" s="26" t="s">
        <v>6188</v>
      </c>
      <c r="B3175" s="26">
        <v>41872</v>
      </c>
    </row>
    <row r="3176" spans="1:3">
      <c r="A3176" s="26" t="s">
        <v>6189</v>
      </c>
      <c r="B3176" s="26">
        <v>41872</v>
      </c>
    </row>
    <row r="3177" spans="1:3">
      <c r="A3177" s="26" t="s">
        <v>6190</v>
      </c>
      <c r="B3177" s="26">
        <v>41872</v>
      </c>
    </row>
    <row r="3178" spans="1:3">
      <c r="A3178" s="26" t="s">
        <v>6191</v>
      </c>
      <c r="B3178" s="26">
        <v>41872</v>
      </c>
    </row>
    <row r="3179" spans="1:3">
      <c r="A3179" s="26" t="s">
        <v>6192</v>
      </c>
      <c r="B3179" s="26">
        <v>41872</v>
      </c>
    </row>
    <row r="3180" spans="1:3">
      <c r="A3180" s="26" t="s">
        <v>6193</v>
      </c>
      <c r="B3180" s="26">
        <v>41872</v>
      </c>
    </row>
    <row r="3181" spans="1:3">
      <c r="A3181" s="26" t="s">
        <v>6194</v>
      </c>
      <c r="B3181" s="26">
        <v>41872</v>
      </c>
    </row>
    <row r="3182" spans="1:3">
      <c r="A3182" s="26" t="s">
        <v>6195</v>
      </c>
      <c r="B3182" s="26">
        <v>41872</v>
      </c>
    </row>
    <row r="3183" spans="1:3">
      <c r="A3183" s="26" t="s">
        <v>6196</v>
      </c>
      <c r="B3183" s="26">
        <v>41872</v>
      </c>
    </row>
    <row r="3184" spans="1:3">
      <c r="A3184" s="26" t="s">
        <v>6197</v>
      </c>
      <c r="B3184" s="26">
        <v>41873</v>
      </c>
      <c r="C3184" s="26">
        <v>2000</v>
      </c>
    </row>
    <row r="3185" spans="1:3">
      <c r="A3185" s="26" t="s">
        <v>6198</v>
      </c>
      <c r="B3185" s="26">
        <v>41873</v>
      </c>
    </row>
    <row r="3186" spans="1:3">
      <c r="A3186" s="26" t="s">
        <v>6199</v>
      </c>
      <c r="B3186" s="26">
        <v>41873</v>
      </c>
    </row>
    <row r="3187" spans="1:3">
      <c r="A3187" s="26" t="s">
        <v>6200</v>
      </c>
      <c r="B3187" s="26">
        <v>41873</v>
      </c>
    </row>
    <row r="3188" spans="1:3">
      <c r="A3188" s="26" t="s">
        <v>6201</v>
      </c>
      <c r="B3188" s="26">
        <v>41873</v>
      </c>
    </row>
    <row r="3189" spans="1:3">
      <c r="A3189" s="26" t="s">
        <v>6202</v>
      </c>
      <c r="B3189" s="26">
        <v>41873</v>
      </c>
    </row>
    <row r="3190" spans="1:3">
      <c r="A3190" s="26" t="s">
        <v>6203</v>
      </c>
      <c r="B3190" s="26">
        <v>41873</v>
      </c>
    </row>
    <row r="3191" spans="1:3">
      <c r="A3191" s="26" t="s">
        <v>6204</v>
      </c>
      <c r="B3191" s="26">
        <v>41873</v>
      </c>
    </row>
    <row r="3192" spans="1:3">
      <c r="A3192" s="26" t="s">
        <v>6205</v>
      </c>
      <c r="B3192" s="26">
        <v>41873</v>
      </c>
    </row>
    <row r="3193" spans="1:3">
      <c r="A3193" s="26" t="s">
        <v>6206</v>
      </c>
      <c r="B3193" s="26">
        <v>41873</v>
      </c>
    </row>
    <row r="3194" spans="1:3">
      <c r="A3194" s="26" t="s">
        <v>6207</v>
      </c>
      <c r="B3194" s="26">
        <v>41873</v>
      </c>
    </row>
    <row r="3195" spans="1:3">
      <c r="A3195" s="26" t="s">
        <v>6208</v>
      </c>
      <c r="B3195" s="26">
        <v>41873</v>
      </c>
      <c r="C3195" s="26">
        <v>2000</v>
      </c>
    </row>
    <row r="3196" spans="1:3">
      <c r="A3196" s="26" t="s">
        <v>6209</v>
      </c>
      <c r="B3196" s="26">
        <v>41873</v>
      </c>
    </row>
    <row r="3197" spans="1:3">
      <c r="A3197" s="26" t="s">
        <v>6210</v>
      </c>
      <c r="B3197" s="26">
        <v>41873</v>
      </c>
    </row>
    <row r="3198" spans="1:3">
      <c r="A3198" s="26" t="s">
        <v>6211</v>
      </c>
      <c r="B3198" s="26">
        <v>41873</v>
      </c>
    </row>
    <row r="3199" spans="1:3">
      <c r="A3199" s="26" t="s">
        <v>6212</v>
      </c>
      <c r="B3199" s="26">
        <v>41873</v>
      </c>
    </row>
    <row r="3200" spans="1:3">
      <c r="A3200" s="26" t="s">
        <v>6213</v>
      </c>
      <c r="B3200" s="26">
        <v>41873</v>
      </c>
    </row>
    <row r="3201" spans="1:3">
      <c r="A3201" s="26" t="s">
        <v>6214</v>
      </c>
      <c r="B3201" s="26">
        <v>41873</v>
      </c>
    </row>
    <row r="3202" spans="1:3">
      <c r="A3202" s="26" t="s">
        <v>6215</v>
      </c>
      <c r="B3202" s="26">
        <v>41873</v>
      </c>
    </row>
    <row r="3203" spans="1:3">
      <c r="A3203" s="26" t="s">
        <v>6216</v>
      </c>
      <c r="B3203" s="26">
        <v>41873</v>
      </c>
    </row>
    <row r="3204" spans="1:3">
      <c r="A3204" s="26" t="s">
        <v>6217</v>
      </c>
      <c r="B3204" s="26">
        <v>41873</v>
      </c>
    </row>
    <row r="3205" spans="1:3">
      <c r="A3205" s="26" t="s">
        <v>6218</v>
      </c>
      <c r="B3205" s="26">
        <v>41873</v>
      </c>
    </row>
    <row r="3206" spans="1:3">
      <c r="A3206" s="26" t="s">
        <v>6219</v>
      </c>
      <c r="B3206" s="26">
        <v>41873</v>
      </c>
      <c r="C3206" s="26">
        <v>1998</v>
      </c>
    </row>
    <row r="3207" spans="1:3">
      <c r="A3207" s="26" t="s">
        <v>6220</v>
      </c>
      <c r="B3207" s="26">
        <v>41873</v>
      </c>
    </row>
    <row r="3208" spans="1:3">
      <c r="A3208" s="26" t="s">
        <v>6221</v>
      </c>
      <c r="B3208" s="26">
        <v>41873</v>
      </c>
    </row>
    <row r="3209" spans="1:3">
      <c r="A3209" s="26" t="s">
        <v>6222</v>
      </c>
      <c r="B3209" s="26">
        <v>41873</v>
      </c>
    </row>
    <row r="3210" spans="1:3">
      <c r="A3210" s="26" t="s">
        <v>6223</v>
      </c>
      <c r="B3210" s="26">
        <v>41873</v>
      </c>
    </row>
    <row r="3211" spans="1:3">
      <c r="A3211" s="26" t="s">
        <v>6224</v>
      </c>
      <c r="B3211" s="26">
        <v>41873</v>
      </c>
    </row>
    <row r="3212" spans="1:3">
      <c r="A3212" s="26" t="s">
        <v>6225</v>
      </c>
      <c r="B3212" s="26">
        <v>41873</v>
      </c>
    </row>
    <row r="3213" spans="1:3">
      <c r="A3213" s="26" t="s">
        <v>6226</v>
      </c>
      <c r="B3213" s="26">
        <v>41873</v>
      </c>
    </row>
    <row r="3214" spans="1:3">
      <c r="A3214" s="26" t="s">
        <v>6227</v>
      </c>
      <c r="B3214" s="26">
        <v>41873</v>
      </c>
    </row>
    <row r="3215" spans="1:3">
      <c r="A3215" s="26" t="s">
        <v>6228</v>
      </c>
      <c r="B3215" s="26">
        <v>41873</v>
      </c>
    </row>
    <row r="3216" spans="1:3">
      <c r="A3216" s="26" t="s">
        <v>6229</v>
      </c>
      <c r="B3216" s="26">
        <v>41873</v>
      </c>
    </row>
    <row r="3217" spans="1:3">
      <c r="A3217" s="26" t="s">
        <v>6230</v>
      </c>
      <c r="B3217" s="26">
        <v>41873</v>
      </c>
      <c r="C3217" s="26">
        <v>798</v>
      </c>
    </row>
    <row r="3218" spans="1:3">
      <c r="A3218" s="26" t="s">
        <v>6231</v>
      </c>
      <c r="B3218" s="26">
        <v>41873</v>
      </c>
    </row>
    <row r="3219" spans="1:3">
      <c r="A3219" s="26" t="s">
        <v>6232</v>
      </c>
      <c r="B3219" s="26">
        <v>41873</v>
      </c>
    </row>
    <row r="3220" spans="1:3">
      <c r="A3220" s="26" t="s">
        <v>6233</v>
      </c>
      <c r="B3220" s="26">
        <v>41873</v>
      </c>
    </row>
    <row r="3221" spans="1:3">
      <c r="A3221" s="26" t="s">
        <v>6234</v>
      </c>
      <c r="B3221" s="26">
        <v>41873</v>
      </c>
    </row>
    <row r="3222" spans="1:3">
      <c r="A3222" s="26" t="s">
        <v>6235</v>
      </c>
      <c r="B3222" s="26">
        <v>41873</v>
      </c>
    </row>
    <row r="3223" spans="1:3">
      <c r="A3223" s="26" t="s">
        <v>6236</v>
      </c>
      <c r="B3223" s="26">
        <v>41873</v>
      </c>
    </row>
    <row r="3224" spans="1:3">
      <c r="A3224" s="26" t="s">
        <v>6237</v>
      </c>
      <c r="B3224" s="26">
        <v>41873</v>
      </c>
    </row>
    <row r="3225" spans="1:3">
      <c r="A3225" s="26" t="s">
        <v>6238</v>
      </c>
      <c r="B3225" s="26">
        <v>41873</v>
      </c>
    </row>
    <row r="3226" spans="1:3">
      <c r="A3226" s="26" t="s">
        <v>6239</v>
      </c>
      <c r="B3226" s="26">
        <v>41873</v>
      </c>
    </row>
    <row r="3227" spans="1:3">
      <c r="A3227" s="26" t="s">
        <v>6240</v>
      </c>
      <c r="B3227" s="26">
        <v>41873</v>
      </c>
    </row>
    <row r="3228" spans="1:3">
      <c r="A3228" s="26" t="s">
        <v>6241</v>
      </c>
      <c r="B3228" s="26">
        <v>41873</v>
      </c>
      <c r="C3228" s="26">
        <v>800</v>
      </c>
    </row>
    <row r="3229" spans="1:3">
      <c r="A3229" s="26" t="s">
        <v>6242</v>
      </c>
      <c r="B3229" s="26">
        <v>41873</v>
      </c>
    </row>
    <row r="3230" spans="1:3">
      <c r="A3230" s="26" t="s">
        <v>6243</v>
      </c>
      <c r="B3230" s="26">
        <v>41873</v>
      </c>
    </row>
    <row r="3231" spans="1:3">
      <c r="A3231" s="26" t="s">
        <v>6244</v>
      </c>
      <c r="B3231" s="26">
        <v>41873</v>
      </c>
    </row>
    <row r="3232" spans="1:3">
      <c r="A3232" s="26" t="s">
        <v>6245</v>
      </c>
      <c r="B3232" s="26">
        <v>41873</v>
      </c>
    </row>
    <row r="3233" spans="1:3">
      <c r="A3233" s="26" t="s">
        <v>6246</v>
      </c>
      <c r="B3233" s="26">
        <v>41873</v>
      </c>
    </row>
    <row r="3234" spans="1:3">
      <c r="A3234" s="26" t="s">
        <v>6247</v>
      </c>
      <c r="B3234" s="26">
        <v>41873</v>
      </c>
    </row>
    <row r="3235" spans="1:3">
      <c r="A3235" s="26" t="s">
        <v>6248</v>
      </c>
      <c r="B3235" s="26">
        <v>41873</v>
      </c>
    </row>
    <row r="3236" spans="1:3">
      <c r="A3236" s="26" t="s">
        <v>6249</v>
      </c>
      <c r="B3236" s="26">
        <v>41873</v>
      </c>
    </row>
    <row r="3237" spans="1:3">
      <c r="A3237" s="26" t="s">
        <v>6250</v>
      </c>
      <c r="B3237" s="26">
        <v>41873</v>
      </c>
    </row>
    <row r="3238" spans="1:3">
      <c r="A3238" s="26" t="s">
        <v>6251</v>
      </c>
      <c r="B3238" s="26">
        <v>41873</v>
      </c>
    </row>
    <row r="3239" spans="1:3">
      <c r="A3239" s="26" t="s">
        <v>6252</v>
      </c>
      <c r="B3239" s="26">
        <v>41873</v>
      </c>
      <c r="C3239" s="26">
        <v>1200</v>
      </c>
    </row>
    <row r="3240" spans="1:3">
      <c r="A3240" s="26" t="s">
        <v>6253</v>
      </c>
      <c r="B3240" s="26">
        <v>41873</v>
      </c>
    </row>
    <row r="3241" spans="1:3">
      <c r="A3241" s="26" t="s">
        <v>6254</v>
      </c>
      <c r="B3241" s="26">
        <v>41873</v>
      </c>
    </row>
    <row r="3242" spans="1:3">
      <c r="A3242" s="26" t="s">
        <v>6255</v>
      </c>
      <c r="B3242" s="26">
        <v>41873</v>
      </c>
    </row>
    <row r="3243" spans="1:3">
      <c r="A3243" s="26" t="s">
        <v>6256</v>
      </c>
      <c r="B3243" s="26">
        <v>41873</v>
      </c>
    </row>
    <row r="3244" spans="1:3">
      <c r="A3244" s="26" t="s">
        <v>6257</v>
      </c>
      <c r="B3244" s="26">
        <v>41873</v>
      </c>
    </row>
    <row r="3245" spans="1:3">
      <c r="A3245" s="26" t="s">
        <v>6258</v>
      </c>
      <c r="B3245" s="26">
        <v>41873</v>
      </c>
    </row>
    <row r="3246" spans="1:3">
      <c r="A3246" s="26" t="s">
        <v>6259</v>
      </c>
      <c r="B3246" s="26">
        <v>41873</v>
      </c>
    </row>
    <row r="3247" spans="1:3">
      <c r="A3247" s="26" t="s">
        <v>6260</v>
      </c>
      <c r="B3247" s="26">
        <v>41873</v>
      </c>
    </row>
    <row r="3248" spans="1:3">
      <c r="A3248" s="26" t="s">
        <v>6261</v>
      </c>
      <c r="B3248" s="26">
        <v>41873</v>
      </c>
    </row>
    <row r="3249" spans="1:3">
      <c r="A3249" s="26" t="s">
        <v>6262</v>
      </c>
      <c r="B3249" s="26">
        <v>41873</v>
      </c>
    </row>
    <row r="3250" spans="1:3">
      <c r="A3250" s="26" t="s">
        <v>6263</v>
      </c>
      <c r="B3250" s="26">
        <v>41873</v>
      </c>
      <c r="C3250" s="26">
        <v>1199</v>
      </c>
    </row>
    <row r="3251" spans="1:3">
      <c r="A3251" s="26" t="s">
        <v>6264</v>
      </c>
      <c r="B3251" s="26">
        <v>41873</v>
      </c>
    </row>
    <row r="3252" spans="1:3">
      <c r="A3252" s="26" t="s">
        <v>6265</v>
      </c>
      <c r="B3252" s="26">
        <v>41873</v>
      </c>
    </row>
    <row r="3253" spans="1:3">
      <c r="A3253" s="26" t="s">
        <v>6266</v>
      </c>
      <c r="B3253" s="26">
        <v>41873</v>
      </c>
    </row>
    <row r="3254" spans="1:3">
      <c r="A3254" s="26" t="s">
        <v>6267</v>
      </c>
      <c r="B3254" s="26">
        <v>41873</v>
      </c>
    </row>
    <row r="3255" spans="1:3">
      <c r="A3255" s="26" t="s">
        <v>6268</v>
      </c>
      <c r="B3255" s="26">
        <v>41873</v>
      </c>
    </row>
    <row r="3256" spans="1:3">
      <c r="A3256" s="26" t="s">
        <v>6269</v>
      </c>
      <c r="B3256" s="26">
        <v>41873</v>
      </c>
    </row>
    <row r="3257" spans="1:3">
      <c r="A3257" s="26" t="s">
        <v>6270</v>
      </c>
      <c r="B3257" s="26">
        <v>41873</v>
      </c>
    </row>
    <row r="3258" spans="1:3">
      <c r="A3258" s="26" t="s">
        <v>6271</v>
      </c>
      <c r="B3258" s="26">
        <v>41873</v>
      </c>
    </row>
    <row r="3259" spans="1:3">
      <c r="A3259" s="26" t="s">
        <v>6272</v>
      </c>
      <c r="B3259" s="26">
        <v>41873</v>
      </c>
    </row>
    <row r="3260" spans="1:3">
      <c r="A3260" s="26" t="s">
        <v>6273</v>
      </c>
      <c r="B3260" s="26">
        <v>41873</v>
      </c>
    </row>
    <row r="3261" spans="1:3">
      <c r="A3261" s="26" t="s">
        <v>6274</v>
      </c>
      <c r="B3261" s="26">
        <v>41873</v>
      </c>
      <c r="C3261" s="26">
        <v>1200</v>
      </c>
    </row>
    <row r="3262" spans="1:3">
      <c r="A3262" s="26" t="s">
        <v>6275</v>
      </c>
      <c r="B3262" s="26">
        <v>41873</v>
      </c>
    </row>
    <row r="3263" spans="1:3">
      <c r="A3263" s="26" t="s">
        <v>6276</v>
      </c>
      <c r="B3263" s="26">
        <v>41873</v>
      </c>
    </row>
    <row r="3264" spans="1:3">
      <c r="A3264" s="26" t="s">
        <v>6277</v>
      </c>
      <c r="B3264" s="26">
        <v>41873</v>
      </c>
    </row>
    <row r="3265" spans="1:3">
      <c r="A3265" s="26" t="s">
        <v>6278</v>
      </c>
      <c r="B3265" s="26">
        <v>41873</v>
      </c>
    </row>
    <row r="3266" spans="1:3">
      <c r="A3266" s="26" t="s">
        <v>6279</v>
      </c>
      <c r="B3266" s="26">
        <v>41873</v>
      </c>
    </row>
    <row r="3267" spans="1:3">
      <c r="A3267" s="26" t="s">
        <v>6280</v>
      </c>
      <c r="B3267" s="26">
        <v>41873</v>
      </c>
    </row>
    <row r="3268" spans="1:3">
      <c r="A3268" s="26" t="s">
        <v>6281</v>
      </c>
      <c r="B3268" s="26">
        <v>41873</v>
      </c>
    </row>
    <row r="3269" spans="1:3">
      <c r="A3269" s="26" t="s">
        <v>6282</v>
      </c>
      <c r="B3269" s="26">
        <v>41873</v>
      </c>
    </row>
    <row r="3270" spans="1:3">
      <c r="A3270" s="26" t="s">
        <v>6283</v>
      </c>
      <c r="B3270" s="26">
        <v>41873</v>
      </c>
    </row>
    <row r="3271" spans="1:3">
      <c r="A3271" s="26" t="s">
        <v>6284</v>
      </c>
      <c r="B3271" s="26">
        <v>41873</v>
      </c>
    </row>
    <row r="3272" spans="1:3">
      <c r="A3272" s="26" t="s">
        <v>6285</v>
      </c>
      <c r="B3272" s="26">
        <v>41873</v>
      </c>
      <c r="C3272" s="26">
        <v>1496</v>
      </c>
    </row>
    <row r="3273" spans="1:3">
      <c r="A3273" s="26" t="s">
        <v>6286</v>
      </c>
      <c r="B3273" s="26">
        <v>41873</v>
      </c>
    </row>
    <row r="3274" spans="1:3">
      <c r="A3274" s="26" t="s">
        <v>6287</v>
      </c>
      <c r="B3274" s="26">
        <v>41873</v>
      </c>
    </row>
    <row r="3275" spans="1:3">
      <c r="A3275" s="26" t="s">
        <v>6288</v>
      </c>
      <c r="B3275" s="26">
        <v>41873</v>
      </c>
    </row>
    <row r="3276" spans="1:3">
      <c r="A3276" s="26" t="s">
        <v>6289</v>
      </c>
      <c r="B3276" s="26">
        <v>41873</v>
      </c>
    </row>
    <row r="3277" spans="1:3">
      <c r="A3277" s="26" t="s">
        <v>6290</v>
      </c>
      <c r="B3277" s="26">
        <v>41873</v>
      </c>
    </row>
    <row r="3278" spans="1:3">
      <c r="A3278" s="26" t="s">
        <v>6291</v>
      </c>
      <c r="B3278" s="26">
        <v>41873</v>
      </c>
    </row>
    <row r="3279" spans="1:3">
      <c r="A3279" s="26" t="s">
        <v>6292</v>
      </c>
      <c r="B3279" s="26">
        <v>41873</v>
      </c>
    </row>
    <row r="3280" spans="1:3">
      <c r="A3280" s="26" t="s">
        <v>6293</v>
      </c>
      <c r="B3280" s="26">
        <v>41873</v>
      </c>
    </row>
    <row r="3281" spans="1:3">
      <c r="A3281" s="26" t="s">
        <v>6294</v>
      </c>
      <c r="B3281" s="26">
        <v>41873</v>
      </c>
    </row>
    <row r="3282" spans="1:3">
      <c r="A3282" s="26" t="s">
        <v>6295</v>
      </c>
      <c r="B3282" s="26">
        <v>41873</v>
      </c>
    </row>
    <row r="3283" spans="1:3">
      <c r="A3283" s="26" t="s">
        <v>6296</v>
      </c>
      <c r="B3283" s="26">
        <v>41873</v>
      </c>
      <c r="C3283" s="26">
        <v>603</v>
      </c>
    </row>
    <row r="3284" spans="1:3">
      <c r="A3284" s="26" t="s">
        <v>6297</v>
      </c>
      <c r="B3284" s="26">
        <v>41873</v>
      </c>
    </row>
    <row r="3285" spans="1:3">
      <c r="A3285" s="26" t="s">
        <v>6298</v>
      </c>
      <c r="B3285" s="26">
        <v>41873</v>
      </c>
    </row>
    <row r="3286" spans="1:3">
      <c r="A3286" s="26" t="s">
        <v>6299</v>
      </c>
      <c r="B3286" s="26">
        <v>41873</v>
      </c>
    </row>
    <row r="3287" spans="1:3">
      <c r="A3287" s="26" t="s">
        <v>6300</v>
      </c>
      <c r="B3287" s="26">
        <v>41873</v>
      </c>
    </row>
    <row r="3288" spans="1:3">
      <c r="A3288" s="26" t="s">
        <v>6301</v>
      </c>
      <c r="B3288" s="26">
        <v>41873</v>
      </c>
    </row>
    <row r="3289" spans="1:3">
      <c r="A3289" s="26" t="s">
        <v>6302</v>
      </c>
      <c r="B3289" s="26">
        <v>41873</v>
      </c>
    </row>
    <row r="3290" spans="1:3">
      <c r="A3290" s="26" t="s">
        <v>6303</v>
      </c>
      <c r="B3290" s="26">
        <v>41873</v>
      </c>
    </row>
    <row r="3291" spans="1:3">
      <c r="A3291" s="26" t="s">
        <v>6304</v>
      </c>
      <c r="B3291" s="26">
        <v>41873</v>
      </c>
    </row>
    <row r="3292" spans="1:3">
      <c r="A3292" s="26" t="s">
        <v>6305</v>
      </c>
      <c r="B3292" s="26">
        <v>41873</v>
      </c>
    </row>
    <row r="3293" spans="1:3">
      <c r="A3293" s="26" t="s">
        <v>6306</v>
      </c>
      <c r="B3293" s="26">
        <v>41873</v>
      </c>
    </row>
    <row r="3294" spans="1:3">
      <c r="A3294" s="26" t="s">
        <v>6307</v>
      </c>
      <c r="B3294" s="26">
        <v>41873</v>
      </c>
    </row>
    <row r="3295" spans="1:3">
      <c r="A3295" s="26" t="s">
        <v>6308</v>
      </c>
      <c r="B3295" s="26">
        <v>41873</v>
      </c>
    </row>
    <row r="3296" spans="1:3">
      <c r="A3296" s="26" t="s">
        <v>6309</v>
      </c>
      <c r="B3296" s="26">
        <v>41873</v>
      </c>
      <c r="C3296" s="26">
        <v>124</v>
      </c>
    </row>
    <row r="3297" spans="1:3">
      <c r="A3297" s="26" t="s">
        <v>6310</v>
      </c>
      <c r="B3297" s="26">
        <v>41873</v>
      </c>
      <c r="C3297" s="26">
        <v>50</v>
      </c>
    </row>
    <row r="3298" spans="1:3">
      <c r="A3298" s="26" t="s">
        <v>6311</v>
      </c>
      <c r="B3298" s="26">
        <v>41873</v>
      </c>
    </row>
    <row r="3299" spans="1:3">
      <c r="A3299" s="26" t="s">
        <v>6312</v>
      </c>
      <c r="B3299" s="26">
        <v>41873</v>
      </c>
    </row>
    <row r="3300" spans="1:3">
      <c r="A3300" s="26" t="s">
        <v>6313</v>
      </c>
      <c r="B3300" s="26">
        <v>41873</v>
      </c>
    </row>
    <row r="3301" spans="1:3">
      <c r="A3301" s="26" t="s">
        <v>6314</v>
      </c>
      <c r="B3301" s="26">
        <v>41873</v>
      </c>
    </row>
    <row r="3302" spans="1:3">
      <c r="A3302" s="26" t="s">
        <v>6315</v>
      </c>
      <c r="B3302" s="26">
        <v>41873</v>
      </c>
    </row>
    <row r="3303" spans="1:3">
      <c r="A3303" s="26" t="s">
        <v>6316</v>
      </c>
      <c r="B3303" s="26">
        <v>41873</v>
      </c>
    </row>
    <row r="3304" spans="1:3">
      <c r="A3304" s="26" t="s">
        <v>6317</v>
      </c>
      <c r="B3304" s="26">
        <v>41873</v>
      </c>
    </row>
    <row r="3305" spans="1:3">
      <c r="A3305" s="26" t="s">
        <v>6318</v>
      </c>
      <c r="B3305" s="26">
        <v>41873</v>
      </c>
      <c r="C3305" s="26">
        <v>1000</v>
      </c>
    </row>
    <row r="3306" spans="1:3">
      <c r="A3306" s="26" t="s">
        <v>6319</v>
      </c>
      <c r="B3306" s="26">
        <v>41873</v>
      </c>
    </row>
    <row r="3307" spans="1:3">
      <c r="A3307" s="26" t="s">
        <v>6320</v>
      </c>
      <c r="B3307" s="26">
        <v>41873</v>
      </c>
    </row>
    <row r="3308" spans="1:3">
      <c r="A3308" s="26" t="s">
        <v>6321</v>
      </c>
      <c r="B3308" s="26">
        <v>41873</v>
      </c>
    </row>
    <row r="3309" spans="1:3">
      <c r="A3309" s="26" t="s">
        <v>6322</v>
      </c>
      <c r="B3309" s="26">
        <v>41873</v>
      </c>
    </row>
    <row r="3310" spans="1:3">
      <c r="A3310" s="26" t="s">
        <v>6323</v>
      </c>
      <c r="B3310" s="26">
        <v>41873</v>
      </c>
    </row>
    <row r="3311" spans="1:3">
      <c r="A3311" s="26" t="s">
        <v>6324</v>
      </c>
      <c r="B3311" s="26">
        <v>41873</v>
      </c>
    </row>
    <row r="3312" spans="1:3">
      <c r="A3312" s="26" t="s">
        <v>6325</v>
      </c>
      <c r="B3312" s="26">
        <v>41873</v>
      </c>
    </row>
    <row r="3313" spans="1:3">
      <c r="A3313" s="26" t="s">
        <v>6326</v>
      </c>
      <c r="B3313" s="26">
        <v>41873</v>
      </c>
    </row>
    <row r="3314" spans="1:3">
      <c r="A3314" s="26" t="s">
        <v>6327</v>
      </c>
      <c r="B3314" s="26">
        <v>41873</v>
      </c>
    </row>
    <row r="3315" spans="1:3">
      <c r="A3315" s="26" t="s">
        <v>6328</v>
      </c>
      <c r="B3315" s="26">
        <v>41873</v>
      </c>
    </row>
    <row r="3316" spans="1:3">
      <c r="A3316" s="26" t="s">
        <v>6329</v>
      </c>
      <c r="B3316" s="26">
        <v>41873</v>
      </c>
      <c r="C3316" s="26">
        <v>300</v>
      </c>
    </row>
    <row r="3317" spans="1:3">
      <c r="A3317" s="26" t="s">
        <v>6330</v>
      </c>
      <c r="B3317" s="26">
        <v>41873</v>
      </c>
    </row>
    <row r="3318" spans="1:3">
      <c r="A3318" s="26" t="s">
        <v>6331</v>
      </c>
      <c r="B3318" s="26">
        <v>41873</v>
      </c>
    </row>
    <row r="3319" spans="1:3">
      <c r="A3319" s="26" t="s">
        <v>6332</v>
      </c>
      <c r="B3319" s="26">
        <v>41873</v>
      </c>
    </row>
    <row r="3320" spans="1:3">
      <c r="A3320" s="26" t="s">
        <v>6333</v>
      </c>
      <c r="B3320" s="26">
        <v>41873</v>
      </c>
      <c r="C3320" s="26">
        <v>800</v>
      </c>
    </row>
    <row r="3321" spans="1:3">
      <c r="A3321" s="26" t="s">
        <v>6334</v>
      </c>
      <c r="B3321" s="26">
        <v>41873</v>
      </c>
    </row>
    <row r="3322" spans="1:3">
      <c r="A3322" s="26" t="s">
        <v>6335</v>
      </c>
      <c r="B3322" s="26">
        <v>41873</v>
      </c>
    </row>
    <row r="3323" spans="1:3">
      <c r="A3323" s="26" t="s">
        <v>6336</v>
      </c>
      <c r="B3323" s="26">
        <v>41873</v>
      </c>
    </row>
    <row r="3324" spans="1:3">
      <c r="A3324" s="26" t="s">
        <v>6337</v>
      </c>
      <c r="B3324" s="26">
        <v>41873</v>
      </c>
    </row>
    <row r="3325" spans="1:3">
      <c r="A3325" s="26" t="s">
        <v>6338</v>
      </c>
      <c r="B3325" s="26">
        <v>41873</v>
      </c>
    </row>
    <row r="3326" spans="1:3">
      <c r="A3326" s="26" t="s">
        <v>6339</v>
      </c>
      <c r="B3326" s="26">
        <v>41873</v>
      </c>
    </row>
    <row r="3327" spans="1:3">
      <c r="A3327" s="26" t="s">
        <v>6340</v>
      </c>
      <c r="B3327" s="26">
        <v>41873</v>
      </c>
      <c r="C3327" s="26">
        <v>1474</v>
      </c>
    </row>
    <row r="3328" spans="1:3">
      <c r="A3328" s="26" t="s">
        <v>6341</v>
      </c>
      <c r="B3328" s="26">
        <v>41873</v>
      </c>
    </row>
    <row r="3329" spans="1:3">
      <c r="A3329" s="26" t="s">
        <v>6342</v>
      </c>
      <c r="B3329" s="26">
        <v>41873</v>
      </c>
    </row>
    <row r="3330" spans="1:3">
      <c r="A3330" s="26" t="s">
        <v>6343</v>
      </c>
      <c r="B3330" s="26">
        <v>41873</v>
      </c>
    </row>
    <row r="3331" spans="1:3">
      <c r="A3331" s="26" t="s">
        <v>6344</v>
      </c>
      <c r="B3331" s="26">
        <v>41873</v>
      </c>
      <c r="C3331" s="26">
        <v>800</v>
      </c>
    </row>
    <row r="3332" spans="1:3">
      <c r="A3332" s="26" t="s">
        <v>6345</v>
      </c>
      <c r="B3332" s="26">
        <v>41873</v>
      </c>
    </row>
    <row r="3333" spans="1:3">
      <c r="A3333" s="26" t="s">
        <v>6346</v>
      </c>
      <c r="B3333" s="26">
        <v>41873</v>
      </c>
    </row>
    <row r="3334" spans="1:3">
      <c r="A3334" s="26" t="s">
        <v>6347</v>
      </c>
      <c r="B3334" s="26">
        <v>41873</v>
      </c>
    </row>
    <row r="3335" spans="1:3">
      <c r="A3335" s="26" t="s">
        <v>6348</v>
      </c>
      <c r="B3335" s="26">
        <v>41873</v>
      </c>
    </row>
    <row r="3336" spans="1:3">
      <c r="A3336" s="26" t="s">
        <v>6349</v>
      </c>
      <c r="B3336" s="26">
        <v>41873</v>
      </c>
    </row>
    <row r="3337" spans="1:3">
      <c r="A3337" s="26" t="s">
        <v>6350</v>
      </c>
      <c r="B3337" s="26">
        <v>41873</v>
      </c>
    </row>
    <row r="3338" spans="1:3">
      <c r="A3338" s="26" t="s">
        <v>6351</v>
      </c>
      <c r="B3338" s="26">
        <v>41876</v>
      </c>
    </row>
    <row r="3339" spans="1:3">
      <c r="A3339" s="26" t="s">
        <v>6352</v>
      </c>
      <c r="B3339" s="26">
        <v>41876</v>
      </c>
    </row>
    <row r="3340" spans="1:3">
      <c r="A3340" s="26" t="s">
        <v>6353</v>
      </c>
      <c r="B3340" s="26">
        <v>41876</v>
      </c>
    </row>
    <row r="3341" spans="1:3">
      <c r="A3341" s="26" t="s">
        <v>6354</v>
      </c>
      <c r="B3341" s="26">
        <v>41876</v>
      </c>
    </row>
    <row r="3342" spans="1:3">
      <c r="A3342" s="26" t="s">
        <v>6355</v>
      </c>
      <c r="B3342" s="26">
        <v>41876</v>
      </c>
    </row>
    <row r="3343" spans="1:3">
      <c r="A3343" s="26" t="s">
        <v>6356</v>
      </c>
      <c r="B3343" s="26">
        <v>41876</v>
      </c>
    </row>
    <row r="3344" spans="1:3">
      <c r="A3344" s="26" t="s">
        <v>6357</v>
      </c>
      <c r="B3344" s="26">
        <v>41876</v>
      </c>
      <c r="C3344" s="26">
        <v>212</v>
      </c>
    </row>
    <row r="3345" spans="1:3">
      <c r="A3345" s="26" t="s">
        <v>6358</v>
      </c>
      <c r="B3345" s="26">
        <v>41876</v>
      </c>
      <c r="C3345" s="26">
        <v>227</v>
      </c>
    </row>
    <row r="3346" spans="1:3">
      <c r="A3346" s="26" t="s">
        <v>6359</v>
      </c>
      <c r="B3346" s="26">
        <v>41876</v>
      </c>
      <c r="C3346" s="26">
        <v>206</v>
      </c>
    </row>
    <row r="3347" spans="1:3">
      <c r="A3347" s="26" t="s">
        <v>6360</v>
      </c>
      <c r="B3347" s="26">
        <v>41876</v>
      </c>
      <c r="C3347" s="26">
        <v>162</v>
      </c>
    </row>
    <row r="3348" spans="1:3">
      <c r="A3348" s="26" t="s">
        <v>6361</v>
      </c>
      <c r="B3348" s="26">
        <v>41876</v>
      </c>
      <c r="C3348" s="26">
        <v>156</v>
      </c>
    </row>
    <row r="3349" spans="1:3">
      <c r="A3349" s="26" t="s">
        <v>6362</v>
      </c>
      <c r="B3349" s="26">
        <v>41876</v>
      </c>
    </row>
    <row r="3350" spans="1:3">
      <c r="A3350" s="26" t="s">
        <v>6363</v>
      </c>
      <c r="B3350" s="26">
        <v>41876</v>
      </c>
    </row>
    <row r="3351" spans="1:3">
      <c r="A3351" s="26" t="s">
        <v>6364</v>
      </c>
      <c r="B3351" s="26">
        <v>41876</v>
      </c>
    </row>
    <row r="3352" spans="1:3">
      <c r="A3352" s="26" t="s">
        <v>6365</v>
      </c>
      <c r="B3352" s="26">
        <v>41876</v>
      </c>
    </row>
    <row r="3353" spans="1:3">
      <c r="A3353" s="26" t="s">
        <v>6366</v>
      </c>
      <c r="B3353" s="26">
        <v>41876</v>
      </c>
    </row>
    <row r="3354" spans="1:3">
      <c r="A3354" s="26" t="s">
        <v>6367</v>
      </c>
      <c r="B3354" s="26">
        <v>41876</v>
      </c>
    </row>
    <row r="3355" spans="1:3">
      <c r="A3355" s="26" t="s">
        <v>6368</v>
      </c>
      <c r="B3355" s="26">
        <v>41876</v>
      </c>
      <c r="C3355" s="26">
        <v>198</v>
      </c>
    </row>
    <row r="3356" spans="1:3">
      <c r="A3356" s="26" t="s">
        <v>6369</v>
      </c>
      <c r="B3356" s="26">
        <v>41876</v>
      </c>
      <c r="C3356" s="26">
        <v>306</v>
      </c>
    </row>
    <row r="3357" spans="1:3">
      <c r="A3357" s="26" t="s">
        <v>6370</v>
      </c>
      <c r="B3357" s="26">
        <v>41876</v>
      </c>
      <c r="C3357" s="26">
        <v>328</v>
      </c>
    </row>
    <row r="3358" spans="1:3">
      <c r="A3358" s="26" t="s">
        <v>6371</v>
      </c>
      <c r="B3358" s="26">
        <v>41876</v>
      </c>
      <c r="C3358" s="26">
        <v>218</v>
      </c>
    </row>
    <row r="3359" spans="1:3">
      <c r="A3359" s="26" t="s">
        <v>6372</v>
      </c>
      <c r="B3359" s="26">
        <v>41876</v>
      </c>
      <c r="C3359" s="26">
        <v>204</v>
      </c>
    </row>
    <row r="3360" spans="1:3">
      <c r="A3360" s="26" t="s">
        <v>6373</v>
      </c>
      <c r="B3360" s="26">
        <v>41876</v>
      </c>
    </row>
    <row r="3361" spans="1:3">
      <c r="A3361" s="26" t="s">
        <v>6374</v>
      </c>
      <c r="B3361" s="26">
        <v>41876</v>
      </c>
    </row>
    <row r="3362" spans="1:3">
      <c r="A3362" s="26" t="s">
        <v>6375</v>
      </c>
      <c r="B3362" s="26">
        <v>41876</v>
      </c>
    </row>
    <row r="3363" spans="1:3">
      <c r="A3363" s="26" t="s">
        <v>6376</v>
      </c>
      <c r="B3363" s="26">
        <v>41876</v>
      </c>
    </row>
    <row r="3364" spans="1:3">
      <c r="A3364" s="26" t="s">
        <v>6377</v>
      </c>
      <c r="B3364" s="26">
        <v>41876</v>
      </c>
    </row>
    <row r="3365" spans="1:3">
      <c r="A3365" s="26" t="s">
        <v>6378</v>
      </c>
      <c r="B3365" s="26">
        <v>41876</v>
      </c>
    </row>
    <row r="3366" spans="1:3">
      <c r="A3366" s="26" t="s">
        <v>6379</v>
      </c>
      <c r="B3366" s="26">
        <v>41876</v>
      </c>
    </row>
    <row r="3367" spans="1:3">
      <c r="A3367" s="26" t="s">
        <v>6380</v>
      </c>
      <c r="B3367" s="26">
        <v>41876</v>
      </c>
      <c r="C3367" s="26">
        <v>249</v>
      </c>
    </row>
    <row r="3368" spans="1:3">
      <c r="A3368" s="26" t="s">
        <v>6381</v>
      </c>
      <c r="B3368" s="26">
        <v>41876</v>
      </c>
      <c r="C3368" s="26">
        <v>302</v>
      </c>
    </row>
    <row r="3369" spans="1:3">
      <c r="A3369" s="26" t="s">
        <v>6382</v>
      </c>
      <c r="B3369" s="26">
        <v>41876</v>
      </c>
      <c r="C3369" s="26">
        <v>260</v>
      </c>
    </row>
    <row r="3370" spans="1:3">
      <c r="A3370" s="26" t="s">
        <v>6383</v>
      </c>
      <c r="B3370" s="26">
        <v>41876</v>
      </c>
      <c r="C3370" s="26">
        <v>196</v>
      </c>
    </row>
    <row r="3371" spans="1:3">
      <c r="A3371" s="26" t="s">
        <v>6384</v>
      </c>
      <c r="B3371" s="26">
        <v>41876</v>
      </c>
    </row>
    <row r="3372" spans="1:3">
      <c r="A3372" s="26" t="s">
        <v>6385</v>
      </c>
      <c r="B3372" s="26">
        <v>41876</v>
      </c>
    </row>
    <row r="3373" spans="1:3">
      <c r="A3373" s="26" t="s">
        <v>6386</v>
      </c>
      <c r="B3373" s="26">
        <v>41876</v>
      </c>
    </row>
    <row r="3374" spans="1:3">
      <c r="A3374" s="26" t="s">
        <v>6387</v>
      </c>
      <c r="B3374" s="26">
        <v>41876</v>
      </c>
    </row>
    <row r="3375" spans="1:3">
      <c r="A3375" s="26" t="s">
        <v>6388</v>
      </c>
      <c r="B3375" s="26">
        <v>41876</v>
      </c>
    </row>
    <row r="3376" spans="1:3">
      <c r="A3376" s="26" t="s">
        <v>6389</v>
      </c>
      <c r="B3376" s="26">
        <v>41876</v>
      </c>
    </row>
    <row r="3377" spans="1:3">
      <c r="A3377" s="26" t="s">
        <v>6390</v>
      </c>
      <c r="B3377" s="26">
        <v>41876</v>
      </c>
    </row>
    <row r="3378" spans="1:3">
      <c r="A3378" s="26" t="s">
        <v>6391</v>
      </c>
      <c r="B3378" s="26">
        <v>41876</v>
      </c>
      <c r="C3378" s="26">
        <v>206</v>
      </c>
    </row>
    <row r="3379" spans="1:3">
      <c r="A3379" s="26" t="s">
        <v>6392</v>
      </c>
      <c r="B3379" s="26">
        <v>41876</v>
      </c>
      <c r="C3379" s="26">
        <v>289</v>
      </c>
    </row>
    <row r="3380" spans="1:3">
      <c r="A3380" s="26" t="s">
        <v>6393</v>
      </c>
      <c r="B3380" s="26">
        <v>41876</v>
      </c>
      <c r="C3380" s="26">
        <v>293</v>
      </c>
    </row>
    <row r="3381" spans="1:3">
      <c r="A3381" s="26" t="s">
        <v>6394</v>
      </c>
      <c r="B3381" s="26">
        <v>41876</v>
      </c>
      <c r="C3381" s="26">
        <v>101</v>
      </c>
    </row>
    <row r="3382" spans="1:3">
      <c r="A3382" s="26" t="s">
        <v>6395</v>
      </c>
      <c r="B3382" s="26">
        <v>41876</v>
      </c>
    </row>
    <row r="3383" spans="1:3">
      <c r="A3383" s="26" t="s">
        <v>6396</v>
      </c>
      <c r="B3383" s="26">
        <v>41876</v>
      </c>
    </row>
    <row r="3384" spans="1:3">
      <c r="A3384" s="26" t="s">
        <v>6397</v>
      </c>
      <c r="B3384" s="26">
        <v>41876</v>
      </c>
    </row>
    <row r="3385" spans="1:3">
      <c r="A3385" s="26" t="s">
        <v>6398</v>
      </c>
      <c r="B3385" s="26">
        <v>41876</v>
      </c>
    </row>
    <row r="3386" spans="1:3">
      <c r="A3386" s="26" t="s">
        <v>6399</v>
      </c>
      <c r="B3386" s="26">
        <v>41876</v>
      </c>
    </row>
    <row r="3387" spans="1:3">
      <c r="A3387" s="26" t="s">
        <v>6400</v>
      </c>
      <c r="B3387" s="26">
        <v>41876</v>
      </c>
    </row>
    <row r="3388" spans="1:3">
      <c r="A3388" s="26" t="s">
        <v>6401</v>
      </c>
      <c r="B3388" s="26">
        <v>41876</v>
      </c>
      <c r="C3388" s="26">
        <v>180</v>
      </c>
    </row>
    <row r="3389" spans="1:3">
      <c r="A3389" s="26" t="s">
        <v>6402</v>
      </c>
      <c r="B3389" s="26">
        <v>41876</v>
      </c>
      <c r="C3389" s="26">
        <v>135</v>
      </c>
    </row>
    <row r="3390" spans="1:3">
      <c r="A3390" s="26" t="s">
        <v>6403</v>
      </c>
      <c r="B3390" s="26">
        <v>41876</v>
      </c>
      <c r="C3390" s="26">
        <v>225</v>
      </c>
    </row>
    <row r="3391" spans="1:3">
      <c r="A3391" s="26" t="s">
        <v>6404</v>
      </c>
      <c r="B3391" s="26">
        <v>41876</v>
      </c>
      <c r="C3391" s="26">
        <v>90</v>
      </c>
    </row>
    <row r="3392" spans="1:3">
      <c r="A3392" s="26" t="s">
        <v>6405</v>
      </c>
      <c r="B3392" s="26">
        <v>41876</v>
      </c>
      <c r="C3392" s="26">
        <v>120</v>
      </c>
    </row>
    <row r="3393" spans="1:3">
      <c r="A3393" s="26" t="s">
        <v>6406</v>
      </c>
      <c r="B3393" s="26">
        <v>41876</v>
      </c>
    </row>
    <row r="3394" spans="1:3">
      <c r="A3394" s="26" t="s">
        <v>6407</v>
      </c>
      <c r="B3394" s="26">
        <v>41876</v>
      </c>
    </row>
    <row r="3395" spans="1:3">
      <c r="A3395" s="26" t="s">
        <v>6408</v>
      </c>
      <c r="B3395" s="26">
        <v>41876</v>
      </c>
    </row>
    <row r="3396" spans="1:3">
      <c r="A3396" s="26" t="s">
        <v>6409</v>
      </c>
      <c r="B3396" s="26">
        <v>41876</v>
      </c>
    </row>
    <row r="3397" spans="1:3">
      <c r="A3397" s="26" t="s">
        <v>6410</v>
      </c>
      <c r="B3397" s="26">
        <v>41876</v>
      </c>
    </row>
    <row r="3398" spans="1:3">
      <c r="A3398" s="26" t="s">
        <v>6411</v>
      </c>
      <c r="B3398" s="26">
        <v>41876</v>
      </c>
    </row>
    <row r="3399" spans="1:3">
      <c r="A3399" s="26" t="s">
        <v>6412</v>
      </c>
      <c r="B3399" s="26">
        <v>41876</v>
      </c>
    </row>
    <row r="3400" spans="1:3">
      <c r="A3400" s="26" t="s">
        <v>6413</v>
      </c>
      <c r="B3400" s="26">
        <v>41876</v>
      </c>
      <c r="C3400" s="26">
        <v>172</v>
      </c>
    </row>
    <row r="3401" spans="1:3">
      <c r="A3401" s="26" t="s">
        <v>6414</v>
      </c>
      <c r="B3401" s="26">
        <v>41876</v>
      </c>
      <c r="C3401" s="26">
        <v>318</v>
      </c>
    </row>
    <row r="3402" spans="1:3">
      <c r="A3402" s="26" t="s">
        <v>6415</v>
      </c>
      <c r="B3402" s="26">
        <v>41876</v>
      </c>
      <c r="C3402" s="26">
        <v>272</v>
      </c>
    </row>
    <row r="3403" spans="1:3">
      <c r="A3403" s="26" t="s">
        <v>6416</v>
      </c>
      <c r="B3403" s="26">
        <v>41876</v>
      </c>
      <c r="C3403" s="26">
        <v>194</v>
      </c>
    </row>
    <row r="3404" spans="1:3">
      <c r="A3404" s="26" t="s">
        <v>6417</v>
      </c>
      <c r="B3404" s="26">
        <v>41876</v>
      </c>
    </row>
    <row r="3405" spans="1:3">
      <c r="A3405" s="26" t="s">
        <v>6418</v>
      </c>
      <c r="B3405" s="26">
        <v>41876</v>
      </c>
    </row>
    <row r="3406" spans="1:3">
      <c r="A3406" s="26" t="s">
        <v>6419</v>
      </c>
      <c r="B3406" s="26">
        <v>41876</v>
      </c>
    </row>
    <row r="3407" spans="1:3">
      <c r="A3407" s="26" t="s">
        <v>6420</v>
      </c>
      <c r="B3407" s="26">
        <v>41876</v>
      </c>
    </row>
    <row r="3408" spans="1:3">
      <c r="A3408" s="26" t="s">
        <v>6421</v>
      </c>
      <c r="B3408" s="26">
        <v>41876</v>
      </c>
    </row>
    <row r="3409" spans="1:3">
      <c r="A3409" s="26" t="s">
        <v>6422</v>
      </c>
      <c r="B3409" s="26">
        <v>41876</v>
      </c>
    </row>
    <row r="3410" spans="1:3">
      <c r="A3410" s="26" t="s">
        <v>6423</v>
      </c>
      <c r="B3410" s="26">
        <v>41876</v>
      </c>
    </row>
    <row r="3411" spans="1:3">
      <c r="A3411" s="26" t="s">
        <v>6424</v>
      </c>
      <c r="B3411" s="26">
        <v>41876</v>
      </c>
      <c r="C3411" s="26">
        <v>362</v>
      </c>
    </row>
    <row r="3412" spans="1:3">
      <c r="A3412" s="26" t="s">
        <v>6425</v>
      </c>
      <c r="B3412" s="26">
        <v>41876</v>
      </c>
      <c r="C3412" s="26">
        <v>470</v>
      </c>
    </row>
    <row r="3413" spans="1:3">
      <c r="A3413" s="26" t="s">
        <v>6426</v>
      </c>
      <c r="B3413" s="26">
        <v>41876</v>
      </c>
      <c r="C3413" s="26">
        <v>421</v>
      </c>
    </row>
    <row r="3414" spans="1:3">
      <c r="A3414" s="26" t="s">
        <v>6427</v>
      </c>
      <c r="B3414" s="26">
        <v>41876</v>
      </c>
      <c r="C3414" s="26">
        <v>300</v>
      </c>
    </row>
    <row r="3415" spans="1:3">
      <c r="A3415" s="26" t="s">
        <v>6428</v>
      </c>
      <c r="B3415" s="26">
        <v>41876</v>
      </c>
    </row>
    <row r="3416" spans="1:3">
      <c r="A3416" s="26" t="s">
        <v>6429</v>
      </c>
      <c r="B3416" s="26">
        <v>41876</v>
      </c>
    </row>
    <row r="3417" spans="1:3">
      <c r="A3417" s="26" t="s">
        <v>6430</v>
      </c>
      <c r="B3417" s="26">
        <v>41876</v>
      </c>
    </row>
    <row r="3418" spans="1:3">
      <c r="A3418" s="26" t="s">
        <v>6431</v>
      </c>
      <c r="B3418" s="26">
        <v>41876</v>
      </c>
    </row>
    <row r="3419" spans="1:3">
      <c r="A3419" s="26" t="s">
        <v>6432</v>
      </c>
      <c r="B3419" s="26">
        <v>41876</v>
      </c>
    </row>
    <row r="3420" spans="1:3">
      <c r="A3420" s="26" t="s">
        <v>6433</v>
      </c>
      <c r="B3420" s="26">
        <v>41876</v>
      </c>
    </row>
    <row r="3421" spans="1:3">
      <c r="A3421" s="26" t="s">
        <v>6434</v>
      </c>
      <c r="B3421" s="26">
        <v>41876</v>
      </c>
      <c r="C3421" s="26">
        <v>219</v>
      </c>
    </row>
    <row r="3422" spans="1:3">
      <c r="A3422" s="26" t="s">
        <v>6435</v>
      </c>
      <c r="B3422" s="26">
        <v>41876</v>
      </c>
      <c r="C3422" s="26">
        <v>310</v>
      </c>
    </row>
    <row r="3423" spans="1:3">
      <c r="A3423" s="26" t="s">
        <v>6436</v>
      </c>
      <c r="B3423" s="26">
        <v>41876</v>
      </c>
      <c r="C3423" s="26">
        <v>320</v>
      </c>
    </row>
    <row r="3424" spans="1:3">
      <c r="A3424" s="26" t="s">
        <v>6437</v>
      </c>
      <c r="B3424" s="26">
        <v>41876</v>
      </c>
      <c r="C3424" s="26">
        <v>208</v>
      </c>
    </row>
    <row r="3425" spans="1:3">
      <c r="A3425" s="26" t="s">
        <v>6438</v>
      </c>
      <c r="B3425" s="26">
        <v>41876</v>
      </c>
      <c r="C3425" s="26">
        <v>211</v>
      </c>
    </row>
    <row r="3426" spans="1:3">
      <c r="A3426" s="26" t="s">
        <v>6439</v>
      </c>
      <c r="B3426" s="26">
        <v>41876</v>
      </c>
      <c r="C3426" s="26">
        <v>200</v>
      </c>
    </row>
    <row r="3427" spans="1:3">
      <c r="A3427" s="26" t="s">
        <v>6440</v>
      </c>
      <c r="B3427" s="26">
        <v>41876</v>
      </c>
    </row>
    <row r="3428" spans="1:3">
      <c r="A3428" s="26" t="s">
        <v>6441</v>
      </c>
      <c r="B3428" s="26">
        <v>41876</v>
      </c>
    </row>
    <row r="3429" spans="1:3">
      <c r="A3429" s="26" t="s">
        <v>6442</v>
      </c>
      <c r="B3429" s="26">
        <v>41876</v>
      </c>
    </row>
    <row r="3430" spans="1:3">
      <c r="A3430" s="26" t="s">
        <v>6443</v>
      </c>
      <c r="B3430" s="26">
        <v>41876</v>
      </c>
    </row>
    <row r="3431" spans="1:3">
      <c r="A3431" s="26" t="s">
        <v>6444</v>
      </c>
      <c r="B3431" s="26">
        <v>41876</v>
      </c>
    </row>
    <row r="3432" spans="1:3">
      <c r="A3432" s="26" t="s">
        <v>6445</v>
      </c>
      <c r="B3432" s="26">
        <v>41876</v>
      </c>
    </row>
    <row r="3433" spans="1:3">
      <c r="A3433" s="26" t="s">
        <v>6446</v>
      </c>
      <c r="B3433" s="26">
        <v>41876</v>
      </c>
    </row>
    <row r="3434" spans="1:3">
      <c r="A3434" s="26" t="s">
        <v>6447</v>
      </c>
      <c r="B3434" s="26">
        <v>41876</v>
      </c>
    </row>
    <row r="3435" spans="1:3">
      <c r="A3435" s="26" t="s">
        <v>6448</v>
      </c>
      <c r="B3435" s="26">
        <v>41876</v>
      </c>
    </row>
    <row r="3436" spans="1:3">
      <c r="A3436" s="26" t="s">
        <v>6449</v>
      </c>
      <c r="B3436" s="26">
        <v>41876</v>
      </c>
    </row>
    <row r="3437" spans="1:3">
      <c r="A3437" s="26" t="s">
        <v>6450</v>
      </c>
      <c r="B3437" s="26">
        <v>41876</v>
      </c>
      <c r="C3437" s="26">
        <v>150</v>
      </c>
    </row>
    <row r="3438" spans="1:3">
      <c r="A3438" s="26" t="s">
        <v>6451</v>
      </c>
      <c r="B3438" s="26">
        <v>41876</v>
      </c>
    </row>
    <row r="3439" spans="1:3">
      <c r="A3439" s="26" t="s">
        <v>6452</v>
      </c>
      <c r="B3439" s="26">
        <v>41876</v>
      </c>
    </row>
    <row r="3440" spans="1:3">
      <c r="A3440" s="26" t="s">
        <v>6453</v>
      </c>
      <c r="B3440" s="26">
        <v>41876</v>
      </c>
    </row>
    <row r="3441" spans="1:3">
      <c r="A3441" s="26" t="s">
        <v>6454</v>
      </c>
      <c r="B3441" s="26">
        <v>41876</v>
      </c>
    </row>
    <row r="3442" spans="1:3">
      <c r="A3442" s="26" t="s">
        <v>6455</v>
      </c>
      <c r="B3442" s="26">
        <v>41876</v>
      </c>
    </row>
    <row r="3443" spans="1:3">
      <c r="A3443" s="26" t="s">
        <v>6456</v>
      </c>
      <c r="B3443" s="26">
        <v>41876</v>
      </c>
    </row>
    <row r="3444" spans="1:3">
      <c r="A3444" s="26" t="s">
        <v>6457</v>
      </c>
      <c r="B3444" s="26">
        <v>41876</v>
      </c>
    </row>
    <row r="3445" spans="1:3">
      <c r="A3445" s="26" t="s">
        <v>6458</v>
      </c>
      <c r="B3445" s="26">
        <v>41876</v>
      </c>
    </row>
    <row r="3446" spans="1:3">
      <c r="A3446" s="26" t="s">
        <v>6459</v>
      </c>
      <c r="B3446" s="26">
        <v>41876</v>
      </c>
    </row>
    <row r="3447" spans="1:3">
      <c r="A3447" s="26" t="s">
        <v>6460</v>
      </c>
      <c r="B3447" s="26">
        <v>41876</v>
      </c>
    </row>
    <row r="3448" spans="1:3">
      <c r="A3448" s="26" t="s">
        <v>6461</v>
      </c>
      <c r="B3448" s="26">
        <v>41876</v>
      </c>
      <c r="C3448" s="26">
        <v>400</v>
      </c>
    </row>
    <row r="3449" spans="1:3">
      <c r="A3449" s="26" t="s">
        <v>6462</v>
      </c>
      <c r="B3449" s="26">
        <v>41876</v>
      </c>
    </row>
    <row r="3450" spans="1:3">
      <c r="A3450" s="26" t="s">
        <v>6463</v>
      </c>
      <c r="B3450" s="26">
        <v>41876</v>
      </c>
    </row>
    <row r="3451" spans="1:3">
      <c r="A3451" s="26" t="s">
        <v>6464</v>
      </c>
      <c r="B3451" s="26">
        <v>41876</v>
      </c>
    </row>
    <row r="3452" spans="1:3">
      <c r="A3452" s="26" t="s">
        <v>6465</v>
      </c>
      <c r="B3452" s="26">
        <v>41876</v>
      </c>
    </row>
    <row r="3453" spans="1:3">
      <c r="A3453" s="26" t="s">
        <v>6466</v>
      </c>
      <c r="B3453" s="26">
        <v>41876</v>
      </c>
    </row>
    <row r="3454" spans="1:3">
      <c r="A3454" s="26" t="s">
        <v>6467</v>
      </c>
      <c r="B3454" s="26">
        <v>41876</v>
      </c>
    </row>
    <row r="3455" spans="1:3">
      <c r="A3455" s="26" t="s">
        <v>6468</v>
      </c>
      <c r="B3455" s="26">
        <v>41876</v>
      </c>
    </row>
    <row r="3456" spans="1:3">
      <c r="A3456" s="26" t="s">
        <v>6469</v>
      </c>
      <c r="B3456" s="26">
        <v>41876</v>
      </c>
    </row>
    <row r="3457" spans="1:3">
      <c r="A3457" s="26" t="s">
        <v>6470</v>
      </c>
      <c r="B3457" s="26">
        <v>41876</v>
      </c>
    </row>
    <row r="3458" spans="1:3">
      <c r="A3458" s="26" t="s">
        <v>6471</v>
      </c>
      <c r="B3458" s="26">
        <v>41876</v>
      </c>
    </row>
    <row r="3459" spans="1:3">
      <c r="A3459" s="26" t="s">
        <v>6472</v>
      </c>
      <c r="B3459" s="26">
        <v>41876</v>
      </c>
      <c r="C3459" s="26">
        <v>400</v>
      </c>
    </row>
    <row r="3460" spans="1:3">
      <c r="A3460" s="26" t="s">
        <v>6473</v>
      </c>
      <c r="B3460" s="26">
        <v>41876</v>
      </c>
    </row>
    <row r="3461" spans="1:3">
      <c r="A3461" s="26" t="s">
        <v>6474</v>
      </c>
      <c r="B3461" s="26">
        <v>41876</v>
      </c>
    </row>
    <row r="3462" spans="1:3">
      <c r="A3462" s="26" t="s">
        <v>6475</v>
      </c>
      <c r="B3462" s="26">
        <v>41876</v>
      </c>
    </row>
    <row r="3463" spans="1:3">
      <c r="A3463" s="26" t="s">
        <v>6476</v>
      </c>
      <c r="B3463" s="26">
        <v>41876</v>
      </c>
    </row>
    <row r="3464" spans="1:3">
      <c r="A3464" s="26" t="s">
        <v>6477</v>
      </c>
      <c r="B3464" s="26">
        <v>41876</v>
      </c>
    </row>
    <row r="3465" spans="1:3">
      <c r="A3465" s="26" t="s">
        <v>6478</v>
      </c>
      <c r="B3465" s="26">
        <v>41876</v>
      </c>
    </row>
    <row r="3466" spans="1:3">
      <c r="A3466" s="26" t="s">
        <v>6479</v>
      </c>
      <c r="B3466" s="26">
        <v>41876</v>
      </c>
    </row>
    <row r="3467" spans="1:3">
      <c r="A3467" s="26" t="s">
        <v>6480</v>
      </c>
      <c r="B3467" s="26">
        <v>41876</v>
      </c>
    </row>
    <row r="3468" spans="1:3">
      <c r="A3468" s="26" t="s">
        <v>6481</v>
      </c>
      <c r="B3468" s="26">
        <v>41876</v>
      </c>
    </row>
    <row r="3469" spans="1:3">
      <c r="A3469" s="26" t="s">
        <v>6482</v>
      </c>
      <c r="B3469" s="26">
        <v>41876</v>
      </c>
    </row>
    <row r="3470" spans="1:3">
      <c r="A3470" s="26" t="s">
        <v>6483</v>
      </c>
      <c r="B3470" s="26">
        <v>41876</v>
      </c>
      <c r="C3470" s="26">
        <v>100</v>
      </c>
    </row>
    <row r="3471" spans="1:3">
      <c r="A3471" s="26" t="s">
        <v>6484</v>
      </c>
      <c r="B3471" s="26">
        <v>41876</v>
      </c>
    </row>
    <row r="3472" spans="1:3">
      <c r="A3472" s="26" t="s">
        <v>6485</v>
      </c>
      <c r="B3472" s="26">
        <v>41876</v>
      </c>
    </row>
    <row r="3473" spans="1:3">
      <c r="A3473" s="26" t="s">
        <v>6486</v>
      </c>
      <c r="B3473" s="26">
        <v>41876</v>
      </c>
    </row>
    <row r="3474" spans="1:3">
      <c r="A3474" s="26" t="s">
        <v>6487</v>
      </c>
      <c r="B3474" s="26">
        <v>41876</v>
      </c>
    </row>
    <row r="3475" spans="1:3">
      <c r="A3475" s="26" t="s">
        <v>6488</v>
      </c>
      <c r="B3475" s="26">
        <v>41876</v>
      </c>
    </row>
    <row r="3476" spans="1:3">
      <c r="A3476" s="26" t="s">
        <v>6489</v>
      </c>
      <c r="B3476" s="26">
        <v>41876</v>
      </c>
    </row>
    <row r="3477" spans="1:3">
      <c r="A3477" s="26" t="s">
        <v>6490</v>
      </c>
      <c r="B3477" s="26">
        <v>41876</v>
      </c>
    </row>
    <row r="3478" spans="1:3">
      <c r="A3478" s="26" t="s">
        <v>6491</v>
      </c>
      <c r="B3478" s="26">
        <v>41876</v>
      </c>
    </row>
    <row r="3479" spans="1:3">
      <c r="A3479" s="26" t="s">
        <v>6492</v>
      </c>
      <c r="B3479" s="26">
        <v>41876</v>
      </c>
    </row>
    <row r="3480" spans="1:3">
      <c r="A3480" s="26" t="s">
        <v>6493</v>
      </c>
      <c r="B3480" s="26">
        <v>41876</v>
      </c>
    </row>
    <row r="3481" spans="1:3">
      <c r="A3481" s="26" t="s">
        <v>6494</v>
      </c>
      <c r="B3481" s="26">
        <v>41876</v>
      </c>
      <c r="C3481" s="26">
        <v>150</v>
      </c>
    </row>
    <row r="3482" spans="1:3">
      <c r="A3482" s="26" t="s">
        <v>6495</v>
      </c>
      <c r="B3482" s="26">
        <v>41876</v>
      </c>
    </row>
    <row r="3483" spans="1:3">
      <c r="A3483" s="26" t="s">
        <v>6496</v>
      </c>
      <c r="B3483" s="26">
        <v>41876</v>
      </c>
    </row>
    <row r="3484" spans="1:3">
      <c r="A3484" s="26" t="s">
        <v>6497</v>
      </c>
      <c r="B3484" s="26">
        <v>41876</v>
      </c>
    </row>
    <row r="3485" spans="1:3">
      <c r="A3485" s="26" t="s">
        <v>6498</v>
      </c>
      <c r="B3485" s="26">
        <v>41876</v>
      </c>
    </row>
    <row r="3486" spans="1:3">
      <c r="A3486" s="26" t="s">
        <v>6499</v>
      </c>
      <c r="B3486" s="26">
        <v>41876</v>
      </c>
    </row>
    <row r="3487" spans="1:3">
      <c r="A3487" s="26" t="s">
        <v>6500</v>
      </c>
      <c r="B3487" s="26">
        <v>41876</v>
      </c>
    </row>
    <row r="3488" spans="1:3">
      <c r="A3488" s="26" t="s">
        <v>6501</v>
      </c>
      <c r="B3488" s="26">
        <v>41876</v>
      </c>
    </row>
    <row r="3489" spans="1:3">
      <c r="A3489" s="26" t="s">
        <v>6502</v>
      </c>
      <c r="B3489" s="26">
        <v>41876</v>
      </c>
    </row>
    <row r="3490" spans="1:3">
      <c r="A3490" s="26" t="s">
        <v>6503</v>
      </c>
      <c r="B3490" s="26">
        <v>41876</v>
      </c>
    </row>
    <row r="3491" spans="1:3">
      <c r="A3491" s="26" t="s">
        <v>6504</v>
      </c>
      <c r="B3491" s="26">
        <v>41876</v>
      </c>
    </row>
    <row r="3492" spans="1:3">
      <c r="A3492" s="26" t="s">
        <v>6505</v>
      </c>
      <c r="B3492" s="26">
        <v>41876</v>
      </c>
      <c r="C3492" s="26">
        <v>150</v>
      </c>
    </row>
    <row r="3493" spans="1:3">
      <c r="A3493" s="26" t="s">
        <v>6506</v>
      </c>
      <c r="B3493" s="26">
        <v>41876</v>
      </c>
    </row>
    <row r="3494" spans="1:3">
      <c r="A3494" s="26" t="s">
        <v>6507</v>
      </c>
      <c r="B3494" s="26">
        <v>41876</v>
      </c>
    </row>
    <row r="3495" spans="1:3">
      <c r="A3495" s="26" t="s">
        <v>6508</v>
      </c>
      <c r="B3495" s="26">
        <v>41876</v>
      </c>
    </row>
    <row r="3496" spans="1:3">
      <c r="A3496" s="26" t="s">
        <v>6509</v>
      </c>
      <c r="B3496" s="26">
        <v>41876</v>
      </c>
    </row>
    <row r="3497" spans="1:3">
      <c r="A3497" s="26" t="s">
        <v>6510</v>
      </c>
      <c r="B3497" s="26">
        <v>41876</v>
      </c>
    </row>
    <row r="3498" spans="1:3">
      <c r="A3498" s="26" t="s">
        <v>6511</v>
      </c>
      <c r="B3498" s="26">
        <v>41876</v>
      </c>
    </row>
    <row r="3499" spans="1:3">
      <c r="A3499" s="26" t="s">
        <v>6512</v>
      </c>
      <c r="B3499" s="26">
        <v>41876</v>
      </c>
    </row>
    <row r="3500" spans="1:3">
      <c r="A3500" s="26" t="s">
        <v>6513</v>
      </c>
      <c r="B3500" s="26">
        <v>41876</v>
      </c>
    </row>
    <row r="3501" spans="1:3">
      <c r="A3501" s="26" t="s">
        <v>6514</v>
      </c>
      <c r="B3501" s="26">
        <v>41876</v>
      </c>
    </row>
    <row r="3502" spans="1:3">
      <c r="A3502" s="26" t="s">
        <v>6515</v>
      </c>
      <c r="B3502" s="26">
        <v>41876</v>
      </c>
    </row>
    <row r="3503" spans="1:3">
      <c r="A3503" s="26" t="s">
        <v>6516</v>
      </c>
      <c r="B3503" s="26">
        <v>41876</v>
      </c>
      <c r="C3503" s="26">
        <v>200</v>
      </c>
    </row>
    <row r="3504" spans="1:3">
      <c r="A3504" s="26" t="s">
        <v>6517</v>
      </c>
      <c r="B3504" s="26">
        <v>41876</v>
      </c>
    </row>
    <row r="3505" spans="1:3">
      <c r="A3505" s="26" t="s">
        <v>6518</v>
      </c>
      <c r="B3505" s="26">
        <v>41876</v>
      </c>
    </row>
    <row r="3506" spans="1:3">
      <c r="A3506" s="26" t="s">
        <v>6519</v>
      </c>
      <c r="B3506" s="26">
        <v>41876</v>
      </c>
    </row>
    <row r="3507" spans="1:3">
      <c r="A3507" s="26" t="s">
        <v>6520</v>
      </c>
      <c r="B3507" s="26">
        <v>41876</v>
      </c>
    </row>
    <row r="3508" spans="1:3">
      <c r="A3508" s="26" t="s">
        <v>6521</v>
      </c>
      <c r="B3508" s="26">
        <v>41876</v>
      </c>
    </row>
    <row r="3509" spans="1:3">
      <c r="A3509" s="26" t="s">
        <v>6522</v>
      </c>
      <c r="B3509" s="26">
        <v>41876</v>
      </c>
    </row>
    <row r="3510" spans="1:3">
      <c r="A3510" s="26" t="s">
        <v>6523</v>
      </c>
      <c r="B3510" s="26">
        <v>41876</v>
      </c>
    </row>
    <row r="3511" spans="1:3">
      <c r="A3511" s="26" t="s">
        <v>6524</v>
      </c>
      <c r="B3511" s="26">
        <v>41876</v>
      </c>
    </row>
    <row r="3512" spans="1:3">
      <c r="A3512" s="26" t="s">
        <v>6525</v>
      </c>
      <c r="B3512" s="26">
        <v>41876</v>
      </c>
    </row>
    <row r="3513" spans="1:3">
      <c r="A3513" s="26" t="s">
        <v>6526</v>
      </c>
      <c r="B3513" s="26">
        <v>41876</v>
      </c>
    </row>
    <row r="3514" spans="1:3">
      <c r="A3514" s="26" t="s">
        <v>6527</v>
      </c>
      <c r="B3514" s="26">
        <v>41876</v>
      </c>
      <c r="C3514" s="26">
        <v>150</v>
      </c>
    </row>
    <row r="3515" spans="1:3">
      <c r="A3515" s="26" t="s">
        <v>6528</v>
      </c>
      <c r="B3515" s="26">
        <v>41876</v>
      </c>
    </row>
    <row r="3516" spans="1:3">
      <c r="A3516" s="26" t="s">
        <v>6529</v>
      </c>
      <c r="B3516" s="26">
        <v>41876</v>
      </c>
    </row>
    <row r="3517" spans="1:3">
      <c r="A3517" s="26" t="s">
        <v>6530</v>
      </c>
      <c r="B3517" s="26">
        <v>41876</v>
      </c>
    </row>
    <row r="3518" spans="1:3">
      <c r="A3518" s="26" t="s">
        <v>6531</v>
      </c>
      <c r="B3518" s="26">
        <v>41876</v>
      </c>
    </row>
    <row r="3519" spans="1:3">
      <c r="A3519" s="26" t="s">
        <v>6532</v>
      </c>
      <c r="B3519" s="26">
        <v>41876</v>
      </c>
    </row>
    <row r="3520" spans="1:3">
      <c r="A3520" s="26" t="s">
        <v>6533</v>
      </c>
      <c r="B3520" s="26">
        <v>41876</v>
      </c>
    </row>
    <row r="3521" spans="1:3">
      <c r="A3521" s="26" t="s">
        <v>6534</v>
      </c>
      <c r="B3521" s="26">
        <v>41876</v>
      </c>
    </row>
    <row r="3522" spans="1:3">
      <c r="A3522" s="26" t="s">
        <v>6535</v>
      </c>
      <c r="B3522" s="26">
        <v>41876</v>
      </c>
    </row>
    <row r="3523" spans="1:3">
      <c r="A3523" s="26" t="s">
        <v>6536</v>
      </c>
      <c r="B3523" s="26">
        <v>41876</v>
      </c>
    </row>
    <row r="3524" spans="1:3">
      <c r="A3524" s="26" t="s">
        <v>6537</v>
      </c>
      <c r="B3524" s="26">
        <v>41876</v>
      </c>
    </row>
    <row r="3525" spans="1:3">
      <c r="A3525" s="26" t="s">
        <v>6538</v>
      </c>
      <c r="B3525" s="26">
        <v>41876</v>
      </c>
      <c r="C3525" s="26">
        <v>200</v>
      </c>
    </row>
    <row r="3526" spans="1:3">
      <c r="A3526" s="26" t="s">
        <v>6539</v>
      </c>
      <c r="B3526" s="26">
        <v>41876</v>
      </c>
    </row>
    <row r="3527" spans="1:3">
      <c r="A3527" s="26" t="s">
        <v>6540</v>
      </c>
      <c r="B3527" s="26">
        <v>41876</v>
      </c>
    </row>
    <row r="3528" spans="1:3">
      <c r="A3528" s="26" t="s">
        <v>6541</v>
      </c>
      <c r="B3528" s="26">
        <v>41876</v>
      </c>
    </row>
    <row r="3529" spans="1:3">
      <c r="A3529" s="26" t="s">
        <v>6542</v>
      </c>
      <c r="B3529" s="26">
        <v>41876</v>
      </c>
    </row>
    <row r="3530" spans="1:3">
      <c r="A3530" s="26" t="s">
        <v>6543</v>
      </c>
      <c r="B3530" s="26">
        <v>41876</v>
      </c>
    </row>
    <row r="3531" spans="1:3">
      <c r="A3531" s="26" t="s">
        <v>6544</v>
      </c>
      <c r="B3531" s="26">
        <v>41876</v>
      </c>
    </row>
    <row r="3532" spans="1:3">
      <c r="A3532" s="26" t="s">
        <v>6545</v>
      </c>
      <c r="B3532" s="26">
        <v>41876</v>
      </c>
    </row>
    <row r="3533" spans="1:3">
      <c r="A3533" s="26" t="s">
        <v>6546</v>
      </c>
      <c r="B3533" s="26">
        <v>41876</v>
      </c>
    </row>
    <row r="3534" spans="1:3">
      <c r="A3534" s="26" t="s">
        <v>6547</v>
      </c>
      <c r="B3534" s="26">
        <v>41876</v>
      </c>
    </row>
    <row r="3535" spans="1:3">
      <c r="A3535" s="26" t="s">
        <v>6548</v>
      </c>
      <c r="B3535" s="26">
        <v>41876</v>
      </c>
    </row>
    <row r="3536" spans="1:3">
      <c r="A3536" s="26" t="s">
        <v>6549</v>
      </c>
      <c r="B3536" s="26">
        <v>41877</v>
      </c>
    </row>
    <row r="3537" spans="1:3">
      <c r="A3537" s="26" t="s">
        <v>6550</v>
      </c>
      <c r="B3537" s="26">
        <v>41877</v>
      </c>
    </row>
    <row r="3538" spans="1:3">
      <c r="A3538" s="26" t="s">
        <v>6551</v>
      </c>
      <c r="B3538" s="26">
        <v>41877</v>
      </c>
    </row>
    <row r="3539" spans="1:3">
      <c r="A3539" s="26" t="s">
        <v>6552</v>
      </c>
      <c r="B3539" s="26">
        <v>41877</v>
      </c>
    </row>
    <row r="3540" spans="1:3">
      <c r="A3540" s="26" t="s">
        <v>6553</v>
      </c>
      <c r="B3540" s="26">
        <v>41877</v>
      </c>
    </row>
    <row r="3541" spans="1:3">
      <c r="A3541" s="26" t="s">
        <v>6554</v>
      </c>
      <c r="B3541" s="26">
        <v>41877</v>
      </c>
    </row>
    <row r="3542" spans="1:3">
      <c r="A3542" s="26" t="s">
        <v>6555</v>
      </c>
      <c r="B3542" s="26">
        <v>41877</v>
      </c>
      <c r="C3542" s="26">
        <v>236</v>
      </c>
    </row>
    <row r="3543" spans="1:3">
      <c r="A3543" s="26" t="s">
        <v>6556</v>
      </c>
      <c r="B3543" s="26">
        <v>41877</v>
      </c>
      <c r="C3543" s="26">
        <v>267</v>
      </c>
    </row>
    <row r="3544" spans="1:3">
      <c r="A3544" s="26" t="s">
        <v>6557</v>
      </c>
      <c r="B3544" s="26">
        <v>41877</v>
      </c>
      <c r="C3544" s="26">
        <v>211</v>
      </c>
    </row>
    <row r="3545" spans="1:3">
      <c r="A3545" s="26" t="s">
        <v>6558</v>
      </c>
      <c r="B3545" s="26">
        <v>41877</v>
      </c>
      <c r="C3545" s="26">
        <v>138</v>
      </c>
    </row>
    <row r="3546" spans="1:3">
      <c r="A3546" s="26" t="s">
        <v>6559</v>
      </c>
      <c r="B3546" s="26">
        <v>41877</v>
      </c>
      <c r="C3546" s="26">
        <v>159</v>
      </c>
    </row>
    <row r="3547" spans="1:3">
      <c r="A3547" s="26" t="s">
        <v>6560</v>
      </c>
      <c r="B3547" s="26">
        <v>41877</v>
      </c>
    </row>
    <row r="3548" spans="1:3">
      <c r="A3548" s="26" t="s">
        <v>6561</v>
      </c>
      <c r="B3548" s="26">
        <v>41877</v>
      </c>
    </row>
    <row r="3549" spans="1:3">
      <c r="A3549" s="26" t="s">
        <v>6562</v>
      </c>
      <c r="B3549" s="26">
        <v>41877</v>
      </c>
    </row>
    <row r="3550" spans="1:3">
      <c r="A3550" s="26" t="s">
        <v>6563</v>
      </c>
      <c r="B3550" s="26">
        <v>41877</v>
      </c>
    </row>
    <row r="3551" spans="1:3">
      <c r="A3551" s="26" t="s">
        <v>6564</v>
      </c>
      <c r="B3551" s="26">
        <v>41877</v>
      </c>
    </row>
    <row r="3552" spans="1:3">
      <c r="A3552" s="26" t="s">
        <v>6565</v>
      </c>
      <c r="B3552" s="26">
        <v>41877</v>
      </c>
    </row>
    <row r="3553" spans="1:3">
      <c r="A3553" s="26" t="s">
        <v>6566</v>
      </c>
      <c r="B3553" s="26">
        <v>41877</v>
      </c>
      <c r="C3553" s="26">
        <v>145</v>
      </c>
    </row>
    <row r="3554" spans="1:3">
      <c r="A3554" s="26" t="s">
        <v>6567</v>
      </c>
      <c r="B3554" s="26">
        <v>41877</v>
      </c>
      <c r="C3554" s="26">
        <v>241</v>
      </c>
    </row>
    <row r="3555" spans="1:3">
      <c r="A3555" s="26" t="s">
        <v>6568</v>
      </c>
      <c r="B3555" s="26">
        <v>41877</v>
      </c>
      <c r="C3555" s="26">
        <v>233</v>
      </c>
    </row>
    <row r="3556" spans="1:3">
      <c r="A3556" s="26" t="s">
        <v>6569</v>
      </c>
      <c r="B3556" s="26">
        <v>41877</v>
      </c>
      <c r="C3556" s="26">
        <v>170</v>
      </c>
    </row>
    <row r="3557" spans="1:3">
      <c r="A3557" s="26" t="s">
        <v>6570</v>
      </c>
      <c r="B3557" s="26">
        <v>41877</v>
      </c>
      <c r="C3557" s="26">
        <v>163</v>
      </c>
    </row>
    <row r="3558" spans="1:3">
      <c r="A3558" s="26" t="s">
        <v>6571</v>
      </c>
      <c r="B3558" s="26">
        <v>41877</v>
      </c>
    </row>
    <row r="3559" spans="1:3">
      <c r="A3559" s="26" t="s">
        <v>6572</v>
      </c>
      <c r="B3559" s="26">
        <v>41877</v>
      </c>
    </row>
    <row r="3560" spans="1:3">
      <c r="A3560" s="26" t="s">
        <v>6573</v>
      </c>
      <c r="B3560" s="26">
        <v>41877</v>
      </c>
    </row>
    <row r="3561" spans="1:3">
      <c r="A3561" s="26" t="s">
        <v>6574</v>
      </c>
      <c r="B3561" s="26">
        <v>41877</v>
      </c>
    </row>
    <row r="3562" spans="1:3">
      <c r="A3562" s="26" t="s">
        <v>6575</v>
      </c>
      <c r="B3562" s="26">
        <v>41877</v>
      </c>
    </row>
    <row r="3563" spans="1:3">
      <c r="A3563" s="26" t="s">
        <v>6576</v>
      </c>
      <c r="B3563" s="26">
        <v>41877</v>
      </c>
    </row>
    <row r="3564" spans="1:3">
      <c r="A3564" s="26" t="s">
        <v>6577</v>
      </c>
      <c r="B3564" s="26">
        <v>41877</v>
      </c>
      <c r="C3564" s="26">
        <v>209</v>
      </c>
    </row>
    <row r="3565" spans="1:3">
      <c r="A3565" s="26" t="s">
        <v>6578</v>
      </c>
      <c r="B3565" s="26">
        <v>41877</v>
      </c>
      <c r="C3565" s="26">
        <v>255</v>
      </c>
    </row>
    <row r="3566" spans="1:3">
      <c r="A3566" s="26" t="s">
        <v>6579</v>
      </c>
      <c r="B3566" s="26">
        <v>41877</v>
      </c>
      <c r="C3566" s="26">
        <v>205</v>
      </c>
    </row>
    <row r="3567" spans="1:3">
      <c r="A3567" s="26" t="s">
        <v>6580</v>
      </c>
      <c r="B3567" s="26">
        <v>41877</v>
      </c>
      <c r="C3567" s="26">
        <v>200</v>
      </c>
    </row>
    <row r="3568" spans="1:3">
      <c r="A3568" s="26" t="s">
        <v>6581</v>
      </c>
      <c r="B3568" s="26">
        <v>41877</v>
      </c>
      <c r="C3568" s="26">
        <v>150</v>
      </c>
    </row>
    <row r="3569" spans="1:3">
      <c r="A3569" s="26" t="s">
        <v>6582</v>
      </c>
      <c r="B3569" s="26">
        <v>41877</v>
      </c>
    </row>
    <row r="3570" spans="1:3">
      <c r="A3570" s="26" t="s">
        <v>6583</v>
      </c>
      <c r="B3570" s="26">
        <v>41877</v>
      </c>
    </row>
    <row r="3571" spans="1:3">
      <c r="A3571" s="26" t="s">
        <v>6584</v>
      </c>
      <c r="B3571" s="26">
        <v>41877</v>
      </c>
    </row>
    <row r="3572" spans="1:3">
      <c r="A3572" s="26" t="s">
        <v>6585</v>
      </c>
      <c r="B3572" s="26">
        <v>41877</v>
      </c>
    </row>
    <row r="3573" spans="1:3">
      <c r="A3573" s="26" t="s">
        <v>6586</v>
      </c>
      <c r="B3573" s="26">
        <v>41877</v>
      </c>
    </row>
    <row r="3574" spans="1:3">
      <c r="A3574" s="26" t="s">
        <v>6587</v>
      </c>
      <c r="B3574" s="26">
        <v>41877</v>
      </c>
    </row>
    <row r="3575" spans="1:3">
      <c r="A3575" s="26" t="s">
        <v>6588</v>
      </c>
      <c r="B3575" s="26">
        <v>41877</v>
      </c>
      <c r="C3575" s="26">
        <v>187</v>
      </c>
    </row>
    <row r="3576" spans="1:3">
      <c r="A3576" s="26" t="s">
        <v>6589</v>
      </c>
      <c r="B3576" s="26">
        <v>41877</v>
      </c>
      <c r="C3576" s="26">
        <v>248</v>
      </c>
    </row>
    <row r="3577" spans="1:3">
      <c r="A3577" s="26" t="s">
        <v>6590</v>
      </c>
      <c r="B3577" s="26">
        <v>41877</v>
      </c>
      <c r="C3577" s="26">
        <v>205</v>
      </c>
    </row>
    <row r="3578" spans="1:3">
      <c r="A3578" s="26" t="s">
        <v>6591</v>
      </c>
      <c r="B3578" s="26">
        <v>41877</v>
      </c>
      <c r="C3578" s="26">
        <v>199</v>
      </c>
    </row>
    <row r="3579" spans="1:3">
      <c r="A3579" s="26" t="s">
        <v>6592</v>
      </c>
      <c r="B3579" s="26">
        <v>41877</v>
      </c>
      <c r="C3579" s="26">
        <v>153</v>
      </c>
    </row>
    <row r="3580" spans="1:3">
      <c r="A3580" s="26" t="s">
        <v>6593</v>
      </c>
      <c r="B3580" s="26">
        <v>41877</v>
      </c>
    </row>
    <row r="3581" spans="1:3">
      <c r="A3581" s="26" t="s">
        <v>6594</v>
      </c>
      <c r="B3581" s="26">
        <v>41877</v>
      </c>
    </row>
    <row r="3582" spans="1:3">
      <c r="A3582" s="26" t="s">
        <v>6595</v>
      </c>
      <c r="B3582" s="26">
        <v>41877</v>
      </c>
    </row>
    <row r="3583" spans="1:3">
      <c r="A3583" s="26" t="s">
        <v>6596</v>
      </c>
      <c r="B3583" s="26">
        <v>41877</v>
      </c>
    </row>
    <row r="3584" spans="1:3">
      <c r="A3584" s="26" t="s">
        <v>6597</v>
      </c>
      <c r="B3584" s="26">
        <v>41877</v>
      </c>
    </row>
    <row r="3585" spans="1:3">
      <c r="A3585" s="26" t="s">
        <v>6598</v>
      </c>
      <c r="B3585" s="26">
        <v>41877</v>
      </c>
    </row>
    <row r="3586" spans="1:3">
      <c r="A3586" s="26" t="s">
        <v>6599</v>
      </c>
      <c r="B3586" s="26">
        <v>41877</v>
      </c>
      <c r="C3586" s="26">
        <v>182</v>
      </c>
    </row>
    <row r="3587" spans="1:3">
      <c r="A3587" s="26" t="s">
        <v>6600</v>
      </c>
      <c r="B3587" s="26">
        <v>41877</v>
      </c>
      <c r="C3587" s="26">
        <v>272</v>
      </c>
    </row>
    <row r="3588" spans="1:3">
      <c r="A3588" s="26" t="s">
        <v>6601</v>
      </c>
      <c r="B3588" s="26">
        <v>41877</v>
      </c>
      <c r="C3588" s="26">
        <v>284</v>
      </c>
    </row>
    <row r="3589" spans="1:3">
      <c r="A3589" s="26" t="s">
        <v>6602</v>
      </c>
      <c r="B3589" s="26">
        <v>41877</v>
      </c>
      <c r="C3589" s="26">
        <v>187</v>
      </c>
    </row>
    <row r="3590" spans="1:3">
      <c r="A3590" s="26" t="s">
        <v>6603</v>
      </c>
      <c r="B3590" s="26">
        <v>41877</v>
      </c>
      <c r="C3590" s="26">
        <v>184</v>
      </c>
    </row>
    <row r="3591" spans="1:3">
      <c r="A3591" s="26" t="s">
        <v>6604</v>
      </c>
      <c r="B3591" s="26">
        <v>41877</v>
      </c>
    </row>
    <row r="3592" spans="1:3">
      <c r="A3592" s="26" t="s">
        <v>6605</v>
      </c>
      <c r="B3592" s="26">
        <v>41877</v>
      </c>
    </row>
    <row r="3593" spans="1:3">
      <c r="A3593" s="26" t="s">
        <v>6606</v>
      </c>
      <c r="B3593" s="26">
        <v>41877</v>
      </c>
    </row>
    <row r="3594" spans="1:3">
      <c r="A3594" s="26" t="s">
        <v>6607</v>
      </c>
      <c r="B3594" s="26">
        <v>41877</v>
      </c>
    </row>
    <row r="3595" spans="1:3">
      <c r="A3595" s="26" t="s">
        <v>6608</v>
      </c>
      <c r="B3595" s="26">
        <v>41877</v>
      </c>
    </row>
    <row r="3596" spans="1:3">
      <c r="A3596" s="26" t="s">
        <v>6609</v>
      </c>
      <c r="B3596" s="26">
        <v>41877</v>
      </c>
    </row>
    <row r="3597" spans="1:3">
      <c r="A3597" s="26" t="s">
        <v>6610</v>
      </c>
      <c r="B3597" s="26">
        <v>41877</v>
      </c>
    </row>
    <row r="3598" spans="1:3">
      <c r="A3598" s="26" t="s">
        <v>6611</v>
      </c>
      <c r="B3598" s="26">
        <v>41877</v>
      </c>
      <c r="C3598" s="26">
        <v>600</v>
      </c>
    </row>
    <row r="3599" spans="1:3">
      <c r="A3599" s="26" t="s">
        <v>6612</v>
      </c>
      <c r="B3599" s="26">
        <v>41877</v>
      </c>
      <c r="C3599" s="26">
        <v>446</v>
      </c>
    </row>
    <row r="3600" spans="1:3">
      <c r="A3600" s="26" t="s">
        <v>6613</v>
      </c>
      <c r="B3600" s="26">
        <v>41877</v>
      </c>
      <c r="C3600" s="26">
        <v>454</v>
      </c>
    </row>
    <row r="3601" spans="1:3">
      <c r="A3601" s="26" t="s">
        <v>6614</v>
      </c>
      <c r="B3601" s="26">
        <v>41877</v>
      </c>
    </row>
    <row r="3602" spans="1:3">
      <c r="A3602" s="26" t="s">
        <v>6615</v>
      </c>
      <c r="B3602" s="26">
        <v>41877</v>
      </c>
    </row>
    <row r="3603" spans="1:3">
      <c r="A3603" s="26" t="s">
        <v>6616</v>
      </c>
      <c r="B3603" s="26">
        <v>41877</v>
      </c>
    </row>
    <row r="3604" spans="1:3">
      <c r="A3604" s="26" t="s">
        <v>6617</v>
      </c>
      <c r="B3604" s="26">
        <v>41877</v>
      </c>
    </row>
    <row r="3605" spans="1:3">
      <c r="A3605" s="26" t="s">
        <v>6618</v>
      </c>
      <c r="B3605" s="26">
        <v>41877</v>
      </c>
    </row>
    <row r="3606" spans="1:3">
      <c r="A3606" s="26" t="s">
        <v>6619</v>
      </c>
      <c r="B3606" s="26">
        <v>41877</v>
      </c>
    </row>
    <row r="3607" spans="1:3">
      <c r="A3607" s="26" t="s">
        <v>6620</v>
      </c>
      <c r="B3607" s="26">
        <v>41877</v>
      </c>
    </row>
    <row r="3608" spans="1:3">
      <c r="A3608" s="26" t="s">
        <v>6621</v>
      </c>
      <c r="B3608" s="26">
        <v>41877</v>
      </c>
    </row>
    <row r="3609" spans="1:3">
      <c r="A3609" s="26" t="s">
        <v>6622</v>
      </c>
      <c r="B3609" s="26">
        <v>41877</v>
      </c>
      <c r="C3609" s="26">
        <v>398</v>
      </c>
    </row>
    <row r="3610" spans="1:3">
      <c r="A3610" s="26" t="s">
        <v>6623</v>
      </c>
      <c r="B3610" s="26">
        <v>41877</v>
      </c>
      <c r="C3610" s="26">
        <v>324</v>
      </c>
    </row>
    <row r="3611" spans="1:3">
      <c r="A3611" s="26" t="s">
        <v>6624</v>
      </c>
      <c r="B3611" s="26">
        <v>41877</v>
      </c>
      <c r="C3611" s="26">
        <v>275</v>
      </c>
    </row>
    <row r="3612" spans="1:3">
      <c r="A3612" s="26" t="s">
        <v>6625</v>
      </c>
      <c r="B3612" s="26">
        <v>41877</v>
      </c>
    </row>
    <row r="3613" spans="1:3">
      <c r="A3613" s="26" t="s">
        <v>6626</v>
      </c>
      <c r="B3613" s="26">
        <v>41877</v>
      </c>
    </row>
    <row r="3614" spans="1:3">
      <c r="A3614" s="26" t="s">
        <v>6627</v>
      </c>
      <c r="B3614" s="26">
        <v>41877</v>
      </c>
    </row>
    <row r="3615" spans="1:3">
      <c r="A3615" s="26" t="s">
        <v>6628</v>
      </c>
      <c r="B3615" s="26">
        <v>41877</v>
      </c>
    </row>
    <row r="3616" spans="1:3">
      <c r="A3616" s="26" t="s">
        <v>6629</v>
      </c>
      <c r="B3616" s="26">
        <v>41877</v>
      </c>
    </row>
    <row r="3617" spans="1:3">
      <c r="A3617" s="26" t="s">
        <v>6630</v>
      </c>
      <c r="B3617" s="26">
        <v>41877</v>
      </c>
    </row>
    <row r="3618" spans="1:3">
      <c r="A3618" s="26" t="s">
        <v>6631</v>
      </c>
      <c r="B3618" s="26">
        <v>41877</v>
      </c>
    </row>
    <row r="3619" spans="1:3">
      <c r="A3619" s="26" t="s">
        <v>6632</v>
      </c>
      <c r="B3619" s="26">
        <v>41877</v>
      </c>
      <c r="C3619" s="26">
        <v>229</v>
      </c>
    </row>
    <row r="3620" spans="1:3">
      <c r="A3620" s="26" t="s">
        <v>6633</v>
      </c>
      <c r="B3620" s="26">
        <v>41877</v>
      </c>
      <c r="C3620" s="26">
        <v>242</v>
      </c>
    </row>
    <row r="3621" spans="1:3">
      <c r="A3621" s="26" t="s">
        <v>6634</v>
      </c>
      <c r="B3621" s="26">
        <v>41877</v>
      </c>
      <c r="C3621" s="26">
        <v>209</v>
      </c>
    </row>
    <row r="3622" spans="1:3">
      <c r="A3622" s="26" t="s">
        <v>6635</v>
      </c>
      <c r="B3622" s="26">
        <v>41877</v>
      </c>
      <c r="C3622" s="26">
        <v>148</v>
      </c>
    </row>
    <row r="3623" spans="1:3">
      <c r="A3623" s="26" t="s">
        <v>6636</v>
      </c>
      <c r="B3623" s="26">
        <v>41877</v>
      </c>
      <c r="C3623" s="26">
        <v>141</v>
      </c>
    </row>
    <row r="3624" spans="1:3">
      <c r="A3624" s="26" t="s">
        <v>6637</v>
      </c>
      <c r="B3624" s="26">
        <v>41877</v>
      </c>
    </row>
    <row r="3625" spans="1:3">
      <c r="A3625" s="26" t="s">
        <v>6638</v>
      </c>
      <c r="B3625" s="26">
        <v>41877</v>
      </c>
    </row>
    <row r="3626" spans="1:3">
      <c r="A3626" s="26" t="s">
        <v>6639</v>
      </c>
      <c r="B3626" s="26">
        <v>41877</v>
      </c>
    </row>
    <row r="3627" spans="1:3">
      <c r="A3627" s="26" t="s">
        <v>6640</v>
      </c>
      <c r="B3627" s="26">
        <v>41877</v>
      </c>
    </row>
    <row r="3628" spans="1:3">
      <c r="A3628" s="26" t="s">
        <v>6641</v>
      </c>
      <c r="B3628" s="26">
        <v>41877</v>
      </c>
    </row>
    <row r="3629" spans="1:3">
      <c r="A3629" s="26" t="s">
        <v>6642</v>
      </c>
      <c r="B3629" s="26">
        <v>41877</v>
      </c>
    </row>
    <row r="3630" spans="1:3">
      <c r="A3630" s="26" t="s">
        <v>6643</v>
      </c>
      <c r="B3630" s="26">
        <v>41877</v>
      </c>
    </row>
    <row r="3631" spans="1:3">
      <c r="A3631" s="26" t="s">
        <v>6644</v>
      </c>
      <c r="B3631" s="26">
        <v>41877</v>
      </c>
      <c r="C3631" s="26">
        <v>287</v>
      </c>
    </row>
    <row r="3632" spans="1:3">
      <c r="A3632" s="26" t="s">
        <v>6645</v>
      </c>
      <c r="B3632" s="26">
        <v>41877</v>
      </c>
      <c r="C3632" s="26">
        <v>305</v>
      </c>
    </row>
    <row r="3633" spans="1:3">
      <c r="A3633" s="26" t="s">
        <v>6646</v>
      </c>
      <c r="B3633" s="26">
        <v>41877</v>
      </c>
      <c r="C3633" s="26">
        <v>198</v>
      </c>
    </row>
    <row r="3634" spans="1:3">
      <c r="A3634" s="26" t="s">
        <v>6647</v>
      </c>
      <c r="B3634" s="26">
        <v>41877</v>
      </c>
      <c r="C3634" s="26">
        <v>203</v>
      </c>
    </row>
    <row r="3635" spans="1:3">
      <c r="A3635" s="26" t="s">
        <v>6648</v>
      </c>
      <c r="B3635" s="26">
        <v>41877</v>
      </c>
      <c r="C3635" s="26">
        <v>700</v>
      </c>
    </row>
    <row r="3636" spans="1:3">
      <c r="A3636" s="26" t="s">
        <v>6649</v>
      </c>
      <c r="B3636" s="26">
        <v>41877</v>
      </c>
    </row>
    <row r="3637" spans="1:3">
      <c r="A3637" s="26" t="s">
        <v>6650</v>
      </c>
      <c r="B3637" s="26">
        <v>41877</v>
      </c>
    </row>
    <row r="3638" spans="1:3">
      <c r="A3638" s="26" t="s">
        <v>6651</v>
      </c>
      <c r="B3638" s="26">
        <v>41877</v>
      </c>
    </row>
    <row r="3639" spans="1:3">
      <c r="A3639" s="26" t="s">
        <v>6652</v>
      </c>
      <c r="B3639" s="26">
        <v>41877</v>
      </c>
    </row>
    <row r="3640" spans="1:3">
      <c r="A3640" s="26" t="s">
        <v>6653</v>
      </c>
      <c r="B3640" s="26">
        <v>41877</v>
      </c>
    </row>
    <row r="3641" spans="1:3">
      <c r="A3641" s="26" t="s">
        <v>6654</v>
      </c>
      <c r="B3641" s="26">
        <v>41877</v>
      </c>
    </row>
    <row r="3642" spans="1:3">
      <c r="A3642" s="26" t="s">
        <v>6655</v>
      </c>
      <c r="B3642" s="26">
        <v>41877</v>
      </c>
    </row>
    <row r="3643" spans="1:3">
      <c r="A3643" s="26" t="s">
        <v>6656</v>
      </c>
      <c r="B3643" s="26">
        <v>41877</v>
      </c>
    </row>
    <row r="3644" spans="1:3">
      <c r="A3644" s="26" t="s">
        <v>6657</v>
      </c>
      <c r="B3644" s="26">
        <v>41877</v>
      </c>
    </row>
    <row r="3645" spans="1:3">
      <c r="A3645" s="26" t="s">
        <v>6658</v>
      </c>
      <c r="B3645" s="26">
        <v>41877</v>
      </c>
    </row>
    <row r="3646" spans="1:3">
      <c r="A3646" s="26" t="s">
        <v>6659</v>
      </c>
      <c r="B3646" s="26">
        <v>41877</v>
      </c>
      <c r="C3646" s="26">
        <v>800</v>
      </c>
    </row>
    <row r="3647" spans="1:3">
      <c r="A3647" s="26" t="s">
        <v>6660</v>
      </c>
      <c r="B3647" s="26">
        <v>41877</v>
      </c>
    </row>
    <row r="3648" spans="1:3">
      <c r="A3648" s="26" t="s">
        <v>6661</v>
      </c>
      <c r="B3648" s="26">
        <v>41877</v>
      </c>
    </row>
    <row r="3649" spans="1:3">
      <c r="A3649" s="26" t="s">
        <v>6662</v>
      </c>
      <c r="B3649" s="26">
        <v>41877</v>
      </c>
    </row>
    <row r="3650" spans="1:3">
      <c r="A3650" s="26" t="s">
        <v>6663</v>
      </c>
      <c r="B3650" s="26">
        <v>41877</v>
      </c>
    </row>
    <row r="3651" spans="1:3">
      <c r="A3651" s="26" t="s">
        <v>6664</v>
      </c>
      <c r="B3651" s="26">
        <v>41877</v>
      </c>
    </row>
    <row r="3652" spans="1:3">
      <c r="A3652" s="26" t="s">
        <v>6665</v>
      </c>
      <c r="B3652" s="26">
        <v>41877</v>
      </c>
    </row>
    <row r="3653" spans="1:3">
      <c r="A3653" s="26" t="s">
        <v>6666</v>
      </c>
      <c r="B3653" s="26">
        <v>41877</v>
      </c>
    </row>
    <row r="3654" spans="1:3">
      <c r="A3654" s="26" t="s">
        <v>6667</v>
      </c>
      <c r="B3654" s="26">
        <v>41877</v>
      </c>
    </row>
    <row r="3655" spans="1:3">
      <c r="A3655" s="26" t="s">
        <v>6668</v>
      </c>
      <c r="B3655" s="26">
        <v>41877</v>
      </c>
    </row>
    <row r="3656" spans="1:3">
      <c r="A3656" s="26" t="s">
        <v>6669</v>
      </c>
      <c r="B3656" s="26">
        <v>41877</v>
      </c>
    </row>
    <row r="3657" spans="1:3">
      <c r="A3657" s="26" t="s">
        <v>6670</v>
      </c>
      <c r="B3657" s="26">
        <v>41877</v>
      </c>
      <c r="C3657" s="26">
        <v>1000</v>
      </c>
    </row>
    <row r="3658" spans="1:3">
      <c r="A3658" s="26" t="s">
        <v>6671</v>
      </c>
      <c r="B3658" s="26">
        <v>41877</v>
      </c>
    </row>
    <row r="3659" spans="1:3">
      <c r="A3659" s="26" t="s">
        <v>6672</v>
      </c>
      <c r="B3659" s="26">
        <v>41877</v>
      </c>
    </row>
    <row r="3660" spans="1:3">
      <c r="A3660" s="26" t="s">
        <v>6673</v>
      </c>
      <c r="B3660" s="26">
        <v>41877</v>
      </c>
    </row>
    <row r="3661" spans="1:3">
      <c r="A3661" s="26" t="s">
        <v>6674</v>
      </c>
      <c r="B3661" s="26">
        <v>41877</v>
      </c>
    </row>
    <row r="3662" spans="1:3">
      <c r="A3662" s="26" t="s">
        <v>6675</v>
      </c>
      <c r="B3662" s="26">
        <v>41877</v>
      </c>
    </row>
    <row r="3663" spans="1:3">
      <c r="A3663" s="26" t="s">
        <v>6676</v>
      </c>
      <c r="B3663" s="26">
        <v>41877</v>
      </c>
    </row>
    <row r="3664" spans="1:3">
      <c r="A3664" s="26" t="s">
        <v>6677</v>
      </c>
      <c r="B3664" s="26">
        <v>41877</v>
      </c>
    </row>
    <row r="3665" spans="1:3">
      <c r="A3665" s="26" t="s">
        <v>6678</v>
      </c>
      <c r="B3665" s="26">
        <v>41877</v>
      </c>
    </row>
    <row r="3666" spans="1:3">
      <c r="A3666" s="26" t="s">
        <v>6679</v>
      </c>
      <c r="B3666" s="26">
        <v>41877</v>
      </c>
    </row>
    <row r="3667" spans="1:3">
      <c r="A3667" s="26" t="s">
        <v>6680</v>
      </c>
      <c r="B3667" s="26">
        <v>41877</v>
      </c>
    </row>
    <row r="3668" spans="1:3">
      <c r="A3668" s="26" t="s">
        <v>6681</v>
      </c>
      <c r="B3668" s="26">
        <v>41877</v>
      </c>
    </row>
    <row r="3669" spans="1:3">
      <c r="A3669" s="26" t="s">
        <v>6682</v>
      </c>
      <c r="B3669" s="26">
        <v>41877</v>
      </c>
    </row>
    <row r="3670" spans="1:3">
      <c r="A3670" s="26" t="s">
        <v>6683</v>
      </c>
      <c r="B3670" s="26">
        <v>41877</v>
      </c>
      <c r="C3670" s="26">
        <v>500</v>
      </c>
    </row>
    <row r="3671" spans="1:3">
      <c r="A3671" s="26" t="s">
        <v>6684</v>
      </c>
      <c r="B3671" s="26">
        <v>41877</v>
      </c>
      <c r="C3671" s="26">
        <v>500</v>
      </c>
    </row>
    <row r="3672" spans="1:3">
      <c r="A3672" s="26" t="s">
        <v>6685</v>
      </c>
      <c r="B3672" s="26">
        <v>41877</v>
      </c>
    </row>
    <row r="3673" spans="1:3">
      <c r="A3673" s="26" t="s">
        <v>6686</v>
      </c>
      <c r="B3673" s="26">
        <v>41877</v>
      </c>
    </row>
    <row r="3674" spans="1:3">
      <c r="A3674" s="26" t="s">
        <v>6687</v>
      </c>
      <c r="B3674" s="26">
        <v>41877</v>
      </c>
    </row>
    <row r="3675" spans="1:3">
      <c r="A3675" s="26" t="s">
        <v>6688</v>
      </c>
      <c r="B3675" s="26">
        <v>41877</v>
      </c>
    </row>
    <row r="3676" spans="1:3">
      <c r="A3676" s="26" t="s">
        <v>6689</v>
      </c>
      <c r="B3676" s="26">
        <v>41877</v>
      </c>
    </row>
    <row r="3677" spans="1:3">
      <c r="A3677" s="26" t="s">
        <v>6690</v>
      </c>
      <c r="B3677" s="26">
        <v>41877</v>
      </c>
    </row>
    <row r="3678" spans="1:3">
      <c r="A3678" s="26" t="s">
        <v>6691</v>
      </c>
      <c r="B3678" s="26">
        <v>41877</v>
      </c>
    </row>
    <row r="3679" spans="1:3">
      <c r="A3679" s="26" t="s">
        <v>6692</v>
      </c>
      <c r="B3679" s="26">
        <v>41877</v>
      </c>
      <c r="C3679" s="26">
        <v>150</v>
      </c>
    </row>
    <row r="3680" spans="1:3">
      <c r="A3680" s="26" t="s">
        <v>6693</v>
      </c>
      <c r="B3680" s="26">
        <v>41877</v>
      </c>
    </row>
    <row r="3681" spans="1:3">
      <c r="A3681" s="26" t="s">
        <v>6694</v>
      </c>
      <c r="B3681" s="26">
        <v>41877</v>
      </c>
    </row>
    <row r="3682" spans="1:3">
      <c r="A3682" s="26" t="s">
        <v>6695</v>
      </c>
      <c r="B3682" s="26">
        <v>41877</v>
      </c>
    </row>
    <row r="3683" spans="1:3">
      <c r="A3683" s="26" t="s">
        <v>6696</v>
      </c>
      <c r="B3683" s="26">
        <v>41877</v>
      </c>
    </row>
    <row r="3684" spans="1:3">
      <c r="A3684" s="26" t="s">
        <v>6697</v>
      </c>
      <c r="B3684" s="26">
        <v>41877</v>
      </c>
    </row>
    <row r="3685" spans="1:3">
      <c r="A3685" s="26" t="s">
        <v>6698</v>
      </c>
      <c r="B3685" s="26">
        <v>41877</v>
      </c>
    </row>
    <row r="3686" spans="1:3">
      <c r="A3686" s="26" t="s">
        <v>6699</v>
      </c>
      <c r="B3686" s="26">
        <v>41877</v>
      </c>
    </row>
    <row r="3687" spans="1:3">
      <c r="A3687" s="26" t="s">
        <v>6700</v>
      </c>
      <c r="B3687" s="26">
        <v>41877</v>
      </c>
    </row>
    <row r="3688" spans="1:3">
      <c r="A3688" s="26" t="s">
        <v>6701</v>
      </c>
      <c r="B3688" s="26">
        <v>41877</v>
      </c>
    </row>
    <row r="3689" spans="1:3">
      <c r="A3689" s="26" t="s">
        <v>6702</v>
      </c>
      <c r="B3689" s="26">
        <v>41877</v>
      </c>
    </row>
    <row r="3690" spans="1:3">
      <c r="A3690" s="26" t="s">
        <v>6703</v>
      </c>
      <c r="B3690" s="26">
        <v>41877</v>
      </c>
      <c r="C3690" s="26">
        <v>150</v>
      </c>
    </row>
    <row r="3691" spans="1:3">
      <c r="A3691" s="26" t="s">
        <v>6704</v>
      </c>
      <c r="B3691" s="26">
        <v>41877</v>
      </c>
    </row>
    <row r="3692" spans="1:3">
      <c r="A3692" s="26" t="s">
        <v>6705</v>
      </c>
      <c r="B3692" s="26">
        <v>41877</v>
      </c>
    </row>
    <row r="3693" spans="1:3">
      <c r="A3693" s="26" t="s">
        <v>6706</v>
      </c>
      <c r="B3693" s="26">
        <v>41877</v>
      </c>
    </row>
    <row r="3694" spans="1:3">
      <c r="A3694" s="26" t="s">
        <v>6707</v>
      </c>
      <c r="B3694" s="26">
        <v>41877</v>
      </c>
    </row>
    <row r="3695" spans="1:3">
      <c r="A3695" s="26" t="s">
        <v>6708</v>
      </c>
      <c r="B3695" s="26">
        <v>41877</v>
      </c>
    </row>
    <row r="3696" spans="1:3">
      <c r="A3696" s="26" t="s">
        <v>6709</v>
      </c>
      <c r="B3696" s="26">
        <v>41877</v>
      </c>
    </row>
    <row r="3697" spans="1:3">
      <c r="A3697" s="26" t="s">
        <v>6710</v>
      </c>
      <c r="B3697" s="26">
        <v>41877</v>
      </c>
    </row>
    <row r="3698" spans="1:3">
      <c r="A3698" s="26" t="s">
        <v>6711</v>
      </c>
      <c r="B3698" s="26">
        <v>41877</v>
      </c>
    </row>
    <row r="3699" spans="1:3">
      <c r="A3699" s="26" t="s">
        <v>6712</v>
      </c>
      <c r="B3699" s="26">
        <v>41877</v>
      </c>
    </row>
    <row r="3700" spans="1:3">
      <c r="A3700" s="26" t="s">
        <v>6713</v>
      </c>
      <c r="B3700" s="26">
        <v>41877</v>
      </c>
    </row>
    <row r="3701" spans="1:3">
      <c r="A3701" s="26" t="s">
        <v>6714</v>
      </c>
      <c r="B3701" s="26">
        <v>41877</v>
      </c>
      <c r="C3701" s="26">
        <v>150</v>
      </c>
    </row>
    <row r="3702" spans="1:3">
      <c r="A3702" s="26" t="s">
        <v>6715</v>
      </c>
      <c r="B3702" s="26">
        <v>41877</v>
      </c>
    </row>
    <row r="3703" spans="1:3">
      <c r="A3703" s="26" t="s">
        <v>6716</v>
      </c>
      <c r="B3703" s="26">
        <v>41877</v>
      </c>
    </row>
    <row r="3704" spans="1:3">
      <c r="A3704" s="26" t="s">
        <v>6717</v>
      </c>
      <c r="B3704" s="26">
        <v>41877</v>
      </c>
    </row>
    <row r="3705" spans="1:3">
      <c r="A3705" s="26" t="s">
        <v>6718</v>
      </c>
      <c r="B3705" s="26">
        <v>41877</v>
      </c>
    </row>
    <row r="3706" spans="1:3">
      <c r="A3706" s="26" t="s">
        <v>6719</v>
      </c>
      <c r="B3706" s="26">
        <v>41877</v>
      </c>
    </row>
    <row r="3707" spans="1:3">
      <c r="A3707" s="26" t="s">
        <v>6720</v>
      </c>
      <c r="B3707" s="26">
        <v>41877</v>
      </c>
    </row>
    <row r="3708" spans="1:3">
      <c r="A3708" s="26" t="s">
        <v>6721</v>
      </c>
      <c r="B3708" s="26">
        <v>41877</v>
      </c>
    </row>
    <row r="3709" spans="1:3">
      <c r="A3709" s="26" t="s">
        <v>6722</v>
      </c>
      <c r="B3709" s="26">
        <v>41877</v>
      </c>
    </row>
    <row r="3710" spans="1:3">
      <c r="A3710" s="26" t="s">
        <v>6723</v>
      </c>
      <c r="B3710" s="26">
        <v>41877</v>
      </c>
    </row>
    <row r="3711" spans="1:3">
      <c r="A3711" s="26" t="s">
        <v>6724</v>
      </c>
      <c r="B3711" s="26">
        <v>41877</v>
      </c>
    </row>
    <row r="3712" spans="1:3">
      <c r="A3712" s="26" t="s">
        <v>6725</v>
      </c>
      <c r="B3712" s="26">
        <v>41877</v>
      </c>
      <c r="C3712" s="26">
        <v>100</v>
      </c>
    </row>
    <row r="3713" spans="1:3">
      <c r="A3713" s="26" t="s">
        <v>6726</v>
      </c>
      <c r="B3713" s="26">
        <v>41877</v>
      </c>
    </row>
    <row r="3714" spans="1:3">
      <c r="A3714" s="26" t="s">
        <v>6727</v>
      </c>
      <c r="B3714" s="26">
        <v>41877</v>
      </c>
    </row>
    <row r="3715" spans="1:3">
      <c r="A3715" s="26" t="s">
        <v>6728</v>
      </c>
      <c r="B3715" s="26">
        <v>41877</v>
      </c>
    </row>
    <row r="3716" spans="1:3">
      <c r="A3716" s="26" t="s">
        <v>6729</v>
      </c>
      <c r="B3716" s="26">
        <v>41877</v>
      </c>
    </row>
    <row r="3717" spans="1:3">
      <c r="A3717" s="26" t="s">
        <v>6730</v>
      </c>
      <c r="B3717" s="26">
        <v>41877</v>
      </c>
    </row>
    <row r="3718" spans="1:3">
      <c r="A3718" s="26" t="s">
        <v>6731</v>
      </c>
      <c r="B3718" s="26">
        <v>41877</v>
      </c>
    </row>
    <row r="3719" spans="1:3">
      <c r="A3719" s="26" t="s">
        <v>6732</v>
      </c>
      <c r="B3719" s="26">
        <v>41877</v>
      </c>
    </row>
    <row r="3720" spans="1:3">
      <c r="A3720" s="26" t="s">
        <v>6733</v>
      </c>
      <c r="B3720" s="26">
        <v>41877</v>
      </c>
    </row>
    <row r="3721" spans="1:3">
      <c r="A3721" s="26" t="s">
        <v>6734</v>
      </c>
      <c r="B3721" s="26">
        <v>41877</v>
      </c>
    </row>
    <row r="3722" spans="1:3">
      <c r="A3722" s="26" t="s">
        <v>6735</v>
      </c>
      <c r="B3722" s="26">
        <v>41877</v>
      </c>
    </row>
    <row r="3723" spans="1:3">
      <c r="A3723" s="26" t="s">
        <v>6736</v>
      </c>
      <c r="B3723" s="26">
        <v>41877</v>
      </c>
      <c r="C3723" s="26">
        <v>200</v>
      </c>
    </row>
    <row r="3724" spans="1:3">
      <c r="A3724" s="26" t="s">
        <v>6737</v>
      </c>
      <c r="B3724" s="26">
        <v>41877</v>
      </c>
    </row>
    <row r="3725" spans="1:3">
      <c r="A3725" s="26" t="s">
        <v>6738</v>
      </c>
      <c r="B3725" s="26">
        <v>41877</v>
      </c>
    </row>
    <row r="3726" spans="1:3">
      <c r="A3726" s="26" t="s">
        <v>6739</v>
      </c>
      <c r="B3726" s="26">
        <v>41877</v>
      </c>
    </row>
    <row r="3727" spans="1:3">
      <c r="A3727" s="26" t="s">
        <v>6740</v>
      </c>
      <c r="B3727" s="26">
        <v>41877</v>
      </c>
    </row>
    <row r="3728" spans="1:3">
      <c r="A3728" s="26" t="s">
        <v>6741</v>
      </c>
      <c r="B3728" s="26">
        <v>41877</v>
      </c>
    </row>
    <row r="3729" spans="1:3">
      <c r="A3729" s="26" t="s">
        <v>6742</v>
      </c>
      <c r="B3729" s="26">
        <v>41877</v>
      </c>
    </row>
    <row r="3730" spans="1:3">
      <c r="A3730" s="26" t="s">
        <v>6743</v>
      </c>
      <c r="B3730" s="26">
        <v>41877</v>
      </c>
    </row>
    <row r="3731" spans="1:3">
      <c r="A3731" s="26" t="s">
        <v>6744</v>
      </c>
      <c r="B3731" s="26">
        <v>41877</v>
      </c>
    </row>
    <row r="3732" spans="1:3">
      <c r="A3732" s="26" t="s">
        <v>6745</v>
      </c>
      <c r="B3732" s="26">
        <v>41877</v>
      </c>
    </row>
    <row r="3733" spans="1:3">
      <c r="A3733" s="26" t="s">
        <v>6746</v>
      </c>
      <c r="B3733" s="26">
        <v>41877</v>
      </c>
    </row>
    <row r="3734" spans="1:3">
      <c r="A3734" s="26" t="s">
        <v>6747</v>
      </c>
      <c r="B3734" s="26">
        <v>41877</v>
      </c>
      <c r="C3734" s="26">
        <v>150</v>
      </c>
    </row>
    <row r="3735" spans="1:3">
      <c r="A3735" s="26" t="s">
        <v>6748</v>
      </c>
      <c r="B3735" s="26">
        <v>41877</v>
      </c>
    </row>
    <row r="3736" spans="1:3">
      <c r="A3736" s="26" t="s">
        <v>6749</v>
      </c>
      <c r="B3736" s="26">
        <v>41877</v>
      </c>
    </row>
    <row r="3737" spans="1:3">
      <c r="A3737" s="26" t="s">
        <v>6750</v>
      </c>
      <c r="B3737" s="26">
        <v>41877</v>
      </c>
    </row>
    <row r="3738" spans="1:3">
      <c r="A3738" s="26" t="s">
        <v>6751</v>
      </c>
      <c r="B3738" s="26">
        <v>41877</v>
      </c>
    </row>
    <row r="3739" spans="1:3">
      <c r="A3739" s="26" t="s">
        <v>6752</v>
      </c>
      <c r="B3739" s="26">
        <v>41877</v>
      </c>
    </row>
    <row r="3740" spans="1:3">
      <c r="A3740" s="26" t="s">
        <v>6753</v>
      </c>
      <c r="B3740" s="26">
        <v>41877</v>
      </c>
    </row>
    <row r="3741" spans="1:3">
      <c r="A3741" s="26" t="s">
        <v>6754</v>
      </c>
      <c r="B3741" s="26">
        <v>41877</v>
      </c>
    </row>
    <row r="3742" spans="1:3">
      <c r="A3742" s="26" t="s">
        <v>6755</v>
      </c>
      <c r="B3742" s="26">
        <v>41877</v>
      </c>
    </row>
    <row r="3743" spans="1:3">
      <c r="A3743" s="26" t="s">
        <v>6756</v>
      </c>
      <c r="B3743" s="26">
        <v>41877</v>
      </c>
    </row>
    <row r="3744" spans="1:3">
      <c r="A3744" s="26" t="s">
        <v>6757</v>
      </c>
      <c r="B3744" s="26">
        <v>41877</v>
      </c>
    </row>
    <row r="3745" spans="1:3">
      <c r="A3745" s="26" t="s">
        <v>6758</v>
      </c>
      <c r="B3745" s="26">
        <v>41877</v>
      </c>
      <c r="C3745" s="26">
        <v>150</v>
      </c>
    </row>
    <row r="3746" spans="1:3">
      <c r="A3746" s="26" t="s">
        <v>6759</v>
      </c>
      <c r="B3746" s="26">
        <v>41877</v>
      </c>
    </row>
    <row r="3747" spans="1:3">
      <c r="A3747" s="26" t="s">
        <v>6760</v>
      </c>
      <c r="B3747" s="26">
        <v>41877</v>
      </c>
    </row>
    <row r="3748" spans="1:3">
      <c r="A3748" s="26" t="s">
        <v>6761</v>
      </c>
      <c r="B3748" s="26">
        <v>41877</v>
      </c>
    </row>
    <row r="3749" spans="1:3">
      <c r="A3749" s="26" t="s">
        <v>6762</v>
      </c>
      <c r="B3749" s="26">
        <v>41877</v>
      </c>
    </row>
    <row r="3750" spans="1:3">
      <c r="A3750" s="26" t="s">
        <v>6763</v>
      </c>
      <c r="B3750" s="26">
        <v>41877</v>
      </c>
    </row>
    <row r="3751" spans="1:3">
      <c r="A3751" s="26" t="s">
        <v>6764</v>
      </c>
      <c r="B3751" s="26">
        <v>41877</v>
      </c>
    </row>
    <row r="3752" spans="1:3">
      <c r="A3752" s="26" t="s">
        <v>6765</v>
      </c>
      <c r="B3752" s="26">
        <v>41877</v>
      </c>
    </row>
    <row r="3753" spans="1:3">
      <c r="A3753" s="26" t="s">
        <v>6766</v>
      </c>
      <c r="B3753" s="26">
        <v>41877</v>
      </c>
    </row>
    <row r="3754" spans="1:3">
      <c r="A3754" s="26" t="s">
        <v>6767</v>
      </c>
      <c r="B3754" s="26">
        <v>41877</v>
      </c>
    </row>
    <row r="3755" spans="1:3">
      <c r="A3755" s="26" t="s">
        <v>6768</v>
      </c>
      <c r="B3755" s="26">
        <v>41877</v>
      </c>
    </row>
    <row r="3756" spans="1:3">
      <c r="A3756" s="26" t="s">
        <v>6769</v>
      </c>
      <c r="B3756" s="26">
        <v>41877</v>
      </c>
      <c r="C3756" s="26">
        <v>150</v>
      </c>
    </row>
    <row r="3757" spans="1:3">
      <c r="A3757" s="26" t="s">
        <v>6770</v>
      </c>
      <c r="B3757" s="26">
        <v>41877</v>
      </c>
    </row>
    <row r="3758" spans="1:3">
      <c r="A3758" s="26" t="s">
        <v>6771</v>
      </c>
      <c r="B3758" s="26">
        <v>41877</v>
      </c>
    </row>
    <row r="3759" spans="1:3">
      <c r="A3759" s="26" t="s">
        <v>6772</v>
      </c>
      <c r="B3759" s="26">
        <v>41877</v>
      </c>
    </row>
    <row r="3760" spans="1:3">
      <c r="A3760" s="26" t="s">
        <v>6773</v>
      </c>
      <c r="B3760" s="26">
        <v>41877</v>
      </c>
    </row>
    <row r="3761" spans="1:3">
      <c r="A3761" s="26" t="s">
        <v>6774</v>
      </c>
      <c r="B3761" s="26">
        <v>41877</v>
      </c>
    </row>
    <row r="3762" spans="1:3">
      <c r="A3762" s="26" t="s">
        <v>6775</v>
      </c>
      <c r="B3762" s="26">
        <v>41877</v>
      </c>
    </row>
    <row r="3763" spans="1:3">
      <c r="A3763" s="26" t="s">
        <v>6776</v>
      </c>
      <c r="B3763" s="26">
        <v>41877</v>
      </c>
    </row>
    <row r="3764" spans="1:3">
      <c r="A3764" s="26" t="s">
        <v>6777</v>
      </c>
      <c r="B3764" s="26">
        <v>41877</v>
      </c>
    </row>
    <row r="3765" spans="1:3">
      <c r="A3765" s="26" t="s">
        <v>6778</v>
      </c>
      <c r="B3765" s="26">
        <v>41877</v>
      </c>
    </row>
    <row r="3766" spans="1:3">
      <c r="A3766" s="26" t="s">
        <v>6779</v>
      </c>
      <c r="B3766" s="26">
        <v>41877</v>
      </c>
    </row>
    <row r="3767" spans="1:3">
      <c r="A3767" s="26" t="s">
        <v>6780</v>
      </c>
      <c r="B3767" s="26">
        <v>41877</v>
      </c>
      <c r="C3767" s="26">
        <v>150</v>
      </c>
    </row>
    <row r="3768" spans="1:3">
      <c r="A3768" s="26" t="s">
        <v>6781</v>
      </c>
      <c r="B3768" s="26">
        <v>41877</v>
      </c>
    </row>
    <row r="3769" spans="1:3">
      <c r="A3769" s="26" t="s">
        <v>6782</v>
      </c>
      <c r="B3769" s="26">
        <v>41877</v>
      </c>
    </row>
    <row r="3770" spans="1:3">
      <c r="A3770" s="26" t="s">
        <v>6783</v>
      </c>
      <c r="B3770" s="26">
        <v>41877</v>
      </c>
    </row>
    <row r="3771" spans="1:3">
      <c r="A3771" s="26" t="s">
        <v>6784</v>
      </c>
      <c r="B3771" s="26">
        <v>41877</v>
      </c>
    </row>
    <row r="3772" spans="1:3">
      <c r="A3772" s="26" t="s">
        <v>6785</v>
      </c>
      <c r="B3772" s="26">
        <v>41877</v>
      </c>
    </row>
    <row r="3773" spans="1:3">
      <c r="A3773" s="26" t="s">
        <v>6786</v>
      </c>
      <c r="B3773" s="26">
        <v>41877</v>
      </c>
    </row>
    <row r="3774" spans="1:3">
      <c r="A3774" s="26" t="s">
        <v>6787</v>
      </c>
      <c r="B3774" s="26">
        <v>41877</v>
      </c>
    </row>
    <row r="3775" spans="1:3">
      <c r="A3775" s="26" t="s">
        <v>6788</v>
      </c>
      <c r="B3775" s="26">
        <v>41877</v>
      </c>
    </row>
    <row r="3776" spans="1:3">
      <c r="A3776" s="26" t="s">
        <v>6789</v>
      </c>
      <c r="B3776" s="26">
        <v>41877</v>
      </c>
    </row>
    <row r="3777" spans="1:3">
      <c r="A3777" s="26" t="s">
        <v>6790</v>
      </c>
      <c r="B3777" s="26">
        <v>41877</v>
      </c>
    </row>
    <row r="3778" spans="1:3">
      <c r="A3778" s="26" t="s">
        <v>6791</v>
      </c>
      <c r="B3778" s="26">
        <v>41877</v>
      </c>
      <c r="C3778" s="26">
        <v>150</v>
      </c>
    </row>
    <row r="3779" spans="1:3">
      <c r="A3779" s="26" t="s">
        <v>6792</v>
      </c>
      <c r="B3779" s="26">
        <v>41877</v>
      </c>
    </row>
    <row r="3780" spans="1:3">
      <c r="A3780" s="26" t="s">
        <v>6793</v>
      </c>
      <c r="B3780" s="26">
        <v>41877</v>
      </c>
    </row>
    <row r="3781" spans="1:3">
      <c r="A3781" s="26" t="s">
        <v>6794</v>
      </c>
      <c r="B3781" s="26">
        <v>41877</v>
      </c>
    </row>
    <row r="3782" spans="1:3">
      <c r="A3782" s="26" t="s">
        <v>6795</v>
      </c>
      <c r="B3782" s="26">
        <v>41877</v>
      </c>
    </row>
    <row r="3783" spans="1:3">
      <c r="A3783" s="26" t="s">
        <v>6796</v>
      </c>
      <c r="B3783" s="26">
        <v>41877</v>
      </c>
    </row>
    <row r="3784" spans="1:3">
      <c r="A3784" s="26" t="s">
        <v>6797</v>
      </c>
      <c r="B3784" s="26">
        <v>41877</v>
      </c>
    </row>
    <row r="3785" spans="1:3">
      <c r="A3785" s="26" t="s">
        <v>6798</v>
      </c>
      <c r="B3785" s="26">
        <v>41877</v>
      </c>
    </row>
    <row r="3786" spans="1:3">
      <c r="A3786" s="26" t="s">
        <v>6799</v>
      </c>
      <c r="B3786" s="26">
        <v>41877</v>
      </c>
    </row>
    <row r="3787" spans="1:3">
      <c r="A3787" s="26" t="s">
        <v>6800</v>
      </c>
      <c r="B3787" s="26">
        <v>41877</v>
      </c>
    </row>
    <row r="3788" spans="1:3">
      <c r="A3788" s="26" t="s">
        <v>6801</v>
      </c>
      <c r="B3788" s="26">
        <v>41877</v>
      </c>
    </row>
    <row r="3789" spans="1:3">
      <c r="A3789" s="26" t="s">
        <v>6802</v>
      </c>
      <c r="B3789" s="26">
        <v>41877</v>
      </c>
      <c r="C3789" s="26">
        <v>150</v>
      </c>
    </row>
    <row r="3790" spans="1:3">
      <c r="A3790" s="26" t="s">
        <v>6803</v>
      </c>
      <c r="B3790" s="26">
        <v>41877</v>
      </c>
    </row>
    <row r="3791" spans="1:3">
      <c r="A3791" s="26" t="s">
        <v>6804</v>
      </c>
      <c r="B3791" s="26">
        <v>41877</v>
      </c>
    </row>
    <row r="3792" spans="1:3">
      <c r="A3792" s="26" t="s">
        <v>6805</v>
      </c>
      <c r="B3792" s="26">
        <v>41877</v>
      </c>
    </row>
    <row r="3793" spans="1:3">
      <c r="A3793" s="26" t="s">
        <v>6806</v>
      </c>
      <c r="B3793" s="26">
        <v>41877</v>
      </c>
    </row>
    <row r="3794" spans="1:3">
      <c r="A3794" s="26" t="s">
        <v>6807</v>
      </c>
      <c r="B3794" s="26">
        <v>41877</v>
      </c>
    </row>
    <row r="3795" spans="1:3">
      <c r="A3795" s="26" t="s">
        <v>6808</v>
      </c>
      <c r="B3795" s="26">
        <v>41877</v>
      </c>
    </row>
    <row r="3796" spans="1:3">
      <c r="A3796" s="26" t="s">
        <v>6809</v>
      </c>
      <c r="B3796" s="26">
        <v>41877</v>
      </c>
    </row>
    <row r="3797" spans="1:3">
      <c r="A3797" s="26" t="s">
        <v>6810</v>
      </c>
      <c r="B3797" s="26">
        <v>41877</v>
      </c>
    </row>
    <row r="3798" spans="1:3">
      <c r="A3798" s="26" t="s">
        <v>6811</v>
      </c>
      <c r="B3798" s="26">
        <v>41877</v>
      </c>
    </row>
    <row r="3799" spans="1:3">
      <c r="A3799" s="26" t="s">
        <v>6812</v>
      </c>
      <c r="B3799" s="26">
        <v>41877</v>
      </c>
    </row>
    <row r="3800" spans="1:3">
      <c r="A3800" s="26" t="s">
        <v>6813</v>
      </c>
      <c r="B3800" s="26">
        <v>41877</v>
      </c>
      <c r="C3800" s="26">
        <v>100</v>
      </c>
    </row>
    <row r="3801" spans="1:3">
      <c r="A3801" s="26" t="s">
        <v>6814</v>
      </c>
      <c r="B3801" s="26">
        <v>41877</v>
      </c>
    </row>
    <row r="3802" spans="1:3">
      <c r="A3802" s="26" t="s">
        <v>6815</v>
      </c>
      <c r="B3802" s="26">
        <v>41877</v>
      </c>
    </row>
    <row r="3803" spans="1:3">
      <c r="A3803" s="26" t="s">
        <v>6816</v>
      </c>
      <c r="B3803" s="26">
        <v>41877</v>
      </c>
    </row>
    <row r="3804" spans="1:3">
      <c r="A3804" s="26" t="s">
        <v>6817</v>
      </c>
      <c r="B3804" s="26">
        <v>41877</v>
      </c>
    </row>
    <row r="3805" spans="1:3">
      <c r="A3805" s="26" t="s">
        <v>6818</v>
      </c>
      <c r="B3805" s="26">
        <v>41877</v>
      </c>
    </row>
    <row r="3806" spans="1:3">
      <c r="A3806" s="26" t="s">
        <v>6819</v>
      </c>
      <c r="B3806" s="26">
        <v>41877</v>
      </c>
    </row>
    <row r="3807" spans="1:3">
      <c r="A3807" s="26" t="s">
        <v>6820</v>
      </c>
      <c r="B3807" s="26">
        <v>41877</v>
      </c>
    </row>
    <row r="3808" spans="1:3">
      <c r="A3808" s="26" t="s">
        <v>6821</v>
      </c>
      <c r="B3808" s="26">
        <v>41877</v>
      </c>
    </row>
    <row r="3809" spans="1:3">
      <c r="A3809" s="26" t="s">
        <v>6822</v>
      </c>
      <c r="B3809" s="26">
        <v>41877</v>
      </c>
    </row>
    <row r="3810" spans="1:3">
      <c r="A3810" s="26" t="s">
        <v>6823</v>
      </c>
      <c r="B3810" s="26">
        <v>41877</v>
      </c>
    </row>
    <row r="3811" spans="1:3">
      <c r="A3811" s="26" t="s">
        <v>6824</v>
      </c>
      <c r="B3811" s="26">
        <v>41877</v>
      </c>
      <c r="C3811" s="26">
        <v>150</v>
      </c>
    </row>
    <row r="3812" spans="1:3">
      <c r="A3812" s="26" t="s">
        <v>6825</v>
      </c>
      <c r="B3812" s="26">
        <v>41877</v>
      </c>
    </row>
    <row r="3813" spans="1:3">
      <c r="A3813" s="26" t="s">
        <v>6826</v>
      </c>
      <c r="B3813" s="26">
        <v>41877</v>
      </c>
    </row>
    <row r="3814" spans="1:3">
      <c r="A3814" s="26" t="s">
        <v>6827</v>
      </c>
      <c r="B3814" s="26">
        <v>41877</v>
      </c>
    </row>
    <row r="3815" spans="1:3">
      <c r="A3815" s="26" t="s">
        <v>6828</v>
      </c>
      <c r="B3815" s="26">
        <v>41877</v>
      </c>
    </row>
    <row r="3816" spans="1:3">
      <c r="A3816" s="26" t="s">
        <v>6829</v>
      </c>
      <c r="B3816" s="26">
        <v>41877</v>
      </c>
    </row>
    <row r="3817" spans="1:3">
      <c r="A3817" s="26" t="s">
        <v>6830</v>
      </c>
      <c r="B3817" s="26">
        <v>41877</v>
      </c>
    </row>
    <row r="3818" spans="1:3">
      <c r="A3818" s="26" t="s">
        <v>6831</v>
      </c>
      <c r="B3818" s="26">
        <v>41877</v>
      </c>
    </row>
    <row r="3819" spans="1:3">
      <c r="A3819" s="26" t="s">
        <v>6832</v>
      </c>
      <c r="B3819" s="26">
        <v>41877</v>
      </c>
    </row>
    <row r="3820" spans="1:3">
      <c r="A3820" s="26" t="s">
        <v>6833</v>
      </c>
      <c r="B3820" s="26">
        <v>41877</v>
      </c>
    </row>
    <row r="3821" spans="1:3">
      <c r="A3821" s="26" t="s">
        <v>6834</v>
      </c>
      <c r="B3821" s="26">
        <v>41877</v>
      </c>
    </row>
    <row r="3822" spans="1:3">
      <c r="A3822" s="26" t="s">
        <v>6835</v>
      </c>
      <c r="B3822" s="26">
        <v>41877</v>
      </c>
      <c r="C3822" s="26">
        <v>100</v>
      </c>
    </row>
    <row r="3823" spans="1:3">
      <c r="A3823" s="26" t="s">
        <v>6836</v>
      </c>
      <c r="B3823" s="26">
        <v>41877</v>
      </c>
    </row>
    <row r="3824" spans="1:3">
      <c r="A3824" s="26" t="s">
        <v>6837</v>
      </c>
      <c r="B3824" s="26">
        <v>41877</v>
      </c>
    </row>
    <row r="3825" spans="1:3">
      <c r="A3825" s="26" t="s">
        <v>6838</v>
      </c>
      <c r="B3825" s="26">
        <v>41877</v>
      </c>
    </row>
    <row r="3826" spans="1:3">
      <c r="A3826" s="26" t="s">
        <v>6839</v>
      </c>
      <c r="B3826" s="26">
        <v>41877</v>
      </c>
    </row>
    <row r="3827" spans="1:3">
      <c r="A3827" s="26" t="s">
        <v>6840</v>
      </c>
      <c r="B3827" s="26">
        <v>41877</v>
      </c>
    </row>
    <row r="3828" spans="1:3">
      <c r="A3828" s="26" t="s">
        <v>6841</v>
      </c>
      <c r="B3828" s="26">
        <v>41877</v>
      </c>
    </row>
    <row r="3829" spans="1:3">
      <c r="A3829" s="26" t="s">
        <v>6842</v>
      </c>
      <c r="B3829" s="26">
        <v>41877</v>
      </c>
    </row>
    <row r="3830" spans="1:3">
      <c r="A3830" s="26" t="s">
        <v>6843</v>
      </c>
      <c r="B3830" s="26">
        <v>41877</v>
      </c>
    </row>
    <row r="3831" spans="1:3">
      <c r="A3831" s="26" t="s">
        <v>6844</v>
      </c>
      <c r="B3831" s="26">
        <v>41877</v>
      </c>
    </row>
    <row r="3832" spans="1:3">
      <c r="A3832" s="26" t="s">
        <v>6845</v>
      </c>
      <c r="B3832" s="26">
        <v>41877</v>
      </c>
    </row>
    <row r="3833" spans="1:3">
      <c r="A3833" s="26" t="s">
        <v>6846</v>
      </c>
      <c r="B3833" s="26">
        <v>41877</v>
      </c>
      <c r="C3833" s="26">
        <v>100</v>
      </c>
    </row>
    <row r="3834" spans="1:3">
      <c r="A3834" s="26" t="s">
        <v>6847</v>
      </c>
      <c r="B3834" s="26">
        <v>41877</v>
      </c>
    </row>
    <row r="3835" spans="1:3">
      <c r="A3835" s="26" t="s">
        <v>6848</v>
      </c>
      <c r="B3835" s="26">
        <v>41877</v>
      </c>
    </row>
    <row r="3836" spans="1:3">
      <c r="A3836" s="26" t="s">
        <v>6849</v>
      </c>
      <c r="B3836" s="26">
        <v>41877</v>
      </c>
    </row>
    <row r="3837" spans="1:3">
      <c r="A3837" s="26" t="s">
        <v>6850</v>
      </c>
      <c r="B3837" s="26">
        <v>41877</v>
      </c>
    </row>
    <row r="3838" spans="1:3">
      <c r="A3838" s="26" t="s">
        <v>6851</v>
      </c>
      <c r="B3838" s="26">
        <v>41877</v>
      </c>
    </row>
    <row r="3839" spans="1:3">
      <c r="A3839" s="26" t="s">
        <v>6852</v>
      </c>
      <c r="B3839" s="26">
        <v>41877</v>
      </c>
    </row>
    <row r="3840" spans="1:3">
      <c r="A3840" s="26" t="s">
        <v>6853</v>
      </c>
      <c r="B3840" s="26">
        <v>41877</v>
      </c>
    </row>
    <row r="3841" spans="1:3">
      <c r="A3841" s="26" t="s">
        <v>6854</v>
      </c>
      <c r="B3841" s="26">
        <v>41877</v>
      </c>
    </row>
    <row r="3842" spans="1:3">
      <c r="A3842" s="26" t="s">
        <v>6855</v>
      </c>
      <c r="B3842" s="26">
        <v>41877</v>
      </c>
    </row>
    <row r="3843" spans="1:3">
      <c r="A3843" s="26" t="s">
        <v>6856</v>
      </c>
      <c r="B3843" s="26">
        <v>41877</v>
      </c>
    </row>
    <row r="3844" spans="1:3">
      <c r="A3844" s="26" t="s">
        <v>6857</v>
      </c>
      <c r="B3844" s="26">
        <v>41877</v>
      </c>
      <c r="C3844" s="26">
        <v>100</v>
      </c>
    </row>
    <row r="3845" spans="1:3">
      <c r="A3845" s="26" t="s">
        <v>6858</v>
      </c>
      <c r="B3845" s="26">
        <v>41877</v>
      </c>
    </row>
    <row r="3846" spans="1:3">
      <c r="A3846" s="26" t="s">
        <v>6859</v>
      </c>
      <c r="B3846" s="26">
        <v>41877</v>
      </c>
    </row>
    <row r="3847" spans="1:3">
      <c r="A3847" s="26" t="s">
        <v>6860</v>
      </c>
      <c r="B3847" s="26">
        <v>41877</v>
      </c>
    </row>
    <row r="3848" spans="1:3">
      <c r="A3848" s="26" t="s">
        <v>6861</v>
      </c>
      <c r="B3848" s="26">
        <v>41877</v>
      </c>
    </row>
    <row r="3849" spans="1:3">
      <c r="A3849" s="26" t="s">
        <v>6862</v>
      </c>
      <c r="B3849" s="26">
        <v>41877</v>
      </c>
    </row>
    <row r="3850" spans="1:3">
      <c r="A3850" s="26" t="s">
        <v>6863</v>
      </c>
      <c r="B3850" s="26">
        <v>41877</v>
      </c>
    </row>
    <row r="3851" spans="1:3">
      <c r="A3851" s="26" t="s">
        <v>6864</v>
      </c>
      <c r="B3851" s="26">
        <v>41877</v>
      </c>
    </row>
    <row r="3852" spans="1:3">
      <c r="A3852" s="26" t="s">
        <v>6865</v>
      </c>
      <c r="B3852" s="26">
        <v>41877</v>
      </c>
    </row>
    <row r="3853" spans="1:3">
      <c r="A3853" s="26" t="s">
        <v>6866</v>
      </c>
      <c r="B3853" s="26">
        <v>41877</v>
      </c>
    </row>
    <row r="3854" spans="1:3">
      <c r="A3854" s="26" t="s">
        <v>6867</v>
      </c>
      <c r="B3854" s="26">
        <v>41877</v>
      </c>
    </row>
    <row r="3855" spans="1:3">
      <c r="A3855" s="26" t="s">
        <v>6868</v>
      </c>
      <c r="B3855" s="26">
        <v>41877</v>
      </c>
      <c r="C3855" s="26">
        <v>150</v>
      </c>
    </row>
    <row r="3856" spans="1:3">
      <c r="A3856" s="26" t="s">
        <v>6869</v>
      </c>
      <c r="B3856" s="26">
        <v>41877</v>
      </c>
    </row>
    <row r="3857" spans="1:3">
      <c r="A3857" s="26" t="s">
        <v>6870</v>
      </c>
      <c r="B3857" s="26">
        <v>41877</v>
      </c>
    </row>
    <row r="3858" spans="1:3">
      <c r="A3858" s="26" t="s">
        <v>6871</v>
      </c>
      <c r="B3858" s="26">
        <v>41877</v>
      </c>
    </row>
    <row r="3859" spans="1:3">
      <c r="A3859" s="26" t="s">
        <v>6872</v>
      </c>
      <c r="B3859" s="26">
        <v>41877</v>
      </c>
    </row>
    <row r="3860" spans="1:3">
      <c r="A3860" s="26" t="s">
        <v>6873</v>
      </c>
      <c r="B3860" s="26">
        <v>41877</v>
      </c>
    </row>
    <row r="3861" spans="1:3">
      <c r="A3861" s="26" t="s">
        <v>6874</v>
      </c>
      <c r="B3861" s="26">
        <v>41877</v>
      </c>
    </row>
    <row r="3862" spans="1:3">
      <c r="A3862" s="26" t="s">
        <v>6875</v>
      </c>
      <c r="B3862" s="26">
        <v>41877</v>
      </c>
    </row>
    <row r="3863" spans="1:3">
      <c r="A3863" s="26" t="s">
        <v>6876</v>
      </c>
      <c r="B3863" s="26">
        <v>41877</v>
      </c>
    </row>
    <row r="3864" spans="1:3">
      <c r="A3864" s="26" t="s">
        <v>6877</v>
      </c>
      <c r="B3864" s="26">
        <v>41877</v>
      </c>
    </row>
    <row r="3865" spans="1:3">
      <c r="A3865" s="26" t="s">
        <v>6878</v>
      </c>
      <c r="B3865" s="26">
        <v>41877</v>
      </c>
    </row>
    <row r="3866" spans="1:3">
      <c r="A3866" s="26" t="s">
        <v>6879</v>
      </c>
      <c r="B3866" s="26">
        <v>41877</v>
      </c>
      <c r="C3866" s="26">
        <v>150</v>
      </c>
    </row>
    <row r="3867" spans="1:3">
      <c r="A3867" s="26" t="s">
        <v>6880</v>
      </c>
      <c r="B3867" s="26">
        <v>41877</v>
      </c>
    </row>
    <row r="3868" spans="1:3">
      <c r="A3868" s="26" t="s">
        <v>6881</v>
      </c>
      <c r="B3868" s="26">
        <v>41877</v>
      </c>
    </row>
    <row r="3869" spans="1:3">
      <c r="A3869" s="26" t="s">
        <v>6882</v>
      </c>
      <c r="B3869" s="26">
        <v>41877</v>
      </c>
    </row>
    <row r="3870" spans="1:3">
      <c r="A3870" s="26" t="s">
        <v>6883</v>
      </c>
      <c r="B3870" s="26">
        <v>41877</v>
      </c>
    </row>
    <row r="3871" spans="1:3">
      <c r="A3871" s="26" t="s">
        <v>6884</v>
      </c>
      <c r="B3871" s="26">
        <v>41877</v>
      </c>
    </row>
    <row r="3872" spans="1:3">
      <c r="A3872" s="26" t="s">
        <v>6885</v>
      </c>
      <c r="B3872" s="26">
        <v>41877</v>
      </c>
    </row>
    <row r="3873" spans="1:3">
      <c r="A3873" s="26" t="s">
        <v>6886</v>
      </c>
      <c r="B3873" s="26">
        <v>41877</v>
      </c>
    </row>
    <row r="3874" spans="1:3">
      <c r="A3874" s="26" t="s">
        <v>6887</v>
      </c>
      <c r="B3874" s="26">
        <v>41877</v>
      </c>
    </row>
    <row r="3875" spans="1:3">
      <c r="A3875" s="26" t="s">
        <v>6888</v>
      </c>
      <c r="B3875" s="26">
        <v>41877</v>
      </c>
    </row>
    <row r="3876" spans="1:3">
      <c r="A3876" s="26" t="s">
        <v>6889</v>
      </c>
      <c r="B3876" s="26">
        <v>41877</v>
      </c>
    </row>
    <row r="3877" spans="1:3">
      <c r="A3877" s="26" t="s">
        <v>6890</v>
      </c>
      <c r="B3877" s="26">
        <v>41877</v>
      </c>
      <c r="C3877" s="26">
        <v>100</v>
      </c>
    </row>
    <row r="3878" spans="1:3">
      <c r="A3878" s="26" t="s">
        <v>6891</v>
      </c>
      <c r="B3878" s="26">
        <v>41877</v>
      </c>
    </row>
    <row r="3879" spans="1:3">
      <c r="A3879" s="26" t="s">
        <v>6892</v>
      </c>
      <c r="B3879" s="26">
        <v>41877</v>
      </c>
    </row>
    <row r="3880" spans="1:3">
      <c r="A3880" s="26" t="s">
        <v>6893</v>
      </c>
      <c r="B3880" s="26">
        <v>41877</v>
      </c>
    </row>
    <row r="3881" spans="1:3">
      <c r="A3881" s="26" t="s">
        <v>6894</v>
      </c>
      <c r="B3881" s="26">
        <v>41877</v>
      </c>
    </row>
    <row r="3882" spans="1:3">
      <c r="A3882" s="26" t="s">
        <v>6895</v>
      </c>
      <c r="B3882" s="26">
        <v>41877</v>
      </c>
    </row>
    <row r="3883" spans="1:3">
      <c r="A3883" s="26" t="s">
        <v>6896</v>
      </c>
      <c r="B3883" s="26">
        <v>41877</v>
      </c>
    </row>
    <row r="3884" spans="1:3">
      <c r="A3884" s="26" t="s">
        <v>6897</v>
      </c>
      <c r="B3884" s="26">
        <v>41877</v>
      </c>
    </row>
    <row r="3885" spans="1:3">
      <c r="A3885" s="26" t="s">
        <v>6898</v>
      </c>
      <c r="B3885" s="26">
        <v>41877</v>
      </c>
    </row>
    <row r="3886" spans="1:3">
      <c r="A3886" s="26" t="s">
        <v>6899</v>
      </c>
      <c r="B3886" s="26">
        <v>41877</v>
      </c>
    </row>
    <row r="3887" spans="1:3">
      <c r="A3887" s="26" t="s">
        <v>6900</v>
      </c>
      <c r="B3887" s="26">
        <v>41877</v>
      </c>
    </row>
    <row r="3888" spans="1:3">
      <c r="A3888" s="26" t="s">
        <v>6901</v>
      </c>
      <c r="B3888" s="26">
        <v>41877</v>
      </c>
      <c r="C3888" s="26">
        <v>100</v>
      </c>
    </row>
    <row r="3889" spans="1:3">
      <c r="A3889" s="26" t="s">
        <v>6902</v>
      </c>
      <c r="B3889" s="26">
        <v>41877</v>
      </c>
    </row>
    <row r="3890" spans="1:3">
      <c r="A3890" s="26" t="s">
        <v>6903</v>
      </c>
      <c r="B3890" s="26">
        <v>41877</v>
      </c>
    </row>
    <row r="3891" spans="1:3">
      <c r="A3891" s="26" t="s">
        <v>6904</v>
      </c>
      <c r="B3891" s="26">
        <v>41877</v>
      </c>
    </row>
    <row r="3892" spans="1:3">
      <c r="A3892" s="26" t="s">
        <v>6905</v>
      </c>
      <c r="B3892" s="26">
        <v>41877</v>
      </c>
    </row>
    <row r="3893" spans="1:3">
      <c r="A3893" s="26" t="s">
        <v>6906</v>
      </c>
      <c r="B3893" s="26">
        <v>41877</v>
      </c>
    </row>
    <row r="3894" spans="1:3">
      <c r="A3894" s="26" t="s">
        <v>6907</v>
      </c>
      <c r="B3894" s="26">
        <v>41877</v>
      </c>
    </row>
    <row r="3895" spans="1:3">
      <c r="A3895" s="26" t="s">
        <v>6908</v>
      </c>
      <c r="B3895" s="26">
        <v>41877</v>
      </c>
    </row>
    <row r="3896" spans="1:3">
      <c r="A3896" s="26" t="s">
        <v>6909</v>
      </c>
      <c r="B3896" s="26">
        <v>41877</v>
      </c>
    </row>
    <row r="3897" spans="1:3">
      <c r="A3897" s="26" t="s">
        <v>6910</v>
      </c>
      <c r="B3897" s="26">
        <v>41877</v>
      </c>
    </row>
    <row r="3898" spans="1:3">
      <c r="A3898" s="26" t="s">
        <v>6911</v>
      </c>
      <c r="B3898" s="26">
        <v>41877</v>
      </c>
    </row>
    <row r="3899" spans="1:3">
      <c r="A3899" s="26" t="s">
        <v>6912</v>
      </c>
      <c r="B3899" s="26">
        <v>41877</v>
      </c>
      <c r="C3899" s="26">
        <v>100</v>
      </c>
    </row>
    <row r="3900" spans="1:3">
      <c r="A3900" s="26" t="s">
        <v>6913</v>
      </c>
      <c r="B3900" s="26">
        <v>41877</v>
      </c>
    </row>
    <row r="3901" spans="1:3">
      <c r="A3901" s="26" t="s">
        <v>6914</v>
      </c>
      <c r="B3901" s="26">
        <v>41877</v>
      </c>
    </row>
    <row r="3902" spans="1:3">
      <c r="A3902" s="26" t="s">
        <v>6915</v>
      </c>
      <c r="B3902" s="26">
        <v>41877</v>
      </c>
    </row>
    <row r="3903" spans="1:3">
      <c r="A3903" s="26" t="s">
        <v>6916</v>
      </c>
      <c r="B3903" s="26">
        <v>41877</v>
      </c>
    </row>
    <row r="3904" spans="1:3">
      <c r="A3904" s="26" t="s">
        <v>6917</v>
      </c>
      <c r="B3904" s="26">
        <v>41877</v>
      </c>
    </row>
    <row r="3905" spans="1:3">
      <c r="A3905" s="26" t="s">
        <v>6918</v>
      </c>
      <c r="B3905" s="26">
        <v>41877</v>
      </c>
    </row>
    <row r="3906" spans="1:3">
      <c r="A3906" s="26" t="s">
        <v>6919</v>
      </c>
      <c r="B3906" s="26">
        <v>41877</v>
      </c>
    </row>
    <row r="3907" spans="1:3">
      <c r="A3907" s="26" t="s">
        <v>6920</v>
      </c>
      <c r="B3907" s="26">
        <v>41877</v>
      </c>
    </row>
    <row r="3908" spans="1:3">
      <c r="A3908" s="26" t="s">
        <v>6921</v>
      </c>
      <c r="B3908" s="26">
        <v>41877</v>
      </c>
    </row>
    <row r="3909" spans="1:3">
      <c r="A3909" s="26" t="s">
        <v>6922</v>
      </c>
      <c r="B3909" s="26">
        <v>41877</v>
      </c>
    </row>
    <row r="3910" spans="1:3">
      <c r="A3910" s="26" t="s">
        <v>6923</v>
      </c>
      <c r="B3910" s="26">
        <v>41877</v>
      </c>
      <c r="C3910" s="26">
        <v>100</v>
      </c>
    </row>
    <row r="3911" spans="1:3">
      <c r="A3911" s="26" t="s">
        <v>6924</v>
      </c>
      <c r="B3911" s="26">
        <v>41877</v>
      </c>
    </row>
    <row r="3912" spans="1:3">
      <c r="A3912" s="26" t="s">
        <v>6925</v>
      </c>
      <c r="B3912" s="26">
        <v>41877</v>
      </c>
    </row>
    <row r="3913" spans="1:3">
      <c r="A3913" s="26" t="s">
        <v>6926</v>
      </c>
      <c r="B3913" s="26">
        <v>41877</v>
      </c>
    </row>
    <row r="3914" spans="1:3">
      <c r="A3914" s="26" t="s">
        <v>6927</v>
      </c>
      <c r="B3914" s="26">
        <v>41877</v>
      </c>
    </row>
    <row r="3915" spans="1:3">
      <c r="A3915" s="26" t="s">
        <v>6928</v>
      </c>
      <c r="B3915" s="26">
        <v>41877</v>
      </c>
    </row>
    <row r="3916" spans="1:3">
      <c r="A3916" s="26" t="s">
        <v>6929</v>
      </c>
      <c r="B3916" s="26">
        <v>41877</v>
      </c>
    </row>
    <row r="3917" spans="1:3">
      <c r="A3917" s="26" t="s">
        <v>6930</v>
      </c>
      <c r="B3917" s="26">
        <v>41877</v>
      </c>
    </row>
    <row r="3918" spans="1:3">
      <c r="A3918" s="26" t="s">
        <v>6931</v>
      </c>
      <c r="B3918" s="26">
        <v>41877</v>
      </c>
    </row>
    <row r="3919" spans="1:3">
      <c r="A3919" s="26" t="s">
        <v>6932</v>
      </c>
      <c r="B3919" s="26">
        <v>41877</v>
      </c>
    </row>
    <row r="3920" spans="1:3">
      <c r="A3920" s="26" t="s">
        <v>6933</v>
      </c>
      <c r="B3920" s="26">
        <v>41877</v>
      </c>
    </row>
    <row r="3921" spans="1:3">
      <c r="A3921" s="26" t="s">
        <v>6934</v>
      </c>
      <c r="B3921" s="26">
        <v>41877</v>
      </c>
      <c r="C3921" s="26">
        <v>100</v>
      </c>
    </row>
    <row r="3922" spans="1:3">
      <c r="A3922" s="26" t="s">
        <v>6935</v>
      </c>
      <c r="B3922" s="26">
        <v>41877</v>
      </c>
    </row>
    <row r="3923" spans="1:3">
      <c r="A3923" s="26" t="s">
        <v>6936</v>
      </c>
      <c r="B3923" s="26">
        <v>41877</v>
      </c>
    </row>
    <row r="3924" spans="1:3">
      <c r="A3924" s="26" t="s">
        <v>6937</v>
      </c>
      <c r="B3924" s="26">
        <v>41877</v>
      </c>
    </row>
    <row r="3925" spans="1:3">
      <c r="A3925" s="26" t="s">
        <v>6938</v>
      </c>
      <c r="B3925" s="26">
        <v>41877</v>
      </c>
    </row>
    <row r="3926" spans="1:3">
      <c r="A3926" s="26" t="s">
        <v>6939</v>
      </c>
      <c r="B3926" s="26">
        <v>41877</v>
      </c>
    </row>
    <row r="3927" spans="1:3">
      <c r="A3927" s="26" t="s">
        <v>6940</v>
      </c>
      <c r="B3927" s="26">
        <v>41877</v>
      </c>
    </row>
    <row r="3928" spans="1:3">
      <c r="A3928" s="26" t="s">
        <v>6941</v>
      </c>
      <c r="B3928" s="26">
        <v>41877</v>
      </c>
    </row>
    <row r="3929" spans="1:3">
      <c r="A3929" s="26" t="s">
        <v>6942</v>
      </c>
      <c r="B3929" s="26">
        <v>41877</v>
      </c>
    </row>
    <row r="3930" spans="1:3">
      <c r="A3930" s="26" t="s">
        <v>6943</v>
      </c>
      <c r="B3930" s="26">
        <v>41877</v>
      </c>
    </row>
    <row r="3931" spans="1:3">
      <c r="A3931" s="26" t="s">
        <v>6944</v>
      </c>
      <c r="B3931" s="26">
        <v>41877</v>
      </c>
    </row>
    <row r="3932" spans="1:3">
      <c r="A3932" s="26" t="s">
        <v>6945</v>
      </c>
      <c r="B3932" s="26">
        <v>41877</v>
      </c>
      <c r="C3932" s="26">
        <v>100</v>
      </c>
    </row>
    <row r="3933" spans="1:3">
      <c r="A3933" s="26" t="s">
        <v>6946</v>
      </c>
      <c r="B3933" s="26">
        <v>41877</v>
      </c>
    </row>
    <row r="3934" spans="1:3">
      <c r="A3934" s="26" t="s">
        <v>6947</v>
      </c>
      <c r="B3934" s="26">
        <v>41877</v>
      </c>
    </row>
    <row r="3935" spans="1:3">
      <c r="A3935" s="26" t="s">
        <v>6948</v>
      </c>
      <c r="B3935" s="26">
        <v>41877</v>
      </c>
    </row>
    <row r="3936" spans="1:3">
      <c r="A3936" s="26" t="s">
        <v>6949</v>
      </c>
      <c r="B3936" s="26">
        <v>41877</v>
      </c>
    </row>
    <row r="3937" spans="1:3">
      <c r="A3937" s="26" t="s">
        <v>6950</v>
      </c>
      <c r="B3937" s="26">
        <v>41877</v>
      </c>
    </row>
    <row r="3938" spans="1:3">
      <c r="A3938" s="26" t="s">
        <v>6951</v>
      </c>
      <c r="B3938" s="26">
        <v>41877</v>
      </c>
    </row>
    <row r="3939" spans="1:3">
      <c r="A3939" s="26" t="s">
        <v>6952</v>
      </c>
      <c r="B3939" s="26">
        <v>41877</v>
      </c>
    </row>
    <row r="3940" spans="1:3">
      <c r="A3940" s="26" t="s">
        <v>6953</v>
      </c>
      <c r="B3940" s="26">
        <v>41877</v>
      </c>
    </row>
    <row r="3941" spans="1:3">
      <c r="A3941" s="26" t="s">
        <v>6954</v>
      </c>
      <c r="B3941" s="26">
        <v>41877</v>
      </c>
    </row>
    <row r="3942" spans="1:3">
      <c r="A3942" s="26" t="s">
        <v>6955</v>
      </c>
      <c r="B3942" s="26">
        <v>41877</v>
      </c>
    </row>
    <row r="3943" spans="1:3">
      <c r="A3943" s="26" t="s">
        <v>6956</v>
      </c>
      <c r="B3943" s="26">
        <v>41877</v>
      </c>
      <c r="C3943" s="26">
        <v>100</v>
      </c>
    </row>
    <row r="3944" spans="1:3">
      <c r="A3944" s="26" t="s">
        <v>6957</v>
      </c>
      <c r="B3944" s="26">
        <v>41877</v>
      </c>
    </row>
    <row r="3945" spans="1:3">
      <c r="A3945" s="26" t="s">
        <v>6958</v>
      </c>
      <c r="B3945" s="26">
        <v>41877</v>
      </c>
    </row>
    <row r="3946" spans="1:3">
      <c r="A3946" s="26" t="s">
        <v>6959</v>
      </c>
      <c r="B3946" s="26">
        <v>41877</v>
      </c>
    </row>
    <row r="3947" spans="1:3">
      <c r="A3947" s="26" t="s">
        <v>6960</v>
      </c>
      <c r="B3947" s="26">
        <v>41877</v>
      </c>
    </row>
    <row r="3948" spans="1:3">
      <c r="A3948" s="26" t="s">
        <v>6961</v>
      </c>
      <c r="B3948" s="26">
        <v>41877</v>
      </c>
    </row>
    <row r="3949" spans="1:3">
      <c r="A3949" s="26" t="s">
        <v>6962</v>
      </c>
      <c r="B3949" s="26">
        <v>41877</v>
      </c>
    </row>
    <row r="3950" spans="1:3">
      <c r="A3950" s="26" t="s">
        <v>6963</v>
      </c>
      <c r="B3950" s="26">
        <v>41877</v>
      </c>
    </row>
    <row r="3951" spans="1:3">
      <c r="A3951" s="26" t="s">
        <v>6964</v>
      </c>
      <c r="B3951" s="26">
        <v>41877</v>
      </c>
    </row>
    <row r="3952" spans="1:3">
      <c r="A3952" s="26" t="s">
        <v>6965</v>
      </c>
      <c r="B3952" s="26">
        <v>41877</v>
      </c>
    </row>
    <row r="3953" spans="1:3">
      <c r="A3953" s="26" t="s">
        <v>6966</v>
      </c>
      <c r="B3953" s="26">
        <v>41877</v>
      </c>
    </row>
    <row r="3954" spans="1:3">
      <c r="A3954" s="26" t="s">
        <v>6967</v>
      </c>
      <c r="B3954" s="26">
        <v>41877</v>
      </c>
      <c r="C3954" s="26">
        <v>100</v>
      </c>
    </row>
    <row r="3955" spans="1:3">
      <c r="A3955" s="26" t="s">
        <v>6968</v>
      </c>
      <c r="B3955" s="26">
        <v>41877</v>
      </c>
    </row>
    <row r="3956" spans="1:3">
      <c r="A3956" s="26" t="s">
        <v>6969</v>
      </c>
      <c r="B3956" s="26">
        <v>41877</v>
      </c>
    </row>
    <row r="3957" spans="1:3">
      <c r="A3957" s="26" t="s">
        <v>6970</v>
      </c>
      <c r="B3957" s="26">
        <v>41877</v>
      </c>
    </row>
    <row r="3958" spans="1:3">
      <c r="A3958" s="26" t="s">
        <v>6971</v>
      </c>
      <c r="B3958" s="26">
        <v>41877</v>
      </c>
    </row>
    <row r="3959" spans="1:3">
      <c r="A3959" s="26" t="s">
        <v>6972</v>
      </c>
      <c r="B3959" s="26">
        <v>41877</v>
      </c>
    </row>
    <row r="3960" spans="1:3">
      <c r="A3960" s="26" t="s">
        <v>6973</v>
      </c>
      <c r="B3960" s="26">
        <v>41877</v>
      </c>
    </row>
    <row r="3961" spans="1:3">
      <c r="A3961" s="26" t="s">
        <v>6974</v>
      </c>
      <c r="B3961" s="26">
        <v>41877</v>
      </c>
    </row>
    <row r="3962" spans="1:3">
      <c r="A3962" s="26" t="s">
        <v>6975</v>
      </c>
      <c r="B3962" s="26">
        <v>41877</v>
      </c>
    </row>
    <row r="3963" spans="1:3">
      <c r="A3963" s="26" t="s">
        <v>6976</v>
      </c>
      <c r="B3963" s="26">
        <v>41877</v>
      </c>
    </row>
    <row r="3964" spans="1:3">
      <c r="A3964" s="26" t="s">
        <v>6977</v>
      </c>
      <c r="B3964" s="26">
        <v>41877</v>
      </c>
    </row>
    <row r="3965" spans="1:3">
      <c r="A3965" s="26" t="s">
        <v>6978</v>
      </c>
      <c r="B3965" s="26">
        <v>41877</v>
      </c>
      <c r="C3965" s="26">
        <v>70</v>
      </c>
    </row>
    <row r="3966" spans="1:3">
      <c r="A3966" s="26" t="s">
        <v>6979</v>
      </c>
      <c r="B3966" s="26">
        <v>41877</v>
      </c>
    </row>
    <row r="3967" spans="1:3">
      <c r="A3967" s="26" t="s">
        <v>6980</v>
      </c>
      <c r="B3967" s="26">
        <v>41877</v>
      </c>
    </row>
    <row r="3968" spans="1:3">
      <c r="A3968" s="26" t="s">
        <v>6981</v>
      </c>
      <c r="B3968" s="26">
        <v>41877</v>
      </c>
    </row>
    <row r="3969" spans="1:3">
      <c r="A3969" s="26" t="s">
        <v>6982</v>
      </c>
      <c r="B3969" s="26">
        <v>41877</v>
      </c>
    </row>
    <row r="3970" spans="1:3">
      <c r="A3970" s="26" t="s">
        <v>6983</v>
      </c>
      <c r="B3970" s="26">
        <v>41877</v>
      </c>
    </row>
    <row r="3971" spans="1:3">
      <c r="A3971" s="26" t="s">
        <v>6984</v>
      </c>
      <c r="B3971" s="26">
        <v>41877</v>
      </c>
    </row>
    <row r="3972" spans="1:3">
      <c r="A3972" s="26" t="s">
        <v>6985</v>
      </c>
      <c r="B3972" s="26">
        <v>41877</v>
      </c>
    </row>
    <row r="3973" spans="1:3">
      <c r="A3973" s="26" t="s">
        <v>6986</v>
      </c>
      <c r="B3973" s="26">
        <v>41877</v>
      </c>
    </row>
    <row r="3974" spans="1:3">
      <c r="A3974" s="26" t="s">
        <v>6987</v>
      </c>
      <c r="B3974" s="26">
        <v>41877</v>
      </c>
    </row>
    <row r="3975" spans="1:3">
      <c r="A3975" s="26" t="s">
        <v>6988</v>
      </c>
      <c r="B3975" s="26">
        <v>41877</v>
      </c>
    </row>
    <row r="3976" spans="1:3">
      <c r="A3976" s="26" t="s">
        <v>6989</v>
      </c>
      <c r="B3976" s="26">
        <v>41877</v>
      </c>
      <c r="C3976" s="26">
        <v>70</v>
      </c>
    </row>
    <row r="3977" spans="1:3">
      <c r="A3977" s="26" t="s">
        <v>6990</v>
      </c>
      <c r="B3977" s="26">
        <v>41877</v>
      </c>
    </row>
    <row r="3978" spans="1:3">
      <c r="A3978" s="26" t="s">
        <v>6991</v>
      </c>
      <c r="B3978" s="26">
        <v>41877</v>
      </c>
    </row>
    <row r="3979" spans="1:3">
      <c r="A3979" s="26" t="s">
        <v>6992</v>
      </c>
      <c r="B3979" s="26">
        <v>41877</v>
      </c>
    </row>
    <row r="3980" spans="1:3">
      <c r="A3980" s="26" t="s">
        <v>6993</v>
      </c>
      <c r="B3980" s="26">
        <v>41877</v>
      </c>
    </row>
    <row r="3981" spans="1:3">
      <c r="A3981" s="26" t="s">
        <v>6994</v>
      </c>
      <c r="B3981" s="26">
        <v>41877</v>
      </c>
    </row>
    <row r="3982" spans="1:3">
      <c r="A3982" s="26" t="s">
        <v>6995</v>
      </c>
      <c r="B3982" s="26">
        <v>41877</v>
      </c>
    </row>
    <row r="3983" spans="1:3">
      <c r="A3983" s="26" t="s">
        <v>6996</v>
      </c>
      <c r="B3983" s="26">
        <v>41877</v>
      </c>
    </row>
    <row r="3984" spans="1:3">
      <c r="A3984" s="26" t="s">
        <v>6997</v>
      </c>
      <c r="B3984" s="26">
        <v>41877</v>
      </c>
    </row>
    <row r="3985" spans="1:3">
      <c r="A3985" s="26" t="s">
        <v>6998</v>
      </c>
      <c r="B3985" s="26">
        <v>41877</v>
      </c>
    </row>
    <row r="3986" spans="1:3">
      <c r="A3986" s="26" t="s">
        <v>6999</v>
      </c>
      <c r="B3986" s="26">
        <v>41877</v>
      </c>
    </row>
    <row r="3987" spans="1:3">
      <c r="A3987" s="26" t="s">
        <v>7000</v>
      </c>
      <c r="B3987" s="26">
        <v>41877</v>
      </c>
      <c r="C3987" s="26">
        <v>70</v>
      </c>
    </row>
    <row r="3988" spans="1:3">
      <c r="A3988" s="26" t="s">
        <v>7001</v>
      </c>
      <c r="B3988" s="26">
        <v>41877</v>
      </c>
    </row>
    <row r="3989" spans="1:3">
      <c r="A3989" s="26" t="s">
        <v>7002</v>
      </c>
      <c r="B3989" s="26">
        <v>41877</v>
      </c>
    </row>
    <row r="3990" spans="1:3">
      <c r="A3990" s="26" t="s">
        <v>7003</v>
      </c>
      <c r="B3990" s="26">
        <v>41877</v>
      </c>
    </row>
    <row r="3991" spans="1:3">
      <c r="A3991" s="26" t="s">
        <v>7004</v>
      </c>
      <c r="B3991" s="26">
        <v>41877</v>
      </c>
    </row>
    <row r="3992" spans="1:3">
      <c r="A3992" s="26" t="s">
        <v>7005</v>
      </c>
      <c r="B3992" s="26">
        <v>41877</v>
      </c>
    </row>
    <row r="3993" spans="1:3">
      <c r="A3993" s="26" t="s">
        <v>7006</v>
      </c>
      <c r="B3993" s="26">
        <v>41877</v>
      </c>
    </row>
    <row r="3994" spans="1:3">
      <c r="A3994" s="26" t="s">
        <v>7007</v>
      </c>
      <c r="B3994" s="26">
        <v>41877</v>
      </c>
    </row>
    <row r="3995" spans="1:3">
      <c r="A3995" s="26" t="s">
        <v>7008</v>
      </c>
      <c r="B3995" s="26">
        <v>41877</v>
      </c>
    </row>
    <row r="3996" spans="1:3">
      <c r="A3996" s="26" t="s">
        <v>7009</v>
      </c>
      <c r="B3996" s="26">
        <v>41877</v>
      </c>
    </row>
    <row r="3997" spans="1:3">
      <c r="A3997" s="26" t="s">
        <v>7010</v>
      </c>
      <c r="B3997" s="26">
        <v>41877</v>
      </c>
    </row>
    <row r="3998" spans="1:3">
      <c r="A3998" s="26" t="s">
        <v>7011</v>
      </c>
      <c r="B3998" s="26">
        <v>41877</v>
      </c>
      <c r="C3998" s="26">
        <v>120</v>
      </c>
    </row>
    <row r="3999" spans="1:3">
      <c r="A3999" s="26" t="s">
        <v>7012</v>
      </c>
      <c r="B3999" s="26">
        <v>41877</v>
      </c>
    </row>
    <row r="4000" spans="1:3">
      <c r="A4000" s="26" t="s">
        <v>7013</v>
      </c>
      <c r="B4000" s="26">
        <v>41877</v>
      </c>
    </row>
    <row r="4001" spans="1:3">
      <c r="A4001" s="26" t="s">
        <v>7014</v>
      </c>
      <c r="B4001" s="26">
        <v>41877</v>
      </c>
    </row>
    <row r="4002" spans="1:3">
      <c r="A4002" s="26" t="s">
        <v>7015</v>
      </c>
      <c r="B4002" s="26">
        <v>41877</v>
      </c>
    </row>
    <row r="4003" spans="1:3">
      <c r="A4003" s="26" t="s">
        <v>7016</v>
      </c>
      <c r="B4003" s="26">
        <v>41877</v>
      </c>
    </row>
    <row r="4004" spans="1:3">
      <c r="A4004" s="26" t="s">
        <v>7017</v>
      </c>
      <c r="B4004" s="26">
        <v>41877</v>
      </c>
    </row>
    <row r="4005" spans="1:3">
      <c r="A4005" s="26" t="s">
        <v>7018</v>
      </c>
      <c r="B4005" s="26">
        <v>41877</v>
      </c>
    </row>
    <row r="4006" spans="1:3">
      <c r="A4006" s="26" t="s">
        <v>7019</v>
      </c>
      <c r="B4006" s="26">
        <v>41877</v>
      </c>
    </row>
    <row r="4007" spans="1:3">
      <c r="A4007" s="26" t="s">
        <v>7020</v>
      </c>
      <c r="B4007" s="26">
        <v>41877</v>
      </c>
    </row>
    <row r="4008" spans="1:3">
      <c r="A4008" s="26" t="s">
        <v>7021</v>
      </c>
      <c r="B4008" s="26">
        <v>41877</v>
      </c>
    </row>
    <row r="4009" spans="1:3">
      <c r="A4009" s="26" t="s">
        <v>7022</v>
      </c>
      <c r="B4009" s="26">
        <v>41877</v>
      </c>
      <c r="C4009" s="26">
        <v>120</v>
      </c>
    </row>
    <row r="4010" spans="1:3">
      <c r="A4010" s="26" t="s">
        <v>7023</v>
      </c>
      <c r="B4010" s="26">
        <v>41877</v>
      </c>
    </row>
    <row r="4011" spans="1:3">
      <c r="A4011" s="26" t="s">
        <v>7024</v>
      </c>
      <c r="B4011" s="26">
        <v>41877</v>
      </c>
    </row>
    <row r="4012" spans="1:3">
      <c r="A4012" s="26" t="s">
        <v>7025</v>
      </c>
      <c r="B4012" s="26">
        <v>41877</v>
      </c>
    </row>
    <row r="4013" spans="1:3">
      <c r="A4013" s="26" t="s">
        <v>7026</v>
      </c>
      <c r="B4013" s="26">
        <v>41877</v>
      </c>
    </row>
    <row r="4014" spans="1:3">
      <c r="A4014" s="26" t="s">
        <v>7027</v>
      </c>
      <c r="B4014" s="26">
        <v>41877</v>
      </c>
    </row>
    <row r="4015" spans="1:3">
      <c r="A4015" s="26" t="s">
        <v>7028</v>
      </c>
      <c r="B4015" s="26">
        <v>41877</v>
      </c>
    </row>
    <row r="4016" spans="1:3">
      <c r="A4016" s="26" t="s">
        <v>7029</v>
      </c>
      <c r="B4016" s="26">
        <v>41877</v>
      </c>
    </row>
    <row r="4017" spans="1:3">
      <c r="A4017" s="26" t="s">
        <v>7030</v>
      </c>
      <c r="B4017" s="26">
        <v>41877</v>
      </c>
    </row>
    <row r="4018" spans="1:3">
      <c r="A4018" s="26" t="s">
        <v>7031</v>
      </c>
      <c r="B4018" s="26">
        <v>41877</v>
      </c>
    </row>
    <row r="4019" spans="1:3">
      <c r="A4019" s="26" t="s">
        <v>7032</v>
      </c>
      <c r="B4019" s="26">
        <v>41877</v>
      </c>
    </row>
    <row r="4020" spans="1:3">
      <c r="A4020" s="26" t="s">
        <v>7033</v>
      </c>
      <c r="B4020" s="26">
        <v>41877</v>
      </c>
      <c r="C4020" s="26">
        <v>200</v>
      </c>
    </row>
    <row r="4021" spans="1:3">
      <c r="A4021" s="26" t="s">
        <v>7034</v>
      </c>
      <c r="B4021" s="26">
        <v>41877</v>
      </c>
    </row>
    <row r="4022" spans="1:3">
      <c r="A4022" s="26" t="s">
        <v>7035</v>
      </c>
      <c r="B4022" s="26">
        <v>41877</v>
      </c>
    </row>
    <row r="4023" spans="1:3">
      <c r="A4023" s="26" t="s">
        <v>7036</v>
      </c>
      <c r="B4023" s="26">
        <v>41877</v>
      </c>
    </row>
    <row r="4024" spans="1:3">
      <c r="A4024" s="26" t="s">
        <v>7037</v>
      </c>
      <c r="B4024" s="26">
        <v>41877</v>
      </c>
    </row>
    <row r="4025" spans="1:3">
      <c r="A4025" s="26" t="s">
        <v>7038</v>
      </c>
      <c r="B4025" s="26">
        <v>41877</v>
      </c>
    </row>
    <row r="4026" spans="1:3">
      <c r="A4026" s="26" t="s">
        <v>7039</v>
      </c>
      <c r="B4026" s="26">
        <v>41877</v>
      </c>
    </row>
    <row r="4027" spans="1:3">
      <c r="A4027" s="26" t="s">
        <v>7040</v>
      </c>
      <c r="B4027" s="26">
        <v>41877</v>
      </c>
    </row>
    <row r="4028" spans="1:3">
      <c r="A4028" s="26" t="s">
        <v>7041</v>
      </c>
      <c r="B4028" s="26">
        <v>41877</v>
      </c>
    </row>
    <row r="4029" spans="1:3">
      <c r="A4029" s="26" t="s">
        <v>7042</v>
      </c>
      <c r="B4029" s="26">
        <v>41877</v>
      </c>
    </row>
    <row r="4030" spans="1:3">
      <c r="A4030" s="26" t="s">
        <v>7043</v>
      </c>
      <c r="B4030" s="26">
        <v>41877</v>
      </c>
    </row>
    <row r="4031" spans="1:3">
      <c r="A4031" s="26" t="s">
        <v>7044</v>
      </c>
      <c r="B4031" s="26">
        <v>41877</v>
      </c>
      <c r="C4031" s="26">
        <v>200</v>
      </c>
    </row>
    <row r="4032" spans="1:3">
      <c r="A4032" s="26" t="s">
        <v>7045</v>
      </c>
      <c r="B4032" s="26">
        <v>41877</v>
      </c>
    </row>
    <row r="4033" spans="1:3">
      <c r="A4033" s="26" t="s">
        <v>7046</v>
      </c>
      <c r="B4033" s="26">
        <v>41877</v>
      </c>
    </row>
    <row r="4034" spans="1:3">
      <c r="A4034" s="26" t="s">
        <v>7047</v>
      </c>
      <c r="B4034" s="26">
        <v>41877</v>
      </c>
    </row>
    <row r="4035" spans="1:3">
      <c r="A4035" s="26" t="s">
        <v>7048</v>
      </c>
      <c r="B4035" s="26">
        <v>41877</v>
      </c>
    </row>
    <row r="4036" spans="1:3">
      <c r="A4036" s="26" t="s">
        <v>7049</v>
      </c>
      <c r="B4036" s="26">
        <v>41877</v>
      </c>
    </row>
    <row r="4037" spans="1:3">
      <c r="A4037" s="26" t="s">
        <v>7050</v>
      </c>
      <c r="B4037" s="26">
        <v>41877</v>
      </c>
    </row>
    <row r="4038" spans="1:3">
      <c r="A4038" s="26" t="s">
        <v>7051</v>
      </c>
      <c r="B4038" s="26">
        <v>41877</v>
      </c>
    </row>
    <row r="4039" spans="1:3">
      <c r="A4039" s="26" t="s">
        <v>7052</v>
      </c>
      <c r="B4039" s="26">
        <v>41877</v>
      </c>
    </row>
    <row r="4040" spans="1:3">
      <c r="A4040" s="26" t="s">
        <v>7053</v>
      </c>
      <c r="B4040" s="26">
        <v>41877</v>
      </c>
    </row>
    <row r="4041" spans="1:3">
      <c r="A4041" s="26" t="s">
        <v>7054</v>
      </c>
      <c r="B4041" s="26">
        <v>41877</v>
      </c>
    </row>
    <row r="4042" spans="1:3">
      <c r="A4042" s="26" t="s">
        <v>7055</v>
      </c>
      <c r="B4042" s="26">
        <v>41877</v>
      </c>
      <c r="C4042" s="26">
        <v>200</v>
      </c>
    </row>
    <row r="4043" spans="1:3">
      <c r="A4043" s="26" t="s">
        <v>7056</v>
      </c>
      <c r="B4043" s="26">
        <v>41877</v>
      </c>
    </row>
    <row r="4044" spans="1:3">
      <c r="A4044" s="26" t="s">
        <v>7057</v>
      </c>
      <c r="B4044" s="26">
        <v>41877</v>
      </c>
    </row>
    <row r="4045" spans="1:3">
      <c r="A4045" s="26" t="s">
        <v>7058</v>
      </c>
      <c r="B4045" s="26">
        <v>41877</v>
      </c>
    </row>
    <row r="4046" spans="1:3">
      <c r="A4046" s="26" t="s">
        <v>7059</v>
      </c>
      <c r="B4046" s="26">
        <v>41877</v>
      </c>
    </row>
    <row r="4047" spans="1:3">
      <c r="A4047" s="26" t="s">
        <v>7060</v>
      </c>
      <c r="B4047" s="26">
        <v>41877</v>
      </c>
    </row>
    <row r="4048" spans="1:3">
      <c r="A4048" s="26" t="s">
        <v>7061</v>
      </c>
      <c r="B4048" s="26">
        <v>41877</v>
      </c>
    </row>
    <row r="4049" spans="1:3">
      <c r="A4049" s="26" t="s">
        <v>7062</v>
      </c>
      <c r="B4049" s="26">
        <v>41877</v>
      </c>
    </row>
    <row r="4050" spans="1:3">
      <c r="A4050" s="26" t="s">
        <v>7063</v>
      </c>
      <c r="B4050" s="26">
        <v>41877</v>
      </c>
    </row>
    <row r="4051" spans="1:3">
      <c r="A4051" s="26" t="s">
        <v>7064</v>
      </c>
      <c r="B4051" s="26">
        <v>41877</v>
      </c>
    </row>
    <row r="4052" spans="1:3">
      <c r="A4052" s="26" t="s">
        <v>7065</v>
      </c>
      <c r="B4052" s="26">
        <v>41877</v>
      </c>
    </row>
    <row r="4053" spans="1:3">
      <c r="A4053" s="26" t="s">
        <v>7066</v>
      </c>
      <c r="B4053" s="26">
        <v>41877</v>
      </c>
      <c r="C4053" s="26">
        <v>200</v>
      </c>
    </row>
    <row r="4054" spans="1:3">
      <c r="A4054" s="26" t="s">
        <v>7067</v>
      </c>
      <c r="B4054" s="26">
        <v>41877</v>
      </c>
    </row>
    <row r="4055" spans="1:3">
      <c r="A4055" s="26" t="s">
        <v>7068</v>
      </c>
      <c r="B4055" s="26">
        <v>41877</v>
      </c>
    </row>
    <row r="4056" spans="1:3">
      <c r="A4056" s="26" t="s">
        <v>7069</v>
      </c>
      <c r="B4056" s="26">
        <v>41877</v>
      </c>
    </row>
    <row r="4057" spans="1:3">
      <c r="A4057" s="26" t="s">
        <v>7070</v>
      </c>
      <c r="B4057" s="26">
        <v>41877</v>
      </c>
    </row>
    <row r="4058" spans="1:3">
      <c r="A4058" s="26" t="s">
        <v>7071</v>
      </c>
      <c r="B4058" s="26">
        <v>41877</v>
      </c>
    </row>
    <row r="4059" spans="1:3">
      <c r="A4059" s="26" t="s">
        <v>7072</v>
      </c>
      <c r="B4059" s="26">
        <v>41877</v>
      </c>
    </row>
    <row r="4060" spans="1:3">
      <c r="A4060" s="26" t="s">
        <v>7073</v>
      </c>
      <c r="B4060" s="26">
        <v>41877</v>
      </c>
    </row>
    <row r="4061" spans="1:3">
      <c r="A4061" s="26" t="s">
        <v>7074</v>
      </c>
      <c r="B4061" s="26">
        <v>41877</v>
      </c>
    </row>
    <row r="4062" spans="1:3">
      <c r="A4062" s="26" t="s">
        <v>7075</v>
      </c>
      <c r="B4062" s="26">
        <v>41877</v>
      </c>
    </row>
    <row r="4063" spans="1:3">
      <c r="A4063" s="26" t="s">
        <v>7076</v>
      </c>
      <c r="B4063" s="26">
        <v>41877</v>
      </c>
    </row>
    <row r="4064" spans="1:3">
      <c r="A4064" s="26" t="s">
        <v>8738</v>
      </c>
      <c r="B4064" s="26">
        <v>41877</v>
      </c>
      <c r="C4064" s="26">
        <v>1199</v>
      </c>
    </row>
    <row r="4065" spans="1:3">
      <c r="A4065" s="26" t="s">
        <v>8739</v>
      </c>
      <c r="B4065" s="26">
        <v>41877</v>
      </c>
    </row>
    <row r="4066" spans="1:3">
      <c r="A4066" s="26" t="s">
        <v>8740</v>
      </c>
      <c r="B4066" s="26">
        <v>41877</v>
      </c>
    </row>
    <row r="4067" spans="1:3">
      <c r="A4067" s="26" t="s">
        <v>8741</v>
      </c>
      <c r="B4067" s="26">
        <v>41877</v>
      </c>
    </row>
    <row r="4068" spans="1:3">
      <c r="A4068" s="26" t="s">
        <v>8742</v>
      </c>
      <c r="B4068" s="26">
        <v>41877</v>
      </c>
    </row>
    <row r="4069" spans="1:3">
      <c r="A4069" s="26" t="s">
        <v>8743</v>
      </c>
      <c r="B4069" s="26">
        <v>41877</v>
      </c>
    </row>
    <row r="4070" spans="1:3">
      <c r="A4070" s="26" t="s">
        <v>8744</v>
      </c>
      <c r="B4070" s="26">
        <v>41877</v>
      </c>
    </row>
    <row r="4071" spans="1:3">
      <c r="A4071" s="26" t="s">
        <v>8745</v>
      </c>
      <c r="B4071" s="26">
        <v>41877</v>
      </c>
    </row>
    <row r="4072" spans="1:3">
      <c r="A4072" s="26" t="s">
        <v>8746</v>
      </c>
      <c r="B4072" s="26">
        <v>41877</v>
      </c>
    </row>
    <row r="4073" spans="1:3">
      <c r="A4073" s="26" t="s">
        <v>8747</v>
      </c>
      <c r="B4073" s="26">
        <v>41877</v>
      </c>
    </row>
    <row r="4074" spans="1:3">
      <c r="A4074" s="26" t="s">
        <v>8748</v>
      </c>
      <c r="B4074" s="26">
        <v>41877</v>
      </c>
    </row>
    <row r="4075" spans="1:3">
      <c r="A4075" s="26" t="s">
        <v>8749</v>
      </c>
      <c r="B4075" s="26">
        <v>41877</v>
      </c>
      <c r="C4075" s="26">
        <v>1200</v>
      </c>
    </row>
    <row r="4076" spans="1:3">
      <c r="A4076" s="26" t="s">
        <v>8750</v>
      </c>
      <c r="B4076" s="26">
        <v>41877</v>
      </c>
    </row>
    <row r="4077" spans="1:3">
      <c r="A4077" s="26" t="s">
        <v>8751</v>
      </c>
      <c r="B4077" s="26">
        <v>41877</v>
      </c>
    </row>
    <row r="4078" spans="1:3">
      <c r="A4078" s="26" t="s">
        <v>8752</v>
      </c>
      <c r="B4078" s="26">
        <v>41877</v>
      </c>
    </row>
    <row r="4079" spans="1:3">
      <c r="A4079" s="26" t="s">
        <v>8753</v>
      </c>
      <c r="B4079" s="26">
        <v>41877</v>
      </c>
    </row>
    <row r="4080" spans="1:3">
      <c r="A4080" s="26" t="s">
        <v>8754</v>
      </c>
      <c r="B4080" s="26">
        <v>41877</v>
      </c>
    </row>
    <row r="4081" spans="1:3">
      <c r="A4081" s="26" t="s">
        <v>8755</v>
      </c>
      <c r="B4081" s="26">
        <v>41877</v>
      </c>
    </row>
    <row r="4082" spans="1:3">
      <c r="A4082" s="26" t="s">
        <v>8756</v>
      </c>
      <c r="B4082" s="26">
        <v>41877</v>
      </c>
    </row>
    <row r="4083" spans="1:3">
      <c r="A4083" s="26" t="s">
        <v>8757</v>
      </c>
      <c r="B4083" s="26">
        <v>41877</v>
      </c>
    </row>
    <row r="4084" spans="1:3">
      <c r="A4084" s="26" t="s">
        <v>8758</v>
      </c>
      <c r="B4084" s="26">
        <v>41877</v>
      </c>
    </row>
    <row r="4085" spans="1:3">
      <c r="A4085" s="26" t="s">
        <v>8759</v>
      </c>
      <c r="B4085" s="26">
        <v>41877</v>
      </c>
    </row>
    <row r="4086" spans="1:3">
      <c r="A4086" s="26" t="s">
        <v>8760</v>
      </c>
      <c r="B4086" s="26">
        <v>41877</v>
      </c>
      <c r="C4086" s="26">
        <v>1199</v>
      </c>
    </row>
    <row r="4087" spans="1:3">
      <c r="A4087" s="26" t="s">
        <v>8761</v>
      </c>
      <c r="B4087" s="26">
        <v>41877</v>
      </c>
    </row>
    <row r="4088" spans="1:3">
      <c r="A4088" s="26" t="s">
        <v>8762</v>
      </c>
      <c r="B4088" s="26">
        <v>41877</v>
      </c>
    </row>
    <row r="4089" spans="1:3">
      <c r="A4089" s="26" t="s">
        <v>8763</v>
      </c>
      <c r="B4089" s="26">
        <v>41877</v>
      </c>
    </row>
    <row r="4090" spans="1:3">
      <c r="A4090" s="26" t="s">
        <v>8764</v>
      </c>
      <c r="B4090" s="26">
        <v>41877</v>
      </c>
    </row>
    <row r="4091" spans="1:3">
      <c r="A4091" s="26" t="s">
        <v>8765</v>
      </c>
      <c r="B4091" s="26">
        <v>41877</v>
      </c>
    </row>
    <row r="4092" spans="1:3">
      <c r="A4092" s="26" t="s">
        <v>8766</v>
      </c>
      <c r="B4092" s="26">
        <v>41877</v>
      </c>
    </row>
    <row r="4093" spans="1:3">
      <c r="A4093" s="26" t="s">
        <v>8767</v>
      </c>
      <c r="B4093" s="26">
        <v>41877</v>
      </c>
    </row>
    <row r="4094" spans="1:3">
      <c r="A4094" s="26" t="s">
        <v>8768</v>
      </c>
      <c r="B4094" s="26">
        <v>41877</v>
      </c>
    </row>
    <row r="4095" spans="1:3">
      <c r="A4095" s="26" t="s">
        <v>8769</v>
      </c>
      <c r="B4095" s="26">
        <v>41877</v>
      </c>
    </row>
    <row r="4096" spans="1:3">
      <c r="A4096" s="26" t="s">
        <v>8770</v>
      </c>
      <c r="B4096" s="26">
        <v>41877</v>
      </c>
    </row>
    <row r="4097" spans="1:3">
      <c r="A4097" s="26" t="s">
        <v>8771</v>
      </c>
      <c r="B4097" s="26">
        <v>41877</v>
      </c>
      <c r="C4097" s="26">
        <v>1200</v>
      </c>
    </row>
    <row r="4098" spans="1:3">
      <c r="A4098" s="26" t="s">
        <v>8772</v>
      </c>
      <c r="B4098" s="26">
        <v>41877</v>
      </c>
    </row>
    <row r="4099" spans="1:3">
      <c r="A4099" s="26" t="s">
        <v>8773</v>
      </c>
      <c r="B4099" s="26">
        <v>41877</v>
      </c>
    </row>
    <row r="4100" spans="1:3">
      <c r="A4100" s="26" t="s">
        <v>8774</v>
      </c>
      <c r="B4100" s="26">
        <v>41877</v>
      </c>
    </row>
    <row r="4101" spans="1:3">
      <c r="A4101" s="26" t="s">
        <v>8775</v>
      </c>
      <c r="B4101" s="26">
        <v>41877</v>
      </c>
    </row>
    <row r="4102" spans="1:3">
      <c r="A4102" s="26" t="s">
        <v>8776</v>
      </c>
      <c r="B4102" s="26">
        <v>41877</v>
      </c>
    </row>
    <row r="4103" spans="1:3">
      <c r="A4103" s="26" t="s">
        <v>8777</v>
      </c>
      <c r="B4103" s="26">
        <v>41877</v>
      </c>
    </row>
    <row r="4104" spans="1:3">
      <c r="A4104" s="26" t="s">
        <v>8778</v>
      </c>
      <c r="B4104" s="26">
        <v>41877</v>
      </c>
    </row>
    <row r="4105" spans="1:3">
      <c r="A4105" s="26" t="s">
        <v>8779</v>
      </c>
      <c r="B4105" s="26">
        <v>41877</v>
      </c>
    </row>
    <row r="4106" spans="1:3">
      <c r="A4106" s="26" t="s">
        <v>8780</v>
      </c>
      <c r="B4106" s="26">
        <v>41877</v>
      </c>
    </row>
    <row r="4107" spans="1:3">
      <c r="A4107" s="26" t="s">
        <v>8781</v>
      </c>
      <c r="B4107" s="26">
        <v>41877</v>
      </c>
    </row>
    <row r="4108" spans="1:3">
      <c r="A4108" s="26" t="s">
        <v>8782</v>
      </c>
      <c r="B4108" s="26">
        <v>41877</v>
      </c>
      <c r="C4108" s="26">
        <v>1200</v>
      </c>
    </row>
    <row r="4109" spans="1:3">
      <c r="A4109" s="26" t="s">
        <v>8783</v>
      </c>
      <c r="B4109" s="26">
        <v>41877</v>
      </c>
    </row>
    <row r="4110" spans="1:3">
      <c r="A4110" s="26" t="s">
        <v>8784</v>
      </c>
      <c r="B4110" s="26">
        <v>41877</v>
      </c>
    </row>
    <row r="4111" spans="1:3">
      <c r="A4111" s="26" t="s">
        <v>8785</v>
      </c>
      <c r="B4111" s="26">
        <v>41877</v>
      </c>
    </row>
    <row r="4112" spans="1:3">
      <c r="A4112" s="26" t="s">
        <v>8786</v>
      </c>
      <c r="B4112" s="26">
        <v>41877</v>
      </c>
    </row>
    <row r="4113" spans="1:3">
      <c r="A4113" s="26" t="s">
        <v>8787</v>
      </c>
      <c r="B4113" s="26">
        <v>41877</v>
      </c>
    </row>
    <row r="4114" spans="1:3">
      <c r="A4114" s="26" t="s">
        <v>8788</v>
      </c>
      <c r="B4114" s="26">
        <v>41877</v>
      </c>
    </row>
    <row r="4115" spans="1:3">
      <c r="A4115" s="26" t="s">
        <v>8789</v>
      </c>
      <c r="B4115" s="26">
        <v>41877</v>
      </c>
    </row>
    <row r="4116" spans="1:3">
      <c r="A4116" s="26" t="s">
        <v>8790</v>
      </c>
      <c r="B4116" s="26">
        <v>41877</v>
      </c>
    </row>
    <row r="4117" spans="1:3">
      <c r="A4117" s="26" t="s">
        <v>8791</v>
      </c>
      <c r="B4117" s="26">
        <v>41877</v>
      </c>
    </row>
    <row r="4118" spans="1:3">
      <c r="A4118" s="26" t="s">
        <v>8792</v>
      </c>
      <c r="B4118" s="26">
        <v>41877</v>
      </c>
    </row>
    <row r="4119" spans="1:3">
      <c r="A4119" s="26" t="s">
        <v>7077</v>
      </c>
      <c r="B4119" s="26">
        <v>41878</v>
      </c>
    </row>
    <row r="4120" spans="1:3">
      <c r="A4120" s="26" t="s">
        <v>7078</v>
      </c>
      <c r="B4120" s="26">
        <v>41878</v>
      </c>
    </row>
    <row r="4121" spans="1:3">
      <c r="A4121" s="26" t="s">
        <v>7079</v>
      </c>
      <c r="B4121" s="26">
        <v>41878</v>
      </c>
    </row>
    <row r="4122" spans="1:3">
      <c r="A4122" s="26" t="s">
        <v>7080</v>
      </c>
      <c r="B4122" s="26">
        <v>41878</v>
      </c>
    </row>
    <row r="4123" spans="1:3">
      <c r="A4123" s="26" t="s">
        <v>7081</v>
      </c>
      <c r="B4123" s="26">
        <v>41878</v>
      </c>
      <c r="C4123" s="26">
        <v>1996</v>
      </c>
    </row>
    <row r="4124" spans="1:3">
      <c r="A4124" s="26" t="s">
        <v>7082</v>
      </c>
      <c r="B4124" s="26">
        <v>41878</v>
      </c>
    </row>
    <row r="4125" spans="1:3">
      <c r="A4125" s="26" t="s">
        <v>7083</v>
      </c>
      <c r="B4125" s="26">
        <v>41878</v>
      </c>
      <c r="C4125" s="26">
        <v>2000</v>
      </c>
    </row>
    <row r="4126" spans="1:3">
      <c r="A4126" s="26" t="s">
        <v>7084</v>
      </c>
      <c r="B4126" s="26">
        <v>41878</v>
      </c>
    </row>
    <row r="4127" spans="1:3">
      <c r="A4127" s="26" t="s">
        <v>7085</v>
      </c>
      <c r="B4127" s="26">
        <v>41878</v>
      </c>
    </row>
    <row r="4128" spans="1:3">
      <c r="A4128" s="26" t="s">
        <v>7086</v>
      </c>
      <c r="B4128" s="26">
        <v>41878</v>
      </c>
    </row>
    <row r="4129" spans="1:3">
      <c r="A4129" s="26" t="s">
        <v>7087</v>
      </c>
      <c r="B4129" s="26">
        <v>41878</v>
      </c>
    </row>
    <row r="4130" spans="1:3">
      <c r="A4130" s="26" t="s">
        <v>7088</v>
      </c>
      <c r="B4130" s="26">
        <v>41878</v>
      </c>
      <c r="C4130" s="26">
        <v>1199</v>
      </c>
    </row>
    <row r="4131" spans="1:3">
      <c r="A4131" s="26" t="s">
        <v>7089</v>
      </c>
      <c r="B4131" s="26">
        <v>41878</v>
      </c>
    </row>
    <row r="4132" spans="1:3">
      <c r="A4132" s="26" t="s">
        <v>7090</v>
      </c>
      <c r="B4132" s="26">
        <v>41878</v>
      </c>
    </row>
    <row r="4133" spans="1:3">
      <c r="A4133" s="26" t="s">
        <v>7091</v>
      </c>
      <c r="B4133" s="26">
        <v>41878</v>
      </c>
    </row>
    <row r="4134" spans="1:3">
      <c r="A4134" s="26" t="s">
        <v>7092</v>
      </c>
      <c r="B4134" s="26">
        <v>41878</v>
      </c>
    </row>
    <row r="4135" spans="1:3">
      <c r="A4135" s="26" t="s">
        <v>7093</v>
      </c>
      <c r="B4135" s="26">
        <v>41878</v>
      </c>
    </row>
    <row r="4136" spans="1:3">
      <c r="A4136" s="26" t="s">
        <v>7094</v>
      </c>
      <c r="B4136" s="26">
        <v>41878</v>
      </c>
    </row>
    <row r="4137" spans="1:3">
      <c r="A4137" s="26" t="s">
        <v>7095</v>
      </c>
      <c r="B4137" s="26">
        <v>41878</v>
      </c>
    </row>
    <row r="4138" spans="1:3">
      <c r="A4138" s="26" t="s">
        <v>7096</v>
      </c>
      <c r="B4138" s="26">
        <v>41878</v>
      </c>
    </row>
    <row r="4139" spans="1:3">
      <c r="A4139" s="26" t="s">
        <v>7097</v>
      </c>
      <c r="B4139" s="26">
        <v>41878</v>
      </c>
    </row>
    <row r="4140" spans="1:3">
      <c r="A4140" s="26" t="s">
        <v>7098</v>
      </c>
      <c r="B4140" s="26">
        <v>41878</v>
      </c>
    </row>
    <row r="4141" spans="1:3">
      <c r="A4141" s="26" t="s">
        <v>7099</v>
      </c>
      <c r="B4141" s="26">
        <v>41878</v>
      </c>
      <c r="C4141" s="26">
        <v>998</v>
      </c>
    </row>
    <row r="4142" spans="1:3">
      <c r="A4142" s="26" t="s">
        <v>7100</v>
      </c>
      <c r="B4142" s="26">
        <v>41878</v>
      </c>
    </row>
    <row r="4143" spans="1:3">
      <c r="A4143" s="26" t="s">
        <v>7101</v>
      </c>
      <c r="B4143" s="26">
        <v>41878</v>
      </c>
    </row>
    <row r="4144" spans="1:3">
      <c r="A4144" s="26" t="s">
        <v>7102</v>
      </c>
      <c r="B4144" s="26">
        <v>41878</v>
      </c>
    </row>
    <row r="4145" spans="1:3">
      <c r="A4145" s="26" t="s">
        <v>7103</v>
      </c>
      <c r="B4145" s="26">
        <v>41878</v>
      </c>
    </row>
    <row r="4146" spans="1:3">
      <c r="A4146" s="26" t="s">
        <v>7104</v>
      </c>
      <c r="B4146" s="26">
        <v>41878</v>
      </c>
    </row>
    <row r="4147" spans="1:3">
      <c r="A4147" s="26" t="s">
        <v>7105</v>
      </c>
      <c r="B4147" s="26">
        <v>41878</v>
      </c>
    </row>
    <row r="4148" spans="1:3">
      <c r="A4148" s="26" t="s">
        <v>7106</v>
      </c>
      <c r="B4148" s="26">
        <v>41878</v>
      </c>
    </row>
    <row r="4149" spans="1:3">
      <c r="A4149" s="26" t="s">
        <v>7107</v>
      </c>
      <c r="B4149" s="26">
        <v>41878</v>
      </c>
    </row>
    <row r="4150" spans="1:3">
      <c r="A4150" s="26" t="s">
        <v>7108</v>
      </c>
      <c r="B4150" s="26">
        <v>41878</v>
      </c>
    </row>
    <row r="4151" spans="1:3">
      <c r="A4151" s="26" t="s">
        <v>7109</v>
      </c>
      <c r="B4151" s="26">
        <v>41878</v>
      </c>
    </row>
    <row r="4152" spans="1:3">
      <c r="A4152" s="26" t="s">
        <v>7110</v>
      </c>
      <c r="B4152" s="26">
        <v>41878</v>
      </c>
      <c r="C4152" s="26">
        <v>1000</v>
      </c>
    </row>
    <row r="4153" spans="1:3">
      <c r="A4153" s="26" t="s">
        <v>7111</v>
      </c>
      <c r="B4153" s="26">
        <v>41878</v>
      </c>
    </row>
    <row r="4154" spans="1:3">
      <c r="A4154" s="26" t="s">
        <v>7112</v>
      </c>
      <c r="B4154" s="26">
        <v>41878</v>
      </c>
    </row>
    <row r="4155" spans="1:3">
      <c r="A4155" s="26" t="s">
        <v>7113</v>
      </c>
      <c r="B4155" s="26">
        <v>41878</v>
      </c>
    </row>
    <row r="4156" spans="1:3">
      <c r="A4156" s="26" t="s">
        <v>7114</v>
      </c>
      <c r="B4156" s="26">
        <v>41878</v>
      </c>
    </row>
    <row r="4157" spans="1:3">
      <c r="A4157" s="26" t="s">
        <v>7115</v>
      </c>
      <c r="B4157" s="26">
        <v>41878</v>
      </c>
    </row>
    <row r="4158" spans="1:3">
      <c r="A4158" s="26" t="s">
        <v>7116</v>
      </c>
      <c r="B4158" s="26">
        <v>41878</v>
      </c>
    </row>
    <row r="4159" spans="1:3">
      <c r="A4159" s="26" t="s">
        <v>7117</v>
      </c>
      <c r="B4159" s="26">
        <v>41878</v>
      </c>
    </row>
    <row r="4160" spans="1:3">
      <c r="A4160" s="26" t="s">
        <v>7118</v>
      </c>
      <c r="B4160" s="26">
        <v>41878</v>
      </c>
    </row>
    <row r="4161" spans="1:3">
      <c r="A4161" s="26" t="s">
        <v>7119</v>
      </c>
      <c r="B4161" s="26">
        <v>41878</v>
      </c>
    </row>
    <row r="4162" spans="1:3">
      <c r="A4162" s="26" t="s">
        <v>7120</v>
      </c>
      <c r="B4162" s="26">
        <v>41878</v>
      </c>
    </row>
    <row r="4163" spans="1:3">
      <c r="A4163" s="26" t="s">
        <v>7121</v>
      </c>
      <c r="B4163" s="26">
        <v>41878</v>
      </c>
      <c r="C4163" s="26">
        <v>2000</v>
      </c>
    </row>
    <row r="4164" spans="1:3">
      <c r="A4164" s="26" t="s">
        <v>7122</v>
      </c>
      <c r="B4164" s="26">
        <v>41878</v>
      </c>
    </row>
    <row r="4165" spans="1:3">
      <c r="A4165" s="26" t="s">
        <v>7123</v>
      </c>
      <c r="B4165" s="26">
        <v>41878</v>
      </c>
    </row>
    <row r="4166" spans="1:3">
      <c r="A4166" s="26" t="s">
        <v>7124</v>
      </c>
      <c r="B4166" s="26">
        <v>41878</v>
      </c>
    </row>
    <row r="4167" spans="1:3">
      <c r="A4167" s="26" t="s">
        <v>7125</v>
      </c>
      <c r="B4167" s="26">
        <v>41878</v>
      </c>
    </row>
    <row r="4168" spans="1:3">
      <c r="A4168" s="26" t="s">
        <v>7126</v>
      </c>
      <c r="B4168" s="26">
        <v>41878</v>
      </c>
    </row>
    <row r="4169" spans="1:3">
      <c r="A4169" s="26" t="s">
        <v>7127</v>
      </c>
      <c r="B4169" s="26">
        <v>41878</v>
      </c>
    </row>
    <row r="4170" spans="1:3">
      <c r="A4170" s="26" t="s">
        <v>7128</v>
      </c>
      <c r="B4170" s="26">
        <v>41878</v>
      </c>
    </row>
    <row r="4171" spans="1:3">
      <c r="A4171" s="26" t="s">
        <v>7129</v>
      </c>
      <c r="B4171" s="26">
        <v>41878</v>
      </c>
    </row>
    <row r="4172" spans="1:3">
      <c r="A4172" s="26" t="s">
        <v>7130</v>
      </c>
      <c r="B4172" s="26">
        <v>41878</v>
      </c>
    </row>
    <row r="4173" spans="1:3">
      <c r="A4173" s="26" t="s">
        <v>7131</v>
      </c>
      <c r="B4173" s="26">
        <v>41878</v>
      </c>
    </row>
    <row r="4174" spans="1:3">
      <c r="A4174" s="26" t="s">
        <v>7132</v>
      </c>
      <c r="B4174" s="26">
        <v>41878</v>
      </c>
      <c r="C4174" s="26">
        <v>2000</v>
      </c>
    </row>
    <row r="4175" spans="1:3">
      <c r="A4175" s="26" t="s">
        <v>7133</v>
      </c>
      <c r="B4175" s="26">
        <v>41878</v>
      </c>
    </row>
    <row r="4176" spans="1:3">
      <c r="A4176" s="26" t="s">
        <v>7134</v>
      </c>
      <c r="B4176" s="26">
        <v>41878</v>
      </c>
    </row>
    <row r="4177" spans="1:3">
      <c r="A4177" s="26" t="s">
        <v>7135</v>
      </c>
      <c r="B4177" s="26">
        <v>41878</v>
      </c>
    </row>
    <row r="4178" spans="1:3">
      <c r="A4178" s="26" t="s">
        <v>7136</v>
      </c>
      <c r="B4178" s="26">
        <v>41878</v>
      </c>
    </row>
    <row r="4179" spans="1:3">
      <c r="A4179" s="26" t="s">
        <v>7137</v>
      </c>
      <c r="B4179" s="26">
        <v>41878</v>
      </c>
    </row>
    <row r="4180" spans="1:3">
      <c r="A4180" s="26" t="s">
        <v>7138</v>
      </c>
      <c r="B4180" s="26">
        <v>41878</v>
      </c>
    </row>
    <row r="4181" spans="1:3">
      <c r="A4181" s="26" t="s">
        <v>7139</v>
      </c>
      <c r="B4181" s="26">
        <v>41878</v>
      </c>
    </row>
    <row r="4182" spans="1:3">
      <c r="A4182" s="26" t="s">
        <v>7140</v>
      </c>
      <c r="B4182" s="26">
        <v>41878</v>
      </c>
    </row>
    <row r="4183" spans="1:3">
      <c r="A4183" s="26" t="s">
        <v>7141</v>
      </c>
      <c r="B4183" s="26">
        <v>41878</v>
      </c>
    </row>
    <row r="4184" spans="1:3">
      <c r="A4184" s="26" t="s">
        <v>7142</v>
      </c>
      <c r="B4184" s="26">
        <v>41878</v>
      </c>
    </row>
    <row r="4185" spans="1:3">
      <c r="A4185" s="26" t="s">
        <v>7143</v>
      </c>
      <c r="B4185" s="26">
        <v>41878</v>
      </c>
      <c r="C4185" s="26">
        <v>999</v>
      </c>
    </row>
    <row r="4186" spans="1:3">
      <c r="A4186" s="26" t="s">
        <v>7144</v>
      </c>
      <c r="B4186" s="26">
        <v>41878</v>
      </c>
    </row>
    <row r="4187" spans="1:3">
      <c r="A4187" s="26" t="s">
        <v>7145</v>
      </c>
      <c r="B4187" s="26">
        <v>41878</v>
      </c>
    </row>
    <row r="4188" spans="1:3">
      <c r="A4188" s="26" t="s">
        <v>7146</v>
      </c>
      <c r="B4188" s="26">
        <v>41878</v>
      </c>
    </row>
    <row r="4189" spans="1:3">
      <c r="A4189" s="26" t="s">
        <v>7147</v>
      </c>
      <c r="B4189" s="26">
        <v>41878</v>
      </c>
    </row>
    <row r="4190" spans="1:3">
      <c r="A4190" s="26" t="s">
        <v>7148</v>
      </c>
      <c r="B4190" s="26">
        <v>41878</v>
      </c>
    </row>
    <row r="4191" spans="1:3">
      <c r="A4191" s="26" t="s">
        <v>7149</v>
      </c>
      <c r="B4191" s="26">
        <v>41878</v>
      </c>
    </row>
    <row r="4192" spans="1:3">
      <c r="A4192" s="26" t="s">
        <v>7150</v>
      </c>
      <c r="B4192" s="26">
        <v>41878</v>
      </c>
    </row>
    <row r="4193" spans="1:3">
      <c r="A4193" s="26" t="s">
        <v>7151</v>
      </c>
      <c r="B4193" s="26">
        <v>41878</v>
      </c>
    </row>
    <row r="4194" spans="1:3">
      <c r="A4194" s="26" t="s">
        <v>7152</v>
      </c>
      <c r="B4194" s="26">
        <v>41878</v>
      </c>
    </row>
    <row r="4195" spans="1:3">
      <c r="A4195" s="26" t="s">
        <v>7153</v>
      </c>
      <c r="B4195" s="26">
        <v>41878</v>
      </c>
    </row>
    <row r="4196" spans="1:3">
      <c r="A4196" s="26" t="s">
        <v>7154</v>
      </c>
      <c r="B4196" s="26">
        <v>41878</v>
      </c>
      <c r="C4196" s="26">
        <v>798</v>
      </c>
    </row>
    <row r="4197" spans="1:3">
      <c r="A4197" s="26" t="s">
        <v>7155</v>
      </c>
      <c r="B4197" s="26">
        <v>41878</v>
      </c>
    </row>
    <row r="4198" spans="1:3">
      <c r="A4198" s="26" t="s">
        <v>7156</v>
      </c>
      <c r="B4198" s="26">
        <v>41878</v>
      </c>
    </row>
    <row r="4199" spans="1:3">
      <c r="A4199" s="26" t="s">
        <v>7157</v>
      </c>
      <c r="B4199" s="26">
        <v>41878</v>
      </c>
    </row>
    <row r="4200" spans="1:3">
      <c r="A4200" s="26" t="s">
        <v>7158</v>
      </c>
      <c r="B4200" s="26">
        <v>41878</v>
      </c>
    </row>
    <row r="4201" spans="1:3">
      <c r="A4201" s="26" t="s">
        <v>7159</v>
      </c>
      <c r="B4201" s="26">
        <v>41878</v>
      </c>
    </row>
    <row r="4202" spans="1:3">
      <c r="A4202" s="26" t="s">
        <v>7160</v>
      </c>
      <c r="B4202" s="26">
        <v>41878</v>
      </c>
    </row>
    <row r="4203" spans="1:3">
      <c r="A4203" s="26" t="s">
        <v>7161</v>
      </c>
      <c r="B4203" s="26">
        <v>41878</v>
      </c>
    </row>
    <row r="4204" spans="1:3">
      <c r="A4204" s="26" t="s">
        <v>7162</v>
      </c>
      <c r="B4204" s="26">
        <v>41878</v>
      </c>
    </row>
    <row r="4205" spans="1:3">
      <c r="A4205" s="26" t="s">
        <v>7163</v>
      </c>
      <c r="B4205" s="26">
        <v>41878</v>
      </c>
    </row>
    <row r="4206" spans="1:3">
      <c r="A4206" s="26" t="s">
        <v>7164</v>
      </c>
      <c r="B4206" s="26">
        <v>41878</v>
      </c>
    </row>
    <row r="4207" spans="1:3">
      <c r="A4207" s="26" t="s">
        <v>7165</v>
      </c>
      <c r="B4207" s="26">
        <v>41878</v>
      </c>
      <c r="C4207" s="26">
        <v>800</v>
      </c>
    </row>
    <row r="4208" spans="1:3">
      <c r="A4208" s="26" t="s">
        <v>7166</v>
      </c>
      <c r="B4208" s="26">
        <v>41878</v>
      </c>
    </row>
    <row r="4209" spans="1:3">
      <c r="A4209" s="26" t="s">
        <v>7167</v>
      </c>
      <c r="B4209" s="26">
        <v>41878</v>
      </c>
    </row>
    <row r="4210" spans="1:3">
      <c r="A4210" s="26" t="s">
        <v>7168</v>
      </c>
      <c r="B4210" s="26">
        <v>41878</v>
      </c>
    </row>
    <row r="4211" spans="1:3">
      <c r="A4211" s="26" t="s">
        <v>7169</v>
      </c>
      <c r="B4211" s="26">
        <v>41878</v>
      </c>
    </row>
    <row r="4212" spans="1:3">
      <c r="A4212" s="26" t="s">
        <v>7170</v>
      </c>
      <c r="B4212" s="26">
        <v>41878</v>
      </c>
    </row>
    <row r="4213" spans="1:3">
      <c r="A4213" s="26" t="s">
        <v>7171</v>
      </c>
      <c r="B4213" s="26">
        <v>41878</v>
      </c>
    </row>
    <row r="4214" spans="1:3">
      <c r="A4214" s="26" t="s">
        <v>7172</v>
      </c>
      <c r="B4214" s="26">
        <v>41878</v>
      </c>
    </row>
    <row r="4215" spans="1:3">
      <c r="A4215" s="26" t="s">
        <v>7173</v>
      </c>
      <c r="B4215" s="26">
        <v>41878</v>
      </c>
    </row>
    <row r="4216" spans="1:3">
      <c r="A4216" s="26" t="s">
        <v>7174</v>
      </c>
      <c r="B4216" s="26">
        <v>41878</v>
      </c>
    </row>
    <row r="4217" spans="1:3">
      <c r="A4217" s="26" t="s">
        <v>7175</v>
      </c>
      <c r="B4217" s="26">
        <v>41878</v>
      </c>
    </row>
    <row r="4218" spans="1:3">
      <c r="A4218" s="26" t="s">
        <v>7176</v>
      </c>
      <c r="B4218" s="26">
        <v>41878</v>
      </c>
      <c r="C4218" s="26">
        <v>800</v>
      </c>
    </row>
    <row r="4219" spans="1:3">
      <c r="A4219" s="26" t="s">
        <v>7177</v>
      </c>
      <c r="B4219" s="26">
        <v>41878</v>
      </c>
    </row>
    <row r="4220" spans="1:3">
      <c r="A4220" s="26" t="s">
        <v>7178</v>
      </c>
      <c r="B4220" s="26">
        <v>41878</v>
      </c>
    </row>
    <row r="4221" spans="1:3">
      <c r="A4221" s="26" t="s">
        <v>7179</v>
      </c>
      <c r="B4221" s="26">
        <v>41878</v>
      </c>
    </row>
    <row r="4222" spans="1:3">
      <c r="A4222" s="26" t="s">
        <v>7180</v>
      </c>
      <c r="B4222" s="26">
        <v>41878</v>
      </c>
    </row>
    <row r="4223" spans="1:3">
      <c r="A4223" s="26" t="s">
        <v>7181</v>
      </c>
      <c r="B4223" s="26">
        <v>41878</v>
      </c>
    </row>
    <row r="4224" spans="1:3">
      <c r="A4224" s="26" t="s">
        <v>7182</v>
      </c>
      <c r="B4224" s="26">
        <v>41878</v>
      </c>
    </row>
    <row r="4225" spans="1:3">
      <c r="A4225" s="26" t="s">
        <v>7183</v>
      </c>
      <c r="B4225" s="26">
        <v>41878</v>
      </c>
    </row>
    <row r="4226" spans="1:3">
      <c r="A4226" s="26" t="s">
        <v>7184</v>
      </c>
      <c r="B4226" s="26">
        <v>41878</v>
      </c>
    </row>
    <row r="4227" spans="1:3">
      <c r="A4227" s="26" t="s">
        <v>7185</v>
      </c>
      <c r="B4227" s="26">
        <v>41878</v>
      </c>
    </row>
    <row r="4228" spans="1:3">
      <c r="A4228" s="26" t="s">
        <v>7186</v>
      </c>
      <c r="B4228" s="26">
        <v>41878</v>
      </c>
    </row>
    <row r="4229" spans="1:3">
      <c r="A4229" s="26" t="s">
        <v>7187</v>
      </c>
      <c r="B4229" s="26">
        <v>41878</v>
      </c>
    </row>
    <row r="4230" spans="1:3">
      <c r="A4230" s="26" t="s">
        <v>7188</v>
      </c>
      <c r="B4230" s="26">
        <v>41878</v>
      </c>
    </row>
    <row r="4231" spans="1:3">
      <c r="A4231" s="26" t="s">
        <v>7189</v>
      </c>
      <c r="B4231" s="26">
        <v>41878</v>
      </c>
      <c r="C4231" s="26">
        <v>1226</v>
      </c>
    </row>
    <row r="4232" spans="1:3">
      <c r="A4232" s="26" t="s">
        <v>7190</v>
      </c>
      <c r="B4232" s="26">
        <v>41878</v>
      </c>
      <c r="C4232" s="26">
        <v>374</v>
      </c>
    </row>
    <row r="4233" spans="1:3">
      <c r="A4233" s="26" t="s">
        <v>7191</v>
      </c>
      <c r="B4233" s="26">
        <v>41878</v>
      </c>
    </row>
    <row r="4234" spans="1:3">
      <c r="A4234" s="26" t="s">
        <v>7192</v>
      </c>
      <c r="B4234" s="26">
        <v>41878</v>
      </c>
    </row>
    <row r="4235" spans="1:3">
      <c r="A4235" s="26" t="s">
        <v>7193</v>
      </c>
      <c r="B4235" s="26">
        <v>41878</v>
      </c>
    </row>
    <row r="4236" spans="1:3">
      <c r="A4236" s="26" t="s">
        <v>7194</v>
      </c>
      <c r="B4236" s="26">
        <v>41878</v>
      </c>
    </row>
    <row r="4237" spans="1:3">
      <c r="A4237" s="26" t="s">
        <v>7195</v>
      </c>
      <c r="B4237" s="26">
        <v>41878</v>
      </c>
    </row>
    <row r="4238" spans="1:3">
      <c r="A4238" s="26" t="s">
        <v>7196</v>
      </c>
      <c r="B4238" s="26">
        <v>41878</v>
      </c>
    </row>
    <row r="4239" spans="1:3">
      <c r="A4239" s="26" t="s">
        <v>7197</v>
      </c>
      <c r="B4239" s="26">
        <v>41878</v>
      </c>
    </row>
    <row r="4240" spans="1:3">
      <c r="A4240" s="26" t="s">
        <v>7198</v>
      </c>
      <c r="B4240" s="26">
        <v>41878</v>
      </c>
      <c r="C4240" s="26">
        <v>800</v>
      </c>
    </row>
    <row r="4241" spans="1:3">
      <c r="A4241" s="26" t="s">
        <v>7199</v>
      </c>
      <c r="B4241" s="26">
        <v>41878</v>
      </c>
    </row>
    <row r="4242" spans="1:3">
      <c r="A4242" s="26" t="s">
        <v>7200</v>
      </c>
      <c r="B4242" s="26">
        <v>41878</v>
      </c>
    </row>
    <row r="4243" spans="1:3">
      <c r="A4243" s="26" t="s">
        <v>7201</v>
      </c>
      <c r="B4243" s="26">
        <v>41878</v>
      </c>
    </row>
    <row r="4244" spans="1:3">
      <c r="A4244" s="26" t="s">
        <v>7202</v>
      </c>
      <c r="B4244" s="26">
        <v>41878</v>
      </c>
    </row>
    <row r="4245" spans="1:3">
      <c r="A4245" s="26" t="s">
        <v>7203</v>
      </c>
      <c r="B4245" s="26">
        <v>41878</v>
      </c>
    </row>
    <row r="4246" spans="1:3">
      <c r="A4246" s="26" t="s">
        <v>7204</v>
      </c>
      <c r="B4246" s="26">
        <v>41878</v>
      </c>
    </row>
    <row r="4247" spans="1:3">
      <c r="A4247" s="26" t="s">
        <v>7205</v>
      </c>
      <c r="B4247" s="26">
        <v>41878</v>
      </c>
    </row>
    <row r="4248" spans="1:3">
      <c r="A4248" s="26" t="s">
        <v>7206</v>
      </c>
      <c r="B4248" s="26">
        <v>41878</v>
      </c>
    </row>
    <row r="4249" spans="1:3">
      <c r="A4249" s="26" t="s">
        <v>7207</v>
      </c>
      <c r="B4249" s="26">
        <v>41878</v>
      </c>
    </row>
    <row r="4250" spans="1:3">
      <c r="A4250" s="26" t="s">
        <v>7208</v>
      </c>
      <c r="B4250" s="26">
        <v>41878</v>
      </c>
    </row>
    <row r="4251" spans="1:3">
      <c r="A4251" s="26" t="s">
        <v>7209</v>
      </c>
      <c r="B4251" s="26">
        <v>41879</v>
      </c>
      <c r="C4251" s="26">
        <v>500</v>
      </c>
    </row>
    <row r="4252" spans="1:3">
      <c r="A4252" s="26" t="s">
        <v>7210</v>
      </c>
      <c r="B4252" s="26">
        <v>41879</v>
      </c>
    </row>
    <row r="4253" spans="1:3">
      <c r="A4253" s="26" t="s">
        <v>7211</v>
      </c>
      <c r="B4253" s="26">
        <v>41879</v>
      </c>
    </row>
    <row r="4254" spans="1:3">
      <c r="A4254" s="26" t="s">
        <v>7212</v>
      </c>
      <c r="B4254" s="26">
        <v>41879</v>
      </c>
    </row>
    <row r="4255" spans="1:3">
      <c r="A4255" s="26" t="s">
        <v>7213</v>
      </c>
      <c r="B4255" s="26">
        <v>41879</v>
      </c>
    </row>
    <row r="4256" spans="1:3">
      <c r="A4256" s="26" t="s">
        <v>7214</v>
      </c>
      <c r="B4256" s="26">
        <v>41879</v>
      </c>
    </row>
    <row r="4257" spans="1:3">
      <c r="A4257" s="26" t="s">
        <v>7215</v>
      </c>
      <c r="B4257" s="26">
        <v>41879</v>
      </c>
    </row>
    <row r="4258" spans="1:3">
      <c r="A4258" s="26" t="s">
        <v>7216</v>
      </c>
      <c r="B4258" s="26">
        <v>41879</v>
      </c>
    </row>
    <row r="4259" spans="1:3">
      <c r="A4259" s="26" t="s">
        <v>7217</v>
      </c>
      <c r="B4259" s="26">
        <v>41879</v>
      </c>
    </row>
    <row r="4260" spans="1:3">
      <c r="A4260" s="26" t="s">
        <v>7218</v>
      </c>
      <c r="B4260" s="26">
        <v>41879</v>
      </c>
    </row>
    <row r="4261" spans="1:3">
      <c r="A4261" s="26" t="s">
        <v>7219</v>
      </c>
      <c r="B4261" s="26">
        <v>41879</v>
      </c>
    </row>
    <row r="4262" spans="1:3">
      <c r="A4262" s="26" t="s">
        <v>7220</v>
      </c>
      <c r="B4262" s="26">
        <v>41879</v>
      </c>
      <c r="C4262" s="26">
        <v>300</v>
      </c>
    </row>
    <row r="4263" spans="1:3">
      <c r="A4263" s="26" t="s">
        <v>7221</v>
      </c>
      <c r="B4263" s="26">
        <v>41879</v>
      </c>
    </row>
    <row r="4264" spans="1:3">
      <c r="A4264" s="26" t="s">
        <v>7222</v>
      </c>
      <c r="B4264" s="26">
        <v>41879</v>
      </c>
    </row>
    <row r="4265" spans="1:3">
      <c r="A4265" s="26" t="s">
        <v>7223</v>
      </c>
      <c r="B4265" s="26">
        <v>41879</v>
      </c>
    </row>
    <row r="4266" spans="1:3">
      <c r="A4266" s="26" t="s">
        <v>7224</v>
      </c>
      <c r="B4266" s="26">
        <v>41879</v>
      </c>
    </row>
    <row r="4267" spans="1:3">
      <c r="A4267" s="26" t="s">
        <v>7225</v>
      </c>
      <c r="B4267" s="26">
        <v>41879</v>
      </c>
    </row>
    <row r="4268" spans="1:3">
      <c r="A4268" s="26" t="s">
        <v>7226</v>
      </c>
      <c r="B4268" s="26">
        <v>41879</v>
      </c>
    </row>
    <row r="4269" spans="1:3">
      <c r="A4269" s="26" t="s">
        <v>7227</v>
      </c>
      <c r="B4269" s="26">
        <v>41879</v>
      </c>
    </row>
    <row r="4270" spans="1:3">
      <c r="A4270" s="26" t="s">
        <v>7228</v>
      </c>
      <c r="B4270" s="26">
        <v>41879</v>
      </c>
    </row>
    <row r="4271" spans="1:3">
      <c r="A4271" s="26" t="s">
        <v>7229</v>
      </c>
      <c r="B4271" s="26">
        <v>41879</v>
      </c>
    </row>
    <row r="4272" spans="1:3">
      <c r="A4272" s="26" t="s">
        <v>7230</v>
      </c>
      <c r="B4272" s="26">
        <v>41879</v>
      </c>
    </row>
    <row r="4273" spans="1:3">
      <c r="A4273" s="26" t="s">
        <v>7231</v>
      </c>
      <c r="B4273" s="26">
        <v>41879</v>
      </c>
      <c r="C4273" s="26">
        <v>300</v>
      </c>
    </row>
    <row r="4274" spans="1:3">
      <c r="A4274" s="26" t="s">
        <v>7232</v>
      </c>
      <c r="B4274" s="26">
        <v>41879</v>
      </c>
    </row>
    <row r="4275" spans="1:3">
      <c r="A4275" s="26" t="s">
        <v>7233</v>
      </c>
      <c r="B4275" s="26">
        <v>41879</v>
      </c>
    </row>
    <row r="4276" spans="1:3">
      <c r="A4276" s="26" t="s">
        <v>7234</v>
      </c>
      <c r="B4276" s="26">
        <v>41879</v>
      </c>
    </row>
    <row r="4277" spans="1:3">
      <c r="A4277" s="26" t="s">
        <v>7235</v>
      </c>
      <c r="B4277" s="26">
        <v>41879</v>
      </c>
    </row>
    <row r="4278" spans="1:3">
      <c r="A4278" s="26" t="s">
        <v>7236</v>
      </c>
      <c r="B4278" s="26">
        <v>41879</v>
      </c>
    </row>
    <row r="4279" spans="1:3">
      <c r="A4279" s="26" t="s">
        <v>7237</v>
      </c>
      <c r="B4279" s="26">
        <v>41879</v>
      </c>
    </row>
    <row r="4280" spans="1:3">
      <c r="A4280" s="26" t="s">
        <v>7238</v>
      </c>
      <c r="B4280" s="26">
        <v>41879</v>
      </c>
    </row>
    <row r="4281" spans="1:3">
      <c r="A4281" s="26" t="s">
        <v>7239</v>
      </c>
      <c r="B4281" s="26">
        <v>41879</v>
      </c>
    </row>
    <row r="4282" spans="1:3">
      <c r="A4282" s="26" t="s">
        <v>7240</v>
      </c>
      <c r="B4282" s="26">
        <v>41879</v>
      </c>
    </row>
    <row r="4283" spans="1:3">
      <c r="A4283" s="26" t="s">
        <v>7241</v>
      </c>
      <c r="B4283" s="26">
        <v>41879</v>
      </c>
    </row>
    <row r="4284" spans="1:3">
      <c r="A4284" s="26" t="s">
        <v>7242</v>
      </c>
      <c r="B4284" s="26">
        <v>41879</v>
      </c>
      <c r="C4284" s="26">
        <v>300</v>
      </c>
    </row>
    <row r="4285" spans="1:3">
      <c r="A4285" s="26" t="s">
        <v>7243</v>
      </c>
      <c r="B4285" s="26">
        <v>41879</v>
      </c>
    </row>
    <row r="4286" spans="1:3">
      <c r="A4286" s="26" t="s">
        <v>7244</v>
      </c>
      <c r="B4286" s="26">
        <v>41879</v>
      </c>
    </row>
    <row r="4287" spans="1:3">
      <c r="A4287" s="26" t="s">
        <v>7245</v>
      </c>
      <c r="B4287" s="26">
        <v>41879</v>
      </c>
    </row>
    <row r="4288" spans="1:3">
      <c r="A4288" s="26" t="s">
        <v>7246</v>
      </c>
      <c r="B4288" s="26">
        <v>41879</v>
      </c>
    </row>
    <row r="4289" spans="1:3">
      <c r="A4289" s="26" t="s">
        <v>7247</v>
      </c>
      <c r="B4289" s="26">
        <v>41879</v>
      </c>
    </row>
    <row r="4290" spans="1:3">
      <c r="A4290" s="26" t="s">
        <v>7248</v>
      </c>
      <c r="B4290" s="26">
        <v>41879</v>
      </c>
    </row>
    <row r="4291" spans="1:3">
      <c r="A4291" s="26" t="s">
        <v>7249</v>
      </c>
      <c r="B4291" s="26">
        <v>41879</v>
      </c>
    </row>
    <row r="4292" spans="1:3">
      <c r="A4292" s="26" t="s">
        <v>7250</v>
      </c>
      <c r="B4292" s="26">
        <v>41879</v>
      </c>
    </row>
    <row r="4293" spans="1:3">
      <c r="A4293" s="26" t="s">
        <v>7251</v>
      </c>
      <c r="B4293" s="26">
        <v>41879</v>
      </c>
    </row>
    <row r="4294" spans="1:3">
      <c r="A4294" s="26" t="s">
        <v>7252</v>
      </c>
      <c r="B4294" s="26">
        <v>41879</v>
      </c>
    </row>
    <row r="4295" spans="1:3">
      <c r="A4295" s="26" t="s">
        <v>7253</v>
      </c>
      <c r="B4295" s="26">
        <v>41879</v>
      </c>
    </row>
    <row r="4296" spans="1:3">
      <c r="A4296" s="26" t="s">
        <v>7254</v>
      </c>
      <c r="B4296" s="26">
        <v>41879</v>
      </c>
    </row>
    <row r="4297" spans="1:3">
      <c r="A4297" s="26" t="s">
        <v>7255</v>
      </c>
      <c r="B4297" s="26">
        <v>41879</v>
      </c>
    </row>
    <row r="4298" spans="1:3">
      <c r="A4298" s="26" t="s">
        <v>7256</v>
      </c>
      <c r="B4298" s="26">
        <v>41879</v>
      </c>
    </row>
    <row r="4299" spans="1:3">
      <c r="A4299" s="26" t="s">
        <v>7257</v>
      </c>
      <c r="B4299" s="26">
        <v>41879</v>
      </c>
    </row>
    <row r="4300" spans="1:3">
      <c r="A4300" s="26" t="s">
        <v>7258</v>
      </c>
      <c r="B4300" s="26">
        <v>41879</v>
      </c>
    </row>
    <row r="4301" spans="1:3">
      <c r="A4301" s="26" t="s">
        <v>7259</v>
      </c>
      <c r="B4301" s="26">
        <v>41879</v>
      </c>
    </row>
    <row r="4302" spans="1:3">
      <c r="A4302" s="26" t="s">
        <v>7260</v>
      </c>
      <c r="B4302" s="26">
        <v>41879</v>
      </c>
    </row>
    <row r="4303" spans="1:3">
      <c r="A4303" s="26" t="s">
        <v>7261</v>
      </c>
      <c r="B4303" s="26">
        <v>41879</v>
      </c>
      <c r="C4303" s="26">
        <v>500</v>
      </c>
    </row>
    <row r="4304" spans="1:3">
      <c r="A4304" s="26" t="s">
        <v>7262</v>
      </c>
      <c r="B4304" s="26">
        <v>41879</v>
      </c>
    </row>
    <row r="4305" spans="1:3">
      <c r="A4305" s="26" t="s">
        <v>7263</v>
      </c>
      <c r="B4305" s="26">
        <v>41879</v>
      </c>
    </row>
    <row r="4306" spans="1:3">
      <c r="A4306" s="26" t="s">
        <v>7264</v>
      </c>
      <c r="B4306" s="26">
        <v>41879</v>
      </c>
    </row>
    <row r="4307" spans="1:3">
      <c r="A4307" s="26" t="s">
        <v>7265</v>
      </c>
      <c r="B4307" s="26">
        <v>41879</v>
      </c>
    </row>
    <row r="4308" spans="1:3">
      <c r="A4308" s="26" t="s">
        <v>7266</v>
      </c>
      <c r="B4308" s="26">
        <v>41879</v>
      </c>
    </row>
    <row r="4309" spans="1:3">
      <c r="A4309" s="26" t="s">
        <v>7267</v>
      </c>
      <c r="B4309" s="26">
        <v>41879</v>
      </c>
    </row>
    <row r="4310" spans="1:3">
      <c r="A4310" s="26" t="s">
        <v>7268</v>
      </c>
      <c r="B4310" s="26">
        <v>41879</v>
      </c>
    </row>
    <row r="4311" spans="1:3">
      <c r="A4311" s="26" t="s">
        <v>7269</v>
      </c>
      <c r="B4311" s="26">
        <v>41879</v>
      </c>
    </row>
    <row r="4312" spans="1:3">
      <c r="A4312" s="26" t="s">
        <v>7270</v>
      </c>
      <c r="B4312" s="26">
        <v>41879</v>
      </c>
    </row>
    <row r="4313" spans="1:3">
      <c r="A4313" s="26" t="s">
        <v>7271</v>
      </c>
      <c r="B4313" s="26">
        <v>41879</v>
      </c>
    </row>
    <row r="4314" spans="1:3">
      <c r="A4314" s="26" t="s">
        <v>7272</v>
      </c>
      <c r="B4314" s="26">
        <v>41879</v>
      </c>
      <c r="C4314" s="26">
        <v>500</v>
      </c>
    </row>
    <row r="4315" spans="1:3">
      <c r="A4315" s="26" t="s">
        <v>7273</v>
      </c>
      <c r="B4315" s="26">
        <v>41879</v>
      </c>
    </row>
    <row r="4316" spans="1:3">
      <c r="A4316" s="26" t="s">
        <v>7274</v>
      </c>
      <c r="B4316" s="26">
        <v>41879</v>
      </c>
    </row>
    <row r="4317" spans="1:3">
      <c r="A4317" s="26" t="s">
        <v>7275</v>
      </c>
      <c r="B4317" s="26">
        <v>41879</v>
      </c>
    </row>
    <row r="4318" spans="1:3">
      <c r="A4318" s="26" t="s">
        <v>7276</v>
      </c>
      <c r="B4318" s="26">
        <v>41879</v>
      </c>
    </row>
    <row r="4319" spans="1:3">
      <c r="A4319" s="26" t="s">
        <v>7277</v>
      </c>
      <c r="B4319" s="26">
        <v>41879</v>
      </c>
    </row>
    <row r="4320" spans="1:3">
      <c r="A4320" s="26" t="s">
        <v>7278</v>
      </c>
      <c r="B4320" s="26">
        <v>41879</v>
      </c>
    </row>
    <row r="4321" spans="1:3">
      <c r="A4321" s="26" t="s">
        <v>7279</v>
      </c>
      <c r="B4321" s="26">
        <v>41879</v>
      </c>
    </row>
    <row r="4322" spans="1:3">
      <c r="A4322" s="26" t="s">
        <v>7280</v>
      </c>
      <c r="B4322" s="26">
        <v>41879</v>
      </c>
    </row>
    <row r="4323" spans="1:3">
      <c r="A4323" s="26" t="s">
        <v>7281</v>
      </c>
      <c r="B4323" s="26">
        <v>41879</v>
      </c>
    </row>
    <row r="4324" spans="1:3">
      <c r="A4324" s="26" t="s">
        <v>7282</v>
      </c>
      <c r="B4324" s="26">
        <v>41879</v>
      </c>
    </row>
    <row r="4325" spans="1:3">
      <c r="A4325" s="26" t="s">
        <v>7283</v>
      </c>
      <c r="B4325" s="26">
        <v>41879</v>
      </c>
      <c r="C4325" s="26">
        <v>500</v>
      </c>
    </row>
    <row r="4326" spans="1:3">
      <c r="A4326" s="26" t="s">
        <v>7284</v>
      </c>
      <c r="B4326" s="26">
        <v>41879</v>
      </c>
    </row>
    <row r="4327" spans="1:3">
      <c r="A4327" s="26" t="s">
        <v>7285</v>
      </c>
      <c r="B4327" s="26">
        <v>41879</v>
      </c>
    </row>
    <row r="4328" spans="1:3">
      <c r="A4328" s="26" t="s">
        <v>7286</v>
      </c>
      <c r="B4328" s="26">
        <v>41880</v>
      </c>
      <c r="C4328" s="26">
        <v>607</v>
      </c>
    </row>
    <row r="4329" spans="1:3">
      <c r="A4329" s="26" t="s">
        <v>7287</v>
      </c>
      <c r="B4329" s="26">
        <v>41880</v>
      </c>
    </row>
    <row r="4330" spans="1:3">
      <c r="A4330" s="26" t="s">
        <v>7288</v>
      </c>
      <c r="B4330" s="26">
        <v>41880</v>
      </c>
    </row>
    <row r="4331" spans="1:3">
      <c r="A4331" s="26" t="s">
        <v>7289</v>
      </c>
      <c r="B4331" s="26">
        <v>41880</v>
      </c>
    </row>
    <row r="4332" spans="1:3">
      <c r="A4332" s="26" t="s">
        <v>7290</v>
      </c>
      <c r="B4332" s="26">
        <v>41880</v>
      </c>
    </row>
    <row r="4333" spans="1:3">
      <c r="A4333" s="26" t="s">
        <v>7291</v>
      </c>
      <c r="B4333" s="26">
        <v>41880</v>
      </c>
    </row>
    <row r="4334" spans="1:3">
      <c r="A4334" s="26" t="s">
        <v>7292</v>
      </c>
      <c r="B4334" s="26">
        <v>41880</v>
      </c>
    </row>
    <row r="4335" spans="1:3">
      <c r="A4335" s="26" t="s">
        <v>7293</v>
      </c>
      <c r="B4335" s="26">
        <v>41880</v>
      </c>
    </row>
    <row r="4336" spans="1:3">
      <c r="A4336" s="26" t="s">
        <v>7294</v>
      </c>
      <c r="B4336" s="26">
        <v>41880</v>
      </c>
    </row>
    <row r="4337" spans="1:3">
      <c r="A4337" s="26" t="s">
        <v>7295</v>
      </c>
      <c r="B4337" s="26">
        <v>41880</v>
      </c>
    </row>
    <row r="4338" spans="1:3">
      <c r="A4338" s="26" t="s">
        <v>7296</v>
      </c>
      <c r="B4338" s="26">
        <v>41880</v>
      </c>
    </row>
    <row r="4339" spans="1:3">
      <c r="A4339" s="26" t="s">
        <v>7297</v>
      </c>
      <c r="B4339" s="26">
        <v>41880</v>
      </c>
      <c r="C4339" s="26">
        <v>390</v>
      </c>
    </row>
    <row r="4340" spans="1:3">
      <c r="A4340" s="26" t="s">
        <v>7298</v>
      </c>
      <c r="B4340" s="26">
        <v>41880</v>
      </c>
    </row>
    <row r="4341" spans="1:3">
      <c r="A4341" s="26" t="s">
        <v>7299</v>
      </c>
      <c r="B4341" s="26">
        <v>41880</v>
      </c>
    </row>
    <row r="4342" spans="1:3">
      <c r="A4342" s="26" t="s">
        <v>7300</v>
      </c>
      <c r="B4342" s="26">
        <v>41880</v>
      </c>
    </row>
    <row r="4343" spans="1:3">
      <c r="A4343" s="26" t="s">
        <v>7301</v>
      </c>
      <c r="B4343" s="26">
        <v>41880</v>
      </c>
    </row>
    <row r="4344" spans="1:3">
      <c r="A4344" s="26" t="s">
        <v>7302</v>
      </c>
      <c r="B4344" s="26">
        <v>41880</v>
      </c>
    </row>
    <row r="4345" spans="1:3">
      <c r="A4345" s="26" t="s">
        <v>7303</v>
      </c>
      <c r="B4345" s="26">
        <v>41880</v>
      </c>
    </row>
    <row r="4346" spans="1:3">
      <c r="A4346" s="26" t="s">
        <v>7304</v>
      </c>
      <c r="B4346" s="26">
        <v>41880</v>
      </c>
    </row>
    <row r="4347" spans="1:3">
      <c r="A4347" s="26" t="s">
        <v>7305</v>
      </c>
      <c r="B4347" s="26">
        <v>41880</v>
      </c>
    </row>
    <row r="4348" spans="1:3">
      <c r="A4348" s="26" t="s">
        <v>7306</v>
      </c>
      <c r="B4348" s="26">
        <v>41880</v>
      </c>
    </row>
    <row r="4349" spans="1:3">
      <c r="A4349" s="26" t="s">
        <v>7307</v>
      </c>
      <c r="B4349" s="26">
        <v>41880</v>
      </c>
    </row>
    <row r="4350" spans="1:3">
      <c r="A4350" s="26" t="s">
        <v>7308</v>
      </c>
      <c r="B4350" s="26">
        <v>41883</v>
      </c>
      <c r="C4350" s="26">
        <v>12</v>
      </c>
    </row>
    <row r="4351" spans="1:3">
      <c r="A4351" s="26" t="s">
        <v>7309</v>
      </c>
      <c r="B4351" s="26">
        <v>41883</v>
      </c>
    </row>
    <row r="4352" spans="1:3">
      <c r="A4352" s="26" t="s">
        <v>7310</v>
      </c>
      <c r="B4352" s="26">
        <v>41883</v>
      </c>
    </row>
    <row r="4353" spans="1:3">
      <c r="A4353" s="26" t="s">
        <v>7311</v>
      </c>
      <c r="B4353" s="26">
        <v>41883</v>
      </c>
    </row>
    <row r="4354" spans="1:3">
      <c r="A4354" s="26" t="s">
        <v>7312</v>
      </c>
      <c r="B4354" s="26">
        <v>41883</v>
      </c>
    </row>
    <row r="4355" spans="1:3">
      <c r="A4355" s="26" t="s">
        <v>7313</v>
      </c>
      <c r="B4355" s="26">
        <v>41883</v>
      </c>
    </row>
    <row r="4356" spans="1:3">
      <c r="A4356" s="26" t="s">
        <v>7314</v>
      </c>
      <c r="B4356" s="26">
        <v>41883</v>
      </c>
    </row>
    <row r="4357" spans="1:3">
      <c r="A4357" s="26" t="s">
        <v>7315</v>
      </c>
      <c r="B4357" s="26">
        <v>41883</v>
      </c>
    </row>
    <row r="4358" spans="1:3">
      <c r="A4358" s="26" t="s">
        <v>7316</v>
      </c>
      <c r="B4358" s="26">
        <v>41883</v>
      </c>
    </row>
    <row r="4359" spans="1:3">
      <c r="A4359" s="26" t="s">
        <v>7317</v>
      </c>
      <c r="B4359" s="26">
        <v>41883</v>
      </c>
    </row>
    <row r="4360" spans="1:3">
      <c r="A4360" s="26" t="s">
        <v>7318</v>
      </c>
      <c r="B4360" s="26">
        <v>41883</v>
      </c>
    </row>
    <row r="4361" spans="1:3">
      <c r="A4361" s="26" t="s">
        <v>7319</v>
      </c>
      <c r="B4361" s="26">
        <v>41883</v>
      </c>
      <c r="C4361" s="26">
        <v>386</v>
      </c>
    </row>
    <row r="4362" spans="1:3">
      <c r="A4362" s="26" t="s">
        <v>7320</v>
      </c>
      <c r="B4362" s="26">
        <v>41883</v>
      </c>
    </row>
    <row r="4363" spans="1:3">
      <c r="A4363" s="26" t="s">
        <v>7321</v>
      </c>
      <c r="B4363" s="26">
        <v>41883</v>
      </c>
    </row>
    <row r="4364" spans="1:3">
      <c r="A4364" s="26" t="s">
        <v>7322</v>
      </c>
      <c r="B4364" s="26">
        <v>41883</v>
      </c>
    </row>
    <row r="4365" spans="1:3">
      <c r="A4365" s="26" t="s">
        <v>7323</v>
      </c>
      <c r="B4365" s="26">
        <v>41883</v>
      </c>
    </row>
    <row r="4366" spans="1:3">
      <c r="A4366" s="26" t="s">
        <v>7324</v>
      </c>
      <c r="B4366" s="26">
        <v>41883</v>
      </c>
    </row>
    <row r="4367" spans="1:3">
      <c r="A4367" s="26" t="s">
        <v>7325</v>
      </c>
      <c r="B4367" s="26">
        <v>41883</v>
      </c>
    </row>
    <row r="4368" spans="1:3">
      <c r="A4368" s="26" t="s">
        <v>7326</v>
      </c>
      <c r="B4368" s="26">
        <v>41883</v>
      </c>
    </row>
    <row r="4369" spans="1:3">
      <c r="A4369" s="26" t="s">
        <v>7327</v>
      </c>
      <c r="B4369" s="26">
        <v>41883</v>
      </c>
    </row>
    <row r="4370" spans="1:3">
      <c r="A4370" s="26" t="s">
        <v>7328</v>
      </c>
      <c r="B4370" s="26">
        <v>41883</v>
      </c>
    </row>
    <row r="4371" spans="1:3">
      <c r="A4371" s="26" t="s">
        <v>7329</v>
      </c>
      <c r="B4371" s="26">
        <v>41883</v>
      </c>
    </row>
    <row r="4372" spans="1:3">
      <c r="A4372" s="26" t="s">
        <v>7330</v>
      </c>
      <c r="B4372" s="26">
        <v>41883</v>
      </c>
      <c r="C4372" s="26">
        <v>1499</v>
      </c>
    </row>
    <row r="4373" spans="1:3">
      <c r="A4373" s="26" t="s">
        <v>7331</v>
      </c>
      <c r="B4373" s="26">
        <v>41883</v>
      </c>
    </row>
    <row r="4374" spans="1:3">
      <c r="A4374" s="26" t="s">
        <v>7332</v>
      </c>
      <c r="B4374" s="26">
        <v>41883</v>
      </c>
    </row>
    <row r="4375" spans="1:3">
      <c r="A4375" s="26" t="s">
        <v>7333</v>
      </c>
      <c r="B4375" s="26">
        <v>41883</v>
      </c>
    </row>
    <row r="4376" spans="1:3">
      <c r="A4376" s="26" t="s">
        <v>7334</v>
      </c>
      <c r="B4376" s="26">
        <v>41883</v>
      </c>
    </row>
    <row r="4377" spans="1:3">
      <c r="A4377" s="26" t="s">
        <v>7335</v>
      </c>
      <c r="B4377" s="26">
        <v>41883</v>
      </c>
    </row>
    <row r="4378" spans="1:3">
      <c r="A4378" s="26" t="s">
        <v>7336</v>
      </c>
      <c r="B4378" s="26">
        <v>41883</v>
      </c>
    </row>
    <row r="4379" spans="1:3">
      <c r="A4379" s="26" t="s">
        <v>7337</v>
      </c>
      <c r="B4379" s="26">
        <v>41883</v>
      </c>
    </row>
    <row r="4380" spans="1:3">
      <c r="A4380" s="26" t="s">
        <v>7338</v>
      </c>
      <c r="B4380" s="26">
        <v>41883</v>
      </c>
    </row>
    <row r="4381" spans="1:3">
      <c r="A4381" s="26" t="s">
        <v>7339</v>
      </c>
      <c r="B4381" s="26">
        <v>41883</v>
      </c>
    </row>
    <row r="4382" spans="1:3">
      <c r="A4382" s="26" t="s">
        <v>7340</v>
      </c>
      <c r="B4382" s="26">
        <v>41883</v>
      </c>
    </row>
    <row r="4383" spans="1:3">
      <c r="A4383" s="26" t="s">
        <v>7341</v>
      </c>
      <c r="B4383" s="26">
        <v>41883</v>
      </c>
      <c r="C4383" s="26">
        <v>1199</v>
      </c>
    </row>
    <row r="4384" spans="1:3">
      <c r="A4384" s="26" t="s">
        <v>7342</v>
      </c>
      <c r="B4384" s="26">
        <v>41883</v>
      </c>
    </row>
    <row r="4385" spans="1:3">
      <c r="A4385" s="26" t="s">
        <v>7343</v>
      </c>
      <c r="B4385" s="26">
        <v>41883</v>
      </c>
    </row>
    <row r="4386" spans="1:3">
      <c r="A4386" s="26" t="s">
        <v>7344</v>
      </c>
      <c r="B4386" s="26">
        <v>41883</v>
      </c>
    </row>
    <row r="4387" spans="1:3">
      <c r="A4387" s="26" t="s">
        <v>7345</v>
      </c>
      <c r="B4387" s="26">
        <v>41883</v>
      </c>
    </row>
    <row r="4388" spans="1:3">
      <c r="A4388" s="26" t="s">
        <v>7346</v>
      </c>
      <c r="B4388" s="26">
        <v>41883</v>
      </c>
    </row>
    <row r="4389" spans="1:3">
      <c r="A4389" s="26" t="s">
        <v>7347</v>
      </c>
      <c r="B4389" s="26">
        <v>41883</v>
      </c>
    </row>
    <row r="4390" spans="1:3">
      <c r="A4390" s="26" t="s">
        <v>7348</v>
      </c>
      <c r="B4390" s="26">
        <v>41883</v>
      </c>
    </row>
    <row r="4391" spans="1:3">
      <c r="A4391" s="26" t="s">
        <v>7349</v>
      </c>
      <c r="B4391" s="26">
        <v>41883</v>
      </c>
    </row>
    <row r="4392" spans="1:3">
      <c r="A4392" s="26" t="s">
        <v>7350</v>
      </c>
      <c r="B4392" s="26">
        <v>41883</v>
      </c>
    </row>
    <row r="4393" spans="1:3">
      <c r="A4393" s="26" t="s">
        <v>7351</v>
      </c>
      <c r="B4393" s="26">
        <v>41883</v>
      </c>
    </row>
    <row r="4394" spans="1:3">
      <c r="A4394" s="26" t="s">
        <v>7352</v>
      </c>
      <c r="B4394" s="26">
        <v>41883</v>
      </c>
    </row>
    <row r="4395" spans="1:3">
      <c r="A4395" s="26" t="s">
        <v>7353</v>
      </c>
      <c r="B4395" s="26">
        <v>41883</v>
      </c>
    </row>
    <row r="4396" spans="1:3">
      <c r="A4396" s="26" t="s">
        <v>7354</v>
      </c>
      <c r="B4396" s="26">
        <v>41883</v>
      </c>
      <c r="C4396" s="26">
        <v>1002</v>
      </c>
    </row>
    <row r="4397" spans="1:3">
      <c r="A4397" s="26" t="s">
        <v>7355</v>
      </c>
      <c r="B4397" s="26">
        <v>41883</v>
      </c>
      <c r="C4397" s="26">
        <v>506</v>
      </c>
    </row>
    <row r="4398" spans="1:3">
      <c r="A4398" s="26" t="s">
        <v>7356</v>
      </c>
      <c r="B4398" s="26">
        <v>41883</v>
      </c>
    </row>
    <row r="4399" spans="1:3">
      <c r="A4399" s="26" t="s">
        <v>7357</v>
      </c>
      <c r="B4399" s="26">
        <v>41883</v>
      </c>
    </row>
    <row r="4400" spans="1:3">
      <c r="A4400" s="26" t="s">
        <v>7358</v>
      </c>
      <c r="B4400" s="26">
        <v>41883</v>
      </c>
    </row>
    <row r="4401" spans="1:3">
      <c r="A4401" s="26" t="s">
        <v>7359</v>
      </c>
      <c r="B4401" s="26">
        <v>41883</v>
      </c>
    </row>
    <row r="4402" spans="1:3">
      <c r="A4402" s="26" t="s">
        <v>7360</v>
      </c>
      <c r="B4402" s="26">
        <v>41883</v>
      </c>
    </row>
    <row r="4403" spans="1:3">
      <c r="A4403" s="26" t="s">
        <v>7361</v>
      </c>
      <c r="B4403" s="26">
        <v>41883</v>
      </c>
    </row>
    <row r="4404" spans="1:3">
      <c r="A4404" s="26" t="s">
        <v>7362</v>
      </c>
      <c r="B4404" s="26">
        <v>41883</v>
      </c>
    </row>
    <row r="4405" spans="1:3">
      <c r="A4405" s="26" t="s">
        <v>7363</v>
      </c>
      <c r="B4405" s="26">
        <v>41883</v>
      </c>
    </row>
    <row r="4406" spans="1:3">
      <c r="A4406" s="26" t="s">
        <v>7364</v>
      </c>
      <c r="B4406" s="26">
        <v>41883</v>
      </c>
    </row>
    <row r="4407" spans="1:3">
      <c r="A4407" s="26" t="s">
        <v>7365</v>
      </c>
      <c r="B4407" s="26">
        <v>41883</v>
      </c>
      <c r="C4407" s="26">
        <v>999</v>
      </c>
    </row>
    <row r="4408" spans="1:3">
      <c r="A4408" s="26" t="s">
        <v>7366</v>
      </c>
      <c r="B4408" s="26">
        <v>41883</v>
      </c>
      <c r="C4408" s="26">
        <v>501</v>
      </c>
    </row>
    <row r="4409" spans="1:3">
      <c r="A4409" s="26" t="s">
        <v>7367</v>
      </c>
      <c r="B4409" s="26">
        <v>41883</v>
      </c>
    </row>
    <row r="4410" spans="1:3">
      <c r="A4410" s="26" t="s">
        <v>7368</v>
      </c>
      <c r="B4410" s="26">
        <v>41883</v>
      </c>
    </row>
    <row r="4411" spans="1:3">
      <c r="A4411" s="26" t="s">
        <v>7369</v>
      </c>
      <c r="B4411" s="26">
        <v>41883</v>
      </c>
    </row>
    <row r="4412" spans="1:3">
      <c r="A4412" s="26" t="s">
        <v>7370</v>
      </c>
      <c r="B4412" s="26">
        <v>41883</v>
      </c>
    </row>
    <row r="4413" spans="1:3">
      <c r="A4413" s="26" t="s">
        <v>7371</v>
      </c>
      <c r="B4413" s="26">
        <v>41883</v>
      </c>
    </row>
    <row r="4414" spans="1:3">
      <c r="A4414" s="26" t="s">
        <v>7372</v>
      </c>
      <c r="B4414" s="26">
        <v>41883</v>
      </c>
    </row>
    <row r="4415" spans="1:3">
      <c r="A4415" s="26" t="s">
        <v>7373</v>
      </c>
      <c r="B4415" s="26">
        <v>41883</v>
      </c>
    </row>
    <row r="4416" spans="1:3">
      <c r="A4416" s="26" t="s">
        <v>7374</v>
      </c>
      <c r="B4416" s="26">
        <v>41883</v>
      </c>
      <c r="C4416" s="26">
        <v>1185</v>
      </c>
    </row>
    <row r="4417" spans="1:3">
      <c r="A4417" s="26" t="s">
        <v>7375</v>
      </c>
      <c r="B4417" s="26">
        <v>41883</v>
      </c>
    </row>
    <row r="4418" spans="1:3">
      <c r="A4418" s="26" t="s">
        <v>7376</v>
      </c>
      <c r="B4418" s="26">
        <v>41883</v>
      </c>
    </row>
    <row r="4419" spans="1:3">
      <c r="A4419" s="26" t="s">
        <v>7377</v>
      </c>
      <c r="B4419" s="26">
        <v>41883</v>
      </c>
    </row>
    <row r="4420" spans="1:3">
      <c r="A4420" s="26" t="s">
        <v>7378</v>
      </c>
      <c r="B4420" s="26">
        <v>41883</v>
      </c>
    </row>
    <row r="4421" spans="1:3">
      <c r="A4421" s="26" t="s">
        <v>7379</v>
      </c>
      <c r="B4421" s="26">
        <v>41883</v>
      </c>
    </row>
    <row r="4422" spans="1:3">
      <c r="A4422" s="26" t="s">
        <v>7380</v>
      </c>
      <c r="B4422" s="26">
        <v>41883</v>
      </c>
    </row>
    <row r="4423" spans="1:3">
      <c r="A4423" s="26" t="s">
        <v>7381</v>
      </c>
      <c r="B4423" s="26">
        <v>41883</v>
      </c>
    </row>
    <row r="4424" spans="1:3">
      <c r="A4424" s="26" t="s">
        <v>7382</v>
      </c>
      <c r="B4424" s="26">
        <v>41883</v>
      </c>
    </row>
    <row r="4425" spans="1:3">
      <c r="A4425" s="26" t="s">
        <v>7383</v>
      </c>
      <c r="B4425" s="26">
        <v>41883</v>
      </c>
    </row>
    <row r="4426" spans="1:3">
      <c r="A4426" s="26" t="s">
        <v>7384</v>
      </c>
      <c r="B4426" s="26">
        <v>41883</v>
      </c>
    </row>
    <row r="4427" spans="1:3">
      <c r="A4427" s="26" t="s">
        <v>7385</v>
      </c>
      <c r="B4427" s="26">
        <v>41883</v>
      </c>
      <c r="C4427" s="26">
        <v>1183</v>
      </c>
    </row>
    <row r="4428" spans="1:3">
      <c r="A4428" s="26" t="s">
        <v>7386</v>
      </c>
      <c r="B4428" s="26">
        <v>41883</v>
      </c>
    </row>
    <row r="4429" spans="1:3">
      <c r="A4429" s="26" t="s">
        <v>7387</v>
      </c>
      <c r="B4429" s="26">
        <v>41883</v>
      </c>
    </row>
    <row r="4430" spans="1:3">
      <c r="A4430" s="26" t="s">
        <v>7388</v>
      </c>
      <c r="B4430" s="26">
        <v>41883</v>
      </c>
    </row>
    <row r="4431" spans="1:3">
      <c r="A4431" s="26" t="s">
        <v>7389</v>
      </c>
      <c r="B4431" s="26">
        <v>41883</v>
      </c>
    </row>
    <row r="4432" spans="1:3">
      <c r="A4432" s="26" t="s">
        <v>7390</v>
      </c>
      <c r="B4432" s="26">
        <v>41883</v>
      </c>
    </row>
    <row r="4433" spans="1:3">
      <c r="A4433" s="26" t="s">
        <v>7391</v>
      </c>
      <c r="B4433" s="26">
        <v>41883</v>
      </c>
    </row>
    <row r="4434" spans="1:3">
      <c r="A4434" s="26" t="s">
        <v>7392</v>
      </c>
      <c r="B4434" s="26">
        <v>41883</v>
      </c>
    </row>
    <row r="4435" spans="1:3">
      <c r="A4435" s="26" t="s">
        <v>7393</v>
      </c>
      <c r="B4435" s="26">
        <v>41883</v>
      </c>
    </row>
    <row r="4436" spans="1:3">
      <c r="A4436" s="26" t="s">
        <v>7394</v>
      </c>
      <c r="B4436" s="26">
        <v>41883</v>
      </c>
    </row>
    <row r="4437" spans="1:3">
      <c r="A4437" s="26" t="s">
        <v>7395</v>
      </c>
      <c r="B4437" s="26">
        <v>41883</v>
      </c>
    </row>
    <row r="4438" spans="1:3">
      <c r="A4438" s="26" t="s">
        <v>7396</v>
      </c>
      <c r="B4438" s="26">
        <v>41883</v>
      </c>
      <c r="C4438" s="26">
        <v>1159</v>
      </c>
    </row>
    <row r="4439" spans="1:3">
      <c r="A4439" s="26" t="s">
        <v>7397</v>
      </c>
      <c r="B4439" s="26">
        <v>41883</v>
      </c>
    </row>
    <row r="4440" spans="1:3">
      <c r="A4440" s="26" t="s">
        <v>7398</v>
      </c>
      <c r="B4440" s="26">
        <v>41883</v>
      </c>
    </row>
    <row r="4441" spans="1:3">
      <c r="A4441" s="26" t="s">
        <v>7399</v>
      </c>
      <c r="B4441" s="26">
        <v>41883</v>
      </c>
    </row>
    <row r="4442" spans="1:3">
      <c r="A4442" s="26" t="s">
        <v>7400</v>
      </c>
      <c r="B4442" s="26">
        <v>41883</v>
      </c>
    </row>
    <row r="4443" spans="1:3">
      <c r="A4443" s="26" t="s">
        <v>7401</v>
      </c>
      <c r="B4443" s="26">
        <v>41883</v>
      </c>
    </row>
    <row r="4444" spans="1:3">
      <c r="A4444" s="26" t="s">
        <v>7402</v>
      </c>
      <c r="B4444" s="26">
        <v>41883</v>
      </c>
    </row>
    <row r="4445" spans="1:3">
      <c r="A4445" s="26" t="s">
        <v>7403</v>
      </c>
      <c r="B4445" s="26">
        <v>41883</v>
      </c>
    </row>
    <row r="4446" spans="1:3">
      <c r="A4446" s="26" t="s">
        <v>7404</v>
      </c>
      <c r="B4446" s="26">
        <v>41883</v>
      </c>
    </row>
    <row r="4447" spans="1:3">
      <c r="A4447" s="26" t="s">
        <v>7405</v>
      </c>
      <c r="B4447" s="26">
        <v>41883</v>
      </c>
    </row>
    <row r="4448" spans="1:3">
      <c r="A4448" s="26" t="s">
        <v>7406</v>
      </c>
      <c r="B4448" s="26">
        <v>41883</v>
      </c>
    </row>
    <row r="4449" spans="1:3">
      <c r="A4449" s="26" t="s">
        <v>7407</v>
      </c>
      <c r="B4449" s="26">
        <v>41883</v>
      </c>
      <c r="C4449" s="26">
        <v>1131</v>
      </c>
    </row>
    <row r="4450" spans="1:3">
      <c r="A4450" s="26" t="s">
        <v>7408</v>
      </c>
      <c r="B4450" s="26">
        <v>41883</v>
      </c>
    </row>
    <row r="4451" spans="1:3">
      <c r="A4451" s="26" t="s">
        <v>7409</v>
      </c>
      <c r="B4451" s="26">
        <v>41883</v>
      </c>
    </row>
    <row r="4452" spans="1:3">
      <c r="A4452" s="26" t="s">
        <v>7410</v>
      </c>
      <c r="B4452" s="26">
        <v>41883</v>
      </c>
    </row>
    <row r="4453" spans="1:3">
      <c r="A4453" s="26" t="s">
        <v>7411</v>
      </c>
      <c r="B4453" s="26">
        <v>41883</v>
      </c>
    </row>
    <row r="4454" spans="1:3">
      <c r="A4454" s="26" t="s">
        <v>7412</v>
      </c>
      <c r="B4454" s="26">
        <v>41883</v>
      </c>
    </row>
    <row r="4455" spans="1:3">
      <c r="A4455" s="26" t="s">
        <v>7413</v>
      </c>
      <c r="B4455" s="26">
        <v>41883</v>
      </c>
    </row>
    <row r="4456" spans="1:3">
      <c r="A4456" s="26" t="s">
        <v>7414</v>
      </c>
      <c r="B4456" s="26">
        <v>41883</v>
      </c>
    </row>
    <row r="4457" spans="1:3">
      <c r="A4457" s="26" t="s">
        <v>7415</v>
      </c>
      <c r="B4457" s="26">
        <v>41883</v>
      </c>
    </row>
    <row r="4458" spans="1:3">
      <c r="A4458" s="26" t="s">
        <v>7416</v>
      </c>
      <c r="B4458" s="26">
        <v>41883</v>
      </c>
    </row>
    <row r="4459" spans="1:3">
      <c r="A4459" s="26" t="s">
        <v>7417</v>
      </c>
      <c r="B4459" s="26">
        <v>41883</v>
      </c>
    </row>
    <row r="4460" spans="1:3">
      <c r="A4460" s="26" t="s">
        <v>7418</v>
      </c>
      <c r="B4460" s="26">
        <v>41883</v>
      </c>
      <c r="C4460" s="26">
        <v>489</v>
      </c>
    </row>
    <row r="4461" spans="1:3">
      <c r="A4461" s="26" t="s">
        <v>7419</v>
      </c>
      <c r="B4461" s="26">
        <v>41883</v>
      </c>
    </row>
    <row r="4462" spans="1:3">
      <c r="A4462" s="26" t="s">
        <v>7420</v>
      </c>
      <c r="B4462" s="26">
        <v>41883</v>
      </c>
    </row>
    <row r="4463" spans="1:3">
      <c r="A4463" s="26" t="s">
        <v>7421</v>
      </c>
      <c r="B4463" s="26">
        <v>41883</v>
      </c>
    </row>
    <row r="4464" spans="1:3">
      <c r="A4464" s="26" t="s">
        <v>7422</v>
      </c>
      <c r="B4464" s="26">
        <v>41883</v>
      </c>
    </row>
    <row r="4465" spans="1:3">
      <c r="A4465" s="26" t="s">
        <v>7423</v>
      </c>
      <c r="B4465" s="26">
        <v>41883</v>
      </c>
    </row>
    <row r="4466" spans="1:3">
      <c r="A4466" s="26" t="s">
        <v>7424</v>
      </c>
      <c r="B4466" s="26">
        <v>41883</v>
      </c>
    </row>
    <row r="4467" spans="1:3">
      <c r="A4467" s="26" t="s">
        <v>7425</v>
      </c>
      <c r="B4467" s="26">
        <v>41883</v>
      </c>
    </row>
    <row r="4468" spans="1:3">
      <c r="A4468" s="26" t="s">
        <v>7426</v>
      </c>
      <c r="B4468" s="26">
        <v>41883</v>
      </c>
    </row>
    <row r="4469" spans="1:3">
      <c r="A4469" s="26" t="s">
        <v>7427</v>
      </c>
      <c r="B4469" s="26">
        <v>41883</v>
      </c>
    </row>
    <row r="4470" spans="1:3">
      <c r="A4470" s="26" t="s">
        <v>7428</v>
      </c>
      <c r="B4470" s="26">
        <v>41883</v>
      </c>
    </row>
    <row r="4471" spans="1:3">
      <c r="A4471" s="26" t="s">
        <v>7429</v>
      </c>
      <c r="B4471" s="26">
        <v>41883</v>
      </c>
      <c r="C4471" s="26">
        <v>479</v>
      </c>
    </row>
    <row r="4472" spans="1:3">
      <c r="A4472" s="26" t="s">
        <v>7430</v>
      </c>
      <c r="B4472" s="26">
        <v>41883</v>
      </c>
    </row>
    <row r="4473" spans="1:3">
      <c r="A4473" s="26" t="s">
        <v>7431</v>
      </c>
      <c r="B4473" s="26">
        <v>41883</v>
      </c>
    </row>
    <row r="4474" spans="1:3">
      <c r="A4474" s="26" t="s">
        <v>7432</v>
      </c>
      <c r="B4474" s="26">
        <v>41883</v>
      </c>
    </row>
    <row r="4475" spans="1:3">
      <c r="A4475" s="26" t="s">
        <v>7433</v>
      </c>
      <c r="B4475" s="26">
        <v>41883</v>
      </c>
    </row>
    <row r="4476" spans="1:3">
      <c r="A4476" s="26" t="s">
        <v>7434</v>
      </c>
      <c r="B4476" s="26">
        <v>41883</v>
      </c>
    </row>
    <row r="4477" spans="1:3">
      <c r="A4477" s="26" t="s">
        <v>7435</v>
      </c>
      <c r="B4477" s="26">
        <v>41883</v>
      </c>
    </row>
    <row r="4478" spans="1:3">
      <c r="A4478" s="26" t="s">
        <v>7436</v>
      </c>
      <c r="B4478" s="26">
        <v>41883</v>
      </c>
    </row>
    <row r="4479" spans="1:3">
      <c r="A4479" s="26" t="s">
        <v>7437</v>
      </c>
      <c r="B4479" s="26">
        <v>41883</v>
      </c>
    </row>
    <row r="4480" spans="1:3">
      <c r="A4480" s="26" t="s">
        <v>7438</v>
      </c>
      <c r="B4480" s="26">
        <v>41883</v>
      </c>
    </row>
    <row r="4481" spans="1:3">
      <c r="A4481" s="26" t="s">
        <v>7439</v>
      </c>
      <c r="B4481" s="26">
        <v>41883</v>
      </c>
    </row>
    <row r="4482" spans="1:3">
      <c r="A4482" s="26" t="s">
        <v>7440</v>
      </c>
      <c r="B4482" s="26">
        <v>41883</v>
      </c>
    </row>
    <row r="4483" spans="1:3">
      <c r="A4483" s="26" t="s">
        <v>7441</v>
      </c>
      <c r="B4483" s="26">
        <v>41883</v>
      </c>
    </row>
    <row r="4484" spans="1:3">
      <c r="A4484" s="26" t="s">
        <v>7442</v>
      </c>
      <c r="B4484" s="26">
        <v>41883</v>
      </c>
      <c r="C4484" s="26">
        <v>441</v>
      </c>
    </row>
    <row r="4485" spans="1:3">
      <c r="A4485" s="26" t="s">
        <v>7443</v>
      </c>
      <c r="B4485" s="26">
        <v>41883</v>
      </c>
      <c r="C4485" s="26">
        <v>484</v>
      </c>
    </row>
    <row r="4486" spans="1:3">
      <c r="A4486" s="26" t="s">
        <v>7444</v>
      </c>
      <c r="B4486" s="26">
        <v>41883</v>
      </c>
    </row>
    <row r="4487" spans="1:3">
      <c r="A4487" s="26" t="s">
        <v>7445</v>
      </c>
      <c r="B4487" s="26">
        <v>41883</v>
      </c>
    </row>
    <row r="4488" spans="1:3">
      <c r="A4488" s="26" t="s">
        <v>7446</v>
      </c>
      <c r="B4488" s="26">
        <v>41883</v>
      </c>
    </row>
    <row r="4489" spans="1:3">
      <c r="A4489" s="26" t="s">
        <v>7447</v>
      </c>
      <c r="B4489" s="26">
        <v>41883</v>
      </c>
    </row>
    <row r="4490" spans="1:3">
      <c r="A4490" s="26" t="s">
        <v>7448</v>
      </c>
      <c r="B4490" s="26">
        <v>41883</v>
      </c>
    </row>
    <row r="4491" spans="1:3">
      <c r="A4491" s="26" t="s">
        <v>7449</v>
      </c>
      <c r="B4491" s="26">
        <v>41883</v>
      </c>
    </row>
    <row r="4492" spans="1:3">
      <c r="A4492" s="26" t="s">
        <v>7450</v>
      </c>
      <c r="B4492" s="26">
        <v>41883</v>
      </c>
    </row>
    <row r="4493" spans="1:3">
      <c r="A4493" s="26" t="s">
        <v>7451</v>
      </c>
      <c r="B4493" s="26">
        <v>41883</v>
      </c>
    </row>
    <row r="4494" spans="1:3">
      <c r="A4494" s="26" t="s">
        <v>7452</v>
      </c>
      <c r="B4494" s="26">
        <v>41883</v>
      </c>
    </row>
    <row r="4495" spans="1:3">
      <c r="A4495" s="26" t="s">
        <v>7453</v>
      </c>
      <c r="B4495" s="26">
        <v>41883</v>
      </c>
      <c r="C4495" s="26">
        <v>483</v>
      </c>
    </row>
    <row r="4496" spans="1:3">
      <c r="A4496" s="26" t="s">
        <v>7454</v>
      </c>
      <c r="B4496" s="26">
        <v>41883</v>
      </c>
      <c r="C4496" s="26">
        <v>487</v>
      </c>
    </row>
    <row r="4497" spans="1:3">
      <c r="A4497" s="26" t="s">
        <v>7455</v>
      </c>
      <c r="B4497" s="26">
        <v>41883</v>
      </c>
    </row>
    <row r="4498" spans="1:3">
      <c r="A4498" s="26" t="s">
        <v>7456</v>
      </c>
      <c r="B4498" s="26">
        <v>41883</v>
      </c>
    </row>
    <row r="4499" spans="1:3">
      <c r="A4499" s="26" t="s">
        <v>7457</v>
      </c>
      <c r="B4499" s="26">
        <v>41883</v>
      </c>
    </row>
    <row r="4500" spans="1:3">
      <c r="A4500" s="26" t="s">
        <v>7458</v>
      </c>
      <c r="B4500" s="26">
        <v>41883</v>
      </c>
    </row>
    <row r="4501" spans="1:3">
      <c r="A4501" s="26" t="s">
        <v>7459</v>
      </c>
      <c r="B4501" s="26">
        <v>41883</v>
      </c>
    </row>
    <row r="4502" spans="1:3">
      <c r="A4502" s="26" t="s">
        <v>7460</v>
      </c>
      <c r="B4502" s="26">
        <v>41883</v>
      </c>
    </row>
    <row r="4503" spans="1:3">
      <c r="A4503" s="26" t="s">
        <v>7461</v>
      </c>
      <c r="B4503" s="26">
        <v>41883</v>
      </c>
    </row>
    <row r="4504" spans="1:3">
      <c r="A4504" s="26" t="s">
        <v>7462</v>
      </c>
      <c r="B4504" s="26">
        <v>41883</v>
      </c>
      <c r="C4504" s="26">
        <v>1119</v>
      </c>
    </row>
    <row r="4505" spans="1:3">
      <c r="A4505" s="26" t="s">
        <v>7463</v>
      </c>
      <c r="B4505" s="26">
        <v>41883</v>
      </c>
    </row>
    <row r="4506" spans="1:3">
      <c r="A4506" s="26" t="s">
        <v>7464</v>
      </c>
      <c r="B4506" s="26">
        <v>41883</v>
      </c>
    </row>
    <row r="4507" spans="1:3">
      <c r="A4507" s="26" t="s">
        <v>7465</v>
      </c>
      <c r="B4507" s="26">
        <v>41883</v>
      </c>
    </row>
    <row r="4508" spans="1:3">
      <c r="A4508" s="26" t="s">
        <v>7466</v>
      </c>
      <c r="B4508" s="26">
        <v>41883</v>
      </c>
    </row>
    <row r="4509" spans="1:3">
      <c r="A4509" s="26" t="s">
        <v>7467</v>
      </c>
      <c r="B4509" s="26">
        <v>41883</v>
      </c>
    </row>
    <row r="4510" spans="1:3">
      <c r="A4510" s="26" t="s">
        <v>7468</v>
      </c>
      <c r="B4510" s="26">
        <v>41883</v>
      </c>
    </row>
    <row r="4511" spans="1:3">
      <c r="A4511" s="26" t="s">
        <v>7469</v>
      </c>
      <c r="B4511" s="26">
        <v>41883</v>
      </c>
    </row>
    <row r="4512" spans="1:3">
      <c r="A4512" s="26" t="s">
        <v>7470</v>
      </c>
      <c r="B4512" s="26">
        <v>41883</v>
      </c>
    </row>
    <row r="4513" spans="1:3">
      <c r="A4513" s="26" t="s">
        <v>7471</v>
      </c>
      <c r="B4513" s="26">
        <v>41883</v>
      </c>
    </row>
    <row r="4514" spans="1:3">
      <c r="A4514" s="26" t="s">
        <v>7472</v>
      </c>
      <c r="B4514" s="26">
        <v>41883</v>
      </c>
    </row>
    <row r="4515" spans="1:3">
      <c r="A4515" s="26" t="s">
        <v>7473</v>
      </c>
      <c r="B4515" s="26">
        <v>41883</v>
      </c>
      <c r="C4515" s="26">
        <v>1509</v>
      </c>
    </row>
    <row r="4516" spans="1:3">
      <c r="A4516" s="26" t="s">
        <v>7474</v>
      </c>
      <c r="B4516" s="26">
        <v>41883</v>
      </c>
    </row>
    <row r="4517" spans="1:3">
      <c r="A4517" s="26" t="s">
        <v>7475</v>
      </c>
      <c r="B4517" s="26">
        <v>41883</v>
      </c>
    </row>
    <row r="4518" spans="1:3">
      <c r="A4518" s="26" t="s">
        <v>7476</v>
      </c>
      <c r="B4518" s="26">
        <v>41883</v>
      </c>
    </row>
    <row r="4519" spans="1:3">
      <c r="A4519" s="26" t="s">
        <v>7477</v>
      </c>
      <c r="B4519" s="26">
        <v>41883</v>
      </c>
    </row>
    <row r="4520" spans="1:3">
      <c r="A4520" s="26" t="s">
        <v>7478</v>
      </c>
      <c r="B4520" s="26">
        <v>41883</v>
      </c>
    </row>
    <row r="4521" spans="1:3">
      <c r="A4521" s="26" t="s">
        <v>7479</v>
      </c>
      <c r="B4521" s="26">
        <v>41883</v>
      </c>
    </row>
    <row r="4522" spans="1:3">
      <c r="A4522" s="26" t="s">
        <v>7480</v>
      </c>
      <c r="B4522" s="26">
        <v>41883</v>
      </c>
    </row>
    <row r="4523" spans="1:3">
      <c r="A4523" s="26" t="s">
        <v>7481</v>
      </c>
      <c r="B4523" s="26">
        <v>41883</v>
      </c>
    </row>
    <row r="4524" spans="1:3">
      <c r="A4524" s="26" t="s">
        <v>7482</v>
      </c>
      <c r="B4524" s="26">
        <v>41883</v>
      </c>
    </row>
    <row r="4525" spans="1:3">
      <c r="A4525" s="26" t="s">
        <v>7483</v>
      </c>
      <c r="B4525" s="26">
        <v>41883</v>
      </c>
    </row>
    <row r="4526" spans="1:3">
      <c r="A4526" s="26" t="s">
        <v>7484</v>
      </c>
      <c r="B4526" s="26">
        <v>41883</v>
      </c>
      <c r="C4526" s="26">
        <v>1195</v>
      </c>
    </row>
    <row r="4527" spans="1:3">
      <c r="A4527" s="26" t="s">
        <v>7485</v>
      </c>
      <c r="B4527" s="26">
        <v>41883</v>
      </c>
    </row>
    <row r="4528" spans="1:3">
      <c r="A4528" s="26" t="s">
        <v>7486</v>
      </c>
      <c r="B4528" s="26">
        <v>41883</v>
      </c>
    </row>
    <row r="4529" spans="1:3">
      <c r="A4529" s="26" t="s">
        <v>7487</v>
      </c>
      <c r="B4529" s="26">
        <v>41883</v>
      </c>
    </row>
    <row r="4530" spans="1:3">
      <c r="A4530" s="26" t="s">
        <v>7488</v>
      </c>
      <c r="B4530" s="26">
        <v>41883</v>
      </c>
    </row>
    <row r="4531" spans="1:3">
      <c r="A4531" s="26" t="s">
        <v>7489</v>
      </c>
      <c r="B4531" s="26">
        <v>41883</v>
      </c>
    </row>
    <row r="4532" spans="1:3">
      <c r="A4532" s="26" t="s">
        <v>7490</v>
      </c>
      <c r="B4532" s="26">
        <v>41883</v>
      </c>
    </row>
    <row r="4533" spans="1:3">
      <c r="A4533" s="26" t="s">
        <v>7491</v>
      </c>
      <c r="B4533" s="26">
        <v>41883</v>
      </c>
    </row>
    <row r="4534" spans="1:3">
      <c r="A4534" s="26" t="s">
        <v>7492</v>
      </c>
      <c r="B4534" s="26">
        <v>41883</v>
      </c>
    </row>
    <row r="4535" spans="1:3">
      <c r="A4535" s="26" t="s">
        <v>7493</v>
      </c>
      <c r="B4535" s="26">
        <v>41883</v>
      </c>
    </row>
    <row r="4536" spans="1:3">
      <c r="A4536" s="26" t="s">
        <v>7494</v>
      </c>
      <c r="B4536" s="26">
        <v>41883</v>
      </c>
    </row>
    <row r="4537" spans="1:3">
      <c r="A4537" s="26" t="s">
        <v>7495</v>
      </c>
      <c r="B4537" s="26">
        <v>41883</v>
      </c>
      <c r="C4537" s="26">
        <v>1000</v>
      </c>
    </row>
    <row r="4538" spans="1:3">
      <c r="A4538" s="26" t="s">
        <v>7496</v>
      </c>
      <c r="B4538" s="26">
        <v>41883</v>
      </c>
    </row>
    <row r="4539" spans="1:3">
      <c r="A4539" s="26" t="s">
        <v>7497</v>
      </c>
      <c r="B4539" s="26">
        <v>41883</v>
      </c>
    </row>
    <row r="4540" spans="1:3">
      <c r="A4540" s="26" t="s">
        <v>7498</v>
      </c>
      <c r="B4540" s="26">
        <v>41883</v>
      </c>
    </row>
    <row r="4541" spans="1:3">
      <c r="A4541" s="26" t="s">
        <v>7499</v>
      </c>
      <c r="B4541" s="26">
        <v>41883</v>
      </c>
    </row>
    <row r="4542" spans="1:3">
      <c r="A4542" s="26" t="s">
        <v>7500</v>
      </c>
      <c r="B4542" s="26">
        <v>41883</v>
      </c>
    </row>
    <row r="4543" spans="1:3">
      <c r="A4543" s="26" t="s">
        <v>7501</v>
      </c>
      <c r="B4543" s="26">
        <v>41883</v>
      </c>
    </row>
    <row r="4544" spans="1:3">
      <c r="A4544" s="26" t="s">
        <v>7502</v>
      </c>
      <c r="B4544" s="26">
        <v>41883</v>
      </c>
    </row>
    <row r="4545" spans="1:3">
      <c r="A4545" s="26" t="s">
        <v>7503</v>
      </c>
      <c r="B4545" s="26">
        <v>41883</v>
      </c>
    </row>
    <row r="4546" spans="1:3">
      <c r="A4546" s="26" t="s">
        <v>7504</v>
      </c>
      <c r="B4546" s="26">
        <v>41883</v>
      </c>
    </row>
    <row r="4547" spans="1:3">
      <c r="A4547" s="26" t="s">
        <v>7505</v>
      </c>
      <c r="B4547" s="26">
        <v>41883</v>
      </c>
    </row>
    <row r="4548" spans="1:3">
      <c r="A4548" s="26" t="s">
        <v>7506</v>
      </c>
      <c r="B4548" s="26">
        <v>41883</v>
      </c>
      <c r="C4548" s="26">
        <v>1005</v>
      </c>
    </row>
    <row r="4549" spans="1:3">
      <c r="A4549" s="26" t="s">
        <v>7507</v>
      </c>
      <c r="B4549" s="26">
        <v>41883</v>
      </c>
    </row>
    <row r="4550" spans="1:3">
      <c r="A4550" s="26" t="s">
        <v>7508</v>
      </c>
      <c r="B4550" s="26">
        <v>41883</v>
      </c>
    </row>
    <row r="4551" spans="1:3">
      <c r="A4551" s="26" t="s">
        <v>7509</v>
      </c>
      <c r="B4551" s="26">
        <v>41883</v>
      </c>
    </row>
    <row r="4552" spans="1:3">
      <c r="A4552" s="26" t="s">
        <v>7510</v>
      </c>
      <c r="B4552" s="26">
        <v>41883</v>
      </c>
    </row>
    <row r="4553" spans="1:3">
      <c r="A4553" s="26" t="s">
        <v>7511</v>
      </c>
      <c r="B4553" s="26">
        <v>41883</v>
      </c>
    </row>
    <row r="4554" spans="1:3">
      <c r="A4554" s="26" t="s">
        <v>7512</v>
      </c>
      <c r="B4554" s="26">
        <v>41883</v>
      </c>
    </row>
    <row r="4555" spans="1:3">
      <c r="A4555" s="26" t="s">
        <v>7513</v>
      </c>
      <c r="B4555" s="26">
        <v>41883</v>
      </c>
    </row>
    <row r="4556" spans="1:3">
      <c r="A4556" s="26" t="s">
        <v>7514</v>
      </c>
      <c r="B4556" s="26">
        <v>41883</v>
      </c>
    </row>
    <row r="4557" spans="1:3">
      <c r="A4557" s="26" t="s">
        <v>7515</v>
      </c>
      <c r="B4557" s="26">
        <v>41883</v>
      </c>
    </row>
    <row r="4558" spans="1:3">
      <c r="A4558" s="26" t="s">
        <v>7516</v>
      </c>
      <c r="B4558" s="26">
        <v>41883</v>
      </c>
    </row>
    <row r="4559" spans="1:3">
      <c r="A4559" s="26" t="s">
        <v>7517</v>
      </c>
      <c r="B4559" s="26">
        <v>41883</v>
      </c>
      <c r="C4559" s="26">
        <v>1200</v>
      </c>
    </row>
    <row r="4560" spans="1:3">
      <c r="A4560" s="26" t="s">
        <v>7518</v>
      </c>
      <c r="B4560" s="26">
        <v>41883</v>
      </c>
    </row>
    <row r="4561" spans="1:3">
      <c r="A4561" s="26" t="s">
        <v>7519</v>
      </c>
      <c r="B4561" s="26">
        <v>41883</v>
      </c>
    </row>
    <row r="4562" spans="1:3">
      <c r="A4562" s="26" t="s">
        <v>7520</v>
      </c>
      <c r="B4562" s="26">
        <v>41883</v>
      </c>
    </row>
    <row r="4563" spans="1:3">
      <c r="A4563" s="26" t="s">
        <v>7521</v>
      </c>
      <c r="B4563" s="26">
        <v>41883</v>
      </c>
    </row>
    <row r="4564" spans="1:3">
      <c r="A4564" s="26" t="s">
        <v>7522</v>
      </c>
      <c r="B4564" s="26">
        <v>41883</v>
      </c>
    </row>
    <row r="4565" spans="1:3">
      <c r="A4565" s="26" t="s">
        <v>7523</v>
      </c>
      <c r="B4565" s="26">
        <v>41883</v>
      </c>
    </row>
    <row r="4566" spans="1:3">
      <c r="A4566" s="26" t="s">
        <v>7524</v>
      </c>
      <c r="B4566" s="26">
        <v>41883</v>
      </c>
    </row>
    <row r="4567" spans="1:3">
      <c r="A4567" s="26" t="s">
        <v>7525</v>
      </c>
      <c r="B4567" s="26">
        <v>41883</v>
      </c>
    </row>
    <row r="4568" spans="1:3">
      <c r="A4568" s="26" t="s">
        <v>7526</v>
      </c>
      <c r="B4568" s="26">
        <v>41883</v>
      </c>
    </row>
    <row r="4569" spans="1:3">
      <c r="A4569" s="26" t="s">
        <v>7527</v>
      </c>
      <c r="B4569" s="26">
        <v>41883</v>
      </c>
    </row>
    <row r="4570" spans="1:3">
      <c r="A4570" s="26" t="s">
        <v>7528</v>
      </c>
      <c r="B4570" s="26">
        <v>41883</v>
      </c>
      <c r="C4570" s="26">
        <v>1000</v>
      </c>
    </row>
    <row r="4571" spans="1:3">
      <c r="A4571" s="26" t="s">
        <v>7529</v>
      </c>
      <c r="B4571" s="26">
        <v>41883</v>
      </c>
    </row>
    <row r="4572" spans="1:3">
      <c r="A4572" s="26" t="s">
        <v>7530</v>
      </c>
      <c r="B4572" s="26">
        <v>41883</v>
      </c>
    </row>
    <row r="4573" spans="1:3">
      <c r="A4573" s="26" t="s">
        <v>7531</v>
      </c>
      <c r="B4573" s="26">
        <v>41883</v>
      </c>
    </row>
    <row r="4574" spans="1:3">
      <c r="A4574" s="26" t="s">
        <v>7532</v>
      </c>
      <c r="B4574" s="26">
        <v>41883</v>
      </c>
    </row>
    <row r="4575" spans="1:3">
      <c r="A4575" s="26" t="s">
        <v>7533</v>
      </c>
      <c r="B4575" s="26">
        <v>41883</v>
      </c>
    </row>
    <row r="4576" spans="1:3">
      <c r="A4576" s="26" t="s">
        <v>7534</v>
      </c>
      <c r="B4576" s="26">
        <v>41883</v>
      </c>
    </row>
    <row r="4577" spans="1:3">
      <c r="A4577" s="26" t="s">
        <v>7535</v>
      </c>
      <c r="B4577" s="26">
        <v>41883</v>
      </c>
    </row>
    <row r="4578" spans="1:3">
      <c r="A4578" s="26" t="s">
        <v>7536</v>
      </c>
      <c r="B4578" s="26">
        <v>41883</v>
      </c>
    </row>
    <row r="4579" spans="1:3">
      <c r="A4579" s="26" t="s">
        <v>7537</v>
      </c>
      <c r="B4579" s="26">
        <v>41883</v>
      </c>
    </row>
    <row r="4580" spans="1:3">
      <c r="A4580" s="26" t="s">
        <v>7538</v>
      </c>
      <c r="B4580" s="26">
        <v>41883</v>
      </c>
    </row>
    <row r="4581" spans="1:3">
      <c r="A4581" s="26" t="s">
        <v>7539</v>
      </c>
      <c r="B4581" s="26">
        <v>41883</v>
      </c>
      <c r="C4581" s="26">
        <v>1000</v>
      </c>
    </row>
    <row r="4582" spans="1:3">
      <c r="A4582" s="26" t="s">
        <v>7540</v>
      </c>
      <c r="B4582" s="26">
        <v>41883</v>
      </c>
    </row>
    <row r="4583" spans="1:3">
      <c r="A4583" s="26" t="s">
        <v>7541</v>
      </c>
      <c r="B4583" s="26">
        <v>41883</v>
      </c>
    </row>
    <row r="4584" spans="1:3">
      <c r="A4584" s="26" t="s">
        <v>7542</v>
      </c>
      <c r="B4584" s="26">
        <v>41883</v>
      </c>
    </row>
    <row r="4585" spans="1:3">
      <c r="A4585" s="26" t="s">
        <v>7543</v>
      </c>
      <c r="B4585" s="26">
        <v>41883</v>
      </c>
    </row>
    <row r="4586" spans="1:3">
      <c r="A4586" s="26" t="s">
        <v>7544</v>
      </c>
      <c r="B4586" s="26">
        <v>41883</v>
      </c>
    </row>
    <row r="4587" spans="1:3">
      <c r="A4587" s="26" t="s">
        <v>7545</v>
      </c>
      <c r="B4587" s="26">
        <v>41883</v>
      </c>
    </row>
    <row r="4588" spans="1:3">
      <c r="A4588" s="26" t="s">
        <v>7546</v>
      </c>
      <c r="B4588" s="26">
        <v>41883</v>
      </c>
    </row>
    <row r="4589" spans="1:3">
      <c r="A4589" s="26" t="s">
        <v>7547</v>
      </c>
      <c r="B4589" s="26">
        <v>41883</v>
      </c>
    </row>
    <row r="4590" spans="1:3">
      <c r="A4590" s="26" t="s">
        <v>7548</v>
      </c>
      <c r="B4590" s="26">
        <v>41883</v>
      </c>
    </row>
    <row r="4591" spans="1:3">
      <c r="A4591" s="26" t="s">
        <v>7549</v>
      </c>
      <c r="B4591" s="26">
        <v>41883</v>
      </c>
    </row>
    <row r="4592" spans="1:3">
      <c r="A4592" s="26" t="s">
        <v>7550</v>
      </c>
      <c r="B4592" s="26">
        <v>41883</v>
      </c>
    </row>
    <row r="4593" spans="1:3">
      <c r="A4593" s="26" t="s">
        <v>7551</v>
      </c>
      <c r="B4593" s="26">
        <v>41883</v>
      </c>
    </row>
    <row r="4594" spans="1:3">
      <c r="A4594" s="26" t="s">
        <v>7552</v>
      </c>
      <c r="B4594" s="26">
        <v>41883</v>
      </c>
      <c r="C4594" s="26">
        <v>800</v>
      </c>
    </row>
    <row r="4595" spans="1:3">
      <c r="A4595" s="26" t="s">
        <v>7553</v>
      </c>
      <c r="B4595" s="26">
        <v>41883</v>
      </c>
      <c r="C4595" s="26">
        <v>400</v>
      </c>
    </row>
    <row r="4596" spans="1:3">
      <c r="A4596" s="26" t="s">
        <v>7554</v>
      </c>
      <c r="B4596" s="26">
        <v>41883</v>
      </c>
    </row>
    <row r="4597" spans="1:3">
      <c r="A4597" s="26" t="s">
        <v>7555</v>
      </c>
      <c r="B4597" s="26">
        <v>41883</v>
      </c>
    </row>
    <row r="4598" spans="1:3">
      <c r="A4598" s="26" t="s">
        <v>7556</v>
      </c>
      <c r="B4598" s="26">
        <v>41883</v>
      </c>
    </row>
    <row r="4599" spans="1:3">
      <c r="A4599" s="26" t="s">
        <v>7557</v>
      </c>
      <c r="B4599" s="26">
        <v>41883</v>
      </c>
    </row>
    <row r="4600" spans="1:3">
      <c r="A4600" s="26" t="s">
        <v>7558</v>
      </c>
      <c r="B4600" s="26">
        <v>41883</v>
      </c>
    </row>
    <row r="4601" spans="1:3">
      <c r="A4601" s="26" t="s">
        <v>7559</v>
      </c>
      <c r="B4601" s="26">
        <v>41883</v>
      </c>
    </row>
    <row r="4602" spans="1:3">
      <c r="A4602" s="26" t="s">
        <v>7560</v>
      </c>
      <c r="B4602" s="26">
        <v>41883</v>
      </c>
    </row>
    <row r="4603" spans="1:3">
      <c r="A4603" s="26" t="s">
        <v>7561</v>
      </c>
      <c r="B4603" s="26">
        <v>41883</v>
      </c>
      <c r="C4603" s="26">
        <v>200</v>
      </c>
    </row>
    <row r="4604" spans="1:3">
      <c r="A4604" s="26" t="s">
        <v>7562</v>
      </c>
      <c r="B4604" s="26">
        <v>41883</v>
      </c>
    </row>
    <row r="4605" spans="1:3">
      <c r="A4605" s="26" t="s">
        <v>7563</v>
      </c>
      <c r="B4605" s="26">
        <v>41883</v>
      </c>
    </row>
    <row r="4606" spans="1:3">
      <c r="A4606" s="26" t="s">
        <v>7564</v>
      </c>
      <c r="B4606" s="26">
        <v>41883</v>
      </c>
    </row>
    <row r="4607" spans="1:3">
      <c r="A4607" s="26" t="s">
        <v>7565</v>
      </c>
      <c r="B4607" s="26">
        <v>41883</v>
      </c>
    </row>
    <row r="4608" spans="1:3">
      <c r="A4608" s="26" t="s">
        <v>7566</v>
      </c>
      <c r="B4608" s="26">
        <v>41883</v>
      </c>
    </row>
    <row r="4609" spans="1:3">
      <c r="A4609" s="26" t="s">
        <v>7567</v>
      </c>
      <c r="B4609" s="26">
        <v>41883</v>
      </c>
    </row>
    <row r="4610" spans="1:3">
      <c r="A4610" s="26" t="s">
        <v>7568</v>
      </c>
      <c r="B4610" s="26">
        <v>41883</v>
      </c>
    </row>
    <row r="4611" spans="1:3">
      <c r="A4611" s="26" t="s">
        <v>7569</v>
      </c>
      <c r="B4611" s="26">
        <v>41883</v>
      </c>
    </row>
    <row r="4612" spans="1:3">
      <c r="A4612" s="26" t="s">
        <v>7570</v>
      </c>
      <c r="B4612" s="26">
        <v>41883</v>
      </c>
    </row>
    <row r="4613" spans="1:3">
      <c r="A4613" s="26" t="s">
        <v>7571</v>
      </c>
      <c r="B4613" s="26">
        <v>41883</v>
      </c>
    </row>
    <row r="4614" spans="1:3">
      <c r="A4614" s="26" t="s">
        <v>7572</v>
      </c>
      <c r="B4614" s="26">
        <v>41883</v>
      </c>
      <c r="C4614" s="26">
        <v>200</v>
      </c>
    </row>
    <row r="4615" spans="1:3">
      <c r="A4615" s="26" t="s">
        <v>7573</v>
      </c>
      <c r="B4615" s="26">
        <v>41883</v>
      </c>
    </row>
    <row r="4616" spans="1:3">
      <c r="A4616" s="26" t="s">
        <v>7574</v>
      </c>
      <c r="B4616" s="26">
        <v>41883</v>
      </c>
    </row>
    <row r="4617" spans="1:3">
      <c r="A4617" s="26" t="s">
        <v>7575</v>
      </c>
      <c r="B4617" s="26">
        <v>41883</v>
      </c>
    </row>
    <row r="4618" spans="1:3">
      <c r="A4618" s="26" t="s">
        <v>7576</v>
      </c>
      <c r="B4618" s="26">
        <v>41883</v>
      </c>
    </row>
    <row r="4619" spans="1:3">
      <c r="A4619" s="26" t="s">
        <v>7577</v>
      </c>
      <c r="B4619" s="26">
        <v>41883</v>
      </c>
    </row>
    <row r="4620" spans="1:3">
      <c r="A4620" s="26" t="s">
        <v>7578</v>
      </c>
      <c r="B4620" s="26">
        <v>41883</v>
      </c>
    </row>
    <row r="4621" spans="1:3">
      <c r="A4621" s="26" t="s">
        <v>7579</v>
      </c>
      <c r="B4621" s="26">
        <v>41883</v>
      </c>
    </row>
    <row r="4622" spans="1:3">
      <c r="A4622" s="26" t="s">
        <v>7580</v>
      </c>
      <c r="B4622" s="26">
        <v>41883</v>
      </c>
    </row>
    <row r="4623" spans="1:3">
      <c r="A4623" s="26" t="s">
        <v>7581</v>
      </c>
      <c r="B4623" s="26">
        <v>41883</v>
      </c>
    </row>
    <row r="4624" spans="1:3">
      <c r="A4624" s="26" t="s">
        <v>7582</v>
      </c>
      <c r="B4624" s="26">
        <v>41883</v>
      </c>
    </row>
    <row r="4625" spans="1:3">
      <c r="A4625" s="26" t="s">
        <v>7583</v>
      </c>
      <c r="B4625" s="26">
        <v>41883</v>
      </c>
      <c r="C4625" s="26">
        <v>200</v>
      </c>
    </row>
    <row r="4626" spans="1:3">
      <c r="A4626" s="26" t="s">
        <v>7584</v>
      </c>
      <c r="B4626" s="26">
        <v>41883</v>
      </c>
    </row>
    <row r="4627" spans="1:3">
      <c r="A4627" s="26" t="s">
        <v>7585</v>
      </c>
      <c r="B4627" s="26">
        <v>41883</v>
      </c>
    </row>
    <row r="4628" spans="1:3">
      <c r="A4628" s="26" t="s">
        <v>7586</v>
      </c>
      <c r="B4628" s="26">
        <v>41883</v>
      </c>
    </row>
    <row r="4629" spans="1:3">
      <c r="A4629" s="26" t="s">
        <v>7587</v>
      </c>
      <c r="B4629" s="26">
        <v>41883</v>
      </c>
    </row>
    <row r="4630" spans="1:3">
      <c r="A4630" s="26" t="s">
        <v>7588</v>
      </c>
      <c r="B4630" s="26">
        <v>41883</v>
      </c>
    </row>
    <row r="4631" spans="1:3">
      <c r="A4631" s="26" t="s">
        <v>7589</v>
      </c>
      <c r="B4631" s="26">
        <v>41883</v>
      </c>
    </row>
    <row r="4632" spans="1:3">
      <c r="A4632" s="26" t="s">
        <v>7590</v>
      </c>
      <c r="B4632" s="26">
        <v>41883</v>
      </c>
    </row>
    <row r="4633" spans="1:3">
      <c r="A4633" s="26" t="s">
        <v>7591</v>
      </c>
      <c r="B4633" s="26">
        <v>41883</v>
      </c>
    </row>
    <row r="4634" spans="1:3">
      <c r="A4634" s="26" t="s">
        <v>7592</v>
      </c>
      <c r="B4634" s="26">
        <v>41883</v>
      </c>
    </row>
    <row r="4635" spans="1:3">
      <c r="A4635" s="26" t="s">
        <v>7593</v>
      </c>
      <c r="B4635" s="26">
        <v>41883</v>
      </c>
    </row>
    <row r="4636" spans="1:3">
      <c r="A4636" s="26" t="s">
        <v>7594</v>
      </c>
      <c r="B4636" s="26">
        <v>41884</v>
      </c>
      <c r="C4636" s="26">
        <v>200</v>
      </c>
    </row>
    <row r="4637" spans="1:3">
      <c r="A4637" s="26" t="s">
        <v>7595</v>
      </c>
      <c r="B4637" s="26">
        <v>41884</v>
      </c>
    </row>
    <row r="4638" spans="1:3">
      <c r="A4638" s="26" t="s">
        <v>7596</v>
      </c>
      <c r="B4638" s="26">
        <v>41884</v>
      </c>
    </row>
    <row r="4639" spans="1:3">
      <c r="A4639" s="26" t="s">
        <v>7597</v>
      </c>
      <c r="B4639" s="26">
        <v>41884</v>
      </c>
    </row>
    <row r="4640" spans="1:3">
      <c r="A4640" s="26" t="s">
        <v>7598</v>
      </c>
      <c r="B4640" s="26">
        <v>41884</v>
      </c>
    </row>
    <row r="4641" spans="1:3">
      <c r="A4641" s="26" t="s">
        <v>7599</v>
      </c>
      <c r="B4641" s="26">
        <v>41884</v>
      </c>
    </row>
    <row r="4642" spans="1:3">
      <c r="A4642" s="26" t="s">
        <v>7600</v>
      </c>
      <c r="B4642" s="26">
        <v>41884</v>
      </c>
    </row>
    <row r="4643" spans="1:3">
      <c r="A4643" s="26" t="s">
        <v>7601</v>
      </c>
      <c r="B4643" s="26">
        <v>41884</v>
      </c>
    </row>
    <row r="4644" spans="1:3">
      <c r="A4644" s="26" t="s">
        <v>7602</v>
      </c>
      <c r="B4644" s="26">
        <v>41884</v>
      </c>
    </row>
    <row r="4645" spans="1:3">
      <c r="A4645" s="26" t="s">
        <v>7603</v>
      </c>
      <c r="B4645" s="26">
        <v>41884</v>
      </c>
    </row>
    <row r="4646" spans="1:3">
      <c r="A4646" s="26" t="s">
        <v>7604</v>
      </c>
      <c r="B4646" s="26">
        <v>41884</v>
      </c>
    </row>
    <row r="4647" spans="1:3">
      <c r="A4647" s="26" t="s">
        <v>7605</v>
      </c>
      <c r="B4647" s="26">
        <v>41884</v>
      </c>
      <c r="C4647" s="26">
        <v>200</v>
      </c>
    </row>
    <row r="4648" spans="1:3">
      <c r="A4648" s="26" t="s">
        <v>7606</v>
      </c>
      <c r="B4648" s="26">
        <v>41884</v>
      </c>
    </row>
    <row r="4649" spans="1:3">
      <c r="A4649" s="26" t="s">
        <v>7607</v>
      </c>
      <c r="B4649" s="26">
        <v>41884</v>
      </c>
    </row>
    <row r="4650" spans="1:3">
      <c r="A4650" s="26" t="s">
        <v>7608</v>
      </c>
      <c r="B4650" s="26">
        <v>41884</v>
      </c>
    </row>
    <row r="4651" spans="1:3">
      <c r="A4651" s="26" t="s">
        <v>7609</v>
      </c>
      <c r="B4651" s="26">
        <v>41884</v>
      </c>
    </row>
    <row r="4652" spans="1:3">
      <c r="A4652" s="26" t="s">
        <v>7610</v>
      </c>
      <c r="B4652" s="26">
        <v>41884</v>
      </c>
    </row>
    <row r="4653" spans="1:3">
      <c r="A4653" s="26" t="s">
        <v>7611</v>
      </c>
      <c r="B4653" s="26">
        <v>41884</v>
      </c>
    </row>
    <row r="4654" spans="1:3">
      <c r="A4654" s="26" t="s">
        <v>7612</v>
      </c>
      <c r="B4654" s="26">
        <v>41884</v>
      </c>
    </row>
    <row r="4655" spans="1:3">
      <c r="A4655" s="26" t="s">
        <v>7613</v>
      </c>
      <c r="B4655" s="26">
        <v>41884</v>
      </c>
    </row>
    <row r="4656" spans="1:3">
      <c r="A4656" s="26" t="s">
        <v>7614</v>
      </c>
      <c r="B4656" s="26">
        <v>41884</v>
      </c>
    </row>
    <row r="4657" spans="1:3">
      <c r="A4657" s="26" t="s">
        <v>7615</v>
      </c>
      <c r="B4657" s="26">
        <v>41884</v>
      </c>
    </row>
    <row r="4658" spans="1:3">
      <c r="A4658" s="26" t="s">
        <v>7616</v>
      </c>
      <c r="B4658" s="26">
        <v>41884</v>
      </c>
      <c r="C4658" s="26">
        <v>196</v>
      </c>
    </row>
    <row r="4659" spans="1:3">
      <c r="A4659" s="26" t="s">
        <v>7617</v>
      </c>
      <c r="B4659" s="26">
        <v>41884</v>
      </c>
    </row>
    <row r="4660" spans="1:3">
      <c r="A4660" s="26" t="s">
        <v>7618</v>
      </c>
      <c r="B4660" s="26">
        <v>41884</v>
      </c>
    </row>
    <row r="4661" spans="1:3">
      <c r="A4661" s="26" t="s">
        <v>7619</v>
      </c>
      <c r="B4661" s="26">
        <v>41884</v>
      </c>
    </row>
    <row r="4662" spans="1:3">
      <c r="A4662" s="26" t="s">
        <v>7620</v>
      </c>
      <c r="B4662" s="26">
        <v>41884</v>
      </c>
    </row>
    <row r="4663" spans="1:3">
      <c r="A4663" s="26" t="s">
        <v>7621</v>
      </c>
      <c r="B4663" s="26">
        <v>41884</v>
      </c>
    </row>
    <row r="4664" spans="1:3">
      <c r="A4664" s="26" t="s">
        <v>7622</v>
      </c>
      <c r="B4664" s="26">
        <v>41884</v>
      </c>
    </row>
    <row r="4665" spans="1:3">
      <c r="A4665" s="26" t="s">
        <v>7623</v>
      </c>
      <c r="B4665" s="26">
        <v>41884</v>
      </c>
    </row>
    <row r="4666" spans="1:3">
      <c r="A4666" s="26" t="s">
        <v>7624</v>
      </c>
      <c r="B4666" s="26">
        <v>41884</v>
      </c>
    </row>
    <row r="4667" spans="1:3">
      <c r="A4667" s="26" t="s">
        <v>7625</v>
      </c>
      <c r="B4667" s="26">
        <v>41884</v>
      </c>
    </row>
    <row r="4668" spans="1:3">
      <c r="A4668" s="26" t="s">
        <v>7626</v>
      </c>
      <c r="B4668" s="26">
        <v>41884</v>
      </c>
    </row>
    <row r="4669" spans="1:3">
      <c r="A4669" s="26" t="s">
        <v>7627</v>
      </c>
      <c r="B4669" s="26">
        <v>41884</v>
      </c>
      <c r="C4669" s="26">
        <v>206</v>
      </c>
    </row>
    <row r="4670" spans="1:3">
      <c r="A4670" s="26" t="s">
        <v>7628</v>
      </c>
      <c r="B4670" s="26">
        <v>41884</v>
      </c>
    </row>
    <row r="4671" spans="1:3">
      <c r="A4671" s="26" t="s">
        <v>7629</v>
      </c>
      <c r="B4671" s="26">
        <v>41884</v>
      </c>
    </row>
    <row r="4672" spans="1:3">
      <c r="A4672" s="26" t="s">
        <v>7630</v>
      </c>
      <c r="B4672" s="26">
        <v>41884</v>
      </c>
    </row>
    <row r="4673" spans="1:3">
      <c r="A4673" s="26" t="s">
        <v>7631</v>
      </c>
      <c r="B4673" s="26">
        <v>41884</v>
      </c>
    </row>
    <row r="4674" spans="1:3">
      <c r="A4674" s="26" t="s">
        <v>7632</v>
      </c>
      <c r="B4674" s="26">
        <v>41884</v>
      </c>
    </row>
    <row r="4675" spans="1:3">
      <c r="A4675" s="26" t="s">
        <v>7633</v>
      </c>
      <c r="B4675" s="26">
        <v>41884</v>
      </c>
    </row>
    <row r="4676" spans="1:3">
      <c r="A4676" s="26" t="s">
        <v>7634</v>
      </c>
      <c r="B4676" s="26">
        <v>41884</v>
      </c>
    </row>
    <row r="4677" spans="1:3">
      <c r="A4677" s="26" t="s">
        <v>7635</v>
      </c>
      <c r="B4677" s="26">
        <v>41884</v>
      </c>
    </row>
    <row r="4678" spans="1:3">
      <c r="A4678" s="26" t="s">
        <v>7636</v>
      </c>
      <c r="B4678" s="26">
        <v>41884</v>
      </c>
    </row>
    <row r="4679" spans="1:3">
      <c r="A4679" s="26" t="s">
        <v>7637</v>
      </c>
      <c r="B4679" s="26">
        <v>41884</v>
      </c>
    </row>
    <row r="4680" spans="1:3">
      <c r="A4680" s="26" t="s">
        <v>7638</v>
      </c>
      <c r="B4680" s="26">
        <v>41884</v>
      </c>
      <c r="C4680" s="26">
        <v>199</v>
      </c>
    </row>
    <row r="4681" spans="1:3">
      <c r="A4681" s="26" t="s">
        <v>7639</v>
      </c>
      <c r="B4681" s="26">
        <v>41884</v>
      </c>
    </row>
    <row r="4682" spans="1:3">
      <c r="A4682" s="26" t="s">
        <v>7640</v>
      </c>
      <c r="B4682" s="26">
        <v>41884</v>
      </c>
    </row>
    <row r="4683" spans="1:3">
      <c r="A4683" s="26" t="s">
        <v>7641</v>
      </c>
      <c r="B4683" s="26">
        <v>41884</v>
      </c>
    </row>
    <row r="4684" spans="1:3">
      <c r="A4684" s="26" t="s">
        <v>7642</v>
      </c>
      <c r="B4684" s="26">
        <v>41884</v>
      </c>
    </row>
    <row r="4685" spans="1:3">
      <c r="A4685" s="26" t="s">
        <v>7643</v>
      </c>
      <c r="B4685" s="26">
        <v>41884</v>
      </c>
    </row>
    <row r="4686" spans="1:3">
      <c r="A4686" s="26" t="s">
        <v>7644</v>
      </c>
      <c r="B4686" s="26">
        <v>41884</v>
      </c>
    </row>
    <row r="4687" spans="1:3">
      <c r="A4687" s="26" t="s">
        <v>7645</v>
      </c>
      <c r="B4687" s="26">
        <v>41884</v>
      </c>
    </row>
    <row r="4688" spans="1:3">
      <c r="A4688" s="26" t="s">
        <v>7646</v>
      </c>
      <c r="B4688" s="26">
        <v>41884</v>
      </c>
    </row>
    <row r="4689" spans="1:3">
      <c r="A4689" s="26" t="s">
        <v>7647</v>
      </c>
      <c r="B4689" s="26">
        <v>41884</v>
      </c>
    </row>
    <row r="4690" spans="1:3">
      <c r="A4690" s="26" t="s">
        <v>7648</v>
      </c>
      <c r="B4690" s="26">
        <v>41884</v>
      </c>
    </row>
    <row r="4691" spans="1:3">
      <c r="A4691" s="26" t="s">
        <v>7649</v>
      </c>
      <c r="B4691" s="26">
        <v>41884</v>
      </c>
    </row>
    <row r="4692" spans="1:3">
      <c r="A4692" s="26" t="s">
        <v>7650</v>
      </c>
      <c r="B4692" s="26">
        <v>41884</v>
      </c>
      <c r="C4692" s="26">
        <v>59</v>
      </c>
    </row>
    <row r="4693" spans="1:3">
      <c r="A4693" s="26" t="s">
        <v>7651</v>
      </c>
      <c r="B4693" s="26">
        <v>41884</v>
      </c>
      <c r="C4693" s="26">
        <v>60</v>
      </c>
    </row>
    <row r="4694" spans="1:3">
      <c r="A4694" s="26" t="s">
        <v>7652</v>
      </c>
      <c r="B4694" s="26">
        <v>41884</v>
      </c>
      <c r="C4694" s="26">
        <v>74</v>
      </c>
    </row>
    <row r="4695" spans="1:3">
      <c r="A4695" s="26" t="s">
        <v>7653</v>
      </c>
      <c r="B4695" s="26">
        <v>41884</v>
      </c>
    </row>
    <row r="4696" spans="1:3">
      <c r="A4696" s="26" t="s">
        <v>7654</v>
      </c>
      <c r="B4696" s="26">
        <v>41884</v>
      </c>
    </row>
    <row r="4697" spans="1:3">
      <c r="A4697" s="26" t="s">
        <v>7655</v>
      </c>
      <c r="B4697" s="26">
        <v>41884</v>
      </c>
    </row>
    <row r="4698" spans="1:3">
      <c r="A4698" s="26" t="s">
        <v>7656</v>
      </c>
      <c r="B4698" s="26">
        <v>41884</v>
      </c>
    </row>
    <row r="4699" spans="1:3">
      <c r="A4699" s="26" t="s">
        <v>7657</v>
      </c>
      <c r="B4699" s="26">
        <v>41884</v>
      </c>
    </row>
    <row r="4700" spans="1:3">
      <c r="A4700" s="26" t="s">
        <v>7658</v>
      </c>
      <c r="B4700" s="26">
        <v>41884</v>
      </c>
    </row>
    <row r="4701" spans="1:3">
      <c r="A4701" s="26" t="s">
        <v>7659</v>
      </c>
      <c r="B4701" s="26">
        <v>41884</v>
      </c>
    </row>
    <row r="4702" spans="1:3">
      <c r="A4702" s="26" t="s">
        <v>7660</v>
      </c>
      <c r="B4702" s="26">
        <v>41884</v>
      </c>
    </row>
    <row r="4703" spans="1:3">
      <c r="A4703" s="26" t="s">
        <v>7661</v>
      </c>
      <c r="B4703" s="26">
        <v>41884</v>
      </c>
      <c r="C4703" s="26">
        <v>112</v>
      </c>
    </row>
    <row r="4704" spans="1:3">
      <c r="A4704" s="26" t="s">
        <v>7662</v>
      </c>
      <c r="B4704" s="26">
        <v>41884</v>
      </c>
      <c r="C4704" s="26">
        <v>70</v>
      </c>
    </row>
    <row r="4705" spans="1:3">
      <c r="A4705" s="26" t="s">
        <v>7663</v>
      </c>
      <c r="B4705" s="26">
        <v>41884</v>
      </c>
      <c r="C4705" s="26">
        <v>137</v>
      </c>
    </row>
    <row r="4706" spans="1:3">
      <c r="A4706" s="26" t="s">
        <v>7664</v>
      </c>
      <c r="B4706" s="26">
        <v>41884</v>
      </c>
    </row>
    <row r="4707" spans="1:3">
      <c r="A4707" s="26" t="s">
        <v>7665</v>
      </c>
      <c r="B4707" s="26">
        <v>41884</v>
      </c>
    </row>
    <row r="4708" spans="1:3">
      <c r="A4708" s="26" t="s">
        <v>7666</v>
      </c>
      <c r="B4708" s="26">
        <v>41884</v>
      </c>
    </row>
    <row r="4709" spans="1:3">
      <c r="A4709" s="26" t="s">
        <v>7667</v>
      </c>
      <c r="B4709" s="26">
        <v>41884</v>
      </c>
    </row>
    <row r="4710" spans="1:3">
      <c r="A4710" s="26" t="s">
        <v>7668</v>
      </c>
      <c r="B4710" s="26">
        <v>41884</v>
      </c>
    </row>
    <row r="4711" spans="1:3">
      <c r="A4711" s="26" t="s">
        <v>7669</v>
      </c>
      <c r="B4711" s="26">
        <v>41884</v>
      </c>
    </row>
    <row r="4712" spans="1:3">
      <c r="A4712" s="26" t="s">
        <v>7670</v>
      </c>
      <c r="B4712" s="26">
        <v>41884</v>
      </c>
    </row>
    <row r="4713" spans="1:3">
      <c r="A4713" s="26" t="s">
        <v>7671</v>
      </c>
      <c r="B4713" s="26">
        <v>41884</v>
      </c>
    </row>
    <row r="4714" spans="1:3">
      <c r="A4714" s="26" t="s">
        <v>7672</v>
      </c>
      <c r="B4714" s="26">
        <v>41884</v>
      </c>
      <c r="C4714" s="26">
        <v>100</v>
      </c>
    </row>
    <row r="4715" spans="1:3">
      <c r="A4715" s="26" t="s">
        <v>7673</v>
      </c>
      <c r="B4715" s="26">
        <v>41884</v>
      </c>
      <c r="C4715" s="26">
        <v>100</v>
      </c>
    </row>
    <row r="4716" spans="1:3">
      <c r="A4716" s="26" t="s">
        <v>7674</v>
      </c>
      <c r="B4716" s="26">
        <v>41884</v>
      </c>
      <c r="C4716" s="26">
        <v>159</v>
      </c>
    </row>
    <row r="4717" spans="1:3">
      <c r="A4717" s="26" t="s">
        <v>7675</v>
      </c>
      <c r="B4717" s="26">
        <v>41884</v>
      </c>
    </row>
    <row r="4718" spans="1:3">
      <c r="A4718" s="26" t="s">
        <v>7676</v>
      </c>
      <c r="B4718" s="26">
        <v>41884</v>
      </c>
    </row>
    <row r="4719" spans="1:3">
      <c r="A4719" s="26" t="s">
        <v>7677</v>
      </c>
      <c r="B4719" s="26">
        <v>41884</v>
      </c>
    </row>
    <row r="4720" spans="1:3">
      <c r="A4720" s="26" t="s">
        <v>7678</v>
      </c>
      <c r="B4720" s="26">
        <v>41884</v>
      </c>
    </row>
    <row r="4721" spans="1:3">
      <c r="A4721" s="26" t="s">
        <v>7679</v>
      </c>
      <c r="B4721" s="26">
        <v>41884</v>
      </c>
    </row>
    <row r="4722" spans="1:3">
      <c r="A4722" s="26" t="s">
        <v>7680</v>
      </c>
      <c r="B4722" s="26">
        <v>41884</v>
      </c>
    </row>
    <row r="4723" spans="1:3">
      <c r="A4723" s="26" t="s">
        <v>7681</v>
      </c>
      <c r="B4723" s="26">
        <v>41884</v>
      </c>
    </row>
    <row r="4724" spans="1:3">
      <c r="A4724" s="26" t="s">
        <v>7682</v>
      </c>
      <c r="B4724" s="26">
        <v>41884</v>
      </c>
    </row>
    <row r="4725" spans="1:3">
      <c r="A4725" s="26" t="s">
        <v>7683</v>
      </c>
      <c r="B4725" s="26">
        <v>41884</v>
      </c>
      <c r="C4725" s="26">
        <v>74</v>
      </c>
    </row>
    <row r="4726" spans="1:3">
      <c r="A4726" s="26" t="s">
        <v>7684</v>
      </c>
      <c r="B4726" s="26">
        <v>41884</v>
      </c>
      <c r="C4726" s="26">
        <v>43</v>
      </c>
    </row>
    <row r="4727" spans="1:3">
      <c r="A4727" s="26" t="s">
        <v>7685</v>
      </c>
      <c r="B4727" s="26">
        <v>41884</v>
      </c>
      <c r="C4727" s="26">
        <v>63</v>
      </c>
    </row>
    <row r="4728" spans="1:3">
      <c r="A4728" s="26" t="s">
        <v>7686</v>
      </c>
      <c r="B4728" s="26">
        <v>41884</v>
      </c>
    </row>
    <row r="4729" spans="1:3">
      <c r="A4729" s="26" t="s">
        <v>7687</v>
      </c>
      <c r="B4729" s="26">
        <v>41884</v>
      </c>
    </row>
    <row r="4730" spans="1:3">
      <c r="A4730" s="26" t="s">
        <v>7688</v>
      </c>
      <c r="B4730" s="26">
        <v>41884</v>
      </c>
    </row>
    <row r="4731" spans="1:3">
      <c r="A4731" s="26" t="s">
        <v>7689</v>
      </c>
      <c r="B4731" s="26">
        <v>41884</v>
      </c>
    </row>
    <row r="4732" spans="1:3">
      <c r="A4732" s="26" t="s">
        <v>7690</v>
      </c>
      <c r="B4732" s="26">
        <v>41884</v>
      </c>
    </row>
    <row r="4733" spans="1:3">
      <c r="A4733" s="26" t="s">
        <v>7691</v>
      </c>
      <c r="B4733" s="26">
        <v>41884</v>
      </c>
    </row>
    <row r="4734" spans="1:3">
      <c r="A4734" s="26" t="s">
        <v>7692</v>
      </c>
      <c r="B4734" s="26">
        <v>41884</v>
      </c>
    </row>
    <row r="4735" spans="1:3">
      <c r="A4735" s="26" t="s">
        <v>7693</v>
      </c>
      <c r="B4735" s="26">
        <v>41884</v>
      </c>
    </row>
    <row r="4736" spans="1:3">
      <c r="A4736" s="26" t="s">
        <v>7694</v>
      </c>
      <c r="B4736" s="26">
        <v>41884</v>
      </c>
      <c r="C4736" s="26">
        <v>150</v>
      </c>
    </row>
    <row r="4737" spans="1:3">
      <c r="A4737" s="26" t="s">
        <v>7695</v>
      </c>
      <c r="B4737" s="26">
        <v>41884</v>
      </c>
    </row>
    <row r="4738" spans="1:3">
      <c r="A4738" s="26" t="s">
        <v>7696</v>
      </c>
      <c r="B4738" s="26">
        <v>41884</v>
      </c>
    </row>
    <row r="4739" spans="1:3">
      <c r="A4739" s="26" t="s">
        <v>7697</v>
      </c>
      <c r="B4739" s="26">
        <v>41884</v>
      </c>
    </row>
    <row r="4740" spans="1:3">
      <c r="A4740" s="26" t="s">
        <v>7698</v>
      </c>
      <c r="B4740" s="26">
        <v>41884</v>
      </c>
    </row>
    <row r="4741" spans="1:3">
      <c r="A4741" s="26" t="s">
        <v>7699</v>
      </c>
      <c r="B4741" s="26">
        <v>41884</v>
      </c>
    </row>
    <row r="4742" spans="1:3">
      <c r="A4742" s="26" t="s">
        <v>7700</v>
      </c>
      <c r="B4742" s="26">
        <v>41884</v>
      </c>
    </row>
    <row r="4743" spans="1:3">
      <c r="A4743" s="26" t="s">
        <v>7701</v>
      </c>
      <c r="B4743" s="26">
        <v>41884</v>
      </c>
    </row>
    <row r="4744" spans="1:3">
      <c r="A4744" s="26" t="s">
        <v>7702</v>
      </c>
      <c r="B4744" s="26">
        <v>41884</v>
      </c>
    </row>
    <row r="4745" spans="1:3">
      <c r="A4745" s="26" t="s">
        <v>7703</v>
      </c>
      <c r="B4745" s="26">
        <v>41884</v>
      </c>
    </row>
    <row r="4746" spans="1:3">
      <c r="A4746" s="26" t="s">
        <v>7704</v>
      </c>
      <c r="B4746" s="26">
        <v>41884</v>
      </c>
    </row>
    <row r="4747" spans="1:3">
      <c r="A4747" s="26" t="s">
        <v>7705</v>
      </c>
      <c r="B4747" s="26">
        <v>41884</v>
      </c>
      <c r="C4747" s="26">
        <v>150</v>
      </c>
    </row>
    <row r="4748" spans="1:3">
      <c r="A4748" s="26" t="s">
        <v>7706</v>
      </c>
      <c r="B4748" s="26">
        <v>41884</v>
      </c>
    </row>
    <row r="4749" spans="1:3">
      <c r="A4749" s="26" t="s">
        <v>7707</v>
      </c>
      <c r="B4749" s="26">
        <v>41884</v>
      </c>
    </row>
    <row r="4750" spans="1:3">
      <c r="A4750" s="26" t="s">
        <v>7708</v>
      </c>
      <c r="B4750" s="26">
        <v>41884</v>
      </c>
    </row>
    <row r="4751" spans="1:3">
      <c r="A4751" s="26" t="s">
        <v>7709</v>
      </c>
      <c r="B4751" s="26">
        <v>41884</v>
      </c>
    </row>
    <row r="4752" spans="1:3">
      <c r="A4752" s="26" t="s">
        <v>7710</v>
      </c>
      <c r="B4752" s="26">
        <v>41884</v>
      </c>
    </row>
    <row r="4753" spans="1:3">
      <c r="A4753" s="26" t="s">
        <v>7711</v>
      </c>
      <c r="B4753" s="26">
        <v>41884</v>
      </c>
    </row>
    <row r="4754" spans="1:3">
      <c r="A4754" s="26" t="s">
        <v>7712</v>
      </c>
      <c r="B4754" s="26">
        <v>41884</v>
      </c>
    </row>
    <row r="4755" spans="1:3">
      <c r="A4755" s="26" t="s">
        <v>7713</v>
      </c>
      <c r="B4755" s="26">
        <v>41884</v>
      </c>
    </row>
    <row r="4756" spans="1:3">
      <c r="A4756" s="26" t="s">
        <v>7714</v>
      </c>
      <c r="B4756" s="26">
        <v>41884</v>
      </c>
    </row>
    <row r="4757" spans="1:3">
      <c r="A4757" s="26" t="s">
        <v>7715</v>
      </c>
      <c r="B4757" s="26">
        <v>41884</v>
      </c>
      <c r="C4757" s="26">
        <v>891</v>
      </c>
    </row>
    <row r="4758" spans="1:3">
      <c r="A4758" s="26" t="s">
        <v>7716</v>
      </c>
      <c r="B4758" s="26">
        <v>41884</v>
      </c>
    </row>
    <row r="4759" spans="1:3">
      <c r="A4759" s="26" t="s">
        <v>7717</v>
      </c>
      <c r="B4759" s="26">
        <v>41884</v>
      </c>
    </row>
    <row r="4760" spans="1:3">
      <c r="A4760" s="26" t="s">
        <v>7718</v>
      </c>
      <c r="B4760" s="26">
        <v>41884</v>
      </c>
    </row>
    <row r="4761" spans="1:3">
      <c r="A4761" s="26" t="s">
        <v>7719</v>
      </c>
      <c r="B4761" s="26">
        <v>41884</v>
      </c>
    </row>
    <row r="4762" spans="1:3">
      <c r="A4762" s="26" t="s">
        <v>7720</v>
      </c>
      <c r="B4762" s="26">
        <v>41884</v>
      </c>
    </row>
    <row r="4763" spans="1:3">
      <c r="A4763" s="26" t="s">
        <v>7721</v>
      </c>
      <c r="B4763" s="26">
        <v>41884</v>
      </c>
    </row>
    <row r="4764" spans="1:3">
      <c r="A4764" s="26" t="s">
        <v>7722</v>
      </c>
      <c r="B4764" s="26">
        <v>41884</v>
      </c>
    </row>
    <row r="4765" spans="1:3">
      <c r="A4765" s="26" t="s">
        <v>7723</v>
      </c>
      <c r="B4765" s="26">
        <v>41884</v>
      </c>
    </row>
    <row r="4766" spans="1:3">
      <c r="A4766" s="26" t="s">
        <v>7724</v>
      </c>
      <c r="B4766" s="26">
        <v>41884</v>
      </c>
    </row>
    <row r="4767" spans="1:3">
      <c r="A4767" s="26" t="s">
        <v>7725</v>
      </c>
      <c r="B4767" s="26">
        <v>41884</v>
      </c>
    </row>
    <row r="4768" spans="1:3">
      <c r="A4768" s="26" t="s">
        <v>7726</v>
      </c>
      <c r="B4768" s="26">
        <v>41884</v>
      </c>
      <c r="C4768" s="26">
        <v>3000</v>
      </c>
    </row>
    <row r="4769" spans="1:3">
      <c r="A4769" s="26" t="s">
        <v>7727</v>
      </c>
      <c r="B4769" s="26">
        <v>41884</v>
      </c>
    </row>
    <row r="4770" spans="1:3">
      <c r="A4770" s="26" t="s">
        <v>7728</v>
      </c>
      <c r="B4770" s="26">
        <v>41884</v>
      </c>
    </row>
    <row r="4771" spans="1:3">
      <c r="A4771" s="26" t="s">
        <v>7729</v>
      </c>
      <c r="B4771" s="26">
        <v>41884</v>
      </c>
    </row>
    <row r="4772" spans="1:3">
      <c r="A4772" s="26" t="s">
        <v>7730</v>
      </c>
      <c r="B4772" s="26">
        <v>41884</v>
      </c>
    </row>
    <row r="4773" spans="1:3">
      <c r="A4773" s="26" t="s">
        <v>7731</v>
      </c>
      <c r="B4773" s="26">
        <v>41884</v>
      </c>
    </row>
    <row r="4774" spans="1:3">
      <c r="A4774" s="26" t="s">
        <v>7732</v>
      </c>
      <c r="B4774" s="26">
        <v>41884</v>
      </c>
    </row>
    <row r="4775" spans="1:3">
      <c r="A4775" s="26" t="s">
        <v>7733</v>
      </c>
      <c r="B4775" s="26">
        <v>41884</v>
      </c>
    </row>
    <row r="4776" spans="1:3">
      <c r="A4776" s="26" t="s">
        <v>7734</v>
      </c>
      <c r="B4776" s="26">
        <v>41884</v>
      </c>
    </row>
    <row r="4777" spans="1:3">
      <c r="A4777" s="26" t="s">
        <v>7735</v>
      </c>
      <c r="B4777" s="26">
        <v>41884</v>
      </c>
    </row>
    <row r="4778" spans="1:3">
      <c r="A4778" s="26" t="s">
        <v>7736</v>
      </c>
      <c r="B4778" s="26">
        <v>41884</v>
      </c>
    </row>
    <row r="4779" spans="1:3">
      <c r="A4779" s="26" t="s">
        <v>7737</v>
      </c>
      <c r="B4779" s="26">
        <v>41884</v>
      </c>
      <c r="C4779" s="26">
        <v>600</v>
      </c>
    </row>
    <row r="4780" spans="1:3">
      <c r="A4780" s="26" t="s">
        <v>7738</v>
      </c>
      <c r="B4780" s="26">
        <v>41884</v>
      </c>
    </row>
    <row r="4781" spans="1:3">
      <c r="A4781" s="26" t="s">
        <v>7739</v>
      </c>
      <c r="B4781" s="26">
        <v>41884</v>
      </c>
    </row>
    <row r="4782" spans="1:3">
      <c r="A4782" s="26" t="s">
        <v>7740</v>
      </c>
      <c r="B4782" s="26">
        <v>41884</v>
      </c>
    </row>
    <row r="4783" spans="1:3">
      <c r="A4783" s="26" t="s">
        <v>7741</v>
      </c>
      <c r="B4783" s="26">
        <v>41884</v>
      </c>
    </row>
    <row r="4784" spans="1:3">
      <c r="A4784" s="26" t="s">
        <v>7742</v>
      </c>
      <c r="B4784" s="26">
        <v>41884</v>
      </c>
    </row>
    <row r="4785" spans="1:3">
      <c r="A4785" s="26" t="s">
        <v>7743</v>
      </c>
      <c r="B4785" s="26">
        <v>41884</v>
      </c>
    </row>
    <row r="4786" spans="1:3">
      <c r="A4786" s="26" t="s">
        <v>7744</v>
      </c>
      <c r="B4786" s="26">
        <v>41884</v>
      </c>
    </row>
    <row r="4787" spans="1:3">
      <c r="A4787" s="26" t="s">
        <v>7745</v>
      </c>
      <c r="B4787" s="26">
        <v>41884</v>
      </c>
    </row>
    <row r="4788" spans="1:3">
      <c r="A4788" s="26" t="s">
        <v>7746</v>
      </c>
      <c r="B4788" s="26">
        <v>41884</v>
      </c>
    </row>
    <row r="4789" spans="1:3">
      <c r="A4789" s="26" t="s">
        <v>7747</v>
      </c>
      <c r="B4789" s="26">
        <v>41884</v>
      </c>
    </row>
    <row r="4790" spans="1:3">
      <c r="A4790" s="26" t="s">
        <v>7748</v>
      </c>
      <c r="B4790" s="26">
        <v>41884</v>
      </c>
      <c r="C4790" s="26">
        <v>600</v>
      </c>
    </row>
    <row r="4791" spans="1:3">
      <c r="A4791" s="26" t="s">
        <v>7749</v>
      </c>
      <c r="B4791" s="26">
        <v>41884</v>
      </c>
    </row>
    <row r="4792" spans="1:3">
      <c r="A4792" s="26" t="s">
        <v>7750</v>
      </c>
      <c r="B4792" s="26">
        <v>41884</v>
      </c>
    </row>
    <row r="4793" spans="1:3">
      <c r="A4793" s="26" t="s">
        <v>7751</v>
      </c>
      <c r="B4793" s="26">
        <v>41884</v>
      </c>
    </row>
    <row r="4794" spans="1:3">
      <c r="A4794" s="26" t="s">
        <v>7752</v>
      </c>
      <c r="B4794" s="26">
        <v>41884</v>
      </c>
    </row>
    <row r="4795" spans="1:3">
      <c r="A4795" s="26" t="s">
        <v>7753</v>
      </c>
      <c r="B4795" s="26">
        <v>41884</v>
      </c>
    </row>
    <row r="4796" spans="1:3">
      <c r="A4796" s="26" t="s">
        <v>7754</v>
      </c>
      <c r="B4796" s="26">
        <v>41884</v>
      </c>
    </row>
    <row r="4797" spans="1:3">
      <c r="A4797" s="26" t="s">
        <v>7755</v>
      </c>
      <c r="B4797" s="26">
        <v>41884</v>
      </c>
    </row>
    <row r="4798" spans="1:3">
      <c r="A4798" s="26" t="s">
        <v>7756</v>
      </c>
      <c r="B4798" s="26">
        <v>41884</v>
      </c>
    </row>
    <row r="4799" spans="1:3">
      <c r="A4799" s="26" t="s">
        <v>7757</v>
      </c>
      <c r="B4799" s="26">
        <v>41884</v>
      </c>
    </row>
    <row r="4800" spans="1:3">
      <c r="A4800" s="26" t="s">
        <v>7758</v>
      </c>
      <c r="B4800" s="26">
        <v>41884</v>
      </c>
    </row>
    <row r="4801" spans="1:3">
      <c r="A4801" s="26" t="s">
        <v>7759</v>
      </c>
      <c r="B4801" s="26">
        <v>41884</v>
      </c>
      <c r="C4801" s="26">
        <v>225</v>
      </c>
    </row>
    <row r="4802" spans="1:3">
      <c r="A4802" s="26" t="s">
        <v>7760</v>
      </c>
      <c r="B4802" s="26">
        <v>41884</v>
      </c>
    </row>
    <row r="4803" spans="1:3">
      <c r="A4803" s="26" t="s">
        <v>7761</v>
      </c>
      <c r="B4803" s="26">
        <v>41884</v>
      </c>
    </row>
    <row r="4804" spans="1:3">
      <c r="A4804" s="26" t="s">
        <v>7762</v>
      </c>
      <c r="B4804" s="26">
        <v>41884</v>
      </c>
    </row>
    <row r="4805" spans="1:3">
      <c r="A4805" s="26" t="s">
        <v>7763</v>
      </c>
      <c r="B4805" s="26">
        <v>41884</v>
      </c>
    </row>
    <row r="4806" spans="1:3">
      <c r="A4806" s="26" t="s">
        <v>7764</v>
      </c>
      <c r="B4806" s="26">
        <v>41884</v>
      </c>
    </row>
    <row r="4807" spans="1:3">
      <c r="A4807" s="26" t="s">
        <v>7765</v>
      </c>
      <c r="B4807" s="26">
        <v>41884</v>
      </c>
    </row>
    <row r="4808" spans="1:3">
      <c r="A4808" s="26" t="s">
        <v>7766</v>
      </c>
      <c r="B4808" s="26">
        <v>41884</v>
      </c>
    </row>
    <row r="4809" spans="1:3">
      <c r="A4809" s="26" t="s">
        <v>7767</v>
      </c>
      <c r="B4809" s="26">
        <v>41884</v>
      </c>
    </row>
    <row r="4810" spans="1:3">
      <c r="A4810" s="26" t="s">
        <v>7768</v>
      </c>
      <c r="B4810" s="26">
        <v>41884</v>
      </c>
    </row>
    <row r="4811" spans="1:3">
      <c r="A4811" s="26" t="s">
        <v>7769</v>
      </c>
      <c r="B4811" s="26">
        <v>41884</v>
      </c>
    </row>
    <row r="4812" spans="1:3">
      <c r="A4812" s="26" t="s">
        <v>7770</v>
      </c>
      <c r="B4812" s="26">
        <v>41884</v>
      </c>
    </row>
    <row r="4813" spans="1:3">
      <c r="A4813" s="26" t="s">
        <v>7771</v>
      </c>
      <c r="B4813" s="26">
        <v>41884</v>
      </c>
    </row>
    <row r="4814" spans="1:3">
      <c r="A4814" s="26" t="s">
        <v>7772</v>
      </c>
      <c r="B4814" s="26">
        <v>41884</v>
      </c>
    </row>
    <row r="4815" spans="1:3">
      <c r="A4815" s="26" t="s">
        <v>7773</v>
      </c>
      <c r="B4815" s="26">
        <v>41884</v>
      </c>
    </row>
    <row r="4816" spans="1:3">
      <c r="A4816" s="26" t="s">
        <v>7774</v>
      </c>
      <c r="B4816" s="26">
        <v>41884</v>
      </c>
    </row>
    <row r="4817" spans="1:3">
      <c r="A4817" s="26" t="s">
        <v>7775</v>
      </c>
      <c r="B4817" s="26">
        <v>41884</v>
      </c>
    </row>
    <row r="4818" spans="1:3">
      <c r="A4818" s="26" t="s">
        <v>7776</v>
      </c>
      <c r="B4818" s="26">
        <v>41884</v>
      </c>
      <c r="C4818" s="26">
        <v>49</v>
      </c>
    </row>
    <row r="4819" spans="1:3">
      <c r="A4819" s="26" t="s">
        <v>7777</v>
      </c>
      <c r="B4819" s="26">
        <v>41884</v>
      </c>
      <c r="C4819" s="26">
        <v>7</v>
      </c>
    </row>
    <row r="4820" spans="1:3">
      <c r="A4820" s="26" t="s">
        <v>7778</v>
      </c>
      <c r="B4820" s="26">
        <v>41884</v>
      </c>
      <c r="C4820" s="26">
        <v>8</v>
      </c>
    </row>
    <row r="4821" spans="1:3">
      <c r="A4821" s="26" t="s">
        <v>7779</v>
      </c>
      <c r="B4821" s="26">
        <v>41884</v>
      </c>
      <c r="C4821" s="26">
        <v>5</v>
      </c>
    </row>
    <row r="4822" spans="1:3">
      <c r="A4822" s="26" t="s">
        <v>7780</v>
      </c>
      <c r="B4822" s="26">
        <v>41884</v>
      </c>
      <c r="C4822" s="26">
        <v>1</v>
      </c>
    </row>
    <row r="4823" spans="1:3">
      <c r="A4823" s="26" t="s">
        <v>7781</v>
      </c>
      <c r="B4823" s="26">
        <v>41884</v>
      </c>
    </row>
    <row r="4824" spans="1:3">
      <c r="A4824" s="26" t="s">
        <v>7782</v>
      </c>
      <c r="B4824" s="26">
        <v>41884</v>
      </c>
    </row>
    <row r="4825" spans="1:3">
      <c r="A4825" s="26" t="s">
        <v>7783</v>
      </c>
      <c r="B4825" s="26">
        <v>41884</v>
      </c>
    </row>
    <row r="4826" spans="1:3">
      <c r="A4826" s="26" t="s">
        <v>7784</v>
      </c>
      <c r="B4826" s="26">
        <v>41884</v>
      </c>
    </row>
    <row r="4827" spans="1:3">
      <c r="A4827" s="26" t="s">
        <v>7785</v>
      </c>
      <c r="B4827" s="26">
        <v>41884</v>
      </c>
    </row>
    <row r="4828" spans="1:3">
      <c r="A4828" s="26" t="s">
        <v>7786</v>
      </c>
      <c r="B4828" s="26">
        <v>41884</v>
      </c>
    </row>
    <row r="4829" spans="1:3">
      <c r="A4829" s="26" t="s">
        <v>7787</v>
      </c>
      <c r="B4829" s="26">
        <v>41884</v>
      </c>
      <c r="C4829" s="26">
        <v>18</v>
      </c>
    </row>
    <row r="4830" spans="1:3">
      <c r="A4830" s="26" t="s">
        <v>7788</v>
      </c>
      <c r="B4830" s="26">
        <v>41884</v>
      </c>
      <c r="C4830" s="26">
        <v>40</v>
      </c>
    </row>
    <row r="4831" spans="1:3">
      <c r="A4831" s="26" t="s">
        <v>7789</v>
      </c>
      <c r="B4831" s="26">
        <v>41884</v>
      </c>
      <c r="C4831" s="26">
        <v>14</v>
      </c>
    </row>
    <row r="4832" spans="1:3">
      <c r="A4832" s="26" t="s">
        <v>7790</v>
      </c>
      <c r="B4832" s="26">
        <v>41884</v>
      </c>
      <c r="C4832" s="26">
        <v>9</v>
      </c>
    </row>
    <row r="4833" spans="1:3">
      <c r="A4833" s="26" t="s">
        <v>7791</v>
      </c>
      <c r="B4833" s="26">
        <v>41884</v>
      </c>
      <c r="C4833" s="26">
        <v>33</v>
      </c>
    </row>
    <row r="4834" spans="1:3">
      <c r="A4834" s="26" t="s">
        <v>7792</v>
      </c>
      <c r="B4834" s="26">
        <v>41884</v>
      </c>
    </row>
    <row r="4835" spans="1:3">
      <c r="A4835" s="26" t="s">
        <v>7793</v>
      </c>
      <c r="B4835" s="26">
        <v>41884</v>
      </c>
    </row>
    <row r="4836" spans="1:3">
      <c r="A4836" s="26" t="s">
        <v>7794</v>
      </c>
      <c r="B4836" s="26">
        <v>41884</v>
      </c>
    </row>
    <row r="4837" spans="1:3">
      <c r="A4837" s="26" t="s">
        <v>7795</v>
      </c>
      <c r="B4837" s="26">
        <v>41884</v>
      </c>
    </row>
    <row r="4838" spans="1:3">
      <c r="A4838" s="26" t="s">
        <v>7796</v>
      </c>
      <c r="B4838" s="26">
        <v>41884</v>
      </c>
    </row>
    <row r="4839" spans="1:3">
      <c r="A4839" s="26" t="s">
        <v>7797</v>
      </c>
      <c r="B4839" s="26">
        <v>41884</v>
      </c>
    </row>
    <row r="4840" spans="1:3">
      <c r="A4840" s="26" t="s">
        <v>7798</v>
      </c>
      <c r="B4840" s="26">
        <v>41884</v>
      </c>
      <c r="C4840" s="26">
        <v>23</v>
      </c>
    </row>
    <row r="4841" spans="1:3">
      <c r="A4841" s="26" t="s">
        <v>7799</v>
      </c>
      <c r="B4841" s="26">
        <v>41884</v>
      </c>
      <c r="C4841" s="26">
        <v>65</v>
      </c>
    </row>
    <row r="4842" spans="1:3">
      <c r="A4842" s="26" t="s">
        <v>7800</v>
      </c>
      <c r="B4842" s="26">
        <v>41884</v>
      </c>
      <c r="C4842" s="26">
        <v>71</v>
      </c>
    </row>
    <row r="4843" spans="1:3">
      <c r="A4843" s="26" t="s">
        <v>7801</v>
      </c>
      <c r="B4843" s="26">
        <v>41884</v>
      </c>
      <c r="C4843" s="26">
        <v>128</v>
      </c>
    </row>
    <row r="4844" spans="1:3">
      <c r="A4844" s="26" t="s">
        <v>7802</v>
      </c>
      <c r="B4844" s="26">
        <v>41884</v>
      </c>
      <c r="C4844" s="26">
        <v>46</v>
      </c>
    </row>
    <row r="4845" spans="1:3">
      <c r="A4845" s="26" t="s">
        <v>7803</v>
      </c>
      <c r="B4845" s="26">
        <v>41884</v>
      </c>
    </row>
    <row r="4846" spans="1:3">
      <c r="A4846" s="26" t="s">
        <v>7804</v>
      </c>
      <c r="B4846" s="26">
        <v>41884</v>
      </c>
    </row>
    <row r="4847" spans="1:3">
      <c r="A4847" s="26" t="s">
        <v>7805</v>
      </c>
      <c r="B4847" s="26">
        <v>41884</v>
      </c>
    </row>
    <row r="4848" spans="1:3">
      <c r="A4848" s="26" t="s">
        <v>7806</v>
      </c>
      <c r="B4848" s="26">
        <v>41884</v>
      </c>
    </row>
    <row r="4849" spans="1:3">
      <c r="A4849" s="26" t="s">
        <v>7807</v>
      </c>
      <c r="B4849" s="26">
        <v>41884</v>
      </c>
    </row>
    <row r="4850" spans="1:3">
      <c r="A4850" s="26" t="s">
        <v>7808</v>
      </c>
      <c r="B4850" s="26">
        <v>41884</v>
      </c>
    </row>
    <row r="4851" spans="1:3">
      <c r="A4851" s="26" t="s">
        <v>7809</v>
      </c>
      <c r="B4851" s="26">
        <v>41884</v>
      </c>
    </row>
    <row r="4852" spans="1:3">
      <c r="A4852" s="26" t="s">
        <v>7810</v>
      </c>
      <c r="B4852" s="26">
        <v>41884</v>
      </c>
      <c r="C4852" s="26">
        <v>4</v>
      </c>
    </row>
    <row r="4853" spans="1:3">
      <c r="A4853" s="26" t="s">
        <v>7811</v>
      </c>
      <c r="B4853" s="26">
        <v>41884</v>
      </c>
      <c r="C4853" s="26">
        <v>4</v>
      </c>
    </row>
    <row r="4854" spans="1:3">
      <c r="A4854" s="26" t="s">
        <v>7812</v>
      </c>
      <c r="B4854" s="26">
        <v>41884</v>
      </c>
      <c r="C4854" s="26">
        <v>11</v>
      </c>
    </row>
    <row r="4855" spans="1:3">
      <c r="A4855" s="26" t="s">
        <v>7813</v>
      </c>
      <c r="B4855" s="26">
        <v>41884</v>
      </c>
      <c r="C4855" s="26">
        <v>3</v>
      </c>
    </row>
    <row r="4856" spans="1:3">
      <c r="A4856" s="26" t="s">
        <v>7814</v>
      </c>
      <c r="B4856" s="26">
        <v>41884</v>
      </c>
    </row>
    <row r="4857" spans="1:3">
      <c r="A4857" s="26" t="s">
        <v>7815</v>
      </c>
      <c r="B4857" s="26">
        <v>41884</v>
      </c>
    </row>
    <row r="4858" spans="1:3">
      <c r="A4858" s="26" t="s">
        <v>7816</v>
      </c>
      <c r="B4858" s="26">
        <v>41884</v>
      </c>
    </row>
    <row r="4859" spans="1:3">
      <c r="A4859" s="26" t="s">
        <v>7817</v>
      </c>
      <c r="B4859" s="26">
        <v>41884</v>
      </c>
    </row>
    <row r="4860" spans="1:3">
      <c r="A4860" s="26" t="s">
        <v>7818</v>
      </c>
      <c r="B4860" s="26">
        <v>41884</v>
      </c>
    </row>
    <row r="4861" spans="1:3">
      <c r="A4861" s="26" t="s">
        <v>7819</v>
      </c>
      <c r="B4861" s="26">
        <v>41884</v>
      </c>
    </row>
    <row r="4862" spans="1:3">
      <c r="A4862" s="26" t="s">
        <v>7820</v>
      </c>
      <c r="B4862" s="26">
        <v>41884</v>
      </c>
    </row>
    <row r="4863" spans="1:3">
      <c r="A4863" s="26" t="s">
        <v>7821</v>
      </c>
      <c r="B4863" s="26">
        <v>41884</v>
      </c>
      <c r="C4863" s="26">
        <v>207</v>
      </c>
    </row>
    <row r="4864" spans="1:3">
      <c r="A4864" s="26" t="s">
        <v>7822</v>
      </c>
      <c r="B4864" s="26">
        <v>41884</v>
      </c>
      <c r="C4864" s="26">
        <v>320</v>
      </c>
    </row>
    <row r="4865" spans="1:3">
      <c r="A4865" s="26" t="s">
        <v>7823</v>
      </c>
      <c r="B4865" s="26">
        <v>41884</v>
      </c>
      <c r="C4865" s="26">
        <v>312</v>
      </c>
    </row>
    <row r="4866" spans="1:3">
      <c r="A4866" s="26" t="s">
        <v>7824</v>
      </c>
      <c r="B4866" s="26">
        <v>41884</v>
      </c>
      <c r="C4866" s="26">
        <v>209</v>
      </c>
    </row>
    <row r="4867" spans="1:3">
      <c r="A4867" s="26" t="s">
        <v>7825</v>
      </c>
      <c r="B4867" s="26">
        <v>41884</v>
      </c>
    </row>
    <row r="4868" spans="1:3">
      <c r="A4868" s="26" t="s">
        <v>7826</v>
      </c>
      <c r="B4868" s="26">
        <v>41884</v>
      </c>
    </row>
    <row r="4869" spans="1:3">
      <c r="A4869" s="26" t="s">
        <v>7827</v>
      </c>
      <c r="B4869" s="26">
        <v>41884</v>
      </c>
    </row>
    <row r="4870" spans="1:3">
      <c r="A4870" s="26" t="s">
        <v>7828</v>
      </c>
      <c r="B4870" s="26">
        <v>41884</v>
      </c>
    </row>
    <row r="4871" spans="1:3">
      <c r="A4871" s="26" t="s">
        <v>7829</v>
      </c>
      <c r="B4871" s="26">
        <v>41884</v>
      </c>
    </row>
    <row r="4872" spans="1:3">
      <c r="A4872" s="26" t="s">
        <v>7830</v>
      </c>
      <c r="B4872" s="26">
        <v>41884</v>
      </c>
    </row>
    <row r="4873" spans="1:3">
      <c r="A4873" s="26" t="s">
        <v>7831</v>
      </c>
      <c r="B4873" s="26">
        <v>41884</v>
      </c>
    </row>
    <row r="4874" spans="1:3">
      <c r="A4874" s="26" t="s">
        <v>7832</v>
      </c>
      <c r="B4874" s="26">
        <v>41884</v>
      </c>
      <c r="C4874" s="26">
        <v>224</v>
      </c>
    </row>
    <row r="4875" spans="1:3">
      <c r="A4875" s="26" t="s">
        <v>7833</v>
      </c>
      <c r="B4875" s="26">
        <v>41884</v>
      </c>
      <c r="C4875" s="26">
        <v>360</v>
      </c>
    </row>
    <row r="4876" spans="1:3">
      <c r="A4876" s="26" t="s">
        <v>7834</v>
      </c>
      <c r="B4876" s="26">
        <v>41884</v>
      </c>
      <c r="C4876" s="26">
        <v>199</v>
      </c>
    </row>
    <row r="4877" spans="1:3">
      <c r="A4877" s="26" t="s">
        <v>7835</v>
      </c>
      <c r="B4877" s="26">
        <v>41884</v>
      </c>
      <c r="C4877" s="26">
        <v>208</v>
      </c>
    </row>
    <row r="4878" spans="1:3">
      <c r="A4878" s="26" t="s">
        <v>7836</v>
      </c>
      <c r="B4878" s="26">
        <v>41884</v>
      </c>
    </row>
    <row r="4879" spans="1:3">
      <c r="A4879" s="26" t="s">
        <v>7837</v>
      </c>
      <c r="B4879" s="26">
        <v>41884</v>
      </c>
    </row>
    <row r="4880" spans="1:3">
      <c r="A4880" s="26" t="s">
        <v>7838</v>
      </c>
      <c r="B4880" s="26">
        <v>41884</v>
      </c>
    </row>
    <row r="4881" spans="1:3">
      <c r="A4881" s="26" t="s">
        <v>7839</v>
      </c>
      <c r="B4881" s="26">
        <v>41884</v>
      </c>
    </row>
    <row r="4882" spans="1:3">
      <c r="A4882" s="26" t="s">
        <v>7840</v>
      </c>
      <c r="B4882" s="26">
        <v>41884</v>
      </c>
    </row>
    <row r="4883" spans="1:3">
      <c r="A4883" s="26" t="s">
        <v>7841</v>
      </c>
      <c r="B4883" s="26">
        <v>41884</v>
      </c>
    </row>
    <row r="4884" spans="1:3">
      <c r="A4884" s="26" t="s">
        <v>7842</v>
      </c>
      <c r="B4884" s="26">
        <v>41884</v>
      </c>
      <c r="C4884" s="26">
        <v>258</v>
      </c>
    </row>
    <row r="4885" spans="1:3">
      <c r="A4885" s="26" t="s">
        <v>7843</v>
      </c>
      <c r="B4885" s="26">
        <v>41884</v>
      </c>
      <c r="C4885" s="26">
        <v>307</v>
      </c>
    </row>
    <row r="4886" spans="1:3">
      <c r="A4886" s="26" t="s">
        <v>7844</v>
      </c>
      <c r="B4886" s="26">
        <v>41884</v>
      </c>
      <c r="C4886" s="26">
        <v>322</v>
      </c>
    </row>
    <row r="4887" spans="1:3">
      <c r="A4887" s="26" t="s">
        <v>7845</v>
      </c>
      <c r="B4887" s="26">
        <v>41884</v>
      </c>
      <c r="C4887" s="26">
        <v>205</v>
      </c>
    </row>
    <row r="4888" spans="1:3">
      <c r="A4888" s="26" t="s">
        <v>7846</v>
      </c>
      <c r="B4888" s="26">
        <v>41884</v>
      </c>
      <c r="C4888" s="26">
        <v>155</v>
      </c>
    </row>
    <row r="4889" spans="1:3">
      <c r="A4889" s="26" t="s">
        <v>7847</v>
      </c>
      <c r="B4889" s="26">
        <v>41884</v>
      </c>
    </row>
    <row r="4890" spans="1:3">
      <c r="A4890" s="26" t="s">
        <v>7848</v>
      </c>
      <c r="B4890" s="26">
        <v>41884</v>
      </c>
    </row>
    <row r="4891" spans="1:3">
      <c r="A4891" s="26" t="s">
        <v>7849</v>
      </c>
      <c r="B4891" s="26">
        <v>41884</v>
      </c>
    </row>
    <row r="4892" spans="1:3">
      <c r="A4892" s="26" t="s">
        <v>7850</v>
      </c>
      <c r="B4892" s="26">
        <v>41884</v>
      </c>
    </row>
    <row r="4893" spans="1:3">
      <c r="A4893" s="26" t="s">
        <v>7851</v>
      </c>
      <c r="B4893" s="26">
        <v>41884</v>
      </c>
    </row>
    <row r="4894" spans="1:3">
      <c r="A4894" s="26" t="s">
        <v>7852</v>
      </c>
      <c r="B4894" s="26">
        <v>41884</v>
      </c>
    </row>
    <row r="4895" spans="1:3">
      <c r="A4895" s="26" t="s">
        <v>7853</v>
      </c>
      <c r="B4895" s="26">
        <v>41884</v>
      </c>
      <c r="C4895" s="26">
        <v>210</v>
      </c>
    </row>
    <row r="4896" spans="1:3">
      <c r="A4896" s="26" t="s">
        <v>7854</v>
      </c>
      <c r="B4896" s="26">
        <v>41884</v>
      </c>
      <c r="C4896" s="26">
        <v>262</v>
      </c>
    </row>
    <row r="4897" spans="1:3">
      <c r="A4897" s="26" t="s">
        <v>7855</v>
      </c>
      <c r="B4897" s="26">
        <v>41884</v>
      </c>
      <c r="C4897" s="26">
        <v>210</v>
      </c>
    </row>
    <row r="4898" spans="1:3">
      <c r="A4898" s="26" t="s">
        <v>7856</v>
      </c>
      <c r="B4898" s="26">
        <v>41884</v>
      </c>
      <c r="C4898" s="26">
        <v>209</v>
      </c>
    </row>
    <row r="4899" spans="1:3">
      <c r="A4899" s="26" t="s">
        <v>7857</v>
      </c>
      <c r="B4899" s="26">
        <v>41884</v>
      </c>
      <c r="C4899" s="26">
        <v>160</v>
      </c>
    </row>
    <row r="4900" spans="1:3">
      <c r="A4900" s="26" t="s">
        <v>7858</v>
      </c>
      <c r="B4900" s="26">
        <v>41884</v>
      </c>
    </row>
    <row r="4901" spans="1:3">
      <c r="A4901" s="26" t="s">
        <v>7859</v>
      </c>
      <c r="B4901" s="26">
        <v>41884</v>
      </c>
    </row>
    <row r="4902" spans="1:3">
      <c r="A4902" s="26" t="s">
        <v>7860</v>
      </c>
      <c r="B4902" s="26">
        <v>41884</v>
      </c>
    </row>
    <row r="4903" spans="1:3">
      <c r="A4903" s="26" t="s">
        <v>7861</v>
      </c>
      <c r="B4903" s="26">
        <v>41884</v>
      </c>
    </row>
    <row r="4904" spans="1:3">
      <c r="A4904" s="26" t="s">
        <v>7862</v>
      </c>
      <c r="B4904" s="26">
        <v>41884</v>
      </c>
    </row>
    <row r="4905" spans="1:3">
      <c r="A4905" s="26" t="s">
        <v>7863</v>
      </c>
      <c r="B4905" s="26">
        <v>41884</v>
      </c>
    </row>
    <row r="4906" spans="1:3">
      <c r="A4906" s="26" t="s">
        <v>7864</v>
      </c>
      <c r="B4906" s="26">
        <v>41884</v>
      </c>
      <c r="C4906" s="26">
        <v>210</v>
      </c>
    </row>
    <row r="4907" spans="1:3">
      <c r="A4907" s="26" t="s">
        <v>7865</v>
      </c>
      <c r="B4907" s="26">
        <v>41884</v>
      </c>
      <c r="C4907" s="26">
        <v>262</v>
      </c>
    </row>
    <row r="4908" spans="1:3">
      <c r="A4908" s="26" t="s">
        <v>7866</v>
      </c>
      <c r="B4908" s="26">
        <v>41884</v>
      </c>
      <c r="C4908" s="26">
        <v>210</v>
      </c>
    </row>
    <row r="4909" spans="1:3">
      <c r="A4909" s="26" t="s">
        <v>7867</v>
      </c>
      <c r="B4909" s="26">
        <v>41884</v>
      </c>
      <c r="C4909" s="26">
        <v>210</v>
      </c>
    </row>
    <row r="4910" spans="1:3">
      <c r="A4910" s="26" t="s">
        <v>7868</v>
      </c>
      <c r="B4910" s="26">
        <v>41884</v>
      </c>
      <c r="C4910" s="26">
        <v>158</v>
      </c>
    </row>
    <row r="4911" spans="1:3">
      <c r="A4911" s="26" t="s">
        <v>7869</v>
      </c>
      <c r="B4911" s="26">
        <v>41884</v>
      </c>
    </row>
    <row r="4912" spans="1:3">
      <c r="A4912" s="26" t="s">
        <v>7870</v>
      </c>
      <c r="B4912" s="26">
        <v>41884</v>
      </c>
    </row>
    <row r="4913" spans="1:3">
      <c r="A4913" s="26" t="s">
        <v>7871</v>
      </c>
      <c r="B4913" s="26">
        <v>41884</v>
      </c>
    </row>
    <row r="4914" spans="1:3">
      <c r="A4914" s="26" t="s">
        <v>7872</v>
      </c>
      <c r="B4914" s="26">
        <v>41884</v>
      </c>
    </row>
    <row r="4915" spans="1:3">
      <c r="A4915" s="26" t="s">
        <v>7873</v>
      </c>
      <c r="B4915" s="26">
        <v>41884</v>
      </c>
    </row>
    <row r="4916" spans="1:3">
      <c r="A4916" s="26" t="s">
        <v>7874</v>
      </c>
      <c r="B4916" s="26">
        <v>41884</v>
      </c>
    </row>
    <row r="4917" spans="1:3">
      <c r="A4917" s="26" t="s">
        <v>7875</v>
      </c>
      <c r="B4917" s="26">
        <v>41884</v>
      </c>
      <c r="C4917" s="26">
        <v>209</v>
      </c>
    </row>
    <row r="4918" spans="1:3">
      <c r="A4918" s="26" t="s">
        <v>7876</v>
      </c>
      <c r="B4918" s="26">
        <v>41884</v>
      </c>
      <c r="C4918" s="26">
        <v>263</v>
      </c>
    </row>
    <row r="4919" spans="1:3">
      <c r="A4919" s="26" t="s">
        <v>7877</v>
      </c>
      <c r="B4919" s="26">
        <v>41884</v>
      </c>
      <c r="C4919" s="26">
        <v>210</v>
      </c>
    </row>
    <row r="4920" spans="1:3">
      <c r="A4920" s="26" t="s">
        <v>7878</v>
      </c>
      <c r="B4920" s="26">
        <v>41884</v>
      </c>
      <c r="C4920" s="26">
        <v>209</v>
      </c>
    </row>
    <row r="4921" spans="1:3">
      <c r="A4921" s="26" t="s">
        <v>7879</v>
      </c>
      <c r="B4921" s="26">
        <v>41884</v>
      </c>
      <c r="C4921" s="26">
        <v>159</v>
      </c>
    </row>
    <row r="4922" spans="1:3">
      <c r="A4922" s="26" t="s">
        <v>7880</v>
      </c>
      <c r="B4922" s="26">
        <v>41884</v>
      </c>
    </row>
    <row r="4923" spans="1:3">
      <c r="A4923" s="26" t="s">
        <v>7881</v>
      </c>
      <c r="B4923" s="26">
        <v>41884</v>
      </c>
    </row>
    <row r="4924" spans="1:3">
      <c r="A4924" s="26" t="s">
        <v>7882</v>
      </c>
      <c r="B4924" s="26">
        <v>41884</v>
      </c>
    </row>
    <row r="4925" spans="1:3">
      <c r="A4925" s="26" t="s">
        <v>7883</v>
      </c>
      <c r="B4925" s="26">
        <v>41884</v>
      </c>
    </row>
    <row r="4926" spans="1:3">
      <c r="A4926" s="26" t="s">
        <v>7884</v>
      </c>
      <c r="B4926" s="26">
        <v>41884</v>
      </c>
    </row>
    <row r="4927" spans="1:3">
      <c r="A4927" s="26" t="s">
        <v>7885</v>
      </c>
      <c r="B4927" s="26">
        <v>41884</v>
      </c>
    </row>
    <row r="4928" spans="1:3">
      <c r="A4928" s="26" t="s">
        <v>7886</v>
      </c>
      <c r="B4928" s="26">
        <v>41884</v>
      </c>
    </row>
    <row r="4929" spans="1:3">
      <c r="A4929" s="26" t="s">
        <v>7887</v>
      </c>
      <c r="B4929" s="26">
        <v>41884</v>
      </c>
      <c r="C4929" s="26">
        <v>262</v>
      </c>
    </row>
    <row r="4930" spans="1:3">
      <c r="A4930" s="26" t="s">
        <v>7888</v>
      </c>
      <c r="B4930" s="26">
        <v>41884</v>
      </c>
      <c r="C4930" s="26">
        <v>366</v>
      </c>
    </row>
    <row r="4931" spans="1:3">
      <c r="A4931" s="26" t="s">
        <v>7889</v>
      </c>
      <c r="B4931" s="26">
        <v>41884</v>
      </c>
      <c r="C4931" s="26">
        <v>355</v>
      </c>
    </row>
    <row r="4932" spans="1:3">
      <c r="A4932" s="26" t="s">
        <v>7890</v>
      </c>
      <c r="B4932" s="26">
        <v>41884</v>
      </c>
      <c r="C4932" s="26">
        <v>259</v>
      </c>
    </row>
    <row r="4933" spans="1:3">
      <c r="A4933" s="26" t="s">
        <v>7891</v>
      </c>
      <c r="B4933" s="26">
        <v>41884</v>
      </c>
    </row>
    <row r="4934" spans="1:3">
      <c r="A4934" s="26" t="s">
        <v>7892</v>
      </c>
      <c r="B4934" s="26">
        <v>41884</v>
      </c>
    </row>
    <row r="4935" spans="1:3">
      <c r="A4935" s="26" t="s">
        <v>7893</v>
      </c>
      <c r="B4935" s="26">
        <v>41884</v>
      </c>
    </row>
    <row r="4936" spans="1:3">
      <c r="A4936" s="26" t="s">
        <v>7894</v>
      </c>
      <c r="B4936" s="26">
        <v>41884</v>
      </c>
    </row>
    <row r="4937" spans="1:3">
      <c r="A4937" s="26" t="s">
        <v>7895</v>
      </c>
      <c r="B4937" s="26">
        <v>41884</v>
      </c>
    </row>
    <row r="4938" spans="1:3">
      <c r="A4938" s="26" t="s">
        <v>7896</v>
      </c>
      <c r="B4938" s="26">
        <v>41884</v>
      </c>
    </row>
    <row r="4939" spans="1:3">
      <c r="A4939" s="26" t="s">
        <v>7897</v>
      </c>
      <c r="B4939" s="26">
        <v>41884</v>
      </c>
      <c r="C4939" s="26">
        <v>211</v>
      </c>
    </row>
    <row r="4940" spans="1:3">
      <c r="A4940" s="26" t="s">
        <v>7898</v>
      </c>
      <c r="B4940" s="26">
        <v>41884</v>
      </c>
      <c r="C4940" s="26">
        <v>262</v>
      </c>
    </row>
    <row r="4941" spans="1:3">
      <c r="A4941" s="26" t="s">
        <v>7899</v>
      </c>
      <c r="B4941" s="26">
        <v>41884</v>
      </c>
      <c r="C4941" s="26">
        <v>210</v>
      </c>
    </row>
    <row r="4942" spans="1:3">
      <c r="A4942" s="26" t="s">
        <v>7900</v>
      </c>
      <c r="B4942" s="26">
        <v>41884</v>
      </c>
      <c r="C4942" s="26">
        <v>210</v>
      </c>
    </row>
    <row r="4943" spans="1:3">
      <c r="A4943" s="26" t="s">
        <v>7901</v>
      </c>
      <c r="B4943" s="26">
        <v>41884</v>
      </c>
      <c r="C4943" s="26">
        <v>160</v>
      </c>
    </row>
    <row r="4944" spans="1:3">
      <c r="A4944" s="26" t="s">
        <v>7902</v>
      </c>
      <c r="B4944" s="26">
        <v>41884</v>
      </c>
    </row>
    <row r="4945" spans="1:3">
      <c r="A4945" s="26" t="s">
        <v>7903</v>
      </c>
      <c r="B4945" s="26">
        <v>41884</v>
      </c>
    </row>
    <row r="4946" spans="1:3">
      <c r="A4946" s="26" t="s">
        <v>7904</v>
      </c>
      <c r="B4946" s="26">
        <v>41884</v>
      </c>
    </row>
    <row r="4947" spans="1:3">
      <c r="A4947" s="26" t="s">
        <v>7905</v>
      </c>
      <c r="B4947" s="26">
        <v>41884</v>
      </c>
    </row>
    <row r="4948" spans="1:3">
      <c r="A4948" s="26" t="s">
        <v>7906</v>
      </c>
      <c r="B4948" s="26">
        <v>41884</v>
      </c>
    </row>
    <row r="4949" spans="1:3">
      <c r="A4949" s="26" t="s">
        <v>7907</v>
      </c>
      <c r="B4949" s="26">
        <v>41884</v>
      </c>
    </row>
    <row r="4950" spans="1:3">
      <c r="A4950" s="26" t="s">
        <v>7908</v>
      </c>
      <c r="B4950" s="26">
        <v>41884</v>
      </c>
      <c r="C4950" s="26">
        <v>210</v>
      </c>
    </row>
    <row r="4951" spans="1:3">
      <c r="A4951" s="26" t="s">
        <v>7909</v>
      </c>
      <c r="B4951" s="26">
        <v>41884</v>
      </c>
      <c r="C4951" s="26">
        <v>265</v>
      </c>
    </row>
    <row r="4952" spans="1:3">
      <c r="A4952" s="26" t="s">
        <v>7910</v>
      </c>
      <c r="B4952" s="26">
        <v>41884</v>
      </c>
      <c r="C4952" s="26">
        <v>210</v>
      </c>
    </row>
    <row r="4953" spans="1:3">
      <c r="A4953" s="26" t="s">
        <v>7911</v>
      </c>
      <c r="B4953" s="26">
        <v>41884</v>
      </c>
      <c r="C4953" s="26">
        <v>209</v>
      </c>
    </row>
    <row r="4954" spans="1:3">
      <c r="A4954" s="26" t="s">
        <v>7912</v>
      </c>
      <c r="B4954" s="26">
        <v>41884</v>
      </c>
      <c r="C4954" s="26">
        <v>159</v>
      </c>
    </row>
    <row r="4955" spans="1:3">
      <c r="A4955" s="26" t="s">
        <v>7913</v>
      </c>
      <c r="B4955" s="26">
        <v>41884</v>
      </c>
    </row>
    <row r="4956" spans="1:3">
      <c r="A4956" s="26" t="s">
        <v>7914</v>
      </c>
      <c r="B4956" s="26">
        <v>41884</v>
      </c>
    </row>
    <row r="4957" spans="1:3">
      <c r="A4957" s="26" t="s">
        <v>7915</v>
      </c>
      <c r="B4957" s="26">
        <v>41884</v>
      </c>
    </row>
    <row r="4958" spans="1:3">
      <c r="A4958" s="26" t="s">
        <v>7916</v>
      </c>
      <c r="B4958" s="26">
        <v>41884</v>
      </c>
    </row>
    <row r="4959" spans="1:3">
      <c r="A4959" s="26" t="s">
        <v>7917</v>
      </c>
      <c r="B4959" s="26">
        <v>41884</v>
      </c>
    </row>
    <row r="4960" spans="1:3">
      <c r="A4960" s="26" t="s">
        <v>7918</v>
      </c>
      <c r="B4960" s="26">
        <v>41884</v>
      </c>
    </row>
    <row r="4961" spans="1:3">
      <c r="A4961" s="26" t="s">
        <v>7919</v>
      </c>
      <c r="B4961" s="26">
        <v>41884</v>
      </c>
    </row>
    <row r="4962" spans="1:3">
      <c r="A4962" s="26" t="s">
        <v>7920</v>
      </c>
      <c r="B4962" s="26">
        <v>41884</v>
      </c>
      <c r="C4962" s="26">
        <v>209</v>
      </c>
    </row>
    <row r="4963" spans="1:3">
      <c r="A4963" s="26" t="s">
        <v>7921</v>
      </c>
      <c r="B4963" s="26">
        <v>41884</v>
      </c>
      <c r="C4963" s="26">
        <v>320</v>
      </c>
    </row>
    <row r="4964" spans="1:3">
      <c r="A4964" s="26" t="s">
        <v>7922</v>
      </c>
      <c r="B4964" s="26">
        <v>41884</v>
      </c>
      <c r="C4964" s="26">
        <v>315</v>
      </c>
    </row>
    <row r="4965" spans="1:3">
      <c r="A4965" s="26" t="s">
        <v>7923</v>
      </c>
      <c r="B4965" s="26">
        <v>41884</v>
      </c>
      <c r="C4965" s="26">
        <v>207</v>
      </c>
    </row>
    <row r="4966" spans="1:3">
      <c r="A4966" s="26" t="s">
        <v>7924</v>
      </c>
      <c r="B4966" s="26">
        <v>41884</v>
      </c>
    </row>
    <row r="4967" spans="1:3">
      <c r="A4967" s="26" t="s">
        <v>7925</v>
      </c>
      <c r="B4967" s="26">
        <v>41884</v>
      </c>
    </row>
    <row r="4968" spans="1:3">
      <c r="A4968" s="26" t="s">
        <v>7926</v>
      </c>
      <c r="B4968" s="26">
        <v>41884</v>
      </c>
    </row>
    <row r="4969" spans="1:3">
      <c r="A4969" s="26" t="s">
        <v>7927</v>
      </c>
      <c r="B4969" s="26">
        <v>41884</v>
      </c>
    </row>
    <row r="4970" spans="1:3">
      <c r="A4970" s="26" t="s">
        <v>7928</v>
      </c>
      <c r="B4970" s="26">
        <v>41884</v>
      </c>
    </row>
    <row r="4971" spans="1:3">
      <c r="A4971" s="26" t="s">
        <v>7929</v>
      </c>
      <c r="B4971" s="26">
        <v>41884</v>
      </c>
    </row>
    <row r="4972" spans="1:3">
      <c r="A4972" s="26" t="s">
        <v>7930</v>
      </c>
      <c r="B4972" s="26">
        <v>41884</v>
      </c>
    </row>
    <row r="4973" spans="1:3">
      <c r="A4973" s="26" t="s">
        <v>7931</v>
      </c>
      <c r="B4973" s="26">
        <v>41884</v>
      </c>
      <c r="C4973" s="26">
        <v>202</v>
      </c>
    </row>
    <row r="4974" spans="1:3">
      <c r="A4974" s="26" t="s">
        <v>7932</v>
      </c>
      <c r="B4974" s="26">
        <v>41884</v>
      </c>
      <c r="C4974" s="26">
        <v>306</v>
      </c>
    </row>
    <row r="4975" spans="1:3">
      <c r="A4975" s="26" t="s">
        <v>7933</v>
      </c>
      <c r="B4975" s="26">
        <v>41884</v>
      </c>
      <c r="C4975" s="26">
        <v>310</v>
      </c>
    </row>
    <row r="4976" spans="1:3">
      <c r="A4976" s="26" t="s">
        <v>7934</v>
      </c>
      <c r="B4976" s="26">
        <v>41884</v>
      </c>
      <c r="C4976" s="26">
        <v>203</v>
      </c>
    </row>
    <row r="4977" spans="1:3">
      <c r="A4977" s="26" t="s">
        <v>7935</v>
      </c>
      <c r="B4977" s="26">
        <v>41885</v>
      </c>
      <c r="C4977" s="26">
        <v>1499</v>
      </c>
    </row>
    <row r="4978" spans="1:3">
      <c r="A4978" s="26" t="s">
        <v>7936</v>
      </c>
      <c r="B4978" s="26">
        <v>41885</v>
      </c>
    </row>
    <row r="4979" spans="1:3">
      <c r="A4979" s="26" t="s">
        <v>7937</v>
      </c>
      <c r="B4979" s="26">
        <v>41885</v>
      </c>
    </row>
    <row r="4980" spans="1:3">
      <c r="A4980" s="26" t="s">
        <v>7938</v>
      </c>
      <c r="B4980" s="26">
        <v>41885</v>
      </c>
    </row>
    <row r="4981" spans="1:3">
      <c r="A4981" s="26" t="s">
        <v>7939</v>
      </c>
      <c r="B4981" s="26">
        <v>41885</v>
      </c>
    </row>
    <row r="4982" spans="1:3">
      <c r="A4982" s="26" t="s">
        <v>7940</v>
      </c>
      <c r="B4982" s="26">
        <v>41885</v>
      </c>
    </row>
    <row r="4983" spans="1:3">
      <c r="A4983" s="26" t="s">
        <v>7941</v>
      </c>
      <c r="B4983" s="26">
        <v>41885</v>
      </c>
    </row>
    <row r="4984" spans="1:3">
      <c r="A4984" s="26" t="s">
        <v>7942</v>
      </c>
      <c r="B4984" s="26">
        <v>41885</v>
      </c>
    </row>
    <row r="4985" spans="1:3">
      <c r="A4985" s="26" t="s">
        <v>7943</v>
      </c>
      <c r="B4985" s="26">
        <v>41885</v>
      </c>
    </row>
    <row r="4986" spans="1:3">
      <c r="A4986" s="26" t="s">
        <v>7944</v>
      </c>
      <c r="B4986" s="26">
        <v>41885</v>
      </c>
    </row>
    <row r="4987" spans="1:3">
      <c r="A4987" s="26" t="s">
        <v>7945</v>
      </c>
      <c r="B4987" s="26">
        <v>41885</v>
      </c>
    </row>
    <row r="4988" spans="1:3">
      <c r="A4988" s="26" t="s">
        <v>7946</v>
      </c>
      <c r="B4988" s="26">
        <v>41885</v>
      </c>
      <c r="C4988" s="26">
        <v>100</v>
      </c>
    </row>
    <row r="4989" spans="1:3">
      <c r="A4989" s="26" t="s">
        <v>7947</v>
      </c>
      <c r="B4989" s="26">
        <v>41885</v>
      </c>
    </row>
    <row r="4990" spans="1:3">
      <c r="A4990" s="26" t="s">
        <v>7948</v>
      </c>
      <c r="B4990" s="26">
        <v>41885</v>
      </c>
    </row>
    <row r="4991" spans="1:3">
      <c r="A4991" s="26" t="s">
        <v>7949</v>
      </c>
      <c r="B4991" s="26">
        <v>41885</v>
      </c>
    </row>
    <row r="4992" spans="1:3">
      <c r="A4992" s="26" t="s">
        <v>7950</v>
      </c>
      <c r="B4992" s="26">
        <v>41885</v>
      </c>
    </row>
    <row r="4993" spans="1:3">
      <c r="A4993" s="26" t="s">
        <v>7951</v>
      </c>
      <c r="B4993" s="26">
        <v>41885</v>
      </c>
    </row>
    <row r="4994" spans="1:3">
      <c r="A4994" s="26" t="s">
        <v>7952</v>
      </c>
      <c r="B4994" s="26">
        <v>41885</v>
      </c>
    </row>
    <row r="4995" spans="1:3">
      <c r="A4995" s="26" t="s">
        <v>7953</v>
      </c>
      <c r="B4995" s="26">
        <v>41885</v>
      </c>
    </row>
    <row r="4996" spans="1:3">
      <c r="A4996" s="26" t="s">
        <v>7954</v>
      </c>
      <c r="B4996" s="26">
        <v>41885</v>
      </c>
    </row>
    <row r="4997" spans="1:3">
      <c r="A4997" s="26" t="s">
        <v>7955</v>
      </c>
      <c r="B4997" s="26">
        <v>41885</v>
      </c>
    </row>
    <row r="4998" spans="1:3">
      <c r="A4998" s="26" t="s">
        <v>7956</v>
      </c>
      <c r="B4998" s="26">
        <v>41885</v>
      </c>
    </row>
    <row r="4999" spans="1:3">
      <c r="A4999" s="26" t="s">
        <v>7957</v>
      </c>
      <c r="B4999" s="26">
        <v>41885</v>
      </c>
      <c r="C4999" s="26">
        <v>1500</v>
      </c>
    </row>
    <row r="5000" spans="1:3">
      <c r="A5000" s="26" t="s">
        <v>7958</v>
      </c>
      <c r="B5000" s="26">
        <v>41885</v>
      </c>
    </row>
    <row r="5001" spans="1:3">
      <c r="A5001" s="26" t="s">
        <v>7959</v>
      </c>
      <c r="B5001" s="26">
        <v>41885</v>
      </c>
    </row>
    <row r="5002" spans="1:3">
      <c r="A5002" s="26" t="s">
        <v>7960</v>
      </c>
      <c r="B5002" s="26">
        <v>41885</v>
      </c>
    </row>
    <row r="5003" spans="1:3">
      <c r="A5003" s="26" t="s">
        <v>7961</v>
      </c>
      <c r="B5003" s="26">
        <v>41885</v>
      </c>
    </row>
    <row r="5004" spans="1:3">
      <c r="A5004" s="26" t="s">
        <v>7962</v>
      </c>
      <c r="B5004" s="26">
        <v>41885</v>
      </c>
    </row>
    <row r="5005" spans="1:3">
      <c r="A5005" s="26" t="s">
        <v>7963</v>
      </c>
      <c r="B5005" s="26">
        <v>41885</v>
      </c>
    </row>
    <row r="5006" spans="1:3">
      <c r="A5006" s="26" t="s">
        <v>7964</v>
      </c>
      <c r="B5006" s="26">
        <v>41885</v>
      </c>
    </row>
    <row r="5007" spans="1:3">
      <c r="A5007" s="26" t="s">
        <v>7965</v>
      </c>
      <c r="B5007" s="26">
        <v>41885</v>
      </c>
    </row>
    <row r="5008" spans="1:3">
      <c r="A5008" s="26" t="s">
        <v>7966</v>
      </c>
      <c r="B5008" s="26">
        <v>41885</v>
      </c>
    </row>
    <row r="5009" spans="1:3">
      <c r="A5009" s="26" t="s">
        <v>7967</v>
      </c>
      <c r="B5009" s="26">
        <v>41885</v>
      </c>
    </row>
    <row r="5010" spans="1:3">
      <c r="A5010" s="26" t="s">
        <v>7968</v>
      </c>
      <c r="B5010" s="26">
        <v>41885</v>
      </c>
      <c r="C5010" s="26">
        <v>1495</v>
      </c>
    </row>
    <row r="5011" spans="1:3">
      <c r="A5011" s="26" t="s">
        <v>7969</v>
      </c>
      <c r="B5011" s="26">
        <v>41885</v>
      </c>
    </row>
    <row r="5012" spans="1:3">
      <c r="A5012" s="26" t="s">
        <v>7970</v>
      </c>
      <c r="B5012" s="26">
        <v>41885</v>
      </c>
    </row>
    <row r="5013" spans="1:3">
      <c r="A5013" s="26" t="s">
        <v>7971</v>
      </c>
      <c r="B5013" s="26">
        <v>41885</v>
      </c>
    </row>
    <row r="5014" spans="1:3">
      <c r="A5014" s="26" t="s">
        <v>7972</v>
      </c>
      <c r="B5014" s="26">
        <v>41885</v>
      </c>
    </row>
    <row r="5015" spans="1:3">
      <c r="A5015" s="26" t="s">
        <v>7973</v>
      </c>
      <c r="B5015" s="26">
        <v>41885</v>
      </c>
    </row>
    <row r="5016" spans="1:3">
      <c r="A5016" s="26" t="s">
        <v>7974</v>
      </c>
      <c r="B5016" s="26">
        <v>41885</v>
      </c>
    </row>
    <row r="5017" spans="1:3">
      <c r="A5017" s="26" t="s">
        <v>7975</v>
      </c>
      <c r="B5017" s="26">
        <v>41885</v>
      </c>
    </row>
    <row r="5018" spans="1:3">
      <c r="A5018" s="26" t="s">
        <v>7976</v>
      </c>
      <c r="B5018" s="26">
        <v>41885</v>
      </c>
    </row>
    <row r="5019" spans="1:3">
      <c r="A5019" s="26" t="s">
        <v>7977</v>
      </c>
      <c r="B5019" s="26">
        <v>41885</v>
      </c>
    </row>
    <row r="5020" spans="1:3">
      <c r="A5020" s="26" t="s">
        <v>7978</v>
      </c>
      <c r="B5020" s="26">
        <v>41885</v>
      </c>
    </row>
    <row r="5021" spans="1:3">
      <c r="A5021" s="26" t="s">
        <v>7979</v>
      </c>
      <c r="B5021" s="26">
        <v>41885</v>
      </c>
      <c r="C5021" s="26">
        <v>1000</v>
      </c>
    </row>
    <row r="5022" spans="1:3">
      <c r="A5022" s="26" t="s">
        <v>7980</v>
      </c>
      <c r="B5022" s="26">
        <v>41885</v>
      </c>
    </row>
    <row r="5023" spans="1:3">
      <c r="A5023" s="26" t="s">
        <v>7981</v>
      </c>
      <c r="B5023" s="26">
        <v>41885</v>
      </c>
    </row>
    <row r="5024" spans="1:3">
      <c r="A5024" s="26" t="s">
        <v>7982</v>
      </c>
      <c r="B5024" s="26">
        <v>41885</v>
      </c>
    </row>
    <row r="5025" spans="1:3">
      <c r="A5025" s="26" t="s">
        <v>7983</v>
      </c>
      <c r="B5025" s="26">
        <v>41885</v>
      </c>
    </row>
    <row r="5026" spans="1:3">
      <c r="A5026" s="26" t="s">
        <v>7984</v>
      </c>
      <c r="B5026" s="26">
        <v>41885</v>
      </c>
    </row>
    <row r="5027" spans="1:3">
      <c r="A5027" s="26" t="s">
        <v>7985</v>
      </c>
      <c r="B5027" s="26">
        <v>41885</v>
      </c>
    </row>
    <row r="5028" spans="1:3">
      <c r="A5028" s="26" t="s">
        <v>7986</v>
      </c>
      <c r="B5028" s="26">
        <v>41885</v>
      </c>
    </row>
    <row r="5029" spans="1:3">
      <c r="A5029" s="26" t="s">
        <v>7987</v>
      </c>
      <c r="B5029" s="26">
        <v>41885</v>
      </c>
    </row>
    <row r="5030" spans="1:3">
      <c r="A5030" s="26" t="s">
        <v>7988</v>
      </c>
      <c r="B5030" s="26">
        <v>41885</v>
      </c>
    </row>
    <row r="5031" spans="1:3">
      <c r="A5031" s="26" t="s">
        <v>7989</v>
      </c>
      <c r="B5031" s="26">
        <v>41885</v>
      </c>
    </row>
    <row r="5032" spans="1:3">
      <c r="A5032" s="26" t="s">
        <v>7990</v>
      </c>
      <c r="B5032" s="26">
        <v>41885</v>
      </c>
      <c r="C5032" s="26">
        <v>1200</v>
      </c>
    </row>
    <row r="5033" spans="1:3">
      <c r="A5033" s="26" t="s">
        <v>7991</v>
      </c>
      <c r="B5033" s="26">
        <v>41885</v>
      </c>
    </row>
    <row r="5034" spans="1:3">
      <c r="A5034" s="26" t="s">
        <v>7992</v>
      </c>
      <c r="B5034" s="26">
        <v>41885</v>
      </c>
    </row>
    <row r="5035" spans="1:3">
      <c r="A5035" s="26" t="s">
        <v>7993</v>
      </c>
      <c r="B5035" s="26">
        <v>41885</v>
      </c>
    </row>
    <row r="5036" spans="1:3">
      <c r="A5036" s="26" t="s">
        <v>7994</v>
      </c>
      <c r="B5036" s="26">
        <v>41885</v>
      </c>
    </row>
    <row r="5037" spans="1:3">
      <c r="A5037" s="26" t="s">
        <v>7995</v>
      </c>
      <c r="B5037" s="26">
        <v>41885</v>
      </c>
    </row>
    <row r="5038" spans="1:3">
      <c r="A5038" s="26" t="s">
        <v>7996</v>
      </c>
      <c r="B5038" s="26">
        <v>41885</v>
      </c>
    </row>
    <row r="5039" spans="1:3">
      <c r="A5039" s="26" t="s">
        <v>7997</v>
      </c>
      <c r="B5039" s="26">
        <v>41885</v>
      </c>
    </row>
    <row r="5040" spans="1:3">
      <c r="A5040" s="26" t="s">
        <v>7998</v>
      </c>
      <c r="B5040" s="26">
        <v>41885</v>
      </c>
    </row>
    <row r="5041" spans="1:3">
      <c r="A5041" s="26" t="s">
        <v>7999</v>
      </c>
      <c r="B5041" s="26">
        <v>41885</v>
      </c>
    </row>
    <row r="5042" spans="1:3">
      <c r="A5042" s="26" t="s">
        <v>8000</v>
      </c>
      <c r="B5042" s="26">
        <v>41885</v>
      </c>
    </row>
    <row r="5043" spans="1:3">
      <c r="A5043" s="26" t="s">
        <v>8001</v>
      </c>
      <c r="B5043" s="26">
        <v>41885</v>
      </c>
      <c r="C5043" s="26">
        <v>800</v>
      </c>
    </row>
    <row r="5044" spans="1:3">
      <c r="A5044" s="26" t="s">
        <v>8002</v>
      </c>
      <c r="B5044" s="26">
        <v>41885</v>
      </c>
    </row>
    <row r="5045" spans="1:3">
      <c r="A5045" s="26" t="s">
        <v>8003</v>
      </c>
      <c r="B5045" s="26">
        <v>41885</v>
      </c>
    </row>
    <row r="5046" spans="1:3">
      <c r="A5046" s="26" t="s">
        <v>8004</v>
      </c>
      <c r="B5046" s="26">
        <v>41885</v>
      </c>
    </row>
    <row r="5047" spans="1:3">
      <c r="A5047" s="26" t="s">
        <v>8005</v>
      </c>
      <c r="B5047" s="26">
        <v>41885</v>
      </c>
    </row>
    <row r="5048" spans="1:3">
      <c r="A5048" s="26" t="s">
        <v>8006</v>
      </c>
      <c r="B5048" s="26">
        <v>41885</v>
      </c>
    </row>
    <row r="5049" spans="1:3">
      <c r="A5049" s="26" t="s">
        <v>8007</v>
      </c>
      <c r="B5049" s="26">
        <v>41885</v>
      </c>
    </row>
    <row r="5050" spans="1:3">
      <c r="A5050" s="26" t="s">
        <v>8008</v>
      </c>
      <c r="B5050" s="26">
        <v>41885</v>
      </c>
    </row>
    <row r="5051" spans="1:3">
      <c r="A5051" s="26" t="s">
        <v>8009</v>
      </c>
      <c r="B5051" s="26">
        <v>41885</v>
      </c>
    </row>
    <row r="5052" spans="1:3">
      <c r="A5052" s="26" t="s">
        <v>8010</v>
      </c>
      <c r="B5052" s="26">
        <v>41885</v>
      </c>
    </row>
    <row r="5053" spans="1:3">
      <c r="A5053" s="26" t="s">
        <v>8011</v>
      </c>
      <c r="B5053" s="26">
        <v>41885</v>
      </c>
    </row>
    <row r="5054" spans="1:3">
      <c r="A5054" s="26" t="s">
        <v>8012</v>
      </c>
      <c r="B5054" s="26">
        <v>41885</v>
      </c>
      <c r="C5054" s="26">
        <v>998</v>
      </c>
    </row>
    <row r="5055" spans="1:3">
      <c r="A5055" s="26" t="s">
        <v>8013</v>
      </c>
      <c r="B5055" s="26">
        <v>41885</v>
      </c>
    </row>
    <row r="5056" spans="1:3">
      <c r="A5056" s="26" t="s">
        <v>8014</v>
      </c>
      <c r="B5056" s="26">
        <v>41885</v>
      </c>
    </row>
    <row r="5057" spans="1:3">
      <c r="A5057" s="26" t="s">
        <v>8015</v>
      </c>
      <c r="B5057" s="26">
        <v>41885</v>
      </c>
    </row>
    <row r="5058" spans="1:3">
      <c r="A5058" s="26" t="s">
        <v>8016</v>
      </c>
      <c r="B5058" s="26">
        <v>41885</v>
      </c>
    </row>
    <row r="5059" spans="1:3">
      <c r="A5059" s="26" t="s">
        <v>8017</v>
      </c>
      <c r="B5059" s="26">
        <v>41885</v>
      </c>
    </row>
    <row r="5060" spans="1:3">
      <c r="A5060" s="26" t="s">
        <v>8018</v>
      </c>
      <c r="B5060" s="26">
        <v>41885</v>
      </c>
    </row>
    <row r="5061" spans="1:3">
      <c r="A5061" s="26" t="s">
        <v>8019</v>
      </c>
      <c r="B5061" s="26">
        <v>41885</v>
      </c>
    </row>
    <row r="5062" spans="1:3">
      <c r="A5062" s="26" t="s">
        <v>8020</v>
      </c>
      <c r="B5062" s="26">
        <v>41885</v>
      </c>
    </row>
    <row r="5063" spans="1:3">
      <c r="A5063" s="26" t="s">
        <v>8021</v>
      </c>
      <c r="B5063" s="26">
        <v>41885</v>
      </c>
    </row>
    <row r="5064" spans="1:3">
      <c r="A5064" s="26" t="s">
        <v>8022</v>
      </c>
      <c r="B5064" s="26">
        <v>41885</v>
      </c>
    </row>
    <row r="5065" spans="1:3">
      <c r="A5065" s="26" t="s">
        <v>8023</v>
      </c>
      <c r="B5065" s="26">
        <v>41885</v>
      </c>
    </row>
    <row r="5066" spans="1:3">
      <c r="A5066" s="26" t="s">
        <v>8024</v>
      </c>
      <c r="B5066" s="26">
        <v>41885</v>
      </c>
    </row>
    <row r="5067" spans="1:3">
      <c r="A5067" s="26" t="s">
        <v>8025</v>
      </c>
      <c r="B5067" s="26">
        <v>41885</v>
      </c>
      <c r="C5067" s="26">
        <v>240</v>
      </c>
    </row>
    <row r="5068" spans="1:3">
      <c r="A5068" s="26" t="s">
        <v>8026</v>
      </c>
      <c r="B5068" s="26">
        <v>41885</v>
      </c>
      <c r="C5068" s="26">
        <v>480</v>
      </c>
    </row>
    <row r="5069" spans="1:3">
      <c r="A5069" s="26" t="s">
        <v>8027</v>
      </c>
      <c r="B5069" s="26">
        <v>41885</v>
      </c>
    </row>
    <row r="5070" spans="1:3">
      <c r="A5070" s="26" t="s">
        <v>8028</v>
      </c>
      <c r="B5070" s="26">
        <v>41885</v>
      </c>
    </row>
    <row r="5071" spans="1:3">
      <c r="A5071" s="26" t="s">
        <v>8029</v>
      </c>
      <c r="B5071" s="26">
        <v>41885</v>
      </c>
    </row>
    <row r="5072" spans="1:3">
      <c r="A5072" s="26" t="s">
        <v>8030</v>
      </c>
      <c r="B5072" s="26">
        <v>41885</v>
      </c>
    </row>
    <row r="5073" spans="1:3">
      <c r="A5073" s="26" t="s">
        <v>8031</v>
      </c>
      <c r="B5073" s="26">
        <v>41885</v>
      </c>
    </row>
    <row r="5074" spans="1:3">
      <c r="A5074" s="26" t="s">
        <v>8032</v>
      </c>
      <c r="B5074" s="26">
        <v>41885</v>
      </c>
    </row>
    <row r="5075" spans="1:3">
      <c r="A5075" s="26" t="s">
        <v>8033</v>
      </c>
      <c r="B5075" s="26">
        <v>41885</v>
      </c>
    </row>
    <row r="5076" spans="1:3">
      <c r="A5076" s="26" t="s">
        <v>8034</v>
      </c>
      <c r="B5076" s="26">
        <v>41885</v>
      </c>
    </row>
    <row r="5077" spans="1:3">
      <c r="A5077" s="26" t="s">
        <v>8035</v>
      </c>
      <c r="B5077" s="26">
        <v>41885</v>
      </c>
    </row>
    <row r="5078" spans="1:3">
      <c r="A5078" s="26" t="s">
        <v>8036</v>
      </c>
      <c r="B5078" s="26">
        <v>41885</v>
      </c>
      <c r="C5078" s="26">
        <v>700</v>
      </c>
    </row>
    <row r="5079" spans="1:3">
      <c r="A5079" s="26" t="s">
        <v>8037</v>
      </c>
      <c r="B5079" s="26">
        <v>41885</v>
      </c>
      <c r="C5079" s="26">
        <v>300</v>
      </c>
    </row>
    <row r="5080" spans="1:3">
      <c r="A5080" s="26" t="s">
        <v>8038</v>
      </c>
      <c r="B5080" s="26">
        <v>41885</v>
      </c>
    </row>
    <row r="5081" spans="1:3">
      <c r="A5081" s="26" t="s">
        <v>8039</v>
      </c>
      <c r="B5081" s="26">
        <v>41885</v>
      </c>
    </row>
    <row r="5082" spans="1:3">
      <c r="A5082" s="26" t="s">
        <v>8040</v>
      </c>
      <c r="B5082" s="26">
        <v>41885</v>
      </c>
    </row>
    <row r="5083" spans="1:3">
      <c r="A5083" s="26" t="s">
        <v>8041</v>
      </c>
      <c r="B5083" s="26">
        <v>41885</v>
      </c>
    </row>
    <row r="5084" spans="1:3">
      <c r="A5084" s="26" t="s">
        <v>8042</v>
      </c>
      <c r="B5084" s="26">
        <v>41885</v>
      </c>
    </row>
    <row r="5085" spans="1:3">
      <c r="A5085" s="26" t="s">
        <v>8043</v>
      </c>
      <c r="B5085" s="26">
        <v>41885</v>
      </c>
    </row>
    <row r="5086" spans="1:3">
      <c r="A5086" s="26" t="s">
        <v>8044</v>
      </c>
      <c r="B5086" s="26">
        <v>41885</v>
      </c>
    </row>
    <row r="5087" spans="1:3">
      <c r="A5087" s="26" t="s">
        <v>8045</v>
      </c>
      <c r="B5087" s="26">
        <v>41885</v>
      </c>
    </row>
    <row r="5088" spans="1:3">
      <c r="A5088" s="26" t="s">
        <v>8046</v>
      </c>
      <c r="B5088" s="26">
        <v>41885</v>
      </c>
    </row>
    <row r="5089" spans="1:3">
      <c r="A5089" s="26" t="s">
        <v>8047</v>
      </c>
      <c r="B5089" s="26">
        <v>41885</v>
      </c>
      <c r="C5089" s="26">
        <v>700</v>
      </c>
    </row>
    <row r="5090" spans="1:3">
      <c r="A5090" s="26" t="s">
        <v>8048</v>
      </c>
      <c r="B5090" s="26">
        <v>41885</v>
      </c>
      <c r="C5090" s="26">
        <v>300</v>
      </c>
    </row>
    <row r="5091" spans="1:3">
      <c r="A5091" s="26" t="s">
        <v>8049</v>
      </c>
      <c r="B5091" s="26">
        <v>41885</v>
      </c>
    </row>
    <row r="5092" spans="1:3">
      <c r="A5092" s="26" t="s">
        <v>8050</v>
      </c>
      <c r="B5092" s="26">
        <v>41885</v>
      </c>
    </row>
    <row r="5093" spans="1:3">
      <c r="A5093" s="26" t="s">
        <v>8051</v>
      </c>
      <c r="B5093" s="26">
        <v>41885</v>
      </c>
    </row>
    <row r="5094" spans="1:3">
      <c r="A5094" s="26" t="s">
        <v>8052</v>
      </c>
      <c r="B5094" s="26">
        <v>41885</v>
      </c>
    </row>
    <row r="5095" spans="1:3">
      <c r="A5095" s="26" t="s">
        <v>8053</v>
      </c>
      <c r="B5095" s="26">
        <v>41885</v>
      </c>
    </row>
    <row r="5096" spans="1:3">
      <c r="A5096" s="26" t="s">
        <v>8054</v>
      </c>
      <c r="B5096" s="26">
        <v>41885</v>
      </c>
    </row>
    <row r="5097" spans="1:3">
      <c r="A5097" s="26" t="s">
        <v>8055</v>
      </c>
      <c r="B5097" s="26">
        <v>41885</v>
      </c>
    </row>
    <row r="5098" spans="1:3">
      <c r="A5098" s="26" t="s">
        <v>8056</v>
      </c>
      <c r="B5098" s="26">
        <v>41885</v>
      </c>
      <c r="C5098" s="26">
        <v>1199</v>
      </c>
    </row>
    <row r="5099" spans="1:3">
      <c r="A5099" s="26" t="s">
        <v>8057</v>
      </c>
      <c r="B5099" s="26">
        <v>41885</v>
      </c>
    </row>
    <row r="5100" spans="1:3">
      <c r="A5100" s="26" t="s">
        <v>8058</v>
      </c>
      <c r="B5100" s="26">
        <v>41885</v>
      </c>
    </row>
    <row r="5101" spans="1:3">
      <c r="A5101" s="26" t="s">
        <v>8059</v>
      </c>
      <c r="B5101" s="26">
        <v>41885</v>
      </c>
    </row>
    <row r="5102" spans="1:3">
      <c r="A5102" s="26" t="s">
        <v>8060</v>
      </c>
      <c r="B5102" s="26">
        <v>41885</v>
      </c>
    </row>
    <row r="5103" spans="1:3">
      <c r="A5103" s="26" t="s">
        <v>8061</v>
      </c>
      <c r="B5103" s="26">
        <v>41885</v>
      </c>
    </row>
    <row r="5104" spans="1:3">
      <c r="A5104" s="26" t="s">
        <v>8062</v>
      </c>
      <c r="B5104" s="26">
        <v>41885</v>
      </c>
    </row>
    <row r="5105" spans="1:3">
      <c r="A5105" s="26" t="s">
        <v>8063</v>
      </c>
      <c r="B5105" s="26">
        <v>41885</v>
      </c>
    </row>
    <row r="5106" spans="1:3">
      <c r="A5106" s="26" t="s">
        <v>8064</v>
      </c>
      <c r="B5106" s="26">
        <v>41885</v>
      </c>
    </row>
    <row r="5107" spans="1:3">
      <c r="A5107" s="26" t="s">
        <v>8065</v>
      </c>
      <c r="B5107" s="26">
        <v>41885</v>
      </c>
    </row>
    <row r="5108" spans="1:3">
      <c r="A5108" s="26" t="s">
        <v>8066</v>
      </c>
      <c r="B5108" s="26">
        <v>41885</v>
      </c>
    </row>
    <row r="5109" spans="1:3">
      <c r="A5109" s="26" t="s">
        <v>8067</v>
      </c>
      <c r="B5109" s="26">
        <v>41885</v>
      </c>
    </row>
    <row r="5110" spans="1:3">
      <c r="A5110" s="26" t="s">
        <v>8068</v>
      </c>
      <c r="B5110" s="26">
        <v>41885</v>
      </c>
    </row>
    <row r="5111" spans="1:3">
      <c r="A5111" s="26" t="s">
        <v>8069</v>
      </c>
      <c r="B5111" s="26">
        <v>41885</v>
      </c>
      <c r="C5111" s="26">
        <v>800</v>
      </c>
    </row>
    <row r="5112" spans="1:3">
      <c r="A5112" s="26" t="s">
        <v>8070</v>
      </c>
      <c r="B5112" s="26">
        <v>41885</v>
      </c>
      <c r="C5112" s="26">
        <v>400</v>
      </c>
    </row>
    <row r="5113" spans="1:3">
      <c r="A5113" s="26" t="s">
        <v>8071</v>
      </c>
      <c r="B5113" s="26">
        <v>41885</v>
      </c>
    </row>
    <row r="5114" spans="1:3">
      <c r="A5114" s="26" t="s">
        <v>8072</v>
      </c>
      <c r="B5114" s="26">
        <v>41885</v>
      </c>
    </row>
    <row r="5115" spans="1:3">
      <c r="A5115" s="26" t="s">
        <v>8073</v>
      </c>
      <c r="B5115" s="26">
        <v>41885</v>
      </c>
    </row>
    <row r="5116" spans="1:3">
      <c r="A5116" s="26" t="s">
        <v>8074</v>
      </c>
      <c r="B5116" s="26">
        <v>41885</v>
      </c>
    </row>
    <row r="5117" spans="1:3">
      <c r="A5117" s="26" t="s">
        <v>8075</v>
      </c>
      <c r="B5117" s="26">
        <v>41885</v>
      </c>
    </row>
    <row r="5118" spans="1:3">
      <c r="A5118" s="26" t="s">
        <v>8076</v>
      </c>
      <c r="B5118" s="26">
        <v>41885</v>
      </c>
    </row>
    <row r="5119" spans="1:3">
      <c r="A5119" s="26" t="s">
        <v>8077</v>
      </c>
      <c r="B5119" s="26">
        <v>41885</v>
      </c>
    </row>
    <row r="5120" spans="1:3">
      <c r="A5120" s="26" t="s">
        <v>8958</v>
      </c>
      <c r="B5120" s="26">
        <v>41885</v>
      </c>
      <c r="C5120" s="26">
        <v>600</v>
      </c>
    </row>
    <row r="5121" spans="1:2">
      <c r="A5121" s="26" t="s">
        <v>8959</v>
      </c>
      <c r="B5121" s="26">
        <v>41885</v>
      </c>
    </row>
    <row r="5122" spans="1:2">
      <c r="A5122" s="26" t="s">
        <v>8960</v>
      </c>
      <c r="B5122" s="26">
        <v>41885</v>
      </c>
    </row>
    <row r="5123" spans="1:2">
      <c r="A5123" s="26" t="s">
        <v>8961</v>
      </c>
      <c r="B5123" s="26">
        <v>41885</v>
      </c>
    </row>
    <row r="5124" spans="1:2">
      <c r="A5124" s="26" t="s">
        <v>8962</v>
      </c>
      <c r="B5124" s="26">
        <v>41885</v>
      </c>
    </row>
    <row r="5125" spans="1:2">
      <c r="A5125" s="26" t="s">
        <v>8963</v>
      </c>
      <c r="B5125" s="26">
        <v>41885</v>
      </c>
    </row>
    <row r="5126" spans="1:2">
      <c r="A5126" s="26" t="s">
        <v>8964</v>
      </c>
      <c r="B5126" s="26">
        <v>41885</v>
      </c>
    </row>
    <row r="5127" spans="1:2">
      <c r="A5127" s="26" t="s">
        <v>8965</v>
      </c>
      <c r="B5127" s="26">
        <v>41885</v>
      </c>
    </row>
    <row r="5128" spans="1:2">
      <c r="A5128" s="26" t="s">
        <v>8966</v>
      </c>
      <c r="B5128" s="26">
        <v>41885</v>
      </c>
    </row>
    <row r="5129" spans="1:2">
      <c r="A5129" s="26" t="s">
        <v>8967</v>
      </c>
      <c r="B5129" s="26">
        <v>41885</v>
      </c>
    </row>
    <row r="5130" spans="1:2">
      <c r="A5130" s="26" t="s">
        <v>8968</v>
      </c>
      <c r="B5130" s="26">
        <v>41885</v>
      </c>
    </row>
    <row r="5131" spans="1:2">
      <c r="A5131" s="26" t="s">
        <v>8078</v>
      </c>
      <c r="B5131" s="26">
        <v>41885</v>
      </c>
    </row>
    <row r="5132" spans="1:2">
      <c r="A5132" s="26" t="s">
        <v>8079</v>
      </c>
      <c r="B5132" s="26">
        <v>41885</v>
      </c>
    </row>
    <row r="5133" spans="1:2">
      <c r="A5133" s="26" t="s">
        <v>8080</v>
      </c>
      <c r="B5133" s="26">
        <v>41885</v>
      </c>
    </row>
    <row r="5134" spans="1:2">
      <c r="A5134" s="26" t="s">
        <v>8081</v>
      </c>
      <c r="B5134" s="26">
        <v>41885</v>
      </c>
    </row>
    <row r="5135" spans="1:2">
      <c r="A5135" s="26" t="s">
        <v>8082</v>
      </c>
      <c r="B5135" s="26">
        <v>41885</v>
      </c>
    </row>
    <row r="5136" spans="1:2">
      <c r="A5136" s="26" t="s">
        <v>8083</v>
      </c>
      <c r="B5136" s="26">
        <v>41885</v>
      </c>
    </row>
    <row r="5137" spans="1:3">
      <c r="A5137" s="26" t="s">
        <v>8084</v>
      </c>
      <c r="B5137" s="26">
        <v>41885</v>
      </c>
    </row>
    <row r="5138" spans="1:3">
      <c r="A5138" s="26" t="s">
        <v>8085</v>
      </c>
      <c r="B5138" s="26">
        <v>41885</v>
      </c>
      <c r="C5138" s="26">
        <v>228</v>
      </c>
    </row>
    <row r="5139" spans="1:3">
      <c r="A5139" s="26" t="s">
        <v>8086</v>
      </c>
      <c r="B5139" s="26">
        <v>41885</v>
      </c>
      <c r="C5139" s="26">
        <v>295</v>
      </c>
    </row>
    <row r="5140" spans="1:3">
      <c r="A5140" s="26" t="s">
        <v>8087</v>
      </c>
      <c r="B5140" s="26">
        <v>41885</v>
      </c>
      <c r="C5140" s="26">
        <v>322</v>
      </c>
    </row>
    <row r="5141" spans="1:3">
      <c r="A5141" s="26" t="s">
        <v>8088</v>
      </c>
      <c r="B5141" s="26">
        <v>41885</v>
      </c>
      <c r="C5141" s="26">
        <v>234</v>
      </c>
    </row>
    <row r="5142" spans="1:3">
      <c r="A5142" s="26" t="s">
        <v>8089</v>
      </c>
      <c r="B5142" s="26">
        <v>41885</v>
      </c>
    </row>
    <row r="5143" spans="1:3">
      <c r="A5143" s="26" t="s">
        <v>8090</v>
      </c>
      <c r="B5143" s="26">
        <v>41885</v>
      </c>
    </row>
    <row r="5144" spans="1:3">
      <c r="A5144" s="26" t="s">
        <v>8091</v>
      </c>
      <c r="B5144" s="26">
        <v>41885</v>
      </c>
    </row>
    <row r="5145" spans="1:3">
      <c r="A5145" s="26" t="s">
        <v>8092</v>
      </c>
      <c r="B5145" s="26">
        <v>41885</v>
      </c>
    </row>
    <row r="5146" spans="1:3">
      <c r="A5146" s="26" t="s">
        <v>8093</v>
      </c>
      <c r="B5146" s="26">
        <v>41885</v>
      </c>
    </row>
    <row r="5147" spans="1:3">
      <c r="A5147" s="26" t="s">
        <v>8094</v>
      </c>
      <c r="B5147" s="26">
        <v>41885</v>
      </c>
    </row>
    <row r="5148" spans="1:3">
      <c r="A5148" s="26" t="s">
        <v>8095</v>
      </c>
      <c r="B5148" s="26">
        <v>41885</v>
      </c>
    </row>
    <row r="5149" spans="1:3">
      <c r="A5149" s="26" t="s">
        <v>8096</v>
      </c>
      <c r="B5149" s="26">
        <v>41885</v>
      </c>
      <c r="C5149" s="26">
        <v>243</v>
      </c>
    </row>
    <row r="5150" spans="1:3">
      <c r="A5150" s="26" t="s">
        <v>8097</v>
      </c>
      <c r="B5150" s="26">
        <v>41885</v>
      </c>
      <c r="C5150" s="26">
        <v>346</v>
      </c>
    </row>
    <row r="5151" spans="1:3">
      <c r="A5151" s="26" t="s">
        <v>8098</v>
      </c>
      <c r="B5151" s="26">
        <v>41885</v>
      </c>
      <c r="C5151" s="26">
        <v>249</v>
      </c>
    </row>
    <row r="5152" spans="1:3">
      <c r="A5152" s="26" t="s">
        <v>8099</v>
      </c>
      <c r="B5152" s="26">
        <v>41885</v>
      </c>
      <c r="C5152" s="26">
        <v>236</v>
      </c>
    </row>
    <row r="5153" spans="1:3">
      <c r="A5153" s="26" t="s">
        <v>8100</v>
      </c>
      <c r="B5153" s="26">
        <v>41885</v>
      </c>
    </row>
    <row r="5154" spans="1:3">
      <c r="A5154" s="26" t="s">
        <v>8101</v>
      </c>
      <c r="B5154" s="26">
        <v>41885</v>
      </c>
    </row>
    <row r="5155" spans="1:3">
      <c r="A5155" s="26" t="s">
        <v>8102</v>
      </c>
      <c r="B5155" s="26">
        <v>41885</v>
      </c>
    </row>
    <row r="5156" spans="1:3">
      <c r="A5156" s="26" t="s">
        <v>8103</v>
      </c>
      <c r="B5156" s="26">
        <v>41885</v>
      </c>
    </row>
    <row r="5157" spans="1:3">
      <c r="A5157" s="26" t="s">
        <v>8104</v>
      </c>
      <c r="B5157" s="26">
        <v>41885</v>
      </c>
    </row>
    <row r="5158" spans="1:3">
      <c r="A5158" s="26" t="s">
        <v>8105</v>
      </c>
      <c r="B5158" s="26">
        <v>41885</v>
      </c>
    </row>
    <row r="5159" spans="1:3">
      <c r="A5159" s="26" t="s">
        <v>8106</v>
      </c>
      <c r="B5159" s="26">
        <v>41885</v>
      </c>
    </row>
    <row r="5160" spans="1:3">
      <c r="A5160" s="26" t="s">
        <v>8107</v>
      </c>
      <c r="B5160" s="26">
        <v>41885</v>
      </c>
      <c r="C5160" s="26">
        <v>1</v>
      </c>
    </row>
    <row r="5161" spans="1:3">
      <c r="A5161" s="26" t="s">
        <v>8108</v>
      </c>
      <c r="B5161" s="26">
        <v>41885</v>
      </c>
      <c r="C5161" s="26">
        <v>16</v>
      </c>
    </row>
    <row r="5162" spans="1:3">
      <c r="A5162" s="26" t="s">
        <v>8109</v>
      </c>
      <c r="B5162" s="26">
        <v>41885</v>
      </c>
      <c r="C5162" s="26">
        <v>2</v>
      </c>
    </row>
    <row r="5163" spans="1:3">
      <c r="A5163" s="26" t="s">
        <v>8110</v>
      </c>
      <c r="B5163" s="26">
        <v>41885</v>
      </c>
      <c r="C5163" s="26">
        <v>100</v>
      </c>
    </row>
    <row r="5164" spans="1:3">
      <c r="A5164" s="26" t="s">
        <v>8111</v>
      </c>
      <c r="B5164" s="26">
        <v>41885</v>
      </c>
    </row>
    <row r="5165" spans="1:3">
      <c r="A5165" s="26" t="s">
        <v>8112</v>
      </c>
      <c r="B5165" s="26">
        <v>41885</v>
      </c>
    </row>
    <row r="5166" spans="1:3">
      <c r="A5166" s="26" t="s">
        <v>8113</v>
      </c>
      <c r="B5166" s="26">
        <v>41885</v>
      </c>
    </row>
    <row r="5167" spans="1:3">
      <c r="A5167" s="26" t="s">
        <v>8114</v>
      </c>
      <c r="B5167" s="26">
        <v>41885</v>
      </c>
    </row>
    <row r="5168" spans="1:3">
      <c r="A5168" s="26" t="s">
        <v>8115</v>
      </c>
      <c r="B5168" s="26">
        <v>41885</v>
      </c>
    </row>
    <row r="5169" spans="1:3">
      <c r="A5169" s="26" t="s">
        <v>8116</v>
      </c>
      <c r="B5169" s="26">
        <v>41885</v>
      </c>
    </row>
    <row r="5170" spans="1:3">
      <c r="A5170" s="26" t="s">
        <v>8117</v>
      </c>
      <c r="B5170" s="26">
        <v>41885</v>
      </c>
    </row>
    <row r="5171" spans="1:3">
      <c r="A5171" s="26" t="s">
        <v>8118</v>
      </c>
      <c r="B5171" s="26">
        <v>41885</v>
      </c>
      <c r="C5171" s="26">
        <v>149</v>
      </c>
    </row>
    <row r="5172" spans="1:3">
      <c r="A5172" s="26" t="s">
        <v>8119</v>
      </c>
      <c r="B5172" s="26">
        <v>41885</v>
      </c>
      <c r="C5172" s="26">
        <v>90</v>
      </c>
    </row>
    <row r="5173" spans="1:3">
      <c r="A5173" s="26" t="s">
        <v>8120</v>
      </c>
      <c r="B5173" s="26">
        <v>41885</v>
      </c>
      <c r="C5173" s="26">
        <v>116</v>
      </c>
    </row>
    <row r="5174" spans="1:3">
      <c r="A5174" s="26" t="s">
        <v>8121</v>
      </c>
      <c r="B5174" s="26">
        <v>41885</v>
      </c>
      <c r="C5174" s="26">
        <v>77</v>
      </c>
    </row>
    <row r="5175" spans="1:3">
      <c r="A5175" s="26" t="s">
        <v>8122</v>
      </c>
      <c r="B5175" s="26">
        <v>41885</v>
      </c>
    </row>
    <row r="5176" spans="1:3">
      <c r="A5176" s="26" t="s">
        <v>8123</v>
      </c>
      <c r="B5176" s="26">
        <v>41885</v>
      </c>
    </row>
    <row r="5177" spans="1:3">
      <c r="A5177" s="26" t="s">
        <v>8124</v>
      </c>
      <c r="B5177" s="26">
        <v>41885</v>
      </c>
    </row>
    <row r="5178" spans="1:3">
      <c r="A5178" s="26" t="s">
        <v>8125</v>
      </c>
      <c r="B5178" s="26">
        <v>41885</v>
      </c>
    </row>
    <row r="5179" spans="1:3">
      <c r="A5179" s="26" t="s">
        <v>8126</v>
      </c>
      <c r="B5179" s="26">
        <v>41885</v>
      </c>
    </row>
    <row r="5180" spans="1:3">
      <c r="A5180" s="26" t="s">
        <v>8127</v>
      </c>
      <c r="B5180" s="26">
        <v>41885</v>
      </c>
    </row>
    <row r="5181" spans="1:3">
      <c r="A5181" s="26" t="s">
        <v>8128</v>
      </c>
      <c r="B5181" s="26">
        <v>41885</v>
      </c>
    </row>
    <row r="5182" spans="1:3">
      <c r="A5182" s="26" t="s">
        <v>8129</v>
      </c>
      <c r="B5182" s="26">
        <v>41885</v>
      </c>
      <c r="C5182" s="26">
        <v>682</v>
      </c>
    </row>
    <row r="5183" spans="1:3">
      <c r="A5183" s="26" t="s">
        <v>8130</v>
      </c>
      <c r="B5183" s="26">
        <v>41885</v>
      </c>
      <c r="C5183" s="26">
        <v>426</v>
      </c>
    </row>
    <row r="5184" spans="1:3">
      <c r="A5184" s="26" t="s">
        <v>8131</v>
      </c>
      <c r="B5184" s="26">
        <v>41885</v>
      </c>
      <c r="C5184" s="26">
        <v>280</v>
      </c>
    </row>
    <row r="5185" spans="1:3">
      <c r="A5185" s="26" t="s">
        <v>8132</v>
      </c>
      <c r="B5185" s="26">
        <v>41885</v>
      </c>
    </row>
    <row r="5186" spans="1:3">
      <c r="A5186" s="26" t="s">
        <v>8133</v>
      </c>
      <c r="B5186" s="26">
        <v>41885</v>
      </c>
    </row>
    <row r="5187" spans="1:3">
      <c r="A5187" s="26" t="s">
        <v>8134</v>
      </c>
      <c r="B5187" s="26">
        <v>41885</v>
      </c>
    </row>
    <row r="5188" spans="1:3">
      <c r="A5188" s="26" t="s">
        <v>8135</v>
      </c>
      <c r="B5188" s="26">
        <v>41885</v>
      </c>
    </row>
    <row r="5189" spans="1:3">
      <c r="A5189" s="26" t="s">
        <v>8136</v>
      </c>
      <c r="B5189" s="26">
        <v>41885</v>
      </c>
    </row>
    <row r="5190" spans="1:3">
      <c r="A5190" s="26" t="s">
        <v>8137</v>
      </c>
      <c r="B5190" s="26">
        <v>41885</v>
      </c>
    </row>
    <row r="5191" spans="1:3">
      <c r="A5191" s="26" t="s">
        <v>8138</v>
      </c>
      <c r="B5191" s="26">
        <v>41885</v>
      </c>
    </row>
    <row r="5192" spans="1:3">
      <c r="A5192" s="26" t="s">
        <v>8139</v>
      </c>
      <c r="B5192" s="26">
        <v>41885</v>
      </c>
      <c r="C5192" s="26">
        <v>173</v>
      </c>
    </row>
    <row r="5193" spans="1:3">
      <c r="A5193" s="26" t="s">
        <v>8140</v>
      </c>
      <c r="B5193" s="26">
        <v>41885</v>
      </c>
      <c r="C5193" s="26">
        <v>191</v>
      </c>
    </row>
    <row r="5194" spans="1:3">
      <c r="A5194" s="26" t="s">
        <v>8141</v>
      </c>
      <c r="B5194" s="26">
        <v>41885</v>
      </c>
      <c r="C5194" s="26">
        <v>225</v>
      </c>
    </row>
    <row r="5195" spans="1:3">
      <c r="A5195" s="26" t="s">
        <v>8142</v>
      </c>
      <c r="B5195" s="26">
        <v>41885</v>
      </c>
      <c r="C5195" s="26">
        <v>161</v>
      </c>
    </row>
    <row r="5196" spans="1:3">
      <c r="A5196" s="26" t="s">
        <v>8143</v>
      </c>
      <c r="B5196" s="26">
        <v>41885</v>
      </c>
      <c r="C5196" s="26">
        <v>80</v>
      </c>
    </row>
    <row r="5197" spans="1:3">
      <c r="A5197" s="26" t="s">
        <v>8144</v>
      </c>
      <c r="B5197" s="26">
        <v>41885</v>
      </c>
    </row>
    <row r="5198" spans="1:3">
      <c r="A5198" s="26" t="s">
        <v>8145</v>
      </c>
      <c r="B5198" s="26">
        <v>41885</v>
      </c>
    </row>
    <row r="5199" spans="1:3">
      <c r="A5199" s="26" t="s">
        <v>8146</v>
      </c>
      <c r="B5199" s="26">
        <v>41885</v>
      </c>
    </row>
    <row r="5200" spans="1:3">
      <c r="A5200" s="26" t="s">
        <v>8147</v>
      </c>
      <c r="B5200" s="26">
        <v>41885</v>
      </c>
    </row>
    <row r="5201" spans="1:3">
      <c r="A5201" s="26" t="s">
        <v>8148</v>
      </c>
      <c r="B5201" s="26">
        <v>41885</v>
      </c>
    </row>
    <row r="5202" spans="1:3">
      <c r="A5202" s="26" t="s">
        <v>8149</v>
      </c>
      <c r="B5202" s="26">
        <v>41885</v>
      </c>
    </row>
    <row r="5203" spans="1:3">
      <c r="A5203" s="26" t="s">
        <v>8150</v>
      </c>
      <c r="B5203" s="26">
        <v>41885</v>
      </c>
    </row>
    <row r="5204" spans="1:3">
      <c r="A5204" s="26" t="s">
        <v>8151</v>
      </c>
      <c r="B5204" s="26">
        <v>41885</v>
      </c>
      <c r="C5204" s="26">
        <v>557</v>
      </c>
    </row>
    <row r="5205" spans="1:3">
      <c r="A5205" s="26" t="s">
        <v>8152</v>
      </c>
      <c r="B5205" s="26">
        <v>41885</v>
      </c>
      <c r="C5205" s="26">
        <v>492</v>
      </c>
    </row>
    <row r="5206" spans="1:3">
      <c r="A5206" s="26" t="s">
        <v>8153</v>
      </c>
      <c r="B5206" s="26">
        <v>41885</v>
      </c>
      <c r="C5206" s="26">
        <v>408</v>
      </c>
    </row>
    <row r="5207" spans="1:3">
      <c r="A5207" s="26" t="s">
        <v>8154</v>
      </c>
      <c r="B5207" s="26">
        <v>41885</v>
      </c>
    </row>
    <row r="5208" spans="1:3">
      <c r="A5208" s="26" t="s">
        <v>8155</v>
      </c>
      <c r="B5208" s="26">
        <v>41885</v>
      </c>
    </row>
    <row r="5209" spans="1:3">
      <c r="A5209" s="26" t="s">
        <v>8156</v>
      </c>
      <c r="B5209" s="26">
        <v>41885</v>
      </c>
    </row>
    <row r="5210" spans="1:3">
      <c r="A5210" s="26" t="s">
        <v>8157</v>
      </c>
      <c r="B5210" s="26">
        <v>41885</v>
      </c>
    </row>
    <row r="5211" spans="1:3">
      <c r="A5211" s="26" t="s">
        <v>8158</v>
      </c>
      <c r="B5211" s="26">
        <v>41885</v>
      </c>
    </row>
    <row r="5212" spans="1:3">
      <c r="A5212" s="26" t="s">
        <v>8159</v>
      </c>
      <c r="B5212" s="26">
        <v>41885</v>
      </c>
    </row>
    <row r="5213" spans="1:3">
      <c r="A5213" s="26" t="s">
        <v>8160</v>
      </c>
      <c r="B5213" s="26">
        <v>41885</v>
      </c>
    </row>
    <row r="5214" spans="1:3">
      <c r="A5214" s="26" t="s">
        <v>8161</v>
      </c>
      <c r="B5214" s="26">
        <v>41885</v>
      </c>
      <c r="C5214" s="26">
        <v>252</v>
      </c>
    </row>
    <row r="5215" spans="1:3">
      <c r="A5215" s="26" t="s">
        <v>8162</v>
      </c>
      <c r="B5215" s="26">
        <v>41885</v>
      </c>
      <c r="C5215" s="26">
        <v>247</v>
      </c>
    </row>
    <row r="5216" spans="1:3">
      <c r="A5216" s="26" t="s">
        <v>8163</v>
      </c>
      <c r="B5216" s="26">
        <v>41885</v>
      </c>
      <c r="C5216" s="26">
        <v>193</v>
      </c>
    </row>
    <row r="5217" spans="1:3">
      <c r="A5217" s="26" t="s">
        <v>8164</v>
      </c>
      <c r="B5217" s="26">
        <v>41885</v>
      </c>
      <c r="C5217" s="26">
        <v>148</v>
      </c>
    </row>
    <row r="5218" spans="1:3">
      <c r="A5218" s="26" t="s">
        <v>8165</v>
      </c>
      <c r="B5218" s="26">
        <v>41885</v>
      </c>
      <c r="C5218" s="26">
        <v>135</v>
      </c>
    </row>
    <row r="5219" spans="1:3">
      <c r="A5219" s="26" t="s">
        <v>8166</v>
      </c>
      <c r="B5219" s="26">
        <v>41885</v>
      </c>
    </row>
    <row r="5220" spans="1:3">
      <c r="A5220" s="26" t="s">
        <v>8167</v>
      </c>
      <c r="B5220" s="26">
        <v>41885</v>
      </c>
    </row>
    <row r="5221" spans="1:3">
      <c r="A5221" s="26" t="s">
        <v>8168</v>
      </c>
      <c r="B5221" s="26">
        <v>41885</v>
      </c>
    </row>
    <row r="5222" spans="1:3">
      <c r="A5222" s="26" t="s">
        <v>8169</v>
      </c>
      <c r="B5222" s="26">
        <v>41885</v>
      </c>
    </row>
    <row r="5223" spans="1:3">
      <c r="A5223" s="26" t="s">
        <v>8170</v>
      </c>
      <c r="B5223" s="26">
        <v>41885</v>
      </c>
    </row>
    <row r="5224" spans="1:3">
      <c r="A5224" s="26" t="s">
        <v>8171</v>
      </c>
      <c r="B5224" s="26">
        <v>41885</v>
      </c>
    </row>
    <row r="5225" spans="1:3">
      <c r="A5225" s="26" t="s">
        <v>8172</v>
      </c>
      <c r="B5225" s="26">
        <v>41885</v>
      </c>
      <c r="C5225" s="26">
        <v>202</v>
      </c>
    </row>
    <row r="5226" spans="1:3">
      <c r="A5226" s="26" t="s">
        <v>8173</v>
      </c>
      <c r="B5226" s="26">
        <v>41885</v>
      </c>
      <c r="C5226" s="26">
        <v>243</v>
      </c>
    </row>
    <row r="5227" spans="1:3">
      <c r="A5227" s="26" t="s">
        <v>8174</v>
      </c>
      <c r="B5227" s="26">
        <v>41885</v>
      </c>
      <c r="C5227" s="26">
        <v>234</v>
      </c>
    </row>
    <row r="5228" spans="1:3">
      <c r="A5228" s="26" t="s">
        <v>8175</v>
      </c>
      <c r="B5228" s="26">
        <v>41885</v>
      </c>
      <c r="C5228" s="26">
        <v>165</v>
      </c>
    </row>
    <row r="5229" spans="1:3">
      <c r="A5229" s="26" t="s">
        <v>8176</v>
      </c>
      <c r="B5229" s="26">
        <v>41885</v>
      </c>
      <c r="C5229" s="26">
        <v>82</v>
      </c>
    </row>
    <row r="5230" spans="1:3">
      <c r="A5230" s="26" t="s">
        <v>8177</v>
      </c>
      <c r="B5230" s="26">
        <v>41886</v>
      </c>
      <c r="C5230" s="26">
        <v>13</v>
      </c>
    </row>
    <row r="5231" spans="1:3">
      <c r="A5231" s="26" t="s">
        <v>8178</v>
      </c>
      <c r="B5231" s="26">
        <v>41886</v>
      </c>
    </row>
    <row r="5232" spans="1:3">
      <c r="A5232" s="26" t="s">
        <v>8179</v>
      </c>
      <c r="B5232" s="26">
        <v>41886</v>
      </c>
    </row>
    <row r="5233" spans="1:3">
      <c r="A5233" s="26" t="s">
        <v>8180</v>
      </c>
      <c r="B5233" s="26">
        <v>41886</v>
      </c>
    </row>
    <row r="5234" spans="1:3">
      <c r="A5234" s="26" t="s">
        <v>8181</v>
      </c>
      <c r="B5234" s="26">
        <v>41886</v>
      </c>
    </row>
    <row r="5235" spans="1:3">
      <c r="A5235" s="26" t="s">
        <v>8182</v>
      </c>
      <c r="B5235" s="26">
        <v>41886</v>
      </c>
    </row>
    <row r="5236" spans="1:3">
      <c r="A5236" s="26" t="s">
        <v>8183</v>
      </c>
      <c r="B5236" s="26">
        <v>41886</v>
      </c>
    </row>
    <row r="5237" spans="1:3">
      <c r="A5237" s="26" t="s">
        <v>8184</v>
      </c>
      <c r="B5237" s="26">
        <v>41886</v>
      </c>
    </row>
    <row r="5238" spans="1:3">
      <c r="A5238" s="26" t="s">
        <v>8185</v>
      </c>
      <c r="B5238" s="26">
        <v>41886</v>
      </c>
    </row>
    <row r="5239" spans="1:3">
      <c r="A5239" s="26" t="s">
        <v>8186</v>
      </c>
      <c r="B5239" s="26">
        <v>41886</v>
      </c>
    </row>
    <row r="5240" spans="1:3">
      <c r="A5240" s="26" t="s">
        <v>8187</v>
      </c>
      <c r="B5240" s="26">
        <v>41886</v>
      </c>
    </row>
    <row r="5241" spans="1:3">
      <c r="A5241" s="26" t="s">
        <v>8188</v>
      </c>
      <c r="B5241" s="26">
        <v>41886</v>
      </c>
      <c r="C5241" s="26">
        <v>495</v>
      </c>
    </row>
    <row r="5242" spans="1:3">
      <c r="A5242" s="26" t="s">
        <v>8189</v>
      </c>
      <c r="B5242" s="26">
        <v>41886</v>
      </c>
    </row>
    <row r="5243" spans="1:3">
      <c r="A5243" s="26" t="s">
        <v>8190</v>
      </c>
      <c r="B5243" s="26">
        <v>41886</v>
      </c>
    </row>
    <row r="5244" spans="1:3">
      <c r="A5244" s="26" t="s">
        <v>8191</v>
      </c>
      <c r="B5244" s="26">
        <v>41886</v>
      </c>
    </row>
    <row r="5245" spans="1:3">
      <c r="A5245" s="26" t="s">
        <v>8192</v>
      </c>
      <c r="B5245" s="26">
        <v>41886</v>
      </c>
    </row>
    <row r="5246" spans="1:3">
      <c r="A5246" s="26" t="s">
        <v>8193</v>
      </c>
      <c r="B5246" s="26">
        <v>41886</v>
      </c>
    </row>
    <row r="5247" spans="1:3">
      <c r="A5247" s="26" t="s">
        <v>8194</v>
      </c>
      <c r="B5247" s="26">
        <v>41886</v>
      </c>
    </row>
    <row r="5248" spans="1:3">
      <c r="A5248" s="26" t="s">
        <v>8195</v>
      </c>
      <c r="B5248" s="26">
        <v>41886</v>
      </c>
    </row>
    <row r="5249" spans="1:3">
      <c r="A5249" s="26" t="s">
        <v>8196</v>
      </c>
      <c r="B5249" s="26">
        <v>41886</v>
      </c>
    </row>
    <row r="5250" spans="1:3">
      <c r="A5250" s="26" t="s">
        <v>8197</v>
      </c>
      <c r="B5250" s="26">
        <v>41886</v>
      </c>
    </row>
    <row r="5251" spans="1:3">
      <c r="A5251" s="26" t="s">
        <v>8198</v>
      </c>
      <c r="B5251" s="26">
        <v>41886</v>
      </c>
    </row>
    <row r="5252" spans="1:3">
      <c r="A5252" s="26" t="s">
        <v>8199</v>
      </c>
      <c r="B5252" s="26">
        <v>41886</v>
      </c>
      <c r="C5252" s="26">
        <v>300</v>
      </c>
    </row>
    <row r="5253" spans="1:3">
      <c r="A5253" s="26" t="s">
        <v>8200</v>
      </c>
      <c r="B5253" s="26">
        <v>41886</v>
      </c>
    </row>
    <row r="5254" spans="1:3">
      <c r="A5254" s="26" t="s">
        <v>8201</v>
      </c>
      <c r="B5254" s="26">
        <v>41886</v>
      </c>
    </row>
    <row r="5255" spans="1:3">
      <c r="A5255" s="26" t="s">
        <v>8202</v>
      </c>
      <c r="B5255" s="26">
        <v>41886</v>
      </c>
    </row>
    <row r="5256" spans="1:3">
      <c r="A5256" s="26" t="s">
        <v>8203</v>
      </c>
      <c r="B5256" s="26">
        <v>41886</v>
      </c>
    </row>
    <row r="5257" spans="1:3">
      <c r="A5257" s="26" t="s">
        <v>8204</v>
      </c>
      <c r="B5257" s="26">
        <v>41886</v>
      </c>
    </row>
    <row r="5258" spans="1:3">
      <c r="A5258" s="26" t="s">
        <v>8205</v>
      </c>
      <c r="B5258" s="26">
        <v>41886</v>
      </c>
    </row>
    <row r="5259" spans="1:3">
      <c r="A5259" s="26" t="s">
        <v>8206</v>
      </c>
      <c r="B5259" s="26">
        <v>41886</v>
      </c>
    </row>
    <row r="5260" spans="1:3">
      <c r="A5260" s="26" t="s">
        <v>8207</v>
      </c>
      <c r="B5260" s="26">
        <v>41886</v>
      </c>
    </row>
    <row r="5261" spans="1:3">
      <c r="A5261" s="26" t="s">
        <v>8208</v>
      </c>
      <c r="B5261" s="26">
        <v>41886</v>
      </c>
    </row>
    <row r="5262" spans="1:3">
      <c r="A5262" s="26" t="s">
        <v>8209</v>
      </c>
      <c r="B5262" s="26">
        <v>41886</v>
      </c>
    </row>
    <row r="5263" spans="1:3">
      <c r="A5263" s="26" t="s">
        <v>8210</v>
      </c>
      <c r="B5263" s="26">
        <v>41886</v>
      </c>
      <c r="C5263" s="26">
        <v>300</v>
      </c>
    </row>
    <row r="5264" spans="1:3">
      <c r="A5264" s="26" t="s">
        <v>8211</v>
      </c>
      <c r="B5264" s="26">
        <v>41886</v>
      </c>
    </row>
    <row r="5265" spans="1:3">
      <c r="A5265" s="26" t="s">
        <v>8212</v>
      </c>
      <c r="B5265" s="26">
        <v>41886</v>
      </c>
    </row>
    <row r="5266" spans="1:3">
      <c r="A5266" s="26" t="s">
        <v>8213</v>
      </c>
      <c r="B5266" s="26">
        <v>41886</v>
      </c>
    </row>
    <row r="5267" spans="1:3">
      <c r="A5267" s="26" t="s">
        <v>8214</v>
      </c>
      <c r="B5267" s="26">
        <v>41886</v>
      </c>
    </row>
    <row r="5268" spans="1:3">
      <c r="A5268" s="26" t="s">
        <v>8215</v>
      </c>
      <c r="B5268" s="26">
        <v>41886</v>
      </c>
    </row>
    <row r="5269" spans="1:3">
      <c r="A5269" s="26" t="s">
        <v>8216</v>
      </c>
      <c r="B5269" s="26">
        <v>41886</v>
      </c>
    </row>
    <row r="5270" spans="1:3">
      <c r="A5270" s="26" t="s">
        <v>8217</v>
      </c>
      <c r="B5270" s="26">
        <v>41886</v>
      </c>
    </row>
    <row r="5271" spans="1:3">
      <c r="A5271" s="26" t="s">
        <v>8218</v>
      </c>
      <c r="B5271" s="26">
        <v>41886</v>
      </c>
    </row>
    <row r="5272" spans="1:3">
      <c r="A5272" s="26" t="s">
        <v>8219</v>
      </c>
      <c r="B5272" s="26">
        <v>41886</v>
      </c>
    </row>
    <row r="5273" spans="1:3">
      <c r="A5273" s="26" t="s">
        <v>8220</v>
      </c>
      <c r="B5273" s="26">
        <v>41886</v>
      </c>
    </row>
    <row r="5274" spans="1:3">
      <c r="A5274" s="26" t="s">
        <v>8221</v>
      </c>
      <c r="B5274" s="26">
        <v>41886</v>
      </c>
      <c r="C5274" s="26">
        <v>400</v>
      </c>
    </row>
    <row r="5275" spans="1:3">
      <c r="A5275" s="26" t="s">
        <v>8222</v>
      </c>
      <c r="B5275" s="26">
        <v>41886</v>
      </c>
    </row>
    <row r="5276" spans="1:3">
      <c r="A5276" s="26" t="s">
        <v>8223</v>
      </c>
      <c r="B5276" s="26">
        <v>41886</v>
      </c>
    </row>
    <row r="5277" spans="1:3">
      <c r="A5277" s="26" t="s">
        <v>8224</v>
      </c>
      <c r="B5277" s="26">
        <v>41886</v>
      </c>
    </row>
    <row r="5278" spans="1:3">
      <c r="A5278" s="26" t="s">
        <v>8225</v>
      </c>
      <c r="B5278" s="26">
        <v>41886</v>
      </c>
    </row>
    <row r="5279" spans="1:3">
      <c r="A5279" s="26" t="s">
        <v>8226</v>
      </c>
      <c r="B5279" s="26">
        <v>41886</v>
      </c>
    </row>
    <row r="5280" spans="1:3">
      <c r="A5280" s="26" t="s">
        <v>8227</v>
      </c>
      <c r="B5280" s="26">
        <v>41886</v>
      </c>
    </row>
    <row r="5281" spans="1:3">
      <c r="A5281" s="26" t="s">
        <v>8228</v>
      </c>
      <c r="B5281" s="26">
        <v>41886</v>
      </c>
    </row>
    <row r="5282" spans="1:3">
      <c r="A5282" s="26" t="s">
        <v>8229</v>
      </c>
      <c r="B5282" s="26">
        <v>41886</v>
      </c>
    </row>
    <row r="5283" spans="1:3">
      <c r="A5283" s="26" t="s">
        <v>8230</v>
      </c>
      <c r="B5283" s="26">
        <v>41886</v>
      </c>
    </row>
    <row r="5284" spans="1:3">
      <c r="A5284" s="26" t="s">
        <v>8231</v>
      </c>
      <c r="B5284" s="26">
        <v>41886</v>
      </c>
    </row>
    <row r="5285" spans="1:3">
      <c r="A5285" s="26" t="s">
        <v>8232</v>
      </c>
      <c r="B5285" s="26">
        <v>41886</v>
      </c>
      <c r="C5285" s="26">
        <v>400</v>
      </c>
    </row>
    <row r="5286" spans="1:3">
      <c r="A5286" s="26" t="s">
        <v>8233</v>
      </c>
      <c r="B5286" s="26">
        <v>41886</v>
      </c>
    </row>
    <row r="5287" spans="1:3">
      <c r="A5287" s="26" t="s">
        <v>8234</v>
      </c>
      <c r="B5287" s="26">
        <v>41886</v>
      </c>
    </row>
    <row r="5288" spans="1:3">
      <c r="A5288" s="26" t="s">
        <v>8235</v>
      </c>
      <c r="B5288" s="26">
        <v>41886</v>
      </c>
    </row>
    <row r="5289" spans="1:3">
      <c r="A5289" s="26" t="s">
        <v>8236</v>
      </c>
      <c r="B5289" s="26">
        <v>41886</v>
      </c>
    </row>
    <row r="5290" spans="1:3">
      <c r="A5290" s="26" t="s">
        <v>8237</v>
      </c>
      <c r="B5290" s="26">
        <v>41886</v>
      </c>
    </row>
    <row r="5291" spans="1:3">
      <c r="A5291" s="26" t="s">
        <v>8238</v>
      </c>
      <c r="B5291" s="26">
        <v>41886</v>
      </c>
    </row>
    <row r="5292" spans="1:3">
      <c r="A5292" s="26" t="s">
        <v>8239</v>
      </c>
      <c r="B5292" s="26">
        <v>41886</v>
      </c>
    </row>
    <row r="5293" spans="1:3">
      <c r="A5293" s="26" t="s">
        <v>8240</v>
      </c>
      <c r="B5293" s="26">
        <v>41886</v>
      </c>
    </row>
    <row r="5294" spans="1:3">
      <c r="A5294" s="26" t="s">
        <v>8241</v>
      </c>
      <c r="B5294" s="26">
        <v>41886</v>
      </c>
    </row>
    <row r="5295" spans="1:3">
      <c r="A5295" s="26" t="s">
        <v>8242</v>
      </c>
      <c r="B5295" s="26">
        <v>41886</v>
      </c>
    </row>
    <row r="5296" spans="1:3">
      <c r="A5296" s="26" t="s">
        <v>8243</v>
      </c>
      <c r="B5296" s="26">
        <v>41886</v>
      </c>
      <c r="C5296" s="26">
        <v>400</v>
      </c>
    </row>
    <row r="5297" spans="1:3">
      <c r="A5297" s="26" t="s">
        <v>8244</v>
      </c>
      <c r="B5297" s="26">
        <v>41886</v>
      </c>
    </row>
    <row r="5298" spans="1:3">
      <c r="A5298" s="26" t="s">
        <v>8245</v>
      </c>
      <c r="B5298" s="26">
        <v>41886</v>
      </c>
    </row>
    <row r="5299" spans="1:3">
      <c r="A5299" s="26" t="s">
        <v>8246</v>
      </c>
      <c r="B5299" s="26">
        <v>41886</v>
      </c>
    </row>
    <row r="5300" spans="1:3">
      <c r="A5300" s="26" t="s">
        <v>8247</v>
      </c>
      <c r="B5300" s="26">
        <v>41886</v>
      </c>
    </row>
    <row r="5301" spans="1:3">
      <c r="A5301" s="26" t="s">
        <v>8248</v>
      </c>
      <c r="B5301" s="26">
        <v>41886</v>
      </c>
    </row>
    <row r="5302" spans="1:3">
      <c r="A5302" s="26" t="s">
        <v>8249</v>
      </c>
      <c r="B5302" s="26">
        <v>41886</v>
      </c>
    </row>
    <row r="5303" spans="1:3">
      <c r="A5303" s="26" t="s">
        <v>8250</v>
      </c>
      <c r="B5303" s="26">
        <v>41886</v>
      </c>
    </row>
    <row r="5304" spans="1:3">
      <c r="A5304" s="26" t="s">
        <v>8251</v>
      </c>
      <c r="B5304" s="26">
        <v>41886</v>
      </c>
    </row>
    <row r="5305" spans="1:3">
      <c r="A5305" s="26" t="s">
        <v>8252</v>
      </c>
      <c r="B5305" s="26">
        <v>41886</v>
      </c>
    </row>
    <row r="5306" spans="1:3">
      <c r="A5306" s="26" t="s">
        <v>8253</v>
      </c>
      <c r="B5306" s="26">
        <v>41886</v>
      </c>
    </row>
    <row r="5307" spans="1:3">
      <c r="A5307" s="26" t="s">
        <v>8254</v>
      </c>
      <c r="B5307" s="26">
        <v>41886</v>
      </c>
      <c r="C5307" s="26">
        <v>500</v>
      </c>
    </row>
    <row r="5308" spans="1:3">
      <c r="A5308" s="26" t="s">
        <v>8255</v>
      </c>
      <c r="B5308" s="26">
        <v>41886</v>
      </c>
    </row>
    <row r="5309" spans="1:3">
      <c r="A5309" s="26" t="s">
        <v>8256</v>
      </c>
      <c r="B5309" s="26">
        <v>41886</v>
      </c>
    </row>
    <row r="5310" spans="1:3">
      <c r="A5310" s="26" t="s">
        <v>8257</v>
      </c>
      <c r="B5310" s="26">
        <v>41886</v>
      </c>
    </row>
    <row r="5311" spans="1:3">
      <c r="A5311" s="26" t="s">
        <v>8258</v>
      </c>
      <c r="B5311" s="26">
        <v>41886</v>
      </c>
    </row>
    <row r="5312" spans="1:3">
      <c r="A5312" s="26" t="s">
        <v>8259</v>
      </c>
      <c r="B5312" s="26">
        <v>41886</v>
      </c>
    </row>
    <row r="5313" spans="1:3">
      <c r="A5313" s="26" t="s">
        <v>8260</v>
      </c>
      <c r="B5313" s="26">
        <v>41886</v>
      </c>
    </row>
    <row r="5314" spans="1:3">
      <c r="A5314" s="26" t="s">
        <v>8261</v>
      </c>
      <c r="B5314" s="26">
        <v>41886</v>
      </c>
    </row>
    <row r="5315" spans="1:3">
      <c r="A5315" s="26" t="s">
        <v>8262</v>
      </c>
      <c r="B5315" s="26">
        <v>41886</v>
      </c>
    </row>
    <row r="5316" spans="1:3">
      <c r="A5316" s="26" t="s">
        <v>8263</v>
      </c>
      <c r="B5316" s="26">
        <v>41886</v>
      </c>
    </row>
    <row r="5317" spans="1:3">
      <c r="A5317" s="26" t="s">
        <v>8264</v>
      </c>
      <c r="B5317" s="26">
        <v>41886</v>
      </c>
    </row>
    <row r="5318" spans="1:3">
      <c r="A5318" s="26" t="s">
        <v>8265</v>
      </c>
      <c r="B5318" s="26">
        <v>41886</v>
      </c>
    </row>
    <row r="5319" spans="1:3">
      <c r="A5319" s="26" t="s">
        <v>8266</v>
      </c>
      <c r="B5319" s="26">
        <v>41886</v>
      </c>
    </row>
    <row r="5320" spans="1:3">
      <c r="A5320" s="26" t="s">
        <v>8267</v>
      </c>
      <c r="B5320" s="26">
        <v>41886</v>
      </c>
    </row>
    <row r="5321" spans="1:3">
      <c r="A5321" s="26" t="s">
        <v>8268</v>
      </c>
      <c r="B5321" s="26">
        <v>41886</v>
      </c>
    </row>
    <row r="5322" spans="1:3">
      <c r="A5322" s="26" t="s">
        <v>8269</v>
      </c>
      <c r="B5322" s="26">
        <v>41886</v>
      </c>
    </row>
    <row r="5323" spans="1:3">
      <c r="A5323" s="26" t="s">
        <v>8270</v>
      </c>
      <c r="B5323" s="26">
        <v>41886</v>
      </c>
    </row>
    <row r="5324" spans="1:3">
      <c r="A5324" s="26" t="s">
        <v>8271</v>
      </c>
      <c r="B5324" s="26">
        <v>41886</v>
      </c>
    </row>
    <row r="5325" spans="1:3">
      <c r="A5325" s="26" t="s">
        <v>8272</v>
      </c>
      <c r="B5325" s="26">
        <v>41886</v>
      </c>
    </row>
    <row r="5326" spans="1:3">
      <c r="A5326" s="26" t="s">
        <v>8273</v>
      </c>
      <c r="B5326" s="26">
        <v>41886</v>
      </c>
      <c r="C5326" s="26">
        <v>1500</v>
      </c>
    </row>
    <row r="5327" spans="1:3">
      <c r="A5327" s="26" t="s">
        <v>8274</v>
      </c>
      <c r="B5327" s="26">
        <v>41886</v>
      </c>
    </row>
    <row r="5328" spans="1:3">
      <c r="A5328" s="26" t="s">
        <v>8275</v>
      </c>
      <c r="B5328" s="26">
        <v>41886</v>
      </c>
    </row>
    <row r="5329" spans="1:3">
      <c r="A5329" s="26" t="s">
        <v>8276</v>
      </c>
      <c r="B5329" s="26">
        <v>41887</v>
      </c>
      <c r="C5329" s="26">
        <v>26</v>
      </c>
    </row>
    <row r="5330" spans="1:3">
      <c r="A5330" s="26" t="s">
        <v>8277</v>
      </c>
      <c r="B5330" s="26">
        <v>41887</v>
      </c>
    </row>
    <row r="5331" spans="1:3">
      <c r="A5331" s="26" t="s">
        <v>8278</v>
      </c>
      <c r="B5331" s="26">
        <v>41887</v>
      </c>
    </row>
    <row r="5332" spans="1:3">
      <c r="A5332" s="26" t="s">
        <v>8279</v>
      </c>
      <c r="B5332" s="26">
        <v>41887</v>
      </c>
    </row>
    <row r="5333" spans="1:3">
      <c r="A5333" s="26" t="s">
        <v>8280</v>
      </c>
      <c r="B5333" s="26">
        <v>41887</v>
      </c>
    </row>
    <row r="5334" spans="1:3">
      <c r="A5334" s="26" t="s">
        <v>8281</v>
      </c>
      <c r="B5334" s="26">
        <v>41887</v>
      </c>
    </row>
    <row r="5335" spans="1:3">
      <c r="A5335" s="26" t="s">
        <v>8282</v>
      </c>
      <c r="B5335" s="26">
        <v>41887</v>
      </c>
    </row>
    <row r="5336" spans="1:3">
      <c r="A5336" s="26" t="s">
        <v>8283</v>
      </c>
      <c r="B5336" s="26">
        <v>41887</v>
      </c>
    </row>
    <row r="5337" spans="1:3">
      <c r="A5337" s="26" t="s">
        <v>8284</v>
      </c>
      <c r="B5337" s="26">
        <v>41887</v>
      </c>
    </row>
    <row r="5338" spans="1:3">
      <c r="A5338" s="26" t="s">
        <v>8285</v>
      </c>
      <c r="B5338" s="26">
        <v>41887</v>
      </c>
    </row>
    <row r="5339" spans="1:3">
      <c r="A5339" s="26" t="s">
        <v>8286</v>
      </c>
      <c r="B5339" s="26">
        <v>41887</v>
      </c>
    </row>
    <row r="5340" spans="1:3">
      <c r="A5340" s="26" t="s">
        <v>8287</v>
      </c>
      <c r="B5340" s="26">
        <v>41887</v>
      </c>
      <c r="C5340" s="26">
        <v>57</v>
      </c>
    </row>
    <row r="5341" spans="1:3">
      <c r="A5341" s="26" t="s">
        <v>8288</v>
      </c>
      <c r="B5341" s="26">
        <v>41887</v>
      </c>
    </row>
    <row r="5342" spans="1:3">
      <c r="A5342" s="26" t="s">
        <v>8289</v>
      </c>
      <c r="B5342" s="26">
        <v>41887</v>
      </c>
    </row>
    <row r="5343" spans="1:3">
      <c r="A5343" s="26" t="s">
        <v>8290</v>
      </c>
      <c r="B5343" s="26">
        <v>41887</v>
      </c>
    </row>
    <row r="5344" spans="1:3">
      <c r="A5344" s="26" t="s">
        <v>8291</v>
      </c>
      <c r="B5344" s="26">
        <v>41887</v>
      </c>
    </row>
    <row r="5345" spans="1:3">
      <c r="A5345" s="26" t="s">
        <v>8292</v>
      </c>
      <c r="B5345" s="26">
        <v>41887</v>
      </c>
    </row>
    <row r="5346" spans="1:3">
      <c r="A5346" s="26" t="s">
        <v>8293</v>
      </c>
      <c r="B5346" s="26">
        <v>41887</v>
      </c>
    </row>
    <row r="5347" spans="1:3">
      <c r="A5347" s="26" t="s">
        <v>8294</v>
      </c>
      <c r="B5347" s="26">
        <v>41887</v>
      </c>
    </row>
    <row r="5348" spans="1:3">
      <c r="A5348" s="26" t="s">
        <v>8295</v>
      </c>
      <c r="B5348" s="26">
        <v>41887</v>
      </c>
    </row>
    <row r="5349" spans="1:3">
      <c r="A5349" s="26" t="s">
        <v>8296</v>
      </c>
      <c r="B5349" s="26">
        <v>41887</v>
      </c>
    </row>
    <row r="5350" spans="1:3">
      <c r="A5350" s="26" t="s">
        <v>8297</v>
      </c>
      <c r="B5350" s="26">
        <v>41887</v>
      </c>
    </row>
    <row r="5351" spans="1:3">
      <c r="A5351" s="26" t="s">
        <v>8298</v>
      </c>
      <c r="B5351" s="26">
        <v>41887</v>
      </c>
      <c r="C5351" s="26">
        <v>492</v>
      </c>
    </row>
    <row r="5352" spans="1:3">
      <c r="A5352" s="26" t="s">
        <v>8299</v>
      </c>
      <c r="B5352" s="26">
        <v>41887</v>
      </c>
    </row>
    <row r="5353" spans="1:3">
      <c r="A5353" s="26" t="s">
        <v>8300</v>
      </c>
      <c r="B5353" s="26">
        <v>41887</v>
      </c>
    </row>
    <row r="5354" spans="1:3">
      <c r="A5354" s="26" t="s">
        <v>8301</v>
      </c>
      <c r="B5354" s="26">
        <v>41887</v>
      </c>
    </row>
    <row r="5355" spans="1:3">
      <c r="A5355" s="26" t="s">
        <v>8302</v>
      </c>
      <c r="B5355" s="26">
        <v>41887</v>
      </c>
    </row>
    <row r="5356" spans="1:3">
      <c r="A5356" s="26" t="s">
        <v>8303</v>
      </c>
      <c r="B5356" s="26">
        <v>41887</v>
      </c>
    </row>
    <row r="5357" spans="1:3">
      <c r="A5357" s="26" t="s">
        <v>8304</v>
      </c>
      <c r="B5357" s="26">
        <v>41887</v>
      </c>
    </row>
    <row r="5358" spans="1:3">
      <c r="A5358" s="26" t="s">
        <v>8305</v>
      </c>
      <c r="B5358" s="26">
        <v>41887</v>
      </c>
    </row>
    <row r="5359" spans="1:3">
      <c r="A5359" s="26" t="s">
        <v>8306</v>
      </c>
      <c r="B5359" s="26">
        <v>41887</v>
      </c>
    </row>
    <row r="5360" spans="1:3">
      <c r="A5360" s="26" t="s">
        <v>8307</v>
      </c>
      <c r="B5360" s="26">
        <v>41887</v>
      </c>
    </row>
    <row r="5361" spans="1:3">
      <c r="A5361" s="26" t="s">
        <v>8308</v>
      </c>
      <c r="B5361" s="26">
        <v>41887</v>
      </c>
    </row>
    <row r="5362" spans="1:3">
      <c r="A5362" s="26" t="s">
        <v>8309</v>
      </c>
      <c r="B5362" s="26">
        <v>41887</v>
      </c>
      <c r="C5362" s="26">
        <v>650</v>
      </c>
    </row>
    <row r="5363" spans="1:3">
      <c r="A5363" s="26" t="s">
        <v>8310</v>
      </c>
      <c r="B5363" s="26">
        <v>41887</v>
      </c>
    </row>
    <row r="5364" spans="1:3">
      <c r="A5364" s="26" t="s">
        <v>8311</v>
      </c>
      <c r="B5364" s="26">
        <v>41887</v>
      </c>
    </row>
    <row r="5365" spans="1:3">
      <c r="A5365" s="26" t="s">
        <v>8312</v>
      </c>
      <c r="B5365" s="26">
        <v>41887</v>
      </c>
    </row>
    <row r="5366" spans="1:3">
      <c r="A5366" s="26" t="s">
        <v>8313</v>
      </c>
      <c r="B5366" s="26">
        <v>41887</v>
      </c>
    </row>
    <row r="5367" spans="1:3">
      <c r="A5367" s="26" t="s">
        <v>8314</v>
      </c>
      <c r="B5367" s="26">
        <v>41887</v>
      </c>
    </row>
    <row r="5368" spans="1:3">
      <c r="A5368" s="26" t="s">
        <v>8315</v>
      </c>
      <c r="B5368" s="26">
        <v>41887</v>
      </c>
    </row>
    <row r="5369" spans="1:3">
      <c r="A5369" s="26" t="s">
        <v>8316</v>
      </c>
      <c r="B5369" s="26">
        <v>41887</v>
      </c>
    </row>
    <row r="5370" spans="1:3">
      <c r="A5370" s="26" t="s">
        <v>8317</v>
      </c>
      <c r="B5370" s="26">
        <v>41887</v>
      </c>
    </row>
    <row r="5371" spans="1:3">
      <c r="A5371" s="26" t="s">
        <v>8318</v>
      </c>
      <c r="B5371" s="26">
        <v>41887</v>
      </c>
    </row>
    <row r="5372" spans="1:3">
      <c r="A5372" s="26" t="s">
        <v>8319</v>
      </c>
      <c r="B5372" s="26">
        <v>41887</v>
      </c>
    </row>
    <row r="5373" spans="1:3">
      <c r="A5373" s="26" t="s">
        <v>8320</v>
      </c>
      <c r="B5373" s="26">
        <v>41887</v>
      </c>
    </row>
    <row r="5374" spans="1:3">
      <c r="A5374" s="26" t="s">
        <v>8321</v>
      </c>
      <c r="B5374" s="26">
        <v>41887</v>
      </c>
    </row>
    <row r="5375" spans="1:3">
      <c r="A5375" s="26" t="s">
        <v>8322</v>
      </c>
      <c r="B5375" s="26">
        <v>41887</v>
      </c>
      <c r="C5375" s="26">
        <v>14</v>
      </c>
    </row>
    <row r="5376" spans="1:3">
      <c r="A5376" s="26" t="s">
        <v>8323</v>
      </c>
      <c r="B5376" s="26">
        <v>41887</v>
      </c>
      <c r="C5376" s="26">
        <v>13</v>
      </c>
    </row>
    <row r="5377" spans="1:3">
      <c r="A5377" s="26" t="s">
        <v>8324</v>
      </c>
      <c r="B5377" s="26">
        <v>41887</v>
      </c>
    </row>
    <row r="5378" spans="1:3">
      <c r="A5378" s="26" t="s">
        <v>8325</v>
      </c>
      <c r="B5378" s="26">
        <v>41887</v>
      </c>
    </row>
    <row r="5379" spans="1:3">
      <c r="A5379" s="26" t="s">
        <v>8326</v>
      </c>
      <c r="B5379" s="26">
        <v>41887</v>
      </c>
    </row>
    <row r="5380" spans="1:3">
      <c r="A5380" s="26" t="s">
        <v>8327</v>
      </c>
      <c r="B5380" s="26">
        <v>41887</v>
      </c>
    </row>
    <row r="5381" spans="1:3">
      <c r="A5381" s="26" t="s">
        <v>8328</v>
      </c>
      <c r="B5381" s="26">
        <v>41887</v>
      </c>
    </row>
    <row r="5382" spans="1:3">
      <c r="A5382" s="26" t="s">
        <v>8329</v>
      </c>
      <c r="B5382" s="26">
        <v>41887</v>
      </c>
    </row>
    <row r="5383" spans="1:3">
      <c r="A5383" s="26" t="s">
        <v>8330</v>
      </c>
      <c r="B5383" s="26">
        <v>41887</v>
      </c>
    </row>
    <row r="5384" spans="1:3">
      <c r="A5384" s="26" t="s">
        <v>8331</v>
      </c>
      <c r="B5384" s="26">
        <v>41887</v>
      </c>
    </row>
    <row r="5385" spans="1:3">
      <c r="A5385" s="26" t="s">
        <v>8332</v>
      </c>
      <c r="B5385" s="26">
        <v>41887</v>
      </c>
    </row>
    <row r="5386" spans="1:3">
      <c r="A5386" s="26" t="s">
        <v>8333</v>
      </c>
      <c r="B5386" s="26">
        <v>41887</v>
      </c>
      <c r="C5386" s="26">
        <v>10</v>
      </c>
    </row>
    <row r="5387" spans="1:3">
      <c r="A5387" s="26" t="s">
        <v>8334</v>
      </c>
      <c r="B5387" s="26">
        <v>41887</v>
      </c>
      <c r="C5387" s="26">
        <v>11</v>
      </c>
    </row>
    <row r="5388" spans="1:3">
      <c r="A5388" s="26" t="s">
        <v>8335</v>
      </c>
      <c r="B5388" s="26">
        <v>41887</v>
      </c>
    </row>
    <row r="5389" spans="1:3">
      <c r="A5389" s="26" t="s">
        <v>8336</v>
      </c>
      <c r="B5389" s="26">
        <v>41887</v>
      </c>
    </row>
    <row r="5390" spans="1:3">
      <c r="A5390" s="26" t="s">
        <v>8337</v>
      </c>
      <c r="B5390" s="26">
        <v>41887</v>
      </c>
    </row>
    <row r="5391" spans="1:3">
      <c r="A5391" s="26" t="s">
        <v>8338</v>
      </c>
      <c r="B5391" s="26">
        <v>41887</v>
      </c>
    </row>
    <row r="5392" spans="1:3">
      <c r="A5392" s="26" t="s">
        <v>8339</v>
      </c>
      <c r="B5392" s="26">
        <v>41887</v>
      </c>
    </row>
    <row r="5393" spans="1:3">
      <c r="A5393" s="26" t="s">
        <v>8340</v>
      </c>
      <c r="B5393" s="26">
        <v>41887</v>
      </c>
    </row>
    <row r="5394" spans="1:3">
      <c r="A5394" s="26" t="s">
        <v>8341</v>
      </c>
      <c r="B5394" s="26">
        <v>41887</v>
      </c>
    </row>
    <row r="5395" spans="1:3">
      <c r="A5395" s="26" t="s">
        <v>8342</v>
      </c>
      <c r="B5395" s="26">
        <v>41887</v>
      </c>
      <c r="C5395" s="26">
        <v>73</v>
      </c>
    </row>
    <row r="5396" spans="1:3">
      <c r="A5396" s="26" t="s">
        <v>8343</v>
      </c>
      <c r="B5396" s="26">
        <v>41887</v>
      </c>
    </row>
    <row r="5397" spans="1:3">
      <c r="A5397" s="26" t="s">
        <v>8344</v>
      </c>
      <c r="B5397" s="26">
        <v>41887</v>
      </c>
    </row>
    <row r="5398" spans="1:3">
      <c r="A5398" s="26" t="s">
        <v>8345</v>
      </c>
      <c r="B5398" s="26">
        <v>41887</v>
      </c>
    </row>
    <row r="5399" spans="1:3">
      <c r="A5399" s="26" t="s">
        <v>8346</v>
      </c>
      <c r="B5399" s="26">
        <v>41887</v>
      </c>
    </row>
    <row r="5400" spans="1:3">
      <c r="A5400" s="26" t="s">
        <v>8347</v>
      </c>
      <c r="B5400" s="26">
        <v>41887</v>
      </c>
    </row>
    <row r="5401" spans="1:3">
      <c r="A5401" s="26" t="s">
        <v>8348</v>
      </c>
      <c r="B5401" s="26">
        <v>41887</v>
      </c>
    </row>
    <row r="5402" spans="1:3">
      <c r="A5402" s="26" t="s">
        <v>8349</v>
      </c>
      <c r="B5402" s="26">
        <v>41887</v>
      </c>
    </row>
    <row r="5403" spans="1:3">
      <c r="A5403" s="26" t="s">
        <v>8350</v>
      </c>
      <c r="B5403" s="26">
        <v>41887</v>
      </c>
    </row>
    <row r="5404" spans="1:3">
      <c r="A5404" s="26" t="s">
        <v>8351</v>
      </c>
      <c r="B5404" s="26">
        <v>41887</v>
      </c>
    </row>
    <row r="5405" spans="1:3">
      <c r="A5405" s="26" t="s">
        <v>8352</v>
      </c>
      <c r="B5405" s="26">
        <v>41887</v>
      </c>
    </row>
    <row r="5406" spans="1:3">
      <c r="A5406" s="26" t="s">
        <v>8353</v>
      </c>
      <c r="B5406" s="26">
        <v>41887</v>
      </c>
      <c r="C5406" s="26">
        <v>521</v>
      </c>
    </row>
    <row r="5407" spans="1:3">
      <c r="A5407" s="26" t="s">
        <v>8354</v>
      </c>
      <c r="B5407" s="26">
        <v>41887</v>
      </c>
    </row>
    <row r="5408" spans="1:3">
      <c r="A5408" s="26" t="s">
        <v>8355</v>
      </c>
      <c r="B5408" s="26">
        <v>41887</v>
      </c>
    </row>
    <row r="5409" spans="1:3">
      <c r="A5409" s="26" t="s">
        <v>8356</v>
      </c>
      <c r="B5409" s="26">
        <v>41887</v>
      </c>
    </row>
    <row r="5410" spans="1:3">
      <c r="A5410" s="26" t="s">
        <v>8357</v>
      </c>
      <c r="B5410" s="26">
        <v>41887</v>
      </c>
    </row>
    <row r="5411" spans="1:3">
      <c r="A5411" s="26" t="s">
        <v>8358</v>
      </c>
      <c r="B5411" s="26">
        <v>41887</v>
      </c>
    </row>
    <row r="5412" spans="1:3">
      <c r="A5412" s="26" t="s">
        <v>8359</v>
      </c>
      <c r="B5412" s="26">
        <v>41887</v>
      </c>
    </row>
    <row r="5413" spans="1:3">
      <c r="A5413" s="26" t="s">
        <v>8360</v>
      </c>
      <c r="B5413" s="26">
        <v>41887</v>
      </c>
    </row>
    <row r="5414" spans="1:3">
      <c r="A5414" s="26" t="s">
        <v>8361</v>
      </c>
      <c r="B5414" s="26">
        <v>41887</v>
      </c>
    </row>
    <row r="5415" spans="1:3">
      <c r="A5415" s="26" t="s">
        <v>8362</v>
      </c>
      <c r="B5415" s="26">
        <v>41887</v>
      </c>
    </row>
    <row r="5416" spans="1:3">
      <c r="A5416" s="26" t="s">
        <v>8363</v>
      </c>
      <c r="B5416" s="26">
        <v>41887</v>
      </c>
    </row>
    <row r="5417" spans="1:3">
      <c r="A5417" s="26" t="s">
        <v>8364</v>
      </c>
      <c r="B5417" s="26">
        <v>41887</v>
      </c>
      <c r="C5417" s="26">
        <v>975</v>
      </c>
    </row>
    <row r="5418" spans="1:3">
      <c r="A5418" s="26" t="s">
        <v>8365</v>
      </c>
      <c r="B5418" s="26">
        <v>41887</v>
      </c>
    </row>
    <row r="5419" spans="1:3">
      <c r="A5419" s="26" t="s">
        <v>8366</v>
      </c>
      <c r="B5419" s="26">
        <v>41887</v>
      </c>
    </row>
    <row r="5420" spans="1:3">
      <c r="A5420" s="26" t="s">
        <v>8367</v>
      </c>
      <c r="B5420" s="26">
        <v>41887</v>
      </c>
    </row>
    <row r="5421" spans="1:3">
      <c r="A5421" s="26" t="s">
        <v>8368</v>
      </c>
      <c r="B5421" s="26">
        <v>41887</v>
      </c>
    </row>
    <row r="5422" spans="1:3">
      <c r="A5422" s="26" t="s">
        <v>8369</v>
      </c>
      <c r="B5422" s="26">
        <v>41887</v>
      </c>
    </row>
    <row r="5423" spans="1:3">
      <c r="A5423" s="26" t="s">
        <v>8370</v>
      </c>
      <c r="B5423" s="26">
        <v>41887</v>
      </c>
    </row>
    <row r="5424" spans="1:3">
      <c r="A5424" s="26" t="s">
        <v>8371</v>
      </c>
      <c r="B5424" s="26">
        <v>41887</v>
      </c>
    </row>
    <row r="5425" spans="1:3">
      <c r="A5425" s="26" t="s">
        <v>8372</v>
      </c>
      <c r="B5425" s="26">
        <v>41887</v>
      </c>
    </row>
    <row r="5426" spans="1:3">
      <c r="A5426" s="26" t="s">
        <v>8373</v>
      </c>
      <c r="B5426" s="26">
        <v>41887</v>
      </c>
    </row>
    <row r="5427" spans="1:3">
      <c r="A5427" s="26" t="s">
        <v>8374</v>
      </c>
      <c r="B5427" s="26">
        <v>41887</v>
      </c>
    </row>
    <row r="5428" spans="1:3">
      <c r="A5428" s="26" t="s">
        <v>8375</v>
      </c>
      <c r="B5428" s="26">
        <v>41887</v>
      </c>
    </row>
    <row r="5429" spans="1:3">
      <c r="A5429" s="26" t="s">
        <v>8376</v>
      </c>
      <c r="B5429" s="26">
        <v>41887</v>
      </c>
    </row>
    <row r="5430" spans="1:3">
      <c r="A5430" s="26" t="s">
        <v>8377</v>
      </c>
      <c r="B5430" s="26">
        <v>41887</v>
      </c>
      <c r="C5430" s="26">
        <v>960</v>
      </c>
    </row>
    <row r="5431" spans="1:3">
      <c r="A5431" s="26" t="s">
        <v>8378</v>
      </c>
      <c r="B5431" s="26">
        <v>41887</v>
      </c>
      <c r="C5431" s="26">
        <v>478</v>
      </c>
    </row>
    <row r="5432" spans="1:3">
      <c r="A5432" s="26" t="s">
        <v>8379</v>
      </c>
      <c r="B5432" s="26">
        <v>41887</v>
      </c>
    </row>
    <row r="5433" spans="1:3">
      <c r="A5433" s="26" t="s">
        <v>8380</v>
      </c>
      <c r="B5433" s="26">
        <v>41887</v>
      </c>
    </row>
    <row r="5434" spans="1:3">
      <c r="A5434" s="26" t="s">
        <v>8381</v>
      </c>
      <c r="B5434" s="26">
        <v>41887</v>
      </c>
    </row>
    <row r="5435" spans="1:3">
      <c r="A5435" s="26" t="s">
        <v>8382</v>
      </c>
      <c r="B5435" s="26">
        <v>41887</v>
      </c>
    </row>
    <row r="5436" spans="1:3">
      <c r="A5436" s="26" t="s">
        <v>8383</v>
      </c>
      <c r="B5436" s="26">
        <v>41887</v>
      </c>
    </row>
    <row r="5437" spans="1:3">
      <c r="A5437" s="26" t="s">
        <v>8384</v>
      </c>
      <c r="B5437" s="26">
        <v>41887</v>
      </c>
    </row>
    <row r="5438" spans="1:3">
      <c r="A5438" s="26" t="s">
        <v>8385</v>
      </c>
      <c r="B5438" s="26">
        <v>41887</v>
      </c>
    </row>
    <row r="5439" spans="1:3">
      <c r="A5439" s="26" t="s">
        <v>8386</v>
      </c>
      <c r="B5439" s="26">
        <v>41887</v>
      </c>
      <c r="C5439" s="26">
        <v>480</v>
      </c>
    </row>
    <row r="5440" spans="1:3">
      <c r="A5440" s="26" t="s">
        <v>8387</v>
      </c>
      <c r="B5440" s="26">
        <v>41887</v>
      </c>
    </row>
    <row r="5441" spans="1:3">
      <c r="A5441" s="26" t="s">
        <v>8388</v>
      </c>
      <c r="B5441" s="26">
        <v>41887</v>
      </c>
    </row>
    <row r="5442" spans="1:3">
      <c r="A5442" s="26" t="s">
        <v>8389</v>
      </c>
      <c r="B5442" s="26">
        <v>41887</v>
      </c>
    </row>
    <row r="5443" spans="1:3">
      <c r="A5443" s="26" t="s">
        <v>8390</v>
      </c>
      <c r="B5443" s="26">
        <v>41887</v>
      </c>
    </row>
    <row r="5444" spans="1:3">
      <c r="A5444" s="26" t="s">
        <v>8391</v>
      </c>
      <c r="B5444" s="26">
        <v>41887</v>
      </c>
    </row>
    <row r="5445" spans="1:3">
      <c r="A5445" s="26" t="s">
        <v>8392</v>
      </c>
      <c r="B5445" s="26">
        <v>41887</v>
      </c>
    </row>
    <row r="5446" spans="1:3">
      <c r="A5446" s="26" t="s">
        <v>8393</v>
      </c>
      <c r="B5446" s="26">
        <v>41887</v>
      </c>
    </row>
    <row r="5447" spans="1:3">
      <c r="A5447" s="26" t="s">
        <v>8394</v>
      </c>
      <c r="B5447" s="26">
        <v>41887</v>
      </c>
    </row>
    <row r="5448" spans="1:3">
      <c r="A5448" s="26" t="s">
        <v>8395</v>
      </c>
      <c r="B5448" s="26">
        <v>41887</v>
      </c>
    </row>
    <row r="5449" spans="1:3">
      <c r="A5449" s="26" t="s">
        <v>8396</v>
      </c>
      <c r="B5449" s="26">
        <v>41887</v>
      </c>
    </row>
    <row r="5450" spans="1:3">
      <c r="A5450" s="26" t="s">
        <v>8397</v>
      </c>
      <c r="B5450" s="26">
        <v>41887</v>
      </c>
    </row>
    <row r="5451" spans="1:3">
      <c r="A5451" s="26" t="s">
        <v>8398</v>
      </c>
      <c r="B5451" s="26">
        <v>41887</v>
      </c>
    </row>
    <row r="5452" spans="1:3">
      <c r="A5452" s="26" t="s">
        <v>8399</v>
      </c>
      <c r="B5452" s="26">
        <v>41887</v>
      </c>
      <c r="C5452" s="26">
        <v>1000</v>
      </c>
    </row>
    <row r="5453" spans="1:3">
      <c r="A5453" s="26" t="s">
        <v>8400</v>
      </c>
      <c r="B5453" s="26">
        <v>41887</v>
      </c>
      <c r="C5453" s="26">
        <v>510</v>
      </c>
    </row>
    <row r="5454" spans="1:3">
      <c r="A5454" s="26" t="s">
        <v>8401</v>
      </c>
      <c r="B5454" s="26">
        <v>41887</v>
      </c>
    </row>
    <row r="5455" spans="1:3">
      <c r="A5455" s="26" t="s">
        <v>8402</v>
      </c>
      <c r="B5455" s="26">
        <v>41887</v>
      </c>
    </row>
    <row r="5456" spans="1:3">
      <c r="A5456" s="26" t="s">
        <v>8403</v>
      </c>
      <c r="B5456" s="26">
        <v>41887</v>
      </c>
    </row>
    <row r="5457" spans="1:3">
      <c r="A5457" s="26" t="s">
        <v>8404</v>
      </c>
      <c r="B5457" s="26">
        <v>41887</v>
      </c>
    </row>
    <row r="5458" spans="1:3">
      <c r="A5458" s="26" t="s">
        <v>8405</v>
      </c>
      <c r="B5458" s="26">
        <v>41887</v>
      </c>
    </row>
    <row r="5459" spans="1:3">
      <c r="A5459" s="26" t="s">
        <v>8406</v>
      </c>
      <c r="B5459" s="26">
        <v>41887</v>
      </c>
    </row>
    <row r="5460" spans="1:3">
      <c r="A5460" s="26" t="s">
        <v>8407</v>
      </c>
      <c r="B5460" s="26">
        <v>41887</v>
      </c>
    </row>
    <row r="5461" spans="1:3">
      <c r="A5461" s="26" t="s">
        <v>8408</v>
      </c>
      <c r="B5461" s="26">
        <v>41887</v>
      </c>
    </row>
    <row r="5462" spans="1:3">
      <c r="A5462" s="26" t="s">
        <v>8409</v>
      </c>
      <c r="B5462" s="26">
        <v>41887</v>
      </c>
    </row>
    <row r="5463" spans="1:3">
      <c r="A5463" s="26" t="s">
        <v>8410</v>
      </c>
      <c r="B5463" s="26">
        <v>41887</v>
      </c>
    </row>
    <row r="5464" spans="1:3">
      <c r="A5464" s="26" t="s">
        <v>8411</v>
      </c>
      <c r="B5464" s="26">
        <v>41887</v>
      </c>
      <c r="C5464" s="26">
        <v>440</v>
      </c>
    </row>
    <row r="5465" spans="1:3">
      <c r="A5465" s="26" t="s">
        <v>8412</v>
      </c>
      <c r="B5465" s="26">
        <v>41887</v>
      </c>
    </row>
    <row r="5466" spans="1:3">
      <c r="A5466" s="26" t="s">
        <v>8413</v>
      </c>
      <c r="B5466" s="26">
        <v>41887</v>
      </c>
    </row>
    <row r="5467" spans="1:3">
      <c r="A5467" s="26" t="s">
        <v>8414</v>
      </c>
      <c r="B5467" s="26">
        <v>41887</v>
      </c>
    </row>
    <row r="5468" spans="1:3">
      <c r="A5468" s="26" t="s">
        <v>8415</v>
      </c>
      <c r="B5468" s="26">
        <v>41887</v>
      </c>
    </row>
    <row r="5469" spans="1:3">
      <c r="A5469" s="26" t="s">
        <v>8416</v>
      </c>
      <c r="B5469" s="26">
        <v>41887</v>
      </c>
    </row>
    <row r="5470" spans="1:3">
      <c r="A5470" s="26" t="s">
        <v>8417</v>
      </c>
      <c r="B5470" s="26">
        <v>41887</v>
      </c>
    </row>
    <row r="5471" spans="1:3">
      <c r="A5471" s="26" t="s">
        <v>8418</v>
      </c>
      <c r="B5471" s="26">
        <v>41887</v>
      </c>
    </row>
    <row r="5472" spans="1:3">
      <c r="A5472" s="26" t="s">
        <v>8419</v>
      </c>
      <c r="B5472" s="26">
        <v>41887</v>
      </c>
      <c r="C5472" s="26">
        <v>270</v>
      </c>
    </row>
    <row r="5473" spans="1:3">
      <c r="A5473" s="26" t="s">
        <v>8420</v>
      </c>
      <c r="B5473" s="26">
        <v>41887</v>
      </c>
    </row>
    <row r="5474" spans="1:3">
      <c r="A5474" s="26" t="s">
        <v>8421</v>
      </c>
      <c r="B5474" s="26">
        <v>41887</v>
      </c>
    </row>
    <row r="5475" spans="1:3">
      <c r="A5475" s="26" t="s">
        <v>8422</v>
      </c>
      <c r="B5475" s="26">
        <v>41887</v>
      </c>
    </row>
    <row r="5476" spans="1:3">
      <c r="A5476" s="26" t="s">
        <v>8423</v>
      </c>
      <c r="B5476" s="26">
        <v>41887</v>
      </c>
    </row>
    <row r="5477" spans="1:3">
      <c r="A5477" s="26" t="s">
        <v>8424</v>
      </c>
      <c r="B5477" s="26">
        <v>41887</v>
      </c>
    </row>
    <row r="5478" spans="1:3">
      <c r="A5478" s="26" t="s">
        <v>8425</v>
      </c>
      <c r="B5478" s="26">
        <v>41887</v>
      </c>
    </row>
    <row r="5479" spans="1:3">
      <c r="A5479" s="26" t="s">
        <v>8426</v>
      </c>
      <c r="B5479" s="26">
        <v>41887</v>
      </c>
    </row>
    <row r="5480" spans="1:3">
      <c r="A5480" s="26" t="s">
        <v>8427</v>
      </c>
      <c r="B5480" s="26">
        <v>41887</v>
      </c>
    </row>
    <row r="5481" spans="1:3">
      <c r="A5481" s="26" t="s">
        <v>8428</v>
      </c>
      <c r="B5481" s="26">
        <v>41887</v>
      </c>
    </row>
    <row r="5482" spans="1:3">
      <c r="A5482" s="26" t="s">
        <v>8429</v>
      </c>
      <c r="B5482" s="26">
        <v>41887</v>
      </c>
    </row>
    <row r="5483" spans="1:3">
      <c r="A5483" s="26" t="s">
        <v>8430</v>
      </c>
      <c r="B5483" s="26">
        <v>41887</v>
      </c>
      <c r="C5483" s="26">
        <v>318</v>
      </c>
    </row>
    <row r="5484" spans="1:3">
      <c r="A5484" s="26" t="s">
        <v>8431</v>
      </c>
      <c r="B5484" s="26">
        <v>41887</v>
      </c>
    </row>
    <row r="5485" spans="1:3">
      <c r="A5485" s="26" t="s">
        <v>8432</v>
      </c>
      <c r="B5485" s="26">
        <v>41887</v>
      </c>
    </row>
    <row r="5486" spans="1:3">
      <c r="A5486" s="26" t="s">
        <v>8433</v>
      </c>
      <c r="B5486" s="26">
        <v>41887</v>
      </c>
    </row>
    <row r="5487" spans="1:3">
      <c r="A5487" s="26" t="s">
        <v>8434</v>
      </c>
      <c r="B5487" s="26">
        <v>41887</v>
      </c>
    </row>
    <row r="5488" spans="1:3">
      <c r="A5488" s="26" t="s">
        <v>8435</v>
      </c>
      <c r="B5488" s="26">
        <v>41887</v>
      </c>
    </row>
    <row r="5489" spans="1:3">
      <c r="A5489" s="26" t="s">
        <v>8436</v>
      </c>
      <c r="B5489" s="26">
        <v>41887</v>
      </c>
    </row>
    <row r="5490" spans="1:3">
      <c r="A5490" s="26" t="s">
        <v>8437</v>
      </c>
      <c r="B5490" s="26">
        <v>41887</v>
      </c>
    </row>
    <row r="5491" spans="1:3">
      <c r="A5491" s="26" t="s">
        <v>8438</v>
      </c>
      <c r="B5491" s="26">
        <v>41887</v>
      </c>
    </row>
    <row r="5492" spans="1:3">
      <c r="A5492" s="26" t="s">
        <v>8439</v>
      </c>
      <c r="B5492" s="26">
        <v>41887</v>
      </c>
    </row>
    <row r="5493" spans="1:3">
      <c r="A5493" s="26" t="s">
        <v>8440</v>
      </c>
      <c r="B5493" s="26">
        <v>41887</v>
      </c>
    </row>
    <row r="5494" spans="1:3">
      <c r="A5494" s="26" t="s">
        <v>8441</v>
      </c>
      <c r="B5494" s="26">
        <v>41887</v>
      </c>
      <c r="C5494" s="26">
        <v>1195</v>
      </c>
    </row>
    <row r="5495" spans="1:3">
      <c r="A5495" s="26" t="s">
        <v>8442</v>
      </c>
      <c r="B5495" s="26">
        <v>41887</v>
      </c>
    </row>
    <row r="5496" spans="1:3">
      <c r="A5496" s="26" t="s">
        <v>8443</v>
      </c>
      <c r="B5496" s="26">
        <v>41887</v>
      </c>
    </row>
    <row r="5497" spans="1:3">
      <c r="A5497" s="26" t="s">
        <v>8444</v>
      </c>
      <c r="B5497" s="26">
        <v>41887</v>
      </c>
    </row>
    <row r="5498" spans="1:3">
      <c r="A5498" s="26" t="s">
        <v>8445</v>
      </c>
      <c r="B5498" s="26">
        <v>41887</v>
      </c>
    </row>
    <row r="5499" spans="1:3">
      <c r="A5499" s="26" t="s">
        <v>8446</v>
      </c>
      <c r="B5499" s="26">
        <v>41887</v>
      </c>
    </row>
    <row r="5500" spans="1:3">
      <c r="A5500" s="26" t="s">
        <v>8447</v>
      </c>
      <c r="B5500" s="26">
        <v>41887</v>
      </c>
    </row>
    <row r="5501" spans="1:3">
      <c r="A5501" s="26" t="s">
        <v>8448</v>
      </c>
      <c r="B5501" s="26">
        <v>41887</v>
      </c>
    </row>
    <row r="5502" spans="1:3">
      <c r="A5502" s="26" t="s">
        <v>8449</v>
      </c>
      <c r="B5502" s="26">
        <v>41887</v>
      </c>
    </row>
    <row r="5503" spans="1:3">
      <c r="A5503" s="26" t="s">
        <v>8450</v>
      </c>
      <c r="B5503" s="26">
        <v>41887</v>
      </c>
    </row>
    <row r="5504" spans="1:3">
      <c r="A5504" s="26" t="s">
        <v>8451</v>
      </c>
      <c r="B5504" s="26">
        <v>41887</v>
      </c>
    </row>
    <row r="5505" spans="1:3">
      <c r="A5505" s="26" t="s">
        <v>8452</v>
      </c>
      <c r="B5505" s="26">
        <v>41887</v>
      </c>
      <c r="C5505" s="26">
        <v>2000</v>
      </c>
    </row>
    <row r="5506" spans="1:3">
      <c r="A5506" s="26" t="s">
        <v>8453</v>
      </c>
      <c r="B5506" s="26">
        <v>41887</v>
      </c>
    </row>
    <row r="5507" spans="1:3">
      <c r="A5507" s="26" t="s">
        <v>8454</v>
      </c>
      <c r="B5507" s="26">
        <v>41887</v>
      </c>
    </row>
    <row r="5508" spans="1:3">
      <c r="A5508" s="26" t="s">
        <v>8455</v>
      </c>
      <c r="B5508" s="26">
        <v>41887</v>
      </c>
    </row>
    <row r="5509" spans="1:3">
      <c r="A5509" s="26" t="s">
        <v>8456</v>
      </c>
      <c r="B5509" s="26">
        <v>41887</v>
      </c>
    </row>
    <row r="5510" spans="1:3">
      <c r="A5510" s="26" t="s">
        <v>8457</v>
      </c>
      <c r="B5510" s="26">
        <v>41887</v>
      </c>
    </row>
    <row r="5511" spans="1:3">
      <c r="A5511" s="26" t="s">
        <v>8458</v>
      </c>
      <c r="B5511" s="26">
        <v>41887</v>
      </c>
    </row>
    <row r="5512" spans="1:3">
      <c r="A5512" s="26" t="s">
        <v>8459</v>
      </c>
      <c r="B5512" s="26">
        <v>41887</v>
      </c>
    </row>
    <row r="5513" spans="1:3">
      <c r="A5513" s="26" t="s">
        <v>8460</v>
      </c>
      <c r="B5513" s="26">
        <v>41887</v>
      </c>
    </row>
    <row r="5514" spans="1:3">
      <c r="A5514" s="26" t="s">
        <v>8461</v>
      </c>
      <c r="B5514" s="26">
        <v>41887</v>
      </c>
    </row>
    <row r="5515" spans="1:3">
      <c r="A5515" s="26" t="s">
        <v>8462</v>
      </c>
      <c r="B5515" s="26">
        <v>41887</v>
      </c>
    </row>
    <row r="5516" spans="1:3">
      <c r="A5516" s="26" t="s">
        <v>8463</v>
      </c>
      <c r="B5516" s="26">
        <v>41887</v>
      </c>
      <c r="C5516" s="26">
        <v>2000</v>
      </c>
    </row>
    <row r="5517" spans="1:3">
      <c r="A5517" s="26" t="s">
        <v>8464</v>
      </c>
      <c r="B5517" s="26">
        <v>41887</v>
      </c>
    </row>
    <row r="5518" spans="1:3">
      <c r="A5518" s="26" t="s">
        <v>8465</v>
      </c>
      <c r="B5518" s="26">
        <v>41887</v>
      </c>
    </row>
    <row r="5519" spans="1:3">
      <c r="A5519" s="26" t="s">
        <v>8466</v>
      </c>
      <c r="B5519" s="26">
        <v>41887</v>
      </c>
    </row>
    <row r="5520" spans="1:3">
      <c r="A5520" s="26" t="s">
        <v>8467</v>
      </c>
      <c r="B5520" s="26">
        <v>41887</v>
      </c>
    </row>
    <row r="5521" spans="1:3">
      <c r="A5521" s="26" t="s">
        <v>8468</v>
      </c>
      <c r="B5521" s="26">
        <v>41887</v>
      </c>
    </row>
    <row r="5522" spans="1:3">
      <c r="A5522" s="26" t="s">
        <v>8469</v>
      </c>
      <c r="B5522" s="26">
        <v>41887</v>
      </c>
    </row>
    <row r="5523" spans="1:3">
      <c r="A5523" s="26" t="s">
        <v>8470</v>
      </c>
      <c r="B5523" s="26">
        <v>41887</v>
      </c>
    </row>
    <row r="5524" spans="1:3">
      <c r="A5524" s="26" t="s">
        <v>8471</v>
      </c>
      <c r="B5524" s="26">
        <v>41887</v>
      </c>
    </row>
    <row r="5525" spans="1:3">
      <c r="A5525" s="26" t="s">
        <v>8472</v>
      </c>
      <c r="B5525" s="26">
        <v>41887</v>
      </c>
    </row>
    <row r="5526" spans="1:3">
      <c r="A5526" s="26" t="s">
        <v>8473</v>
      </c>
      <c r="B5526" s="26">
        <v>41887</v>
      </c>
    </row>
    <row r="5527" spans="1:3">
      <c r="A5527" s="26" t="s">
        <v>8474</v>
      </c>
      <c r="B5527" s="26">
        <v>41887</v>
      </c>
    </row>
    <row r="5528" spans="1:3">
      <c r="A5528" s="26" t="s">
        <v>8475</v>
      </c>
      <c r="B5528" s="26">
        <v>41887</v>
      </c>
    </row>
    <row r="5529" spans="1:3">
      <c r="A5529" s="26" t="s">
        <v>8476</v>
      </c>
      <c r="B5529" s="26">
        <v>41887</v>
      </c>
      <c r="C5529" s="26">
        <v>500</v>
      </c>
    </row>
    <row r="5530" spans="1:3">
      <c r="A5530" s="26" t="s">
        <v>8477</v>
      </c>
      <c r="B5530" s="26">
        <v>41887</v>
      </c>
      <c r="C5530" s="26">
        <v>300</v>
      </c>
    </row>
    <row r="5531" spans="1:3">
      <c r="A5531" s="26" t="s">
        <v>8478</v>
      </c>
      <c r="B5531" s="26">
        <v>41887</v>
      </c>
    </row>
    <row r="5532" spans="1:3">
      <c r="A5532" s="26" t="s">
        <v>8479</v>
      </c>
      <c r="B5532" s="26">
        <v>41887</v>
      </c>
    </row>
    <row r="5533" spans="1:3">
      <c r="A5533" s="26" t="s">
        <v>8480</v>
      </c>
      <c r="B5533" s="26">
        <v>41887</v>
      </c>
    </row>
    <row r="5534" spans="1:3">
      <c r="A5534" s="26" t="s">
        <v>8481</v>
      </c>
      <c r="B5534" s="26">
        <v>41887</v>
      </c>
    </row>
    <row r="5535" spans="1:3">
      <c r="A5535" s="26" t="s">
        <v>8482</v>
      </c>
      <c r="B5535" s="26">
        <v>41887</v>
      </c>
    </row>
    <row r="5536" spans="1:3">
      <c r="A5536" s="26" t="s">
        <v>8483</v>
      </c>
      <c r="B5536" s="26">
        <v>41887</v>
      </c>
    </row>
    <row r="5537" spans="1:3">
      <c r="A5537" s="26" t="s">
        <v>8484</v>
      </c>
      <c r="B5537" s="26">
        <v>41887</v>
      </c>
    </row>
    <row r="5538" spans="1:3">
      <c r="A5538" s="26" t="s">
        <v>8485</v>
      </c>
      <c r="B5538" s="26">
        <v>41887</v>
      </c>
      <c r="C5538" s="26">
        <v>750</v>
      </c>
    </row>
    <row r="5539" spans="1:3">
      <c r="A5539" s="26" t="s">
        <v>8486</v>
      </c>
      <c r="B5539" s="26">
        <v>41887</v>
      </c>
    </row>
    <row r="5540" spans="1:3">
      <c r="A5540" s="26" t="s">
        <v>8487</v>
      </c>
      <c r="B5540" s="26">
        <v>41887</v>
      </c>
    </row>
    <row r="5541" spans="1:3">
      <c r="A5541" s="26" t="s">
        <v>8488</v>
      </c>
      <c r="B5541" s="26">
        <v>41887</v>
      </c>
    </row>
    <row r="5542" spans="1:3">
      <c r="A5542" s="26" t="s">
        <v>8489</v>
      </c>
      <c r="B5542" s="26">
        <v>41887</v>
      </c>
    </row>
    <row r="5543" spans="1:3">
      <c r="A5543" s="26" t="s">
        <v>8490</v>
      </c>
      <c r="B5543" s="26">
        <v>41887</v>
      </c>
    </row>
    <row r="5544" spans="1:3">
      <c r="A5544" s="26" t="s">
        <v>8491</v>
      </c>
      <c r="B5544" s="26">
        <v>41887</v>
      </c>
    </row>
    <row r="5545" spans="1:3">
      <c r="A5545" s="26" t="s">
        <v>8492</v>
      </c>
      <c r="B5545" s="26">
        <v>41887</v>
      </c>
    </row>
    <row r="5546" spans="1:3">
      <c r="A5546" s="26" t="s">
        <v>8493</v>
      </c>
      <c r="B5546" s="26">
        <v>41887</v>
      </c>
    </row>
    <row r="5547" spans="1:3">
      <c r="A5547" s="26" t="s">
        <v>8494</v>
      </c>
      <c r="B5547" s="26">
        <v>41887</v>
      </c>
    </row>
    <row r="5548" spans="1:3">
      <c r="A5548" s="26" t="s">
        <v>8495</v>
      </c>
      <c r="B5548" s="26">
        <v>41887</v>
      </c>
    </row>
    <row r="5549" spans="1:3">
      <c r="A5549" s="26" t="s">
        <v>8496</v>
      </c>
      <c r="B5549" s="26">
        <v>41887</v>
      </c>
      <c r="C5549" s="26">
        <v>749</v>
      </c>
    </row>
    <row r="5550" spans="1:3">
      <c r="A5550" s="26" t="s">
        <v>8497</v>
      </c>
      <c r="B5550" s="26">
        <v>41887</v>
      </c>
    </row>
    <row r="5551" spans="1:3">
      <c r="A5551" s="26" t="s">
        <v>8498</v>
      </c>
      <c r="B5551" s="26">
        <v>41887</v>
      </c>
    </row>
    <row r="5552" spans="1:3">
      <c r="A5552" s="26" t="s">
        <v>8499</v>
      </c>
      <c r="B5552" s="26">
        <v>41887</v>
      </c>
    </row>
    <row r="5553" spans="1:3">
      <c r="A5553" s="26" t="s">
        <v>8500</v>
      </c>
      <c r="B5553" s="26">
        <v>41887</v>
      </c>
    </row>
    <row r="5554" spans="1:3">
      <c r="A5554" s="26" t="s">
        <v>8501</v>
      </c>
      <c r="B5554" s="26">
        <v>41887</v>
      </c>
    </row>
    <row r="5555" spans="1:3">
      <c r="A5555" s="26" t="s">
        <v>8502</v>
      </c>
      <c r="B5555" s="26">
        <v>41887</v>
      </c>
    </row>
    <row r="5556" spans="1:3">
      <c r="A5556" s="26" t="s">
        <v>8503</v>
      </c>
      <c r="B5556" s="26">
        <v>41887</v>
      </c>
    </row>
    <row r="5557" spans="1:3">
      <c r="A5557" s="26" t="s">
        <v>8504</v>
      </c>
      <c r="B5557" s="26">
        <v>41887</v>
      </c>
    </row>
    <row r="5558" spans="1:3">
      <c r="A5558" s="26" t="s">
        <v>8505</v>
      </c>
      <c r="B5558" s="26">
        <v>41887</v>
      </c>
    </row>
    <row r="5559" spans="1:3">
      <c r="A5559" s="26" t="s">
        <v>8506</v>
      </c>
      <c r="B5559" s="26">
        <v>41887</v>
      </c>
    </row>
    <row r="5560" spans="1:3">
      <c r="A5560" s="26" t="s">
        <v>8507</v>
      </c>
      <c r="B5560" s="26">
        <v>41887</v>
      </c>
      <c r="C5560" s="26">
        <v>1491</v>
      </c>
    </row>
    <row r="5561" spans="1:3">
      <c r="A5561" s="26" t="s">
        <v>8508</v>
      </c>
      <c r="B5561" s="26">
        <v>41887</v>
      </c>
    </row>
    <row r="5562" spans="1:3">
      <c r="A5562" s="26" t="s">
        <v>8509</v>
      </c>
      <c r="B5562" s="26">
        <v>41887</v>
      </c>
    </row>
    <row r="5563" spans="1:3">
      <c r="A5563" s="26" t="s">
        <v>8510</v>
      </c>
      <c r="B5563" s="26">
        <v>41887</v>
      </c>
    </row>
    <row r="5564" spans="1:3">
      <c r="A5564" s="26" t="s">
        <v>8511</v>
      </c>
      <c r="B5564" s="26">
        <v>41887</v>
      </c>
    </row>
    <row r="5565" spans="1:3">
      <c r="A5565" s="26" t="s">
        <v>8512</v>
      </c>
      <c r="B5565" s="26">
        <v>41887</v>
      </c>
    </row>
    <row r="5566" spans="1:3">
      <c r="A5566" s="26" t="s">
        <v>8513</v>
      </c>
      <c r="B5566" s="26">
        <v>41887</v>
      </c>
    </row>
    <row r="5567" spans="1:3">
      <c r="A5567" s="26" t="s">
        <v>8514</v>
      </c>
      <c r="B5567" s="26">
        <v>41887</v>
      </c>
    </row>
    <row r="5568" spans="1:3">
      <c r="A5568" s="26" t="s">
        <v>8515</v>
      </c>
      <c r="B5568" s="26">
        <v>41887</v>
      </c>
    </row>
    <row r="5569" spans="1:3">
      <c r="A5569" s="26" t="s">
        <v>8516</v>
      </c>
      <c r="B5569" s="26">
        <v>41887</v>
      </c>
    </row>
    <row r="5570" spans="1:3">
      <c r="A5570" s="26" t="s">
        <v>8517</v>
      </c>
      <c r="B5570" s="26">
        <v>41887</v>
      </c>
    </row>
    <row r="5571" spans="1:3">
      <c r="A5571" s="26" t="s">
        <v>8518</v>
      </c>
      <c r="B5571" s="26">
        <v>41887</v>
      </c>
      <c r="C5571" s="26">
        <v>1492</v>
      </c>
    </row>
    <row r="5572" spans="1:3">
      <c r="A5572" s="26" t="s">
        <v>8519</v>
      </c>
      <c r="B5572" s="26">
        <v>41887</v>
      </c>
    </row>
    <row r="5573" spans="1:3">
      <c r="A5573" s="26" t="s">
        <v>8520</v>
      </c>
      <c r="B5573" s="26">
        <v>41887</v>
      </c>
    </row>
    <row r="5574" spans="1:3">
      <c r="A5574" s="26" t="s">
        <v>8521</v>
      </c>
      <c r="B5574" s="26">
        <v>41887</v>
      </c>
    </row>
    <row r="5575" spans="1:3">
      <c r="A5575" s="26" t="s">
        <v>8522</v>
      </c>
      <c r="B5575" s="26">
        <v>41887</v>
      </c>
    </row>
    <row r="5576" spans="1:3">
      <c r="A5576" s="26" t="s">
        <v>8523</v>
      </c>
      <c r="B5576" s="26">
        <v>41887</v>
      </c>
    </row>
    <row r="5577" spans="1:3">
      <c r="A5577" s="26" t="s">
        <v>8524</v>
      </c>
      <c r="B5577" s="26">
        <v>41887</v>
      </c>
    </row>
    <row r="5578" spans="1:3">
      <c r="A5578" s="26" t="s">
        <v>8525</v>
      </c>
      <c r="B5578" s="26">
        <v>41887</v>
      </c>
    </row>
    <row r="5579" spans="1:3">
      <c r="A5579" s="26" t="s">
        <v>8526</v>
      </c>
      <c r="B5579" s="26">
        <v>41887</v>
      </c>
    </row>
    <row r="5580" spans="1:3">
      <c r="A5580" s="26" t="s">
        <v>8527</v>
      </c>
      <c r="B5580" s="26">
        <v>41887</v>
      </c>
    </row>
    <row r="5581" spans="1:3">
      <c r="A5581" s="26" t="s">
        <v>8528</v>
      </c>
      <c r="B5581" s="26">
        <v>41887</v>
      </c>
    </row>
    <row r="5582" spans="1:3">
      <c r="A5582" s="26" t="s">
        <v>8529</v>
      </c>
      <c r="B5582" s="26">
        <v>41887</v>
      </c>
      <c r="C5582" s="26">
        <v>999</v>
      </c>
    </row>
    <row r="5583" spans="1:3">
      <c r="A5583" s="26" t="s">
        <v>8530</v>
      </c>
      <c r="B5583" s="26">
        <v>41887</v>
      </c>
    </row>
    <row r="5584" spans="1:3">
      <c r="A5584" s="26" t="s">
        <v>8531</v>
      </c>
      <c r="B5584" s="26">
        <v>41887</v>
      </c>
    </row>
    <row r="5585" spans="1:3">
      <c r="A5585" s="26" t="s">
        <v>8532</v>
      </c>
      <c r="B5585" s="26">
        <v>41887</v>
      </c>
    </row>
    <row r="5586" spans="1:3">
      <c r="A5586" s="26" t="s">
        <v>8533</v>
      </c>
      <c r="B5586" s="26">
        <v>41887</v>
      </c>
    </row>
    <row r="5587" spans="1:3">
      <c r="A5587" s="26" t="s">
        <v>8534</v>
      </c>
      <c r="B5587" s="26">
        <v>41887</v>
      </c>
    </row>
    <row r="5588" spans="1:3">
      <c r="A5588" s="26" t="s">
        <v>8535</v>
      </c>
      <c r="B5588" s="26">
        <v>41887</v>
      </c>
    </row>
    <row r="5589" spans="1:3">
      <c r="A5589" s="26" t="s">
        <v>8536</v>
      </c>
      <c r="B5589" s="26">
        <v>41887</v>
      </c>
    </row>
    <row r="5590" spans="1:3">
      <c r="A5590" s="26" t="s">
        <v>8537</v>
      </c>
      <c r="B5590" s="26">
        <v>41887</v>
      </c>
    </row>
    <row r="5591" spans="1:3">
      <c r="A5591" s="26" t="s">
        <v>8538</v>
      </c>
      <c r="B5591" s="26">
        <v>41887</v>
      </c>
    </row>
    <row r="5592" spans="1:3">
      <c r="A5592" s="26" t="s">
        <v>8539</v>
      </c>
      <c r="B5592" s="26">
        <v>41887</v>
      </c>
    </row>
    <row r="5593" spans="1:3">
      <c r="A5593" s="26" t="s">
        <v>8540</v>
      </c>
      <c r="B5593" s="26">
        <v>41887</v>
      </c>
      <c r="C5593" s="26">
        <v>1000</v>
      </c>
    </row>
    <row r="5594" spans="1:3">
      <c r="A5594" s="26" t="s">
        <v>8541</v>
      </c>
      <c r="B5594" s="26">
        <v>41887</v>
      </c>
    </row>
    <row r="5595" spans="1:3">
      <c r="A5595" s="26" t="s">
        <v>8542</v>
      </c>
      <c r="B5595" s="26">
        <v>41887</v>
      </c>
    </row>
    <row r="5596" spans="1:3">
      <c r="A5596" s="26" t="s">
        <v>8543</v>
      </c>
      <c r="B5596" s="26">
        <v>41887</v>
      </c>
    </row>
    <row r="5597" spans="1:3">
      <c r="A5597" s="26" t="s">
        <v>8544</v>
      </c>
      <c r="B5597" s="26">
        <v>41887</v>
      </c>
    </row>
    <row r="5598" spans="1:3">
      <c r="A5598" s="26" t="s">
        <v>8545</v>
      </c>
      <c r="B5598" s="26">
        <v>41887</v>
      </c>
    </row>
    <row r="5599" spans="1:3">
      <c r="A5599" s="26" t="s">
        <v>8546</v>
      </c>
      <c r="B5599" s="26">
        <v>41887</v>
      </c>
    </row>
    <row r="5600" spans="1:3">
      <c r="A5600" s="26" t="s">
        <v>8547</v>
      </c>
      <c r="B5600" s="26">
        <v>41887</v>
      </c>
    </row>
    <row r="5601" spans="1:3">
      <c r="A5601" s="26" t="s">
        <v>8548</v>
      </c>
      <c r="B5601" s="26">
        <v>41887</v>
      </c>
    </row>
    <row r="5602" spans="1:3">
      <c r="A5602" s="26" t="s">
        <v>8549</v>
      </c>
      <c r="B5602" s="26">
        <v>41887</v>
      </c>
    </row>
    <row r="5603" spans="1:3">
      <c r="A5603" s="26" t="s">
        <v>8550</v>
      </c>
      <c r="B5603" s="26">
        <v>41887</v>
      </c>
    </row>
    <row r="5604" spans="1:3">
      <c r="A5604" s="26" t="s">
        <v>8551</v>
      </c>
      <c r="B5604" s="26">
        <v>41887</v>
      </c>
      <c r="C5604" s="26">
        <v>785</v>
      </c>
    </row>
    <row r="5605" spans="1:3">
      <c r="A5605" s="26" t="s">
        <v>8552</v>
      </c>
      <c r="B5605" s="26">
        <v>41887</v>
      </c>
    </row>
    <row r="5606" spans="1:3">
      <c r="A5606" s="26" t="s">
        <v>8553</v>
      </c>
      <c r="B5606" s="26">
        <v>41887</v>
      </c>
    </row>
    <row r="5607" spans="1:3">
      <c r="A5607" s="26" t="s">
        <v>8554</v>
      </c>
      <c r="B5607" s="26">
        <v>41887</v>
      </c>
    </row>
    <row r="5608" spans="1:3">
      <c r="A5608" s="26" t="s">
        <v>8555</v>
      </c>
      <c r="B5608" s="26">
        <v>41887</v>
      </c>
    </row>
    <row r="5609" spans="1:3">
      <c r="A5609" s="26" t="s">
        <v>8556</v>
      </c>
      <c r="B5609" s="26">
        <v>41887</v>
      </c>
    </row>
    <row r="5610" spans="1:3">
      <c r="A5610" s="26" t="s">
        <v>8557</v>
      </c>
      <c r="B5610" s="26">
        <v>41887</v>
      </c>
    </row>
    <row r="5611" spans="1:3">
      <c r="A5611" s="26" t="s">
        <v>8558</v>
      </c>
      <c r="B5611" s="26">
        <v>41887</v>
      </c>
    </row>
    <row r="5612" spans="1:3">
      <c r="A5612" s="26" t="s">
        <v>8559</v>
      </c>
      <c r="B5612" s="26">
        <v>41887</v>
      </c>
    </row>
    <row r="5613" spans="1:3">
      <c r="A5613" s="26" t="s">
        <v>8560</v>
      </c>
      <c r="B5613" s="26">
        <v>41887</v>
      </c>
    </row>
    <row r="5614" spans="1:3">
      <c r="A5614" s="26" t="s">
        <v>8561</v>
      </c>
      <c r="B5614" s="26">
        <v>41887</v>
      </c>
    </row>
    <row r="5615" spans="1:3">
      <c r="A5615" s="26" t="s">
        <v>8562</v>
      </c>
      <c r="B5615" s="26">
        <v>41887</v>
      </c>
      <c r="C5615" s="26">
        <v>992</v>
      </c>
    </row>
    <row r="5616" spans="1:3">
      <c r="A5616" s="26" t="s">
        <v>8563</v>
      </c>
      <c r="B5616" s="26">
        <v>41887</v>
      </c>
    </row>
    <row r="5617" spans="1:3">
      <c r="A5617" s="26" t="s">
        <v>8564</v>
      </c>
      <c r="B5617" s="26">
        <v>41887</v>
      </c>
    </row>
    <row r="5618" spans="1:3">
      <c r="A5618" s="26" t="s">
        <v>8565</v>
      </c>
      <c r="B5618" s="26">
        <v>41887</v>
      </c>
    </row>
    <row r="5619" spans="1:3">
      <c r="A5619" s="26" t="s">
        <v>8566</v>
      </c>
      <c r="B5619" s="26">
        <v>41887</v>
      </c>
    </row>
    <row r="5620" spans="1:3">
      <c r="A5620" s="26" t="s">
        <v>8567</v>
      </c>
      <c r="B5620" s="26">
        <v>41887</v>
      </c>
    </row>
    <row r="5621" spans="1:3">
      <c r="A5621" s="26" t="s">
        <v>8568</v>
      </c>
      <c r="B5621" s="26">
        <v>41887</v>
      </c>
    </row>
    <row r="5622" spans="1:3">
      <c r="A5622" s="26" t="s">
        <v>8569</v>
      </c>
      <c r="B5622" s="26">
        <v>41887</v>
      </c>
    </row>
    <row r="5623" spans="1:3">
      <c r="A5623" s="26" t="s">
        <v>8570</v>
      </c>
      <c r="B5623" s="26">
        <v>41887</v>
      </c>
    </row>
    <row r="5624" spans="1:3">
      <c r="A5624" s="26" t="s">
        <v>8571</v>
      </c>
      <c r="B5624" s="26">
        <v>41887</v>
      </c>
    </row>
    <row r="5625" spans="1:3">
      <c r="A5625" s="26" t="s">
        <v>8572</v>
      </c>
      <c r="B5625" s="26">
        <v>41887</v>
      </c>
    </row>
    <row r="5626" spans="1:3">
      <c r="A5626" s="26" t="s">
        <v>8573</v>
      </c>
      <c r="B5626" s="26">
        <v>41887</v>
      </c>
      <c r="C5626" s="26">
        <v>1014</v>
      </c>
    </row>
    <row r="5627" spans="1:3">
      <c r="A5627" s="26" t="s">
        <v>8574</v>
      </c>
      <c r="B5627" s="26">
        <v>41887</v>
      </c>
    </row>
    <row r="5628" spans="1:3">
      <c r="A5628" s="26" t="s">
        <v>8575</v>
      </c>
      <c r="B5628" s="26">
        <v>41887</v>
      </c>
    </row>
    <row r="5629" spans="1:3">
      <c r="A5629" s="26" t="s">
        <v>8576</v>
      </c>
      <c r="B5629" s="26">
        <v>41887</v>
      </c>
    </row>
    <row r="5630" spans="1:3">
      <c r="A5630" s="26" t="s">
        <v>8577</v>
      </c>
      <c r="B5630" s="26">
        <v>41887</v>
      </c>
    </row>
    <row r="5631" spans="1:3">
      <c r="A5631" s="26" t="s">
        <v>8578</v>
      </c>
      <c r="B5631" s="26">
        <v>41887</v>
      </c>
    </row>
    <row r="5632" spans="1:3">
      <c r="A5632" s="26" t="s">
        <v>8579</v>
      </c>
      <c r="B5632" s="26">
        <v>41887</v>
      </c>
    </row>
    <row r="5633" spans="1:3">
      <c r="A5633" s="26" t="s">
        <v>8580</v>
      </c>
      <c r="B5633" s="26">
        <v>41887</v>
      </c>
    </row>
    <row r="5634" spans="1:3">
      <c r="A5634" s="26" t="s">
        <v>8581</v>
      </c>
      <c r="B5634" s="26">
        <v>41887</v>
      </c>
    </row>
    <row r="5635" spans="1:3">
      <c r="A5635" s="26" t="s">
        <v>8582</v>
      </c>
      <c r="B5635" s="26">
        <v>41887</v>
      </c>
    </row>
    <row r="5636" spans="1:3">
      <c r="A5636" s="26" t="s">
        <v>8583</v>
      </c>
      <c r="B5636" s="26">
        <v>41887</v>
      </c>
    </row>
    <row r="5637" spans="1:3">
      <c r="A5637" s="26" t="s">
        <v>8584</v>
      </c>
      <c r="B5637" s="26">
        <v>41887</v>
      </c>
      <c r="C5637" s="26">
        <v>1198</v>
      </c>
    </row>
    <row r="5638" spans="1:3">
      <c r="A5638" s="26" t="s">
        <v>8585</v>
      </c>
      <c r="B5638" s="26">
        <v>41887</v>
      </c>
    </row>
    <row r="5639" spans="1:3">
      <c r="A5639" s="26" t="s">
        <v>8586</v>
      </c>
      <c r="B5639" s="26">
        <v>41887</v>
      </c>
    </row>
    <row r="5640" spans="1:3">
      <c r="A5640" s="26" t="s">
        <v>8587</v>
      </c>
      <c r="B5640" s="26">
        <v>41887</v>
      </c>
    </row>
    <row r="5641" spans="1:3">
      <c r="A5641" s="26" t="s">
        <v>8588</v>
      </c>
      <c r="B5641" s="26">
        <v>41887</v>
      </c>
    </row>
    <row r="5642" spans="1:3">
      <c r="A5642" s="26" t="s">
        <v>8589</v>
      </c>
      <c r="B5642" s="26">
        <v>41887</v>
      </c>
    </row>
    <row r="5643" spans="1:3">
      <c r="A5643" s="26" t="s">
        <v>8590</v>
      </c>
      <c r="B5643" s="26">
        <v>41887</v>
      </c>
    </row>
    <row r="5644" spans="1:3">
      <c r="A5644" s="26" t="s">
        <v>8591</v>
      </c>
      <c r="B5644" s="26">
        <v>41887</v>
      </c>
    </row>
    <row r="5645" spans="1:3">
      <c r="A5645" s="26" t="s">
        <v>8592</v>
      </c>
      <c r="B5645" s="26">
        <v>41887</v>
      </c>
    </row>
    <row r="5646" spans="1:3">
      <c r="A5646" s="26" t="s">
        <v>8593</v>
      </c>
      <c r="B5646" s="26">
        <v>41887</v>
      </c>
    </row>
    <row r="5647" spans="1:3">
      <c r="A5647" s="26" t="s">
        <v>8594</v>
      </c>
      <c r="B5647" s="26">
        <v>41887</v>
      </c>
    </row>
    <row r="5648" spans="1:3">
      <c r="A5648" s="26" t="s">
        <v>8595</v>
      </c>
      <c r="B5648" s="26">
        <v>41887</v>
      </c>
    </row>
    <row r="5649" spans="1:3">
      <c r="A5649" s="26" t="s">
        <v>8596</v>
      </c>
      <c r="B5649" s="26">
        <v>41887</v>
      </c>
    </row>
    <row r="5650" spans="1:3">
      <c r="A5650" s="26" t="s">
        <v>8597</v>
      </c>
      <c r="B5650" s="26">
        <v>41887</v>
      </c>
      <c r="C5650" s="26">
        <v>884</v>
      </c>
    </row>
    <row r="5651" spans="1:3">
      <c r="A5651" s="26" t="s">
        <v>8598</v>
      </c>
      <c r="B5651" s="26">
        <v>41887</v>
      </c>
      <c r="C5651" s="26">
        <v>299</v>
      </c>
    </row>
    <row r="5652" spans="1:3">
      <c r="A5652" s="26" t="s">
        <v>8599</v>
      </c>
      <c r="B5652" s="26">
        <v>41887</v>
      </c>
    </row>
    <row r="5653" spans="1:3">
      <c r="A5653" s="26" t="s">
        <v>8600</v>
      </c>
      <c r="B5653" s="26">
        <v>41887</v>
      </c>
    </row>
    <row r="5654" spans="1:3">
      <c r="A5654" s="26" t="s">
        <v>8601</v>
      </c>
      <c r="B5654" s="26">
        <v>41887</v>
      </c>
    </row>
    <row r="5655" spans="1:3">
      <c r="A5655" s="26" t="s">
        <v>8602</v>
      </c>
      <c r="B5655" s="26">
        <v>41887</v>
      </c>
    </row>
    <row r="5656" spans="1:3">
      <c r="A5656" s="26" t="s">
        <v>8603</v>
      </c>
      <c r="B5656" s="26">
        <v>41887</v>
      </c>
    </row>
    <row r="5657" spans="1:3">
      <c r="A5657" s="26" t="s">
        <v>8604</v>
      </c>
      <c r="B5657" s="26">
        <v>41887</v>
      </c>
    </row>
    <row r="5658" spans="1:3">
      <c r="A5658" s="26" t="s">
        <v>8605</v>
      </c>
      <c r="B5658" s="26">
        <v>41887</v>
      </c>
    </row>
    <row r="5659" spans="1:3">
      <c r="A5659" s="26" t="s">
        <v>8606</v>
      </c>
      <c r="B5659" s="26">
        <v>41887</v>
      </c>
    </row>
    <row r="5660" spans="1:3">
      <c r="A5660" s="26" t="s">
        <v>8607</v>
      </c>
      <c r="B5660" s="26">
        <v>41887</v>
      </c>
    </row>
    <row r="5661" spans="1:3">
      <c r="A5661" s="26" t="s">
        <v>8608</v>
      </c>
      <c r="B5661" s="26">
        <v>41887</v>
      </c>
      <c r="C5661" s="26">
        <v>899</v>
      </c>
    </row>
    <row r="5662" spans="1:3">
      <c r="A5662" s="26" t="s">
        <v>8609</v>
      </c>
      <c r="B5662" s="26">
        <v>41887</v>
      </c>
      <c r="C5662" s="26">
        <v>299</v>
      </c>
    </row>
    <row r="5663" spans="1:3">
      <c r="A5663" s="26" t="s">
        <v>8610</v>
      </c>
      <c r="B5663" s="26">
        <v>41887</v>
      </c>
    </row>
    <row r="5664" spans="1:3">
      <c r="A5664" s="26" t="s">
        <v>8611</v>
      </c>
      <c r="B5664" s="26">
        <v>41887</v>
      </c>
    </row>
    <row r="5665" spans="1:3">
      <c r="A5665" s="26" t="s">
        <v>8612</v>
      </c>
      <c r="B5665" s="26">
        <v>41887</v>
      </c>
    </row>
    <row r="5666" spans="1:3">
      <c r="A5666" s="26" t="s">
        <v>8613</v>
      </c>
      <c r="B5666" s="26">
        <v>41887</v>
      </c>
    </row>
    <row r="5667" spans="1:3">
      <c r="A5667" s="26" t="s">
        <v>8614</v>
      </c>
      <c r="B5667" s="26">
        <v>41887</v>
      </c>
    </row>
    <row r="5668" spans="1:3">
      <c r="A5668" s="26" t="s">
        <v>8615</v>
      </c>
      <c r="B5668" s="26">
        <v>41887</v>
      </c>
    </row>
    <row r="5669" spans="1:3">
      <c r="A5669" s="26" t="s">
        <v>8616</v>
      </c>
      <c r="B5669" s="26">
        <v>41887</v>
      </c>
    </row>
    <row r="5670" spans="1:3">
      <c r="A5670" s="26" t="s">
        <v>8617</v>
      </c>
      <c r="B5670" s="26">
        <v>41887</v>
      </c>
      <c r="C5670" s="26">
        <v>300</v>
      </c>
    </row>
    <row r="5671" spans="1:3">
      <c r="A5671" s="26" t="s">
        <v>8618</v>
      </c>
      <c r="B5671" s="26">
        <v>41887</v>
      </c>
    </row>
    <row r="5672" spans="1:3">
      <c r="A5672" s="26" t="s">
        <v>8619</v>
      </c>
      <c r="B5672" s="26">
        <v>41887</v>
      </c>
    </row>
    <row r="5673" spans="1:3">
      <c r="A5673" s="26" t="s">
        <v>8620</v>
      </c>
      <c r="B5673" s="26">
        <v>41887</v>
      </c>
    </row>
    <row r="5674" spans="1:3">
      <c r="A5674" s="26" t="s">
        <v>8621</v>
      </c>
      <c r="B5674" s="26">
        <v>41887</v>
      </c>
    </row>
    <row r="5675" spans="1:3">
      <c r="A5675" s="26" t="s">
        <v>8622</v>
      </c>
      <c r="B5675" s="26">
        <v>41887</v>
      </c>
    </row>
    <row r="5676" spans="1:3">
      <c r="A5676" s="26" t="s">
        <v>8623</v>
      </c>
      <c r="B5676" s="26">
        <v>41887</v>
      </c>
    </row>
    <row r="5677" spans="1:3">
      <c r="A5677" s="26" t="s">
        <v>8624</v>
      </c>
      <c r="B5677" s="26">
        <v>41887</v>
      </c>
    </row>
    <row r="5678" spans="1:3">
      <c r="A5678" s="26" t="s">
        <v>8625</v>
      </c>
      <c r="B5678" s="26">
        <v>41887</v>
      </c>
    </row>
    <row r="5679" spans="1:3">
      <c r="A5679" s="26" t="s">
        <v>8626</v>
      </c>
      <c r="B5679" s="26">
        <v>41887</v>
      </c>
    </row>
    <row r="5680" spans="1:3">
      <c r="A5680" s="26" t="s">
        <v>8627</v>
      </c>
      <c r="B5680" s="26">
        <v>41887</v>
      </c>
    </row>
    <row r="5681" spans="1:3">
      <c r="A5681" s="26" t="s">
        <v>8628</v>
      </c>
      <c r="B5681" s="26">
        <v>41887</v>
      </c>
      <c r="C5681" s="26">
        <v>400</v>
      </c>
    </row>
    <row r="5682" spans="1:3">
      <c r="A5682" s="26" t="s">
        <v>8629</v>
      </c>
      <c r="B5682" s="26">
        <v>41887</v>
      </c>
    </row>
    <row r="5683" spans="1:3">
      <c r="A5683" s="26" t="s">
        <v>8630</v>
      </c>
      <c r="B5683" s="26">
        <v>41887</v>
      </c>
    </row>
    <row r="5684" spans="1:3">
      <c r="A5684" s="26" t="s">
        <v>8631</v>
      </c>
      <c r="B5684" s="26">
        <v>41887</v>
      </c>
    </row>
    <row r="5685" spans="1:3">
      <c r="A5685" s="26" t="s">
        <v>8632</v>
      </c>
      <c r="B5685" s="26">
        <v>41887</v>
      </c>
    </row>
    <row r="5686" spans="1:3">
      <c r="A5686" s="26" t="s">
        <v>8633</v>
      </c>
      <c r="B5686" s="26">
        <v>41887</v>
      </c>
    </row>
    <row r="5687" spans="1:3">
      <c r="A5687" s="26" t="s">
        <v>8634</v>
      </c>
      <c r="B5687" s="26">
        <v>41887</v>
      </c>
    </row>
    <row r="5688" spans="1:3">
      <c r="A5688" s="26" t="s">
        <v>8635</v>
      </c>
      <c r="B5688" s="26">
        <v>41887</v>
      </c>
    </row>
    <row r="5689" spans="1:3">
      <c r="A5689" s="26" t="s">
        <v>8636</v>
      </c>
      <c r="B5689" s="26">
        <v>41887</v>
      </c>
    </row>
    <row r="5690" spans="1:3">
      <c r="A5690" s="26" t="s">
        <v>8637</v>
      </c>
      <c r="B5690" s="26">
        <v>41887</v>
      </c>
    </row>
    <row r="5691" spans="1:3">
      <c r="A5691" s="26" t="s">
        <v>8638</v>
      </c>
      <c r="B5691" s="26">
        <v>41887</v>
      </c>
    </row>
    <row r="5692" spans="1:3">
      <c r="A5692" s="26" t="s">
        <v>8639</v>
      </c>
      <c r="B5692" s="26">
        <v>41887</v>
      </c>
      <c r="C5692" s="26">
        <v>400</v>
      </c>
    </row>
    <row r="5693" spans="1:3">
      <c r="A5693" s="26" t="s">
        <v>8640</v>
      </c>
      <c r="B5693" s="26">
        <v>41887</v>
      </c>
    </row>
    <row r="5694" spans="1:3">
      <c r="A5694" s="26" t="s">
        <v>8641</v>
      </c>
      <c r="B5694" s="26">
        <v>41887</v>
      </c>
    </row>
    <row r="5695" spans="1:3">
      <c r="A5695" s="26" t="s">
        <v>8642</v>
      </c>
      <c r="B5695" s="26">
        <v>41887</v>
      </c>
    </row>
    <row r="5696" spans="1:3">
      <c r="A5696" s="26" t="s">
        <v>8643</v>
      </c>
      <c r="B5696" s="26">
        <v>41887</v>
      </c>
    </row>
    <row r="5697" spans="1:3">
      <c r="A5697" s="26" t="s">
        <v>8644</v>
      </c>
      <c r="B5697" s="26">
        <v>41887</v>
      </c>
    </row>
    <row r="5698" spans="1:3">
      <c r="A5698" s="26" t="s">
        <v>8645</v>
      </c>
      <c r="B5698" s="26">
        <v>41887</v>
      </c>
    </row>
    <row r="5699" spans="1:3">
      <c r="A5699" s="26" t="s">
        <v>8646</v>
      </c>
      <c r="B5699" s="26">
        <v>41887</v>
      </c>
    </row>
    <row r="5700" spans="1:3">
      <c r="A5700" s="26" t="s">
        <v>8647</v>
      </c>
      <c r="B5700" s="26">
        <v>41887</v>
      </c>
    </row>
    <row r="5701" spans="1:3">
      <c r="A5701" s="26" t="s">
        <v>8648</v>
      </c>
      <c r="B5701" s="26">
        <v>41887</v>
      </c>
    </row>
    <row r="5702" spans="1:3">
      <c r="A5702" s="26" t="s">
        <v>8649</v>
      </c>
      <c r="B5702" s="26">
        <v>41887</v>
      </c>
    </row>
    <row r="5703" spans="1:3">
      <c r="A5703" s="26" t="s">
        <v>8650</v>
      </c>
      <c r="B5703" s="26">
        <v>41887</v>
      </c>
      <c r="C5703" s="26">
        <v>400</v>
      </c>
    </row>
    <row r="5704" spans="1:3">
      <c r="A5704" s="26" t="s">
        <v>8651</v>
      </c>
      <c r="B5704" s="26">
        <v>41887</v>
      </c>
    </row>
    <row r="5705" spans="1:3">
      <c r="A5705" s="26" t="s">
        <v>8652</v>
      </c>
      <c r="B5705" s="26">
        <v>41887</v>
      </c>
    </row>
    <row r="5706" spans="1:3">
      <c r="A5706" s="26" t="s">
        <v>8653</v>
      </c>
      <c r="B5706" s="26">
        <v>41887</v>
      </c>
    </row>
    <row r="5707" spans="1:3">
      <c r="A5707" s="26" t="s">
        <v>8654</v>
      </c>
      <c r="B5707" s="26">
        <v>41887</v>
      </c>
    </row>
    <row r="5708" spans="1:3">
      <c r="A5708" s="26" t="s">
        <v>8655</v>
      </c>
      <c r="B5708" s="26">
        <v>41887</v>
      </c>
    </row>
    <row r="5709" spans="1:3">
      <c r="A5709" s="26" t="s">
        <v>8656</v>
      </c>
      <c r="B5709" s="26">
        <v>41887</v>
      </c>
    </row>
    <row r="5710" spans="1:3">
      <c r="A5710" s="26" t="s">
        <v>8657</v>
      </c>
      <c r="B5710" s="26">
        <v>41887</v>
      </c>
    </row>
    <row r="5711" spans="1:3">
      <c r="A5711" s="26" t="s">
        <v>8658</v>
      </c>
      <c r="B5711" s="26">
        <v>41887</v>
      </c>
    </row>
    <row r="5712" spans="1:3">
      <c r="A5712" s="26" t="s">
        <v>8659</v>
      </c>
      <c r="B5712" s="26">
        <v>41887</v>
      </c>
    </row>
    <row r="5713" spans="1:3">
      <c r="A5713" s="26" t="s">
        <v>8660</v>
      </c>
      <c r="B5713" s="26">
        <v>41887</v>
      </c>
    </row>
    <row r="5714" spans="1:3">
      <c r="A5714" s="26" t="s">
        <v>8661</v>
      </c>
      <c r="B5714" s="26">
        <v>41887</v>
      </c>
      <c r="C5714" s="26">
        <v>594</v>
      </c>
    </row>
    <row r="5715" spans="1:3">
      <c r="A5715" s="26" t="s">
        <v>8662</v>
      </c>
      <c r="B5715" s="26">
        <v>41887</v>
      </c>
    </row>
    <row r="5716" spans="1:3">
      <c r="A5716" s="26" t="s">
        <v>8663</v>
      </c>
      <c r="B5716" s="26">
        <v>41887</v>
      </c>
    </row>
    <row r="5717" spans="1:3">
      <c r="A5717" s="26" t="s">
        <v>8664</v>
      </c>
      <c r="B5717" s="26">
        <v>41887</v>
      </c>
    </row>
    <row r="5718" spans="1:3">
      <c r="A5718" s="26" t="s">
        <v>8665</v>
      </c>
      <c r="B5718" s="26">
        <v>41887</v>
      </c>
    </row>
    <row r="5719" spans="1:3">
      <c r="A5719" s="26" t="s">
        <v>8666</v>
      </c>
      <c r="B5719" s="26">
        <v>41887</v>
      </c>
    </row>
    <row r="5720" spans="1:3">
      <c r="A5720" s="26" t="s">
        <v>8667</v>
      </c>
      <c r="B5720" s="26">
        <v>41887</v>
      </c>
    </row>
    <row r="5721" spans="1:3">
      <c r="A5721" s="26" t="s">
        <v>8668</v>
      </c>
      <c r="B5721" s="26">
        <v>41887</v>
      </c>
    </row>
    <row r="5722" spans="1:3">
      <c r="A5722" s="26" t="s">
        <v>8669</v>
      </c>
      <c r="B5722" s="26">
        <v>41887</v>
      </c>
    </row>
    <row r="5723" spans="1:3">
      <c r="A5723" s="26" t="s">
        <v>8670</v>
      </c>
      <c r="B5723" s="26">
        <v>41887</v>
      </c>
    </row>
    <row r="5724" spans="1:3">
      <c r="A5724" s="26" t="s">
        <v>8671</v>
      </c>
      <c r="B5724" s="26">
        <v>41887</v>
      </c>
    </row>
    <row r="5725" spans="1:3">
      <c r="A5725" s="26" t="s">
        <v>8672</v>
      </c>
      <c r="B5725" s="26">
        <v>41887</v>
      </c>
      <c r="C5725" s="26">
        <v>600</v>
      </c>
    </row>
    <row r="5726" spans="1:3">
      <c r="A5726" s="26" t="s">
        <v>8673</v>
      </c>
      <c r="B5726" s="26">
        <v>41887</v>
      </c>
    </row>
    <row r="5727" spans="1:3">
      <c r="A5727" s="26" t="s">
        <v>8674</v>
      </c>
      <c r="B5727" s="26">
        <v>41887</v>
      </c>
    </row>
    <row r="5728" spans="1:3">
      <c r="A5728" s="26" t="s">
        <v>8675</v>
      </c>
      <c r="B5728" s="26">
        <v>41887</v>
      </c>
    </row>
    <row r="5729" spans="1:3">
      <c r="A5729" s="26" t="s">
        <v>8676</v>
      </c>
      <c r="B5729" s="26">
        <v>41887</v>
      </c>
    </row>
    <row r="5730" spans="1:3">
      <c r="A5730" s="26" t="s">
        <v>8677</v>
      </c>
      <c r="B5730" s="26">
        <v>41887</v>
      </c>
    </row>
    <row r="5731" spans="1:3">
      <c r="A5731" s="26" t="s">
        <v>8678</v>
      </c>
      <c r="B5731" s="26">
        <v>41887</v>
      </c>
    </row>
    <row r="5732" spans="1:3">
      <c r="A5732" s="26" t="s">
        <v>8679</v>
      </c>
      <c r="B5732" s="26">
        <v>41887</v>
      </c>
    </row>
    <row r="5733" spans="1:3">
      <c r="A5733" s="26" t="s">
        <v>8680</v>
      </c>
      <c r="B5733" s="26">
        <v>41887</v>
      </c>
    </row>
    <row r="5734" spans="1:3">
      <c r="A5734" s="26" t="s">
        <v>8681</v>
      </c>
      <c r="B5734" s="26">
        <v>41887</v>
      </c>
    </row>
    <row r="5735" spans="1:3">
      <c r="A5735" s="26" t="s">
        <v>8682</v>
      </c>
      <c r="B5735" s="26">
        <v>41887</v>
      </c>
    </row>
    <row r="5736" spans="1:3">
      <c r="A5736" s="26" t="s">
        <v>8683</v>
      </c>
      <c r="B5736" s="26">
        <v>41887</v>
      </c>
      <c r="C5736" s="26">
        <v>969</v>
      </c>
    </row>
    <row r="5737" spans="1:3">
      <c r="A5737" s="26" t="s">
        <v>8684</v>
      </c>
      <c r="B5737" s="26">
        <v>41887</v>
      </c>
    </row>
    <row r="5738" spans="1:3">
      <c r="A5738" s="26" t="s">
        <v>8685</v>
      </c>
      <c r="B5738" s="26">
        <v>41887</v>
      </c>
    </row>
    <row r="5739" spans="1:3">
      <c r="A5739" s="26" t="s">
        <v>8686</v>
      </c>
      <c r="B5739" s="26">
        <v>41887</v>
      </c>
    </row>
    <row r="5740" spans="1:3">
      <c r="A5740" s="26" t="s">
        <v>8687</v>
      </c>
      <c r="B5740" s="26">
        <v>41887</v>
      </c>
    </row>
    <row r="5741" spans="1:3">
      <c r="A5741" s="26" t="s">
        <v>8688</v>
      </c>
      <c r="B5741" s="26">
        <v>41887</v>
      </c>
    </row>
    <row r="5742" spans="1:3">
      <c r="A5742" s="26" t="s">
        <v>8689</v>
      </c>
      <c r="B5742" s="26">
        <v>41887</v>
      </c>
    </row>
    <row r="5743" spans="1:3">
      <c r="A5743" s="26" t="s">
        <v>8690</v>
      </c>
      <c r="B5743" s="26">
        <v>41887</v>
      </c>
    </row>
    <row r="5744" spans="1:3">
      <c r="A5744" s="26" t="s">
        <v>8691</v>
      </c>
      <c r="B5744" s="26">
        <v>41887</v>
      </c>
    </row>
    <row r="5745" spans="1:3">
      <c r="A5745" s="26" t="s">
        <v>8692</v>
      </c>
      <c r="B5745" s="26">
        <v>41887</v>
      </c>
    </row>
    <row r="5746" spans="1:3">
      <c r="A5746" s="26" t="s">
        <v>8693</v>
      </c>
      <c r="B5746" s="26">
        <v>41887</v>
      </c>
    </row>
    <row r="5747" spans="1:3">
      <c r="A5747" s="26" t="s">
        <v>8694</v>
      </c>
      <c r="B5747" s="26">
        <v>41887</v>
      </c>
      <c r="C5747" s="26">
        <v>1500</v>
      </c>
    </row>
    <row r="5748" spans="1:3">
      <c r="A5748" s="26" t="s">
        <v>8695</v>
      </c>
      <c r="B5748" s="26">
        <v>41887</v>
      </c>
    </row>
    <row r="5749" spans="1:3">
      <c r="A5749" s="26" t="s">
        <v>8696</v>
      </c>
      <c r="B5749" s="26">
        <v>41887</v>
      </c>
    </row>
    <row r="5750" spans="1:3">
      <c r="A5750" s="26" t="s">
        <v>8697</v>
      </c>
      <c r="B5750" s="26">
        <v>41887</v>
      </c>
    </row>
    <row r="5751" spans="1:3">
      <c r="A5751" s="26" t="s">
        <v>8698</v>
      </c>
      <c r="B5751" s="26">
        <v>41887</v>
      </c>
    </row>
    <row r="5752" spans="1:3">
      <c r="A5752" s="26" t="s">
        <v>8699</v>
      </c>
      <c r="B5752" s="26">
        <v>41887</v>
      </c>
    </row>
    <row r="5753" spans="1:3">
      <c r="A5753" s="26" t="s">
        <v>8700</v>
      </c>
      <c r="B5753" s="26">
        <v>41887</v>
      </c>
    </row>
    <row r="5754" spans="1:3">
      <c r="A5754" s="26" t="s">
        <v>8701</v>
      </c>
      <c r="B5754" s="26">
        <v>41887</v>
      </c>
    </row>
    <row r="5755" spans="1:3">
      <c r="A5755" s="26" t="s">
        <v>8702</v>
      </c>
      <c r="B5755" s="26">
        <v>41887</v>
      </c>
    </row>
    <row r="5756" spans="1:3">
      <c r="A5756" s="26" t="s">
        <v>8703</v>
      </c>
      <c r="B5756" s="26">
        <v>41887</v>
      </c>
    </row>
    <row r="5757" spans="1:3">
      <c r="A5757" s="26" t="s">
        <v>8704</v>
      </c>
      <c r="B5757" s="26">
        <v>41887</v>
      </c>
    </row>
    <row r="5758" spans="1:3">
      <c r="A5758" s="26" t="s">
        <v>8705</v>
      </c>
      <c r="B5758" s="26">
        <v>41887</v>
      </c>
      <c r="C5758" s="26">
        <v>95</v>
      </c>
    </row>
    <row r="5759" spans="1:3">
      <c r="A5759" s="26" t="s">
        <v>8706</v>
      </c>
      <c r="B5759" s="26">
        <v>41887</v>
      </c>
    </row>
    <row r="5760" spans="1:3">
      <c r="A5760" s="26" t="s">
        <v>8707</v>
      </c>
      <c r="B5760" s="26">
        <v>41887</v>
      </c>
    </row>
    <row r="5761" spans="1:3">
      <c r="A5761" s="26" t="s">
        <v>8708</v>
      </c>
      <c r="B5761" s="26">
        <v>41887</v>
      </c>
    </row>
    <row r="5762" spans="1:3">
      <c r="A5762" s="26" t="s">
        <v>8709</v>
      </c>
      <c r="B5762" s="26">
        <v>41887</v>
      </c>
    </row>
    <row r="5763" spans="1:3">
      <c r="A5763" s="26" t="s">
        <v>8710</v>
      </c>
      <c r="B5763" s="26">
        <v>41887</v>
      </c>
    </row>
    <row r="5764" spans="1:3">
      <c r="A5764" s="26" t="s">
        <v>8711</v>
      </c>
      <c r="B5764" s="26">
        <v>41887</v>
      </c>
    </row>
    <row r="5765" spans="1:3">
      <c r="A5765" s="26" t="s">
        <v>8712</v>
      </c>
      <c r="B5765" s="26">
        <v>41887</v>
      </c>
    </row>
    <row r="5766" spans="1:3">
      <c r="A5766" s="26" t="s">
        <v>8713</v>
      </c>
      <c r="B5766" s="26">
        <v>41887</v>
      </c>
    </row>
    <row r="5767" spans="1:3">
      <c r="A5767" s="26" t="s">
        <v>8714</v>
      </c>
      <c r="B5767" s="26">
        <v>41887</v>
      </c>
    </row>
    <row r="5768" spans="1:3">
      <c r="A5768" s="26" t="s">
        <v>8715</v>
      </c>
      <c r="B5768" s="26">
        <v>41887</v>
      </c>
    </row>
    <row r="5769" spans="1:3">
      <c r="A5769" s="26" t="s">
        <v>8716</v>
      </c>
      <c r="B5769" s="26">
        <v>41887</v>
      </c>
    </row>
    <row r="5770" spans="1:3">
      <c r="A5770" s="26" t="s">
        <v>8717</v>
      </c>
      <c r="B5770" s="26">
        <v>41887</v>
      </c>
    </row>
    <row r="5771" spans="1:3">
      <c r="A5771" s="26" t="s">
        <v>8718</v>
      </c>
      <c r="B5771" s="26">
        <v>41887</v>
      </c>
    </row>
    <row r="5772" spans="1:3">
      <c r="A5772" s="26" t="s">
        <v>8719</v>
      </c>
      <c r="B5772" s="26">
        <v>41887</v>
      </c>
      <c r="C5772" s="26">
        <v>499</v>
      </c>
    </row>
    <row r="5773" spans="1:3">
      <c r="A5773" s="26" t="s">
        <v>8720</v>
      </c>
      <c r="B5773" s="26">
        <v>41887</v>
      </c>
    </row>
    <row r="5774" spans="1:3">
      <c r="A5774" s="26" t="s">
        <v>8721</v>
      </c>
      <c r="B5774" s="26">
        <v>41887</v>
      </c>
    </row>
    <row r="5775" spans="1:3">
      <c r="A5775" s="26" t="s">
        <v>8722</v>
      </c>
      <c r="B5775" s="26">
        <v>41887</v>
      </c>
    </row>
    <row r="5776" spans="1:3">
      <c r="A5776" s="26" t="s">
        <v>8723</v>
      </c>
      <c r="B5776" s="26">
        <v>41887</v>
      </c>
    </row>
    <row r="5777" spans="1:3">
      <c r="A5777" s="26" t="s">
        <v>8724</v>
      </c>
      <c r="B5777" s="26">
        <v>41887</v>
      </c>
    </row>
    <row r="5778" spans="1:3">
      <c r="A5778" s="26" t="s">
        <v>8725</v>
      </c>
      <c r="B5778" s="26">
        <v>41887</v>
      </c>
    </row>
    <row r="5779" spans="1:3">
      <c r="A5779" s="26" t="s">
        <v>8726</v>
      </c>
      <c r="B5779" s="26">
        <v>41887</v>
      </c>
    </row>
    <row r="5780" spans="1:3">
      <c r="A5780" s="26" t="s">
        <v>8727</v>
      </c>
      <c r="B5780" s="26">
        <v>41887</v>
      </c>
    </row>
    <row r="5781" spans="1:3">
      <c r="A5781" s="26" t="s">
        <v>8728</v>
      </c>
      <c r="B5781" s="26">
        <v>41887</v>
      </c>
    </row>
    <row r="5782" spans="1:3">
      <c r="A5782" s="26" t="s">
        <v>8729</v>
      </c>
      <c r="B5782" s="26">
        <v>41887</v>
      </c>
      <c r="C5782" s="26">
        <v>800</v>
      </c>
    </row>
    <row r="5783" spans="1:3">
      <c r="A5783" s="26" t="s">
        <v>8730</v>
      </c>
      <c r="B5783" s="26">
        <v>41887</v>
      </c>
      <c r="C5783" s="26">
        <v>400</v>
      </c>
    </row>
    <row r="5784" spans="1:3">
      <c r="A5784" s="26" t="s">
        <v>8731</v>
      </c>
      <c r="B5784" s="26">
        <v>41887</v>
      </c>
    </row>
    <row r="5785" spans="1:3">
      <c r="A5785" s="26" t="s">
        <v>8732</v>
      </c>
      <c r="B5785" s="26">
        <v>41887</v>
      </c>
    </row>
    <row r="5786" spans="1:3">
      <c r="A5786" s="26" t="s">
        <v>8733</v>
      </c>
      <c r="B5786" s="26">
        <v>41887</v>
      </c>
    </row>
    <row r="5787" spans="1:3">
      <c r="A5787" s="26" t="s">
        <v>8734</v>
      </c>
      <c r="B5787" s="26">
        <v>41887</v>
      </c>
    </row>
    <row r="5788" spans="1:3">
      <c r="A5788" s="26" t="s">
        <v>8735</v>
      </c>
      <c r="B5788" s="26">
        <v>41887</v>
      </c>
    </row>
    <row r="5789" spans="1:3">
      <c r="A5789" s="26" t="s">
        <v>8736</v>
      </c>
      <c r="B5789" s="26">
        <v>41887</v>
      </c>
    </row>
    <row r="5790" spans="1:3">
      <c r="A5790" s="26" t="s">
        <v>8737</v>
      </c>
      <c r="B5790" s="26">
        <v>41887</v>
      </c>
    </row>
    <row r="5791" spans="1:3">
      <c r="A5791" s="26" t="s">
        <v>8793</v>
      </c>
      <c r="B5791" s="26">
        <v>41893</v>
      </c>
      <c r="C5791" s="26">
        <v>921</v>
      </c>
    </row>
    <row r="5792" spans="1:3">
      <c r="A5792" s="26" t="s">
        <v>8794</v>
      </c>
      <c r="B5792" s="26">
        <v>41893</v>
      </c>
    </row>
    <row r="5793" spans="1:3">
      <c r="A5793" s="26" t="s">
        <v>8795</v>
      </c>
      <c r="B5793" s="26">
        <v>41893</v>
      </c>
    </row>
    <row r="5794" spans="1:3">
      <c r="A5794" s="26" t="s">
        <v>8796</v>
      </c>
      <c r="B5794" s="26">
        <v>41893</v>
      </c>
    </row>
    <row r="5795" spans="1:3">
      <c r="A5795" s="26" t="s">
        <v>8797</v>
      </c>
      <c r="B5795" s="26">
        <v>41893</v>
      </c>
    </row>
    <row r="5796" spans="1:3">
      <c r="A5796" s="26" t="s">
        <v>8798</v>
      </c>
      <c r="B5796" s="26">
        <v>41893</v>
      </c>
    </row>
    <row r="5797" spans="1:3">
      <c r="A5797" s="26" t="s">
        <v>8799</v>
      </c>
      <c r="B5797" s="26">
        <v>41893</v>
      </c>
    </row>
    <row r="5798" spans="1:3">
      <c r="A5798" s="26" t="s">
        <v>8800</v>
      </c>
      <c r="B5798" s="26">
        <v>41893</v>
      </c>
    </row>
    <row r="5799" spans="1:3">
      <c r="A5799" s="26" t="s">
        <v>8801</v>
      </c>
      <c r="B5799" s="26">
        <v>41893</v>
      </c>
    </row>
    <row r="5800" spans="1:3">
      <c r="A5800" s="26" t="s">
        <v>8802</v>
      </c>
      <c r="B5800" s="26">
        <v>41893</v>
      </c>
    </row>
    <row r="5801" spans="1:3">
      <c r="A5801" s="26" t="s">
        <v>8803</v>
      </c>
      <c r="B5801" s="26">
        <v>41893</v>
      </c>
    </row>
    <row r="5802" spans="1:3">
      <c r="A5802" s="26" t="s">
        <v>8804</v>
      </c>
      <c r="B5802" s="26">
        <v>41894</v>
      </c>
      <c r="C5802" s="26">
        <v>200</v>
      </c>
    </row>
    <row r="5803" spans="1:3">
      <c r="A5803" s="26" t="s">
        <v>8805</v>
      </c>
      <c r="B5803" s="26">
        <v>41894</v>
      </c>
    </row>
    <row r="5804" spans="1:3">
      <c r="A5804" s="26" t="s">
        <v>8806</v>
      </c>
      <c r="B5804" s="26">
        <v>41894</v>
      </c>
    </row>
    <row r="5805" spans="1:3">
      <c r="A5805" s="26" t="s">
        <v>8807</v>
      </c>
      <c r="B5805" s="26">
        <v>41894</v>
      </c>
    </row>
    <row r="5806" spans="1:3">
      <c r="A5806" s="26" t="s">
        <v>8808</v>
      </c>
      <c r="B5806" s="26">
        <v>41894</v>
      </c>
    </row>
    <row r="5807" spans="1:3">
      <c r="A5807" s="26" t="s">
        <v>8809</v>
      </c>
      <c r="B5807" s="26">
        <v>41894</v>
      </c>
    </row>
    <row r="5808" spans="1:3">
      <c r="A5808" s="26" t="s">
        <v>8810</v>
      </c>
      <c r="B5808" s="26">
        <v>41894</v>
      </c>
    </row>
    <row r="5809" spans="1:3">
      <c r="A5809" s="26" t="s">
        <v>8811</v>
      </c>
      <c r="B5809" s="26">
        <v>41894</v>
      </c>
    </row>
    <row r="5810" spans="1:3">
      <c r="A5810" s="26" t="s">
        <v>8812</v>
      </c>
      <c r="B5810" s="26">
        <v>41894</v>
      </c>
    </row>
    <row r="5811" spans="1:3">
      <c r="A5811" s="26" t="s">
        <v>8813</v>
      </c>
      <c r="B5811" s="26">
        <v>41894</v>
      </c>
    </row>
    <row r="5812" spans="1:3">
      <c r="A5812" s="26" t="s">
        <v>8814</v>
      </c>
      <c r="B5812" s="26">
        <v>41894</v>
      </c>
    </row>
    <row r="5813" spans="1:3">
      <c r="A5813" s="26" t="s">
        <v>8815</v>
      </c>
      <c r="B5813" s="26">
        <v>41894</v>
      </c>
    </row>
    <row r="5814" spans="1:3">
      <c r="A5814" s="26" t="s">
        <v>8816</v>
      </c>
      <c r="B5814" s="26">
        <v>41894</v>
      </c>
    </row>
    <row r="5815" spans="1:3">
      <c r="A5815" s="26" t="s">
        <v>8817</v>
      </c>
      <c r="B5815" s="26">
        <v>41894</v>
      </c>
      <c r="C5815" s="26">
        <v>120</v>
      </c>
    </row>
    <row r="5816" spans="1:3">
      <c r="A5816" s="26" t="s">
        <v>8818</v>
      </c>
      <c r="B5816" s="26">
        <v>41894</v>
      </c>
      <c r="C5816" s="26">
        <v>360</v>
      </c>
    </row>
    <row r="5817" spans="1:3">
      <c r="A5817" s="26" t="s">
        <v>8819</v>
      </c>
      <c r="B5817" s="26">
        <v>41894</v>
      </c>
    </row>
    <row r="5818" spans="1:3">
      <c r="A5818" s="26" t="s">
        <v>8820</v>
      </c>
      <c r="B5818" s="26">
        <v>41894</v>
      </c>
    </row>
    <row r="5819" spans="1:3">
      <c r="A5819" s="26" t="s">
        <v>8821</v>
      </c>
      <c r="B5819" s="26">
        <v>41894</v>
      </c>
    </row>
    <row r="5820" spans="1:3">
      <c r="A5820" s="26" t="s">
        <v>8822</v>
      </c>
      <c r="B5820" s="26">
        <v>41894</v>
      </c>
    </row>
    <row r="5821" spans="1:3">
      <c r="A5821" s="26" t="s">
        <v>8823</v>
      </c>
      <c r="B5821" s="26">
        <v>41894</v>
      </c>
    </row>
    <row r="5822" spans="1:3">
      <c r="A5822" s="26" t="s">
        <v>8824</v>
      </c>
      <c r="B5822" s="26">
        <v>41894</v>
      </c>
    </row>
    <row r="5823" spans="1:3">
      <c r="A5823" s="26" t="s">
        <v>8825</v>
      </c>
      <c r="B5823" s="26">
        <v>41894</v>
      </c>
    </row>
    <row r="5824" spans="1:3">
      <c r="A5824" s="26" t="s">
        <v>8826</v>
      </c>
      <c r="B5824" s="26">
        <v>41894</v>
      </c>
    </row>
    <row r="5825" spans="1:3">
      <c r="A5825" s="26" t="s">
        <v>8827</v>
      </c>
      <c r="B5825" s="26">
        <v>41894</v>
      </c>
    </row>
    <row r="5826" spans="1:3">
      <c r="A5826" s="26" t="s">
        <v>8828</v>
      </c>
      <c r="B5826" s="26">
        <v>41894</v>
      </c>
      <c r="C5826" s="26">
        <v>1000</v>
      </c>
    </row>
    <row r="5827" spans="1:3">
      <c r="A5827" s="26" t="s">
        <v>8829</v>
      </c>
      <c r="B5827" s="26">
        <v>41894</v>
      </c>
      <c r="C5827" s="26">
        <v>500</v>
      </c>
    </row>
    <row r="5828" spans="1:3">
      <c r="A5828" s="26" t="s">
        <v>8830</v>
      </c>
      <c r="B5828" s="26">
        <v>41894</v>
      </c>
    </row>
    <row r="5829" spans="1:3">
      <c r="A5829" s="26" t="s">
        <v>8831</v>
      </c>
      <c r="B5829" s="26">
        <v>41894</v>
      </c>
    </row>
    <row r="5830" spans="1:3">
      <c r="A5830" s="26" t="s">
        <v>8832</v>
      </c>
      <c r="B5830" s="26">
        <v>41894</v>
      </c>
    </row>
    <row r="5831" spans="1:3">
      <c r="A5831" s="26" t="s">
        <v>8833</v>
      </c>
      <c r="B5831" s="26">
        <v>41894</v>
      </c>
    </row>
    <row r="5832" spans="1:3">
      <c r="A5832" s="26" t="s">
        <v>8834</v>
      </c>
      <c r="B5832" s="26">
        <v>41894</v>
      </c>
    </row>
    <row r="5833" spans="1:3">
      <c r="A5833" s="26" t="s">
        <v>8835</v>
      </c>
      <c r="B5833" s="26">
        <v>41894</v>
      </c>
    </row>
    <row r="5834" spans="1:3">
      <c r="A5834" s="26" t="s">
        <v>8836</v>
      </c>
      <c r="B5834" s="26">
        <v>41894</v>
      </c>
    </row>
    <row r="5835" spans="1:3">
      <c r="A5835" s="26" t="s">
        <v>8837</v>
      </c>
      <c r="B5835" s="26">
        <v>41894</v>
      </c>
    </row>
    <row r="5836" spans="1:3">
      <c r="A5836" s="26" t="s">
        <v>8838</v>
      </c>
      <c r="B5836" s="26">
        <v>41894</v>
      </c>
    </row>
    <row r="5837" spans="1:3">
      <c r="A5837" s="26" t="s">
        <v>8839</v>
      </c>
      <c r="B5837" s="26">
        <v>41894</v>
      </c>
      <c r="C5837" s="26">
        <v>100</v>
      </c>
    </row>
    <row r="5838" spans="1:3">
      <c r="A5838" s="26" t="s">
        <v>8840</v>
      </c>
      <c r="B5838" s="26">
        <v>41894</v>
      </c>
      <c r="C5838" s="26">
        <v>100</v>
      </c>
    </row>
    <row r="5839" spans="1:3">
      <c r="A5839" s="26" t="s">
        <v>8841</v>
      </c>
      <c r="B5839" s="26">
        <v>41894</v>
      </c>
    </row>
    <row r="5840" spans="1:3">
      <c r="A5840" s="26" t="s">
        <v>8842</v>
      </c>
      <c r="B5840" s="26">
        <v>41894</v>
      </c>
    </row>
    <row r="5841" spans="1:3">
      <c r="A5841" s="26" t="s">
        <v>8843</v>
      </c>
      <c r="B5841" s="26">
        <v>41894</v>
      </c>
    </row>
    <row r="5842" spans="1:3">
      <c r="A5842" s="26" t="s">
        <v>8844</v>
      </c>
      <c r="B5842" s="26">
        <v>41894</v>
      </c>
    </row>
    <row r="5843" spans="1:3">
      <c r="A5843" s="26" t="s">
        <v>8845</v>
      </c>
      <c r="B5843" s="26">
        <v>41894</v>
      </c>
    </row>
    <row r="5844" spans="1:3">
      <c r="A5844" s="26" t="s">
        <v>8846</v>
      </c>
      <c r="B5844" s="26">
        <v>41894</v>
      </c>
    </row>
    <row r="5845" spans="1:3">
      <c r="A5845" s="26" t="s">
        <v>8847</v>
      </c>
      <c r="B5845" s="26">
        <v>41894</v>
      </c>
    </row>
    <row r="5846" spans="1:3">
      <c r="A5846" s="26" t="s">
        <v>8848</v>
      </c>
      <c r="B5846" s="26">
        <v>41894</v>
      </c>
      <c r="C5846" s="26">
        <v>500</v>
      </c>
    </row>
    <row r="5847" spans="1:3">
      <c r="A5847" s="26" t="s">
        <v>8849</v>
      </c>
      <c r="B5847" s="26">
        <v>41894</v>
      </c>
    </row>
    <row r="5848" spans="1:3">
      <c r="A5848" s="26" t="s">
        <v>8850</v>
      </c>
      <c r="B5848" s="26">
        <v>41894</v>
      </c>
    </row>
    <row r="5849" spans="1:3">
      <c r="A5849" s="26" t="s">
        <v>8851</v>
      </c>
      <c r="B5849" s="26">
        <v>41894</v>
      </c>
    </row>
    <row r="5850" spans="1:3">
      <c r="A5850" s="26" t="s">
        <v>8852</v>
      </c>
      <c r="B5850" s="26">
        <v>41894</v>
      </c>
    </row>
    <row r="5851" spans="1:3">
      <c r="A5851" s="26" t="s">
        <v>8853</v>
      </c>
      <c r="B5851" s="26">
        <v>41894</v>
      </c>
    </row>
    <row r="5852" spans="1:3">
      <c r="A5852" s="26" t="s">
        <v>8854</v>
      </c>
      <c r="B5852" s="26">
        <v>41894</v>
      </c>
    </row>
    <row r="5853" spans="1:3">
      <c r="A5853" s="26" t="s">
        <v>8855</v>
      </c>
      <c r="B5853" s="26">
        <v>41894</v>
      </c>
    </row>
    <row r="5854" spans="1:3">
      <c r="A5854" s="26" t="s">
        <v>8856</v>
      </c>
      <c r="B5854" s="26">
        <v>41894</v>
      </c>
    </row>
    <row r="5855" spans="1:3">
      <c r="A5855" s="26" t="s">
        <v>8857</v>
      </c>
      <c r="B5855" s="26">
        <v>41894</v>
      </c>
    </row>
    <row r="5856" spans="1:3">
      <c r="A5856" s="26" t="s">
        <v>8858</v>
      </c>
      <c r="B5856" s="26">
        <v>41894</v>
      </c>
    </row>
    <row r="5857" spans="1:3">
      <c r="A5857" s="26" t="s">
        <v>8859</v>
      </c>
      <c r="B5857" s="26">
        <v>41894</v>
      </c>
      <c r="C5857" s="26">
        <v>1200</v>
      </c>
    </row>
    <row r="5858" spans="1:3">
      <c r="A5858" s="26" t="s">
        <v>8860</v>
      </c>
      <c r="B5858" s="26">
        <v>41894</v>
      </c>
    </row>
    <row r="5859" spans="1:3">
      <c r="A5859" s="26" t="s">
        <v>8861</v>
      </c>
      <c r="B5859" s="26">
        <v>41894</v>
      </c>
    </row>
    <row r="5860" spans="1:3">
      <c r="A5860" s="26" t="s">
        <v>8862</v>
      </c>
      <c r="B5860" s="26">
        <v>41894</v>
      </c>
    </row>
    <row r="5861" spans="1:3">
      <c r="A5861" s="26" t="s">
        <v>8863</v>
      </c>
      <c r="B5861" s="26">
        <v>41894</v>
      </c>
    </row>
    <row r="5862" spans="1:3">
      <c r="A5862" s="26" t="s">
        <v>8864</v>
      </c>
      <c r="B5862" s="26">
        <v>41894</v>
      </c>
    </row>
    <row r="5863" spans="1:3">
      <c r="A5863" s="26" t="s">
        <v>8865</v>
      </c>
      <c r="B5863" s="26">
        <v>41894</v>
      </c>
    </row>
    <row r="5864" spans="1:3">
      <c r="A5864" s="26" t="s">
        <v>8866</v>
      </c>
      <c r="B5864" s="26">
        <v>41894</v>
      </c>
    </row>
    <row r="5865" spans="1:3">
      <c r="A5865" s="26" t="s">
        <v>8867</v>
      </c>
      <c r="B5865" s="26">
        <v>41894</v>
      </c>
    </row>
    <row r="5866" spans="1:3">
      <c r="A5866" s="26" t="s">
        <v>8868</v>
      </c>
      <c r="B5866" s="26">
        <v>41894</v>
      </c>
    </row>
    <row r="5867" spans="1:3">
      <c r="A5867" s="26" t="s">
        <v>8869</v>
      </c>
      <c r="B5867" s="26">
        <v>41894</v>
      </c>
    </row>
    <row r="5868" spans="1:3">
      <c r="A5868" s="26" t="s">
        <v>8870</v>
      </c>
      <c r="B5868" s="26">
        <v>41894</v>
      </c>
    </row>
    <row r="5869" spans="1:3">
      <c r="A5869" s="26" t="s">
        <v>8871</v>
      </c>
      <c r="B5869" s="26">
        <v>41894</v>
      </c>
    </row>
    <row r="5870" spans="1:3">
      <c r="A5870" s="26" t="s">
        <v>8872</v>
      </c>
      <c r="B5870" s="26">
        <v>41894</v>
      </c>
      <c r="C5870" s="26">
        <v>199</v>
      </c>
    </row>
    <row r="5871" spans="1:3">
      <c r="A5871" s="26" t="s">
        <v>8873</v>
      </c>
      <c r="B5871" s="26">
        <v>41894</v>
      </c>
      <c r="C5871" s="26">
        <v>400</v>
      </c>
    </row>
    <row r="5872" spans="1:3">
      <c r="A5872" s="26" t="s">
        <v>8874</v>
      </c>
      <c r="B5872" s="26">
        <v>41894</v>
      </c>
      <c r="C5872" s="26">
        <v>200</v>
      </c>
    </row>
    <row r="5873" spans="1:3">
      <c r="A5873" s="26" t="s">
        <v>8875</v>
      </c>
      <c r="B5873" s="26">
        <v>41894</v>
      </c>
    </row>
    <row r="5874" spans="1:3">
      <c r="A5874" s="26" t="s">
        <v>8876</v>
      </c>
      <c r="B5874" s="26">
        <v>41894</v>
      </c>
    </row>
    <row r="5875" spans="1:3">
      <c r="A5875" s="26" t="s">
        <v>8877</v>
      </c>
      <c r="B5875" s="26">
        <v>41894</v>
      </c>
    </row>
    <row r="5876" spans="1:3">
      <c r="A5876" s="26" t="s">
        <v>8878</v>
      </c>
      <c r="B5876" s="26">
        <v>41894</v>
      </c>
    </row>
    <row r="5877" spans="1:3">
      <c r="A5877" s="26" t="s">
        <v>8879</v>
      </c>
      <c r="B5877" s="26">
        <v>41894</v>
      </c>
    </row>
    <row r="5878" spans="1:3">
      <c r="A5878" s="26" t="s">
        <v>8880</v>
      </c>
      <c r="B5878" s="26">
        <v>41894</v>
      </c>
    </row>
    <row r="5879" spans="1:3">
      <c r="A5879" s="26" t="s">
        <v>8881</v>
      </c>
      <c r="B5879" s="26">
        <v>41894</v>
      </c>
    </row>
    <row r="5880" spans="1:3">
      <c r="A5880" s="26" t="s">
        <v>8882</v>
      </c>
      <c r="B5880" s="26">
        <v>41894</v>
      </c>
    </row>
    <row r="5881" spans="1:3">
      <c r="A5881" s="26" t="s">
        <v>8883</v>
      </c>
      <c r="B5881" s="26">
        <v>41894</v>
      </c>
      <c r="C5881" s="26">
        <v>200</v>
      </c>
    </row>
    <row r="5882" spans="1:3">
      <c r="A5882" s="26" t="s">
        <v>8884</v>
      </c>
      <c r="B5882" s="26">
        <v>41894</v>
      </c>
    </row>
    <row r="5883" spans="1:3">
      <c r="A5883" s="26" t="s">
        <v>8885</v>
      </c>
      <c r="B5883" s="26">
        <v>41894</v>
      </c>
      <c r="C5883" s="26">
        <v>100</v>
      </c>
    </row>
    <row r="5884" spans="1:3">
      <c r="A5884" s="26" t="s">
        <v>8886</v>
      </c>
      <c r="B5884" s="26">
        <v>41894</v>
      </c>
    </row>
    <row r="5885" spans="1:3">
      <c r="A5885" s="26" t="s">
        <v>8887</v>
      </c>
      <c r="B5885" s="26">
        <v>41894</v>
      </c>
    </row>
    <row r="5886" spans="1:3">
      <c r="A5886" s="26" t="s">
        <v>8888</v>
      </c>
      <c r="B5886" s="26">
        <v>41894</v>
      </c>
    </row>
    <row r="5887" spans="1:3">
      <c r="A5887" s="26" t="s">
        <v>8889</v>
      </c>
      <c r="B5887" s="26">
        <v>41894</v>
      </c>
    </row>
    <row r="5888" spans="1:3">
      <c r="A5888" s="26" t="s">
        <v>8890</v>
      </c>
      <c r="B5888" s="26">
        <v>41894</v>
      </c>
    </row>
    <row r="5889" spans="1:3">
      <c r="A5889" s="26" t="s">
        <v>8891</v>
      </c>
      <c r="B5889" s="26">
        <v>41894</v>
      </c>
    </row>
    <row r="5890" spans="1:3">
      <c r="A5890" s="26" t="s">
        <v>8892</v>
      </c>
      <c r="B5890" s="26">
        <v>41894</v>
      </c>
    </row>
    <row r="5891" spans="1:3">
      <c r="A5891" s="26" t="s">
        <v>8893</v>
      </c>
      <c r="B5891" s="26">
        <v>41894</v>
      </c>
    </row>
    <row r="5892" spans="1:3">
      <c r="A5892" s="26" t="s">
        <v>8894</v>
      </c>
      <c r="B5892" s="26">
        <v>41894</v>
      </c>
      <c r="C5892" s="26">
        <v>800</v>
      </c>
    </row>
    <row r="5893" spans="1:3">
      <c r="A5893" s="26" t="s">
        <v>8895</v>
      </c>
      <c r="B5893" s="26">
        <v>41894</v>
      </c>
      <c r="C5893" s="26">
        <v>300</v>
      </c>
    </row>
    <row r="5894" spans="1:3">
      <c r="A5894" s="26" t="s">
        <v>8896</v>
      </c>
      <c r="B5894" s="26">
        <v>41894</v>
      </c>
    </row>
    <row r="5895" spans="1:3">
      <c r="A5895" s="26" t="s">
        <v>8897</v>
      </c>
      <c r="B5895" s="26">
        <v>41894</v>
      </c>
    </row>
    <row r="5896" spans="1:3">
      <c r="A5896" s="26" t="s">
        <v>8898</v>
      </c>
      <c r="B5896" s="26">
        <v>41894</v>
      </c>
    </row>
    <row r="5897" spans="1:3">
      <c r="A5897" s="26" t="s">
        <v>8899</v>
      </c>
      <c r="B5897" s="26">
        <v>41894</v>
      </c>
    </row>
    <row r="5898" spans="1:3">
      <c r="A5898" s="26" t="s">
        <v>8900</v>
      </c>
      <c r="B5898" s="26">
        <v>41894</v>
      </c>
    </row>
    <row r="5899" spans="1:3">
      <c r="A5899" s="26" t="s">
        <v>8901</v>
      </c>
      <c r="B5899" s="26">
        <v>41894</v>
      </c>
    </row>
    <row r="5900" spans="1:3">
      <c r="A5900" s="26" t="s">
        <v>8902</v>
      </c>
      <c r="B5900" s="26">
        <v>41894</v>
      </c>
    </row>
    <row r="5901" spans="1:3">
      <c r="A5901" s="26" t="s">
        <v>8903</v>
      </c>
      <c r="B5901" s="26">
        <v>41894</v>
      </c>
      <c r="C5901" s="26">
        <v>600</v>
      </c>
    </row>
    <row r="5902" spans="1:3">
      <c r="A5902" s="26" t="s">
        <v>8904</v>
      </c>
      <c r="B5902" s="26">
        <v>41894</v>
      </c>
    </row>
    <row r="5903" spans="1:3">
      <c r="A5903" s="26" t="s">
        <v>8905</v>
      </c>
      <c r="B5903" s="26">
        <v>41894</v>
      </c>
    </row>
    <row r="5904" spans="1:3">
      <c r="A5904" s="26" t="s">
        <v>8906</v>
      </c>
      <c r="B5904" s="26">
        <v>41894</v>
      </c>
    </row>
    <row r="5905" spans="1:3">
      <c r="A5905" s="26" t="s">
        <v>8907</v>
      </c>
      <c r="B5905" s="26">
        <v>41894</v>
      </c>
    </row>
    <row r="5906" spans="1:3">
      <c r="A5906" s="26" t="s">
        <v>8908</v>
      </c>
      <c r="B5906" s="26">
        <v>41894</v>
      </c>
    </row>
    <row r="5907" spans="1:3">
      <c r="A5907" s="26" t="s">
        <v>8909</v>
      </c>
      <c r="B5907" s="26">
        <v>41894</v>
      </c>
    </row>
    <row r="5908" spans="1:3">
      <c r="A5908" s="26" t="s">
        <v>8910</v>
      </c>
      <c r="B5908" s="26">
        <v>41894</v>
      </c>
    </row>
    <row r="5909" spans="1:3">
      <c r="A5909" s="26" t="s">
        <v>8911</v>
      </c>
      <c r="B5909" s="26">
        <v>41894</v>
      </c>
    </row>
    <row r="5910" spans="1:3">
      <c r="A5910" s="26" t="s">
        <v>8912</v>
      </c>
      <c r="B5910" s="26">
        <v>41894</v>
      </c>
    </row>
    <row r="5911" spans="1:3">
      <c r="A5911" s="26" t="s">
        <v>8913</v>
      </c>
      <c r="B5911" s="26">
        <v>41894</v>
      </c>
    </row>
    <row r="5912" spans="1:3">
      <c r="A5912" s="26" t="s">
        <v>8914</v>
      </c>
      <c r="B5912" s="26">
        <v>41894</v>
      </c>
      <c r="C5912" s="26">
        <v>500</v>
      </c>
    </row>
    <row r="5913" spans="1:3">
      <c r="A5913" s="26" t="s">
        <v>8915</v>
      </c>
      <c r="B5913" s="26">
        <v>41894</v>
      </c>
    </row>
    <row r="5914" spans="1:3">
      <c r="A5914" s="26" t="s">
        <v>8916</v>
      </c>
      <c r="B5914" s="26">
        <v>41894</v>
      </c>
    </row>
    <row r="5915" spans="1:3">
      <c r="A5915" s="26" t="s">
        <v>8917</v>
      </c>
      <c r="B5915" s="26">
        <v>41894</v>
      </c>
    </row>
    <row r="5916" spans="1:3">
      <c r="A5916" s="26" t="s">
        <v>8918</v>
      </c>
      <c r="B5916" s="26">
        <v>41894</v>
      </c>
    </row>
    <row r="5917" spans="1:3">
      <c r="A5917" s="26" t="s">
        <v>8919</v>
      </c>
      <c r="B5917" s="26">
        <v>41894</v>
      </c>
    </row>
    <row r="5918" spans="1:3">
      <c r="A5918" s="26" t="s">
        <v>8920</v>
      </c>
      <c r="B5918" s="26">
        <v>41894</v>
      </c>
    </row>
    <row r="5919" spans="1:3">
      <c r="A5919" s="26" t="s">
        <v>8921</v>
      </c>
      <c r="B5919" s="26">
        <v>41894</v>
      </c>
    </row>
    <row r="5920" spans="1:3">
      <c r="A5920" s="26" t="s">
        <v>8922</v>
      </c>
      <c r="B5920" s="26">
        <v>41894</v>
      </c>
    </row>
    <row r="5921" spans="1:3">
      <c r="A5921" s="26" t="s">
        <v>8923</v>
      </c>
      <c r="B5921" s="26">
        <v>41894</v>
      </c>
    </row>
    <row r="5922" spans="1:3">
      <c r="A5922" s="26" t="s">
        <v>8924</v>
      </c>
      <c r="B5922" s="26">
        <v>41894</v>
      </c>
    </row>
    <row r="5923" spans="1:3">
      <c r="A5923" s="26" t="s">
        <v>8925</v>
      </c>
      <c r="B5923" s="26">
        <v>41894</v>
      </c>
      <c r="C5923" s="26">
        <v>1199</v>
      </c>
    </row>
    <row r="5924" spans="1:3">
      <c r="A5924" s="26" t="s">
        <v>8926</v>
      </c>
      <c r="B5924" s="26">
        <v>41894</v>
      </c>
    </row>
    <row r="5925" spans="1:3">
      <c r="A5925" s="26" t="s">
        <v>8927</v>
      </c>
      <c r="B5925" s="26">
        <v>41894</v>
      </c>
    </row>
    <row r="5926" spans="1:3">
      <c r="A5926" s="26" t="s">
        <v>8928</v>
      </c>
      <c r="B5926" s="26">
        <v>41894</v>
      </c>
    </row>
    <row r="5927" spans="1:3">
      <c r="A5927" s="26" t="s">
        <v>8929</v>
      </c>
      <c r="B5927" s="26">
        <v>41894</v>
      </c>
    </row>
    <row r="5928" spans="1:3">
      <c r="A5928" s="26" t="s">
        <v>8930</v>
      </c>
      <c r="B5928" s="26">
        <v>41894</v>
      </c>
    </row>
    <row r="5929" spans="1:3">
      <c r="A5929" s="26" t="s">
        <v>8931</v>
      </c>
      <c r="B5929" s="26">
        <v>41894</v>
      </c>
    </row>
    <row r="5930" spans="1:3">
      <c r="A5930" s="26" t="s">
        <v>8932</v>
      </c>
      <c r="B5930" s="26">
        <v>41894</v>
      </c>
    </row>
    <row r="5931" spans="1:3">
      <c r="A5931" s="26" t="s">
        <v>8933</v>
      </c>
      <c r="B5931" s="26">
        <v>41894</v>
      </c>
    </row>
    <row r="5932" spans="1:3">
      <c r="A5932" s="26" t="s">
        <v>8934</v>
      </c>
      <c r="B5932" s="26">
        <v>41894</v>
      </c>
    </row>
    <row r="5933" spans="1:3">
      <c r="A5933" s="26" t="s">
        <v>8935</v>
      </c>
      <c r="B5933" s="26">
        <v>41894</v>
      </c>
    </row>
    <row r="5934" spans="1:3">
      <c r="A5934" s="26" t="s">
        <v>8936</v>
      </c>
      <c r="B5934" s="26">
        <v>41894</v>
      </c>
      <c r="C5934" s="26">
        <v>1200</v>
      </c>
    </row>
    <row r="5935" spans="1:3">
      <c r="A5935" s="26" t="s">
        <v>8937</v>
      </c>
      <c r="B5935" s="26">
        <v>41894</v>
      </c>
    </row>
    <row r="5936" spans="1:3">
      <c r="A5936" s="26" t="s">
        <v>8938</v>
      </c>
      <c r="B5936" s="26">
        <v>41894</v>
      </c>
    </row>
    <row r="5937" spans="1:3">
      <c r="A5937" s="26" t="s">
        <v>8939</v>
      </c>
      <c r="B5937" s="26">
        <v>41894</v>
      </c>
    </row>
    <row r="5938" spans="1:3">
      <c r="A5938" s="26" t="s">
        <v>8940</v>
      </c>
      <c r="B5938" s="26">
        <v>41894</v>
      </c>
    </row>
    <row r="5939" spans="1:3">
      <c r="A5939" s="26" t="s">
        <v>8941</v>
      </c>
      <c r="B5939" s="26">
        <v>41894</v>
      </c>
    </row>
    <row r="5940" spans="1:3">
      <c r="A5940" s="26" t="s">
        <v>8942</v>
      </c>
      <c r="B5940" s="26">
        <v>41894</v>
      </c>
    </row>
    <row r="5941" spans="1:3">
      <c r="A5941" s="26" t="s">
        <v>8943</v>
      </c>
      <c r="B5941" s="26">
        <v>41894</v>
      </c>
    </row>
    <row r="5942" spans="1:3">
      <c r="A5942" s="26" t="s">
        <v>8944</v>
      </c>
      <c r="B5942" s="26">
        <v>41894</v>
      </c>
    </row>
    <row r="5943" spans="1:3">
      <c r="A5943" s="26" t="s">
        <v>8945</v>
      </c>
      <c r="B5943" s="26">
        <v>41894</v>
      </c>
    </row>
    <row r="5944" spans="1:3">
      <c r="A5944" s="26" t="s">
        <v>8946</v>
      </c>
      <c r="B5944" s="26">
        <v>41894</v>
      </c>
    </row>
    <row r="5945" spans="1:3">
      <c r="A5945" s="26" t="s">
        <v>8947</v>
      </c>
      <c r="B5945" s="26">
        <v>41894</v>
      </c>
      <c r="C5945" s="26">
        <v>900</v>
      </c>
    </row>
    <row r="5946" spans="1:3">
      <c r="A5946" s="26" t="s">
        <v>8948</v>
      </c>
      <c r="B5946" s="26">
        <v>41894</v>
      </c>
    </row>
    <row r="5947" spans="1:3">
      <c r="A5947" s="26" t="s">
        <v>8949</v>
      </c>
      <c r="B5947" s="26">
        <v>41894</v>
      </c>
    </row>
    <row r="5948" spans="1:3">
      <c r="A5948" s="26" t="s">
        <v>8950</v>
      </c>
      <c r="B5948" s="26">
        <v>41894</v>
      </c>
    </row>
    <row r="5949" spans="1:3">
      <c r="A5949" s="26" t="s">
        <v>8951</v>
      </c>
      <c r="B5949" s="26">
        <v>41894</v>
      </c>
    </row>
    <row r="5950" spans="1:3">
      <c r="A5950" s="26" t="s">
        <v>8952</v>
      </c>
      <c r="B5950" s="26">
        <v>41894</v>
      </c>
    </row>
    <row r="5951" spans="1:3">
      <c r="A5951" s="26" t="s">
        <v>8953</v>
      </c>
      <c r="B5951" s="26">
        <v>41894</v>
      </c>
    </row>
    <row r="5952" spans="1:3">
      <c r="A5952" s="26" t="s">
        <v>8954</v>
      </c>
      <c r="B5952" s="26">
        <v>41894</v>
      </c>
    </row>
    <row r="5953" spans="1:3">
      <c r="A5953" s="26" t="s">
        <v>8955</v>
      </c>
      <c r="B5953" s="26">
        <v>41894</v>
      </c>
    </row>
    <row r="5954" spans="1:3">
      <c r="A5954" s="26" t="s">
        <v>8956</v>
      </c>
      <c r="B5954" s="26">
        <v>41894</v>
      </c>
    </row>
    <row r="5955" spans="1:3">
      <c r="A5955" s="26" t="s">
        <v>8957</v>
      </c>
      <c r="B5955" s="26">
        <v>41894</v>
      </c>
    </row>
    <row r="5956" spans="1:3">
      <c r="A5956" s="26" t="s">
        <v>8969</v>
      </c>
      <c r="B5956" s="26">
        <v>41897</v>
      </c>
      <c r="C5956" s="26">
        <v>1489</v>
      </c>
    </row>
    <row r="5957" spans="1:3">
      <c r="A5957" s="26" t="s">
        <v>8970</v>
      </c>
      <c r="B5957" s="26">
        <v>41897</v>
      </c>
    </row>
    <row r="5958" spans="1:3">
      <c r="A5958" s="26" t="s">
        <v>8971</v>
      </c>
      <c r="B5958" s="26">
        <v>41897</v>
      </c>
    </row>
    <row r="5959" spans="1:3">
      <c r="A5959" s="26" t="s">
        <v>8972</v>
      </c>
      <c r="B5959" s="26">
        <v>41897</v>
      </c>
    </row>
    <row r="5960" spans="1:3">
      <c r="A5960" s="26" t="s">
        <v>8973</v>
      </c>
      <c r="B5960" s="26">
        <v>41897</v>
      </c>
    </row>
    <row r="5961" spans="1:3">
      <c r="A5961" s="26" t="s">
        <v>8974</v>
      </c>
      <c r="B5961" s="26">
        <v>41897</v>
      </c>
    </row>
    <row r="5962" spans="1:3">
      <c r="A5962" s="26" t="s">
        <v>8975</v>
      </c>
      <c r="B5962" s="26">
        <v>41897</v>
      </c>
    </row>
    <row r="5963" spans="1:3">
      <c r="A5963" s="26" t="s">
        <v>8976</v>
      </c>
      <c r="B5963" s="26">
        <v>41897</v>
      </c>
    </row>
    <row r="5964" spans="1:3">
      <c r="A5964" s="26" t="s">
        <v>8977</v>
      </c>
      <c r="B5964" s="26">
        <v>41897</v>
      </c>
    </row>
    <row r="5965" spans="1:3">
      <c r="A5965" s="26" t="s">
        <v>8978</v>
      </c>
      <c r="B5965" s="26">
        <v>41897</v>
      </c>
    </row>
    <row r="5966" spans="1:3">
      <c r="A5966" s="26" t="s">
        <v>8979</v>
      </c>
      <c r="B5966" s="26">
        <v>41897</v>
      </c>
    </row>
    <row r="5967" spans="1:3">
      <c r="A5967" s="26" t="s">
        <v>8980</v>
      </c>
      <c r="B5967" s="26">
        <v>41897</v>
      </c>
      <c r="C5967" s="26">
        <v>1000</v>
      </c>
    </row>
    <row r="5968" spans="1:3">
      <c r="A5968" s="26" t="s">
        <v>8981</v>
      </c>
      <c r="B5968" s="26">
        <v>41897</v>
      </c>
    </row>
    <row r="5969" spans="1:3">
      <c r="A5969" s="26" t="s">
        <v>8982</v>
      </c>
      <c r="B5969" s="26">
        <v>41897</v>
      </c>
    </row>
    <row r="5970" spans="1:3">
      <c r="A5970" s="26" t="s">
        <v>8983</v>
      </c>
      <c r="B5970" s="26">
        <v>41897</v>
      </c>
    </row>
    <row r="5971" spans="1:3">
      <c r="A5971" s="26" t="s">
        <v>8984</v>
      </c>
      <c r="B5971" s="26">
        <v>41897</v>
      </c>
    </row>
    <row r="5972" spans="1:3">
      <c r="A5972" s="26" t="s">
        <v>8985</v>
      </c>
      <c r="B5972" s="26">
        <v>41897</v>
      </c>
    </row>
    <row r="5973" spans="1:3">
      <c r="A5973" s="26" t="s">
        <v>8986</v>
      </c>
      <c r="B5973" s="26">
        <v>41897</v>
      </c>
    </row>
    <row r="5974" spans="1:3">
      <c r="A5974" s="26" t="s">
        <v>8987</v>
      </c>
      <c r="B5974" s="26">
        <v>41897</v>
      </c>
    </row>
    <row r="5975" spans="1:3">
      <c r="A5975" s="26" t="s">
        <v>8988</v>
      </c>
      <c r="B5975" s="26">
        <v>41897</v>
      </c>
    </row>
    <row r="5976" spans="1:3">
      <c r="A5976" s="26" t="s">
        <v>8989</v>
      </c>
      <c r="B5976" s="26">
        <v>41897</v>
      </c>
    </row>
    <row r="5977" spans="1:3">
      <c r="A5977" s="26" t="s">
        <v>8990</v>
      </c>
      <c r="B5977" s="26">
        <v>41897</v>
      </c>
    </row>
    <row r="5978" spans="1:3">
      <c r="A5978" s="26" t="s">
        <v>8991</v>
      </c>
      <c r="B5978" s="26">
        <v>41897</v>
      </c>
      <c r="C5978" s="26">
        <v>999</v>
      </c>
    </row>
    <row r="5979" spans="1:3">
      <c r="A5979" s="26" t="s">
        <v>8992</v>
      </c>
      <c r="B5979" s="26">
        <v>41897</v>
      </c>
    </row>
    <row r="5980" spans="1:3">
      <c r="A5980" s="26" t="s">
        <v>8993</v>
      </c>
      <c r="B5980" s="26">
        <v>41897</v>
      </c>
    </row>
    <row r="5981" spans="1:3">
      <c r="A5981" s="26" t="s">
        <v>8994</v>
      </c>
      <c r="B5981" s="26">
        <v>41897</v>
      </c>
    </row>
    <row r="5982" spans="1:3">
      <c r="A5982" s="26" t="s">
        <v>8995</v>
      </c>
      <c r="B5982" s="26">
        <v>41897</v>
      </c>
    </row>
    <row r="5983" spans="1:3">
      <c r="A5983" s="26" t="s">
        <v>8996</v>
      </c>
      <c r="B5983" s="26">
        <v>41897</v>
      </c>
    </row>
    <row r="5984" spans="1:3">
      <c r="A5984" s="26" t="s">
        <v>8997</v>
      </c>
      <c r="B5984" s="26">
        <v>41897</v>
      </c>
    </row>
    <row r="5985" spans="1:3">
      <c r="A5985" s="26" t="s">
        <v>8998</v>
      </c>
      <c r="B5985" s="26">
        <v>41897</v>
      </c>
    </row>
    <row r="5986" spans="1:3">
      <c r="A5986" s="26" t="s">
        <v>8999</v>
      </c>
      <c r="B5986" s="26">
        <v>41897</v>
      </c>
    </row>
    <row r="5987" spans="1:3">
      <c r="A5987" s="26" t="s">
        <v>9000</v>
      </c>
      <c r="B5987" s="26">
        <v>41897</v>
      </c>
    </row>
    <row r="5988" spans="1:3">
      <c r="A5988" s="26" t="s">
        <v>9001</v>
      </c>
      <c r="B5988" s="26">
        <v>41897</v>
      </c>
    </row>
    <row r="5989" spans="1:3">
      <c r="A5989" s="26" t="s">
        <v>9002</v>
      </c>
      <c r="B5989" s="26">
        <v>41897</v>
      </c>
      <c r="C5989" s="26">
        <v>1000</v>
      </c>
    </row>
    <row r="5990" spans="1:3">
      <c r="A5990" s="26" t="s">
        <v>9003</v>
      </c>
      <c r="B5990" s="26">
        <v>41897</v>
      </c>
    </row>
    <row r="5991" spans="1:3">
      <c r="A5991" s="26" t="s">
        <v>9004</v>
      </c>
      <c r="B5991" s="26">
        <v>41897</v>
      </c>
    </row>
    <row r="5992" spans="1:3">
      <c r="A5992" s="26" t="s">
        <v>9005</v>
      </c>
      <c r="B5992" s="26">
        <v>41897</v>
      </c>
    </row>
    <row r="5993" spans="1:3">
      <c r="A5993" s="26" t="s">
        <v>9006</v>
      </c>
      <c r="B5993" s="26">
        <v>41897</v>
      </c>
    </row>
    <row r="5994" spans="1:3">
      <c r="A5994" s="26" t="s">
        <v>9007</v>
      </c>
      <c r="B5994" s="26">
        <v>41897</v>
      </c>
    </row>
    <row r="5995" spans="1:3">
      <c r="A5995" s="26" t="s">
        <v>9008</v>
      </c>
      <c r="B5995" s="26">
        <v>41897</v>
      </c>
    </row>
    <row r="5996" spans="1:3">
      <c r="A5996" s="26" t="s">
        <v>9009</v>
      </c>
      <c r="B5996" s="26">
        <v>41897</v>
      </c>
    </row>
    <row r="5997" spans="1:3">
      <c r="A5997" s="26" t="s">
        <v>9010</v>
      </c>
      <c r="B5997" s="26">
        <v>41897</v>
      </c>
    </row>
    <row r="5998" spans="1:3">
      <c r="A5998" s="26" t="s">
        <v>9011</v>
      </c>
      <c r="B5998" s="26">
        <v>41897</v>
      </c>
    </row>
    <row r="5999" spans="1:3">
      <c r="A5999" s="26" t="s">
        <v>9012</v>
      </c>
      <c r="B5999" s="26">
        <v>41897</v>
      </c>
    </row>
    <row r="6000" spans="1:3">
      <c r="A6000" s="26" t="s">
        <v>9013</v>
      </c>
      <c r="B6000" s="26">
        <v>41897</v>
      </c>
      <c r="C6000" s="26">
        <v>1000</v>
      </c>
    </row>
    <row r="6001" spans="1:3">
      <c r="A6001" s="26" t="s">
        <v>9014</v>
      </c>
      <c r="B6001" s="26">
        <v>41897</v>
      </c>
    </row>
    <row r="6002" spans="1:3">
      <c r="A6002" s="26" t="s">
        <v>9015</v>
      </c>
      <c r="B6002" s="26">
        <v>41897</v>
      </c>
    </row>
    <row r="6003" spans="1:3">
      <c r="A6003" s="26" t="s">
        <v>9016</v>
      </c>
      <c r="B6003" s="26">
        <v>41897</v>
      </c>
    </row>
    <row r="6004" spans="1:3">
      <c r="A6004" s="26" t="s">
        <v>9017</v>
      </c>
      <c r="B6004" s="26">
        <v>41897</v>
      </c>
    </row>
    <row r="6005" spans="1:3">
      <c r="A6005" s="26" t="s">
        <v>9018</v>
      </c>
      <c r="B6005" s="26">
        <v>41897</v>
      </c>
    </row>
    <row r="6006" spans="1:3">
      <c r="A6006" s="26" t="s">
        <v>9019</v>
      </c>
      <c r="B6006" s="26">
        <v>41897</v>
      </c>
    </row>
    <row r="6007" spans="1:3">
      <c r="A6007" s="26" t="s">
        <v>9020</v>
      </c>
      <c r="B6007" s="26">
        <v>41897</v>
      </c>
    </row>
    <row r="6008" spans="1:3">
      <c r="A6008" s="26" t="s">
        <v>9021</v>
      </c>
      <c r="B6008" s="26">
        <v>41897</v>
      </c>
    </row>
    <row r="6009" spans="1:3">
      <c r="A6009" s="26" t="s">
        <v>9022</v>
      </c>
      <c r="B6009" s="26">
        <v>41897</v>
      </c>
    </row>
    <row r="6010" spans="1:3">
      <c r="A6010" s="26" t="s">
        <v>9023</v>
      </c>
      <c r="B6010" s="26">
        <v>41897</v>
      </c>
    </row>
    <row r="6011" spans="1:3">
      <c r="A6011" s="26" t="s">
        <v>9024</v>
      </c>
      <c r="B6011" s="26">
        <v>41897</v>
      </c>
      <c r="C6011" s="26">
        <v>600</v>
      </c>
    </row>
    <row r="6012" spans="1:3">
      <c r="A6012" s="26" t="s">
        <v>9025</v>
      </c>
      <c r="B6012" s="26">
        <v>41897</v>
      </c>
    </row>
    <row r="6013" spans="1:3">
      <c r="A6013" s="26" t="s">
        <v>9026</v>
      </c>
      <c r="B6013" s="26">
        <v>41897</v>
      </c>
    </row>
    <row r="6014" spans="1:3">
      <c r="A6014" s="26" t="s">
        <v>9027</v>
      </c>
      <c r="B6014" s="26">
        <v>41897</v>
      </c>
    </row>
    <row r="6015" spans="1:3">
      <c r="A6015" s="26" t="s">
        <v>9028</v>
      </c>
      <c r="B6015" s="26">
        <v>41897</v>
      </c>
    </row>
    <row r="6016" spans="1:3">
      <c r="A6016" s="26" t="s">
        <v>9029</v>
      </c>
      <c r="B6016" s="26">
        <v>41897</v>
      </c>
    </row>
    <row r="6017" spans="1:3">
      <c r="A6017" s="26" t="s">
        <v>9030</v>
      </c>
      <c r="B6017" s="26">
        <v>41897</v>
      </c>
    </row>
    <row r="6018" spans="1:3">
      <c r="A6018" s="26" t="s">
        <v>9031</v>
      </c>
      <c r="B6018" s="26">
        <v>41897</v>
      </c>
    </row>
    <row r="6019" spans="1:3">
      <c r="A6019" s="26" t="s">
        <v>9032</v>
      </c>
      <c r="B6019" s="26">
        <v>41897</v>
      </c>
    </row>
    <row r="6020" spans="1:3">
      <c r="A6020" s="26" t="s">
        <v>9033</v>
      </c>
      <c r="B6020" s="26">
        <v>41897</v>
      </c>
    </row>
    <row r="6021" spans="1:3">
      <c r="A6021" s="26" t="s">
        <v>9034</v>
      </c>
      <c r="B6021" s="26">
        <v>41897</v>
      </c>
    </row>
    <row r="6022" spans="1:3">
      <c r="A6022" s="26" t="s">
        <v>9035</v>
      </c>
      <c r="B6022" s="26">
        <v>41897</v>
      </c>
      <c r="C6022" s="26">
        <v>600</v>
      </c>
    </row>
    <row r="6023" spans="1:3">
      <c r="A6023" s="26" t="s">
        <v>9036</v>
      </c>
      <c r="B6023" s="26">
        <v>41897</v>
      </c>
    </row>
    <row r="6024" spans="1:3">
      <c r="A6024" s="26" t="s">
        <v>9037</v>
      </c>
      <c r="B6024" s="26">
        <v>41897</v>
      </c>
    </row>
    <row r="6025" spans="1:3">
      <c r="A6025" s="26" t="s">
        <v>9038</v>
      </c>
      <c r="B6025" s="26">
        <v>41897</v>
      </c>
    </row>
    <row r="6026" spans="1:3">
      <c r="A6026" s="26" t="s">
        <v>9039</v>
      </c>
      <c r="B6026" s="26">
        <v>41897</v>
      </c>
    </row>
    <row r="6027" spans="1:3">
      <c r="A6027" s="26" t="s">
        <v>9040</v>
      </c>
      <c r="B6027" s="26">
        <v>41897</v>
      </c>
    </row>
    <row r="6028" spans="1:3">
      <c r="A6028" s="26" t="s">
        <v>9041</v>
      </c>
      <c r="B6028" s="26">
        <v>41897</v>
      </c>
    </row>
    <row r="6029" spans="1:3">
      <c r="A6029" s="26" t="s">
        <v>9042</v>
      </c>
      <c r="B6029" s="26">
        <v>41897</v>
      </c>
    </row>
    <row r="6030" spans="1:3">
      <c r="A6030" s="26" t="s">
        <v>9043</v>
      </c>
      <c r="B6030" s="26">
        <v>41897</v>
      </c>
    </row>
    <row r="6031" spans="1:3">
      <c r="A6031" s="26" t="s">
        <v>9044</v>
      </c>
      <c r="B6031" s="26">
        <v>41897</v>
      </c>
    </row>
    <row r="6032" spans="1:3">
      <c r="A6032" s="26" t="s">
        <v>9045</v>
      </c>
      <c r="B6032" s="26">
        <v>41897</v>
      </c>
    </row>
    <row r="6033" spans="1:3">
      <c r="A6033" s="26" t="s">
        <v>9046</v>
      </c>
      <c r="B6033" s="26">
        <v>41897</v>
      </c>
      <c r="C6033" s="26">
        <v>600</v>
      </c>
    </row>
    <row r="6034" spans="1:3">
      <c r="A6034" s="26" t="s">
        <v>9047</v>
      </c>
      <c r="B6034" s="26">
        <v>41897</v>
      </c>
    </row>
    <row r="6035" spans="1:3">
      <c r="A6035" s="26" t="s">
        <v>9048</v>
      </c>
      <c r="B6035" s="26">
        <v>41897</v>
      </c>
    </row>
    <row r="6036" spans="1:3">
      <c r="A6036" s="26" t="s">
        <v>9049</v>
      </c>
      <c r="B6036" s="26">
        <v>41897</v>
      </c>
    </row>
    <row r="6037" spans="1:3">
      <c r="A6037" s="26" t="s">
        <v>9050</v>
      </c>
      <c r="B6037" s="26">
        <v>41897</v>
      </c>
    </row>
    <row r="6038" spans="1:3">
      <c r="A6038" s="26" t="s">
        <v>9051</v>
      </c>
      <c r="B6038" s="26">
        <v>41897</v>
      </c>
    </row>
    <row r="6039" spans="1:3">
      <c r="A6039" s="26" t="s">
        <v>9052</v>
      </c>
      <c r="B6039" s="26">
        <v>41897</v>
      </c>
    </row>
    <row r="6040" spans="1:3">
      <c r="A6040" s="26" t="s">
        <v>9053</v>
      </c>
      <c r="B6040" s="26">
        <v>41897</v>
      </c>
    </row>
    <row r="6041" spans="1:3">
      <c r="A6041" s="26" t="s">
        <v>9054</v>
      </c>
      <c r="B6041" s="26">
        <v>41897</v>
      </c>
    </row>
    <row r="6042" spans="1:3">
      <c r="A6042" s="26" t="s">
        <v>9055</v>
      </c>
      <c r="B6042" s="26">
        <v>41897</v>
      </c>
    </row>
    <row r="6043" spans="1:3">
      <c r="A6043" s="26" t="s">
        <v>9056</v>
      </c>
      <c r="B6043" s="26">
        <v>41897</v>
      </c>
    </row>
    <row r="6044" spans="1:3">
      <c r="A6044" s="26" t="s">
        <v>9057</v>
      </c>
      <c r="B6044" s="26">
        <v>41897</v>
      </c>
      <c r="C6044" s="26">
        <v>400</v>
      </c>
    </row>
    <row r="6045" spans="1:3">
      <c r="A6045" s="26" t="s">
        <v>9058</v>
      </c>
      <c r="B6045" s="26">
        <v>41897</v>
      </c>
    </row>
    <row r="6046" spans="1:3">
      <c r="A6046" s="26" t="s">
        <v>9059</v>
      </c>
      <c r="B6046" s="26">
        <v>41897</v>
      </c>
    </row>
    <row r="6047" spans="1:3">
      <c r="A6047" s="26" t="s">
        <v>9060</v>
      </c>
      <c r="B6047" s="26">
        <v>41897</v>
      </c>
    </row>
    <row r="6048" spans="1:3">
      <c r="A6048" s="26" t="s">
        <v>9061</v>
      </c>
      <c r="B6048" s="26">
        <v>41897</v>
      </c>
    </row>
    <row r="6049" spans="1:3">
      <c r="A6049" s="26" t="s">
        <v>9062</v>
      </c>
      <c r="B6049" s="26">
        <v>41897</v>
      </c>
    </row>
    <row r="6050" spans="1:3">
      <c r="A6050" s="26" t="s">
        <v>9063</v>
      </c>
      <c r="B6050" s="26">
        <v>41897</v>
      </c>
    </row>
    <row r="6051" spans="1:3">
      <c r="A6051" s="26" t="s">
        <v>9064</v>
      </c>
      <c r="B6051" s="26">
        <v>41897</v>
      </c>
    </row>
    <row r="6052" spans="1:3">
      <c r="A6052" s="26" t="s">
        <v>9065</v>
      </c>
      <c r="B6052" s="26">
        <v>41897</v>
      </c>
    </row>
    <row r="6053" spans="1:3">
      <c r="A6053" s="26" t="s">
        <v>9066</v>
      </c>
      <c r="B6053" s="26">
        <v>41897</v>
      </c>
    </row>
    <row r="6054" spans="1:3">
      <c r="A6054" s="26" t="s">
        <v>9067</v>
      </c>
      <c r="B6054" s="26">
        <v>41897</v>
      </c>
    </row>
    <row r="6055" spans="1:3">
      <c r="A6055" s="26" t="s">
        <v>9068</v>
      </c>
      <c r="B6055" s="26">
        <v>41897</v>
      </c>
      <c r="C6055" s="26">
        <v>600</v>
      </c>
    </row>
    <row r="6056" spans="1:3">
      <c r="A6056" s="26" t="s">
        <v>9069</v>
      </c>
      <c r="B6056" s="26">
        <v>41897</v>
      </c>
    </row>
    <row r="6057" spans="1:3">
      <c r="A6057" s="26" t="s">
        <v>9070</v>
      </c>
      <c r="B6057" s="26">
        <v>41897</v>
      </c>
    </row>
    <row r="6058" spans="1:3">
      <c r="A6058" s="26" t="s">
        <v>9071</v>
      </c>
      <c r="B6058" s="26">
        <v>41897</v>
      </c>
    </row>
    <row r="6059" spans="1:3">
      <c r="A6059" s="26" t="s">
        <v>9072</v>
      </c>
      <c r="B6059" s="26">
        <v>41897</v>
      </c>
    </row>
    <row r="6060" spans="1:3">
      <c r="A6060" s="26" t="s">
        <v>9073</v>
      </c>
      <c r="B6060" s="26">
        <v>41897</v>
      </c>
    </row>
    <row r="6061" spans="1:3">
      <c r="A6061" s="26" t="s">
        <v>9074</v>
      </c>
      <c r="B6061" s="26">
        <v>41897</v>
      </c>
    </row>
    <row r="6062" spans="1:3">
      <c r="A6062" s="26" t="s">
        <v>9075</v>
      </c>
      <c r="B6062" s="26">
        <v>41897</v>
      </c>
    </row>
    <row r="6063" spans="1:3">
      <c r="A6063" s="26" t="s">
        <v>9076</v>
      </c>
      <c r="B6063" s="26">
        <v>41897</v>
      </c>
    </row>
    <row r="6064" spans="1:3">
      <c r="A6064" s="26" t="s">
        <v>9077</v>
      </c>
      <c r="B6064" s="26">
        <v>41897</v>
      </c>
    </row>
    <row r="6065" spans="1:3">
      <c r="A6065" s="26" t="s">
        <v>9078</v>
      </c>
      <c r="B6065" s="26">
        <v>41897</v>
      </c>
    </row>
    <row r="6066" spans="1:3">
      <c r="A6066" s="26" t="s">
        <v>9079</v>
      </c>
      <c r="B6066" s="26">
        <v>41897</v>
      </c>
      <c r="C6066" s="26">
        <v>500</v>
      </c>
    </row>
    <row r="6067" spans="1:3">
      <c r="A6067" s="26" t="s">
        <v>9080</v>
      </c>
      <c r="B6067" s="26">
        <v>41897</v>
      </c>
    </row>
    <row r="6068" spans="1:3">
      <c r="A6068" s="26" t="s">
        <v>9081</v>
      </c>
      <c r="B6068" s="26">
        <v>41897</v>
      </c>
    </row>
    <row r="6069" spans="1:3">
      <c r="A6069" s="26" t="s">
        <v>9082</v>
      </c>
      <c r="B6069" s="26">
        <v>41897</v>
      </c>
    </row>
    <row r="6070" spans="1:3">
      <c r="A6070" s="26" t="s">
        <v>9083</v>
      </c>
      <c r="B6070" s="26">
        <v>41897</v>
      </c>
    </row>
    <row r="6071" spans="1:3">
      <c r="A6071" s="26" t="s">
        <v>9084</v>
      </c>
      <c r="B6071" s="26">
        <v>41897</v>
      </c>
    </row>
    <row r="6072" spans="1:3">
      <c r="A6072" s="26" t="s">
        <v>9085</v>
      </c>
      <c r="B6072" s="26">
        <v>41897</v>
      </c>
    </row>
    <row r="6073" spans="1:3">
      <c r="A6073" s="26" t="s">
        <v>9086</v>
      </c>
      <c r="B6073" s="26">
        <v>41897</v>
      </c>
    </row>
    <row r="6074" spans="1:3">
      <c r="A6074" s="26" t="s">
        <v>9087</v>
      </c>
      <c r="B6074" s="26">
        <v>41897</v>
      </c>
    </row>
    <row r="6075" spans="1:3">
      <c r="A6075" s="26" t="s">
        <v>9088</v>
      </c>
      <c r="B6075" s="26">
        <v>41897</v>
      </c>
    </row>
    <row r="6076" spans="1:3">
      <c r="A6076" s="26" t="s">
        <v>9089</v>
      </c>
      <c r="B6076" s="26">
        <v>41897</v>
      </c>
    </row>
    <row r="6077" spans="1:3">
      <c r="A6077" s="26" t="s">
        <v>9090</v>
      </c>
      <c r="B6077" s="26">
        <v>41897</v>
      </c>
      <c r="C6077" s="26">
        <v>499</v>
      </c>
    </row>
    <row r="6078" spans="1:3">
      <c r="A6078" s="26" t="s">
        <v>9091</v>
      </c>
      <c r="B6078" s="26">
        <v>41897</v>
      </c>
    </row>
    <row r="6079" spans="1:3">
      <c r="A6079" s="26" t="s">
        <v>9092</v>
      </c>
      <c r="B6079" s="26">
        <v>41897</v>
      </c>
    </row>
    <row r="6080" spans="1:3">
      <c r="A6080" s="26" t="s">
        <v>9093</v>
      </c>
      <c r="B6080" s="26">
        <v>41897</v>
      </c>
    </row>
    <row r="6081" spans="1:3">
      <c r="A6081" s="26" t="s">
        <v>9094</v>
      </c>
      <c r="B6081" s="26">
        <v>41897</v>
      </c>
    </row>
    <row r="6082" spans="1:3">
      <c r="A6082" s="26" t="s">
        <v>9095</v>
      </c>
      <c r="B6082" s="26">
        <v>41897</v>
      </c>
    </row>
    <row r="6083" spans="1:3">
      <c r="A6083" s="26" t="s">
        <v>9096</v>
      </c>
      <c r="B6083" s="26">
        <v>41897</v>
      </c>
    </row>
    <row r="6084" spans="1:3">
      <c r="A6084" s="26" t="s">
        <v>9097</v>
      </c>
      <c r="B6084" s="26">
        <v>41897</v>
      </c>
    </row>
    <row r="6085" spans="1:3">
      <c r="A6085" s="26" t="s">
        <v>9098</v>
      </c>
      <c r="B6085" s="26">
        <v>41897</v>
      </c>
    </row>
    <row r="6086" spans="1:3">
      <c r="A6086" s="26" t="s">
        <v>9099</v>
      </c>
      <c r="B6086" s="26">
        <v>41897</v>
      </c>
    </row>
    <row r="6087" spans="1:3">
      <c r="A6087" s="26" t="s">
        <v>9100</v>
      </c>
      <c r="B6087" s="26">
        <v>41897</v>
      </c>
    </row>
    <row r="6088" spans="1:3">
      <c r="A6088" s="26" t="s">
        <v>9101</v>
      </c>
      <c r="B6088" s="26">
        <v>41897</v>
      </c>
    </row>
    <row r="6089" spans="1:3">
      <c r="A6089" s="26" t="s">
        <v>9102</v>
      </c>
      <c r="B6089" s="26">
        <v>41897</v>
      </c>
    </row>
    <row r="6090" spans="1:3">
      <c r="A6090" s="26" t="s">
        <v>9103</v>
      </c>
      <c r="B6090" s="26">
        <v>41897</v>
      </c>
      <c r="C6090" s="26">
        <v>800</v>
      </c>
    </row>
    <row r="6091" spans="1:3">
      <c r="A6091" s="26" t="s">
        <v>9104</v>
      </c>
      <c r="B6091" s="26">
        <v>41897</v>
      </c>
      <c r="C6091" s="26">
        <v>400</v>
      </c>
    </row>
    <row r="6092" spans="1:3">
      <c r="A6092" s="26" t="s">
        <v>9105</v>
      </c>
      <c r="B6092" s="26">
        <v>41897</v>
      </c>
    </row>
    <row r="6093" spans="1:3">
      <c r="A6093" s="26" t="s">
        <v>9106</v>
      </c>
      <c r="B6093" s="26">
        <v>41897</v>
      </c>
    </row>
    <row r="6094" spans="1:3">
      <c r="A6094" s="26" t="s">
        <v>9107</v>
      </c>
      <c r="B6094" s="26">
        <v>41897</v>
      </c>
    </row>
    <row r="6095" spans="1:3">
      <c r="A6095" s="26" t="s">
        <v>9108</v>
      </c>
      <c r="B6095" s="26">
        <v>41897</v>
      </c>
    </row>
    <row r="6096" spans="1:3">
      <c r="A6096" s="26" t="s">
        <v>9109</v>
      </c>
      <c r="B6096" s="26">
        <v>41897</v>
      </c>
    </row>
    <row r="6097" spans="1:3">
      <c r="A6097" s="26" t="s">
        <v>9110</v>
      </c>
      <c r="B6097" s="26">
        <v>41897</v>
      </c>
    </row>
    <row r="6098" spans="1:3">
      <c r="A6098" s="26" t="s">
        <v>9111</v>
      </c>
      <c r="B6098" s="26">
        <v>41897</v>
      </c>
    </row>
    <row r="6099" spans="1:3">
      <c r="A6099" s="26" t="s">
        <v>9112</v>
      </c>
      <c r="B6099" s="26">
        <v>41897</v>
      </c>
      <c r="C6099" s="26">
        <v>800</v>
      </c>
    </row>
    <row r="6100" spans="1:3">
      <c r="A6100" s="26" t="s">
        <v>9113</v>
      </c>
      <c r="B6100" s="26">
        <v>41897</v>
      </c>
    </row>
    <row r="6101" spans="1:3">
      <c r="A6101" s="26" t="s">
        <v>9114</v>
      </c>
      <c r="B6101" s="26">
        <v>41897</v>
      </c>
    </row>
    <row r="6102" spans="1:3">
      <c r="A6102" s="26" t="s">
        <v>9115</v>
      </c>
      <c r="B6102" s="26">
        <v>41897</v>
      </c>
    </row>
    <row r="6103" spans="1:3">
      <c r="A6103" s="26" t="s">
        <v>9116</v>
      </c>
      <c r="B6103" s="26">
        <v>41897</v>
      </c>
    </row>
    <row r="6104" spans="1:3">
      <c r="A6104" s="26" t="s">
        <v>9117</v>
      </c>
      <c r="B6104" s="26">
        <v>41897</v>
      </c>
    </row>
    <row r="6105" spans="1:3">
      <c r="A6105" s="26" t="s">
        <v>9118</v>
      </c>
      <c r="B6105" s="26">
        <v>41897</v>
      </c>
    </row>
    <row r="6106" spans="1:3">
      <c r="A6106" s="26" t="s">
        <v>9119</v>
      </c>
      <c r="B6106" s="26">
        <v>41897</v>
      </c>
    </row>
    <row r="6107" spans="1:3">
      <c r="A6107" s="26" t="s">
        <v>9120</v>
      </c>
      <c r="B6107" s="26">
        <v>41897</v>
      </c>
    </row>
    <row r="6108" spans="1:3">
      <c r="A6108" s="26" t="s">
        <v>9121</v>
      </c>
      <c r="B6108" s="26">
        <v>41897</v>
      </c>
    </row>
    <row r="6109" spans="1:3">
      <c r="A6109" s="26" t="s">
        <v>9122</v>
      </c>
      <c r="B6109" s="26">
        <v>41897</v>
      </c>
    </row>
    <row r="6110" spans="1:3">
      <c r="A6110" s="26" t="s">
        <v>9123</v>
      </c>
      <c r="B6110" s="26">
        <v>41897</v>
      </c>
    </row>
    <row r="6111" spans="1:3">
      <c r="A6111" s="26" t="s">
        <v>9124</v>
      </c>
      <c r="B6111" s="26">
        <v>41897</v>
      </c>
    </row>
    <row r="6112" spans="1:3">
      <c r="A6112" s="26" t="s">
        <v>9125</v>
      </c>
      <c r="B6112" s="26">
        <v>41897</v>
      </c>
      <c r="C6112" s="26">
        <v>1000</v>
      </c>
    </row>
    <row r="6113" spans="1:3">
      <c r="A6113" s="26" t="s">
        <v>9126</v>
      </c>
      <c r="B6113" s="26">
        <v>41897</v>
      </c>
      <c r="C6113" s="26">
        <v>500</v>
      </c>
    </row>
    <row r="6114" spans="1:3">
      <c r="A6114" s="26" t="s">
        <v>9127</v>
      </c>
      <c r="B6114" s="26">
        <v>41897</v>
      </c>
    </row>
    <row r="6115" spans="1:3">
      <c r="A6115" s="26" t="s">
        <v>9128</v>
      </c>
      <c r="B6115" s="26">
        <v>41897</v>
      </c>
    </row>
    <row r="6116" spans="1:3">
      <c r="A6116" s="26" t="s">
        <v>9129</v>
      </c>
      <c r="B6116" s="26">
        <v>41897</v>
      </c>
    </row>
    <row r="6117" spans="1:3">
      <c r="A6117" s="26" t="s">
        <v>9130</v>
      </c>
      <c r="B6117" s="26">
        <v>41897</v>
      </c>
    </row>
    <row r="6118" spans="1:3">
      <c r="A6118" s="26" t="s">
        <v>9131</v>
      </c>
      <c r="B6118" s="26">
        <v>41897</v>
      </c>
    </row>
    <row r="6119" spans="1:3">
      <c r="A6119" s="26" t="s">
        <v>9132</v>
      </c>
      <c r="B6119" s="26">
        <v>41897</v>
      </c>
    </row>
    <row r="6120" spans="1:3">
      <c r="A6120" s="26" t="s">
        <v>9133</v>
      </c>
      <c r="B6120" s="26">
        <v>41897</v>
      </c>
    </row>
    <row r="6121" spans="1:3">
      <c r="A6121" s="26" t="s">
        <v>9134</v>
      </c>
      <c r="B6121" s="26">
        <v>41897</v>
      </c>
      <c r="C6121" s="26">
        <v>70</v>
      </c>
    </row>
    <row r="6122" spans="1:3">
      <c r="A6122" s="26" t="s">
        <v>9135</v>
      </c>
      <c r="B6122" s="26">
        <v>41897</v>
      </c>
    </row>
    <row r="6123" spans="1:3">
      <c r="A6123" s="26" t="s">
        <v>9136</v>
      </c>
      <c r="B6123" s="26">
        <v>41897</v>
      </c>
    </row>
    <row r="6124" spans="1:3">
      <c r="A6124" s="26" t="s">
        <v>9137</v>
      </c>
      <c r="B6124" s="26">
        <v>41897</v>
      </c>
    </row>
    <row r="6125" spans="1:3">
      <c r="A6125" s="26" t="s">
        <v>9138</v>
      </c>
      <c r="B6125" s="26">
        <v>41897</v>
      </c>
    </row>
    <row r="6126" spans="1:3">
      <c r="A6126" s="26" t="s">
        <v>9139</v>
      </c>
      <c r="B6126" s="26">
        <v>41897</v>
      </c>
    </row>
    <row r="6127" spans="1:3">
      <c r="A6127" s="26" t="s">
        <v>9140</v>
      </c>
      <c r="B6127" s="26">
        <v>41897</v>
      </c>
    </row>
    <row r="6128" spans="1:3">
      <c r="A6128" s="26" t="s">
        <v>9141</v>
      </c>
      <c r="B6128" s="26">
        <v>41897</v>
      </c>
    </row>
    <row r="6129" spans="1:3">
      <c r="A6129" s="26" t="s">
        <v>9142</v>
      </c>
      <c r="B6129" s="26">
        <v>41897</v>
      </c>
    </row>
    <row r="6130" spans="1:3">
      <c r="A6130" s="26" t="s">
        <v>9143</v>
      </c>
      <c r="B6130" s="26">
        <v>41897</v>
      </c>
    </row>
    <row r="6131" spans="1:3">
      <c r="A6131" s="26" t="s">
        <v>9144</v>
      </c>
      <c r="B6131" s="26">
        <v>41897</v>
      </c>
    </row>
    <row r="6132" spans="1:3">
      <c r="A6132" s="26" t="s">
        <v>9145</v>
      </c>
      <c r="B6132" s="26">
        <v>41897</v>
      </c>
      <c r="C6132" s="26">
        <v>70</v>
      </c>
    </row>
    <row r="6133" spans="1:3">
      <c r="A6133" s="26" t="s">
        <v>9146</v>
      </c>
      <c r="B6133" s="26">
        <v>41897</v>
      </c>
    </row>
    <row r="6134" spans="1:3">
      <c r="A6134" s="26" t="s">
        <v>9147</v>
      </c>
      <c r="B6134" s="26">
        <v>41897</v>
      </c>
    </row>
    <row r="6135" spans="1:3">
      <c r="A6135" s="26" t="s">
        <v>9148</v>
      </c>
      <c r="B6135" s="26">
        <v>41897</v>
      </c>
    </row>
    <row r="6136" spans="1:3">
      <c r="A6136" s="26" t="s">
        <v>9149</v>
      </c>
      <c r="B6136" s="26">
        <v>41897</v>
      </c>
    </row>
    <row r="6137" spans="1:3">
      <c r="A6137" s="26" t="s">
        <v>9150</v>
      </c>
      <c r="B6137" s="26">
        <v>41897</v>
      </c>
    </row>
    <row r="6138" spans="1:3">
      <c r="A6138" s="26" t="s">
        <v>9151</v>
      </c>
      <c r="B6138" s="26">
        <v>41897</v>
      </c>
    </row>
    <row r="6139" spans="1:3">
      <c r="A6139" s="26" t="s">
        <v>9152</v>
      </c>
      <c r="B6139" s="26">
        <v>41897</v>
      </c>
    </row>
    <row r="6140" spans="1:3">
      <c r="A6140" s="26" t="s">
        <v>9153</v>
      </c>
      <c r="B6140" s="26">
        <v>41897</v>
      </c>
    </row>
    <row r="6141" spans="1:3">
      <c r="A6141" s="26" t="s">
        <v>9154</v>
      </c>
      <c r="B6141" s="26">
        <v>41897</v>
      </c>
    </row>
    <row r="6142" spans="1:3">
      <c r="A6142" s="26" t="s">
        <v>9155</v>
      </c>
      <c r="B6142" s="26">
        <v>41897</v>
      </c>
    </row>
    <row r="6143" spans="1:3">
      <c r="A6143" s="26" t="s">
        <v>9156</v>
      </c>
      <c r="B6143" s="26">
        <v>41897</v>
      </c>
      <c r="C6143" s="26">
        <v>20</v>
      </c>
    </row>
    <row r="6144" spans="1:3">
      <c r="A6144" s="26" t="s">
        <v>9157</v>
      </c>
      <c r="B6144" s="26">
        <v>41897</v>
      </c>
    </row>
    <row r="6145" spans="1:3">
      <c r="A6145" s="26" t="s">
        <v>9158</v>
      </c>
      <c r="B6145" s="26">
        <v>41897</v>
      </c>
    </row>
    <row r="6146" spans="1:3">
      <c r="A6146" s="26" t="s">
        <v>9159</v>
      </c>
      <c r="B6146" s="26">
        <v>41897</v>
      </c>
    </row>
    <row r="6147" spans="1:3">
      <c r="A6147" s="26" t="s">
        <v>9160</v>
      </c>
      <c r="B6147" s="26">
        <v>41897</v>
      </c>
    </row>
    <row r="6148" spans="1:3">
      <c r="A6148" s="26" t="s">
        <v>9161</v>
      </c>
      <c r="B6148" s="26">
        <v>41897</v>
      </c>
    </row>
    <row r="6149" spans="1:3">
      <c r="A6149" s="26" t="s">
        <v>9162</v>
      </c>
      <c r="B6149" s="26">
        <v>41897</v>
      </c>
    </row>
    <row r="6150" spans="1:3">
      <c r="A6150" s="26" t="s">
        <v>9163</v>
      </c>
      <c r="B6150" s="26">
        <v>41897</v>
      </c>
    </row>
    <row r="6151" spans="1:3">
      <c r="A6151" s="26" t="s">
        <v>9164</v>
      </c>
      <c r="B6151" s="26">
        <v>41897</v>
      </c>
    </row>
    <row r="6152" spans="1:3">
      <c r="A6152" s="26" t="s">
        <v>9165</v>
      </c>
      <c r="B6152" s="26">
        <v>41897</v>
      </c>
    </row>
    <row r="6153" spans="1:3">
      <c r="A6153" s="26" t="s">
        <v>9166</v>
      </c>
      <c r="B6153" s="26">
        <v>41897</v>
      </c>
    </row>
    <row r="6154" spans="1:3">
      <c r="A6154" s="26" t="s">
        <v>9167</v>
      </c>
      <c r="B6154" s="26">
        <v>41897</v>
      </c>
      <c r="C6154" s="26">
        <v>149</v>
      </c>
    </row>
    <row r="6155" spans="1:3">
      <c r="A6155" s="26" t="s">
        <v>9168</v>
      </c>
      <c r="B6155" s="26">
        <v>41897</v>
      </c>
    </row>
    <row r="6156" spans="1:3">
      <c r="A6156" s="26" t="s">
        <v>9169</v>
      </c>
      <c r="B6156" s="26">
        <v>41897</v>
      </c>
    </row>
    <row r="6157" spans="1:3">
      <c r="A6157" s="26" t="s">
        <v>9170</v>
      </c>
      <c r="B6157" s="26">
        <v>41897</v>
      </c>
    </row>
    <row r="6158" spans="1:3">
      <c r="A6158" s="26" t="s">
        <v>9171</v>
      </c>
      <c r="B6158" s="26">
        <v>41897</v>
      </c>
    </row>
    <row r="6159" spans="1:3">
      <c r="A6159" s="26" t="s">
        <v>9172</v>
      </c>
      <c r="B6159" s="26">
        <v>41897</v>
      </c>
    </row>
    <row r="6160" spans="1:3">
      <c r="A6160" s="26" t="s">
        <v>9173</v>
      </c>
      <c r="B6160" s="26">
        <v>41897</v>
      </c>
    </row>
    <row r="6161" spans="1:3">
      <c r="A6161" s="26" t="s">
        <v>9174</v>
      </c>
      <c r="B6161" s="26">
        <v>41897</v>
      </c>
    </row>
    <row r="6162" spans="1:3">
      <c r="A6162" s="26" t="s">
        <v>9175</v>
      </c>
      <c r="B6162" s="26">
        <v>41897</v>
      </c>
    </row>
    <row r="6163" spans="1:3">
      <c r="A6163" s="26" t="s">
        <v>9176</v>
      </c>
      <c r="B6163" s="26">
        <v>41897</v>
      </c>
    </row>
    <row r="6164" spans="1:3">
      <c r="A6164" s="26" t="s">
        <v>9177</v>
      </c>
      <c r="B6164" s="26">
        <v>41897</v>
      </c>
    </row>
    <row r="6165" spans="1:3">
      <c r="A6165" s="26" t="s">
        <v>9178</v>
      </c>
      <c r="B6165" s="26">
        <v>41897</v>
      </c>
      <c r="C6165" s="26">
        <v>28</v>
      </c>
    </row>
    <row r="6166" spans="1:3">
      <c r="A6166" s="26" t="s">
        <v>9179</v>
      </c>
      <c r="B6166" s="26">
        <v>41897</v>
      </c>
    </row>
    <row r="6167" spans="1:3">
      <c r="A6167" s="26" t="s">
        <v>9180</v>
      </c>
      <c r="B6167" s="26">
        <v>41897</v>
      </c>
    </row>
    <row r="6168" spans="1:3">
      <c r="A6168" s="26" t="s">
        <v>9181</v>
      </c>
      <c r="B6168" s="26">
        <v>41897</v>
      </c>
    </row>
    <row r="6169" spans="1:3">
      <c r="A6169" s="26" t="s">
        <v>9182</v>
      </c>
      <c r="B6169" s="26">
        <v>41897</v>
      </c>
    </row>
    <row r="6170" spans="1:3">
      <c r="A6170" s="26" t="s">
        <v>9183</v>
      </c>
      <c r="B6170" s="26">
        <v>41897</v>
      </c>
    </row>
    <row r="6171" spans="1:3">
      <c r="A6171" s="26" t="s">
        <v>9184</v>
      </c>
      <c r="B6171" s="26">
        <v>41897</v>
      </c>
    </row>
    <row r="6172" spans="1:3">
      <c r="A6172" s="26" t="s">
        <v>9185</v>
      </c>
      <c r="B6172" s="26">
        <v>41897</v>
      </c>
    </row>
    <row r="6173" spans="1:3">
      <c r="A6173" s="26" t="s">
        <v>9186</v>
      </c>
      <c r="B6173" s="26">
        <v>41897</v>
      </c>
    </row>
    <row r="6174" spans="1:3">
      <c r="A6174" s="26" t="s">
        <v>9187</v>
      </c>
      <c r="B6174" s="26">
        <v>41897</v>
      </c>
    </row>
    <row r="6175" spans="1:3">
      <c r="A6175" s="26" t="s">
        <v>9188</v>
      </c>
      <c r="B6175" s="26">
        <v>41897</v>
      </c>
    </row>
    <row r="6176" spans="1:3">
      <c r="A6176" s="26" t="s">
        <v>9189</v>
      </c>
      <c r="B6176" s="26">
        <v>41897</v>
      </c>
      <c r="C6176" s="26">
        <v>200</v>
      </c>
    </row>
    <row r="6177" spans="1:3">
      <c r="A6177" s="26" t="s">
        <v>9190</v>
      </c>
      <c r="B6177" s="26">
        <v>41897</v>
      </c>
    </row>
    <row r="6178" spans="1:3">
      <c r="A6178" s="26" t="s">
        <v>9191</v>
      </c>
      <c r="B6178" s="26">
        <v>41897</v>
      </c>
    </row>
    <row r="6179" spans="1:3">
      <c r="A6179" s="26" t="s">
        <v>9192</v>
      </c>
      <c r="B6179" s="26">
        <v>41897</v>
      </c>
    </row>
    <row r="6180" spans="1:3">
      <c r="A6180" s="26" t="s">
        <v>9193</v>
      </c>
      <c r="B6180" s="26">
        <v>41897</v>
      </c>
    </row>
    <row r="6181" spans="1:3">
      <c r="A6181" s="26" t="s">
        <v>9194</v>
      </c>
      <c r="B6181" s="26">
        <v>41897</v>
      </c>
    </row>
    <row r="6182" spans="1:3">
      <c r="A6182" s="26" t="s">
        <v>9195</v>
      </c>
      <c r="B6182" s="26">
        <v>41897</v>
      </c>
    </row>
    <row r="6183" spans="1:3">
      <c r="A6183" s="26" t="s">
        <v>9196</v>
      </c>
      <c r="B6183" s="26">
        <v>41897</v>
      </c>
    </row>
    <row r="6184" spans="1:3">
      <c r="A6184" s="26" t="s">
        <v>9197</v>
      </c>
      <c r="B6184" s="26">
        <v>41897</v>
      </c>
    </row>
    <row r="6185" spans="1:3">
      <c r="A6185" s="26" t="s">
        <v>9198</v>
      </c>
      <c r="B6185" s="26">
        <v>41897</v>
      </c>
    </row>
    <row r="6186" spans="1:3">
      <c r="A6186" s="26" t="s">
        <v>9199</v>
      </c>
      <c r="B6186" s="26">
        <v>41897</v>
      </c>
    </row>
    <row r="6187" spans="1:3">
      <c r="A6187" s="26" t="s">
        <v>9200</v>
      </c>
      <c r="B6187" s="26">
        <v>41897</v>
      </c>
      <c r="C6187" s="26">
        <v>1500</v>
      </c>
    </row>
    <row r="6188" spans="1:3">
      <c r="A6188" s="26" t="s">
        <v>9201</v>
      </c>
      <c r="B6188" s="26">
        <v>41897</v>
      </c>
    </row>
    <row r="6189" spans="1:3">
      <c r="A6189" s="26" t="s">
        <v>9202</v>
      </c>
      <c r="B6189" s="26">
        <v>41897</v>
      </c>
    </row>
    <row r="6190" spans="1:3">
      <c r="A6190" s="26" t="s">
        <v>9203</v>
      </c>
      <c r="B6190" s="26">
        <v>41897</v>
      </c>
    </row>
    <row r="6191" spans="1:3">
      <c r="A6191" s="26" t="s">
        <v>9204</v>
      </c>
      <c r="B6191" s="26">
        <v>41897</v>
      </c>
    </row>
    <row r="6192" spans="1:3">
      <c r="A6192" s="26" t="s">
        <v>9205</v>
      </c>
      <c r="B6192" s="26">
        <v>41897</v>
      </c>
    </row>
    <row r="6193" spans="1:3">
      <c r="A6193" s="26" t="s">
        <v>9206</v>
      </c>
      <c r="B6193" s="26">
        <v>41897</v>
      </c>
    </row>
    <row r="6194" spans="1:3">
      <c r="A6194" s="26" t="s">
        <v>9207</v>
      </c>
      <c r="B6194" s="26">
        <v>41897</v>
      </c>
    </row>
    <row r="6195" spans="1:3">
      <c r="A6195" s="26" t="s">
        <v>9208</v>
      </c>
      <c r="B6195" s="26">
        <v>41897</v>
      </c>
    </row>
    <row r="6196" spans="1:3">
      <c r="A6196" s="26" t="s">
        <v>9209</v>
      </c>
      <c r="B6196" s="26">
        <v>41897</v>
      </c>
    </row>
    <row r="6197" spans="1:3">
      <c r="A6197" s="26" t="s">
        <v>9210</v>
      </c>
      <c r="B6197" s="26">
        <v>41897</v>
      </c>
    </row>
    <row r="6198" spans="1:3">
      <c r="A6198" s="26" t="s">
        <v>9211</v>
      </c>
      <c r="B6198" s="26">
        <v>41897</v>
      </c>
      <c r="C6198" s="26">
        <v>1200</v>
      </c>
    </row>
    <row r="6199" spans="1:3">
      <c r="A6199" s="26" t="s">
        <v>9212</v>
      </c>
      <c r="B6199" s="26">
        <v>41897</v>
      </c>
    </row>
    <row r="6200" spans="1:3">
      <c r="A6200" s="26" t="s">
        <v>9213</v>
      </c>
      <c r="B6200" s="26">
        <v>41897</v>
      </c>
    </row>
    <row r="6201" spans="1:3">
      <c r="A6201" s="26" t="s">
        <v>9214</v>
      </c>
      <c r="B6201" s="26">
        <v>41897</v>
      </c>
    </row>
    <row r="6202" spans="1:3">
      <c r="A6202" s="26" t="s">
        <v>9215</v>
      </c>
      <c r="B6202" s="26">
        <v>41897</v>
      </c>
    </row>
    <row r="6203" spans="1:3">
      <c r="A6203" s="26" t="s">
        <v>9216</v>
      </c>
      <c r="B6203" s="26">
        <v>41897</v>
      </c>
    </row>
    <row r="6204" spans="1:3">
      <c r="A6204" s="26" t="s">
        <v>9217</v>
      </c>
      <c r="B6204" s="26">
        <v>41897</v>
      </c>
    </row>
    <row r="6205" spans="1:3">
      <c r="A6205" s="26" t="s">
        <v>9218</v>
      </c>
      <c r="B6205" s="26">
        <v>41897</v>
      </c>
    </row>
    <row r="6206" spans="1:3">
      <c r="A6206" s="26" t="s">
        <v>9219</v>
      </c>
      <c r="B6206" s="26">
        <v>41897</v>
      </c>
    </row>
    <row r="6207" spans="1:3">
      <c r="A6207" s="26" t="s">
        <v>9220</v>
      </c>
      <c r="B6207" s="26">
        <v>41897</v>
      </c>
    </row>
    <row r="6208" spans="1:3">
      <c r="A6208" s="26" t="s">
        <v>9221</v>
      </c>
      <c r="B6208" s="26">
        <v>41897</v>
      </c>
    </row>
    <row r="6209" spans="1:3">
      <c r="A6209" s="26" t="s">
        <v>9222</v>
      </c>
      <c r="B6209" s="26">
        <v>41897</v>
      </c>
      <c r="C6209" s="26">
        <v>2000</v>
      </c>
    </row>
    <row r="6210" spans="1:3">
      <c r="A6210" s="26" t="s">
        <v>9223</v>
      </c>
      <c r="B6210" s="26">
        <v>41897</v>
      </c>
    </row>
    <row r="6211" spans="1:3">
      <c r="A6211" s="26" t="s">
        <v>9224</v>
      </c>
      <c r="B6211" s="26">
        <v>41897</v>
      </c>
    </row>
    <row r="6212" spans="1:3">
      <c r="A6212" s="26" t="s">
        <v>9225</v>
      </c>
      <c r="B6212" s="26">
        <v>41897</v>
      </c>
    </row>
    <row r="6213" spans="1:3">
      <c r="A6213" s="26" t="s">
        <v>9226</v>
      </c>
      <c r="B6213" s="26">
        <v>41897</v>
      </c>
    </row>
    <row r="6214" spans="1:3">
      <c r="A6214" s="26" t="s">
        <v>9227</v>
      </c>
      <c r="B6214" s="26">
        <v>41897</v>
      </c>
    </row>
    <row r="6215" spans="1:3">
      <c r="A6215" s="26" t="s">
        <v>9228</v>
      </c>
      <c r="B6215" s="26">
        <v>41897</v>
      </c>
    </row>
    <row r="6216" spans="1:3">
      <c r="A6216" s="26" t="s">
        <v>9229</v>
      </c>
      <c r="B6216" s="26">
        <v>41897</v>
      </c>
    </row>
    <row r="6217" spans="1:3">
      <c r="A6217" s="26" t="s">
        <v>9230</v>
      </c>
      <c r="B6217" s="26">
        <v>41897</v>
      </c>
    </row>
    <row r="6218" spans="1:3">
      <c r="A6218" s="26" t="s">
        <v>9231</v>
      </c>
      <c r="B6218" s="26">
        <v>41897</v>
      </c>
    </row>
    <row r="6219" spans="1:3">
      <c r="A6219" s="26" t="s">
        <v>9232</v>
      </c>
      <c r="B6219" s="26">
        <v>41897</v>
      </c>
    </row>
    <row r="6220" spans="1:3">
      <c r="A6220" s="26" t="s">
        <v>9233</v>
      </c>
      <c r="B6220" s="26">
        <v>41898</v>
      </c>
      <c r="C6220" s="26">
        <v>200</v>
      </c>
    </row>
    <row r="6221" spans="1:3">
      <c r="A6221" s="26" t="s">
        <v>9234</v>
      </c>
      <c r="B6221" s="26">
        <v>41898</v>
      </c>
    </row>
    <row r="6222" spans="1:3">
      <c r="A6222" s="26" t="s">
        <v>9235</v>
      </c>
      <c r="B6222" s="26">
        <v>41898</v>
      </c>
    </row>
    <row r="6223" spans="1:3">
      <c r="A6223" s="26" t="s">
        <v>9236</v>
      </c>
      <c r="B6223" s="26">
        <v>41898</v>
      </c>
    </row>
    <row r="6224" spans="1:3">
      <c r="A6224" s="26" t="s">
        <v>9237</v>
      </c>
      <c r="B6224" s="26">
        <v>41898</v>
      </c>
    </row>
    <row r="6225" spans="1:3">
      <c r="A6225" s="26" t="s">
        <v>9238</v>
      </c>
      <c r="B6225" s="26">
        <v>41898</v>
      </c>
    </row>
    <row r="6226" spans="1:3">
      <c r="A6226" s="26" t="s">
        <v>9239</v>
      </c>
      <c r="B6226" s="26">
        <v>41898</v>
      </c>
    </row>
    <row r="6227" spans="1:3">
      <c r="A6227" s="26" t="s">
        <v>9240</v>
      </c>
      <c r="B6227" s="26">
        <v>41898</v>
      </c>
    </row>
    <row r="6228" spans="1:3">
      <c r="A6228" s="26" t="s">
        <v>9241</v>
      </c>
      <c r="B6228" s="26">
        <v>41898</v>
      </c>
    </row>
    <row r="6229" spans="1:3">
      <c r="A6229" s="26" t="s">
        <v>9242</v>
      </c>
      <c r="B6229" s="26">
        <v>41898</v>
      </c>
    </row>
    <row r="6230" spans="1:3">
      <c r="A6230" s="26" t="s">
        <v>9243</v>
      </c>
      <c r="B6230" s="26">
        <v>41898</v>
      </c>
    </row>
    <row r="6231" spans="1:3">
      <c r="A6231" s="26" t="s">
        <v>9244</v>
      </c>
      <c r="B6231" s="26">
        <v>41898</v>
      </c>
      <c r="C6231" s="26">
        <v>198</v>
      </c>
    </row>
    <row r="6232" spans="1:3">
      <c r="A6232" s="26" t="s">
        <v>9245</v>
      </c>
      <c r="B6232" s="26">
        <v>41898</v>
      </c>
    </row>
    <row r="6233" spans="1:3">
      <c r="A6233" s="26" t="s">
        <v>9246</v>
      </c>
      <c r="B6233" s="26">
        <v>41898</v>
      </c>
    </row>
    <row r="6234" spans="1:3">
      <c r="A6234" s="26" t="s">
        <v>9247</v>
      </c>
      <c r="B6234" s="26">
        <v>41898</v>
      </c>
    </row>
    <row r="6235" spans="1:3">
      <c r="A6235" s="26" t="s">
        <v>9248</v>
      </c>
      <c r="B6235" s="26">
        <v>41898</v>
      </c>
    </row>
    <row r="6236" spans="1:3">
      <c r="A6236" s="26" t="s">
        <v>9249</v>
      </c>
      <c r="B6236" s="26">
        <v>41898</v>
      </c>
    </row>
    <row r="6237" spans="1:3">
      <c r="A6237" s="26" t="s">
        <v>9250</v>
      </c>
      <c r="B6237" s="26">
        <v>41898</v>
      </c>
    </row>
    <row r="6238" spans="1:3">
      <c r="A6238" s="26" t="s">
        <v>9251</v>
      </c>
      <c r="B6238" s="26">
        <v>41898</v>
      </c>
    </row>
    <row r="6239" spans="1:3">
      <c r="A6239" s="26" t="s">
        <v>9252</v>
      </c>
      <c r="B6239" s="26">
        <v>41898</v>
      </c>
    </row>
    <row r="6240" spans="1:3">
      <c r="A6240" s="26" t="s">
        <v>9253</v>
      </c>
      <c r="B6240" s="26">
        <v>41898</v>
      </c>
    </row>
    <row r="6241" spans="1:3">
      <c r="A6241" s="26" t="s">
        <v>9254</v>
      </c>
      <c r="B6241" s="26">
        <v>41898</v>
      </c>
    </row>
    <row r="6242" spans="1:3">
      <c r="A6242" s="26" t="s">
        <v>9255</v>
      </c>
      <c r="B6242" s="26">
        <v>41898</v>
      </c>
      <c r="C6242" s="26">
        <v>200</v>
      </c>
    </row>
    <row r="6243" spans="1:3">
      <c r="A6243" s="26" t="s">
        <v>9256</v>
      </c>
      <c r="B6243" s="26">
        <v>41898</v>
      </c>
    </row>
    <row r="6244" spans="1:3">
      <c r="A6244" s="26" t="s">
        <v>9257</v>
      </c>
      <c r="B6244" s="26">
        <v>41898</v>
      </c>
    </row>
    <row r="6245" spans="1:3">
      <c r="A6245" s="26" t="s">
        <v>9258</v>
      </c>
      <c r="B6245" s="26">
        <v>41898</v>
      </c>
    </row>
    <row r="6246" spans="1:3">
      <c r="A6246" s="26" t="s">
        <v>9259</v>
      </c>
      <c r="B6246" s="26">
        <v>41898</v>
      </c>
    </row>
    <row r="6247" spans="1:3">
      <c r="A6247" s="26" t="s">
        <v>9260</v>
      </c>
      <c r="B6247" s="26">
        <v>41898</v>
      </c>
    </row>
    <row r="6248" spans="1:3">
      <c r="A6248" s="26" t="s">
        <v>9261</v>
      </c>
      <c r="B6248" s="26">
        <v>41898</v>
      </c>
    </row>
    <row r="6249" spans="1:3">
      <c r="A6249" s="26" t="s">
        <v>9262</v>
      </c>
      <c r="B6249" s="26">
        <v>41898</v>
      </c>
    </row>
    <row r="6250" spans="1:3">
      <c r="A6250" s="26" t="s">
        <v>9263</v>
      </c>
      <c r="B6250" s="26">
        <v>41898</v>
      </c>
    </row>
    <row r="6251" spans="1:3">
      <c r="A6251" s="26" t="s">
        <v>9264</v>
      </c>
      <c r="B6251" s="26">
        <v>41898</v>
      </c>
    </row>
    <row r="6252" spans="1:3">
      <c r="A6252" s="26" t="s">
        <v>9265</v>
      </c>
      <c r="B6252" s="26">
        <v>41898</v>
      </c>
    </row>
    <row r="6253" spans="1:3">
      <c r="A6253" s="26" t="s">
        <v>9266</v>
      </c>
      <c r="B6253" s="26">
        <v>41898</v>
      </c>
    </row>
    <row r="6254" spans="1:3">
      <c r="A6254" s="26" t="s">
        <v>9267</v>
      </c>
      <c r="B6254" s="26">
        <v>41898</v>
      </c>
    </row>
    <row r="6255" spans="1:3">
      <c r="A6255" s="26" t="s">
        <v>9268</v>
      </c>
      <c r="B6255" s="26">
        <v>41898</v>
      </c>
      <c r="C6255" s="26">
        <v>100</v>
      </c>
    </row>
    <row r="6256" spans="1:3">
      <c r="A6256" s="26" t="s">
        <v>9269</v>
      </c>
      <c r="B6256" s="26">
        <v>41898</v>
      </c>
    </row>
    <row r="6257" spans="1:3">
      <c r="A6257" s="26" t="s">
        <v>9270</v>
      </c>
      <c r="B6257" s="26">
        <v>41898</v>
      </c>
    </row>
    <row r="6258" spans="1:3">
      <c r="A6258" s="26" t="s">
        <v>9271</v>
      </c>
      <c r="B6258" s="26">
        <v>41898</v>
      </c>
    </row>
    <row r="6259" spans="1:3">
      <c r="A6259" s="26" t="s">
        <v>9272</v>
      </c>
      <c r="B6259" s="26">
        <v>41898</v>
      </c>
    </row>
    <row r="6260" spans="1:3">
      <c r="A6260" s="26" t="s">
        <v>9273</v>
      </c>
      <c r="B6260" s="26">
        <v>41898</v>
      </c>
    </row>
    <row r="6261" spans="1:3">
      <c r="A6261" s="26" t="s">
        <v>9274</v>
      </c>
      <c r="B6261" s="26">
        <v>41898</v>
      </c>
    </row>
    <row r="6262" spans="1:3">
      <c r="A6262" s="26" t="s">
        <v>9275</v>
      </c>
      <c r="B6262" s="26">
        <v>41898</v>
      </c>
    </row>
    <row r="6263" spans="1:3">
      <c r="A6263" s="26" t="s">
        <v>9276</v>
      </c>
      <c r="B6263" s="26">
        <v>41898</v>
      </c>
    </row>
    <row r="6264" spans="1:3">
      <c r="A6264" s="26" t="s">
        <v>9277</v>
      </c>
      <c r="B6264" s="26">
        <v>41898</v>
      </c>
      <c r="C6264" s="26">
        <v>600</v>
      </c>
    </row>
    <row r="6265" spans="1:3">
      <c r="A6265" s="26" t="s">
        <v>9278</v>
      </c>
      <c r="B6265" s="26">
        <v>41898</v>
      </c>
    </row>
    <row r="6266" spans="1:3">
      <c r="A6266" s="26" t="s">
        <v>9279</v>
      </c>
      <c r="B6266" s="26">
        <v>41898</v>
      </c>
    </row>
    <row r="6267" spans="1:3">
      <c r="A6267" s="26" t="s">
        <v>9280</v>
      </c>
      <c r="B6267" s="26">
        <v>41898</v>
      </c>
    </row>
    <row r="6268" spans="1:3">
      <c r="A6268" s="26" t="s">
        <v>9281</v>
      </c>
      <c r="B6268" s="26">
        <v>41898</v>
      </c>
    </row>
    <row r="6269" spans="1:3">
      <c r="A6269" s="26" t="s">
        <v>9282</v>
      </c>
      <c r="B6269" s="26">
        <v>41898</v>
      </c>
    </row>
    <row r="6270" spans="1:3">
      <c r="A6270" s="26" t="s">
        <v>9283</v>
      </c>
      <c r="B6270" s="26">
        <v>41898</v>
      </c>
    </row>
    <row r="6271" spans="1:3">
      <c r="A6271" s="26" t="s">
        <v>9284</v>
      </c>
      <c r="B6271" s="26">
        <v>41898</v>
      </c>
    </row>
    <row r="6272" spans="1:3">
      <c r="A6272" s="26" t="s">
        <v>9285</v>
      </c>
      <c r="B6272" s="26">
        <v>41898</v>
      </c>
    </row>
    <row r="6273" spans="1:3">
      <c r="A6273" s="26" t="s">
        <v>9286</v>
      </c>
      <c r="B6273" s="26">
        <v>41898</v>
      </c>
    </row>
    <row r="6274" spans="1:3">
      <c r="A6274" s="26" t="s">
        <v>9287</v>
      </c>
      <c r="B6274" s="26">
        <v>41898</v>
      </c>
    </row>
    <row r="6275" spans="1:3">
      <c r="A6275" s="26" t="s">
        <v>9288</v>
      </c>
      <c r="B6275" s="26">
        <v>41898</v>
      </c>
    </row>
    <row r="6276" spans="1:3">
      <c r="A6276" s="26" t="s">
        <v>9289</v>
      </c>
      <c r="B6276" s="26">
        <v>41898</v>
      </c>
    </row>
    <row r="6277" spans="1:3">
      <c r="A6277" s="26" t="s">
        <v>9290</v>
      </c>
      <c r="B6277" s="26">
        <v>41898</v>
      </c>
      <c r="C6277" s="26">
        <v>76</v>
      </c>
    </row>
    <row r="6278" spans="1:3">
      <c r="A6278" s="26" t="s">
        <v>9291</v>
      </c>
      <c r="B6278" s="26">
        <v>41898</v>
      </c>
    </row>
    <row r="6279" spans="1:3">
      <c r="A6279" s="26" t="s">
        <v>9292</v>
      </c>
      <c r="B6279" s="26">
        <v>41898</v>
      </c>
      <c r="C6279" s="26">
        <v>86</v>
      </c>
    </row>
    <row r="6280" spans="1:3">
      <c r="A6280" s="26" t="s">
        <v>9293</v>
      </c>
      <c r="B6280" s="26">
        <v>41898</v>
      </c>
    </row>
    <row r="6281" spans="1:3">
      <c r="A6281" s="26" t="s">
        <v>9294</v>
      </c>
      <c r="B6281" s="26">
        <v>41898</v>
      </c>
    </row>
    <row r="6282" spans="1:3">
      <c r="A6282" s="26" t="s">
        <v>9295</v>
      </c>
      <c r="B6282" s="26">
        <v>41898</v>
      </c>
    </row>
    <row r="6283" spans="1:3">
      <c r="A6283" s="26" t="s">
        <v>9296</v>
      </c>
      <c r="B6283" s="26">
        <v>41898</v>
      </c>
    </row>
    <row r="6284" spans="1:3">
      <c r="A6284" s="26" t="s">
        <v>9297</v>
      </c>
      <c r="B6284" s="26">
        <v>41898</v>
      </c>
    </row>
    <row r="6285" spans="1:3">
      <c r="A6285" s="26" t="s">
        <v>9298</v>
      </c>
      <c r="B6285" s="26">
        <v>41898</v>
      </c>
    </row>
    <row r="6286" spans="1:3">
      <c r="A6286" s="26" t="s">
        <v>9299</v>
      </c>
      <c r="B6286" s="26">
        <v>41898</v>
      </c>
    </row>
    <row r="6287" spans="1:3">
      <c r="A6287" s="26" t="s">
        <v>9300</v>
      </c>
      <c r="B6287" s="26">
        <v>41898</v>
      </c>
    </row>
    <row r="6288" spans="1:3">
      <c r="A6288" s="26" t="s">
        <v>9301</v>
      </c>
      <c r="B6288" s="26">
        <v>41898</v>
      </c>
      <c r="C6288" s="26">
        <v>100</v>
      </c>
    </row>
    <row r="6289" spans="1:3">
      <c r="A6289" s="26" t="s">
        <v>9302</v>
      </c>
      <c r="B6289" s="26">
        <v>41898</v>
      </c>
      <c r="C6289" s="26">
        <v>400</v>
      </c>
    </row>
    <row r="6290" spans="1:3">
      <c r="A6290" s="26" t="s">
        <v>9303</v>
      </c>
      <c r="B6290" s="26">
        <v>41898</v>
      </c>
      <c r="C6290" s="26">
        <v>190</v>
      </c>
    </row>
    <row r="6291" spans="1:3">
      <c r="A6291" s="26" t="s">
        <v>9304</v>
      </c>
      <c r="B6291" s="26">
        <v>41898</v>
      </c>
    </row>
    <row r="6292" spans="1:3">
      <c r="A6292" s="26" t="s">
        <v>9305</v>
      </c>
      <c r="B6292" s="26">
        <v>41898</v>
      </c>
    </row>
    <row r="6293" spans="1:3">
      <c r="A6293" s="26" t="s">
        <v>9306</v>
      </c>
      <c r="B6293" s="26">
        <v>41898</v>
      </c>
    </row>
    <row r="6294" spans="1:3">
      <c r="A6294" s="26" t="s">
        <v>9307</v>
      </c>
      <c r="B6294" s="26">
        <v>41898</v>
      </c>
    </row>
    <row r="6295" spans="1:3">
      <c r="A6295" s="26" t="s">
        <v>9308</v>
      </c>
      <c r="B6295" s="26">
        <v>41898</v>
      </c>
    </row>
    <row r="6296" spans="1:3">
      <c r="A6296" s="26" t="s">
        <v>9309</v>
      </c>
      <c r="B6296" s="26">
        <v>41898</v>
      </c>
    </row>
    <row r="6297" spans="1:3">
      <c r="A6297" s="26" t="s">
        <v>9310</v>
      </c>
      <c r="B6297" s="26">
        <v>41898</v>
      </c>
    </row>
    <row r="6298" spans="1:3">
      <c r="A6298" s="26" t="s">
        <v>9311</v>
      </c>
      <c r="B6298" s="26">
        <v>41898</v>
      </c>
    </row>
    <row r="6299" spans="1:3">
      <c r="A6299" s="26" t="s">
        <v>9312</v>
      </c>
      <c r="B6299" s="26">
        <v>41898</v>
      </c>
    </row>
    <row r="6300" spans="1:3">
      <c r="A6300" s="26" t="s">
        <v>9313</v>
      </c>
      <c r="B6300" s="26">
        <v>41898</v>
      </c>
      <c r="C6300" s="26">
        <v>100</v>
      </c>
    </row>
    <row r="6301" spans="1:3">
      <c r="A6301" s="26" t="s">
        <v>9314</v>
      </c>
      <c r="B6301" s="26">
        <v>41898</v>
      </c>
    </row>
    <row r="6302" spans="1:3">
      <c r="A6302" s="26" t="s">
        <v>9315</v>
      </c>
      <c r="B6302" s="26">
        <v>41898</v>
      </c>
    </row>
    <row r="6303" spans="1:3">
      <c r="A6303" s="26" t="s">
        <v>9316</v>
      </c>
      <c r="B6303" s="26">
        <v>41898</v>
      </c>
    </row>
    <row r="6304" spans="1:3">
      <c r="A6304" s="26" t="s">
        <v>9317</v>
      </c>
      <c r="B6304" s="26">
        <v>41898</v>
      </c>
    </row>
    <row r="6305" spans="1:3">
      <c r="A6305" s="26" t="s">
        <v>9318</v>
      </c>
      <c r="B6305" s="26">
        <v>41898</v>
      </c>
    </row>
    <row r="6306" spans="1:3">
      <c r="A6306" s="26" t="s">
        <v>9319</v>
      </c>
      <c r="B6306" s="26">
        <v>41898</v>
      </c>
    </row>
    <row r="6307" spans="1:3">
      <c r="A6307" s="26" t="s">
        <v>9320</v>
      </c>
      <c r="B6307" s="26">
        <v>41898</v>
      </c>
    </row>
    <row r="6308" spans="1:3">
      <c r="A6308" s="26" t="s">
        <v>9321</v>
      </c>
      <c r="B6308" s="26">
        <v>41898</v>
      </c>
      <c r="C6308" s="26">
        <v>100</v>
      </c>
    </row>
    <row r="6309" spans="1:3">
      <c r="A6309" s="26" t="s">
        <v>9322</v>
      </c>
      <c r="B6309" s="26">
        <v>41898</v>
      </c>
    </row>
    <row r="6310" spans="1:3">
      <c r="A6310" s="26" t="s">
        <v>9323</v>
      </c>
      <c r="B6310" s="26">
        <v>41898</v>
      </c>
    </row>
    <row r="6311" spans="1:3">
      <c r="A6311" s="26" t="s">
        <v>9324</v>
      </c>
      <c r="B6311" s="26">
        <v>41898</v>
      </c>
    </row>
    <row r="6312" spans="1:3">
      <c r="A6312" s="26" t="s">
        <v>9325</v>
      </c>
      <c r="B6312" s="26">
        <v>41898</v>
      </c>
    </row>
    <row r="6313" spans="1:3">
      <c r="A6313" s="26" t="s">
        <v>9326</v>
      </c>
      <c r="B6313" s="26">
        <v>41898</v>
      </c>
    </row>
    <row r="6314" spans="1:3">
      <c r="A6314" s="26" t="s">
        <v>9327</v>
      </c>
      <c r="B6314" s="26">
        <v>41898</v>
      </c>
    </row>
    <row r="6315" spans="1:3">
      <c r="A6315" s="26" t="s">
        <v>9328</v>
      </c>
      <c r="B6315" s="26">
        <v>41898</v>
      </c>
    </row>
    <row r="6316" spans="1:3">
      <c r="A6316" s="26" t="s">
        <v>9329</v>
      </c>
      <c r="B6316" s="26">
        <v>41898</v>
      </c>
    </row>
    <row r="6317" spans="1:3">
      <c r="A6317" s="26" t="s">
        <v>9330</v>
      </c>
      <c r="B6317" s="26">
        <v>41898</v>
      </c>
    </row>
    <row r="6318" spans="1:3">
      <c r="A6318" s="26" t="s">
        <v>9331</v>
      </c>
      <c r="B6318" s="26">
        <v>41898</v>
      </c>
    </row>
    <row r="6319" spans="1:3">
      <c r="A6319" s="26" t="s">
        <v>9332</v>
      </c>
      <c r="B6319" s="26">
        <v>41898</v>
      </c>
      <c r="C6319" s="26">
        <v>748</v>
      </c>
    </row>
    <row r="6320" spans="1:3">
      <c r="A6320" s="26" t="s">
        <v>9333</v>
      </c>
      <c r="B6320" s="26">
        <v>41898</v>
      </c>
    </row>
    <row r="6321" spans="1:3">
      <c r="A6321" s="26" t="s">
        <v>9334</v>
      </c>
      <c r="B6321" s="26">
        <v>41898</v>
      </c>
    </row>
    <row r="6322" spans="1:3">
      <c r="A6322" s="26" t="s">
        <v>9335</v>
      </c>
      <c r="B6322" s="26">
        <v>41898</v>
      </c>
    </row>
    <row r="6323" spans="1:3">
      <c r="A6323" s="26" t="s">
        <v>9336</v>
      </c>
      <c r="B6323" s="26">
        <v>41898</v>
      </c>
    </row>
    <row r="6324" spans="1:3">
      <c r="A6324" s="26" t="s">
        <v>9337</v>
      </c>
      <c r="B6324" s="26">
        <v>41898</v>
      </c>
    </row>
    <row r="6325" spans="1:3">
      <c r="A6325" s="26" t="s">
        <v>9338</v>
      </c>
      <c r="B6325" s="26">
        <v>41898</v>
      </c>
    </row>
    <row r="6326" spans="1:3">
      <c r="A6326" s="26" t="s">
        <v>9339</v>
      </c>
      <c r="B6326" s="26">
        <v>41898</v>
      </c>
    </row>
    <row r="6327" spans="1:3">
      <c r="A6327" s="26" t="s">
        <v>9340</v>
      </c>
      <c r="B6327" s="26">
        <v>41898</v>
      </c>
    </row>
    <row r="6328" spans="1:3">
      <c r="A6328" s="26" t="s">
        <v>9341</v>
      </c>
      <c r="B6328" s="26">
        <v>41898</v>
      </c>
    </row>
    <row r="6329" spans="1:3">
      <c r="A6329" s="26" t="s">
        <v>9342</v>
      </c>
      <c r="B6329" s="26">
        <v>41898</v>
      </c>
    </row>
    <row r="6330" spans="1:3">
      <c r="A6330" s="26" t="s">
        <v>9343</v>
      </c>
      <c r="B6330" s="26">
        <v>41898</v>
      </c>
      <c r="C6330" s="26">
        <v>499</v>
      </c>
    </row>
    <row r="6331" spans="1:3">
      <c r="A6331" s="26" t="s">
        <v>9344</v>
      </c>
      <c r="B6331" s="26">
        <v>41898</v>
      </c>
    </row>
    <row r="6332" spans="1:3">
      <c r="A6332" s="26" t="s">
        <v>9345</v>
      </c>
      <c r="B6332" s="26">
        <v>41898</v>
      </c>
    </row>
    <row r="6333" spans="1:3">
      <c r="A6333" s="26" t="s">
        <v>9346</v>
      </c>
      <c r="B6333" s="26">
        <v>41898</v>
      </c>
    </row>
    <row r="6334" spans="1:3">
      <c r="A6334" s="26" t="s">
        <v>9347</v>
      </c>
      <c r="B6334" s="26">
        <v>41898</v>
      </c>
    </row>
    <row r="6335" spans="1:3">
      <c r="A6335" s="26" t="s">
        <v>9348</v>
      </c>
      <c r="B6335" s="26">
        <v>41898</v>
      </c>
    </row>
    <row r="6336" spans="1:3">
      <c r="A6336" s="26" t="s">
        <v>9349</v>
      </c>
      <c r="B6336" s="26">
        <v>41898</v>
      </c>
    </row>
    <row r="6337" spans="1:3">
      <c r="A6337" s="26" t="s">
        <v>9350</v>
      </c>
      <c r="B6337" s="26">
        <v>41898</v>
      </c>
    </row>
    <row r="6338" spans="1:3">
      <c r="A6338" s="26" t="s">
        <v>9351</v>
      </c>
      <c r="B6338" s="26">
        <v>41898</v>
      </c>
    </row>
    <row r="6339" spans="1:3">
      <c r="A6339" s="26" t="s">
        <v>9352</v>
      </c>
      <c r="B6339" s="26">
        <v>41898</v>
      </c>
    </row>
    <row r="6340" spans="1:3">
      <c r="A6340" s="26" t="s">
        <v>9353</v>
      </c>
      <c r="B6340" s="26">
        <v>41898</v>
      </c>
    </row>
    <row r="6341" spans="1:3">
      <c r="A6341" s="26" t="s">
        <v>9354</v>
      </c>
      <c r="B6341" s="26">
        <v>41898</v>
      </c>
      <c r="C6341" s="26">
        <v>499</v>
      </c>
    </row>
    <row r="6342" spans="1:3">
      <c r="A6342" s="26" t="s">
        <v>9355</v>
      </c>
      <c r="B6342" s="26">
        <v>41898</v>
      </c>
    </row>
    <row r="6343" spans="1:3">
      <c r="A6343" s="26" t="s">
        <v>9356</v>
      </c>
      <c r="B6343" s="26">
        <v>41898</v>
      </c>
    </row>
    <row r="6344" spans="1:3">
      <c r="A6344" s="26" t="s">
        <v>9357</v>
      </c>
      <c r="B6344" s="26">
        <v>41898</v>
      </c>
    </row>
    <row r="6345" spans="1:3">
      <c r="A6345" s="26" t="s">
        <v>9358</v>
      </c>
      <c r="B6345" s="26">
        <v>41898</v>
      </c>
    </row>
    <row r="6346" spans="1:3">
      <c r="A6346" s="26" t="s">
        <v>9359</v>
      </c>
      <c r="B6346" s="26">
        <v>41898</v>
      </c>
    </row>
    <row r="6347" spans="1:3">
      <c r="A6347" s="26" t="s">
        <v>9360</v>
      </c>
      <c r="B6347" s="26">
        <v>41898</v>
      </c>
    </row>
    <row r="6348" spans="1:3">
      <c r="A6348" s="26" t="s">
        <v>9361</v>
      </c>
      <c r="B6348" s="26">
        <v>41898</v>
      </c>
    </row>
    <row r="6349" spans="1:3">
      <c r="A6349" s="26" t="s">
        <v>9362</v>
      </c>
      <c r="B6349" s="26">
        <v>41898</v>
      </c>
    </row>
    <row r="6350" spans="1:3">
      <c r="A6350" s="26" t="s">
        <v>9363</v>
      </c>
      <c r="B6350" s="26">
        <v>41898</v>
      </c>
    </row>
    <row r="6351" spans="1:3">
      <c r="A6351" s="26" t="s">
        <v>9364</v>
      </c>
      <c r="B6351" s="26">
        <v>41898</v>
      </c>
    </row>
    <row r="6352" spans="1:3">
      <c r="A6352" s="26" t="s">
        <v>9365</v>
      </c>
      <c r="B6352" s="26">
        <v>41898</v>
      </c>
      <c r="C6352" s="26">
        <v>2999</v>
      </c>
    </row>
    <row r="6353" spans="1:3">
      <c r="A6353" s="26" t="s">
        <v>9366</v>
      </c>
      <c r="B6353" s="26">
        <v>41898</v>
      </c>
    </row>
    <row r="6354" spans="1:3">
      <c r="A6354" s="26" t="s">
        <v>9367</v>
      </c>
      <c r="B6354" s="26">
        <v>41898</v>
      </c>
    </row>
    <row r="6355" spans="1:3">
      <c r="A6355" s="26" t="s">
        <v>9368</v>
      </c>
      <c r="B6355" s="26">
        <v>41898</v>
      </c>
    </row>
    <row r="6356" spans="1:3">
      <c r="A6356" s="26" t="s">
        <v>9369</v>
      </c>
      <c r="B6356" s="26">
        <v>41898</v>
      </c>
    </row>
    <row r="6357" spans="1:3">
      <c r="A6357" s="26" t="s">
        <v>9370</v>
      </c>
      <c r="B6357" s="26">
        <v>41898</v>
      </c>
    </row>
    <row r="6358" spans="1:3">
      <c r="A6358" s="26" t="s">
        <v>9371</v>
      </c>
      <c r="B6358" s="26">
        <v>41898</v>
      </c>
    </row>
    <row r="6359" spans="1:3">
      <c r="A6359" s="26" t="s">
        <v>9372</v>
      </c>
      <c r="B6359" s="26">
        <v>41898</v>
      </c>
    </row>
    <row r="6360" spans="1:3">
      <c r="A6360" s="26" t="s">
        <v>9373</v>
      </c>
      <c r="B6360" s="26">
        <v>41898</v>
      </c>
    </row>
    <row r="6361" spans="1:3">
      <c r="A6361" s="26" t="s">
        <v>9374</v>
      </c>
      <c r="B6361" s="26">
        <v>41898</v>
      </c>
    </row>
    <row r="6362" spans="1:3">
      <c r="A6362" s="26" t="s">
        <v>9375</v>
      </c>
      <c r="B6362" s="26">
        <v>41898</v>
      </c>
    </row>
    <row r="6363" spans="1:3">
      <c r="A6363" s="26" t="s">
        <v>9376</v>
      </c>
      <c r="B6363" s="26">
        <v>41898</v>
      </c>
    </row>
    <row r="6364" spans="1:3">
      <c r="A6364" s="26" t="s">
        <v>9377</v>
      </c>
      <c r="B6364" s="26">
        <v>41898</v>
      </c>
      <c r="C6364" s="26">
        <v>200</v>
      </c>
    </row>
    <row r="6365" spans="1:3">
      <c r="A6365" s="26" t="s">
        <v>9378</v>
      </c>
      <c r="B6365" s="26">
        <v>41898</v>
      </c>
      <c r="C6365" s="26">
        <v>300</v>
      </c>
    </row>
    <row r="6366" spans="1:3">
      <c r="A6366" s="26" t="s">
        <v>9379</v>
      </c>
      <c r="B6366" s="26">
        <v>41898</v>
      </c>
      <c r="C6366" s="26">
        <v>292</v>
      </c>
    </row>
    <row r="6367" spans="1:3">
      <c r="A6367" s="26" t="s">
        <v>9380</v>
      </c>
      <c r="B6367" s="26">
        <v>41898</v>
      </c>
      <c r="C6367" s="26">
        <v>200</v>
      </c>
    </row>
    <row r="6368" spans="1:3">
      <c r="A6368" s="26" t="s">
        <v>9381</v>
      </c>
      <c r="B6368" s="26">
        <v>41898</v>
      </c>
    </row>
    <row r="6369" spans="1:3">
      <c r="A6369" s="26" t="s">
        <v>9382</v>
      </c>
      <c r="B6369" s="26">
        <v>41898</v>
      </c>
    </row>
    <row r="6370" spans="1:3">
      <c r="A6370" s="26" t="s">
        <v>9383</v>
      </c>
      <c r="B6370" s="26">
        <v>41898</v>
      </c>
    </row>
    <row r="6371" spans="1:3">
      <c r="A6371" s="26" t="s">
        <v>9384</v>
      </c>
      <c r="B6371" s="26">
        <v>41898</v>
      </c>
    </row>
    <row r="6372" spans="1:3">
      <c r="A6372" s="26" t="s">
        <v>9385</v>
      </c>
      <c r="B6372" s="26">
        <v>41898</v>
      </c>
    </row>
    <row r="6373" spans="1:3">
      <c r="A6373" s="26" t="s">
        <v>9386</v>
      </c>
      <c r="B6373" s="26">
        <v>41898</v>
      </c>
    </row>
    <row r="6374" spans="1:3">
      <c r="A6374" s="26" t="s">
        <v>9387</v>
      </c>
      <c r="B6374" s="26">
        <v>41898</v>
      </c>
      <c r="C6374" s="26">
        <v>1000</v>
      </c>
    </row>
    <row r="6375" spans="1:3">
      <c r="A6375" s="26" t="s">
        <v>9388</v>
      </c>
      <c r="B6375" s="26">
        <v>41898</v>
      </c>
    </row>
    <row r="6376" spans="1:3">
      <c r="A6376" s="26" t="s">
        <v>9389</v>
      </c>
      <c r="B6376" s="26">
        <v>41898</v>
      </c>
    </row>
    <row r="6377" spans="1:3">
      <c r="A6377" s="26" t="s">
        <v>9390</v>
      </c>
      <c r="B6377" s="26">
        <v>41898</v>
      </c>
    </row>
    <row r="6378" spans="1:3">
      <c r="A6378" s="26" t="s">
        <v>9391</v>
      </c>
      <c r="B6378" s="26">
        <v>41898</v>
      </c>
    </row>
    <row r="6379" spans="1:3">
      <c r="A6379" s="26" t="s">
        <v>9392</v>
      </c>
      <c r="B6379" s="26">
        <v>41898</v>
      </c>
    </row>
    <row r="6380" spans="1:3">
      <c r="A6380" s="26" t="s">
        <v>9393</v>
      </c>
      <c r="B6380" s="26">
        <v>41898</v>
      </c>
    </row>
    <row r="6381" spans="1:3">
      <c r="A6381" s="26" t="s">
        <v>9394</v>
      </c>
      <c r="B6381" s="26">
        <v>41898</v>
      </c>
    </row>
    <row r="6382" spans="1:3">
      <c r="A6382" s="26" t="s">
        <v>9395</v>
      </c>
      <c r="B6382" s="26">
        <v>41898</v>
      </c>
    </row>
    <row r="6383" spans="1:3">
      <c r="A6383" s="26" t="s">
        <v>9396</v>
      </c>
      <c r="B6383" s="26">
        <v>41898</v>
      </c>
    </row>
    <row r="6384" spans="1:3">
      <c r="A6384" s="26" t="s">
        <v>9397</v>
      </c>
      <c r="B6384" s="26">
        <v>41898</v>
      </c>
    </row>
    <row r="6385" spans="1:3">
      <c r="A6385" s="26" t="s">
        <v>9398</v>
      </c>
      <c r="B6385" s="26">
        <v>41898</v>
      </c>
      <c r="C6385" s="26">
        <v>2000</v>
      </c>
    </row>
    <row r="6386" spans="1:3">
      <c r="A6386" s="26" t="s">
        <v>9399</v>
      </c>
      <c r="B6386" s="26">
        <v>41898</v>
      </c>
    </row>
    <row r="6387" spans="1:3">
      <c r="A6387" s="26" t="s">
        <v>9400</v>
      </c>
      <c r="B6387" s="26">
        <v>41898</v>
      </c>
    </row>
    <row r="6388" spans="1:3">
      <c r="A6388" s="26" t="s">
        <v>9401</v>
      </c>
      <c r="B6388" s="26">
        <v>41898</v>
      </c>
    </row>
    <row r="6389" spans="1:3">
      <c r="A6389" s="26" t="s">
        <v>9402</v>
      </c>
      <c r="B6389" s="26">
        <v>41898</v>
      </c>
    </row>
    <row r="6390" spans="1:3">
      <c r="A6390" s="26" t="s">
        <v>9403</v>
      </c>
      <c r="B6390" s="26">
        <v>41898</v>
      </c>
    </row>
    <row r="6391" spans="1:3">
      <c r="A6391" s="26" t="s">
        <v>9404</v>
      </c>
      <c r="B6391" s="26">
        <v>41898</v>
      </c>
    </row>
    <row r="6392" spans="1:3">
      <c r="A6392" s="26" t="s">
        <v>9405</v>
      </c>
      <c r="B6392" s="26">
        <v>41898</v>
      </c>
    </row>
    <row r="6393" spans="1:3">
      <c r="A6393" s="26" t="s">
        <v>9406</v>
      </c>
      <c r="B6393" s="26">
        <v>41898</v>
      </c>
    </row>
    <row r="6394" spans="1:3">
      <c r="A6394" s="26" t="s">
        <v>9407</v>
      </c>
      <c r="B6394" s="26">
        <v>41898</v>
      </c>
    </row>
    <row r="6395" spans="1:3">
      <c r="A6395" s="26" t="s">
        <v>9408</v>
      </c>
      <c r="B6395" s="26">
        <v>41898</v>
      </c>
    </row>
    <row r="6396" spans="1:3">
      <c r="A6396" s="26" t="s">
        <v>9409</v>
      </c>
      <c r="B6396" s="26">
        <v>41899</v>
      </c>
    </row>
    <row r="6397" spans="1:3">
      <c r="A6397" s="26" t="s">
        <v>9410</v>
      </c>
      <c r="B6397" s="26">
        <v>41899</v>
      </c>
    </row>
    <row r="6398" spans="1:3">
      <c r="A6398" s="26" t="s">
        <v>9411</v>
      </c>
      <c r="B6398" s="26">
        <v>41899</v>
      </c>
    </row>
    <row r="6399" spans="1:3">
      <c r="A6399" s="26" t="s">
        <v>9412</v>
      </c>
      <c r="B6399" s="26">
        <v>41899</v>
      </c>
    </row>
    <row r="6400" spans="1:3">
      <c r="A6400" s="26" t="s">
        <v>9413</v>
      </c>
      <c r="B6400" s="26">
        <v>41899</v>
      </c>
    </row>
    <row r="6401" spans="1:3">
      <c r="A6401" s="26" t="s">
        <v>9414</v>
      </c>
      <c r="B6401" s="26">
        <v>41899</v>
      </c>
    </row>
    <row r="6402" spans="1:3">
      <c r="A6402" s="26" t="s">
        <v>9415</v>
      </c>
      <c r="B6402" s="26">
        <v>41899</v>
      </c>
    </row>
    <row r="6403" spans="1:3">
      <c r="A6403" s="26" t="s">
        <v>9416</v>
      </c>
      <c r="B6403" s="26">
        <v>41899</v>
      </c>
      <c r="C6403" s="26">
        <v>351</v>
      </c>
    </row>
    <row r="6404" spans="1:3">
      <c r="A6404" s="26" t="s">
        <v>9417</v>
      </c>
      <c r="B6404" s="26">
        <v>41899</v>
      </c>
      <c r="C6404" s="26">
        <v>462</v>
      </c>
    </row>
    <row r="6405" spans="1:3">
      <c r="A6405" s="26" t="s">
        <v>9418</v>
      </c>
      <c r="B6405" s="26">
        <v>41899</v>
      </c>
      <c r="C6405" s="26">
        <v>414</v>
      </c>
    </row>
    <row r="6406" spans="1:3">
      <c r="A6406" s="26" t="s">
        <v>9419</v>
      </c>
      <c r="B6406" s="26">
        <v>41899</v>
      </c>
      <c r="C6406" s="26">
        <v>300</v>
      </c>
    </row>
    <row r="6407" spans="1:3">
      <c r="A6407" s="26" t="s">
        <v>9420</v>
      </c>
      <c r="B6407" s="26">
        <v>41899</v>
      </c>
    </row>
    <row r="6408" spans="1:3">
      <c r="A6408" s="26" t="s">
        <v>9421</v>
      </c>
      <c r="B6408" s="26">
        <v>41899</v>
      </c>
    </row>
    <row r="6409" spans="1:3">
      <c r="A6409" s="26" t="s">
        <v>9422</v>
      </c>
      <c r="B6409" s="26">
        <v>41899</v>
      </c>
    </row>
    <row r="6410" spans="1:3">
      <c r="A6410" s="26" t="s">
        <v>9423</v>
      </c>
      <c r="B6410" s="26">
        <v>41899</v>
      </c>
    </row>
    <row r="6411" spans="1:3">
      <c r="A6411" s="26" t="s">
        <v>9424</v>
      </c>
      <c r="B6411" s="26">
        <v>41899</v>
      </c>
    </row>
    <row r="6412" spans="1:3">
      <c r="A6412" s="26" t="s">
        <v>9425</v>
      </c>
      <c r="B6412" s="26">
        <v>41899</v>
      </c>
    </row>
    <row r="6413" spans="1:3">
      <c r="A6413" s="26" t="s">
        <v>9426</v>
      </c>
      <c r="B6413" s="26">
        <v>41899</v>
      </c>
      <c r="C6413" s="26">
        <v>200</v>
      </c>
    </row>
    <row r="6414" spans="1:3">
      <c r="A6414" s="26" t="s">
        <v>9427</v>
      </c>
      <c r="B6414" s="26">
        <v>41899</v>
      </c>
      <c r="C6414" s="26">
        <v>317</v>
      </c>
    </row>
    <row r="6415" spans="1:3">
      <c r="A6415" s="26" t="s">
        <v>9428</v>
      </c>
      <c r="B6415" s="26">
        <v>41899</v>
      </c>
      <c r="C6415" s="26">
        <v>321</v>
      </c>
    </row>
    <row r="6416" spans="1:3">
      <c r="A6416" s="26" t="s">
        <v>9429</v>
      </c>
      <c r="B6416" s="26">
        <v>41899</v>
      </c>
      <c r="C6416" s="26">
        <v>193</v>
      </c>
    </row>
    <row r="6417" spans="1:3">
      <c r="A6417" s="26" t="s">
        <v>9430</v>
      </c>
      <c r="B6417" s="26">
        <v>41899</v>
      </c>
      <c r="C6417" s="26">
        <v>212</v>
      </c>
    </row>
    <row r="6418" spans="1:3">
      <c r="A6418" s="26" t="s">
        <v>9431</v>
      </c>
      <c r="B6418" s="26">
        <v>41899</v>
      </c>
      <c r="C6418" s="26">
        <v>1218</v>
      </c>
    </row>
    <row r="6419" spans="1:3">
      <c r="A6419" s="26" t="s">
        <v>9432</v>
      </c>
      <c r="B6419" s="26">
        <v>41899</v>
      </c>
    </row>
    <row r="6420" spans="1:3">
      <c r="A6420" s="26" t="s">
        <v>9433</v>
      </c>
      <c r="B6420" s="26">
        <v>41899</v>
      </c>
    </row>
    <row r="6421" spans="1:3">
      <c r="A6421" s="26" t="s">
        <v>9434</v>
      </c>
      <c r="B6421" s="26">
        <v>41899</v>
      </c>
    </row>
    <row r="6422" spans="1:3">
      <c r="A6422" s="26" t="s">
        <v>9435</v>
      </c>
      <c r="B6422" s="26">
        <v>41899</v>
      </c>
    </row>
    <row r="6423" spans="1:3">
      <c r="A6423" s="26" t="s">
        <v>9436</v>
      </c>
      <c r="B6423" s="26">
        <v>41899</v>
      </c>
    </row>
    <row r="6424" spans="1:3">
      <c r="A6424" s="26" t="s">
        <v>9437</v>
      </c>
      <c r="B6424" s="26">
        <v>41899</v>
      </c>
    </row>
    <row r="6425" spans="1:3">
      <c r="A6425" s="26" t="s">
        <v>9438</v>
      </c>
      <c r="B6425" s="26">
        <v>41899</v>
      </c>
    </row>
    <row r="6426" spans="1:3">
      <c r="A6426" s="26" t="s">
        <v>9439</v>
      </c>
      <c r="B6426" s="26">
        <v>41899</v>
      </c>
    </row>
    <row r="6427" spans="1:3">
      <c r="A6427" s="26" t="s">
        <v>9440</v>
      </c>
      <c r="B6427" s="26">
        <v>41899</v>
      </c>
    </row>
    <row r="6428" spans="1:3">
      <c r="A6428" s="26" t="s">
        <v>9441</v>
      </c>
      <c r="B6428" s="26">
        <v>41899</v>
      </c>
    </row>
    <row r="6429" spans="1:3">
      <c r="A6429" s="26" t="s">
        <v>9442</v>
      </c>
      <c r="B6429" s="26">
        <v>41899</v>
      </c>
      <c r="C6429" s="26">
        <v>999</v>
      </c>
    </row>
    <row r="6430" spans="1:3">
      <c r="A6430" s="26" t="s">
        <v>9443</v>
      </c>
      <c r="B6430" s="26">
        <v>41899</v>
      </c>
    </row>
    <row r="6431" spans="1:3">
      <c r="A6431" s="26" t="s">
        <v>9444</v>
      </c>
      <c r="B6431" s="26">
        <v>41899</v>
      </c>
    </row>
    <row r="6432" spans="1:3">
      <c r="A6432" s="26" t="s">
        <v>9445</v>
      </c>
      <c r="B6432" s="26">
        <v>41899</v>
      </c>
    </row>
    <row r="6433" spans="1:3">
      <c r="A6433" s="26" t="s">
        <v>9446</v>
      </c>
      <c r="B6433" s="26">
        <v>41899</v>
      </c>
    </row>
    <row r="6434" spans="1:3">
      <c r="A6434" s="26" t="s">
        <v>9447</v>
      </c>
      <c r="B6434" s="26">
        <v>41899</v>
      </c>
    </row>
    <row r="6435" spans="1:3">
      <c r="A6435" s="26" t="s">
        <v>9448</v>
      </c>
      <c r="B6435" s="26">
        <v>41899</v>
      </c>
    </row>
    <row r="6436" spans="1:3">
      <c r="A6436" s="26" t="s">
        <v>9449</v>
      </c>
      <c r="B6436" s="26">
        <v>41899</v>
      </c>
    </row>
    <row r="6437" spans="1:3">
      <c r="A6437" s="26" t="s">
        <v>9450</v>
      </c>
      <c r="B6437" s="26">
        <v>41899</v>
      </c>
    </row>
    <row r="6438" spans="1:3">
      <c r="A6438" s="26" t="s">
        <v>9451</v>
      </c>
      <c r="B6438" s="26">
        <v>41899</v>
      </c>
    </row>
    <row r="6439" spans="1:3">
      <c r="A6439" s="26" t="s">
        <v>9452</v>
      </c>
      <c r="B6439" s="26">
        <v>41899</v>
      </c>
    </row>
    <row r="6440" spans="1:3">
      <c r="A6440" s="26" t="s">
        <v>9453</v>
      </c>
      <c r="B6440" s="26">
        <v>41899</v>
      </c>
      <c r="C6440" s="26">
        <v>999</v>
      </c>
    </row>
    <row r="6441" spans="1:3">
      <c r="A6441" s="26" t="s">
        <v>9454</v>
      </c>
      <c r="B6441" s="26">
        <v>41899</v>
      </c>
    </row>
    <row r="6442" spans="1:3">
      <c r="A6442" s="26" t="s">
        <v>9455</v>
      </c>
      <c r="B6442" s="26">
        <v>41899</v>
      </c>
    </row>
    <row r="6443" spans="1:3">
      <c r="A6443" s="26" t="s">
        <v>9456</v>
      </c>
      <c r="B6443" s="26">
        <v>41899</v>
      </c>
    </row>
    <row r="6444" spans="1:3">
      <c r="A6444" s="26" t="s">
        <v>9457</v>
      </c>
      <c r="B6444" s="26">
        <v>41899</v>
      </c>
    </row>
    <row r="6445" spans="1:3">
      <c r="A6445" s="26" t="s">
        <v>9458</v>
      </c>
      <c r="B6445" s="26">
        <v>41899</v>
      </c>
    </row>
    <row r="6446" spans="1:3">
      <c r="A6446" s="26" t="s">
        <v>9459</v>
      </c>
      <c r="B6446" s="26">
        <v>41899</v>
      </c>
    </row>
    <row r="6447" spans="1:3">
      <c r="A6447" s="26" t="s">
        <v>9460</v>
      </c>
      <c r="B6447" s="26">
        <v>41899</v>
      </c>
    </row>
    <row r="6448" spans="1:3">
      <c r="A6448" s="26" t="s">
        <v>9461</v>
      </c>
      <c r="B6448" s="26">
        <v>41899</v>
      </c>
    </row>
    <row r="6449" spans="1:3">
      <c r="A6449" s="26" t="s">
        <v>9462</v>
      </c>
      <c r="B6449" s="26">
        <v>41899</v>
      </c>
    </row>
    <row r="6450" spans="1:3">
      <c r="A6450" s="26" t="s">
        <v>9463</v>
      </c>
      <c r="B6450" s="26">
        <v>41899</v>
      </c>
    </row>
    <row r="6451" spans="1:3">
      <c r="A6451" s="26" t="s">
        <v>9464</v>
      </c>
      <c r="B6451" s="26">
        <v>41899</v>
      </c>
      <c r="C6451" s="26">
        <v>1200</v>
      </c>
    </row>
    <row r="6452" spans="1:3">
      <c r="A6452" s="26" t="s">
        <v>9465</v>
      </c>
      <c r="B6452" s="26">
        <v>41899</v>
      </c>
    </row>
    <row r="6453" spans="1:3">
      <c r="A6453" s="26" t="s">
        <v>9466</v>
      </c>
      <c r="B6453" s="26">
        <v>41899</v>
      </c>
    </row>
    <row r="6454" spans="1:3">
      <c r="A6454" s="26" t="s">
        <v>9467</v>
      </c>
      <c r="B6454" s="26">
        <v>41899</v>
      </c>
    </row>
    <row r="6455" spans="1:3">
      <c r="A6455" s="26" t="s">
        <v>9468</v>
      </c>
      <c r="B6455" s="26">
        <v>41899</v>
      </c>
    </row>
    <row r="6456" spans="1:3">
      <c r="A6456" s="26" t="s">
        <v>9469</v>
      </c>
      <c r="B6456" s="26">
        <v>41899</v>
      </c>
    </row>
    <row r="6457" spans="1:3">
      <c r="A6457" s="26" t="s">
        <v>9470</v>
      </c>
      <c r="B6457" s="26">
        <v>41899</v>
      </c>
    </row>
    <row r="6458" spans="1:3">
      <c r="A6458" s="26" t="s">
        <v>9471</v>
      </c>
      <c r="B6458" s="26">
        <v>41899</v>
      </c>
    </row>
    <row r="6459" spans="1:3">
      <c r="A6459" s="26" t="s">
        <v>9472</v>
      </c>
      <c r="B6459" s="26">
        <v>41899</v>
      </c>
    </row>
    <row r="6460" spans="1:3">
      <c r="A6460" s="26" t="s">
        <v>9473</v>
      </c>
      <c r="B6460" s="26">
        <v>41899</v>
      </c>
    </row>
    <row r="6461" spans="1:3">
      <c r="A6461" s="26" t="s">
        <v>9474</v>
      </c>
      <c r="B6461" s="26">
        <v>41899</v>
      </c>
    </row>
    <row r="6462" spans="1:3">
      <c r="A6462" s="26" t="s">
        <v>9475</v>
      </c>
      <c r="B6462" s="26">
        <v>41899</v>
      </c>
      <c r="C6462" s="26">
        <v>1200</v>
      </c>
    </row>
    <row r="6463" spans="1:3">
      <c r="A6463" s="26" t="s">
        <v>9476</v>
      </c>
      <c r="B6463" s="26">
        <v>41899</v>
      </c>
    </row>
    <row r="6464" spans="1:3">
      <c r="A6464" s="26" t="s">
        <v>9477</v>
      </c>
      <c r="B6464" s="26">
        <v>41899</v>
      </c>
    </row>
    <row r="6465" spans="1:3">
      <c r="A6465" s="26" t="s">
        <v>9478</v>
      </c>
      <c r="B6465" s="26">
        <v>41899</v>
      </c>
    </row>
    <row r="6466" spans="1:3">
      <c r="A6466" s="26" t="s">
        <v>9479</v>
      </c>
      <c r="B6466" s="26">
        <v>41899</v>
      </c>
    </row>
    <row r="6467" spans="1:3">
      <c r="A6467" s="26" t="s">
        <v>9480</v>
      </c>
      <c r="B6467" s="26">
        <v>41899</v>
      </c>
    </row>
    <row r="6468" spans="1:3">
      <c r="A6468" s="26" t="s">
        <v>9481</v>
      </c>
      <c r="B6468" s="26">
        <v>41899</v>
      </c>
    </row>
    <row r="6469" spans="1:3">
      <c r="A6469" s="26" t="s">
        <v>9482</v>
      </c>
      <c r="B6469" s="26">
        <v>41899</v>
      </c>
    </row>
    <row r="6470" spans="1:3">
      <c r="A6470" s="26" t="s">
        <v>9483</v>
      </c>
      <c r="B6470" s="26">
        <v>41899</v>
      </c>
    </row>
    <row r="6471" spans="1:3">
      <c r="A6471" s="26" t="s">
        <v>9484</v>
      </c>
      <c r="B6471" s="26">
        <v>41899</v>
      </c>
    </row>
    <row r="6472" spans="1:3">
      <c r="A6472" s="26" t="s">
        <v>9485</v>
      </c>
      <c r="B6472" s="26">
        <v>41899</v>
      </c>
    </row>
    <row r="6473" spans="1:3">
      <c r="A6473" s="26" t="s">
        <v>9486</v>
      </c>
      <c r="B6473" s="26">
        <v>41899</v>
      </c>
      <c r="C6473" s="26">
        <v>1000</v>
      </c>
    </row>
    <row r="6474" spans="1:3">
      <c r="A6474" s="26" t="s">
        <v>9487</v>
      </c>
      <c r="B6474" s="26">
        <v>41899</v>
      </c>
    </row>
    <row r="6475" spans="1:3">
      <c r="A6475" s="26" t="s">
        <v>9488</v>
      </c>
      <c r="B6475" s="26">
        <v>41899</v>
      </c>
    </row>
    <row r="6476" spans="1:3">
      <c r="A6476" s="26" t="s">
        <v>9489</v>
      </c>
      <c r="B6476" s="26">
        <v>41899</v>
      </c>
    </row>
    <row r="6477" spans="1:3">
      <c r="A6477" s="26" t="s">
        <v>9490</v>
      </c>
      <c r="B6477" s="26">
        <v>41899</v>
      </c>
    </row>
    <row r="6478" spans="1:3">
      <c r="A6478" s="26" t="s">
        <v>9491</v>
      </c>
      <c r="B6478" s="26">
        <v>41899</v>
      </c>
    </row>
    <row r="6479" spans="1:3">
      <c r="A6479" s="26" t="s">
        <v>9492</v>
      </c>
      <c r="B6479" s="26">
        <v>41899</v>
      </c>
    </row>
    <row r="6480" spans="1:3">
      <c r="A6480" s="26" t="s">
        <v>9493</v>
      </c>
      <c r="B6480" s="26">
        <v>41899</v>
      </c>
    </row>
    <row r="6481" spans="1:3">
      <c r="A6481" s="26" t="s">
        <v>9494</v>
      </c>
      <c r="B6481" s="26">
        <v>41899</v>
      </c>
    </row>
    <row r="6482" spans="1:3">
      <c r="A6482" s="26" t="s">
        <v>9495</v>
      </c>
      <c r="B6482" s="26">
        <v>41899</v>
      </c>
    </row>
    <row r="6483" spans="1:3">
      <c r="A6483" s="26" t="s">
        <v>9496</v>
      </c>
      <c r="B6483" s="26">
        <v>41899</v>
      </c>
    </row>
    <row r="6484" spans="1:3">
      <c r="A6484" s="26" t="s">
        <v>9497</v>
      </c>
      <c r="B6484" s="26">
        <v>41899</v>
      </c>
      <c r="C6484" s="26">
        <v>2000</v>
      </c>
    </row>
    <row r="6485" spans="1:3">
      <c r="A6485" s="26" t="s">
        <v>9498</v>
      </c>
      <c r="B6485" s="26">
        <v>41899</v>
      </c>
    </row>
    <row r="6486" spans="1:3">
      <c r="A6486" s="26" t="s">
        <v>9499</v>
      </c>
      <c r="B6486" s="26">
        <v>41899</v>
      </c>
    </row>
    <row r="6487" spans="1:3">
      <c r="A6487" s="26" t="s">
        <v>9500</v>
      </c>
      <c r="B6487" s="26">
        <v>41899</v>
      </c>
    </row>
    <row r="6488" spans="1:3">
      <c r="A6488" s="26" t="s">
        <v>9501</v>
      </c>
      <c r="B6488" s="26">
        <v>41899</v>
      </c>
    </row>
    <row r="6489" spans="1:3">
      <c r="A6489" s="26" t="s">
        <v>9502</v>
      </c>
      <c r="B6489" s="26">
        <v>41899</v>
      </c>
    </row>
    <row r="6490" spans="1:3">
      <c r="A6490" s="26" t="s">
        <v>9503</v>
      </c>
      <c r="B6490" s="26">
        <v>41899</v>
      </c>
    </row>
    <row r="6491" spans="1:3">
      <c r="A6491" s="26" t="s">
        <v>9504</v>
      </c>
      <c r="B6491" s="26">
        <v>41899</v>
      </c>
    </row>
    <row r="6492" spans="1:3">
      <c r="A6492" s="26" t="s">
        <v>9505</v>
      </c>
      <c r="B6492" s="26">
        <v>41899</v>
      </c>
    </row>
    <row r="6493" spans="1:3">
      <c r="A6493" s="26" t="s">
        <v>9506</v>
      </c>
      <c r="B6493" s="26">
        <v>41899</v>
      </c>
    </row>
    <row r="6494" spans="1:3">
      <c r="A6494" s="26" t="s">
        <v>9507</v>
      </c>
      <c r="B6494" s="26">
        <v>41899</v>
      </c>
    </row>
    <row r="6495" spans="1:3">
      <c r="A6495" s="26" t="s">
        <v>9508</v>
      </c>
      <c r="B6495" s="26">
        <v>41899</v>
      </c>
      <c r="C6495" s="26">
        <v>738</v>
      </c>
    </row>
    <row r="6496" spans="1:3">
      <c r="A6496" s="26" t="s">
        <v>9509</v>
      </c>
      <c r="B6496" s="26">
        <v>41899</v>
      </c>
    </row>
    <row r="6497" spans="1:3">
      <c r="A6497" s="26" t="s">
        <v>9510</v>
      </c>
      <c r="B6497" s="26">
        <v>41899</v>
      </c>
    </row>
    <row r="6498" spans="1:3">
      <c r="A6498" s="26" t="s">
        <v>9511</v>
      </c>
      <c r="B6498" s="26">
        <v>41899</v>
      </c>
    </row>
    <row r="6499" spans="1:3">
      <c r="A6499" s="26" t="s">
        <v>9512</v>
      </c>
      <c r="B6499" s="26">
        <v>41899</v>
      </c>
    </row>
    <row r="6500" spans="1:3">
      <c r="A6500" s="26" t="s">
        <v>9513</v>
      </c>
      <c r="B6500" s="26">
        <v>41899</v>
      </c>
    </row>
    <row r="6501" spans="1:3">
      <c r="A6501" s="26" t="s">
        <v>9514</v>
      </c>
      <c r="B6501" s="26">
        <v>41899</v>
      </c>
    </row>
    <row r="6502" spans="1:3">
      <c r="A6502" s="26" t="s">
        <v>9515</v>
      </c>
      <c r="B6502" s="26">
        <v>41899</v>
      </c>
    </row>
    <row r="6503" spans="1:3">
      <c r="A6503" s="26" t="s">
        <v>9516</v>
      </c>
      <c r="B6503" s="26">
        <v>41899</v>
      </c>
    </row>
    <row r="6504" spans="1:3">
      <c r="A6504" s="26" t="s">
        <v>9517</v>
      </c>
      <c r="B6504" s="26">
        <v>41899</v>
      </c>
    </row>
    <row r="6505" spans="1:3">
      <c r="A6505" s="26" t="s">
        <v>9518</v>
      </c>
      <c r="B6505" s="26">
        <v>41899</v>
      </c>
    </row>
    <row r="6506" spans="1:3">
      <c r="A6506" s="26" t="s">
        <v>9519</v>
      </c>
      <c r="B6506" s="26">
        <v>41899</v>
      </c>
      <c r="C6506" s="26">
        <v>750</v>
      </c>
    </row>
    <row r="6507" spans="1:3">
      <c r="A6507" s="26" t="s">
        <v>9520</v>
      </c>
      <c r="B6507" s="26">
        <v>41899</v>
      </c>
    </row>
    <row r="6508" spans="1:3">
      <c r="A6508" s="26" t="s">
        <v>9521</v>
      </c>
      <c r="B6508" s="26">
        <v>41899</v>
      </c>
    </row>
    <row r="6509" spans="1:3">
      <c r="A6509" s="26" t="s">
        <v>9522</v>
      </c>
      <c r="B6509" s="26">
        <v>41899</v>
      </c>
    </row>
    <row r="6510" spans="1:3">
      <c r="A6510" s="26" t="s">
        <v>9523</v>
      </c>
      <c r="B6510" s="26">
        <v>41899</v>
      </c>
    </row>
    <row r="6511" spans="1:3">
      <c r="A6511" s="26" t="s">
        <v>9524</v>
      </c>
      <c r="B6511" s="26">
        <v>41899</v>
      </c>
    </row>
    <row r="6512" spans="1:3">
      <c r="A6512" s="26" t="s">
        <v>9525</v>
      </c>
      <c r="B6512" s="26">
        <v>41899</v>
      </c>
    </row>
    <row r="6513" spans="1:3">
      <c r="A6513" s="26" t="s">
        <v>9526</v>
      </c>
      <c r="B6513" s="26">
        <v>41899</v>
      </c>
    </row>
    <row r="6514" spans="1:3">
      <c r="A6514" s="26" t="s">
        <v>9527</v>
      </c>
      <c r="B6514" s="26">
        <v>41899</v>
      </c>
    </row>
    <row r="6515" spans="1:3">
      <c r="A6515" s="26" t="s">
        <v>9528</v>
      </c>
      <c r="B6515" s="26">
        <v>41899</v>
      </c>
    </row>
    <row r="6516" spans="1:3">
      <c r="A6516" s="26" t="s">
        <v>9529</v>
      </c>
      <c r="B6516" s="26">
        <v>41899</v>
      </c>
    </row>
    <row r="6517" spans="1:3">
      <c r="A6517" s="26" t="s">
        <v>9530</v>
      </c>
      <c r="B6517" s="26">
        <v>41899</v>
      </c>
      <c r="C6517" s="26">
        <v>500</v>
      </c>
    </row>
    <row r="6518" spans="1:3">
      <c r="A6518" s="26" t="s">
        <v>9531</v>
      </c>
      <c r="B6518" s="26">
        <v>41899</v>
      </c>
    </row>
    <row r="6519" spans="1:3">
      <c r="A6519" s="26" t="s">
        <v>9532</v>
      </c>
      <c r="B6519" s="26">
        <v>41899</v>
      </c>
    </row>
    <row r="6520" spans="1:3">
      <c r="A6520" s="26" t="s">
        <v>9533</v>
      </c>
      <c r="B6520" s="26">
        <v>41899</v>
      </c>
    </row>
    <row r="6521" spans="1:3">
      <c r="A6521" s="26" t="s">
        <v>9534</v>
      </c>
      <c r="B6521" s="26">
        <v>41899</v>
      </c>
    </row>
    <row r="6522" spans="1:3">
      <c r="A6522" s="26" t="s">
        <v>9535</v>
      </c>
      <c r="B6522" s="26">
        <v>41899</v>
      </c>
    </row>
    <row r="6523" spans="1:3">
      <c r="A6523" s="26" t="s">
        <v>9536</v>
      </c>
      <c r="B6523" s="26">
        <v>41899</v>
      </c>
    </row>
    <row r="6524" spans="1:3">
      <c r="A6524" s="26" t="s">
        <v>9537</v>
      </c>
      <c r="B6524" s="26">
        <v>41899</v>
      </c>
    </row>
    <row r="6525" spans="1:3">
      <c r="A6525" s="26" t="s">
        <v>9538</v>
      </c>
      <c r="B6525" s="26">
        <v>41899</v>
      </c>
    </row>
    <row r="6526" spans="1:3">
      <c r="A6526" s="26" t="s">
        <v>9539</v>
      </c>
      <c r="B6526" s="26">
        <v>41899</v>
      </c>
    </row>
    <row r="6527" spans="1:3">
      <c r="A6527" s="26" t="s">
        <v>9540</v>
      </c>
      <c r="B6527" s="26">
        <v>41899</v>
      </c>
    </row>
    <row r="6528" spans="1:3">
      <c r="A6528" s="26" t="s">
        <v>9541</v>
      </c>
      <c r="B6528" s="26">
        <v>41899</v>
      </c>
      <c r="C6528" s="26">
        <v>500</v>
      </c>
    </row>
    <row r="6529" spans="1:3">
      <c r="A6529" s="26" t="s">
        <v>9542</v>
      </c>
      <c r="B6529" s="26">
        <v>41899</v>
      </c>
    </row>
    <row r="6530" spans="1:3">
      <c r="A6530" s="26" t="s">
        <v>9543</v>
      </c>
      <c r="B6530" s="26">
        <v>41899</v>
      </c>
    </row>
    <row r="6531" spans="1:3">
      <c r="A6531" s="26" t="s">
        <v>9544</v>
      </c>
      <c r="B6531" s="26">
        <v>41899</v>
      </c>
    </row>
    <row r="6532" spans="1:3">
      <c r="A6532" s="26" t="s">
        <v>9545</v>
      </c>
      <c r="B6532" s="26">
        <v>41899</v>
      </c>
    </row>
    <row r="6533" spans="1:3">
      <c r="A6533" s="26" t="s">
        <v>9546</v>
      </c>
      <c r="B6533" s="26">
        <v>41899</v>
      </c>
    </row>
    <row r="6534" spans="1:3">
      <c r="A6534" s="26" t="s">
        <v>9547</v>
      </c>
      <c r="B6534" s="26">
        <v>41899</v>
      </c>
    </row>
    <row r="6535" spans="1:3">
      <c r="A6535" s="26" t="s">
        <v>9548</v>
      </c>
      <c r="B6535" s="26">
        <v>41899</v>
      </c>
    </row>
    <row r="6536" spans="1:3">
      <c r="A6536" s="26" t="s">
        <v>9549</v>
      </c>
      <c r="B6536" s="26">
        <v>41899</v>
      </c>
    </row>
    <row r="6537" spans="1:3">
      <c r="A6537" s="26" t="s">
        <v>9550</v>
      </c>
      <c r="B6537" s="26">
        <v>41899</v>
      </c>
    </row>
    <row r="6538" spans="1:3">
      <c r="A6538" s="26" t="s">
        <v>9551</v>
      </c>
      <c r="B6538" s="26">
        <v>41899</v>
      </c>
    </row>
    <row r="6539" spans="1:3">
      <c r="A6539" s="26" t="s">
        <v>9552</v>
      </c>
      <c r="B6539" s="26">
        <v>41899</v>
      </c>
      <c r="C6539" s="26">
        <v>1000</v>
      </c>
    </row>
    <row r="6540" spans="1:3">
      <c r="A6540" s="26" t="s">
        <v>9553</v>
      </c>
      <c r="B6540" s="26">
        <v>41899</v>
      </c>
    </row>
    <row r="6541" spans="1:3">
      <c r="A6541" s="26" t="s">
        <v>9554</v>
      </c>
      <c r="B6541" s="26">
        <v>41899</v>
      </c>
    </row>
    <row r="6542" spans="1:3">
      <c r="A6542" s="26" t="s">
        <v>9555</v>
      </c>
      <c r="B6542" s="26">
        <v>41899</v>
      </c>
    </row>
    <row r="6543" spans="1:3">
      <c r="A6543" s="26" t="s">
        <v>9556</v>
      </c>
      <c r="B6543" s="26">
        <v>41899</v>
      </c>
    </row>
    <row r="6544" spans="1:3">
      <c r="A6544" s="26" t="s">
        <v>9557</v>
      </c>
      <c r="B6544" s="26">
        <v>41899</v>
      </c>
    </row>
    <row r="6545" spans="1:3">
      <c r="A6545" s="26" t="s">
        <v>9558</v>
      </c>
      <c r="B6545" s="26">
        <v>41899</v>
      </c>
    </row>
    <row r="6546" spans="1:3">
      <c r="A6546" s="26" t="s">
        <v>9559</v>
      </c>
      <c r="B6546" s="26">
        <v>41899</v>
      </c>
    </row>
    <row r="6547" spans="1:3">
      <c r="A6547" s="26" t="s">
        <v>9560</v>
      </c>
      <c r="B6547" s="26">
        <v>41899</v>
      </c>
    </row>
    <row r="6548" spans="1:3">
      <c r="A6548" s="26" t="s">
        <v>9561</v>
      </c>
      <c r="B6548" s="26">
        <v>41899</v>
      </c>
    </row>
    <row r="6549" spans="1:3">
      <c r="A6549" s="26" t="s">
        <v>9562</v>
      </c>
      <c r="B6549" s="26">
        <v>41899</v>
      </c>
    </row>
    <row r="6550" spans="1:3">
      <c r="A6550" s="26" t="s">
        <v>9563</v>
      </c>
      <c r="B6550" s="26">
        <v>41899</v>
      </c>
      <c r="C6550" s="26">
        <v>1200</v>
      </c>
    </row>
    <row r="6551" spans="1:3">
      <c r="A6551" s="26" t="s">
        <v>9564</v>
      </c>
      <c r="B6551" s="26">
        <v>41899</v>
      </c>
    </row>
    <row r="6552" spans="1:3">
      <c r="A6552" s="26" t="s">
        <v>9565</v>
      </c>
      <c r="B6552" s="26">
        <v>41899</v>
      </c>
    </row>
    <row r="6553" spans="1:3">
      <c r="A6553" s="26" t="s">
        <v>9566</v>
      </c>
      <c r="B6553" s="26">
        <v>41899</v>
      </c>
    </row>
    <row r="6554" spans="1:3">
      <c r="A6554" s="26" t="s">
        <v>9567</v>
      </c>
      <c r="B6554" s="26">
        <v>41899</v>
      </c>
    </row>
    <row r="6555" spans="1:3">
      <c r="A6555" s="26" t="s">
        <v>9568</v>
      </c>
      <c r="B6555" s="26">
        <v>41899</v>
      </c>
    </row>
    <row r="6556" spans="1:3">
      <c r="A6556" s="26" t="s">
        <v>9569</v>
      </c>
      <c r="B6556" s="26">
        <v>41899</v>
      </c>
    </row>
    <row r="6557" spans="1:3">
      <c r="A6557" s="26" t="s">
        <v>9570</v>
      </c>
      <c r="B6557" s="26">
        <v>41899</v>
      </c>
    </row>
    <row r="6558" spans="1:3">
      <c r="A6558" s="26" t="s">
        <v>9571</v>
      </c>
      <c r="B6558" s="26">
        <v>41899</v>
      </c>
    </row>
    <row r="6559" spans="1:3">
      <c r="A6559" s="26" t="s">
        <v>9572</v>
      </c>
      <c r="B6559" s="26">
        <v>41899</v>
      </c>
    </row>
    <row r="6560" spans="1:3">
      <c r="A6560" s="26" t="s">
        <v>9573</v>
      </c>
      <c r="B6560" s="26">
        <v>41899</v>
      </c>
    </row>
    <row r="6561" spans="1:3">
      <c r="A6561" s="26" t="s">
        <v>9574</v>
      </c>
      <c r="B6561" s="26">
        <v>41899</v>
      </c>
      <c r="C6561" s="26">
        <v>1200</v>
      </c>
    </row>
    <row r="6562" spans="1:3">
      <c r="A6562" s="26" t="s">
        <v>9575</v>
      </c>
      <c r="B6562" s="26">
        <v>41899</v>
      </c>
    </row>
    <row r="6563" spans="1:3">
      <c r="A6563" s="26" t="s">
        <v>9576</v>
      </c>
      <c r="B6563" s="26">
        <v>41899</v>
      </c>
    </row>
    <row r="6564" spans="1:3">
      <c r="A6564" s="26" t="s">
        <v>9577</v>
      </c>
      <c r="B6564" s="26">
        <v>41899</v>
      </c>
    </row>
    <row r="6565" spans="1:3">
      <c r="A6565" s="26" t="s">
        <v>9578</v>
      </c>
      <c r="B6565" s="26">
        <v>41899</v>
      </c>
    </row>
    <row r="6566" spans="1:3">
      <c r="A6566" s="26" t="s">
        <v>9579</v>
      </c>
      <c r="B6566" s="26">
        <v>41899</v>
      </c>
    </row>
    <row r="6567" spans="1:3">
      <c r="A6567" s="26" t="s">
        <v>9580</v>
      </c>
      <c r="B6567" s="26">
        <v>41899</v>
      </c>
    </row>
    <row r="6568" spans="1:3">
      <c r="A6568" s="26" t="s">
        <v>9581</v>
      </c>
      <c r="B6568" s="26">
        <v>41899</v>
      </c>
    </row>
    <row r="6569" spans="1:3">
      <c r="A6569" s="26" t="s">
        <v>9582</v>
      </c>
      <c r="B6569" s="26">
        <v>41899</v>
      </c>
    </row>
    <row r="6570" spans="1:3">
      <c r="A6570" s="26" t="s">
        <v>9583</v>
      </c>
      <c r="B6570" s="26">
        <v>41899</v>
      </c>
    </row>
    <row r="6571" spans="1:3">
      <c r="A6571" s="26" t="s">
        <v>9584</v>
      </c>
      <c r="B6571" s="26">
        <v>41899</v>
      </c>
    </row>
    <row r="6572" spans="1:3">
      <c r="A6572" s="26" t="s">
        <v>9585</v>
      </c>
      <c r="B6572" s="26">
        <v>41899</v>
      </c>
      <c r="C6572" s="26">
        <v>999</v>
      </c>
    </row>
    <row r="6573" spans="1:3">
      <c r="A6573" s="26" t="s">
        <v>9586</v>
      </c>
      <c r="B6573" s="26">
        <v>41899</v>
      </c>
    </row>
    <row r="6574" spans="1:3">
      <c r="A6574" s="26" t="s">
        <v>9587</v>
      </c>
      <c r="B6574" s="26">
        <v>41899</v>
      </c>
    </row>
    <row r="6575" spans="1:3">
      <c r="A6575" s="26" t="s">
        <v>9588</v>
      </c>
      <c r="B6575" s="26">
        <v>41899</v>
      </c>
    </row>
    <row r="6576" spans="1:3">
      <c r="A6576" s="26" t="s">
        <v>9589</v>
      </c>
      <c r="B6576" s="26">
        <v>41899</v>
      </c>
    </row>
    <row r="6577" spans="1:3">
      <c r="A6577" s="26" t="s">
        <v>9590</v>
      </c>
      <c r="B6577" s="26">
        <v>41899</v>
      </c>
    </row>
    <row r="6578" spans="1:3">
      <c r="A6578" s="26" t="s">
        <v>9591</v>
      </c>
      <c r="B6578" s="26">
        <v>41899</v>
      </c>
    </row>
    <row r="6579" spans="1:3">
      <c r="A6579" s="26" t="s">
        <v>9592</v>
      </c>
      <c r="B6579" s="26">
        <v>41899</v>
      </c>
    </row>
    <row r="6580" spans="1:3">
      <c r="A6580" s="26" t="s">
        <v>9593</v>
      </c>
      <c r="B6580" s="26">
        <v>41899</v>
      </c>
    </row>
    <row r="6581" spans="1:3">
      <c r="A6581" s="26" t="s">
        <v>9594</v>
      </c>
      <c r="B6581" s="26">
        <v>41899</v>
      </c>
    </row>
    <row r="6582" spans="1:3">
      <c r="A6582" s="26" t="s">
        <v>9595</v>
      </c>
      <c r="B6582" s="26">
        <v>41899</v>
      </c>
    </row>
    <row r="6583" spans="1:3">
      <c r="A6583" s="26" t="s">
        <v>9596</v>
      </c>
      <c r="B6583" s="26">
        <v>41900</v>
      </c>
      <c r="C6583" s="26">
        <v>340</v>
      </c>
    </row>
    <row r="6584" spans="1:3">
      <c r="A6584" s="26" t="s">
        <v>9597</v>
      </c>
      <c r="B6584" s="26">
        <v>41900</v>
      </c>
    </row>
    <row r="6585" spans="1:3">
      <c r="A6585" s="26" t="s">
        <v>9598</v>
      </c>
      <c r="B6585" s="26">
        <v>41900</v>
      </c>
    </row>
    <row r="6586" spans="1:3">
      <c r="A6586" s="26" t="s">
        <v>9599</v>
      </c>
      <c r="B6586" s="26">
        <v>41900</v>
      </c>
    </row>
    <row r="6587" spans="1:3">
      <c r="A6587" s="26" t="s">
        <v>9600</v>
      </c>
      <c r="B6587" s="26">
        <v>41900</v>
      </c>
    </row>
    <row r="6588" spans="1:3">
      <c r="A6588" s="26" t="s">
        <v>9601</v>
      </c>
      <c r="B6588" s="26">
        <v>41900</v>
      </c>
    </row>
    <row r="6589" spans="1:3">
      <c r="A6589" s="26" t="s">
        <v>9602</v>
      </c>
      <c r="B6589" s="26">
        <v>41900</v>
      </c>
    </row>
    <row r="6590" spans="1:3">
      <c r="A6590" s="26" t="s">
        <v>9603</v>
      </c>
      <c r="B6590" s="26">
        <v>41900</v>
      </c>
    </row>
    <row r="6591" spans="1:3">
      <c r="A6591" s="26" t="s">
        <v>9604</v>
      </c>
      <c r="B6591" s="26">
        <v>41900</v>
      </c>
    </row>
    <row r="6592" spans="1:3">
      <c r="A6592" s="26" t="s">
        <v>9605</v>
      </c>
      <c r="B6592" s="26">
        <v>41900</v>
      </c>
    </row>
    <row r="6593" spans="1:3">
      <c r="A6593" s="26" t="s">
        <v>9606</v>
      </c>
      <c r="B6593" s="26">
        <v>41900</v>
      </c>
    </row>
    <row r="6594" spans="1:3">
      <c r="A6594" s="26" t="s">
        <v>9607</v>
      </c>
      <c r="B6594" s="26">
        <v>41900</v>
      </c>
      <c r="C6594" s="26">
        <v>380</v>
      </c>
    </row>
    <row r="6595" spans="1:3">
      <c r="A6595" s="26" t="s">
        <v>9608</v>
      </c>
      <c r="B6595" s="26">
        <v>41900</v>
      </c>
    </row>
    <row r="6596" spans="1:3">
      <c r="A6596" s="26" t="s">
        <v>9609</v>
      </c>
      <c r="B6596" s="26">
        <v>41900</v>
      </c>
    </row>
    <row r="6597" spans="1:3">
      <c r="A6597" s="26" t="s">
        <v>9610</v>
      </c>
      <c r="B6597" s="26">
        <v>41900</v>
      </c>
    </row>
    <row r="6598" spans="1:3">
      <c r="A6598" s="26" t="s">
        <v>9611</v>
      </c>
      <c r="B6598" s="26">
        <v>41900</v>
      </c>
    </row>
    <row r="6599" spans="1:3">
      <c r="A6599" s="26" t="s">
        <v>9612</v>
      </c>
      <c r="B6599" s="26">
        <v>41900</v>
      </c>
    </row>
    <row r="6600" spans="1:3">
      <c r="A6600" s="26" t="s">
        <v>9613</v>
      </c>
      <c r="B6600" s="26">
        <v>41900</v>
      </c>
    </row>
    <row r="6601" spans="1:3">
      <c r="A6601" s="26" t="s">
        <v>9614</v>
      </c>
      <c r="B6601" s="26">
        <v>41900</v>
      </c>
    </row>
    <row r="6602" spans="1:3">
      <c r="A6602" s="26" t="s">
        <v>9615</v>
      </c>
      <c r="B6602" s="26">
        <v>41900</v>
      </c>
    </row>
    <row r="6603" spans="1:3">
      <c r="A6603" s="26" t="s">
        <v>9616</v>
      </c>
      <c r="B6603" s="26">
        <v>41900</v>
      </c>
    </row>
    <row r="6604" spans="1:3">
      <c r="A6604" s="26" t="s">
        <v>9617</v>
      </c>
      <c r="B6604" s="26">
        <v>41900</v>
      </c>
    </row>
    <row r="6605" spans="1:3">
      <c r="A6605" s="26" t="s">
        <v>9618</v>
      </c>
      <c r="B6605" s="26">
        <v>41900</v>
      </c>
    </row>
    <row r="6606" spans="1:3">
      <c r="A6606" s="26" t="s">
        <v>9619</v>
      </c>
      <c r="B6606" s="26">
        <v>41900</v>
      </c>
    </row>
    <row r="6607" spans="1:3">
      <c r="A6607" s="26" t="s">
        <v>9620</v>
      </c>
      <c r="B6607" s="26">
        <v>41900</v>
      </c>
      <c r="C6607" s="26">
        <v>500</v>
      </c>
    </row>
    <row r="6608" spans="1:3">
      <c r="A6608" s="26" t="s">
        <v>9621</v>
      </c>
      <c r="B6608" s="26">
        <v>41900</v>
      </c>
    </row>
    <row r="6609" spans="1:3">
      <c r="A6609" s="26" t="s">
        <v>9622</v>
      </c>
      <c r="B6609" s="26">
        <v>41900</v>
      </c>
    </row>
    <row r="6610" spans="1:3">
      <c r="A6610" s="26" t="s">
        <v>9623</v>
      </c>
      <c r="B6610" s="26">
        <v>41900</v>
      </c>
    </row>
    <row r="6611" spans="1:3">
      <c r="A6611" s="26" t="s">
        <v>9624</v>
      </c>
      <c r="B6611" s="26">
        <v>41900</v>
      </c>
    </row>
    <row r="6612" spans="1:3">
      <c r="A6612" s="26" t="s">
        <v>9625</v>
      </c>
      <c r="B6612" s="26">
        <v>41900</v>
      </c>
    </row>
    <row r="6613" spans="1:3">
      <c r="A6613" s="26" t="s">
        <v>9626</v>
      </c>
      <c r="B6613" s="26">
        <v>41900</v>
      </c>
    </row>
    <row r="6614" spans="1:3">
      <c r="A6614" s="26" t="s">
        <v>9627</v>
      </c>
      <c r="B6614" s="26">
        <v>41900</v>
      </c>
    </row>
    <row r="6615" spans="1:3">
      <c r="A6615" s="26" t="s">
        <v>9628</v>
      </c>
      <c r="B6615" s="26">
        <v>41900</v>
      </c>
    </row>
    <row r="6616" spans="1:3">
      <c r="A6616" s="26" t="s">
        <v>9629</v>
      </c>
      <c r="B6616" s="26">
        <v>41900</v>
      </c>
    </row>
    <row r="6617" spans="1:3">
      <c r="A6617" s="26" t="s">
        <v>9630</v>
      </c>
      <c r="B6617" s="26">
        <v>41900</v>
      </c>
    </row>
    <row r="6618" spans="1:3">
      <c r="A6618" s="26" t="s">
        <v>9631</v>
      </c>
      <c r="B6618" s="26">
        <v>41900</v>
      </c>
      <c r="C6618" s="26">
        <v>1000</v>
      </c>
    </row>
    <row r="6619" spans="1:3">
      <c r="A6619" s="26" t="s">
        <v>9632</v>
      </c>
      <c r="B6619" s="26">
        <v>41900</v>
      </c>
      <c r="C6619" s="26">
        <v>469</v>
      </c>
    </row>
    <row r="6620" spans="1:3">
      <c r="A6620" s="26" t="s">
        <v>9633</v>
      </c>
      <c r="B6620" s="26">
        <v>41900</v>
      </c>
    </row>
    <row r="6621" spans="1:3">
      <c r="A6621" s="26" t="s">
        <v>9634</v>
      </c>
      <c r="B6621" s="26">
        <v>41900</v>
      </c>
    </row>
    <row r="6622" spans="1:3">
      <c r="A6622" s="26" t="s">
        <v>9635</v>
      </c>
      <c r="B6622" s="26">
        <v>41900</v>
      </c>
    </row>
    <row r="6623" spans="1:3">
      <c r="A6623" s="26" t="s">
        <v>9636</v>
      </c>
      <c r="B6623" s="26">
        <v>41900</v>
      </c>
    </row>
    <row r="6624" spans="1:3">
      <c r="A6624" s="26" t="s">
        <v>9637</v>
      </c>
      <c r="B6624" s="26">
        <v>41900</v>
      </c>
    </row>
    <row r="6625" spans="1:3">
      <c r="A6625" s="26" t="s">
        <v>9638</v>
      </c>
      <c r="B6625" s="26">
        <v>41900</v>
      </c>
    </row>
    <row r="6626" spans="1:3">
      <c r="A6626" s="26" t="s">
        <v>9639</v>
      </c>
      <c r="B6626" s="26">
        <v>41900</v>
      </c>
    </row>
    <row r="6627" spans="1:3">
      <c r="A6627" s="26" t="s">
        <v>9640</v>
      </c>
      <c r="B6627" s="26">
        <v>41900</v>
      </c>
      <c r="C6627" s="26">
        <v>300</v>
      </c>
    </row>
    <row r="6628" spans="1:3">
      <c r="A6628" s="26" t="s">
        <v>9641</v>
      </c>
      <c r="B6628" s="26">
        <v>41900</v>
      </c>
    </row>
    <row r="6629" spans="1:3">
      <c r="A6629" s="26" t="s">
        <v>9642</v>
      </c>
      <c r="B6629" s="26">
        <v>41900</v>
      </c>
    </row>
    <row r="6630" spans="1:3">
      <c r="A6630" s="26" t="s">
        <v>9643</v>
      </c>
      <c r="B6630" s="26">
        <v>41900</v>
      </c>
    </row>
    <row r="6631" spans="1:3">
      <c r="A6631" s="26" t="s">
        <v>9644</v>
      </c>
      <c r="B6631" s="26">
        <v>41900</v>
      </c>
    </row>
    <row r="6632" spans="1:3">
      <c r="A6632" s="26" t="s">
        <v>9645</v>
      </c>
      <c r="B6632" s="26">
        <v>41900</v>
      </c>
    </row>
    <row r="6633" spans="1:3">
      <c r="A6633" s="26" t="s">
        <v>9646</v>
      </c>
      <c r="B6633" s="26">
        <v>41900</v>
      </c>
    </row>
    <row r="6634" spans="1:3">
      <c r="A6634" s="26" t="s">
        <v>9647</v>
      </c>
      <c r="B6634" s="26">
        <v>41900</v>
      </c>
    </row>
    <row r="6635" spans="1:3">
      <c r="A6635" s="26" t="s">
        <v>9648</v>
      </c>
      <c r="B6635" s="26">
        <v>41900</v>
      </c>
    </row>
    <row r="6636" spans="1:3">
      <c r="A6636" s="26" t="s">
        <v>9649</v>
      </c>
      <c r="B6636" s="26">
        <v>41900</v>
      </c>
    </row>
    <row r="6637" spans="1:3">
      <c r="A6637" s="26" t="s">
        <v>9650</v>
      </c>
      <c r="B6637" s="26">
        <v>41900</v>
      </c>
    </row>
    <row r="6638" spans="1:3">
      <c r="A6638" s="26" t="s">
        <v>9651</v>
      </c>
      <c r="B6638" s="26">
        <v>41900</v>
      </c>
      <c r="C6638" s="26">
        <v>100</v>
      </c>
    </row>
    <row r="6639" spans="1:3">
      <c r="A6639" s="26" t="s">
        <v>9652</v>
      </c>
      <c r="B6639" s="26">
        <v>41900</v>
      </c>
    </row>
    <row r="6640" spans="1:3">
      <c r="A6640" s="26" t="s">
        <v>9653</v>
      </c>
      <c r="B6640" s="26">
        <v>41900</v>
      </c>
    </row>
    <row r="6641" spans="1:3">
      <c r="A6641" s="26" t="s">
        <v>9654</v>
      </c>
      <c r="B6641" s="26">
        <v>41900</v>
      </c>
    </row>
    <row r="6642" spans="1:3">
      <c r="A6642" s="26" t="s">
        <v>9655</v>
      </c>
      <c r="B6642" s="26">
        <v>41900</v>
      </c>
    </row>
    <row r="6643" spans="1:3">
      <c r="A6643" s="26" t="s">
        <v>9656</v>
      </c>
      <c r="B6643" s="26">
        <v>41900</v>
      </c>
    </row>
    <row r="6644" spans="1:3">
      <c r="A6644" s="26" t="s">
        <v>9657</v>
      </c>
      <c r="B6644" s="26">
        <v>41900</v>
      </c>
    </row>
    <row r="6645" spans="1:3">
      <c r="A6645" s="26" t="s">
        <v>9658</v>
      </c>
      <c r="B6645" s="26">
        <v>41900</v>
      </c>
    </row>
    <row r="6646" spans="1:3">
      <c r="A6646" s="26" t="s">
        <v>9659</v>
      </c>
      <c r="B6646" s="26">
        <v>41900</v>
      </c>
    </row>
    <row r="6647" spans="1:3">
      <c r="A6647" s="26" t="s">
        <v>9660</v>
      </c>
      <c r="B6647" s="26">
        <v>41900</v>
      </c>
    </row>
    <row r="6648" spans="1:3">
      <c r="A6648" s="26" t="s">
        <v>9661</v>
      </c>
      <c r="B6648" s="26">
        <v>41900</v>
      </c>
    </row>
    <row r="6649" spans="1:3">
      <c r="A6649" s="26" t="s">
        <v>9662</v>
      </c>
      <c r="B6649" s="26">
        <v>41900</v>
      </c>
      <c r="C6649" s="26">
        <v>300</v>
      </c>
    </row>
    <row r="6650" spans="1:3">
      <c r="A6650" s="26" t="s">
        <v>9663</v>
      </c>
      <c r="B6650" s="26">
        <v>41900</v>
      </c>
    </row>
    <row r="6651" spans="1:3">
      <c r="A6651" s="26" t="s">
        <v>9664</v>
      </c>
      <c r="B6651" s="26">
        <v>41900</v>
      </c>
    </row>
    <row r="6652" spans="1:3">
      <c r="A6652" s="26" t="s">
        <v>9665</v>
      </c>
      <c r="B6652" s="26">
        <v>41900</v>
      </c>
    </row>
    <row r="6653" spans="1:3">
      <c r="A6653" s="26" t="s">
        <v>9666</v>
      </c>
      <c r="B6653" s="26">
        <v>41900</v>
      </c>
    </row>
    <row r="6654" spans="1:3">
      <c r="A6654" s="26" t="s">
        <v>9667</v>
      </c>
      <c r="B6654" s="26">
        <v>41900</v>
      </c>
    </row>
    <row r="6655" spans="1:3">
      <c r="A6655" s="26" t="s">
        <v>9668</v>
      </c>
      <c r="B6655" s="26">
        <v>41900</v>
      </c>
    </row>
    <row r="6656" spans="1:3">
      <c r="A6656" s="26" t="s">
        <v>9669</v>
      </c>
      <c r="B6656" s="26">
        <v>41900</v>
      </c>
    </row>
    <row r="6657" spans="1:3">
      <c r="A6657" s="26" t="s">
        <v>9670</v>
      </c>
      <c r="B6657" s="26">
        <v>41900</v>
      </c>
    </row>
    <row r="6658" spans="1:3">
      <c r="A6658" s="26" t="s">
        <v>9671</v>
      </c>
      <c r="B6658" s="26">
        <v>41900</v>
      </c>
    </row>
    <row r="6659" spans="1:3">
      <c r="A6659" s="26" t="s">
        <v>9672</v>
      </c>
      <c r="B6659" s="26">
        <v>41900</v>
      </c>
    </row>
    <row r="6660" spans="1:3">
      <c r="A6660" s="26" t="s">
        <v>9673</v>
      </c>
      <c r="B6660" s="26">
        <v>41900</v>
      </c>
      <c r="C6660" s="26">
        <v>200</v>
      </c>
    </row>
    <row r="6661" spans="1:3">
      <c r="A6661" s="26" t="s">
        <v>9674</v>
      </c>
      <c r="B6661" s="26">
        <v>41900</v>
      </c>
    </row>
    <row r="6662" spans="1:3">
      <c r="A6662" s="26" t="s">
        <v>9675</v>
      </c>
      <c r="B6662" s="26">
        <v>41900</v>
      </c>
    </row>
    <row r="6663" spans="1:3">
      <c r="A6663" s="26" t="s">
        <v>9676</v>
      </c>
      <c r="B6663" s="26">
        <v>41900</v>
      </c>
    </row>
    <row r="6664" spans="1:3">
      <c r="A6664" s="26" t="s">
        <v>9677</v>
      </c>
      <c r="B6664" s="26">
        <v>41900</v>
      </c>
    </row>
    <row r="6665" spans="1:3">
      <c r="A6665" s="26" t="s">
        <v>9678</v>
      </c>
      <c r="B6665" s="26">
        <v>41900</v>
      </c>
    </row>
    <row r="6666" spans="1:3">
      <c r="A6666" s="26" t="s">
        <v>9679</v>
      </c>
      <c r="B6666" s="26">
        <v>41900</v>
      </c>
    </row>
    <row r="6667" spans="1:3">
      <c r="A6667" s="26" t="s">
        <v>9680</v>
      </c>
      <c r="B6667" s="26">
        <v>41900</v>
      </c>
    </row>
    <row r="6668" spans="1:3">
      <c r="A6668" s="26" t="s">
        <v>9681</v>
      </c>
      <c r="B6668" s="26">
        <v>41900</v>
      </c>
    </row>
    <row r="6669" spans="1:3">
      <c r="A6669" s="26" t="s">
        <v>9682</v>
      </c>
      <c r="B6669" s="26">
        <v>41900</v>
      </c>
    </row>
    <row r="6670" spans="1:3">
      <c r="A6670" s="26" t="s">
        <v>9683</v>
      </c>
      <c r="B6670" s="26">
        <v>41900</v>
      </c>
    </row>
    <row r="6671" spans="1:3">
      <c r="A6671" s="26" t="s">
        <v>9684</v>
      </c>
      <c r="B6671" s="26">
        <v>41901</v>
      </c>
    </row>
    <row r="6672" spans="1:3">
      <c r="A6672" s="26" t="s">
        <v>9685</v>
      </c>
      <c r="B6672" s="26">
        <v>41901</v>
      </c>
    </row>
    <row r="6673" spans="1:3">
      <c r="A6673" s="26" t="s">
        <v>9686</v>
      </c>
      <c r="B6673" s="26">
        <v>41901</v>
      </c>
    </row>
    <row r="6674" spans="1:3">
      <c r="A6674" s="26" t="s">
        <v>9687</v>
      </c>
      <c r="B6674" s="26">
        <v>41901</v>
      </c>
    </row>
    <row r="6675" spans="1:3">
      <c r="A6675" s="26" t="s">
        <v>9688</v>
      </c>
      <c r="B6675" s="26">
        <v>41901</v>
      </c>
    </row>
    <row r="6676" spans="1:3">
      <c r="A6676" s="26" t="s">
        <v>9689</v>
      </c>
      <c r="B6676" s="26">
        <v>41901</v>
      </c>
    </row>
    <row r="6677" spans="1:3">
      <c r="A6677" s="26" t="s">
        <v>9690</v>
      </c>
      <c r="B6677" s="26">
        <v>41901</v>
      </c>
    </row>
    <row r="6678" spans="1:3">
      <c r="A6678" s="26" t="s">
        <v>9691</v>
      </c>
      <c r="B6678" s="26">
        <v>41901</v>
      </c>
      <c r="C6678" s="26">
        <v>13</v>
      </c>
    </row>
    <row r="6679" spans="1:3">
      <c r="A6679" s="26" t="s">
        <v>9692</v>
      </c>
      <c r="B6679" s="26">
        <v>41901</v>
      </c>
      <c r="C6679" s="26">
        <v>74</v>
      </c>
    </row>
    <row r="6680" spans="1:3">
      <c r="A6680" s="26" t="s">
        <v>9693</v>
      </c>
      <c r="B6680" s="26">
        <v>41901</v>
      </c>
      <c r="C6680" s="26">
        <v>46</v>
      </c>
    </row>
    <row r="6681" spans="1:3">
      <c r="A6681" s="26" t="s">
        <v>9694</v>
      </c>
      <c r="B6681" s="26">
        <v>41901</v>
      </c>
      <c r="C6681" s="26">
        <v>24</v>
      </c>
    </row>
    <row r="6682" spans="1:3">
      <c r="A6682" s="26" t="s">
        <v>9695</v>
      </c>
      <c r="B6682" s="26">
        <v>41901</v>
      </c>
    </row>
    <row r="6683" spans="1:3">
      <c r="A6683" s="26" t="s">
        <v>9696</v>
      </c>
      <c r="B6683" s="26">
        <v>41901</v>
      </c>
    </row>
    <row r="6684" spans="1:3">
      <c r="A6684" s="26" t="s">
        <v>9697</v>
      </c>
      <c r="B6684" s="26">
        <v>41901</v>
      </c>
    </row>
    <row r="6685" spans="1:3">
      <c r="A6685" s="26" t="s">
        <v>9698</v>
      </c>
      <c r="B6685" s="26">
        <v>41901</v>
      </c>
    </row>
    <row r="6686" spans="1:3">
      <c r="A6686" s="26" t="s">
        <v>9699</v>
      </c>
      <c r="B6686" s="26">
        <v>41901</v>
      </c>
    </row>
    <row r="6687" spans="1:3">
      <c r="A6687" s="26" t="s">
        <v>9700</v>
      </c>
      <c r="B6687" s="26">
        <v>41901</v>
      </c>
    </row>
    <row r="6688" spans="1:3">
      <c r="A6688" s="26" t="s">
        <v>9701</v>
      </c>
      <c r="B6688" s="26">
        <v>41901</v>
      </c>
    </row>
    <row r="6689" spans="1:3">
      <c r="A6689" s="26" t="s">
        <v>9702</v>
      </c>
      <c r="B6689" s="26">
        <v>41901</v>
      </c>
    </row>
    <row r="6690" spans="1:3">
      <c r="A6690" s="26" t="s">
        <v>9703</v>
      </c>
      <c r="B6690" s="26">
        <v>41901</v>
      </c>
      <c r="C6690" s="26">
        <v>26</v>
      </c>
    </row>
    <row r="6691" spans="1:3">
      <c r="A6691" s="26" t="s">
        <v>9704</v>
      </c>
      <c r="B6691" s="26">
        <v>41901</v>
      </c>
      <c r="C6691" s="26">
        <v>115</v>
      </c>
    </row>
    <row r="6692" spans="1:3">
      <c r="A6692" s="26" t="s">
        <v>9705</v>
      </c>
      <c r="B6692" s="26">
        <v>41901</v>
      </c>
      <c r="C6692" s="26">
        <v>33</v>
      </c>
    </row>
    <row r="6693" spans="1:3">
      <c r="A6693" s="26" t="s">
        <v>9706</v>
      </c>
      <c r="B6693" s="26">
        <v>41901</v>
      </c>
    </row>
    <row r="6694" spans="1:3">
      <c r="A6694" s="26" t="s">
        <v>9707</v>
      </c>
      <c r="B6694" s="26">
        <v>41901</v>
      </c>
    </row>
    <row r="6695" spans="1:3">
      <c r="A6695" s="26" t="s">
        <v>9708</v>
      </c>
      <c r="B6695" s="26">
        <v>41901</v>
      </c>
    </row>
    <row r="6696" spans="1:3">
      <c r="A6696" s="26" t="s">
        <v>9709</v>
      </c>
      <c r="B6696" s="26">
        <v>41901</v>
      </c>
    </row>
    <row r="6697" spans="1:3">
      <c r="A6697" s="26" t="s">
        <v>9710</v>
      </c>
      <c r="B6697" s="26">
        <v>41901</v>
      </c>
    </row>
    <row r="6698" spans="1:3">
      <c r="A6698" s="26" t="s">
        <v>9711</v>
      </c>
      <c r="B6698" s="26">
        <v>41901</v>
      </c>
    </row>
    <row r="6699" spans="1:3">
      <c r="A6699" s="26" t="s">
        <v>9712</v>
      </c>
      <c r="B6699" s="26">
        <v>41901</v>
      </c>
    </row>
    <row r="6700" spans="1:3">
      <c r="A6700" s="26" t="s">
        <v>9713</v>
      </c>
      <c r="B6700" s="26">
        <v>41901</v>
      </c>
      <c r="C6700" s="26">
        <v>203</v>
      </c>
    </row>
    <row r="6701" spans="1:3">
      <c r="A6701" s="26" t="s">
        <v>9714</v>
      </c>
      <c r="B6701" s="26">
        <v>41901</v>
      </c>
      <c r="C6701" s="26">
        <v>313</v>
      </c>
    </row>
    <row r="6702" spans="1:3">
      <c r="A6702" s="26" t="s">
        <v>9715</v>
      </c>
      <c r="B6702" s="26">
        <v>41901</v>
      </c>
      <c r="C6702" s="26">
        <v>300</v>
      </c>
    </row>
    <row r="6703" spans="1:3">
      <c r="A6703" s="26" t="s">
        <v>9716</v>
      </c>
      <c r="B6703" s="26">
        <v>41901</v>
      </c>
      <c r="C6703" s="26">
        <v>204</v>
      </c>
    </row>
    <row r="6704" spans="1:3">
      <c r="A6704" s="26" t="s">
        <v>9717</v>
      </c>
      <c r="B6704" s="26">
        <v>41901</v>
      </c>
    </row>
    <row r="6705" spans="1:3">
      <c r="A6705" s="26" t="s">
        <v>9718</v>
      </c>
      <c r="B6705" s="26">
        <v>41901</v>
      </c>
    </row>
    <row r="6706" spans="1:3">
      <c r="A6706" s="26" t="s">
        <v>9719</v>
      </c>
      <c r="B6706" s="26">
        <v>41901</v>
      </c>
    </row>
    <row r="6707" spans="1:3">
      <c r="A6707" s="26" t="s">
        <v>9720</v>
      </c>
      <c r="B6707" s="26">
        <v>41901</v>
      </c>
    </row>
    <row r="6708" spans="1:3">
      <c r="A6708" s="26" t="s">
        <v>9721</v>
      </c>
      <c r="B6708" s="26">
        <v>41901</v>
      </c>
    </row>
    <row r="6709" spans="1:3">
      <c r="A6709" s="26" t="s">
        <v>9722</v>
      </c>
      <c r="B6709" s="26">
        <v>41901</v>
      </c>
    </row>
    <row r="6710" spans="1:3">
      <c r="A6710" s="26" t="s">
        <v>9723</v>
      </c>
      <c r="B6710" s="26">
        <v>41901</v>
      </c>
    </row>
    <row r="6711" spans="1:3">
      <c r="A6711" s="26" t="s">
        <v>9724</v>
      </c>
      <c r="B6711" s="26">
        <v>41901</v>
      </c>
      <c r="C6711" s="26">
        <v>207</v>
      </c>
    </row>
    <row r="6712" spans="1:3">
      <c r="A6712" s="26" t="s">
        <v>9725</v>
      </c>
      <c r="B6712" s="26">
        <v>41901</v>
      </c>
      <c r="C6712" s="26">
        <v>291</v>
      </c>
    </row>
    <row r="6713" spans="1:3">
      <c r="A6713" s="26" t="s">
        <v>9726</v>
      </c>
      <c r="B6713" s="26">
        <v>41901</v>
      </c>
      <c r="C6713" s="26">
        <v>313</v>
      </c>
    </row>
    <row r="6714" spans="1:3">
      <c r="A6714" s="26" t="s">
        <v>9727</v>
      </c>
      <c r="B6714" s="26">
        <v>41901</v>
      </c>
      <c r="C6714" s="26">
        <v>206</v>
      </c>
    </row>
    <row r="6715" spans="1:3">
      <c r="A6715" s="26" t="s">
        <v>9728</v>
      </c>
      <c r="B6715" s="26">
        <v>41901</v>
      </c>
    </row>
    <row r="6716" spans="1:3">
      <c r="A6716" s="26" t="s">
        <v>9729</v>
      </c>
      <c r="B6716" s="26">
        <v>41901</v>
      </c>
    </row>
    <row r="6717" spans="1:3">
      <c r="A6717" s="26" t="s">
        <v>9730</v>
      </c>
      <c r="B6717" s="26">
        <v>41901</v>
      </c>
    </row>
    <row r="6718" spans="1:3">
      <c r="A6718" s="26" t="s">
        <v>9731</v>
      </c>
      <c r="B6718" s="26">
        <v>41901</v>
      </c>
    </row>
    <row r="6719" spans="1:3">
      <c r="A6719" s="26" t="s">
        <v>9732</v>
      </c>
      <c r="B6719" s="26">
        <v>41901</v>
      </c>
    </row>
    <row r="6720" spans="1:3">
      <c r="A6720" s="26" t="s">
        <v>9733</v>
      </c>
      <c r="B6720" s="26">
        <v>41901</v>
      </c>
    </row>
    <row r="6721" spans="1:3">
      <c r="A6721" s="26" t="s">
        <v>9734</v>
      </c>
      <c r="B6721" s="26">
        <v>41901</v>
      </c>
      <c r="C6721" s="26">
        <v>183</v>
      </c>
    </row>
    <row r="6722" spans="1:3">
      <c r="A6722" s="26" t="s">
        <v>9735</v>
      </c>
      <c r="B6722" s="26">
        <v>41901</v>
      </c>
      <c r="C6722" s="26">
        <v>252</v>
      </c>
    </row>
    <row r="6723" spans="1:3">
      <c r="A6723" s="26" t="s">
        <v>9736</v>
      </c>
      <c r="B6723" s="26">
        <v>41901</v>
      </c>
      <c r="C6723" s="26">
        <v>203</v>
      </c>
    </row>
    <row r="6724" spans="1:3">
      <c r="A6724" s="26" t="s">
        <v>9737</v>
      </c>
      <c r="B6724" s="26">
        <v>41901</v>
      </c>
      <c r="C6724" s="26">
        <v>194</v>
      </c>
    </row>
    <row r="6725" spans="1:3">
      <c r="A6725" s="26" t="s">
        <v>9738</v>
      </c>
      <c r="B6725" s="26">
        <v>41901</v>
      </c>
      <c r="C6725" s="26">
        <v>138</v>
      </c>
    </row>
    <row r="6726" spans="1:3">
      <c r="A6726" s="26" t="s">
        <v>9739</v>
      </c>
      <c r="B6726" s="26">
        <v>41901</v>
      </c>
      <c r="C6726" s="26">
        <v>64</v>
      </c>
    </row>
    <row r="6727" spans="1:3">
      <c r="A6727" s="26" t="s">
        <v>9740</v>
      </c>
      <c r="B6727" s="26">
        <v>41901</v>
      </c>
    </row>
    <row r="6728" spans="1:3">
      <c r="A6728" s="26" t="s">
        <v>9741</v>
      </c>
      <c r="B6728" s="26">
        <v>41901</v>
      </c>
    </row>
    <row r="6729" spans="1:3">
      <c r="A6729" s="26" t="s">
        <v>9742</v>
      </c>
      <c r="B6729" s="26">
        <v>41901</v>
      </c>
    </row>
    <row r="6730" spans="1:3">
      <c r="A6730" s="26" t="s">
        <v>9743</v>
      </c>
      <c r="B6730" s="26">
        <v>41901</v>
      </c>
    </row>
    <row r="6731" spans="1:3">
      <c r="A6731" s="26" t="s">
        <v>9744</v>
      </c>
      <c r="B6731" s="26">
        <v>41901</v>
      </c>
    </row>
    <row r="6732" spans="1:3">
      <c r="A6732" s="26" t="s">
        <v>9745</v>
      </c>
      <c r="B6732" s="26">
        <v>41901</v>
      </c>
    </row>
    <row r="6733" spans="1:3">
      <c r="A6733" s="26" t="s">
        <v>9746</v>
      </c>
      <c r="B6733" s="26">
        <v>41901</v>
      </c>
    </row>
    <row r="6734" spans="1:3">
      <c r="A6734" s="26" t="s">
        <v>9747</v>
      </c>
      <c r="B6734" s="26">
        <v>41901</v>
      </c>
    </row>
    <row r="6735" spans="1:3">
      <c r="A6735" s="26" t="s">
        <v>9748</v>
      </c>
      <c r="B6735" s="26">
        <v>41901</v>
      </c>
    </row>
    <row r="6736" spans="1:3">
      <c r="A6736" s="26" t="s">
        <v>9749</v>
      </c>
      <c r="B6736" s="26">
        <v>41901</v>
      </c>
    </row>
    <row r="6737" spans="1:3">
      <c r="A6737" s="26" t="s">
        <v>9750</v>
      </c>
      <c r="B6737" s="26">
        <v>41904</v>
      </c>
      <c r="C6737" s="26">
        <v>1040</v>
      </c>
    </row>
    <row r="6738" spans="1:3">
      <c r="A6738" s="26" t="s">
        <v>9751</v>
      </c>
      <c r="B6738" s="26">
        <v>41904</v>
      </c>
    </row>
    <row r="6739" spans="1:3">
      <c r="A6739" s="26" t="s">
        <v>9752</v>
      </c>
      <c r="B6739" s="26">
        <v>41904</v>
      </c>
    </row>
    <row r="6740" spans="1:3">
      <c r="A6740" s="26" t="s">
        <v>9753</v>
      </c>
      <c r="B6740" s="26">
        <v>41904</v>
      </c>
    </row>
    <row r="6741" spans="1:3">
      <c r="A6741" s="26" t="s">
        <v>9754</v>
      </c>
      <c r="B6741" s="26">
        <v>41904</v>
      </c>
    </row>
    <row r="6742" spans="1:3">
      <c r="A6742" s="26" t="s">
        <v>9755</v>
      </c>
      <c r="B6742" s="26">
        <v>41904</v>
      </c>
    </row>
    <row r="6743" spans="1:3">
      <c r="A6743" s="26" t="s">
        <v>9756</v>
      </c>
      <c r="B6743" s="26">
        <v>41904</v>
      </c>
    </row>
    <row r="6744" spans="1:3">
      <c r="A6744" s="26" t="s">
        <v>9757</v>
      </c>
      <c r="B6744" s="26">
        <v>41904</v>
      </c>
    </row>
    <row r="6745" spans="1:3">
      <c r="A6745" s="26" t="s">
        <v>9758</v>
      </c>
      <c r="B6745" s="26">
        <v>41904</v>
      </c>
    </row>
    <row r="6746" spans="1:3">
      <c r="A6746" s="26" t="s">
        <v>9759</v>
      </c>
      <c r="B6746" s="26">
        <v>41904</v>
      </c>
    </row>
    <row r="6747" spans="1:3">
      <c r="A6747" s="26" t="s">
        <v>9760</v>
      </c>
      <c r="B6747" s="26">
        <v>41904</v>
      </c>
    </row>
    <row r="6748" spans="1:3">
      <c r="A6748" s="26" t="s">
        <v>9761</v>
      </c>
      <c r="B6748" s="26">
        <v>41905</v>
      </c>
    </row>
    <row r="6749" spans="1:3">
      <c r="A6749" s="26" t="s">
        <v>9762</v>
      </c>
      <c r="B6749" s="26">
        <v>41905</v>
      </c>
    </row>
    <row r="6750" spans="1:3">
      <c r="A6750" s="26" t="s">
        <v>9763</v>
      </c>
      <c r="B6750" s="26">
        <v>41905</v>
      </c>
    </row>
    <row r="6751" spans="1:3">
      <c r="A6751" s="26" t="s">
        <v>9764</v>
      </c>
      <c r="B6751" s="26">
        <v>41905</v>
      </c>
    </row>
    <row r="6752" spans="1:3">
      <c r="A6752" s="26" t="s">
        <v>9765</v>
      </c>
      <c r="B6752" s="26">
        <v>41905</v>
      </c>
    </row>
    <row r="6753" spans="1:3">
      <c r="A6753" s="26" t="s">
        <v>9766</v>
      </c>
      <c r="B6753" s="26">
        <v>41905</v>
      </c>
    </row>
    <row r="6754" spans="1:3">
      <c r="A6754" s="26" t="s">
        <v>9767</v>
      </c>
      <c r="B6754" s="26">
        <v>41905</v>
      </c>
      <c r="C6754" s="26">
        <v>4</v>
      </c>
    </row>
    <row r="6755" spans="1:3">
      <c r="A6755" s="26" t="s">
        <v>9768</v>
      </c>
      <c r="B6755" s="26">
        <v>41905</v>
      </c>
      <c r="C6755" s="26">
        <v>6</v>
      </c>
    </row>
    <row r="6756" spans="1:3">
      <c r="A6756" s="26" t="s">
        <v>9769</v>
      </c>
      <c r="B6756" s="26">
        <v>41905</v>
      </c>
    </row>
    <row r="6757" spans="1:3">
      <c r="A6757" s="26" t="s">
        <v>9770</v>
      </c>
      <c r="B6757" s="26">
        <v>41905</v>
      </c>
      <c r="C6757" s="26">
        <v>9</v>
      </c>
    </row>
    <row r="6758" spans="1:3">
      <c r="A6758" s="26" t="s">
        <v>9771</v>
      </c>
      <c r="B6758" s="26">
        <v>41905</v>
      </c>
      <c r="C6758" s="26">
        <v>12</v>
      </c>
    </row>
    <row r="6759" spans="1:3">
      <c r="A6759" s="26" t="s">
        <v>9772</v>
      </c>
      <c r="B6759" s="26">
        <v>41905</v>
      </c>
    </row>
    <row r="6760" spans="1:3">
      <c r="A6760" s="26" t="s">
        <v>9773</v>
      </c>
      <c r="B6760" s="26">
        <v>41905</v>
      </c>
    </row>
    <row r="6761" spans="1:3">
      <c r="A6761" s="26" t="s">
        <v>9774</v>
      </c>
      <c r="B6761" s="26">
        <v>41905</v>
      </c>
    </row>
    <row r="6762" spans="1:3">
      <c r="A6762" s="26" t="s">
        <v>9775</v>
      </c>
      <c r="B6762" s="26">
        <v>41905</v>
      </c>
    </row>
    <row r="6763" spans="1:3">
      <c r="A6763" s="26" t="s">
        <v>9776</v>
      </c>
      <c r="B6763" s="26">
        <v>41905</v>
      </c>
    </row>
    <row r="6764" spans="1:3">
      <c r="A6764" s="26" t="s">
        <v>9777</v>
      </c>
      <c r="B6764" s="26">
        <v>41905</v>
      </c>
    </row>
    <row r="6765" spans="1:3">
      <c r="A6765" s="26" t="s">
        <v>9778</v>
      </c>
      <c r="B6765" s="26">
        <v>41905</v>
      </c>
      <c r="C6765" s="26">
        <v>155</v>
      </c>
    </row>
    <row r="6766" spans="1:3">
      <c r="A6766" s="26" t="s">
        <v>9779</v>
      </c>
      <c r="B6766" s="26">
        <v>41905</v>
      </c>
      <c r="C6766" s="26">
        <v>282</v>
      </c>
    </row>
    <row r="6767" spans="1:3">
      <c r="A6767" s="26" t="s">
        <v>9780</v>
      </c>
      <c r="B6767" s="26">
        <v>41905</v>
      </c>
      <c r="C6767" s="26">
        <v>231</v>
      </c>
    </row>
    <row r="6768" spans="1:3">
      <c r="A6768" s="26" t="s">
        <v>9781</v>
      </c>
      <c r="B6768" s="26">
        <v>41905</v>
      </c>
      <c r="C6768" s="26">
        <v>135</v>
      </c>
    </row>
    <row r="6769" spans="1:3">
      <c r="A6769" s="26" t="s">
        <v>9782</v>
      </c>
      <c r="B6769" s="26">
        <v>41905</v>
      </c>
      <c r="C6769" s="26">
        <v>87</v>
      </c>
    </row>
    <row r="6770" spans="1:3">
      <c r="A6770" s="26" t="s">
        <v>9783</v>
      </c>
      <c r="B6770" s="26">
        <v>41906</v>
      </c>
    </row>
    <row r="6771" spans="1:3">
      <c r="A6771" s="26" t="s">
        <v>9784</v>
      </c>
      <c r="B6771" s="26">
        <v>41906</v>
      </c>
    </row>
    <row r="6772" spans="1:3">
      <c r="A6772" s="26" t="s">
        <v>9785</v>
      </c>
      <c r="B6772" s="26">
        <v>41906</v>
      </c>
      <c r="C6772" s="26">
        <v>421</v>
      </c>
    </row>
    <row r="6773" spans="1:3">
      <c r="A6773" s="26" t="s">
        <v>9786</v>
      </c>
      <c r="B6773" s="26">
        <v>41906</v>
      </c>
      <c r="C6773" s="26">
        <v>215</v>
      </c>
    </row>
    <row r="6774" spans="1:3">
      <c r="A6774" s="26" t="s">
        <v>9787</v>
      </c>
      <c r="B6774" s="26">
        <v>41906</v>
      </c>
    </row>
    <row r="6775" spans="1:3">
      <c r="A6775" s="26" t="s">
        <v>9788</v>
      </c>
      <c r="B6775" s="26">
        <v>41906</v>
      </c>
    </row>
    <row r="6776" spans="1:3">
      <c r="A6776" s="26" t="s">
        <v>9789</v>
      </c>
      <c r="B6776" s="26">
        <v>41906</v>
      </c>
    </row>
    <row r="6777" spans="1:3">
      <c r="A6777" s="26" t="s">
        <v>9790</v>
      </c>
      <c r="B6777" s="26">
        <v>41906</v>
      </c>
    </row>
    <row r="6778" spans="1:3">
      <c r="A6778" s="26" t="s">
        <v>9791</v>
      </c>
      <c r="B6778" s="26">
        <v>41906</v>
      </c>
    </row>
    <row r="6779" spans="1:3">
      <c r="A6779" s="26" t="s">
        <v>9792</v>
      </c>
      <c r="B6779" s="26">
        <v>41906</v>
      </c>
    </row>
    <row r="6780" spans="1:3">
      <c r="A6780" s="26" t="s">
        <v>9793</v>
      </c>
      <c r="B6780" s="26">
        <v>41906</v>
      </c>
    </row>
    <row r="6781" spans="1:3">
      <c r="A6781" s="26" t="s">
        <v>9794</v>
      </c>
      <c r="B6781" s="26">
        <v>41906</v>
      </c>
      <c r="C6781" s="26">
        <v>750</v>
      </c>
    </row>
    <row r="6782" spans="1:3">
      <c r="A6782" s="26" t="s">
        <v>9795</v>
      </c>
      <c r="B6782" s="26">
        <v>41906</v>
      </c>
    </row>
    <row r="6783" spans="1:3">
      <c r="A6783" s="26" t="s">
        <v>9796</v>
      </c>
      <c r="B6783" s="26">
        <v>41906</v>
      </c>
    </row>
    <row r="6784" spans="1:3">
      <c r="A6784" s="26" t="s">
        <v>9797</v>
      </c>
      <c r="B6784" s="26">
        <v>41906</v>
      </c>
    </row>
    <row r="6785" spans="1:3">
      <c r="A6785" s="26" t="s">
        <v>9798</v>
      </c>
      <c r="B6785" s="26">
        <v>41906</v>
      </c>
    </row>
    <row r="6786" spans="1:3">
      <c r="A6786" s="26" t="s">
        <v>9799</v>
      </c>
      <c r="B6786" s="26">
        <v>41906</v>
      </c>
    </row>
    <row r="6787" spans="1:3">
      <c r="A6787" s="26" t="s">
        <v>9800</v>
      </c>
      <c r="B6787" s="26">
        <v>41906</v>
      </c>
    </row>
    <row r="6788" spans="1:3">
      <c r="A6788" s="26" t="s">
        <v>9801</v>
      </c>
      <c r="B6788" s="26">
        <v>41906</v>
      </c>
    </row>
    <row r="6789" spans="1:3">
      <c r="A6789" s="26" t="s">
        <v>9802</v>
      </c>
      <c r="B6789" s="26">
        <v>41906</v>
      </c>
    </row>
    <row r="6790" spans="1:3">
      <c r="A6790" s="26" t="s">
        <v>9803</v>
      </c>
      <c r="B6790" s="26">
        <v>41906</v>
      </c>
    </row>
    <row r="6791" spans="1:3">
      <c r="A6791" s="26" t="s">
        <v>9804</v>
      </c>
      <c r="B6791" s="26">
        <v>41906</v>
      </c>
    </row>
    <row r="6792" spans="1:3">
      <c r="A6792" s="26" t="s">
        <v>9805</v>
      </c>
      <c r="B6792" s="26">
        <v>41906</v>
      </c>
      <c r="C6792" s="26">
        <v>749</v>
      </c>
    </row>
    <row r="6793" spans="1:3">
      <c r="A6793" s="26" t="s">
        <v>9806</v>
      </c>
      <c r="B6793" s="26">
        <v>41906</v>
      </c>
    </row>
    <row r="6794" spans="1:3">
      <c r="A6794" s="26" t="s">
        <v>9807</v>
      </c>
      <c r="B6794" s="26">
        <v>41906</v>
      </c>
    </row>
    <row r="6795" spans="1:3">
      <c r="A6795" s="26" t="s">
        <v>9808</v>
      </c>
      <c r="B6795" s="26">
        <v>41906</v>
      </c>
    </row>
    <row r="6796" spans="1:3">
      <c r="A6796" s="26" t="s">
        <v>9809</v>
      </c>
      <c r="B6796" s="26">
        <v>41906</v>
      </c>
    </row>
    <row r="6797" spans="1:3">
      <c r="A6797" s="26" t="s">
        <v>9810</v>
      </c>
      <c r="B6797" s="26">
        <v>41906</v>
      </c>
    </row>
    <row r="6798" spans="1:3">
      <c r="A6798" s="26" t="s">
        <v>9811</v>
      </c>
      <c r="B6798" s="26">
        <v>41906</v>
      </c>
    </row>
    <row r="6799" spans="1:3">
      <c r="A6799" s="26" t="s">
        <v>9812</v>
      </c>
      <c r="B6799" s="26">
        <v>41906</v>
      </c>
    </row>
    <row r="6800" spans="1:3">
      <c r="A6800" s="26" t="s">
        <v>9813</v>
      </c>
      <c r="B6800" s="26">
        <v>41906</v>
      </c>
    </row>
    <row r="6801" spans="1:3">
      <c r="A6801" s="26" t="s">
        <v>9814</v>
      </c>
      <c r="B6801" s="26">
        <v>41906</v>
      </c>
    </row>
    <row r="6802" spans="1:3">
      <c r="A6802" s="26" t="s">
        <v>9815</v>
      </c>
      <c r="B6802" s="26">
        <v>41906</v>
      </c>
    </row>
    <row r="6803" spans="1:3">
      <c r="A6803" s="26" t="s">
        <v>9816</v>
      </c>
      <c r="B6803" s="26">
        <v>41906</v>
      </c>
      <c r="C6803" s="26">
        <v>400</v>
      </c>
    </row>
    <row r="6804" spans="1:3">
      <c r="A6804" s="26" t="s">
        <v>9817</v>
      </c>
      <c r="B6804" s="26">
        <v>41906</v>
      </c>
    </row>
    <row r="6805" spans="1:3">
      <c r="A6805" s="26" t="s">
        <v>9818</v>
      </c>
      <c r="B6805" s="26">
        <v>41906</v>
      </c>
    </row>
    <row r="6806" spans="1:3">
      <c r="A6806" s="26" t="s">
        <v>9819</v>
      </c>
      <c r="B6806" s="26">
        <v>41906</v>
      </c>
    </row>
    <row r="6807" spans="1:3">
      <c r="A6807" s="26" t="s">
        <v>9820</v>
      </c>
      <c r="B6807" s="26">
        <v>41906</v>
      </c>
    </row>
    <row r="6808" spans="1:3">
      <c r="A6808" s="26" t="s">
        <v>9821</v>
      </c>
      <c r="B6808" s="26">
        <v>41906</v>
      </c>
    </row>
    <row r="6809" spans="1:3">
      <c r="A6809" s="26" t="s">
        <v>9822</v>
      </c>
      <c r="B6809" s="26">
        <v>41906</v>
      </c>
    </row>
    <row r="6810" spans="1:3">
      <c r="A6810" s="26" t="s">
        <v>9823</v>
      </c>
      <c r="B6810" s="26">
        <v>41906</v>
      </c>
    </row>
    <row r="6811" spans="1:3">
      <c r="A6811" s="26" t="s">
        <v>9824</v>
      </c>
      <c r="B6811" s="26">
        <v>41906</v>
      </c>
    </row>
    <row r="6812" spans="1:3">
      <c r="A6812" s="26" t="s">
        <v>9825</v>
      </c>
      <c r="B6812" s="26">
        <v>41906</v>
      </c>
    </row>
    <row r="6813" spans="1:3">
      <c r="A6813" s="26" t="s">
        <v>9826</v>
      </c>
      <c r="B6813" s="26">
        <v>41906</v>
      </c>
    </row>
    <row r="6814" spans="1:3">
      <c r="A6814" s="26" t="s">
        <v>9827</v>
      </c>
      <c r="B6814" s="26">
        <v>41906</v>
      </c>
      <c r="C6814" s="26">
        <v>298</v>
      </c>
    </row>
    <row r="6815" spans="1:3">
      <c r="A6815" s="26" t="s">
        <v>9828</v>
      </c>
      <c r="B6815" s="26">
        <v>41906</v>
      </c>
    </row>
    <row r="6816" spans="1:3">
      <c r="A6816" s="26" t="s">
        <v>9829</v>
      </c>
      <c r="B6816" s="26">
        <v>41906</v>
      </c>
    </row>
    <row r="6817" spans="1:3">
      <c r="A6817" s="26" t="s">
        <v>9830</v>
      </c>
      <c r="B6817" s="26">
        <v>41906</v>
      </c>
    </row>
    <row r="6818" spans="1:3">
      <c r="A6818" s="26" t="s">
        <v>9831</v>
      </c>
      <c r="B6818" s="26">
        <v>41906</v>
      </c>
    </row>
    <row r="6819" spans="1:3">
      <c r="A6819" s="26" t="s">
        <v>9832</v>
      </c>
      <c r="B6819" s="26">
        <v>41906</v>
      </c>
    </row>
    <row r="6820" spans="1:3">
      <c r="A6820" s="26" t="s">
        <v>9833</v>
      </c>
      <c r="B6820" s="26">
        <v>41906</v>
      </c>
    </row>
    <row r="6821" spans="1:3">
      <c r="A6821" s="26" t="s">
        <v>9834</v>
      </c>
      <c r="B6821" s="26">
        <v>41906</v>
      </c>
    </row>
    <row r="6822" spans="1:3">
      <c r="A6822" s="26" t="s">
        <v>9835</v>
      </c>
      <c r="B6822" s="26">
        <v>41906</v>
      </c>
    </row>
    <row r="6823" spans="1:3">
      <c r="A6823" s="26" t="s">
        <v>9836</v>
      </c>
      <c r="B6823" s="26">
        <v>41906</v>
      </c>
    </row>
    <row r="6824" spans="1:3">
      <c r="A6824" s="26" t="s">
        <v>9837</v>
      </c>
      <c r="B6824" s="26">
        <v>41906</v>
      </c>
    </row>
    <row r="6825" spans="1:3">
      <c r="A6825" s="26" t="s">
        <v>9838</v>
      </c>
      <c r="B6825" s="26">
        <v>41906</v>
      </c>
      <c r="C6825" s="26">
        <v>297</v>
      </c>
    </row>
    <row r="6826" spans="1:3">
      <c r="A6826" s="26" t="s">
        <v>9839</v>
      </c>
      <c r="B6826" s="26">
        <v>41906</v>
      </c>
    </row>
    <row r="6827" spans="1:3">
      <c r="A6827" s="26" t="s">
        <v>9840</v>
      </c>
      <c r="B6827" s="26">
        <v>41906</v>
      </c>
    </row>
    <row r="6828" spans="1:3">
      <c r="A6828" s="26" t="s">
        <v>9841</v>
      </c>
      <c r="B6828" s="26">
        <v>41906</v>
      </c>
    </row>
    <row r="6829" spans="1:3">
      <c r="A6829" s="26" t="s">
        <v>9842</v>
      </c>
      <c r="B6829" s="26">
        <v>41906</v>
      </c>
    </row>
    <row r="6830" spans="1:3">
      <c r="A6830" s="26" t="s">
        <v>9843</v>
      </c>
      <c r="B6830" s="26">
        <v>41906</v>
      </c>
    </row>
    <row r="6831" spans="1:3">
      <c r="A6831" s="26" t="s">
        <v>9844</v>
      </c>
      <c r="B6831" s="26">
        <v>41906</v>
      </c>
    </row>
    <row r="6832" spans="1:3">
      <c r="A6832" s="26" t="s">
        <v>9845</v>
      </c>
      <c r="B6832" s="26">
        <v>41906</v>
      </c>
    </row>
    <row r="6833" spans="1:3">
      <c r="A6833" s="26" t="s">
        <v>9846</v>
      </c>
      <c r="B6833" s="26">
        <v>41906</v>
      </c>
    </row>
    <row r="6834" spans="1:3">
      <c r="A6834" s="26" t="s">
        <v>9847</v>
      </c>
      <c r="B6834" s="26">
        <v>41906</v>
      </c>
    </row>
    <row r="6835" spans="1:3">
      <c r="A6835" s="26" t="s">
        <v>9848</v>
      </c>
      <c r="B6835" s="26">
        <v>41906</v>
      </c>
    </row>
    <row r="6836" spans="1:3">
      <c r="A6836" s="26" t="s">
        <v>9849</v>
      </c>
      <c r="B6836" s="26">
        <v>41906</v>
      </c>
      <c r="C6836" s="26">
        <v>298</v>
      </c>
    </row>
    <row r="6837" spans="1:3">
      <c r="A6837" s="26" t="s">
        <v>9850</v>
      </c>
      <c r="B6837" s="26">
        <v>41906</v>
      </c>
    </row>
    <row r="6838" spans="1:3">
      <c r="A6838" s="26" t="s">
        <v>9851</v>
      </c>
      <c r="B6838" s="26">
        <v>41906</v>
      </c>
    </row>
    <row r="6839" spans="1:3">
      <c r="A6839" s="26" t="s">
        <v>9852</v>
      </c>
      <c r="B6839" s="26">
        <v>41906</v>
      </c>
    </row>
    <row r="6840" spans="1:3">
      <c r="A6840" s="26" t="s">
        <v>9853</v>
      </c>
      <c r="B6840" s="26">
        <v>41906</v>
      </c>
    </row>
    <row r="6841" spans="1:3">
      <c r="A6841" s="26" t="s">
        <v>9854</v>
      </c>
      <c r="B6841" s="26">
        <v>41906</v>
      </c>
    </row>
    <row r="6842" spans="1:3">
      <c r="A6842" s="26" t="s">
        <v>9855</v>
      </c>
      <c r="B6842" s="26">
        <v>41906</v>
      </c>
    </row>
    <row r="6843" spans="1:3">
      <c r="A6843" s="26" t="s">
        <v>9856</v>
      </c>
      <c r="B6843" s="26">
        <v>41906</v>
      </c>
    </row>
    <row r="6844" spans="1:3">
      <c r="A6844" s="26" t="s">
        <v>9857</v>
      </c>
      <c r="B6844" s="26">
        <v>41906</v>
      </c>
    </row>
    <row r="6845" spans="1:3">
      <c r="A6845" s="26" t="s">
        <v>9858</v>
      </c>
      <c r="B6845" s="26">
        <v>41906</v>
      </c>
    </row>
    <row r="6846" spans="1:3">
      <c r="A6846" s="26" t="s">
        <v>9859</v>
      </c>
      <c r="B6846" s="26">
        <v>41906</v>
      </c>
    </row>
    <row r="6847" spans="1:3">
      <c r="A6847" s="26" t="s">
        <v>9860</v>
      </c>
      <c r="B6847" s="26">
        <v>41906</v>
      </c>
      <c r="C6847" s="26">
        <v>399</v>
      </c>
    </row>
    <row r="6848" spans="1:3">
      <c r="A6848" s="26" t="s">
        <v>9861</v>
      </c>
      <c r="B6848" s="26">
        <v>41906</v>
      </c>
    </row>
    <row r="6849" spans="1:3">
      <c r="A6849" s="26" t="s">
        <v>9862</v>
      </c>
      <c r="B6849" s="26">
        <v>41906</v>
      </c>
    </row>
    <row r="6850" spans="1:3">
      <c r="A6850" s="26" t="s">
        <v>9863</v>
      </c>
      <c r="B6850" s="26">
        <v>41906</v>
      </c>
    </row>
    <row r="6851" spans="1:3">
      <c r="A6851" s="26" t="s">
        <v>9864</v>
      </c>
      <c r="B6851" s="26">
        <v>41906</v>
      </c>
    </row>
    <row r="6852" spans="1:3">
      <c r="A6852" s="26" t="s">
        <v>9865</v>
      </c>
      <c r="B6852" s="26">
        <v>41906</v>
      </c>
    </row>
    <row r="6853" spans="1:3">
      <c r="A6853" s="26" t="s">
        <v>9866</v>
      </c>
      <c r="B6853" s="26">
        <v>41906</v>
      </c>
    </row>
    <row r="6854" spans="1:3">
      <c r="A6854" s="26" t="s">
        <v>9867</v>
      </c>
      <c r="B6854" s="26">
        <v>41906</v>
      </c>
    </row>
    <row r="6855" spans="1:3">
      <c r="A6855" s="26" t="s">
        <v>9868</v>
      </c>
      <c r="B6855" s="26">
        <v>41906</v>
      </c>
    </row>
    <row r="6856" spans="1:3">
      <c r="A6856" s="26" t="s">
        <v>9869</v>
      </c>
      <c r="B6856" s="26">
        <v>41906</v>
      </c>
    </row>
    <row r="6857" spans="1:3">
      <c r="A6857" s="26" t="s">
        <v>9870</v>
      </c>
      <c r="B6857" s="26">
        <v>41906</v>
      </c>
    </row>
    <row r="6858" spans="1:3">
      <c r="A6858" s="26" t="s">
        <v>9871</v>
      </c>
      <c r="B6858" s="26">
        <v>41906</v>
      </c>
    </row>
    <row r="6859" spans="1:3">
      <c r="A6859" s="26" t="s">
        <v>9872</v>
      </c>
      <c r="B6859" s="26">
        <v>41906</v>
      </c>
    </row>
    <row r="6860" spans="1:3">
      <c r="A6860" s="26" t="s">
        <v>9873</v>
      </c>
      <c r="B6860" s="26">
        <v>41906</v>
      </c>
      <c r="C6860" s="26">
        <v>200</v>
      </c>
    </row>
    <row r="6861" spans="1:3">
      <c r="A6861" s="26" t="s">
        <v>9874</v>
      </c>
      <c r="B6861" s="26">
        <v>41906</v>
      </c>
      <c r="C6861" s="26">
        <v>200</v>
      </c>
    </row>
    <row r="6862" spans="1:3">
      <c r="A6862" s="26" t="s">
        <v>9875</v>
      </c>
      <c r="B6862" s="26">
        <v>41906</v>
      </c>
    </row>
    <row r="6863" spans="1:3">
      <c r="A6863" s="26" t="s">
        <v>9876</v>
      </c>
      <c r="B6863" s="26">
        <v>41906</v>
      </c>
    </row>
    <row r="6864" spans="1:3">
      <c r="A6864" s="26" t="s">
        <v>9877</v>
      </c>
      <c r="B6864" s="26">
        <v>41906</v>
      </c>
    </row>
    <row r="6865" spans="1:3">
      <c r="A6865" s="26" t="s">
        <v>9878</v>
      </c>
      <c r="B6865" s="26">
        <v>41906</v>
      </c>
    </row>
    <row r="6866" spans="1:3">
      <c r="A6866" s="26" t="s">
        <v>9879</v>
      </c>
      <c r="B6866" s="26">
        <v>41906</v>
      </c>
    </row>
    <row r="6867" spans="1:3">
      <c r="A6867" s="26" t="s">
        <v>9880</v>
      </c>
      <c r="B6867" s="26">
        <v>41906</v>
      </c>
    </row>
    <row r="6868" spans="1:3">
      <c r="A6868" s="26" t="s">
        <v>9881</v>
      </c>
      <c r="B6868" s="26">
        <v>41906</v>
      </c>
    </row>
    <row r="6869" spans="1:3">
      <c r="A6869" s="26" t="s">
        <v>9882</v>
      </c>
      <c r="B6869" s="26">
        <v>41906</v>
      </c>
    </row>
    <row r="6870" spans="1:3">
      <c r="A6870" s="26" t="s">
        <v>9883</v>
      </c>
      <c r="B6870" s="26">
        <v>41906</v>
      </c>
    </row>
    <row r="6871" spans="1:3">
      <c r="A6871" s="26" t="s">
        <v>9884</v>
      </c>
      <c r="B6871" s="26">
        <v>41906</v>
      </c>
      <c r="C6871" s="26">
        <v>61</v>
      </c>
    </row>
    <row r="6872" spans="1:3">
      <c r="A6872" s="26" t="s">
        <v>9885</v>
      </c>
      <c r="B6872" s="26">
        <v>41906</v>
      </c>
      <c r="C6872" s="26">
        <v>199</v>
      </c>
    </row>
    <row r="6873" spans="1:3">
      <c r="A6873" s="26" t="s">
        <v>9886</v>
      </c>
      <c r="B6873" s="26">
        <v>41906</v>
      </c>
    </row>
    <row r="6874" spans="1:3">
      <c r="A6874" s="26" t="s">
        <v>9887</v>
      </c>
      <c r="B6874" s="26">
        <v>41906</v>
      </c>
    </row>
    <row r="6875" spans="1:3">
      <c r="A6875" s="26" t="s">
        <v>9888</v>
      </c>
      <c r="B6875" s="26">
        <v>41906</v>
      </c>
    </row>
    <row r="6876" spans="1:3">
      <c r="A6876" s="26" t="s">
        <v>9889</v>
      </c>
      <c r="B6876" s="26">
        <v>41906</v>
      </c>
    </row>
    <row r="6877" spans="1:3">
      <c r="A6877" s="26" t="s">
        <v>9890</v>
      </c>
      <c r="B6877" s="26">
        <v>41906</v>
      </c>
    </row>
    <row r="6878" spans="1:3">
      <c r="A6878" s="26" t="s">
        <v>9891</v>
      </c>
      <c r="B6878" s="26">
        <v>41906</v>
      </c>
    </row>
    <row r="6879" spans="1:3">
      <c r="A6879" s="26" t="s">
        <v>9892</v>
      </c>
      <c r="B6879" s="26">
        <v>41906</v>
      </c>
    </row>
    <row r="6880" spans="1:3">
      <c r="A6880" s="26" t="s">
        <v>9893</v>
      </c>
      <c r="B6880" s="26">
        <v>41906</v>
      </c>
    </row>
    <row r="6881" spans="1:3">
      <c r="A6881" s="26" t="s">
        <v>9894</v>
      </c>
      <c r="B6881" s="26">
        <v>41906</v>
      </c>
    </row>
    <row r="6882" spans="1:3">
      <c r="A6882" s="26" t="s">
        <v>9895</v>
      </c>
      <c r="B6882" s="26">
        <v>41906</v>
      </c>
      <c r="C6882" s="26">
        <v>200</v>
      </c>
    </row>
    <row r="6883" spans="1:3">
      <c r="A6883" s="26" t="s">
        <v>9896</v>
      </c>
      <c r="B6883" s="26">
        <v>41906</v>
      </c>
      <c r="C6883" s="26">
        <v>200</v>
      </c>
    </row>
    <row r="6884" spans="1:3">
      <c r="A6884" s="26" t="s">
        <v>9897</v>
      </c>
      <c r="B6884" s="26">
        <v>41906</v>
      </c>
    </row>
    <row r="6885" spans="1:3">
      <c r="A6885" s="26" t="s">
        <v>9898</v>
      </c>
      <c r="B6885" s="26">
        <v>41906</v>
      </c>
    </row>
    <row r="6886" spans="1:3">
      <c r="A6886" s="26" t="s">
        <v>9899</v>
      </c>
      <c r="B6886" s="26">
        <v>41906</v>
      </c>
    </row>
    <row r="6887" spans="1:3">
      <c r="A6887" s="26" t="s">
        <v>9900</v>
      </c>
      <c r="B6887" s="26">
        <v>41906</v>
      </c>
    </row>
    <row r="6888" spans="1:3">
      <c r="A6888" s="26" t="s">
        <v>9901</v>
      </c>
      <c r="B6888" s="26">
        <v>41906</v>
      </c>
    </row>
    <row r="6889" spans="1:3">
      <c r="A6889" s="26" t="s">
        <v>9902</v>
      </c>
      <c r="B6889" s="26">
        <v>41906</v>
      </c>
    </row>
    <row r="6890" spans="1:3">
      <c r="A6890" s="26" t="s">
        <v>9903</v>
      </c>
      <c r="B6890" s="26">
        <v>41906</v>
      </c>
    </row>
    <row r="6891" spans="1:3">
      <c r="A6891" s="26" t="s">
        <v>9904</v>
      </c>
      <c r="B6891" s="26">
        <v>41906</v>
      </c>
      <c r="C6891" s="26">
        <v>1496</v>
      </c>
    </row>
    <row r="6892" spans="1:3">
      <c r="A6892" s="26" t="s">
        <v>9905</v>
      </c>
      <c r="B6892" s="26">
        <v>41906</v>
      </c>
    </row>
    <row r="6893" spans="1:3">
      <c r="A6893" s="26" t="s">
        <v>9906</v>
      </c>
      <c r="B6893" s="26">
        <v>41906</v>
      </c>
    </row>
    <row r="6894" spans="1:3">
      <c r="A6894" s="26" t="s">
        <v>9907</v>
      </c>
      <c r="B6894" s="26">
        <v>41906</v>
      </c>
    </row>
    <row r="6895" spans="1:3">
      <c r="A6895" s="26" t="s">
        <v>9908</v>
      </c>
      <c r="B6895" s="26">
        <v>41906</v>
      </c>
    </row>
    <row r="6896" spans="1:3">
      <c r="A6896" s="26" t="s">
        <v>9909</v>
      </c>
      <c r="B6896" s="26">
        <v>41906</v>
      </c>
    </row>
    <row r="6897" spans="1:3">
      <c r="A6897" s="26" t="s">
        <v>9910</v>
      </c>
      <c r="B6897" s="26">
        <v>41906</v>
      </c>
    </row>
    <row r="6898" spans="1:3">
      <c r="A6898" s="26" t="s">
        <v>9911</v>
      </c>
      <c r="B6898" s="26">
        <v>41906</v>
      </c>
    </row>
    <row r="6899" spans="1:3">
      <c r="A6899" s="26" t="s">
        <v>9912</v>
      </c>
      <c r="B6899" s="26">
        <v>41906</v>
      </c>
    </row>
    <row r="6900" spans="1:3">
      <c r="A6900" s="26" t="s">
        <v>9913</v>
      </c>
      <c r="B6900" s="26">
        <v>41906</v>
      </c>
    </row>
    <row r="6901" spans="1:3">
      <c r="A6901" s="26" t="s">
        <v>9914</v>
      </c>
      <c r="B6901" s="26">
        <v>41906</v>
      </c>
    </row>
    <row r="6902" spans="1:3">
      <c r="A6902" s="26" t="s">
        <v>9915</v>
      </c>
      <c r="B6902" s="26">
        <v>41906</v>
      </c>
      <c r="C6902" s="26">
        <v>798</v>
      </c>
    </row>
    <row r="6903" spans="1:3">
      <c r="A6903" s="26" t="s">
        <v>9916</v>
      </c>
      <c r="B6903" s="26">
        <v>41906</v>
      </c>
    </row>
    <row r="6904" spans="1:3">
      <c r="A6904" s="26" t="s">
        <v>9917</v>
      </c>
      <c r="B6904" s="26">
        <v>41906</v>
      </c>
    </row>
    <row r="6905" spans="1:3">
      <c r="A6905" s="26" t="s">
        <v>9918</v>
      </c>
      <c r="B6905" s="26">
        <v>41906</v>
      </c>
    </row>
    <row r="6906" spans="1:3">
      <c r="A6906" s="26" t="s">
        <v>9919</v>
      </c>
      <c r="B6906" s="26">
        <v>41906</v>
      </c>
    </row>
    <row r="6907" spans="1:3">
      <c r="A6907" s="26" t="s">
        <v>9920</v>
      </c>
      <c r="B6907" s="26">
        <v>41906</v>
      </c>
    </row>
    <row r="6908" spans="1:3">
      <c r="A6908" s="26" t="s">
        <v>9921</v>
      </c>
      <c r="B6908" s="26">
        <v>41906</v>
      </c>
    </row>
    <row r="6909" spans="1:3">
      <c r="A6909" s="26" t="s">
        <v>9922</v>
      </c>
      <c r="B6909" s="26">
        <v>41906</v>
      </c>
    </row>
    <row r="6910" spans="1:3">
      <c r="A6910" s="26" t="s">
        <v>9923</v>
      </c>
      <c r="B6910" s="26">
        <v>41906</v>
      </c>
    </row>
    <row r="6911" spans="1:3">
      <c r="A6911" s="26" t="s">
        <v>9924</v>
      </c>
      <c r="B6911" s="26">
        <v>41906</v>
      </c>
    </row>
    <row r="6912" spans="1:3">
      <c r="A6912" s="26" t="s">
        <v>9925</v>
      </c>
      <c r="B6912" s="26">
        <v>41906</v>
      </c>
    </row>
    <row r="6913" spans="1:3">
      <c r="A6913" s="26" t="s">
        <v>9926</v>
      </c>
      <c r="B6913" s="26">
        <v>41906</v>
      </c>
      <c r="C6913" s="26">
        <v>1000</v>
      </c>
    </row>
    <row r="6914" spans="1:3">
      <c r="A6914" s="26" t="s">
        <v>9927</v>
      </c>
      <c r="B6914" s="26">
        <v>41906</v>
      </c>
    </row>
    <row r="6915" spans="1:3">
      <c r="A6915" s="26" t="s">
        <v>9928</v>
      </c>
      <c r="B6915" s="26">
        <v>41906</v>
      </c>
    </row>
    <row r="6916" spans="1:3">
      <c r="A6916" s="26" t="s">
        <v>9929</v>
      </c>
      <c r="B6916" s="26">
        <v>41906</v>
      </c>
    </row>
    <row r="6917" spans="1:3">
      <c r="A6917" s="26" t="s">
        <v>9930</v>
      </c>
      <c r="B6917" s="26">
        <v>41906</v>
      </c>
    </row>
    <row r="6918" spans="1:3">
      <c r="A6918" s="26" t="s">
        <v>9931</v>
      </c>
      <c r="B6918" s="26">
        <v>41906</v>
      </c>
    </row>
    <row r="6919" spans="1:3">
      <c r="A6919" s="26" t="s">
        <v>9932</v>
      </c>
      <c r="B6919" s="26">
        <v>41906</v>
      </c>
    </row>
    <row r="6920" spans="1:3">
      <c r="A6920" s="26" t="s">
        <v>9933</v>
      </c>
      <c r="B6920" s="26">
        <v>41906</v>
      </c>
    </row>
    <row r="6921" spans="1:3">
      <c r="A6921" s="26" t="s">
        <v>9934</v>
      </c>
      <c r="B6921" s="26">
        <v>41906</v>
      </c>
    </row>
    <row r="6922" spans="1:3">
      <c r="A6922" s="26" t="s">
        <v>9935</v>
      </c>
      <c r="B6922" s="26">
        <v>41906</v>
      </c>
    </row>
    <row r="6923" spans="1:3">
      <c r="A6923" s="26" t="s">
        <v>9936</v>
      </c>
      <c r="B6923" s="26">
        <v>41906</v>
      </c>
    </row>
    <row r="6924" spans="1:3">
      <c r="A6924" s="26" t="s">
        <v>9937</v>
      </c>
      <c r="B6924" s="26">
        <v>41906</v>
      </c>
    </row>
    <row r="6925" spans="1:3">
      <c r="A6925" s="26" t="s">
        <v>9938</v>
      </c>
      <c r="B6925" s="26">
        <v>41906</v>
      </c>
    </row>
    <row r="6926" spans="1:3">
      <c r="A6926" s="26" t="s">
        <v>9939</v>
      </c>
      <c r="B6926" s="26">
        <v>41906</v>
      </c>
      <c r="C6926" s="26">
        <v>799</v>
      </c>
    </row>
    <row r="6927" spans="1:3">
      <c r="A6927" s="26" t="s">
        <v>9940</v>
      </c>
      <c r="B6927" s="26">
        <v>41906</v>
      </c>
      <c r="C6927" s="26">
        <v>387</v>
      </c>
    </row>
    <row r="6928" spans="1:3">
      <c r="A6928" s="26" t="s">
        <v>9941</v>
      </c>
      <c r="B6928" s="26">
        <v>41906</v>
      </c>
    </row>
    <row r="6929" spans="1:3">
      <c r="A6929" s="26" t="s">
        <v>9942</v>
      </c>
      <c r="B6929" s="26">
        <v>41906</v>
      </c>
    </row>
    <row r="6930" spans="1:3">
      <c r="A6930" s="26" t="s">
        <v>9943</v>
      </c>
      <c r="B6930" s="26">
        <v>41906</v>
      </c>
    </row>
    <row r="6931" spans="1:3">
      <c r="A6931" s="26" t="s">
        <v>9944</v>
      </c>
      <c r="B6931" s="26">
        <v>41906</v>
      </c>
    </row>
    <row r="6932" spans="1:3">
      <c r="A6932" s="26" t="s">
        <v>9945</v>
      </c>
      <c r="B6932" s="26">
        <v>41906</v>
      </c>
    </row>
    <row r="6933" spans="1:3">
      <c r="A6933" s="26" t="s">
        <v>9946</v>
      </c>
      <c r="B6933" s="26">
        <v>41906</v>
      </c>
    </row>
    <row r="6934" spans="1:3">
      <c r="A6934" s="26" t="s">
        <v>9947</v>
      </c>
      <c r="B6934" s="26">
        <v>41906</v>
      </c>
    </row>
    <row r="6935" spans="1:3">
      <c r="A6935" s="26" t="s">
        <v>9948</v>
      </c>
      <c r="B6935" s="26">
        <v>41906</v>
      </c>
      <c r="C6935" s="26">
        <v>798</v>
      </c>
    </row>
    <row r="6936" spans="1:3">
      <c r="A6936" s="26" t="s">
        <v>9949</v>
      </c>
      <c r="B6936" s="26">
        <v>41906</v>
      </c>
    </row>
    <row r="6937" spans="1:3">
      <c r="A6937" s="26" t="s">
        <v>9950</v>
      </c>
      <c r="B6937" s="26">
        <v>41906</v>
      </c>
    </row>
    <row r="6938" spans="1:3">
      <c r="A6938" s="26" t="s">
        <v>9951</v>
      </c>
      <c r="B6938" s="26">
        <v>41906</v>
      </c>
    </row>
    <row r="6939" spans="1:3">
      <c r="A6939" s="26" t="s">
        <v>9952</v>
      </c>
      <c r="B6939" s="26">
        <v>41906</v>
      </c>
    </row>
    <row r="6940" spans="1:3">
      <c r="A6940" s="26" t="s">
        <v>9953</v>
      </c>
      <c r="B6940" s="26">
        <v>41906</v>
      </c>
    </row>
    <row r="6941" spans="1:3">
      <c r="A6941" s="26" t="s">
        <v>9954</v>
      </c>
      <c r="B6941" s="26">
        <v>41906</v>
      </c>
    </row>
    <row r="6942" spans="1:3">
      <c r="A6942" s="26" t="s">
        <v>9955</v>
      </c>
      <c r="B6942" s="26">
        <v>41906</v>
      </c>
    </row>
    <row r="6943" spans="1:3">
      <c r="A6943" s="26" t="s">
        <v>9956</v>
      </c>
      <c r="B6943" s="26">
        <v>41906</v>
      </c>
    </row>
    <row r="6944" spans="1:3">
      <c r="A6944" s="26" t="s">
        <v>9957</v>
      </c>
      <c r="B6944" s="26">
        <v>41906</v>
      </c>
    </row>
    <row r="6945" spans="1:3">
      <c r="A6945" s="26" t="s">
        <v>9958</v>
      </c>
      <c r="B6945" s="26">
        <v>41906</v>
      </c>
    </row>
    <row r="6946" spans="1:3">
      <c r="A6946" s="26" t="s">
        <v>9959</v>
      </c>
      <c r="B6946" s="26">
        <v>41906</v>
      </c>
      <c r="C6946" s="26">
        <v>2000</v>
      </c>
    </row>
    <row r="6947" spans="1:3">
      <c r="A6947" s="26" t="s">
        <v>9960</v>
      </c>
      <c r="B6947" s="26">
        <v>41906</v>
      </c>
    </row>
    <row r="6948" spans="1:3">
      <c r="A6948" s="26" t="s">
        <v>9961</v>
      </c>
      <c r="B6948" s="26">
        <v>41906</v>
      </c>
    </row>
    <row r="6949" spans="1:3">
      <c r="A6949" s="26" t="s">
        <v>9962</v>
      </c>
      <c r="B6949" s="26">
        <v>41906</v>
      </c>
    </row>
    <row r="6950" spans="1:3">
      <c r="A6950" s="26" t="s">
        <v>9963</v>
      </c>
      <c r="B6950" s="26">
        <v>41906</v>
      </c>
    </row>
    <row r="6951" spans="1:3">
      <c r="A6951" s="26" t="s">
        <v>9964</v>
      </c>
      <c r="B6951" s="26">
        <v>41906</v>
      </c>
    </row>
    <row r="6952" spans="1:3">
      <c r="A6952" s="26" t="s">
        <v>9965</v>
      </c>
      <c r="B6952" s="26">
        <v>41906</v>
      </c>
    </row>
    <row r="6953" spans="1:3">
      <c r="A6953" s="26" t="s">
        <v>9966</v>
      </c>
      <c r="B6953" s="26">
        <v>41906</v>
      </c>
    </row>
    <row r="6954" spans="1:3">
      <c r="A6954" s="26" t="s">
        <v>9967</v>
      </c>
      <c r="B6954" s="26">
        <v>41906</v>
      </c>
    </row>
    <row r="6955" spans="1:3">
      <c r="A6955" s="26" t="s">
        <v>9968</v>
      </c>
      <c r="B6955" s="26">
        <v>41906</v>
      </c>
    </row>
    <row r="6956" spans="1:3">
      <c r="A6956" s="26" t="s">
        <v>9969</v>
      </c>
      <c r="B6956" s="26">
        <v>41906</v>
      </c>
    </row>
    <row r="6957" spans="1:3">
      <c r="A6957" s="26" t="s">
        <v>9970</v>
      </c>
      <c r="B6957" s="26">
        <v>41906</v>
      </c>
      <c r="C6957" s="26">
        <v>1000</v>
      </c>
    </row>
    <row r="6958" spans="1:3">
      <c r="A6958" s="26" t="s">
        <v>9971</v>
      </c>
      <c r="B6958" s="26">
        <v>41906</v>
      </c>
    </row>
    <row r="6959" spans="1:3">
      <c r="A6959" s="26" t="s">
        <v>9972</v>
      </c>
      <c r="B6959" s="26">
        <v>41906</v>
      </c>
    </row>
    <row r="6960" spans="1:3">
      <c r="A6960" s="26" t="s">
        <v>9973</v>
      </c>
      <c r="B6960" s="26">
        <v>41906</v>
      </c>
    </row>
    <row r="6961" spans="1:3">
      <c r="A6961" s="26" t="s">
        <v>9974</v>
      </c>
      <c r="B6961" s="26">
        <v>41906</v>
      </c>
    </row>
    <row r="6962" spans="1:3">
      <c r="A6962" s="26" t="s">
        <v>9975</v>
      </c>
      <c r="B6962" s="26">
        <v>41906</v>
      </c>
    </row>
    <row r="6963" spans="1:3">
      <c r="A6963" s="26" t="s">
        <v>9976</v>
      </c>
      <c r="B6963" s="26">
        <v>41906</v>
      </c>
    </row>
    <row r="6964" spans="1:3">
      <c r="A6964" s="26" t="s">
        <v>9977</v>
      </c>
      <c r="B6964" s="26">
        <v>41906</v>
      </c>
    </row>
    <row r="6965" spans="1:3">
      <c r="A6965" s="26" t="s">
        <v>9978</v>
      </c>
      <c r="B6965" s="26">
        <v>41906</v>
      </c>
    </row>
    <row r="6966" spans="1:3">
      <c r="A6966" s="26" t="s">
        <v>9979</v>
      </c>
      <c r="B6966" s="26">
        <v>41906</v>
      </c>
    </row>
    <row r="6967" spans="1:3">
      <c r="A6967" s="26" t="s">
        <v>9980</v>
      </c>
      <c r="B6967" s="26">
        <v>41906</v>
      </c>
    </row>
    <row r="6968" spans="1:3">
      <c r="A6968" s="26" t="s">
        <v>9981</v>
      </c>
      <c r="B6968" s="26">
        <v>41906</v>
      </c>
      <c r="C6968" s="26">
        <v>794</v>
      </c>
    </row>
    <row r="6969" spans="1:3">
      <c r="A6969" s="26" t="s">
        <v>9982</v>
      </c>
      <c r="B6969" s="26">
        <v>41906</v>
      </c>
    </row>
    <row r="6970" spans="1:3">
      <c r="A6970" s="26" t="s">
        <v>9983</v>
      </c>
      <c r="B6970" s="26">
        <v>41906</v>
      </c>
    </row>
    <row r="6971" spans="1:3">
      <c r="A6971" s="26" t="s">
        <v>9984</v>
      </c>
      <c r="B6971" s="26">
        <v>41906</v>
      </c>
    </row>
    <row r="6972" spans="1:3">
      <c r="A6972" s="26" t="s">
        <v>9985</v>
      </c>
      <c r="B6972" s="26">
        <v>41906</v>
      </c>
    </row>
    <row r="6973" spans="1:3">
      <c r="A6973" s="26" t="s">
        <v>9986</v>
      </c>
      <c r="B6973" s="26">
        <v>41906</v>
      </c>
    </row>
    <row r="6974" spans="1:3">
      <c r="A6974" s="26" t="s">
        <v>9987</v>
      </c>
      <c r="B6974" s="26">
        <v>41906</v>
      </c>
    </row>
    <row r="6975" spans="1:3">
      <c r="A6975" s="26" t="s">
        <v>9988</v>
      </c>
      <c r="B6975" s="26">
        <v>41906</v>
      </c>
    </row>
    <row r="6976" spans="1:3">
      <c r="A6976" s="26" t="s">
        <v>9989</v>
      </c>
      <c r="B6976" s="26">
        <v>41906</v>
      </c>
    </row>
    <row r="6977" spans="1:3">
      <c r="A6977" s="26" t="s">
        <v>9990</v>
      </c>
      <c r="B6977" s="26">
        <v>41906</v>
      </c>
    </row>
    <row r="6978" spans="1:3">
      <c r="A6978" s="26" t="s">
        <v>9991</v>
      </c>
      <c r="B6978" s="26">
        <v>41906</v>
      </c>
    </row>
    <row r="6979" spans="1:3">
      <c r="A6979" s="26" t="s">
        <v>9992</v>
      </c>
      <c r="B6979" s="26">
        <v>41906</v>
      </c>
      <c r="C6979" s="26">
        <v>2000</v>
      </c>
    </row>
    <row r="6980" spans="1:3">
      <c r="A6980" s="26" t="s">
        <v>9993</v>
      </c>
      <c r="B6980" s="26">
        <v>41906</v>
      </c>
    </row>
    <row r="6981" spans="1:3">
      <c r="A6981" s="26" t="s">
        <v>9994</v>
      </c>
      <c r="B6981" s="26">
        <v>41906</v>
      </c>
    </row>
    <row r="6982" spans="1:3">
      <c r="A6982" s="26" t="s">
        <v>9995</v>
      </c>
      <c r="B6982" s="26">
        <v>41906</v>
      </c>
    </row>
    <row r="6983" spans="1:3">
      <c r="A6983" s="26" t="s">
        <v>9996</v>
      </c>
      <c r="B6983" s="26">
        <v>41906</v>
      </c>
    </row>
    <row r="6984" spans="1:3">
      <c r="A6984" s="26" t="s">
        <v>9997</v>
      </c>
      <c r="B6984" s="26">
        <v>41906</v>
      </c>
    </row>
    <row r="6985" spans="1:3">
      <c r="A6985" s="26" t="s">
        <v>9998</v>
      </c>
      <c r="B6985" s="26">
        <v>41906</v>
      </c>
    </row>
    <row r="6986" spans="1:3">
      <c r="A6986" s="26" t="s">
        <v>9999</v>
      </c>
      <c r="B6986" s="26">
        <v>41906</v>
      </c>
    </row>
    <row r="6987" spans="1:3">
      <c r="A6987" s="26" t="s">
        <v>10000</v>
      </c>
      <c r="B6987" s="26">
        <v>41906</v>
      </c>
    </row>
    <row r="6988" spans="1:3">
      <c r="A6988" s="26" t="s">
        <v>10001</v>
      </c>
      <c r="B6988" s="26">
        <v>41906</v>
      </c>
    </row>
    <row r="6989" spans="1:3">
      <c r="A6989" s="26" t="s">
        <v>10002</v>
      </c>
      <c r="B6989" s="26">
        <v>41906</v>
      </c>
    </row>
    <row r="6990" spans="1:3">
      <c r="A6990" s="26" t="s">
        <v>10003</v>
      </c>
      <c r="B6990" s="26">
        <v>41906</v>
      </c>
      <c r="C6990" s="26">
        <v>2000</v>
      </c>
    </row>
    <row r="6991" spans="1:3">
      <c r="A6991" s="26" t="s">
        <v>10004</v>
      </c>
      <c r="B6991" s="26">
        <v>41906</v>
      </c>
    </row>
    <row r="6992" spans="1:3">
      <c r="A6992" s="26" t="s">
        <v>10005</v>
      </c>
      <c r="B6992" s="26">
        <v>41906</v>
      </c>
    </row>
    <row r="6993" spans="1:3">
      <c r="A6993" s="26" t="s">
        <v>10006</v>
      </c>
      <c r="B6993" s="26">
        <v>41906</v>
      </c>
    </row>
    <row r="6994" spans="1:3">
      <c r="A6994" s="26" t="s">
        <v>10007</v>
      </c>
      <c r="B6994" s="26">
        <v>41906</v>
      </c>
    </row>
    <row r="6995" spans="1:3">
      <c r="A6995" s="26" t="s">
        <v>10008</v>
      </c>
      <c r="B6995" s="26">
        <v>41906</v>
      </c>
    </row>
    <row r="6996" spans="1:3">
      <c r="A6996" s="26" t="s">
        <v>10009</v>
      </c>
      <c r="B6996" s="26">
        <v>41906</v>
      </c>
    </row>
    <row r="6997" spans="1:3">
      <c r="A6997" s="26" t="s">
        <v>10010</v>
      </c>
      <c r="B6997" s="26">
        <v>41906</v>
      </c>
    </row>
    <row r="6998" spans="1:3">
      <c r="A6998" s="26" t="s">
        <v>10011</v>
      </c>
      <c r="B6998" s="26">
        <v>41906</v>
      </c>
    </row>
    <row r="6999" spans="1:3">
      <c r="A6999" s="26" t="s">
        <v>10012</v>
      </c>
      <c r="B6999" s="26">
        <v>41906</v>
      </c>
    </row>
    <row r="7000" spans="1:3">
      <c r="A7000" s="26" t="s">
        <v>10013</v>
      </c>
      <c r="B7000" s="26">
        <v>41906</v>
      </c>
    </row>
    <row r="7001" spans="1:3">
      <c r="A7001" s="26" t="s">
        <v>10014</v>
      </c>
      <c r="B7001" s="26">
        <v>41906</v>
      </c>
      <c r="C7001" s="26">
        <v>800</v>
      </c>
    </row>
    <row r="7002" spans="1:3">
      <c r="A7002" s="26" t="s">
        <v>10015</v>
      </c>
      <c r="B7002" s="26">
        <v>41906</v>
      </c>
    </row>
    <row r="7003" spans="1:3">
      <c r="A7003" s="26" t="s">
        <v>10016</v>
      </c>
      <c r="B7003" s="26">
        <v>41906</v>
      </c>
    </row>
    <row r="7004" spans="1:3">
      <c r="A7004" s="26" t="s">
        <v>10017</v>
      </c>
      <c r="B7004" s="26">
        <v>41906</v>
      </c>
    </row>
    <row r="7005" spans="1:3">
      <c r="A7005" s="26" t="s">
        <v>10018</v>
      </c>
      <c r="B7005" s="26">
        <v>41906</v>
      </c>
    </row>
    <row r="7006" spans="1:3">
      <c r="A7006" s="26" t="s">
        <v>10019</v>
      </c>
      <c r="B7006" s="26">
        <v>41906</v>
      </c>
    </row>
    <row r="7007" spans="1:3">
      <c r="A7007" s="26" t="s">
        <v>10020</v>
      </c>
      <c r="B7007" s="26">
        <v>41906</v>
      </c>
    </row>
    <row r="7008" spans="1:3">
      <c r="A7008" s="26" t="s">
        <v>10021</v>
      </c>
      <c r="B7008" s="26">
        <v>41906</v>
      </c>
    </row>
    <row r="7009" spans="1:3">
      <c r="A7009" s="26" t="s">
        <v>10022</v>
      </c>
      <c r="B7009" s="26">
        <v>41906</v>
      </c>
    </row>
    <row r="7010" spans="1:3">
      <c r="A7010" s="26" t="s">
        <v>10023</v>
      </c>
      <c r="B7010" s="26">
        <v>41906</v>
      </c>
    </row>
    <row r="7011" spans="1:3">
      <c r="A7011" s="26" t="s">
        <v>10024</v>
      </c>
      <c r="B7011" s="26">
        <v>41906</v>
      </c>
    </row>
    <row r="7012" spans="1:3">
      <c r="A7012" s="26" t="s">
        <v>10025</v>
      </c>
      <c r="B7012" s="26">
        <v>41906</v>
      </c>
      <c r="C7012" s="26">
        <v>800</v>
      </c>
    </row>
    <row r="7013" spans="1:3">
      <c r="A7013" s="26" t="s">
        <v>10026</v>
      </c>
      <c r="B7013" s="26">
        <v>41906</v>
      </c>
    </row>
    <row r="7014" spans="1:3">
      <c r="A7014" s="26" t="s">
        <v>10027</v>
      </c>
      <c r="B7014" s="26">
        <v>41906</v>
      </c>
    </row>
    <row r="7015" spans="1:3">
      <c r="A7015" s="26" t="s">
        <v>10028</v>
      </c>
      <c r="B7015" s="26">
        <v>41906</v>
      </c>
    </row>
    <row r="7016" spans="1:3">
      <c r="A7016" s="26" t="s">
        <v>10029</v>
      </c>
      <c r="B7016" s="26">
        <v>41906</v>
      </c>
    </row>
    <row r="7017" spans="1:3">
      <c r="A7017" s="26" t="s">
        <v>10030</v>
      </c>
      <c r="B7017" s="26">
        <v>41906</v>
      </c>
    </row>
    <row r="7018" spans="1:3">
      <c r="A7018" s="26" t="s">
        <v>10031</v>
      </c>
      <c r="B7018" s="26">
        <v>41906</v>
      </c>
    </row>
    <row r="7019" spans="1:3">
      <c r="A7019" s="26" t="s">
        <v>10032</v>
      </c>
      <c r="B7019" s="26">
        <v>41906</v>
      </c>
    </row>
    <row r="7020" spans="1:3">
      <c r="A7020" s="26" t="s">
        <v>10033</v>
      </c>
      <c r="B7020" s="26">
        <v>41906</v>
      </c>
    </row>
    <row r="7021" spans="1:3">
      <c r="A7021" s="26" t="s">
        <v>10034</v>
      </c>
      <c r="B7021" s="26">
        <v>41906</v>
      </c>
    </row>
    <row r="7022" spans="1:3">
      <c r="A7022" s="26" t="s">
        <v>10035</v>
      </c>
      <c r="B7022" s="26">
        <v>41906</v>
      </c>
    </row>
    <row r="7023" spans="1:3">
      <c r="A7023" s="26" t="s">
        <v>10036</v>
      </c>
      <c r="B7023" s="26">
        <v>41906</v>
      </c>
    </row>
    <row r="7024" spans="1:3">
      <c r="A7024" s="26" t="s">
        <v>10037</v>
      </c>
      <c r="B7024" s="26">
        <v>41906</v>
      </c>
    </row>
    <row r="7025" spans="1:3">
      <c r="A7025" s="26" t="s">
        <v>10038</v>
      </c>
      <c r="B7025" s="26">
        <v>41906</v>
      </c>
      <c r="C7025" s="26">
        <v>595</v>
      </c>
    </row>
    <row r="7026" spans="1:3">
      <c r="A7026" s="26" t="s">
        <v>10039</v>
      </c>
      <c r="B7026" s="26">
        <v>41906</v>
      </c>
      <c r="C7026" s="26">
        <v>203</v>
      </c>
    </row>
    <row r="7027" spans="1:3">
      <c r="A7027" s="26" t="s">
        <v>10040</v>
      </c>
      <c r="B7027" s="26">
        <v>41906</v>
      </c>
    </row>
    <row r="7028" spans="1:3">
      <c r="A7028" s="26" t="s">
        <v>10041</v>
      </c>
      <c r="B7028" s="26">
        <v>41906</v>
      </c>
    </row>
    <row r="7029" spans="1:3">
      <c r="A7029" s="26" t="s">
        <v>10042</v>
      </c>
      <c r="B7029" s="26">
        <v>41906</v>
      </c>
    </row>
    <row r="7030" spans="1:3">
      <c r="A7030" s="26" t="s">
        <v>10043</v>
      </c>
      <c r="B7030" s="26">
        <v>41906</v>
      </c>
    </row>
    <row r="7031" spans="1:3">
      <c r="A7031" s="26" t="s">
        <v>10044</v>
      </c>
      <c r="B7031" s="26">
        <v>41906</v>
      </c>
    </row>
    <row r="7032" spans="1:3">
      <c r="A7032" s="26" t="s">
        <v>10045</v>
      </c>
      <c r="B7032" s="26">
        <v>41906</v>
      </c>
    </row>
    <row r="7033" spans="1:3">
      <c r="A7033" s="26" t="s">
        <v>10046</v>
      </c>
      <c r="B7033" s="26">
        <v>41906</v>
      </c>
    </row>
    <row r="7034" spans="1:3">
      <c r="A7034" s="26" t="s">
        <v>10047</v>
      </c>
      <c r="B7034" s="26">
        <v>41906</v>
      </c>
    </row>
    <row r="7035" spans="1:3">
      <c r="A7035" s="26" t="s">
        <v>10048</v>
      </c>
      <c r="B7035" s="26">
        <v>41906</v>
      </c>
    </row>
    <row r="7036" spans="1:3">
      <c r="A7036" s="26" t="s">
        <v>10049</v>
      </c>
      <c r="B7036" s="26">
        <v>41906</v>
      </c>
      <c r="C7036" s="26">
        <v>798</v>
      </c>
    </row>
    <row r="7037" spans="1:3">
      <c r="A7037" s="26" t="s">
        <v>10050</v>
      </c>
      <c r="B7037" s="26">
        <v>41906</v>
      </c>
      <c r="C7037" s="26">
        <v>400</v>
      </c>
    </row>
    <row r="7038" spans="1:3">
      <c r="A7038" s="26" t="s">
        <v>10051</v>
      </c>
      <c r="B7038" s="26">
        <v>41906</v>
      </c>
    </row>
    <row r="7039" spans="1:3">
      <c r="A7039" s="26" t="s">
        <v>10052</v>
      </c>
      <c r="B7039" s="26">
        <v>41906</v>
      </c>
    </row>
    <row r="7040" spans="1:3">
      <c r="A7040" s="26" t="s">
        <v>10053</v>
      </c>
      <c r="B7040" s="26">
        <v>41906</v>
      </c>
    </row>
    <row r="7041" spans="1:3">
      <c r="A7041" s="26" t="s">
        <v>10054</v>
      </c>
      <c r="B7041" s="26">
        <v>41906</v>
      </c>
    </row>
    <row r="7042" spans="1:3">
      <c r="A7042" s="26" t="s">
        <v>10055</v>
      </c>
      <c r="B7042" s="26">
        <v>41906</v>
      </c>
    </row>
    <row r="7043" spans="1:3">
      <c r="A7043" s="26" t="s">
        <v>10056</v>
      </c>
      <c r="B7043" s="26">
        <v>41906</v>
      </c>
    </row>
    <row r="7044" spans="1:3">
      <c r="A7044" s="26" t="s">
        <v>10057</v>
      </c>
      <c r="B7044" s="26">
        <v>41906</v>
      </c>
    </row>
    <row r="7045" spans="1:3">
      <c r="A7045" s="26" t="s">
        <v>10058</v>
      </c>
      <c r="B7045" s="26">
        <v>41906</v>
      </c>
      <c r="C7045" s="26">
        <v>988</v>
      </c>
    </row>
    <row r="7046" spans="1:3">
      <c r="A7046" s="26" t="s">
        <v>10059</v>
      </c>
      <c r="B7046" s="26">
        <v>41906</v>
      </c>
    </row>
    <row r="7047" spans="1:3">
      <c r="A7047" s="26" t="s">
        <v>10060</v>
      </c>
      <c r="B7047" s="26">
        <v>41906</v>
      </c>
    </row>
    <row r="7048" spans="1:3">
      <c r="A7048" s="26" t="s">
        <v>10061</v>
      </c>
      <c r="B7048" s="26">
        <v>41906</v>
      </c>
    </row>
    <row r="7049" spans="1:3">
      <c r="A7049" s="26" t="s">
        <v>10062</v>
      </c>
      <c r="B7049" s="26">
        <v>41906</v>
      </c>
    </row>
    <row r="7050" spans="1:3">
      <c r="A7050" s="26" t="s">
        <v>10063</v>
      </c>
      <c r="B7050" s="26">
        <v>41906</v>
      </c>
    </row>
    <row r="7051" spans="1:3">
      <c r="A7051" s="26" t="s">
        <v>10064</v>
      </c>
      <c r="B7051" s="26">
        <v>41906</v>
      </c>
    </row>
    <row r="7052" spans="1:3">
      <c r="A7052" s="26" t="s">
        <v>10065</v>
      </c>
      <c r="B7052" s="26">
        <v>41906</v>
      </c>
    </row>
    <row r="7053" spans="1:3">
      <c r="A7053" s="26" t="s">
        <v>10066</v>
      </c>
      <c r="B7053" s="26">
        <v>41906</v>
      </c>
    </row>
    <row r="7054" spans="1:3">
      <c r="A7054" s="26" t="s">
        <v>10067</v>
      </c>
      <c r="B7054" s="26">
        <v>41906</v>
      </c>
    </row>
    <row r="7055" spans="1:3">
      <c r="A7055" s="26" t="s">
        <v>10068</v>
      </c>
      <c r="B7055" s="26">
        <v>41906</v>
      </c>
    </row>
    <row r="7056" spans="1:3">
      <c r="A7056" s="26" t="s">
        <v>10069</v>
      </c>
      <c r="B7056" s="26">
        <v>41906</v>
      </c>
      <c r="C7056" s="26">
        <v>999</v>
      </c>
    </row>
    <row r="7057" spans="1:3">
      <c r="A7057" s="26" t="s">
        <v>10070</v>
      </c>
      <c r="B7057" s="26">
        <v>41906</v>
      </c>
    </row>
    <row r="7058" spans="1:3">
      <c r="A7058" s="26" t="s">
        <v>10071</v>
      </c>
      <c r="B7058" s="26">
        <v>41906</v>
      </c>
    </row>
    <row r="7059" spans="1:3">
      <c r="A7059" s="26" t="s">
        <v>10072</v>
      </c>
      <c r="B7059" s="26">
        <v>41906</v>
      </c>
    </row>
    <row r="7060" spans="1:3">
      <c r="A7060" s="26" t="s">
        <v>10073</v>
      </c>
      <c r="B7060" s="26">
        <v>41906</v>
      </c>
    </row>
    <row r="7061" spans="1:3">
      <c r="A7061" s="26" t="s">
        <v>10074</v>
      </c>
      <c r="B7061" s="26">
        <v>41906</v>
      </c>
    </row>
    <row r="7062" spans="1:3">
      <c r="A7062" s="26" t="s">
        <v>10075</v>
      </c>
      <c r="B7062" s="26">
        <v>41906</v>
      </c>
    </row>
    <row r="7063" spans="1:3">
      <c r="A7063" s="26" t="s">
        <v>10076</v>
      </c>
      <c r="B7063" s="26">
        <v>41906</v>
      </c>
    </row>
    <row r="7064" spans="1:3">
      <c r="A7064" s="26" t="s">
        <v>10077</v>
      </c>
      <c r="B7064" s="26">
        <v>41906</v>
      </c>
    </row>
    <row r="7065" spans="1:3">
      <c r="A7065" s="26" t="s">
        <v>10078</v>
      </c>
      <c r="B7065" s="26">
        <v>41906</v>
      </c>
    </row>
    <row r="7066" spans="1:3">
      <c r="A7066" s="26" t="s">
        <v>10079</v>
      </c>
      <c r="B7066" s="26">
        <v>41906</v>
      </c>
    </row>
    <row r="7067" spans="1:3">
      <c r="A7067" s="26" t="s">
        <v>10080</v>
      </c>
      <c r="B7067" s="26">
        <v>41906</v>
      </c>
      <c r="C7067" s="26">
        <v>776</v>
      </c>
    </row>
    <row r="7068" spans="1:3">
      <c r="A7068" s="26" t="s">
        <v>10081</v>
      </c>
      <c r="B7068" s="26">
        <v>41906</v>
      </c>
    </row>
    <row r="7069" spans="1:3">
      <c r="A7069" s="26" t="s">
        <v>10082</v>
      </c>
      <c r="B7069" s="26">
        <v>41906</v>
      </c>
    </row>
    <row r="7070" spans="1:3">
      <c r="A7070" s="26" t="s">
        <v>10083</v>
      </c>
      <c r="B7070" s="26">
        <v>41906</v>
      </c>
    </row>
    <row r="7071" spans="1:3">
      <c r="A7071" s="26" t="s">
        <v>10084</v>
      </c>
      <c r="B7071" s="26">
        <v>41906</v>
      </c>
    </row>
    <row r="7072" spans="1:3">
      <c r="A7072" s="26" t="s">
        <v>10085</v>
      </c>
      <c r="B7072" s="26">
        <v>41906</v>
      </c>
    </row>
    <row r="7073" spans="1:3">
      <c r="A7073" s="26" t="s">
        <v>10086</v>
      </c>
      <c r="B7073" s="26">
        <v>41906</v>
      </c>
    </row>
    <row r="7074" spans="1:3">
      <c r="A7074" s="26" t="s">
        <v>10087</v>
      </c>
      <c r="B7074" s="26">
        <v>41906</v>
      </c>
    </row>
    <row r="7075" spans="1:3">
      <c r="A7075" s="26" t="s">
        <v>10088</v>
      </c>
      <c r="B7075" s="26">
        <v>41906</v>
      </c>
    </row>
    <row r="7076" spans="1:3">
      <c r="A7076" s="26" t="s">
        <v>10089</v>
      </c>
      <c r="B7076" s="26">
        <v>41906</v>
      </c>
    </row>
    <row r="7077" spans="1:3">
      <c r="A7077" s="26" t="s">
        <v>10090</v>
      </c>
      <c r="B7077" s="26">
        <v>41906</v>
      </c>
    </row>
    <row r="7078" spans="1:3">
      <c r="A7078" s="26" t="s">
        <v>10091</v>
      </c>
      <c r="B7078" s="26">
        <v>41906</v>
      </c>
    </row>
    <row r="7079" spans="1:3">
      <c r="A7079" s="26" t="s">
        <v>10092</v>
      </c>
      <c r="B7079" s="26">
        <v>41906</v>
      </c>
    </row>
    <row r="7080" spans="1:3">
      <c r="A7080" s="26" t="s">
        <v>10093</v>
      </c>
      <c r="B7080" s="26">
        <v>41906</v>
      </c>
      <c r="C7080" s="26">
        <v>100</v>
      </c>
    </row>
    <row r="7081" spans="1:3">
      <c r="A7081" s="26" t="s">
        <v>10094</v>
      </c>
      <c r="B7081" s="26">
        <v>41906</v>
      </c>
      <c r="C7081" s="26">
        <v>98</v>
      </c>
    </row>
    <row r="7082" spans="1:3">
      <c r="A7082" s="26" t="s">
        <v>10095</v>
      </c>
      <c r="B7082" s="26">
        <v>41906</v>
      </c>
    </row>
    <row r="7083" spans="1:3">
      <c r="A7083" s="26" t="s">
        <v>10096</v>
      </c>
      <c r="B7083" s="26">
        <v>41906</v>
      </c>
    </row>
    <row r="7084" spans="1:3">
      <c r="A7084" s="26" t="s">
        <v>10097</v>
      </c>
      <c r="B7084" s="26">
        <v>41906</v>
      </c>
    </row>
    <row r="7085" spans="1:3">
      <c r="A7085" s="26" t="s">
        <v>10098</v>
      </c>
      <c r="B7085" s="26">
        <v>41906</v>
      </c>
    </row>
    <row r="7086" spans="1:3">
      <c r="A7086" s="26" t="s">
        <v>10099</v>
      </c>
      <c r="B7086" s="26">
        <v>41906</v>
      </c>
    </row>
    <row r="7087" spans="1:3">
      <c r="A7087" s="26" t="s">
        <v>10100</v>
      </c>
      <c r="B7087" s="26">
        <v>41906</v>
      </c>
    </row>
    <row r="7088" spans="1:3">
      <c r="A7088" s="26" t="s">
        <v>10101</v>
      </c>
      <c r="B7088" s="26">
        <v>41906</v>
      </c>
    </row>
    <row r="7089" spans="1:3">
      <c r="A7089" s="26" t="s">
        <v>10102</v>
      </c>
      <c r="B7089" s="26">
        <v>41906</v>
      </c>
    </row>
    <row r="7090" spans="1:3">
      <c r="A7090" s="26" t="s">
        <v>10103</v>
      </c>
      <c r="B7090" s="26">
        <v>41906</v>
      </c>
    </row>
    <row r="7091" spans="1:3">
      <c r="A7091" s="26" t="s">
        <v>10104</v>
      </c>
      <c r="B7091" s="26">
        <v>41906</v>
      </c>
      <c r="C7091" s="26">
        <v>100</v>
      </c>
    </row>
    <row r="7092" spans="1:3">
      <c r="A7092" s="26" t="s">
        <v>10105</v>
      </c>
      <c r="B7092" s="26">
        <v>41906</v>
      </c>
      <c r="C7092" s="26">
        <v>100</v>
      </c>
    </row>
    <row r="7093" spans="1:3">
      <c r="A7093" s="26" t="s">
        <v>10106</v>
      </c>
      <c r="B7093" s="26">
        <v>41906</v>
      </c>
    </row>
    <row r="7094" spans="1:3">
      <c r="A7094" s="26" t="s">
        <v>10107</v>
      </c>
      <c r="B7094" s="26">
        <v>41906</v>
      </c>
    </row>
    <row r="7095" spans="1:3">
      <c r="A7095" s="26" t="s">
        <v>10108</v>
      </c>
      <c r="B7095" s="26">
        <v>41906</v>
      </c>
    </row>
    <row r="7096" spans="1:3">
      <c r="A7096" s="26" t="s">
        <v>10109</v>
      </c>
      <c r="B7096" s="26">
        <v>41906</v>
      </c>
    </row>
    <row r="7097" spans="1:3">
      <c r="A7097" s="26" t="s">
        <v>10110</v>
      </c>
      <c r="B7097" s="26">
        <v>41906</v>
      </c>
    </row>
    <row r="7098" spans="1:3">
      <c r="A7098" s="26" t="s">
        <v>10111</v>
      </c>
      <c r="B7098" s="26">
        <v>41906</v>
      </c>
    </row>
    <row r="7099" spans="1:3">
      <c r="A7099" s="26" t="s">
        <v>10112</v>
      </c>
      <c r="B7099" s="26">
        <v>41906</v>
      </c>
    </row>
    <row r="7100" spans="1:3">
      <c r="A7100" s="26" t="s">
        <v>10113</v>
      </c>
      <c r="B7100" s="26">
        <v>41906</v>
      </c>
      <c r="C7100" s="26">
        <v>998</v>
      </c>
    </row>
    <row r="7101" spans="1:3">
      <c r="A7101" s="26" t="s">
        <v>10114</v>
      </c>
      <c r="B7101" s="26">
        <v>41906</v>
      </c>
    </row>
    <row r="7102" spans="1:3">
      <c r="A7102" s="26" t="s">
        <v>10115</v>
      </c>
      <c r="B7102" s="26">
        <v>41906</v>
      </c>
    </row>
    <row r="7103" spans="1:3">
      <c r="A7103" s="26" t="s">
        <v>10116</v>
      </c>
      <c r="B7103" s="26">
        <v>41906</v>
      </c>
    </row>
    <row r="7104" spans="1:3">
      <c r="A7104" s="26" t="s">
        <v>10117</v>
      </c>
      <c r="B7104" s="26">
        <v>41906</v>
      </c>
    </row>
    <row r="7105" spans="1:3">
      <c r="A7105" s="26" t="s">
        <v>10118</v>
      </c>
      <c r="B7105" s="26">
        <v>41906</v>
      </c>
    </row>
    <row r="7106" spans="1:3">
      <c r="A7106" s="26" t="s">
        <v>10119</v>
      </c>
      <c r="B7106" s="26">
        <v>41906</v>
      </c>
    </row>
    <row r="7107" spans="1:3">
      <c r="A7107" s="26" t="s">
        <v>10120</v>
      </c>
      <c r="B7107" s="26">
        <v>41906</v>
      </c>
    </row>
    <row r="7108" spans="1:3">
      <c r="A7108" s="26" t="s">
        <v>10121</v>
      </c>
      <c r="B7108" s="26">
        <v>41906</v>
      </c>
    </row>
    <row r="7109" spans="1:3">
      <c r="A7109" s="26" t="s">
        <v>10122</v>
      </c>
      <c r="B7109" s="26">
        <v>41906</v>
      </c>
    </row>
    <row r="7110" spans="1:3">
      <c r="A7110" s="26" t="s">
        <v>10123</v>
      </c>
      <c r="B7110" s="26">
        <v>41906</v>
      </c>
    </row>
    <row r="7111" spans="1:3">
      <c r="A7111" s="26" t="s">
        <v>10124</v>
      </c>
      <c r="B7111" s="26">
        <v>41906</v>
      </c>
    </row>
    <row r="7112" spans="1:3">
      <c r="A7112" s="26" t="s">
        <v>10125</v>
      </c>
      <c r="B7112" s="26">
        <v>41906</v>
      </c>
    </row>
    <row r="7113" spans="1:3">
      <c r="A7113" s="26" t="s">
        <v>10126</v>
      </c>
      <c r="B7113" s="26">
        <v>41906</v>
      </c>
      <c r="C7113" s="26">
        <v>600</v>
      </c>
    </row>
    <row r="7114" spans="1:3">
      <c r="A7114" s="26" t="s">
        <v>10127</v>
      </c>
      <c r="B7114" s="26">
        <v>41906</v>
      </c>
      <c r="C7114" s="26">
        <v>400</v>
      </c>
    </row>
    <row r="7115" spans="1:3">
      <c r="A7115" s="26" t="s">
        <v>10128</v>
      </c>
      <c r="B7115" s="26">
        <v>41906</v>
      </c>
    </row>
    <row r="7116" spans="1:3">
      <c r="A7116" s="26" t="s">
        <v>10129</v>
      </c>
      <c r="B7116" s="26">
        <v>41906</v>
      </c>
    </row>
    <row r="7117" spans="1:3">
      <c r="A7117" s="26" t="s">
        <v>10130</v>
      </c>
      <c r="B7117" s="26">
        <v>41906</v>
      </c>
    </row>
    <row r="7118" spans="1:3">
      <c r="A7118" s="26" t="s">
        <v>10131</v>
      </c>
      <c r="B7118" s="26">
        <v>41906</v>
      </c>
    </row>
    <row r="7119" spans="1:3">
      <c r="A7119" s="26" t="s">
        <v>10132</v>
      </c>
      <c r="B7119" s="26">
        <v>41906</v>
      </c>
    </row>
    <row r="7120" spans="1:3">
      <c r="A7120" s="26" t="s">
        <v>10133</v>
      </c>
      <c r="B7120" s="26">
        <v>41906</v>
      </c>
    </row>
    <row r="7121" spans="1:3">
      <c r="A7121" s="26" t="s">
        <v>10134</v>
      </c>
      <c r="B7121" s="26">
        <v>41906</v>
      </c>
    </row>
    <row r="7122" spans="1:3">
      <c r="A7122" s="26" t="s">
        <v>10135</v>
      </c>
      <c r="B7122" s="26">
        <v>41906</v>
      </c>
      <c r="C7122" s="26">
        <v>1495</v>
      </c>
    </row>
    <row r="7123" spans="1:3">
      <c r="A7123" s="26" t="s">
        <v>10136</v>
      </c>
      <c r="B7123" s="26">
        <v>41906</v>
      </c>
    </row>
    <row r="7124" spans="1:3">
      <c r="A7124" s="26" t="s">
        <v>10137</v>
      </c>
      <c r="B7124" s="26">
        <v>41906</v>
      </c>
    </row>
    <row r="7125" spans="1:3">
      <c r="A7125" s="26" t="s">
        <v>10138</v>
      </c>
      <c r="B7125" s="26">
        <v>41906</v>
      </c>
    </row>
    <row r="7126" spans="1:3">
      <c r="A7126" s="26" t="s">
        <v>10139</v>
      </c>
      <c r="B7126" s="26">
        <v>41906</v>
      </c>
    </row>
    <row r="7127" spans="1:3">
      <c r="A7127" s="26" t="s">
        <v>10140</v>
      </c>
      <c r="B7127" s="26">
        <v>41906</v>
      </c>
    </row>
    <row r="7128" spans="1:3">
      <c r="A7128" s="26" t="s">
        <v>10141</v>
      </c>
      <c r="B7128" s="26">
        <v>41906</v>
      </c>
    </row>
    <row r="7129" spans="1:3">
      <c r="A7129" s="26" t="s">
        <v>10142</v>
      </c>
      <c r="B7129" s="26">
        <v>41906</v>
      </c>
    </row>
    <row r="7130" spans="1:3">
      <c r="A7130" s="26" t="s">
        <v>10143</v>
      </c>
      <c r="B7130" s="26">
        <v>41906</v>
      </c>
    </row>
    <row r="7131" spans="1:3">
      <c r="A7131" s="26" t="s">
        <v>10144</v>
      </c>
      <c r="B7131" s="26">
        <v>41906</v>
      </c>
    </row>
    <row r="7132" spans="1:3">
      <c r="A7132" s="26" t="s">
        <v>10145</v>
      </c>
      <c r="B7132" s="26">
        <v>41906</v>
      </c>
    </row>
    <row r="7133" spans="1:3">
      <c r="A7133" s="26" t="s">
        <v>10146</v>
      </c>
      <c r="B7133" s="26">
        <v>41906</v>
      </c>
      <c r="C7133" s="26">
        <v>280</v>
      </c>
    </row>
    <row r="7134" spans="1:3">
      <c r="A7134" s="26" t="s">
        <v>10147</v>
      </c>
      <c r="B7134" s="26">
        <v>41906</v>
      </c>
    </row>
    <row r="7135" spans="1:3">
      <c r="A7135" s="26" t="s">
        <v>10148</v>
      </c>
      <c r="B7135" s="26">
        <v>41906</v>
      </c>
    </row>
    <row r="7136" spans="1:3">
      <c r="A7136" s="26" t="s">
        <v>10149</v>
      </c>
      <c r="B7136" s="26">
        <v>41906</v>
      </c>
    </row>
    <row r="7137" spans="1:3">
      <c r="A7137" s="26" t="s">
        <v>10150</v>
      </c>
      <c r="B7137" s="26">
        <v>41906</v>
      </c>
    </row>
    <row r="7138" spans="1:3">
      <c r="A7138" s="26" t="s">
        <v>10151</v>
      </c>
      <c r="B7138" s="26">
        <v>41906</v>
      </c>
    </row>
    <row r="7139" spans="1:3">
      <c r="A7139" s="26" t="s">
        <v>10152</v>
      </c>
      <c r="B7139" s="26">
        <v>41906</v>
      </c>
    </row>
    <row r="7140" spans="1:3">
      <c r="A7140" s="26" t="s">
        <v>10153</v>
      </c>
      <c r="B7140" s="26">
        <v>41906</v>
      </c>
    </row>
    <row r="7141" spans="1:3">
      <c r="A7141" s="26" t="s">
        <v>10154</v>
      </c>
      <c r="B7141" s="26">
        <v>41906</v>
      </c>
    </row>
    <row r="7142" spans="1:3">
      <c r="A7142" s="26" t="s">
        <v>10155</v>
      </c>
      <c r="B7142" s="26">
        <v>41906</v>
      </c>
    </row>
    <row r="7143" spans="1:3">
      <c r="A7143" s="26" t="s">
        <v>10156</v>
      </c>
      <c r="B7143" s="26">
        <v>41906</v>
      </c>
    </row>
    <row r="7144" spans="1:3">
      <c r="A7144" s="26" t="s">
        <v>10157</v>
      </c>
      <c r="B7144" s="26">
        <v>41906</v>
      </c>
      <c r="C7144" s="26">
        <v>800</v>
      </c>
    </row>
    <row r="7145" spans="1:3">
      <c r="A7145" s="26" t="s">
        <v>10158</v>
      </c>
      <c r="B7145" s="26">
        <v>41906</v>
      </c>
    </row>
    <row r="7146" spans="1:3">
      <c r="A7146" s="26" t="s">
        <v>10159</v>
      </c>
      <c r="B7146" s="26">
        <v>41906</v>
      </c>
    </row>
    <row r="7147" spans="1:3">
      <c r="A7147" s="26" t="s">
        <v>10160</v>
      </c>
      <c r="B7147" s="26">
        <v>41906</v>
      </c>
    </row>
    <row r="7148" spans="1:3">
      <c r="A7148" s="26" t="s">
        <v>10161</v>
      </c>
      <c r="B7148" s="26">
        <v>41906</v>
      </c>
    </row>
    <row r="7149" spans="1:3">
      <c r="A7149" s="26" t="s">
        <v>10162</v>
      </c>
      <c r="B7149" s="26">
        <v>41906</v>
      </c>
    </row>
    <row r="7150" spans="1:3">
      <c r="A7150" s="26" t="s">
        <v>10163</v>
      </c>
      <c r="B7150" s="26">
        <v>41906</v>
      </c>
    </row>
    <row r="7151" spans="1:3">
      <c r="A7151" s="26" t="s">
        <v>10164</v>
      </c>
      <c r="B7151" s="26">
        <v>41906</v>
      </c>
    </row>
    <row r="7152" spans="1:3">
      <c r="A7152" s="26" t="s">
        <v>10165</v>
      </c>
      <c r="B7152" s="26">
        <v>41906</v>
      </c>
    </row>
    <row r="7153" spans="1:3">
      <c r="A7153" s="26" t="s">
        <v>10166</v>
      </c>
      <c r="B7153" s="26">
        <v>41906</v>
      </c>
    </row>
    <row r="7154" spans="1:3">
      <c r="A7154" s="26" t="s">
        <v>10167</v>
      </c>
      <c r="B7154" s="26">
        <v>41906</v>
      </c>
    </row>
    <row r="7155" spans="1:3">
      <c r="A7155" s="26" t="s">
        <v>10168</v>
      </c>
      <c r="B7155" s="26">
        <v>41906</v>
      </c>
      <c r="C7155" s="26">
        <v>800</v>
      </c>
    </row>
    <row r="7156" spans="1:3">
      <c r="A7156" s="26" t="s">
        <v>10169</v>
      </c>
      <c r="B7156" s="26">
        <v>41906</v>
      </c>
    </row>
    <row r="7157" spans="1:3">
      <c r="A7157" s="26" t="s">
        <v>10170</v>
      </c>
      <c r="B7157" s="26">
        <v>41906</v>
      </c>
    </row>
    <row r="7158" spans="1:3">
      <c r="A7158" s="26" t="s">
        <v>10171</v>
      </c>
      <c r="B7158" s="26">
        <v>41906</v>
      </c>
    </row>
    <row r="7159" spans="1:3">
      <c r="A7159" s="26" t="s">
        <v>10172</v>
      </c>
      <c r="B7159" s="26">
        <v>41906</v>
      </c>
    </row>
    <row r="7160" spans="1:3">
      <c r="A7160" s="26" t="s">
        <v>10173</v>
      </c>
      <c r="B7160" s="26">
        <v>41906</v>
      </c>
    </row>
    <row r="7161" spans="1:3">
      <c r="A7161" s="26" t="s">
        <v>10174</v>
      </c>
      <c r="B7161" s="26">
        <v>41906</v>
      </c>
    </row>
    <row r="7162" spans="1:3">
      <c r="A7162" s="26" t="s">
        <v>10175</v>
      </c>
      <c r="B7162" s="26">
        <v>41906</v>
      </c>
    </row>
    <row r="7163" spans="1:3">
      <c r="A7163" s="26" t="s">
        <v>10176</v>
      </c>
      <c r="B7163" s="26">
        <v>41906</v>
      </c>
    </row>
    <row r="7164" spans="1:3">
      <c r="A7164" s="26" t="s">
        <v>10177</v>
      </c>
      <c r="B7164" s="26">
        <v>41906</v>
      </c>
    </row>
    <row r="7165" spans="1:3">
      <c r="A7165" s="26" t="s">
        <v>10178</v>
      </c>
      <c r="B7165" s="26">
        <v>41906</v>
      </c>
    </row>
    <row r="7166" spans="1:3">
      <c r="A7166" s="26" t="s">
        <v>10179</v>
      </c>
      <c r="B7166" s="26">
        <v>41906</v>
      </c>
    </row>
    <row r="7167" spans="1:3">
      <c r="A7167" s="26" t="s">
        <v>10180</v>
      </c>
      <c r="B7167" s="26">
        <v>41906</v>
      </c>
    </row>
    <row r="7168" spans="1:3">
      <c r="A7168" s="26" t="s">
        <v>10181</v>
      </c>
      <c r="B7168" s="26">
        <v>41906</v>
      </c>
    </row>
    <row r="7169" spans="1:3">
      <c r="A7169" s="26" t="s">
        <v>10182</v>
      </c>
      <c r="B7169" s="26">
        <v>41906</v>
      </c>
    </row>
    <row r="7170" spans="1:3">
      <c r="A7170" s="26" t="s">
        <v>10183</v>
      </c>
      <c r="B7170" s="26">
        <v>41906</v>
      </c>
    </row>
    <row r="7171" spans="1:3">
      <c r="A7171" s="26" t="s">
        <v>10184</v>
      </c>
      <c r="B7171" s="26">
        <v>41906</v>
      </c>
    </row>
    <row r="7172" spans="1:3">
      <c r="A7172" s="26" t="s">
        <v>10185</v>
      </c>
      <c r="B7172" s="26">
        <v>41906</v>
      </c>
    </row>
    <row r="7173" spans="1:3">
      <c r="A7173" s="26" t="s">
        <v>10186</v>
      </c>
      <c r="B7173" s="26">
        <v>41906</v>
      </c>
    </row>
    <row r="7174" spans="1:3">
      <c r="A7174" s="26" t="s">
        <v>10187</v>
      </c>
      <c r="B7174" s="26">
        <v>41906</v>
      </c>
      <c r="C7174" s="26">
        <v>401</v>
      </c>
    </row>
    <row r="7175" spans="1:3">
      <c r="A7175" s="26" t="s">
        <v>10188</v>
      </c>
      <c r="B7175" s="26">
        <v>41906</v>
      </c>
      <c r="C7175" s="26">
        <v>197</v>
      </c>
    </row>
    <row r="7176" spans="1:3">
      <c r="A7176" s="26" t="s">
        <v>10189</v>
      </c>
      <c r="B7176" s="26">
        <v>41906</v>
      </c>
    </row>
    <row r="7177" spans="1:3">
      <c r="A7177" s="26" t="s">
        <v>10190</v>
      </c>
      <c r="B7177" s="26">
        <v>41907</v>
      </c>
    </row>
    <row r="7178" spans="1:3">
      <c r="A7178" s="26" t="s">
        <v>10191</v>
      </c>
      <c r="B7178" s="26">
        <v>41907</v>
      </c>
      <c r="C7178" s="26">
        <v>406</v>
      </c>
    </row>
    <row r="7179" spans="1:3">
      <c r="A7179" s="26" t="s">
        <v>10192</v>
      </c>
      <c r="B7179" s="26">
        <v>41907</v>
      </c>
      <c r="C7179" s="26">
        <v>531</v>
      </c>
    </row>
    <row r="7180" spans="1:3">
      <c r="A7180" s="26" t="s">
        <v>10193</v>
      </c>
      <c r="B7180" s="26">
        <v>41907</v>
      </c>
      <c r="C7180" s="26">
        <v>343</v>
      </c>
    </row>
    <row r="7181" spans="1:3">
      <c r="A7181" s="26" t="s">
        <v>10194</v>
      </c>
      <c r="B7181" s="26">
        <v>41907</v>
      </c>
    </row>
    <row r="7182" spans="1:3">
      <c r="A7182" s="26" t="s">
        <v>10195</v>
      </c>
      <c r="B7182" s="26">
        <v>41907</v>
      </c>
    </row>
    <row r="7183" spans="1:3">
      <c r="A7183" s="26" t="s">
        <v>10196</v>
      </c>
      <c r="B7183" s="26">
        <v>41907</v>
      </c>
    </row>
    <row r="7184" spans="1:3">
      <c r="A7184" s="26" t="s">
        <v>10197</v>
      </c>
      <c r="B7184" s="26">
        <v>41907</v>
      </c>
    </row>
    <row r="7185" spans="1:3">
      <c r="A7185" s="26" t="s">
        <v>10198</v>
      </c>
      <c r="B7185" s="26">
        <v>41907</v>
      </c>
    </row>
    <row r="7186" spans="1:3">
      <c r="A7186" s="26" t="s">
        <v>10199</v>
      </c>
      <c r="B7186" s="26">
        <v>41907</v>
      </c>
    </row>
    <row r="7187" spans="1:3">
      <c r="A7187" s="26" t="s">
        <v>10200</v>
      </c>
      <c r="B7187" s="26">
        <v>41907</v>
      </c>
    </row>
    <row r="7188" spans="1:3">
      <c r="A7188" s="26" t="s">
        <v>10201</v>
      </c>
      <c r="B7188" s="26">
        <v>41907</v>
      </c>
    </row>
    <row r="7189" spans="1:3">
      <c r="A7189" s="26" t="s">
        <v>10202</v>
      </c>
      <c r="B7189" s="26">
        <v>41907</v>
      </c>
      <c r="C7189" s="26">
        <v>359</v>
      </c>
    </row>
    <row r="7190" spans="1:3">
      <c r="A7190" s="26" t="s">
        <v>10203</v>
      </c>
      <c r="B7190" s="26">
        <v>41907</v>
      </c>
      <c r="C7190" s="26">
        <v>504</v>
      </c>
    </row>
    <row r="7191" spans="1:3">
      <c r="A7191" s="26" t="s">
        <v>10204</v>
      </c>
      <c r="B7191" s="26">
        <v>41907</v>
      </c>
      <c r="C7191" s="26">
        <v>219</v>
      </c>
    </row>
    <row r="7192" spans="1:3">
      <c r="A7192" s="26" t="s">
        <v>10205</v>
      </c>
      <c r="B7192" s="26">
        <v>41907</v>
      </c>
    </row>
    <row r="7193" spans="1:3">
      <c r="A7193" s="26" t="s">
        <v>10206</v>
      </c>
      <c r="B7193" s="26">
        <v>41907</v>
      </c>
    </row>
    <row r="7194" spans="1:3">
      <c r="A7194" s="26" t="s">
        <v>10207</v>
      </c>
      <c r="B7194" s="26">
        <v>41907</v>
      </c>
    </row>
    <row r="7195" spans="1:3">
      <c r="A7195" s="26" t="s">
        <v>10208</v>
      </c>
      <c r="B7195" s="26">
        <v>41907</v>
      </c>
    </row>
    <row r="7196" spans="1:3">
      <c r="A7196" s="26" t="s">
        <v>10209</v>
      </c>
      <c r="B7196" s="26">
        <v>41907</v>
      </c>
    </row>
    <row r="7197" spans="1:3">
      <c r="A7197" s="26" t="s">
        <v>10210</v>
      </c>
      <c r="B7197" s="26">
        <v>41907</v>
      </c>
    </row>
    <row r="7198" spans="1:3">
      <c r="A7198" s="26" t="s">
        <v>10211</v>
      </c>
      <c r="B7198" s="26">
        <v>41907</v>
      </c>
    </row>
    <row r="7199" spans="1:3">
      <c r="A7199" s="26" t="s">
        <v>10212</v>
      </c>
      <c r="B7199" s="26">
        <v>41907</v>
      </c>
    </row>
    <row r="7200" spans="1:3">
      <c r="A7200" s="26" t="s">
        <v>10213</v>
      </c>
      <c r="B7200" s="26">
        <v>41907</v>
      </c>
      <c r="C7200" s="26">
        <v>308</v>
      </c>
    </row>
    <row r="7201" spans="1:3">
      <c r="A7201" s="26" t="s">
        <v>10214</v>
      </c>
      <c r="B7201" s="26">
        <v>41907</v>
      </c>
      <c r="C7201" s="26">
        <v>398</v>
      </c>
    </row>
    <row r="7202" spans="1:3">
      <c r="A7202" s="26" t="s">
        <v>10215</v>
      </c>
      <c r="B7202" s="26">
        <v>41907</v>
      </c>
      <c r="C7202" s="26">
        <v>137</v>
      </c>
    </row>
    <row r="7203" spans="1:3">
      <c r="A7203" s="26" t="s">
        <v>10216</v>
      </c>
      <c r="B7203" s="26">
        <v>41907</v>
      </c>
    </row>
    <row r="7204" spans="1:3">
      <c r="A7204" s="26" t="s">
        <v>10217</v>
      </c>
      <c r="B7204" s="26">
        <v>41907</v>
      </c>
    </row>
    <row r="7205" spans="1:3">
      <c r="A7205" s="26" t="s">
        <v>10218</v>
      </c>
      <c r="B7205" s="26">
        <v>41907</v>
      </c>
    </row>
    <row r="7206" spans="1:3">
      <c r="A7206" s="26" t="s">
        <v>10219</v>
      </c>
      <c r="B7206" s="26">
        <v>41907</v>
      </c>
    </row>
    <row r="7207" spans="1:3">
      <c r="A7207" s="26" t="s">
        <v>10220</v>
      </c>
      <c r="B7207" s="26">
        <v>41907</v>
      </c>
    </row>
    <row r="7208" spans="1:3">
      <c r="A7208" s="26" t="s">
        <v>10221</v>
      </c>
      <c r="B7208" s="26">
        <v>41907</v>
      </c>
    </row>
    <row r="7209" spans="1:3">
      <c r="A7209" s="26" t="s">
        <v>10222</v>
      </c>
      <c r="B7209" s="26">
        <v>41907</v>
      </c>
    </row>
    <row r="7210" spans="1:3">
      <c r="A7210" s="26" t="s">
        <v>10223</v>
      </c>
      <c r="B7210" s="26">
        <v>41907</v>
      </c>
    </row>
    <row r="7211" spans="1:3">
      <c r="A7211" s="26" t="s">
        <v>10224</v>
      </c>
      <c r="B7211" s="26">
        <v>41907</v>
      </c>
      <c r="C7211" s="26">
        <v>331</v>
      </c>
    </row>
    <row r="7212" spans="1:3">
      <c r="A7212" s="26" t="s">
        <v>10225</v>
      </c>
      <c r="B7212" s="26">
        <v>41907</v>
      </c>
      <c r="C7212" s="26">
        <v>457</v>
      </c>
    </row>
    <row r="7213" spans="1:3">
      <c r="A7213" s="26" t="s">
        <v>10226</v>
      </c>
      <c r="B7213" s="26">
        <v>41907</v>
      </c>
      <c r="C7213" s="26">
        <v>223</v>
      </c>
    </row>
    <row r="7214" spans="1:3">
      <c r="A7214" s="26" t="s">
        <v>10227</v>
      </c>
      <c r="B7214" s="26">
        <v>41907</v>
      </c>
    </row>
    <row r="7215" spans="1:3">
      <c r="A7215" s="26" t="s">
        <v>10228</v>
      </c>
      <c r="B7215" s="26">
        <v>41907</v>
      </c>
    </row>
    <row r="7216" spans="1:3">
      <c r="A7216" s="26" t="s">
        <v>10229</v>
      </c>
      <c r="B7216" s="26">
        <v>41907</v>
      </c>
    </row>
    <row r="7217" spans="1:3">
      <c r="A7217" s="26" t="s">
        <v>10230</v>
      </c>
      <c r="B7217" s="26">
        <v>41907</v>
      </c>
    </row>
    <row r="7218" spans="1:3">
      <c r="A7218" s="26" t="s">
        <v>10231</v>
      </c>
      <c r="B7218" s="26">
        <v>41907</v>
      </c>
    </row>
    <row r="7219" spans="1:3">
      <c r="A7219" s="26" t="s">
        <v>10232</v>
      </c>
      <c r="B7219" s="26">
        <v>41907</v>
      </c>
    </row>
    <row r="7220" spans="1:3">
      <c r="A7220" s="26" t="s">
        <v>10233</v>
      </c>
      <c r="B7220" s="26">
        <v>41907</v>
      </c>
    </row>
    <row r="7221" spans="1:3">
      <c r="A7221" s="26" t="s">
        <v>10234</v>
      </c>
      <c r="B7221" s="26">
        <v>41907</v>
      </c>
      <c r="C7221" s="26">
        <v>200</v>
      </c>
    </row>
    <row r="7222" spans="1:3">
      <c r="A7222" s="26" t="s">
        <v>10235</v>
      </c>
      <c r="B7222" s="26">
        <v>41907</v>
      </c>
    </row>
    <row r="7223" spans="1:3">
      <c r="A7223" s="26" t="s">
        <v>10236</v>
      </c>
      <c r="B7223" s="26">
        <v>41907</v>
      </c>
    </row>
    <row r="7224" spans="1:3">
      <c r="A7224" s="26" t="s">
        <v>10237</v>
      </c>
      <c r="B7224" s="26">
        <v>41907</v>
      </c>
    </row>
    <row r="7225" spans="1:3">
      <c r="A7225" s="26" t="s">
        <v>10238</v>
      </c>
      <c r="B7225" s="26">
        <v>41907</v>
      </c>
    </row>
    <row r="7226" spans="1:3">
      <c r="A7226" s="26" t="s">
        <v>10239</v>
      </c>
      <c r="B7226" s="26">
        <v>41907</v>
      </c>
    </row>
    <row r="7227" spans="1:3">
      <c r="A7227" s="26" t="s">
        <v>10240</v>
      </c>
      <c r="B7227" s="26">
        <v>41907</v>
      </c>
    </row>
    <row r="7228" spans="1:3">
      <c r="A7228" s="26" t="s">
        <v>10241</v>
      </c>
      <c r="B7228" s="26">
        <v>41907</v>
      </c>
    </row>
    <row r="7229" spans="1:3">
      <c r="A7229" s="26" t="s">
        <v>10242</v>
      </c>
      <c r="B7229" s="26">
        <v>41907</v>
      </c>
    </row>
    <row r="7230" spans="1:3">
      <c r="A7230" s="26" t="s">
        <v>10243</v>
      </c>
      <c r="B7230" s="26">
        <v>41907</v>
      </c>
    </row>
    <row r="7231" spans="1:3">
      <c r="A7231" s="26" t="s">
        <v>10244</v>
      </c>
      <c r="B7231" s="26">
        <v>41907</v>
      </c>
    </row>
    <row r="7232" spans="1:3">
      <c r="A7232" s="26" t="s">
        <v>10245</v>
      </c>
      <c r="B7232" s="26">
        <v>41907</v>
      </c>
      <c r="C7232" s="26">
        <v>100</v>
      </c>
    </row>
    <row r="7233" spans="1:3">
      <c r="A7233" s="26" t="s">
        <v>10246</v>
      </c>
      <c r="B7233" s="26">
        <v>41907</v>
      </c>
    </row>
    <row r="7234" spans="1:3">
      <c r="A7234" s="26" t="s">
        <v>10247</v>
      </c>
      <c r="B7234" s="26">
        <v>41907</v>
      </c>
    </row>
    <row r="7235" spans="1:3">
      <c r="A7235" s="26" t="s">
        <v>10248</v>
      </c>
      <c r="B7235" s="26">
        <v>41907</v>
      </c>
    </row>
    <row r="7236" spans="1:3">
      <c r="A7236" s="26" t="s">
        <v>10249</v>
      </c>
      <c r="B7236" s="26">
        <v>41907</v>
      </c>
    </row>
    <row r="7237" spans="1:3">
      <c r="A7237" s="26" t="s">
        <v>10250</v>
      </c>
      <c r="B7237" s="26">
        <v>41907</v>
      </c>
    </row>
    <row r="7238" spans="1:3">
      <c r="A7238" s="26" t="s">
        <v>10251</v>
      </c>
      <c r="B7238" s="26">
        <v>41907</v>
      </c>
    </row>
    <row r="7239" spans="1:3">
      <c r="A7239" s="26" t="s">
        <v>10252</v>
      </c>
      <c r="B7239" s="26">
        <v>41907</v>
      </c>
    </row>
    <row r="7240" spans="1:3">
      <c r="A7240" s="26" t="s">
        <v>10253</v>
      </c>
      <c r="B7240" s="26">
        <v>41907</v>
      </c>
    </row>
    <row r="7241" spans="1:3">
      <c r="A7241" s="26" t="s">
        <v>10254</v>
      </c>
      <c r="B7241" s="26">
        <v>41907</v>
      </c>
    </row>
    <row r="7242" spans="1:3">
      <c r="A7242" s="26" t="s">
        <v>10255</v>
      </c>
      <c r="B7242" s="26">
        <v>41907</v>
      </c>
    </row>
    <row r="7243" spans="1:3">
      <c r="A7243" s="26" t="s">
        <v>10256</v>
      </c>
      <c r="B7243" s="26">
        <v>41907</v>
      </c>
      <c r="C7243" s="26">
        <v>1500</v>
      </c>
    </row>
    <row r="7244" spans="1:3">
      <c r="A7244" s="26" t="s">
        <v>10257</v>
      </c>
      <c r="B7244" s="26">
        <v>41907</v>
      </c>
    </row>
    <row r="7245" spans="1:3">
      <c r="A7245" s="26" t="s">
        <v>10258</v>
      </c>
      <c r="B7245" s="26">
        <v>41907</v>
      </c>
    </row>
    <row r="7246" spans="1:3">
      <c r="A7246" s="26" t="s">
        <v>10259</v>
      </c>
      <c r="B7246" s="26">
        <v>41907</v>
      </c>
    </row>
    <row r="7247" spans="1:3">
      <c r="A7247" s="26" t="s">
        <v>10260</v>
      </c>
      <c r="B7247" s="26">
        <v>41907</v>
      </c>
    </row>
    <row r="7248" spans="1:3">
      <c r="A7248" s="26" t="s">
        <v>10261</v>
      </c>
      <c r="B7248" s="26">
        <v>41907</v>
      </c>
    </row>
    <row r="7249" spans="1:3">
      <c r="A7249" s="26" t="s">
        <v>10262</v>
      </c>
      <c r="B7249" s="26">
        <v>41907</v>
      </c>
    </row>
    <row r="7250" spans="1:3">
      <c r="A7250" s="26" t="s">
        <v>10263</v>
      </c>
      <c r="B7250" s="26">
        <v>41907</v>
      </c>
    </row>
    <row r="7251" spans="1:3">
      <c r="A7251" s="26" t="s">
        <v>10264</v>
      </c>
      <c r="B7251" s="26">
        <v>41907</v>
      </c>
    </row>
    <row r="7252" spans="1:3">
      <c r="A7252" s="26" t="s">
        <v>10265</v>
      </c>
      <c r="B7252" s="26">
        <v>41907</v>
      </c>
    </row>
    <row r="7253" spans="1:3">
      <c r="A7253" s="26" t="s">
        <v>10266</v>
      </c>
      <c r="B7253" s="26">
        <v>41907</v>
      </c>
    </row>
    <row r="7254" spans="1:3">
      <c r="A7254" s="26" t="s">
        <v>10267</v>
      </c>
      <c r="B7254" s="26">
        <v>41907</v>
      </c>
      <c r="C7254" s="26">
        <v>1500</v>
      </c>
    </row>
    <row r="7255" spans="1:3">
      <c r="A7255" s="26" t="s">
        <v>10268</v>
      </c>
      <c r="B7255" s="26">
        <v>41907</v>
      </c>
    </row>
    <row r="7256" spans="1:3">
      <c r="A7256" s="26" t="s">
        <v>10269</v>
      </c>
      <c r="B7256" s="26">
        <v>41907</v>
      </c>
    </row>
    <row r="7257" spans="1:3">
      <c r="A7257" s="26" t="s">
        <v>10270</v>
      </c>
      <c r="B7257" s="26">
        <v>41907</v>
      </c>
    </row>
    <row r="7258" spans="1:3">
      <c r="A7258" s="26" t="s">
        <v>10271</v>
      </c>
      <c r="B7258" s="26">
        <v>41907</v>
      </c>
    </row>
    <row r="7259" spans="1:3">
      <c r="A7259" s="26" t="s">
        <v>10272</v>
      </c>
      <c r="B7259" s="26">
        <v>41907</v>
      </c>
    </row>
    <row r="7260" spans="1:3">
      <c r="A7260" s="26" t="s">
        <v>10273</v>
      </c>
      <c r="B7260" s="26">
        <v>41907</v>
      </c>
    </row>
    <row r="7261" spans="1:3">
      <c r="A7261" s="26" t="s">
        <v>10274</v>
      </c>
      <c r="B7261" s="26">
        <v>41907</v>
      </c>
    </row>
    <row r="7262" spans="1:3">
      <c r="A7262" s="26" t="s">
        <v>10275</v>
      </c>
      <c r="B7262" s="26">
        <v>41907</v>
      </c>
    </row>
    <row r="7263" spans="1:3">
      <c r="A7263" s="26" t="s">
        <v>10276</v>
      </c>
      <c r="B7263" s="26">
        <v>41907</v>
      </c>
    </row>
    <row r="7264" spans="1:3">
      <c r="A7264" s="26" t="s">
        <v>10277</v>
      </c>
      <c r="B7264" s="26">
        <v>41907</v>
      </c>
    </row>
    <row r="7265" spans="1:3">
      <c r="A7265" s="26" t="s">
        <v>10278</v>
      </c>
      <c r="B7265" s="26">
        <v>41908</v>
      </c>
    </row>
    <row r="7266" spans="1:3">
      <c r="A7266" s="26" t="s">
        <v>10279</v>
      </c>
      <c r="B7266" s="26">
        <v>41908</v>
      </c>
    </row>
    <row r="7267" spans="1:3">
      <c r="A7267" s="26" t="s">
        <v>10280</v>
      </c>
      <c r="B7267" s="26">
        <v>41908</v>
      </c>
    </row>
    <row r="7268" spans="1:3">
      <c r="A7268" s="26" t="s">
        <v>10281</v>
      </c>
      <c r="B7268" s="26">
        <v>41908</v>
      </c>
    </row>
    <row r="7269" spans="1:3">
      <c r="A7269" s="26" t="s">
        <v>10282</v>
      </c>
      <c r="B7269" s="26">
        <v>41908</v>
      </c>
    </row>
    <row r="7270" spans="1:3">
      <c r="A7270" s="26" t="s">
        <v>10283</v>
      </c>
      <c r="B7270" s="26">
        <v>41908</v>
      </c>
    </row>
    <row r="7271" spans="1:3">
      <c r="A7271" s="26" t="s">
        <v>10284</v>
      </c>
      <c r="B7271" s="26">
        <v>41908</v>
      </c>
    </row>
    <row r="7272" spans="1:3">
      <c r="A7272" s="26" t="s">
        <v>10285</v>
      </c>
      <c r="B7272" s="26">
        <v>41908</v>
      </c>
      <c r="C7272" s="26">
        <v>9</v>
      </c>
    </row>
    <row r="7273" spans="1:3">
      <c r="A7273" s="26" t="s">
        <v>10286</v>
      </c>
      <c r="B7273" s="26">
        <v>41908</v>
      </c>
      <c r="C7273" s="26">
        <v>16</v>
      </c>
    </row>
    <row r="7274" spans="1:3">
      <c r="A7274" s="26" t="s">
        <v>10287</v>
      </c>
      <c r="B7274" s="26">
        <v>41908</v>
      </c>
      <c r="C7274" s="26">
        <v>38</v>
      </c>
    </row>
    <row r="7275" spans="1:3">
      <c r="A7275" s="26" t="s">
        <v>10288</v>
      </c>
      <c r="B7275" s="26">
        <v>41908</v>
      </c>
      <c r="C7275" s="26">
        <v>8</v>
      </c>
    </row>
    <row r="7276" spans="1:3">
      <c r="A7276" s="26" t="s">
        <v>10289</v>
      </c>
      <c r="B7276" s="26">
        <v>41908</v>
      </c>
    </row>
    <row r="7277" spans="1:3">
      <c r="A7277" s="26" t="s">
        <v>10290</v>
      </c>
      <c r="B7277" s="26">
        <v>41908</v>
      </c>
    </row>
    <row r="7278" spans="1:3">
      <c r="A7278" s="26" t="s">
        <v>10291</v>
      </c>
      <c r="B7278" s="26">
        <v>41908</v>
      </c>
    </row>
    <row r="7279" spans="1:3">
      <c r="A7279" s="26" t="s">
        <v>10292</v>
      </c>
      <c r="B7279" s="26">
        <v>41908</v>
      </c>
    </row>
    <row r="7280" spans="1:3">
      <c r="A7280" s="26" t="s">
        <v>10293</v>
      </c>
      <c r="B7280" s="26">
        <v>41908</v>
      </c>
    </row>
    <row r="7281" spans="1:3">
      <c r="A7281" s="26" t="s">
        <v>10294</v>
      </c>
      <c r="B7281" s="26">
        <v>41908</v>
      </c>
    </row>
    <row r="7282" spans="1:3">
      <c r="A7282" s="26" t="s">
        <v>10295</v>
      </c>
      <c r="B7282" s="26">
        <v>41908</v>
      </c>
      <c r="C7282" s="26">
        <v>200</v>
      </c>
    </row>
    <row r="7283" spans="1:3">
      <c r="A7283" s="26" t="s">
        <v>10296</v>
      </c>
      <c r="B7283" s="26">
        <v>41908</v>
      </c>
      <c r="C7283" s="26">
        <v>207</v>
      </c>
    </row>
    <row r="7284" spans="1:3">
      <c r="A7284" s="26" t="s">
        <v>10297</v>
      </c>
      <c r="B7284" s="26">
        <v>41908</v>
      </c>
      <c r="C7284" s="26">
        <v>160</v>
      </c>
    </row>
    <row r="7285" spans="1:3">
      <c r="A7285" s="26" t="s">
        <v>10298</v>
      </c>
      <c r="B7285" s="26">
        <v>41908</v>
      </c>
      <c r="C7285" s="26">
        <v>130</v>
      </c>
    </row>
    <row r="7286" spans="1:3">
      <c r="A7286" s="26" t="s">
        <v>10299</v>
      </c>
      <c r="B7286" s="26">
        <v>41908</v>
      </c>
    </row>
    <row r="7287" spans="1:3">
      <c r="A7287" s="26" t="s">
        <v>10300</v>
      </c>
      <c r="B7287" s="26">
        <v>41908</v>
      </c>
    </row>
    <row r="7288" spans="1:3">
      <c r="A7288" s="26" t="s">
        <v>10301</v>
      </c>
      <c r="B7288" s="26">
        <v>41908</v>
      </c>
    </row>
    <row r="7289" spans="1:3">
      <c r="A7289" s="26" t="s">
        <v>10302</v>
      </c>
      <c r="B7289" s="26">
        <v>41908</v>
      </c>
    </row>
    <row r="7290" spans="1:3">
      <c r="A7290" s="26" t="s">
        <v>10303</v>
      </c>
      <c r="B7290" s="26">
        <v>41908</v>
      </c>
    </row>
    <row r="7291" spans="1:3">
      <c r="A7291" s="26" t="s">
        <v>10304</v>
      </c>
      <c r="B7291" s="26">
        <v>41908</v>
      </c>
    </row>
    <row r="7292" spans="1:3">
      <c r="A7292" s="26" t="s">
        <v>10305</v>
      </c>
      <c r="B7292" s="26">
        <v>41908</v>
      </c>
    </row>
    <row r="7293" spans="1:3">
      <c r="A7293" s="26" t="s">
        <v>10306</v>
      </c>
      <c r="B7293" s="26">
        <v>41908</v>
      </c>
    </row>
    <row r="7294" spans="1:3">
      <c r="A7294" s="26" t="s">
        <v>10307</v>
      </c>
      <c r="B7294" s="26">
        <v>41908</v>
      </c>
    </row>
    <row r="7295" spans="1:3">
      <c r="A7295" s="26" t="s">
        <v>10308</v>
      </c>
      <c r="B7295" s="26">
        <v>41908</v>
      </c>
      <c r="C7295" s="26">
        <v>69</v>
      </c>
    </row>
    <row r="7296" spans="1:3">
      <c r="A7296" s="26" t="s">
        <v>10309</v>
      </c>
      <c r="B7296" s="26">
        <v>41908</v>
      </c>
      <c r="C7296" s="26">
        <v>81</v>
      </c>
    </row>
    <row r="7297" spans="1:3">
      <c r="A7297" s="26" t="s">
        <v>10310</v>
      </c>
      <c r="B7297" s="26">
        <v>41908</v>
      </c>
      <c r="C7297" s="26">
        <v>72</v>
      </c>
    </row>
    <row r="7298" spans="1:3">
      <c r="A7298" s="26" t="s">
        <v>10311</v>
      </c>
      <c r="B7298" s="26">
        <v>41908</v>
      </c>
    </row>
    <row r="7299" spans="1:3">
      <c r="A7299" s="26" t="s">
        <v>10312</v>
      </c>
      <c r="B7299" s="26">
        <v>41908</v>
      </c>
    </row>
    <row r="7300" spans="1:3">
      <c r="A7300" s="26" t="s">
        <v>10313</v>
      </c>
      <c r="B7300" s="26">
        <v>41908</v>
      </c>
    </row>
    <row r="7301" spans="1:3">
      <c r="A7301" s="26" t="s">
        <v>10314</v>
      </c>
      <c r="B7301" s="26">
        <v>41908</v>
      </c>
    </row>
    <row r="7302" spans="1:3">
      <c r="A7302" s="26" t="s">
        <v>10315</v>
      </c>
      <c r="B7302" s="26">
        <v>41908</v>
      </c>
    </row>
    <row r="7303" spans="1:3">
      <c r="A7303" s="26" t="s">
        <v>10316</v>
      </c>
      <c r="B7303" s="26">
        <v>41908</v>
      </c>
    </row>
    <row r="7304" spans="1:3">
      <c r="A7304" s="26" t="s">
        <v>10317</v>
      </c>
      <c r="B7304" s="26">
        <v>41908</v>
      </c>
      <c r="C7304" s="26">
        <v>148</v>
      </c>
    </row>
    <row r="7305" spans="1:3">
      <c r="A7305" s="26" t="s">
        <v>10318</v>
      </c>
      <c r="B7305" s="26">
        <v>41908</v>
      </c>
      <c r="C7305" s="26">
        <v>199</v>
      </c>
    </row>
    <row r="7306" spans="1:3">
      <c r="A7306" s="26" t="s">
        <v>10319</v>
      </c>
      <c r="B7306" s="26">
        <v>41908</v>
      </c>
      <c r="C7306" s="26">
        <v>127</v>
      </c>
    </row>
    <row r="7307" spans="1:3">
      <c r="A7307" s="26" t="s">
        <v>10320</v>
      </c>
      <c r="B7307" s="26">
        <v>41908</v>
      </c>
      <c r="C7307" s="26">
        <v>147</v>
      </c>
    </row>
    <row r="7308" spans="1:3">
      <c r="A7308" s="26" t="s">
        <v>10321</v>
      </c>
      <c r="B7308" s="26">
        <v>41908</v>
      </c>
      <c r="C7308" s="26">
        <v>124</v>
      </c>
    </row>
    <row r="7309" spans="1:3">
      <c r="A7309" s="26" t="s">
        <v>10322</v>
      </c>
      <c r="B7309" s="26">
        <v>41908</v>
      </c>
    </row>
    <row r="7310" spans="1:3">
      <c r="A7310" s="26" t="s">
        <v>10323</v>
      </c>
      <c r="B7310" s="26">
        <v>41908</v>
      </c>
    </row>
    <row r="7311" spans="1:3">
      <c r="A7311" s="26" t="s">
        <v>10324</v>
      </c>
      <c r="B7311" s="26">
        <v>41908</v>
      </c>
    </row>
    <row r="7312" spans="1:3">
      <c r="A7312" s="26" t="s">
        <v>10325</v>
      </c>
      <c r="B7312" s="26">
        <v>41908</v>
      </c>
    </row>
    <row r="7313" spans="1:3">
      <c r="A7313" s="26" t="s">
        <v>10326</v>
      </c>
      <c r="B7313" s="26">
        <v>41908</v>
      </c>
    </row>
    <row r="7314" spans="1:3">
      <c r="A7314" s="26" t="s">
        <v>10327</v>
      </c>
      <c r="B7314" s="26">
        <v>41908</v>
      </c>
    </row>
    <row r="7315" spans="1:3">
      <c r="A7315" s="26" t="s">
        <v>10328</v>
      </c>
      <c r="B7315" s="26">
        <v>41908</v>
      </c>
      <c r="C7315" s="26">
        <v>104</v>
      </c>
    </row>
    <row r="7316" spans="1:3">
      <c r="A7316" s="26" t="s">
        <v>10329</v>
      </c>
      <c r="B7316" s="26">
        <v>41908</v>
      </c>
      <c r="C7316" s="26">
        <v>10</v>
      </c>
    </row>
    <row r="7317" spans="1:3">
      <c r="A7317" s="26" t="s">
        <v>10330</v>
      </c>
      <c r="B7317" s="26">
        <v>41908</v>
      </c>
      <c r="C7317" s="26">
        <v>178</v>
      </c>
    </row>
    <row r="7318" spans="1:3">
      <c r="A7318" s="26" t="s">
        <v>10331</v>
      </c>
      <c r="B7318" s="26">
        <v>41908</v>
      </c>
      <c r="C7318" s="26">
        <v>17</v>
      </c>
    </row>
    <row r="7319" spans="1:3">
      <c r="A7319" s="26" t="s">
        <v>10332</v>
      </c>
      <c r="B7319" s="26">
        <v>41908</v>
      </c>
      <c r="C7319" s="26">
        <v>67</v>
      </c>
    </row>
    <row r="7320" spans="1:3">
      <c r="A7320" s="26" t="s">
        <v>10333</v>
      </c>
      <c r="B7320" s="26">
        <v>41908</v>
      </c>
    </row>
    <row r="7321" spans="1:3">
      <c r="A7321" s="26" t="s">
        <v>10334</v>
      </c>
      <c r="B7321" s="26">
        <v>41908</v>
      </c>
    </row>
    <row r="7322" spans="1:3">
      <c r="A7322" s="26" t="s">
        <v>10335</v>
      </c>
      <c r="B7322" s="26">
        <v>41908</v>
      </c>
    </row>
    <row r="7323" spans="1:3">
      <c r="A7323" s="26" t="s">
        <v>10336</v>
      </c>
      <c r="B7323" s="26">
        <v>41908</v>
      </c>
    </row>
    <row r="7324" spans="1:3">
      <c r="A7324" s="26" t="s">
        <v>10337</v>
      </c>
      <c r="B7324" s="26">
        <v>41908</v>
      </c>
    </row>
    <row r="7325" spans="1:3">
      <c r="A7325" s="26" t="s">
        <v>10338</v>
      </c>
      <c r="B7325" s="26">
        <v>41908</v>
      </c>
    </row>
    <row r="7326" spans="1:3">
      <c r="A7326" s="26" t="s">
        <v>10339</v>
      </c>
      <c r="B7326" s="26">
        <v>41908</v>
      </c>
    </row>
    <row r="7327" spans="1:3">
      <c r="A7327" s="26" t="s">
        <v>10340</v>
      </c>
      <c r="B7327" s="26">
        <v>41908</v>
      </c>
    </row>
    <row r="7328" spans="1:3">
      <c r="A7328" s="26" t="s">
        <v>10341</v>
      </c>
      <c r="B7328" s="26">
        <v>41908</v>
      </c>
      <c r="C7328" s="26">
        <v>324</v>
      </c>
    </row>
    <row r="7329" spans="1:3">
      <c r="A7329" s="26" t="s">
        <v>10342</v>
      </c>
      <c r="B7329" s="26">
        <v>41908</v>
      </c>
    </row>
    <row r="7330" spans="1:3">
      <c r="A7330" s="26" t="s">
        <v>10343</v>
      </c>
      <c r="B7330" s="26">
        <v>41908</v>
      </c>
    </row>
    <row r="7331" spans="1:3">
      <c r="A7331" s="26" t="s">
        <v>10344</v>
      </c>
      <c r="B7331" s="26">
        <v>41908</v>
      </c>
    </row>
    <row r="7332" spans="1:3">
      <c r="A7332" s="26" t="s">
        <v>10345</v>
      </c>
      <c r="B7332" s="26">
        <v>41908</v>
      </c>
    </row>
    <row r="7333" spans="1:3">
      <c r="A7333" s="26" t="s">
        <v>10346</v>
      </c>
      <c r="B7333" s="26">
        <v>41908</v>
      </c>
    </row>
    <row r="7334" spans="1:3">
      <c r="A7334" s="26" t="s">
        <v>10347</v>
      </c>
      <c r="B7334" s="26">
        <v>41908</v>
      </c>
    </row>
    <row r="7335" spans="1:3">
      <c r="A7335" s="26" t="s">
        <v>10348</v>
      </c>
      <c r="B7335" s="26">
        <v>41908</v>
      </c>
    </row>
    <row r="7336" spans="1:3">
      <c r="A7336" s="26" t="s">
        <v>10349</v>
      </c>
      <c r="B7336" s="26">
        <v>41908</v>
      </c>
    </row>
    <row r="7337" spans="1:3">
      <c r="A7337" s="26" t="s">
        <v>10350</v>
      </c>
      <c r="B7337" s="26">
        <v>41908</v>
      </c>
      <c r="C7337" s="26">
        <v>209</v>
      </c>
    </row>
    <row r="7338" spans="1:3">
      <c r="A7338" s="26" t="s">
        <v>10351</v>
      </c>
      <c r="B7338" s="26">
        <v>41908</v>
      </c>
      <c r="C7338" s="26">
        <v>340</v>
      </c>
    </row>
    <row r="7339" spans="1:3">
      <c r="A7339" s="26" t="s">
        <v>10352</v>
      </c>
      <c r="B7339" s="26">
        <v>41908</v>
      </c>
      <c r="C7339" s="26">
        <v>219</v>
      </c>
    </row>
    <row r="7340" spans="1:3">
      <c r="A7340" s="26" t="s">
        <v>10353</v>
      </c>
      <c r="B7340" s="26">
        <v>41908</v>
      </c>
      <c r="C7340" s="26">
        <v>199</v>
      </c>
    </row>
    <row r="7341" spans="1:3">
      <c r="A7341" s="26" t="s">
        <v>10354</v>
      </c>
      <c r="B7341" s="26">
        <v>41908</v>
      </c>
      <c r="C7341" s="26">
        <v>73</v>
      </c>
    </row>
    <row r="7342" spans="1:3">
      <c r="A7342" s="26" t="s">
        <v>10355</v>
      </c>
      <c r="B7342" s="26">
        <v>41908</v>
      </c>
    </row>
    <row r="7343" spans="1:3">
      <c r="A7343" s="26" t="s">
        <v>10356</v>
      </c>
      <c r="B7343" s="26">
        <v>41908</v>
      </c>
    </row>
    <row r="7344" spans="1:3">
      <c r="A7344" s="26" t="s">
        <v>10357</v>
      </c>
      <c r="B7344" s="26">
        <v>41908</v>
      </c>
    </row>
    <row r="7345" spans="1:3">
      <c r="A7345" s="26" t="s">
        <v>10358</v>
      </c>
      <c r="B7345" s="26">
        <v>41908</v>
      </c>
    </row>
    <row r="7346" spans="1:3">
      <c r="A7346" s="26" t="s">
        <v>10359</v>
      </c>
      <c r="B7346" s="26">
        <v>41908</v>
      </c>
    </row>
    <row r="7347" spans="1:3">
      <c r="A7347" s="26" t="s">
        <v>10360</v>
      </c>
      <c r="B7347" s="26">
        <v>41908</v>
      </c>
    </row>
    <row r="7348" spans="1:3">
      <c r="A7348" s="26" t="s">
        <v>10361</v>
      </c>
      <c r="B7348" s="26">
        <v>41908</v>
      </c>
      <c r="C7348" s="26">
        <v>216</v>
      </c>
    </row>
    <row r="7349" spans="1:3">
      <c r="A7349" s="26" t="s">
        <v>10362</v>
      </c>
      <c r="B7349" s="26">
        <v>41908</v>
      </c>
      <c r="C7349" s="26">
        <v>430</v>
      </c>
    </row>
    <row r="7350" spans="1:3">
      <c r="A7350" s="26" t="s">
        <v>10363</v>
      </c>
      <c r="B7350" s="26">
        <v>41908</v>
      </c>
      <c r="C7350" s="26">
        <v>479</v>
      </c>
    </row>
    <row r="7351" spans="1:3">
      <c r="A7351" s="26" t="s">
        <v>10364</v>
      </c>
      <c r="B7351" s="26">
        <v>41908</v>
      </c>
      <c r="C7351" s="26">
        <v>271</v>
      </c>
    </row>
    <row r="7352" spans="1:3">
      <c r="A7352" s="26" t="s">
        <v>10365</v>
      </c>
      <c r="B7352" s="26">
        <v>41908</v>
      </c>
      <c r="C7352" s="26">
        <v>214</v>
      </c>
    </row>
    <row r="7353" spans="1:3">
      <c r="A7353" s="26" t="s">
        <v>10366</v>
      </c>
      <c r="B7353" s="26">
        <v>41908</v>
      </c>
    </row>
    <row r="7354" spans="1:3">
      <c r="A7354" s="26" t="s">
        <v>10367</v>
      </c>
      <c r="B7354" s="26">
        <v>41908</v>
      </c>
    </row>
    <row r="7355" spans="1:3">
      <c r="A7355" s="26" t="s">
        <v>10368</v>
      </c>
      <c r="B7355" s="26">
        <v>41908</v>
      </c>
    </row>
    <row r="7356" spans="1:3">
      <c r="A7356" s="26" t="s">
        <v>10369</v>
      </c>
      <c r="B7356" s="26">
        <v>41908</v>
      </c>
    </row>
    <row r="7357" spans="1:3">
      <c r="A7357" s="26" t="s">
        <v>10370</v>
      </c>
      <c r="B7357" s="26">
        <v>41908</v>
      </c>
    </row>
    <row r="7358" spans="1:3">
      <c r="A7358" s="26" t="s">
        <v>10371</v>
      </c>
      <c r="B7358" s="26">
        <v>41908</v>
      </c>
    </row>
    <row r="7359" spans="1:3">
      <c r="A7359" s="26" t="s">
        <v>10372</v>
      </c>
      <c r="B7359" s="26">
        <v>41908</v>
      </c>
      <c r="C7359" s="26">
        <v>371</v>
      </c>
    </row>
    <row r="7360" spans="1:3">
      <c r="A7360" s="26" t="s">
        <v>10373</v>
      </c>
      <c r="B7360" s="26">
        <v>41908</v>
      </c>
      <c r="C7360" s="26">
        <v>479</v>
      </c>
    </row>
    <row r="7361" spans="1:3">
      <c r="A7361" s="26" t="s">
        <v>10374</v>
      </c>
      <c r="B7361" s="26">
        <v>41908</v>
      </c>
      <c r="C7361" s="26">
        <v>424</v>
      </c>
    </row>
    <row r="7362" spans="1:3">
      <c r="A7362" s="26" t="s">
        <v>10375</v>
      </c>
      <c r="B7362" s="26">
        <v>41908</v>
      </c>
      <c r="C7362" s="26">
        <v>316</v>
      </c>
    </row>
    <row r="7363" spans="1:3">
      <c r="A7363" s="26" t="s">
        <v>10376</v>
      </c>
      <c r="B7363" s="26">
        <v>41908</v>
      </c>
    </row>
    <row r="7364" spans="1:3">
      <c r="A7364" s="26" t="s">
        <v>10377</v>
      </c>
      <c r="B7364" s="26">
        <v>41908</v>
      </c>
    </row>
    <row r="7365" spans="1:3">
      <c r="A7365" s="26" t="s">
        <v>10378</v>
      </c>
      <c r="B7365" s="26">
        <v>41908</v>
      </c>
    </row>
    <row r="7366" spans="1:3">
      <c r="A7366" s="26" t="s">
        <v>10379</v>
      </c>
      <c r="B7366" s="26">
        <v>41908</v>
      </c>
    </row>
    <row r="7367" spans="1:3">
      <c r="A7367" s="26" t="s">
        <v>10380</v>
      </c>
      <c r="B7367" s="26">
        <v>41908</v>
      </c>
    </row>
    <row r="7368" spans="1:3">
      <c r="A7368" s="26" t="s">
        <v>10381</v>
      </c>
      <c r="B7368" s="26">
        <v>41908</v>
      </c>
    </row>
    <row r="7369" spans="1:3">
      <c r="A7369" s="26" t="s">
        <v>10382</v>
      </c>
      <c r="B7369" s="26">
        <v>41908</v>
      </c>
    </row>
    <row r="7370" spans="1:3">
      <c r="A7370" s="26" t="s">
        <v>10383</v>
      </c>
      <c r="B7370" s="26">
        <v>41908</v>
      </c>
      <c r="C7370" s="26">
        <v>372</v>
      </c>
    </row>
    <row r="7371" spans="1:3">
      <c r="A7371" s="26" t="s">
        <v>10384</v>
      </c>
      <c r="B7371" s="26">
        <v>41908</v>
      </c>
      <c r="C7371" s="26">
        <v>480</v>
      </c>
    </row>
    <row r="7372" spans="1:3">
      <c r="A7372" s="26" t="s">
        <v>10385</v>
      </c>
      <c r="B7372" s="26">
        <v>41908</v>
      </c>
      <c r="C7372" s="26">
        <v>424</v>
      </c>
    </row>
    <row r="7373" spans="1:3">
      <c r="A7373" s="26" t="s">
        <v>10386</v>
      </c>
      <c r="B7373" s="26">
        <v>41908</v>
      </c>
      <c r="C7373" s="26">
        <v>318</v>
      </c>
    </row>
    <row r="7374" spans="1:3">
      <c r="A7374" s="26" t="s">
        <v>10387</v>
      </c>
      <c r="B7374" s="26">
        <v>41908</v>
      </c>
    </row>
    <row r="7375" spans="1:3">
      <c r="A7375" s="26" t="s">
        <v>10388</v>
      </c>
      <c r="B7375" s="26">
        <v>41908</v>
      </c>
    </row>
    <row r="7376" spans="1:3">
      <c r="A7376" s="26" t="s">
        <v>10389</v>
      </c>
      <c r="B7376" s="26">
        <v>41908</v>
      </c>
    </row>
    <row r="7377" spans="1:3">
      <c r="A7377" s="26" t="s">
        <v>10390</v>
      </c>
      <c r="B7377" s="26">
        <v>41908</v>
      </c>
    </row>
    <row r="7378" spans="1:3">
      <c r="A7378" s="26" t="s">
        <v>10391</v>
      </c>
      <c r="B7378" s="26">
        <v>41908</v>
      </c>
    </row>
    <row r="7379" spans="1:3">
      <c r="A7379" s="26" t="s">
        <v>10392</v>
      </c>
      <c r="B7379" s="26">
        <v>41908</v>
      </c>
    </row>
    <row r="7380" spans="1:3">
      <c r="A7380" s="26" t="s">
        <v>10393</v>
      </c>
      <c r="B7380" s="26">
        <v>41908</v>
      </c>
    </row>
    <row r="7381" spans="1:3">
      <c r="A7381" s="26" t="s">
        <v>10394</v>
      </c>
      <c r="B7381" s="26">
        <v>41908</v>
      </c>
      <c r="C7381" s="26">
        <v>375</v>
      </c>
    </row>
    <row r="7382" spans="1:3">
      <c r="A7382" s="26" t="s">
        <v>10395</v>
      </c>
      <c r="B7382" s="26">
        <v>41908</v>
      </c>
      <c r="C7382" s="26">
        <v>478</v>
      </c>
    </row>
    <row r="7383" spans="1:3">
      <c r="A7383" s="26" t="s">
        <v>10396</v>
      </c>
      <c r="B7383" s="26">
        <v>41908</v>
      </c>
      <c r="C7383" s="26">
        <v>428</v>
      </c>
    </row>
    <row r="7384" spans="1:3">
      <c r="A7384" s="26" t="s">
        <v>10397</v>
      </c>
      <c r="B7384" s="26">
        <v>41908</v>
      </c>
      <c r="C7384" s="26">
        <v>322</v>
      </c>
    </row>
    <row r="7385" spans="1:3">
      <c r="A7385" s="26" t="s">
        <v>10398</v>
      </c>
      <c r="B7385" s="26">
        <v>41908</v>
      </c>
    </row>
    <row r="7386" spans="1:3">
      <c r="A7386" s="26" t="s">
        <v>10399</v>
      </c>
      <c r="B7386" s="26">
        <v>41908</v>
      </c>
    </row>
    <row r="7387" spans="1:3">
      <c r="A7387" s="26" t="s">
        <v>10400</v>
      </c>
      <c r="B7387" s="26">
        <v>41908</v>
      </c>
    </row>
    <row r="7388" spans="1:3">
      <c r="A7388" s="26" t="s">
        <v>10401</v>
      </c>
      <c r="B7388" s="26">
        <v>41908</v>
      </c>
    </row>
    <row r="7389" spans="1:3">
      <c r="A7389" s="26" t="s">
        <v>10402</v>
      </c>
      <c r="B7389" s="26">
        <v>41908</v>
      </c>
    </row>
    <row r="7390" spans="1:3">
      <c r="A7390" s="26" t="s">
        <v>10403</v>
      </c>
      <c r="B7390" s="26">
        <v>41908</v>
      </c>
    </row>
    <row r="7391" spans="1:3">
      <c r="A7391" s="26" t="s">
        <v>10404</v>
      </c>
      <c r="B7391" s="26">
        <v>41908</v>
      </c>
    </row>
    <row r="7392" spans="1:3">
      <c r="A7392" s="26" t="s">
        <v>10405</v>
      </c>
      <c r="B7392" s="26">
        <v>41908</v>
      </c>
      <c r="C7392" s="26">
        <v>378</v>
      </c>
    </row>
    <row r="7393" spans="1:3">
      <c r="A7393" s="26" t="s">
        <v>10406</v>
      </c>
      <c r="B7393" s="26">
        <v>41908</v>
      </c>
      <c r="C7393" s="26">
        <v>471</v>
      </c>
    </row>
    <row r="7394" spans="1:3">
      <c r="A7394" s="26" t="s">
        <v>10407</v>
      </c>
      <c r="B7394" s="26">
        <v>41908</v>
      </c>
      <c r="C7394" s="26">
        <v>443</v>
      </c>
    </row>
    <row r="7395" spans="1:3">
      <c r="A7395" s="26" t="s">
        <v>10408</v>
      </c>
      <c r="B7395" s="26">
        <v>41908</v>
      </c>
      <c r="C7395" s="26">
        <v>322</v>
      </c>
    </row>
    <row r="7396" spans="1:3">
      <c r="A7396" s="26" t="s">
        <v>10409</v>
      </c>
      <c r="B7396" s="26">
        <v>41908</v>
      </c>
    </row>
    <row r="7397" spans="1:3">
      <c r="A7397" s="26" t="s">
        <v>10410</v>
      </c>
      <c r="B7397" s="26">
        <v>41908</v>
      </c>
    </row>
    <row r="7398" spans="1:3">
      <c r="A7398" s="26" t="s">
        <v>10411</v>
      </c>
      <c r="B7398" s="26">
        <v>41908</v>
      </c>
    </row>
    <row r="7399" spans="1:3">
      <c r="A7399" s="26" t="s">
        <v>10412</v>
      </c>
      <c r="B7399" s="26">
        <v>41908</v>
      </c>
    </row>
    <row r="7400" spans="1:3">
      <c r="A7400" s="26" t="s">
        <v>10413</v>
      </c>
      <c r="B7400" s="26">
        <v>41908</v>
      </c>
    </row>
    <row r="7401" spans="1:3">
      <c r="A7401" s="26" t="s">
        <v>10414</v>
      </c>
      <c r="B7401" s="26">
        <v>41908</v>
      </c>
    </row>
    <row r="7402" spans="1:3">
      <c r="A7402" s="26" t="s">
        <v>10415</v>
      </c>
      <c r="B7402" s="26">
        <v>41908</v>
      </c>
    </row>
    <row r="7403" spans="1:3">
      <c r="A7403" s="26" t="s">
        <v>10416</v>
      </c>
      <c r="B7403" s="26">
        <v>41908</v>
      </c>
      <c r="C7403" s="26">
        <v>375</v>
      </c>
    </row>
    <row r="7404" spans="1:3">
      <c r="A7404" s="26" t="s">
        <v>10417</v>
      </c>
      <c r="B7404" s="26">
        <v>41908</v>
      </c>
      <c r="C7404" s="26">
        <v>481</v>
      </c>
    </row>
    <row r="7405" spans="1:3">
      <c r="A7405" s="26" t="s">
        <v>10418</v>
      </c>
      <c r="B7405" s="26">
        <v>41908</v>
      </c>
      <c r="C7405" s="26">
        <v>430</v>
      </c>
    </row>
    <row r="7406" spans="1:3">
      <c r="A7406" s="26" t="s">
        <v>10419</v>
      </c>
      <c r="B7406" s="26">
        <v>41908</v>
      </c>
      <c r="C7406" s="26">
        <v>316</v>
      </c>
    </row>
    <row r="7407" spans="1:3">
      <c r="A7407" s="26" t="s">
        <v>10420</v>
      </c>
      <c r="B7407" s="26">
        <v>41908</v>
      </c>
    </row>
    <row r="7408" spans="1:3">
      <c r="A7408" s="26" t="s">
        <v>10421</v>
      </c>
      <c r="B7408" s="26">
        <v>41908</v>
      </c>
    </row>
    <row r="7409" spans="1:3">
      <c r="A7409" s="26" t="s">
        <v>10422</v>
      </c>
      <c r="B7409" s="26">
        <v>41908</v>
      </c>
    </row>
    <row r="7410" spans="1:3">
      <c r="A7410" s="26" t="s">
        <v>10423</v>
      </c>
      <c r="B7410" s="26">
        <v>41908</v>
      </c>
    </row>
    <row r="7411" spans="1:3">
      <c r="A7411" s="26" t="s">
        <v>10424</v>
      </c>
      <c r="B7411" s="26">
        <v>41908</v>
      </c>
    </row>
    <row r="7412" spans="1:3">
      <c r="A7412" s="26" t="s">
        <v>10425</v>
      </c>
      <c r="B7412" s="26">
        <v>41908</v>
      </c>
    </row>
    <row r="7413" spans="1:3">
      <c r="A7413" s="26" t="s">
        <v>10426</v>
      </c>
      <c r="B7413" s="26">
        <v>41908</v>
      </c>
    </row>
    <row r="7414" spans="1:3">
      <c r="A7414" s="26" t="s">
        <v>10427</v>
      </c>
      <c r="B7414" s="26">
        <v>41908</v>
      </c>
      <c r="C7414" s="26">
        <v>270</v>
      </c>
    </row>
    <row r="7415" spans="1:3">
      <c r="A7415" s="26" t="s">
        <v>10428</v>
      </c>
      <c r="B7415" s="26">
        <v>41908</v>
      </c>
      <c r="C7415" s="26">
        <v>323</v>
      </c>
    </row>
    <row r="7416" spans="1:3">
      <c r="A7416" s="26" t="s">
        <v>10429</v>
      </c>
      <c r="B7416" s="26">
        <v>41908</v>
      </c>
      <c r="C7416" s="26">
        <v>268</v>
      </c>
    </row>
    <row r="7417" spans="1:3">
      <c r="A7417" s="26" t="s">
        <v>10430</v>
      </c>
      <c r="B7417" s="26">
        <v>41908</v>
      </c>
      <c r="C7417" s="26">
        <v>215</v>
      </c>
    </row>
    <row r="7418" spans="1:3">
      <c r="A7418" s="26" t="s">
        <v>10431</v>
      </c>
      <c r="B7418" s="26">
        <v>41908</v>
      </c>
      <c r="C7418" s="26">
        <v>215</v>
      </c>
    </row>
    <row r="7419" spans="1:3">
      <c r="A7419" s="26" t="s">
        <v>10447</v>
      </c>
      <c r="B7419" s="26">
        <v>41911</v>
      </c>
      <c r="C7419" s="26">
        <v>200</v>
      </c>
    </row>
    <row r="7420" spans="1:3">
      <c r="A7420" s="26" t="s">
        <v>10448</v>
      </c>
      <c r="B7420" s="26">
        <v>41911</v>
      </c>
    </row>
    <row r="7421" spans="1:3">
      <c r="A7421" s="26" t="s">
        <v>10449</v>
      </c>
      <c r="B7421" s="26">
        <v>41911</v>
      </c>
    </row>
    <row r="7422" spans="1:3">
      <c r="A7422" s="26" t="s">
        <v>10450</v>
      </c>
      <c r="B7422" s="26">
        <v>41911</v>
      </c>
    </row>
    <row r="7423" spans="1:3">
      <c r="A7423" s="26" t="s">
        <v>10451</v>
      </c>
      <c r="B7423" s="26">
        <v>41911</v>
      </c>
    </row>
    <row r="7424" spans="1:3">
      <c r="A7424" s="26" t="s">
        <v>10452</v>
      </c>
      <c r="B7424" s="26">
        <v>41911</v>
      </c>
    </row>
    <row r="7425" spans="1:3">
      <c r="A7425" s="26" t="s">
        <v>10453</v>
      </c>
      <c r="B7425" s="26">
        <v>41911</v>
      </c>
    </row>
    <row r="7426" spans="1:3">
      <c r="A7426" s="26" t="s">
        <v>10454</v>
      </c>
      <c r="B7426" s="26">
        <v>41911</v>
      </c>
    </row>
    <row r="7427" spans="1:3">
      <c r="A7427" s="26" t="s">
        <v>10455</v>
      </c>
      <c r="B7427" s="26">
        <v>41911</v>
      </c>
    </row>
    <row r="7428" spans="1:3">
      <c r="A7428" s="26" t="s">
        <v>10456</v>
      </c>
      <c r="B7428" s="26">
        <v>41911</v>
      </c>
    </row>
    <row r="7429" spans="1:3">
      <c r="A7429" s="26" t="s">
        <v>10457</v>
      </c>
      <c r="B7429" s="26">
        <v>41911</v>
      </c>
    </row>
    <row r="7430" spans="1:3">
      <c r="A7430" s="26" t="s">
        <v>10458</v>
      </c>
      <c r="B7430" s="26">
        <v>41911</v>
      </c>
      <c r="C7430" s="26">
        <v>150</v>
      </c>
    </row>
    <row r="7431" spans="1:3">
      <c r="A7431" s="26" t="s">
        <v>10459</v>
      </c>
      <c r="B7431" s="26">
        <v>41911</v>
      </c>
    </row>
    <row r="7432" spans="1:3">
      <c r="A7432" s="26" t="s">
        <v>10460</v>
      </c>
      <c r="B7432" s="26">
        <v>41911</v>
      </c>
    </row>
    <row r="7433" spans="1:3">
      <c r="A7433" s="26" t="s">
        <v>10461</v>
      </c>
      <c r="B7433" s="26">
        <v>41911</v>
      </c>
    </row>
    <row r="7434" spans="1:3">
      <c r="A7434" s="26" t="s">
        <v>10462</v>
      </c>
      <c r="B7434" s="26">
        <v>41911</v>
      </c>
    </row>
    <row r="7435" spans="1:3">
      <c r="A7435" s="26" t="s">
        <v>10463</v>
      </c>
      <c r="B7435" s="26">
        <v>41911</v>
      </c>
    </row>
    <row r="7436" spans="1:3">
      <c r="A7436" s="26" t="s">
        <v>10464</v>
      </c>
      <c r="B7436" s="26">
        <v>41911</v>
      </c>
    </row>
    <row r="7437" spans="1:3">
      <c r="A7437" s="26" t="s">
        <v>10465</v>
      </c>
      <c r="B7437" s="26">
        <v>41911</v>
      </c>
    </row>
    <row r="7438" spans="1:3">
      <c r="A7438" s="26" t="s">
        <v>10466</v>
      </c>
      <c r="B7438" s="26">
        <v>41911</v>
      </c>
    </row>
    <row r="7439" spans="1:3">
      <c r="A7439" s="26" t="s">
        <v>10467</v>
      </c>
      <c r="B7439" s="26">
        <v>41911</v>
      </c>
    </row>
    <row r="7440" spans="1:3">
      <c r="A7440" s="26" t="s">
        <v>10468</v>
      </c>
      <c r="B7440" s="26">
        <v>41911</v>
      </c>
    </row>
    <row r="7441" spans="1:3">
      <c r="A7441" s="26" t="s">
        <v>10469</v>
      </c>
      <c r="B7441" s="26">
        <v>41912</v>
      </c>
    </row>
    <row r="7442" spans="1:3">
      <c r="A7442" s="26" t="s">
        <v>10470</v>
      </c>
      <c r="B7442" s="26">
        <v>41912</v>
      </c>
    </row>
    <row r="7443" spans="1:3">
      <c r="A7443" s="26" t="s">
        <v>10471</v>
      </c>
      <c r="B7443" s="26">
        <v>41912</v>
      </c>
      <c r="C7443" s="26">
        <v>397</v>
      </c>
    </row>
    <row r="7444" spans="1:3">
      <c r="A7444" s="26" t="s">
        <v>10472</v>
      </c>
      <c r="B7444" s="26">
        <v>41912</v>
      </c>
      <c r="C7444" s="26">
        <v>120</v>
      </c>
    </row>
    <row r="7445" spans="1:3">
      <c r="A7445" s="26" t="s">
        <v>10473</v>
      </c>
      <c r="B7445" s="26">
        <v>41912</v>
      </c>
    </row>
    <row r="7446" spans="1:3">
      <c r="A7446" s="26" t="s">
        <v>10474</v>
      </c>
      <c r="B7446" s="26">
        <v>41912</v>
      </c>
    </row>
    <row r="7447" spans="1:3">
      <c r="A7447" s="26" t="s">
        <v>10475</v>
      </c>
      <c r="B7447" s="26">
        <v>41912</v>
      </c>
    </row>
    <row r="7448" spans="1:3">
      <c r="A7448" s="26" t="s">
        <v>10476</v>
      </c>
      <c r="B7448" s="26">
        <v>41912</v>
      </c>
    </row>
    <row r="7449" spans="1:3">
      <c r="A7449" s="26" t="s">
        <v>10477</v>
      </c>
      <c r="B7449" s="26">
        <v>41912</v>
      </c>
    </row>
    <row r="7450" spans="1:3">
      <c r="A7450" s="26" t="s">
        <v>10478</v>
      </c>
      <c r="B7450" s="26">
        <v>41912</v>
      </c>
    </row>
    <row r="7451" spans="1:3">
      <c r="A7451" s="26" t="s">
        <v>10479</v>
      </c>
      <c r="B7451" s="26">
        <v>41912</v>
      </c>
    </row>
    <row r="7452" spans="1:3">
      <c r="A7452" s="26" t="s">
        <v>10480</v>
      </c>
      <c r="B7452" s="26">
        <v>41912</v>
      </c>
    </row>
    <row r="7453" spans="1:3">
      <c r="A7453" s="26" t="s">
        <v>10481</v>
      </c>
      <c r="B7453" s="26">
        <v>41912</v>
      </c>
    </row>
    <row r="7454" spans="1:3">
      <c r="A7454" s="26" t="s">
        <v>10482</v>
      </c>
      <c r="B7454" s="26">
        <v>41912</v>
      </c>
      <c r="C7454" s="26">
        <v>454</v>
      </c>
    </row>
    <row r="7455" spans="1:3">
      <c r="A7455" s="26" t="s">
        <v>10483</v>
      </c>
      <c r="B7455" s="26">
        <v>41912</v>
      </c>
    </row>
    <row r="7456" spans="1:3">
      <c r="A7456" s="26" t="s">
        <v>10484</v>
      </c>
      <c r="B7456" s="26">
        <v>41912</v>
      </c>
    </row>
    <row r="7457" spans="1:3">
      <c r="A7457" s="26" t="s">
        <v>10485</v>
      </c>
      <c r="B7457" s="26">
        <v>41912</v>
      </c>
    </row>
    <row r="7458" spans="1:3">
      <c r="A7458" s="26" t="s">
        <v>10486</v>
      </c>
      <c r="B7458" s="26">
        <v>41912</v>
      </c>
    </row>
    <row r="7459" spans="1:3">
      <c r="A7459" s="26" t="s">
        <v>10487</v>
      </c>
      <c r="B7459" s="26">
        <v>41912</v>
      </c>
    </row>
    <row r="7460" spans="1:3">
      <c r="A7460" s="26" t="s">
        <v>10488</v>
      </c>
      <c r="B7460" s="26">
        <v>41912</v>
      </c>
    </row>
    <row r="7461" spans="1:3">
      <c r="A7461" s="26" t="s">
        <v>10489</v>
      </c>
      <c r="B7461" s="26">
        <v>41912</v>
      </c>
    </row>
    <row r="7462" spans="1:3">
      <c r="A7462" s="26" t="s">
        <v>10490</v>
      </c>
      <c r="B7462" s="26">
        <v>41912</v>
      </c>
    </row>
    <row r="7463" spans="1:3">
      <c r="A7463" s="26" t="s">
        <v>10491</v>
      </c>
      <c r="B7463" s="26">
        <v>41912</v>
      </c>
      <c r="C7463" s="26">
        <v>600</v>
      </c>
    </row>
    <row r="7464" spans="1:3">
      <c r="A7464" s="26" t="s">
        <v>10492</v>
      </c>
      <c r="B7464" s="26">
        <v>41912</v>
      </c>
    </row>
    <row r="7465" spans="1:3">
      <c r="A7465" s="26" t="s">
        <v>10493</v>
      </c>
      <c r="B7465" s="26">
        <v>41912</v>
      </c>
    </row>
    <row r="7466" spans="1:3">
      <c r="A7466" s="26" t="s">
        <v>10494</v>
      </c>
      <c r="B7466" s="26">
        <v>41912</v>
      </c>
    </row>
    <row r="7467" spans="1:3">
      <c r="A7467" s="26" t="s">
        <v>10495</v>
      </c>
      <c r="B7467" s="26">
        <v>41912</v>
      </c>
    </row>
    <row r="7468" spans="1:3">
      <c r="A7468" s="26" t="s">
        <v>10496</v>
      </c>
      <c r="B7468" s="26">
        <v>41912</v>
      </c>
    </row>
    <row r="7469" spans="1:3">
      <c r="A7469" s="26" t="s">
        <v>10497</v>
      </c>
      <c r="B7469" s="26">
        <v>41912</v>
      </c>
    </row>
    <row r="7470" spans="1:3">
      <c r="A7470" s="26" t="s">
        <v>10498</v>
      </c>
      <c r="B7470" s="26">
        <v>41912</v>
      </c>
    </row>
    <row r="7471" spans="1:3">
      <c r="A7471" s="26" t="s">
        <v>10499</v>
      </c>
      <c r="B7471" s="26">
        <v>41912</v>
      </c>
    </row>
    <row r="7472" spans="1:3">
      <c r="A7472" s="26" t="s">
        <v>10500</v>
      </c>
      <c r="B7472" s="26">
        <v>41912</v>
      </c>
    </row>
    <row r="7473" spans="1:3">
      <c r="A7473" s="26" t="s">
        <v>10501</v>
      </c>
      <c r="B7473" s="26">
        <v>41912</v>
      </c>
    </row>
    <row r="7474" spans="1:3">
      <c r="A7474" s="26" t="s">
        <v>10502</v>
      </c>
      <c r="B7474" s="26">
        <v>41912</v>
      </c>
      <c r="C7474" s="26">
        <v>600</v>
      </c>
    </row>
    <row r="7475" spans="1:3">
      <c r="A7475" s="26" t="s">
        <v>10503</v>
      </c>
      <c r="B7475" s="26">
        <v>41912</v>
      </c>
    </row>
    <row r="7476" spans="1:3">
      <c r="A7476" s="26" t="s">
        <v>10504</v>
      </c>
      <c r="B7476" s="26">
        <v>41912</v>
      </c>
    </row>
    <row r="7477" spans="1:3">
      <c r="A7477" s="26" t="s">
        <v>10505</v>
      </c>
      <c r="B7477" s="26">
        <v>41912</v>
      </c>
    </row>
    <row r="7478" spans="1:3">
      <c r="A7478" s="26" t="s">
        <v>10506</v>
      </c>
      <c r="B7478" s="26">
        <v>41912</v>
      </c>
    </row>
    <row r="7479" spans="1:3">
      <c r="A7479" s="26" t="s">
        <v>10507</v>
      </c>
      <c r="B7479" s="26">
        <v>41912</v>
      </c>
    </row>
    <row r="7480" spans="1:3">
      <c r="A7480" s="26" t="s">
        <v>10508</v>
      </c>
      <c r="B7480" s="26">
        <v>41912</v>
      </c>
    </row>
    <row r="7481" spans="1:3">
      <c r="A7481" s="26" t="s">
        <v>10509</v>
      </c>
      <c r="B7481" s="26">
        <v>41912</v>
      </c>
    </row>
    <row r="7482" spans="1:3">
      <c r="A7482" s="26" t="s">
        <v>10510</v>
      </c>
      <c r="B7482" s="26">
        <v>41912</v>
      </c>
    </row>
    <row r="7483" spans="1:3">
      <c r="A7483" s="26" t="s">
        <v>10511</v>
      </c>
      <c r="B7483" s="26">
        <v>41912</v>
      </c>
    </row>
    <row r="7484" spans="1:3">
      <c r="A7484" s="26" t="s">
        <v>10512</v>
      </c>
      <c r="B7484" s="26">
        <v>41912</v>
      </c>
    </row>
    <row r="7485" spans="1:3">
      <c r="A7485" s="26" t="s">
        <v>10513</v>
      </c>
      <c r="B7485" s="26">
        <v>41912</v>
      </c>
      <c r="C7485" s="26">
        <v>606</v>
      </c>
    </row>
    <row r="7486" spans="1:3">
      <c r="A7486" s="26" t="s">
        <v>10514</v>
      </c>
      <c r="B7486" s="26">
        <v>41912</v>
      </c>
    </row>
    <row r="7487" spans="1:3">
      <c r="A7487" s="26" t="s">
        <v>10515</v>
      </c>
      <c r="B7487" s="26">
        <v>41912</v>
      </c>
    </row>
    <row r="7488" spans="1:3">
      <c r="A7488" s="26" t="s">
        <v>10516</v>
      </c>
      <c r="B7488" s="26">
        <v>41912</v>
      </c>
    </row>
    <row r="7489" spans="1:3">
      <c r="A7489" s="26" t="s">
        <v>10517</v>
      </c>
      <c r="B7489" s="26">
        <v>41912</v>
      </c>
    </row>
    <row r="7490" spans="1:3">
      <c r="A7490" s="26" t="s">
        <v>10518</v>
      </c>
      <c r="B7490" s="26">
        <v>41912</v>
      </c>
    </row>
    <row r="7491" spans="1:3">
      <c r="A7491" s="26" t="s">
        <v>10519</v>
      </c>
      <c r="B7491" s="26">
        <v>41912</v>
      </c>
    </row>
    <row r="7492" spans="1:3">
      <c r="A7492" s="26" t="s">
        <v>10520</v>
      </c>
      <c r="B7492" s="26">
        <v>41912</v>
      </c>
    </row>
    <row r="7493" spans="1:3">
      <c r="A7493" s="26" t="s">
        <v>10521</v>
      </c>
      <c r="B7493" s="26">
        <v>41912</v>
      </c>
    </row>
    <row r="7494" spans="1:3">
      <c r="A7494" s="26" t="s">
        <v>10522</v>
      </c>
      <c r="B7494" s="26">
        <v>41912</v>
      </c>
    </row>
    <row r="7495" spans="1:3">
      <c r="A7495" s="26" t="s">
        <v>10523</v>
      </c>
      <c r="B7495" s="26">
        <v>41912</v>
      </c>
    </row>
    <row r="7496" spans="1:3">
      <c r="A7496" s="26" t="s">
        <v>10524</v>
      </c>
      <c r="B7496" s="26">
        <v>41912</v>
      </c>
      <c r="C7496" s="26">
        <v>600</v>
      </c>
    </row>
    <row r="7497" spans="1:3">
      <c r="A7497" s="26" t="s">
        <v>10525</v>
      </c>
      <c r="B7497" s="26">
        <v>41912</v>
      </c>
    </row>
    <row r="7498" spans="1:3">
      <c r="A7498" s="26" t="s">
        <v>10526</v>
      </c>
      <c r="B7498" s="26">
        <v>41912</v>
      </c>
    </row>
    <row r="7499" spans="1:3">
      <c r="A7499" s="26" t="s">
        <v>10527</v>
      </c>
      <c r="B7499" s="26">
        <v>41912</v>
      </c>
    </row>
    <row r="7500" spans="1:3">
      <c r="A7500" s="26" t="s">
        <v>10528</v>
      </c>
      <c r="B7500" s="26">
        <v>41912</v>
      </c>
    </row>
    <row r="7501" spans="1:3">
      <c r="A7501" s="26" t="s">
        <v>10529</v>
      </c>
      <c r="B7501" s="26">
        <v>41912</v>
      </c>
    </row>
    <row r="7502" spans="1:3">
      <c r="A7502" s="26" t="s">
        <v>10530</v>
      </c>
      <c r="B7502" s="26">
        <v>41912</v>
      </c>
    </row>
    <row r="7503" spans="1:3">
      <c r="A7503" s="26" t="s">
        <v>10531</v>
      </c>
      <c r="B7503" s="26">
        <v>41912</v>
      </c>
    </row>
    <row r="7504" spans="1:3">
      <c r="A7504" s="26" t="s">
        <v>10532</v>
      </c>
      <c r="B7504" s="26">
        <v>41912</v>
      </c>
    </row>
    <row r="7505" spans="1:3">
      <c r="A7505" s="26" t="s">
        <v>10533</v>
      </c>
      <c r="B7505" s="26">
        <v>41912</v>
      </c>
    </row>
    <row r="7506" spans="1:3">
      <c r="A7506" s="26" t="s">
        <v>10534</v>
      </c>
      <c r="B7506" s="26">
        <v>41912</v>
      </c>
    </row>
    <row r="7507" spans="1:3">
      <c r="A7507" s="26" t="s">
        <v>10535</v>
      </c>
      <c r="B7507" s="26">
        <v>41912</v>
      </c>
      <c r="C7507" s="26">
        <v>1001</v>
      </c>
    </row>
    <row r="7508" spans="1:3">
      <c r="A7508" s="26" t="s">
        <v>10536</v>
      </c>
      <c r="B7508" s="26">
        <v>41912</v>
      </c>
    </row>
    <row r="7509" spans="1:3">
      <c r="A7509" s="26" t="s">
        <v>10537</v>
      </c>
      <c r="B7509" s="26">
        <v>41912</v>
      </c>
    </row>
    <row r="7510" spans="1:3">
      <c r="A7510" s="26" t="s">
        <v>10538</v>
      </c>
      <c r="B7510" s="26">
        <v>41912</v>
      </c>
    </row>
    <row r="7511" spans="1:3">
      <c r="A7511" s="26" t="s">
        <v>10539</v>
      </c>
      <c r="B7511" s="26">
        <v>41912</v>
      </c>
    </row>
    <row r="7512" spans="1:3">
      <c r="A7512" s="26" t="s">
        <v>10540</v>
      </c>
      <c r="B7512" s="26">
        <v>41912</v>
      </c>
    </row>
    <row r="7513" spans="1:3">
      <c r="A7513" s="26" t="s">
        <v>10541</v>
      </c>
      <c r="B7513" s="26">
        <v>41912</v>
      </c>
    </row>
    <row r="7514" spans="1:3">
      <c r="A7514" s="26" t="s">
        <v>10542</v>
      </c>
      <c r="B7514" s="26">
        <v>41912</v>
      </c>
    </row>
    <row r="7515" spans="1:3">
      <c r="A7515" s="26" t="s">
        <v>10543</v>
      </c>
      <c r="B7515" s="26">
        <v>41912</v>
      </c>
    </row>
    <row r="7516" spans="1:3">
      <c r="A7516" s="26" t="s">
        <v>10544</v>
      </c>
      <c r="B7516" s="26">
        <v>41912</v>
      </c>
    </row>
    <row r="7517" spans="1:3">
      <c r="A7517" s="26" t="s">
        <v>10545</v>
      </c>
      <c r="B7517" s="26">
        <v>41912</v>
      </c>
    </row>
    <row r="7518" spans="1:3">
      <c r="A7518" s="26" t="s">
        <v>10546</v>
      </c>
      <c r="B7518" s="26">
        <v>41912</v>
      </c>
    </row>
    <row r="7519" spans="1:3">
      <c r="A7519" s="26" t="s">
        <v>10547</v>
      </c>
      <c r="B7519" s="26">
        <v>41912</v>
      </c>
      <c r="C7519" s="26">
        <v>848</v>
      </c>
    </row>
    <row r="7520" spans="1:3">
      <c r="A7520" s="26" t="s">
        <v>10548</v>
      </c>
      <c r="B7520" s="26">
        <v>41912</v>
      </c>
    </row>
    <row r="7521" spans="1:3">
      <c r="A7521" s="26" t="s">
        <v>10549</v>
      </c>
      <c r="B7521" s="26">
        <v>41912</v>
      </c>
    </row>
    <row r="7522" spans="1:3">
      <c r="A7522" s="26" t="s">
        <v>10550</v>
      </c>
      <c r="B7522" s="26">
        <v>41912</v>
      </c>
    </row>
    <row r="7523" spans="1:3">
      <c r="A7523" s="26" t="s">
        <v>10551</v>
      </c>
      <c r="B7523" s="26">
        <v>41912</v>
      </c>
    </row>
    <row r="7524" spans="1:3">
      <c r="A7524" s="26" t="s">
        <v>10552</v>
      </c>
      <c r="B7524" s="26">
        <v>41912</v>
      </c>
    </row>
    <row r="7525" spans="1:3">
      <c r="A7525" s="26" t="s">
        <v>10553</v>
      </c>
      <c r="B7525" s="26">
        <v>41912</v>
      </c>
    </row>
    <row r="7526" spans="1:3">
      <c r="A7526" s="26" t="s">
        <v>10554</v>
      </c>
      <c r="B7526" s="26">
        <v>41912</v>
      </c>
    </row>
    <row r="7527" spans="1:3">
      <c r="A7527" s="26" t="s">
        <v>10555</v>
      </c>
      <c r="B7527" s="26">
        <v>41912</v>
      </c>
    </row>
    <row r="7528" spans="1:3">
      <c r="A7528" s="26" t="s">
        <v>10556</v>
      </c>
      <c r="B7528" s="26">
        <v>41912</v>
      </c>
    </row>
    <row r="7529" spans="1:3">
      <c r="A7529" s="26" t="s">
        <v>10557</v>
      </c>
      <c r="B7529" s="26">
        <v>41912</v>
      </c>
    </row>
    <row r="7530" spans="1:3">
      <c r="A7530" s="26" t="s">
        <v>10558</v>
      </c>
      <c r="B7530" s="26">
        <v>41912</v>
      </c>
      <c r="C7530" s="26">
        <v>848</v>
      </c>
    </row>
    <row r="7531" spans="1:3">
      <c r="A7531" s="26" t="s">
        <v>10559</v>
      </c>
      <c r="B7531" s="26">
        <v>41912</v>
      </c>
    </row>
    <row r="7532" spans="1:3">
      <c r="A7532" s="26" t="s">
        <v>10560</v>
      </c>
      <c r="B7532" s="26">
        <v>41912</v>
      </c>
    </row>
    <row r="7533" spans="1:3">
      <c r="A7533" s="26" t="s">
        <v>10561</v>
      </c>
      <c r="B7533" s="26">
        <v>41912</v>
      </c>
    </row>
    <row r="7534" spans="1:3">
      <c r="A7534" s="26" t="s">
        <v>10562</v>
      </c>
      <c r="B7534" s="26">
        <v>41912</v>
      </c>
    </row>
    <row r="7535" spans="1:3">
      <c r="A7535" s="26" t="s">
        <v>10563</v>
      </c>
      <c r="B7535" s="26">
        <v>41912</v>
      </c>
    </row>
    <row r="7536" spans="1:3">
      <c r="A7536" s="26" t="s">
        <v>10564</v>
      </c>
      <c r="B7536" s="26">
        <v>41912</v>
      </c>
    </row>
    <row r="7537" spans="1:3">
      <c r="A7537" s="26" t="s">
        <v>10565</v>
      </c>
      <c r="B7537" s="26">
        <v>41912</v>
      </c>
    </row>
    <row r="7538" spans="1:3">
      <c r="A7538" s="26" t="s">
        <v>10566</v>
      </c>
      <c r="B7538" s="26">
        <v>41912</v>
      </c>
    </row>
    <row r="7539" spans="1:3">
      <c r="A7539" s="26" t="s">
        <v>10567</v>
      </c>
      <c r="B7539" s="26">
        <v>41912</v>
      </c>
    </row>
    <row r="7540" spans="1:3">
      <c r="A7540" s="26" t="s">
        <v>10568</v>
      </c>
      <c r="B7540" s="26">
        <v>41912</v>
      </c>
      <c r="C7540" s="26">
        <v>494</v>
      </c>
    </row>
    <row r="7541" spans="1:3">
      <c r="A7541" s="26" t="s">
        <v>10569</v>
      </c>
      <c r="B7541" s="26">
        <v>41912</v>
      </c>
    </row>
    <row r="7542" spans="1:3">
      <c r="A7542" s="26" t="s">
        <v>10570</v>
      </c>
      <c r="B7542" s="26">
        <v>41912</v>
      </c>
    </row>
    <row r="7543" spans="1:3">
      <c r="A7543" s="26" t="s">
        <v>10571</v>
      </c>
      <c r="B7543" s="26">
        <v>41912</v>
      </c>
    </row>
    <row r="7544" spans="1:3">
      <c r="A7544" s="26" t="s">
        <v>10572</v>
      </c>
      <c r="B7544" s="26">
        <v>41912</v>
      </c>
    </row>
    <row r="7545" spans="1:3">
      <c r="A7545" s="26" t="s">
        <v>10573</v>
      </c>
      <c r="B7545" s="26">
        <v>41912</v>
      </c>
    </row>
    <row r="7546" spans="1:3">
      <c r="A7546" s="26" t="s">
        <v>10574</v>
      </c>
      <c r="B7546" s="26">
        <v>41912</v>
      </c>
    </row>
    <row r="7547" spans="1:3">
      <c r="A7547" s="26" t="s">
        <v>10575</v>
      </c>
      <c r="B7547" s="26">
        <v>41912</v>
      </c>
    </row>
    <row r="7548" spans="1:3">
      <c r="A7548" s="26" t="s">
        <v>10576</v>
      </c>
      <c r="B7548" s="26">
        <v>41912</v>
      </c>
    </row>
    <row r="7549" spans="1:3">
      <c r="A7549" s="26" t="s">
        <v>10577</v>
      </c>
      <c r="B7549" s="26">
        <v>41912</v>
      </c>
    </row>
    <row r="7550" spans="1:3">
      <c r="A7550" s="26" t="s">
        <v>10578</v>
      </c>
      <c r="B7550" s="26">
        <v>41912</v>
      </c>
    </row>
    <row r="7551" spans="1:3">
      <c r="A7551" s="26" t="s">
        <v>10579</v>
      </c>
      <c r="B7551" s="26">
        <v>41912</v>
      </c>
      <c r="C7551" s="26">
        <v>12</v>
      </c>
    </row>
    <row r="7552" spans="1:3">
      <c r="A7552" s="26" t="s">
        <v>10580</v>
      </c>
      <c r="B7552" s="26">
        <v>41912</v>
      </c>
    </row>
    <row r="7553" spans="1:3">
      <c r="A7553" s="26" t="s">
        <v>10581</v>
      </c>
      <c r="B7553" s="26">
        <v>41912</v>
      </c>
    </row>
    <row r="7554" spans="1:3">
      <c r="A7554" s="26" t="s">
        <v>10582</v>
      </c>
      <c r="B7554" s="26">
        <v>41912</v>
      </c>
    </row>
    <row r="7555" spans="1:3">
      <c r="A7555" s="26" t="s">
        <v>10583</v>
      </c>
      <c r="B7555" s="26">
        <v>41912</v>
      </c>
    </row>
    <row r="7556" spans="1:3">
      <c r="A7556" s="26" t="s">
        <v>10584</v>
      </c>
      <c r="B7556" s="26">
        <v>41912</v>
      </c>
    </row>
    <row r="7557" spans="1:3">
      <c r="A7557" s="26" t="s">
        <v>10585</v>
      </c>
      <c r="B7557" s="26">
        <v>41912</v>
      </c>
    </row>
    <row r="7558" spans="1:3">
      <c r="A7558" s="26" t="s">
        <v>10586</v>
      </c>
      <c r="B7558" s="26">
        <v>41912</v>
      </c>
    </row>
    <row r="7559" spans="1:3">
      <c r="A7559" s="26" t="s">
        <v>10587</v>
      </c>
      <c r="B7559" s="26">
        <v>41912</v>
      </c>
    </row>
    <row r="7560" spans="1:3">
      <c r="A7560" s="26" t="s">
        <v>10588</v>
      </c>
      <c r="B7560" s="26">
        <v>41912</v>
      </c>
    </row>
    <row r="7561" spans="1:3">
      <c r="A7561" s="26" t="s">
        <v>10589</v>
      </c>
      <c r="B7561" s="26">
        <v>41912</v>
      </c>
    </row>
    <row r="7562" spans="1:3">
      <c r="A7562" s="26" t="s">
        <v>10590</v>
      </c>
      <c r="B7562" s="26">
        <v>41912</v>
      </c>
      <c r="C7562" s="26">
        <v>693</v>
      </c>
    </row>
    <row r="7563" spans="1:3">
      <c r="A7563" s="26" t="s">
        <v>10591</v>
      </c>
      <c r="B7563" s="26">
        <v>41912</v>
      </c>
    </row>
    <row r="7564" spans="1:3">
      <c r="A7564" s="26" t="s">
        <v>10592</v>
      </c>
      <c r="B7564" s="26">
        <v>41912</v>
      </c>
    </row>
    <row r="7565" spans="1:3">
      <c r="A7565" s="26" t="s">
        <v>10593</v>
      </c>
      <c r="B7565" s="26">
        <v>41912</v>
      </c>
    </row>
    <row r="7566" spans="1:3">
      <c r="A7566" s="26" t="s">
        <v>10594</v>
      </c>
      <c r="B7566" s="26">
        <v>41912</v>
      </c>
    </row>
    <row r="7567" spans="1:3">
      <c r="A7567" s="26" t="s">
        <v>10595</v>
      </c>
      <c r="B7567" s="26">
        <v>41912</v>
      </c>
    </row>
    <row r="7568" spans="1:3">
      <c r="A7568" s="26" t="s">
        <v>10596</v>
      </c>
      <c r="B7568" s="26">
        <v>41912</v>
      </c>
    </row>
    <row r="7569" spans="1:3">
      <c r="A7569" s="26" t="s">
        <v>10597</v>
      </c>
      <c r="B7569" s="26">
        <v>41912</v>
      </c>
    </row>
    <row r="7570" spans="1:3">
      <c r="A7570" s="26" t="s">
        <v>10598</v>
      </c>
      <c r="B7570" s="26">
        <v>41912</v>
      </c>
    </row>
    <row r="7571" spans="1:3">
      <c r="A7571" s="26" t="s">
        <v>10599</v>
      </c>
      <c r="B7571" s="26">
        <v>41912</v>
      </c>
    </row>
    <row r="7572" spans="1:3">
      <c r="A7572" s="26" t="s">
        <v>10600</v>
      </c>
      <c r="B7572" s="26">
        <v>41912</v>
      </c>
    </row>
    <row r="7573" spans="1:3">
      <c r="A7573" s="26" t="s">
        <v>10601</v>
      </c>
      <c r="B7573" s="26">
        <v>41912</v>
      </c>
    </row>
    <row r="7574" spans="1:3">
      <c r="A7574" s="26" t="s">
        <v>10602</v>
      </c>
      <c r="B7574" s="26">
        <v>41912</v>
      </c>
    </row>
    <row r="7575" spans="1:3">
      <c r="A7575" s="26" t="s">
        <v>10603</v>
      </c>
      <c r="B7575" s="26">
        <v>41912</v>
      </c>
      <c r="C7575" s="26">
        <v>997</v>
      </c>
    </row>
    <row r="7576" spans="1:3">
      <c r="A7576" s="26" t="s">
        <v>10604</v>
      </c>
      <c r="B7576" s="26">
        <v>41912</v>
      </c>
      <c r="C7576" s="26">
        <v>52</v>
      </c>
    </row>
    <row r="7577" spans="1:3">
      <c r="A7577" s="26" t="s">
        <v>10605</v>
      </c>
      <c r="B7577" s="26">
        <v>41912</v>
      </c>
    </row>
    <row r="7578" spans="1:3">
      <c r="A7578" s="26" t="s">
        <v>10606</v>
      </c>
      <c r="B7578" s="26">
        <v>41912</v>
      </c>
    </row>
    <row r="7579" spans="1:3">
      <c r="A7579" s="26" t="s">
        <v>10607</v>
      </c>
      <c r="B7579" s="26">
        <v>41912</v>
      </c>
    </row>
    <row r="7580" spans="1:3">
      <c r="A7580" s="26" t="s">
        <v>10608</v>
      </c>
      <c r="B7580" s="26">
        <v>41912</v>
      </c>
    </row>
    <row r="7581" spans="1:3">
      <c r="A7581" s="26" t="s">
        <v>10609</v>
      </c>
      <c r="B7581" s="26">
        <v>41912</v>
      </c>
    </row>
    <row r="7582" spans="1:3">
      <c r="A7582" s="26" t="s">
        <v>10610</v>
      </c>
      <c r="B7582" s="26">
        <v>41912</v>
      </c>
    </row>
    <row r="7583" spans="1:3">
      <c r="A7583" s="26" t="s">
        <v>10611</v>
      </c>
      <c r="B7583" s="26">
        <v>41912</v>
      </c>
    </row>
    <row r="7584" spans="1:3">
      <c r="A7584" s="26" t="s">
        <v>10612</v>
      </c>
      <c r="B7584" s="26">
        <v>41912</v>
      </c>
      <c r="C7584" s="26">
        <v>384</v>
      </c>
    </row>
    <row r="7585" spans="1:3">
      <c r="A7585" s="26" t="s">
        <v>10613</v>
      </c>
      <c r="B7585" s="26">
        <v>41912</v>
      </c>
    </row>
    <row r="7586" spans="1:3">
      <c r="A7586" s="26" t="s">
        <v>10614</v>
      </c>
      <c r="B7586" s="26">
        <v>41912</v>
      </c>
    </row>
    <row r="7587" spans="1:3">
      <c r="A7587" s="26" t="s">
        <v>10615</v>
      </c>
      <c r="B7587" s="26">
        <v>41912</v>
      </c>
    </row>
    <row r="7588" spans="1:3">
      <c r="A7588" s="26" t="s">
        <v>10616</v>
      </c>
      <c r="B7588" s="26">
        <v>41912</v>
      </c>
    </row>
    <row r="7589" spans="1:3">
      <c r="A7589" s="26" t="s">
        <v>10617</v>
      </c>
      <c r="B7589" s="26">
        <v>41912</v>
      </c>
    </row>
    <row r="7590" spans="1:3">
      <c r="A7590" s="26" t="s">
        <v>10618</v>
      </c>
      <c r="B7590" s="26">
        <v>41912</v>
      </c>
    </row>
    <row r="7591" spans="1:3">
      <c r="A7591" s="26" t="s">
        <v>10619</v>
      </c>
      <c r="B7591" s="26">
        <v>41912</v>
      </c>
    </row>
    <row r="7592" spans="1:3">
      <c r="A7592" s="26" t="s">
        <v>10620</v>
      </c>
      <c r="B7592" s="26">
        <v>41912</v>
      </c>
    </row>
    <row r="7593" spans="1:3">
      <c r="A7593" s="26" t="s">
        <v>10621</v>
      </c>
      <c r="B7593" s="26">
        <v>41912</v>
      </c>
    </row>
    <row r="7594" spans="1:3">
      <c r="A7594" s="26" t="s">
        <v>10622</v>
      </c>
      <c r="B7594" s="26">
        <v>41912</v>
      </c>
    </row>
    <row r="7595" spans="1:3">
      <c r="A7595" s="26" t="s">
        <v>10623</v>
      </c>
      <c r="B7595" s="26">
        <v>41912</v>
      </c>
      <c r="C7595" s="26">
        <v>801</v>
      </c>
    </row>
    <row r="7596" spans="1:3">
      <c r="A7596" s="26" t="s">
        <v>10624</v>
      </c>
      <c r="B7596" s="26">
        <v>41912</v>
      </c>
    </row>
    <row r="7597" spans="1:3">
      <c r="A7597" s="26" t="s">
        <v>10625</v>
      </c>
      <c r="B7597" s="26">
        <v>41912</v>
      </c>
    </row>
    <row r="7598" spans="1:3">
      <c r="A7598" s="26" t="s">
        <v>10626</v>
      </c>
      <c r="B7598" s="26">
        <v>41912</v>
      </c>
    </row>
    <row r="7599" spans="1:3">
      <c r="A7599" s="26" t="s">
        <v>10627</v>
      </c>
      <c r="B7599" s="26">
        <v>41912</v>
      </c>
    </row>
    <row r="7600" spans="1:3">
      <c r="A7600" s="26" t="s">
        <v>10628</v>
      </c>
      <c r="B7600" s="26">
        <v>41912</v>
      </c>
    </row>
    <row r="7601" spans="1:3">
      <c r="A7601" s="26" t="s">
        <v>10629</v>
      </c>
      <c r="B7601" s="26">
        <v>41912</v>
      </c>
    </row>
    <row r="7602" spans="1:3">
      <c r="A7602" s="26" t="s">
        <v>10630</v>
      </c>
      <c r="B7602" s="26">
        <v>41912</v>
      </c>
    </row>
    <row r="7603" spans="1:3">
      <c r="A7603" s="26" t="s">
        <v>10631</v>
      </c>
      <c r="B7603" s="26">
        <v>41912</v>
      </c>
    </row>
    <row r="7604" spans="1:3">
      <c r="A7604" s="26" t="s">
        <v>10632</v>
      </c>
      <c r="B7604" s="26">
        <v>41912</v>
      </c>
    </row>
    <row r="7605" spans="1:3">
      <c r="A7605" s="26" t="s">
        <v>10633</v>
      </c>
      <c r="B7605" s="26">
        <v>41912</v>
      </c>
    </row>
    <row r="7606" spans="1:3">
      <c r="A7606" s="26" t="s">
        <v>10634</v>
      </c>
      <c r="B7606" s="26">
        <v>41912</v>
      </c>
      <c r="C7606" s="26">
        <v>300</v>
      </c>
    </row>
    <row r="7607" spans="1:3">
      <c r="A7607" s="26" t="s">
        <v>10635</v>
      </c>
      <c r="B7607" s="26">
        <v>41912</v>
      </c>
    </row>
    <row r="7608" spans="1:3">
      <c r="A7608" s="26" t="s">
        <v>10636</v>
      </c>
      <c r="B7608" s="26">
        <v>41912</v>
      </c>
    </row>
    <row r="7609" spans="1:3">
      <c r="A7609" s="26" t="s">
        <v>10637</v>
      </c>
      <c r="B7609" s="26">
        <v>41912</v>
      </c>
    </row>
    <row r="7610" spans="1:3">
      <c r="A7610" s="26" t="s">
        <v>10638</v>
      </c>
      <c r="B7610" s="26">
        <v>41912</v>
      </c>
    </row>
    <row r="7611" spans="1:3">
      <c r="A7611" s="26" t="s">
        <v>10639</v>
      </c>
      <c r="B7611" s="26">
        <v>41912</v>
      </c>
    </row>
    <row r="7612" spans="1:3">
      <c r="A7612" s="26" t="s">
        <v>10640</v>
      </c>
      <c r="B7612" s="26">
        <v>41912</v>
      </c>
    </row>
    <row r="7613" spans="1:3">
      <c r="A7613" s="26" t="s">
        <v>10641</v>
      </c>
      <c r="B7613" s="26">
        <v>41912</v>
      </c>
    </row>
    <row r="7614" spans="1:3">
      <c r="A7614" s="26" t="s">
        <v>10642</v>
      </c>
      <c r="B7614" s="26">
        <v>41912</v>
      </c>
    </row>
    <row r="7615" spans="1:3">
      <c r="A7615" s="26" t="s">
        <v>10643</v>
      </c>
      <c r="B7615" s="26">
        <v>41912</v>
      </c>
    </row>
    <row r="7616" spans="1:3">
      <c r="A7616" s="26" t="s">
        <v>10644</v>
      </c>
      <c r="B7616" s="26">
        <v>41912</v>
      </c>
    </row>
    <row r="7617" spans="1:3">
      <c r="A7617" s="26" t="s">
        <v>10645</v>
      </c>
      <c r="B7617" s="26">
        <v>41912</v>
      </c>
    </row>
    <row r="7618" spans="1:3">
      <c r="A7618" s="26" t="s">
        <v>10646</v>
      </c>
      <c r="B7618" s="26">
        <v>41912</v>
      </c>
    </row>
    <row r="7619" spans="1:3">
      <c r="A7619" s="26" t="s">
        <v>10647</v>
      </c>
      <c r="B7619" s="26">
        <v>41912</v>
      </c>
      <c r="C7619" s="26">
        <v>200</v>
      </c>
    </row>
    <row r="7620" spans="1:3">
      <c r="A7620" s="26" t="s">
        <v>10648</v>
      </c>
      <c r="B7620" s="26">
        <v>41912</v>
      </c>
      <c r="C7620" s="26">
        <v>100</v>
      </c>
    </row>
    <row r="7621" spans="1:3">
      <c r="A7621" s="26" t="s">
        <v>10649</v>
      </c>
      <c r="B7621" s="26">
        <v>41912</v>
      </c>
    </row>
    <row r="7622" spans="1:3">
      <c r="A7622" s="26" t="s">
        <v>10650</v>
      </c>
      <c r="B7622" s="26">
        <v>41912</v>
      </c>
    </row>
    <row r="7623" spans="1:3">
      <c r="A7623" s="26" t="s">
        <v>10651</v>
      </c>
      <c r="B7623" s="26">
        <v>41912</v>
      </c>
    </row>
    <row r="7624" spans="1:3">
      <c r="A7624" s="26" t="s">
        <v>10652</v>
      </c>
      <c r="B7624" s="26">
        <v>41912</v>
      </c>
    </row>
    <row r="7625" spans="1:3">
      <c r="A7625" s="26" t="s">
        <v>10653</v>
      </c>
      <c r="B7625" s="26">
        <v>41912</v>
      </c>
    </row>
    <row r="7626" spans="1:3">
      <c r="A7626" s="26" t="s">
        <v>10654</v>
      </c>
      <c r="B7626" s="26">
        <v>41912</v>
      </c>
    </row>
    <row r="7627" spans="1:3">
      <c r="A7627" s="26" t="s">
        <v>10655</v>
      </c>
      <c r="B7627" s="26">
        <v>41912</v>
      </c>
    </row>
    <row r="7628" spans="1:3">
      <c r="A7628" s="26" t="s">
        <v>10656</v>
      </c>
      <c r="B7628" s="26">
        <v>41912</v>
      </c>
      <c r="C7628" s="26">
        <v>250</v>
      </c>
    </row>
    <row r="7629" spans="1:3">
      <c r="A7629" s="26" t="s">
        <v>10657</v>
      </c>
      <c r="B7629" s="26">
        <v>41912</v>
      </c>
    </row>
    <row r="7630" spans="1:3">
      <c r="A7630" s="26" t="s">
        <v>10658</v>
      </c>
      <c r="B7630" s="26">
        <v>41912</v>
      </c>
    </row>
    <row r="7631" spans="1:3">
      <c r="A7631" s="26" t="s">
        <v>10659</v>
      </c>
      <c r="B7631" s="26">
        <v>41912</v>
      </c>
    </row>
    <row r="7632" spans="1:3">
      <c r="A7632" s="26" t="s">
        <v>10660</v>
      </c>
      <c r="B7632" s="26">
        <v>41912</v>
      </c>
    </row>
    <row r="7633" spans="1:3">
      <c r="A7633" s="26" t="s">
        <v>10661</v>
      </c>
      <c r="B7633" s="26">
        <v>41912</v>
      </c>
    </row>
    <row r="7634" spans="1:3">
      <c r="A7634" s="26" t="s">
        <v>10662</v>
      </c>
      <c r="B7634" s="26">
        <v>41912</v>
      </c>
    </row>
    <row r="7635" spans="1:3">
      <c r="A7635" s="26" t="s">
        <v>10663</v>
      </c>
      <c r="B7635" s="26">
        <v>41912</v>
      </c>
    </row>
    <row r="7636" spans="1:3">
      <c r="A7636" s="26" t="s">
        <v>10664</v>
      </c>
      <c r="B7636" s="26">
        <v>41912</v>
      </c>
    </row>
    <row r="7637" spans="1:3">
      <c r="A7637" s="26" t="s">
        <v>10665</v>
      </c>
      <c r="B7637" s="26">
        <v>41912</v>
      </c>
    </row>
    <row r="7638" spans="1:3">
      <c r="A7638" s="26" t="s">
        <v>10666</v>
      </c>
      <c r="B7638" s="26">
        <v>41912</v>
      </c>
    </row>
    <row r="7639" spans="1:3">
      <c r="A7639" s="26" t="s">
        <v>10667</v>
      </c>
      <c r="B7639" s="26">
        <v>41912</v>
      </c>
      <c r="C7639" s="26">
        <v>320</v>
      </c>
    </row>
    <row r="7640" spans="1:3">
      <c r="A7640" s="26" t="s">
        <v>10668</v>
      </c>
      <c r="B7640" s="26">
        <v>41912</v>
      </c>
    </row>
    <row r="7641" spans="1:3">
      <c r="A7641" s="26" t="s">
        <v>10669</v>
      </c>
      <c r="B7641" s="26">
        <v>41912</v>
      </c>
    </row>
    <row r="7642" spans="1:3">
      <c r="A7642" s="26" t="s">
        <v>10670</v>
      </c>
      <c r="B7642" s="26">
        <v>41912</v>
      </c>
    </row>
    <row r="7643" spans="1:3">
      <c r="A7643" s="26" t="s">
        <v>10671</v>
      </c>
      <c r="B7643" s="26">
        <v>41912</v>
      </c>
    </row>
    <row r="7644" spans="1:3">
      <c r="A7644" s="26" t="s">
        <v>10672</v>
      </c>
      <c r="B7644" s="26">
        <v>41912</v>
      </c>
    </row>
    <row r="7645" spans="1:3">
      <c r="A7645" s="26" t="s">
        <v>10673</v>
      </c>
      <c r="B7645" s="26">
        <v>41912</v>
      </c>
    </row>
    <row r="7646" spans="1:3">
      <c r="A7646" s="26" t="s">
        <v>10674</v>
      </c>
      <c r="B7646" s="26">
        <v>41912</v>
      </c>
    </row>
    <row r="7647" spans="1:3">
      <c r="A7647" s="26" t="s">
        <v>10675</v>
      </c>
      <c r="B7647" s="26">
        <v>41912</v>
      </c>
    </row>
    <row r="7648" spans="1:3">
      <c r="A7648" s="26" t="s">
        <v>10676</v>
      </c>
      <c r="B7648" s="26">
        <v>41912</v>
      </c>
    </row>
    <row r="7649" spans="1:3">
      <c r="A7649" s="26" t="s">
        <v>10677</v>
      </c>
      <c r="B7649" s="26">
        <v>41912</v>
      </c>
    </row>
    <row r="7650" spans="1:3">
      <c r="A7650" s="26" t="s">
        <v>10678</v>
      </c>
      <c r="B7650" s="26">
        <v>41912</v>
      </c>
      <c r="C7650" s="26">
        <v>150</v>
      </c>
    </row>
    <row r="7651" spans="1:3">
      <c r="A7651" s="26" t="s">
        <v>10679</v>
      </c>
      <c r="B7651" s="26">
        <v>41912</v>
      </c>
    </row>
    <row r="7652" spans="1:3">
      <c r="A7652" s="26" t="s">
        <v>10680</v>
      </c>
      <c r="B7652" s="26">
        <v>41912</v>
      </c>
    </row>
    <row r="7653" spans="1:3">
      <c r="A7653" s="26" t="s">
        <v>10681</v>
      </c>
      <c r="B7653" s="26">
        <v>41912</v>
      </c>
    </row>
    <row r="7654" spans="1:3">
      <c r="A7654" s="26" t="s">
        <v>10682</v>
      </c>
      <c r="B7654" s="26">
        <v>41912</v>
      </c>
    </row>
    <row r="7655" spans="1:3">
      <c r="A7655" s="26" t="s">
        <v>10683</v>
      </c>
      <c r="B7655" s="26">
        <v>41912</v>
      </c>
    </row>
    <row r="7656" spans="1:3">
      <c r="A7656" s="26" t="s">
        <v>10684</v>
      </c>
      <c r="B7656" s="26">
        <v>41912</v>
      </c>
    </row>
    <row r="7657" spans="1:3">
      <c r="A7657" s="26" t="s">
        <v>10685</v>
      </c>
      <c r="B7657" s="26">
        <v>41912</v>
      </c>
    </row>
    <row r="7658" spans="1:3">
      <c r="A7658" s="26" t="s">
        <v>10686</v>
      </c>
      <c r="B7658" s="26">
        <v>41912</v>
      </c>
    </row>
    <row r="7659" spans="1:3">
      <c r="A7659" s="26" t="s">
        <v>10687</v>
      </c>
      <c r="B7659" s="26">
        <v>41912</v>
      </c>
    </row>
    <row r="7660" spans="1:3">
      <c r="A7660" s="26" t="s">
        <v>10688</v>
      </c>
      <c r="B7660" s="26">
        <v>41912</v>
      </c>
    </row>
    <row r="7661" spans="1:3">
      <c r="A7661" s="26" t="s">
        <v>10689</v>
      </c>
      <c r="B7661" s="26">
        <v>41912</v>
      </c>
    </row>
    <row r="7662" spans="1:3">
      <c r="A7662" s="26" t="s">
        <v>10690</v>
      </c>
      <c r="B7662" s="26">
        <v>41912</v>
      </c>
    </row>
    <row r="7663" spans="1:3">
      <c r="A7663" s="26" t="s">
        <v>10691</v>
      </c>
      <c r="B7663" s="26">
        <v>41912</v>
      </c>
      <c r="C7663" s="26">
        <v>1002</v>
      </c>
    </row>
    <row r="7664" spans="1:3">
      <c r="A7664" s="26" t="s">
        <v>10692</v>
      </c>
      <c r="B7664" s="26">
        <v>41912</v>
      </c>
      <c r="C7664" s="26">
        <v>507</v>
      </c>
    </row>
    <row r="7665" spans="1:3">
      <c r="A7665" s="26" t="s">
        <v>10693</v>
      </c>
      <c r="B7665" s="26">
        <v>41912</v>
      </c>
    </row>
    <row r="7666" spans="1:3">
      <c r="A7666" s="26" t="s">
        <v>10694</v>
      </c>
      <c r="B7666" s="26">
        <v>41912</v>
      </c>
    </row>
    <row r="7667" spans="1:3">
      <c r="A7667" s="26" t="s">
        <v>10695</v>
      </c>
      <c r="B7667" s="26">
        <v>41912</v>
      </c>
    </row>
    <row r="7668" spans="1:3">
      <c r="A7668" s="26" t="s">
        <v>10696</v>
      </c>
      <c r="B7668" s="26">
        <v>41912</v>
      </c>
    </row>
    <row r="7669" spans="1:3">
      <c r="A7669" s="26" t="s">
        <v>10697</v>
      </c>
      <c r="B7669" s="26">
        <v>41912</v>
      </c>
    </row>
    <row r="7670" spans="1:3">
      <c r="A7670" s="26" t="s">
        <v>10698</v>
      </c>
      <c r="B7670" s="26">
        <v>41912</v>
      </c>
    </row>
    <row r="7671" spans="1:3">
      <c r="A7671" s="26" t="s">
        <v>10699</v>
      </c>
      <c r="B7671" s="26">
        <v>41912</v>
      </c>
    </row>
    <row r="7672" spans="1:3">
      <c r="A7672" s="26" t="s">
        <v>10700</v>
      </c>
      <c r="B7672" s="26">
        <v>41912</v>
      </c>
    </row>
    <row r="7673" spans="1:3">
      <c r="A7673" s="26" t="s">
        <v>10701</v>
      </c>
      <c r="B7673" s="26">
        <v>41912</v>
      </c>
    </row>
    <row r="7674" spans="1:3">
      <c r="A7674" s="26" t="s">
        <v>10702</v>
      </c>
      <c r="B7674" s="26">
        <v>41912</v>
      </c>
      <c r="C7674" s="26">
        <v>1019</v>
      </c>
    </row>
    <row r="7675" spans="1:3">
      <c r="A7675" s="26" t="s">
        <v>10703</v>
      </c>
      <c r="B7675" s="26">
        <v>41912</v>
      </c>
      <c r="C7675" s="26">
        <v>498</v>
      </c>
    </row>
    <row r="7676" spans="1:3">
      <c r="A7676" s="26" t="s">
        <v>10704</v>
      </c>
      <c r="B7676" s="26">
        <v>41912</v>
      </c>
    </row>
    <row r="7677" spans="1:3">
      <c r="A7677" s="26" t="s">
        <v>10705</v>
      </c>
      <c r="B7677" s="26">
        <v>41912</v>
      </c>
    </row>
    <row r="7678" spans="1:3">
      <c r="A7678" s="26" t="s">
        <v>10706</v>
      </c>
      <c r="B7678" s="26">
        <v>41912</v>
      </c>
    </row>
    <row r="7679" spans="1:3">
      <c r="A7679" s="26" t="s">
        <v>10707</v>
      </c>
      <c r="B7679" s="26">
        <v>41912</v>
      </c>
    </row>
    <row r="7680" spans="1:3">
      <c r="A7680" s="26" t="s">
        <v>10708</v>
      </c>
      <c r="B7680" s="26">
        <v>41912</v>
      </c>
    </row>
    <row r="7681" spans="1:3">
      <c r="A7681" s="26" t="s">
        <v>10709</v>
      </c>
      <c r="B7681" s="26">
        <v>41912</v>
      </c>
    </row>
    <row r="7682" spans="1:3">
      <c r="A7682" s="26" t="s">
        <v>10710</v>
      </c>
      <c r="B7682" s="26">
        <v>41912</v>
      </c>
    </row>
    <row r="7683" spans="1:3">
      <c r="A7683" s="26" t="s">
        <v>10711</v>
      </c>
      <c r="B7683" s="26">
        <v>41912</v>
      </c>
    </row>
    <row r="7684" spans="1:3">
      <c r="A7684" s="26" t="s">
        <v>10712</v>
      </c>
      <c r="B7684" s="26">
        <v>41912</v>
      </c>
    </row>
    <row r="7685" spans="1:3">
      <c r="A7685" s="26" t="s">
        <v>10713</v>
      </c>
      <c r="B7685" s="26">
        <v>41912</v>
      </c>
      <c r="C7685" s="26">
        <v>200</v>
      </c>
    </row>
    <row r="7686" spans="1:3">
      <c r="A7686" s="26" t="s">
        <v>10714</v>
      </c>
      <c r="B7686" s="26">
        <v>41912</v>
      </c>
    </row>
    <row r="7687" spans="1:3">
      <c r="A7687" s="26" t="s">
        <v>10715</v>
      </c>
      <c r="B7687" s="26">
        <v>41912</v>
      </c>
    </row>
    <row r="7688" spans="1:3">
      <c r="A7688" s="26" t="s">
        <v>10716</v>
      </c>
      <c r="B7688" s="26">
        <v>41912</v>
      </c>
    </row>
    <row r="7689" spans="1:3">
      <c r="A7689" s="26" t="s">
        <v>10717</v>
      </c>
      <c r="B7689" s="26">
        <v>41912</v>
      </c>
    </row>
    <row r="7690" spans="1:3">
      <c r="A7690" s="26" t="s">
        <v>10718</v>
      </c>
      <c r="B7690" s="26">
        <v>41912</v>
      </c>
    </row>
    <row r="7691" spans="1:3">
      <c r="A7691" s="26" t="s">
        <v>10719</v>
      </c>
      <c r="B7691" s="26">
        <v>41912</v>
      </c>
    </row>
    <row r="7692" spans="1:3">
      <c r="A7692" s="26" t="s">
        <v>10720</v>
      </c>
      <c r="B7692" s="26">
        <v>41912</v>
      </c>
    </row>
    <row r="7693" spans="1:3">
      <c r="A7693" s="26" t="s">
        <v>10721</v>
      </c>
      <c r="B7693" s="26">
        <v>41912</v>
      </c>
    </row>
    <row r="7694" spans="1:3">
      <c r="A7694" s="26" t="s">
        <v>10722</v>
      </c>
      <c r="B7694" s="26">
        <v>41912</v>
      </c>
    </row>
    <row r="7695" spans="1:3">
      <c r="A7695" s="26" t="s">
        <v>10723</v>
      </c>
      <c r="B7695" s="26">
        <v>41912</v>
      </c>
    </row>
    <row r="7696" spans="1:3">
      <c r="A7696" s="26" t="s">
        <v>10724</v>
      </c>
      <c r="B7696" s="26">
        <v>41912</v>
      </c>
      <c r="C7696" s="26">
        <v>100</v>
      </c>
    </row>
    <row r="7697" spans="1:3">
      <c r="A7697" s="26" t="s">
        <v>10725</v>
      </c>
      <c r="B7697" s="26">
        <v>41912</v>
      </c>
    </row>
    <row r="7698" spans="1:3">
      <c r="A7698" s="26" t="s">
        <v>10726</v>
      </c>
      <c r="B7698" s="26">
        <v>41912</v>
      </c>
    </row>
    <row r="7699" spans="1:3">
      <c r="A7699" s="26" t="s">
        <v>10727</v>
      </c>
      <c r="B7699" s="26">
        <v>41912</v>
      </c>
    </row>
    <row r="7700" spans="1:3">
      <c r="A7700" s="26" t="s">
        <v>10728</v>
      </c>
      <c r="B7700" s="26">
        <v>41912</v>
      </c>
    </row>
    <row r="7701" spans="1:3">
      <c r="A7701" s="26" t="s">
        <v>10729</v>
      </c>
      <c r="B7701" s="26">
        <v>41912</v>
      </c>
    </row>
    <row r="7702" spans="1:3">
      <c r="A7702" s="26" t="s">
        <v>10730</v>
      </c>
      <c r="B7702" s="26">
        <v>41912</v>
      </c>
    </row>
    <row r="7703" spans="1:3">
      <c r="A7703" s="26" t="s">
        <v>10731</v>
      </c>
      <c r="B7703" s="26">
        <v>41912</v>
      </c>
    </row>
    <row r="7704" spans="1:3">
      <c r="A7704" s="26" t="s">
        <v>10732</v>
      </c>
      <c r="B7704" s="26">
        <v>41912</v>
      </c>
    </row>
    <row r="7705" spans="1:3">
      <c r="A7705" s="26" t="s">
        <v>10733</v>
      </c>
      <c r="B7705" s="26">
        <v>41912</v>
      </c>
    </row>
    <row r="7706" spans="1:3">
      <c r="A7706" s="26" t="s">
        <v>10734</v>
      </c>
      <c r="B7706" s="26">
        <v>41912</v>
      </c>
    </row>
    <row r="7707" spans="1:3">
      <c r="A7707" s="26" t="s">
        <v>10735</v>
      </c>
      <c r="B7707" s="26">
        <v>41912</v>
      </c>
      <c r="C7707" s="26">
        <v>331</v>
      </c>
    </row>
    <row r="7708" spans="1:3">
      <c r="A7708" s="26" t="s">
        <v>10736</v>
      </c>
      <c r="B7708" s="26">
        <v>41912</v>
      </c>
      <c r="C7708" s="26">
        <v>269</v>
      </c>
    </row>
    <row r="7709" spans="1:3">
      <c r="A7709" s="26" t="s">
        <v>10737</v>
      </c>
      <c r="B7709" s="26">
        <v>41912</v>
      </c>
    </row>
    <row r="7710" spans="1:3">
      <c r="A7710" s="26" t="s">
        <v>10738</v>
      </c>
      <c r="B7710" s="26">
        <v>41912</v>
      </c>
    </row>
    <row r="7711" spans="1:3">
      <c r="A7711" s="26" t="s">
        <v>10739</v>
      </c>
      <c r="B7711" s="26">
        <v>41912</v>
      </c>
    </row>
    <row r="7712" spans="1:3">
      <c r="A7712" s="26" t="s">
        <v>10740</v>
      </c>
      <c r="B7712" s="26">
        <v>41912</v>
      </c>
    </row>
    <row r="7713" spans="1:3">
      <c r="A7713" s="26" t="s">
        <v>10741</v>
      </c>
      <c r="B7713" s="26">
        <v>41912</v>
      </c>
    </row>
    <row r="7714" spans="1:3">
      <c r="A7714" s="26" t="s">
        <v>10742</v>
      </c>
      <c r="B7714" s="26">
        <v>41912</v>
      </c>
    </row>
    <row r="7715" spans="1:3">
      <c r="A7715" s="26" t="s">
        <v>10743</v>
      </c>
      <c r="B7715" s="26">
        <v>41912</v>
      </c>
    </row>
    <row r="7716" spans="1:3">
      <c r="A7716" s="26" t="s">
        <v>10744</v>
      </c>
      <c r="B7716" s="26">
        <v>41912</v>
      </c>
    </row>
    <row r="7717" spans="1:3">
      <c r="A7717" s="26" t="s">
        <v>10745</v>
      </c>
      <c r="B7717" s="26">
        <v>41912</v>
      </c>
    </row>
    <row r="7718" spans="1:3">
      <c r="A7718" s="26" t="s">
        <v>10746</v>
      </c>
      <c r="B7718" s="26">
        <v>41912</v>
      </c>
    </row>
    <row r="7719" spans="1:3">
      <c r="A7719" s="26" t="s">
        <v>10747</v>
      </c>
      <c r="B7719" s="26">
        <v>41912</v>
      </c>
      <c r="C7719" s="26">
        <v>100</v>
      </c>
    </row>
    <row r="7720" spans="1:3">
      <c r="A7720" s="26" t="s">
        <v>10748</v>
      </c>
      <c r="B7720" s="26">
        <v>41912</v>
      </c>
    </row>
    <row r="7721" spans="1:3">
      <c r="A7721" s="26" t="s">
        <v>10749</v>
      </c>
      <c r="B7721" s="26">
        <v>41912</v>
      </c>
    </row>
    <row r="7722" spans="1:3">
      <c r="A7722" s="26" t="s">
        <v>10750</v>
      </c>
      <c r="B7722" s="26">
        <v>41912</v>
      </c>
    </row>
    <row r="7723" spans="1:3">
      <c r="A7723" s="26" t="s">
        <v>10751</v>
      </c>
      <c r="B7723" s="26">
        <v>41912</v>
      </c>
    </row>
    <row r="7724" spans="1:3">
      <c r="A7724" s="26" t="s">
        <v>10752</v>
      </c>
      <c r="B7724" s="26">
        <v>41912</v>
      </c>
    </row>
    <row r="7725" spans="1:3">
      <c r="A7725" s="26" t="s">
        <v>10753</v>
      </c>
      <c r="B7725" s="26">
        <v>41912</v>
      </c>
    </row>
    <row r="7726" spans="1:3">
      <c r="A7726" s="26" t="s">
        <v>10754</v>
      </c>
      <c r="B7726" s="26">
        <v>41912</v>
      </c>
    </row>
    <row r="7727" spans="1:3">
      <c r="A7727" s="26" t="s">
        <v>10755</v>
      </c>
      <c r="B7727" s="26">
        <v>41912</v>
      </c>
      <c r="C7727" s="26">
        <v>209</v>
      </c>
    </row>
    <row r="7728" spans="1:3">
      <c r="A7728" s="26" t="s">
        <v>10756</v>
      </c>
      <c r="B7728" s="26">
        <v>41912</v>
      </c>
    </row>
    <row r="7729" spans="1:3">
      <c r="A7729" s="26" t="s">
        <v>10757</v>
      </c>
      <c r="B7729" s="26">
        <v>41912</v>
      </c>
    </row>
    <row r="7730" spans="1:3">
      <c r="A7730" s="26" t="s">
        <v>10758</v>
      </c>
      <c r="B7730" s="26">
        <v>41912</v>
      </c>
    </row>
    <row r="7731" spans="1:3">
      <c r="A7731" s="26" t="s">
        <v>10759</v>
      </c>
      <c r="B7731" s="26">
        <v>41912</v>
      </c>
    </row>
    <row r="7732" spans="1:3">
      <c r="A7732" s="26" t="s">
        <v>10760</v>
      </c>
      <c r="B7732" s="26">
        <v>41912</v>
      </c>
    </row>
    <row r="7733" spans="1:3">
      <c r="A7733" s="26" t="s">
        <v>10761</v>
      </c>
      <c r="B7733" s="26">
        <v>41912</v>
      </c>
    </row>
    <row r="7734" spans="1:3">
      <c r="A7734" s="26" t="s">
        <v>10762</v>
      </c>
      <c r="B7734" s="26">
        <v>41912</v>
      </c>
    </row>
    <row r="7735" spans="1:3">
      <c r="A7735" s="26" t="s">
        <v>10763</v>
      </c>
      <c r="B7735" s="26">
        <v>41912</v>
      </c>
    </row>
    <row r="7736" spans="1:3">
      <c r="A7736" s="26" t="s">
        <v>10764</v>
      </c>
      <c r="B7736" s="26">
        <v>41912</v>
      </c>
    </row>
    <row r="7737" spans="1:3">
      <c r="A7737" s="26" t="s">
        <v>10765</v>
      </c>
      <c r="B7737" s="26">
        <v>41912</v>
      </c>
    </row>
    <row r="7738" spans="1:3">
      <c r="A7738" s="26" t="s">
        <v>10766</v>
      </c>
      <c r="B7738" s="26">
        <v>41912</v>
      </c>
    </row>
    <row r="7739" spans="1:3">
      <c r="A7739" s="26" t="s">
        <v>10767</v>
      </c>
      <c r="B7739" s="26">
        <v>41912</v>
      </c>
    </row>
    <row r="7740" spans="1:3">
      <c r="A7740" s="26" t="s">
        <v>10768</v>
      </c>
      <c r="B7740" s="26">
        <v>41912</v>
      </c>
      <c r="C7740" s="26">
        <v>108</v>
      </c>
    </row>
    <row r="7741" spans="1:3">
      <c r="A7741" s="26" t="s">
        <v>10769</v>
      </c>
      <c r="B7741" s="26">
        <v>41912</v>
      </c>
    </row>
    <row r="7742" spans="1:3">
      <c r="A7742" s="26" t="s">
        <v>10770</v>
      </c>
      <c r="B7742" s="26">
        <v>41912</v>
      </c>
    </row>
    <row r="7743" spans="1:3">
      <c r="A7743" s="26" t="s">
        <v>10771</v>
      </c>
      <c r="B7743" s="26">
        <v>41912</v>
      </c>
    </row>
    <row r="7744" spans="1:3">
      <c r="A7744" s="26" t="s">
        <v>10772</v>
      </c>
      <c r="B7744" s="26">
        <v>41912</v>
      </c>
    </row>
    <row r="7745" spans="1:3">
      <c r="A7745" s="26" t="s">
        <v>10773</v>
      </c>
      <c r="B7745" s="26">
        <v>41912</v>
      </c>
    </row>
    <row r="7746" spans="1:3">
      <c r="A7746" s="26" t="s">
        <v>10774</v>
      </c>
      <c r="B7746" s="26">
        <v>41912</v>
      </c>
    </row>
    <row r="7747" spans="1:3">
      <c r="A7747" s="26" t="s">
        <v>10775</v>
      </c>
      <c r="B7747" s="26">
        <v>41912</v>
      </c>
    </row>
    <row r="7748" spans="1:3">
      <c r="A7748" s="26" t="s">
        <v>10776</v>
      </c>
      <c r="B7748" s="26">
        <v>41912</v>
      </c>
    </row>
    <row r="7749" spans="1:3">
      <c r="A7749" s="26" t="s">
        <v>10777</v>
      </c>
      <c r="B7749" s="26">
        <v>41912</v>
      </c>
      <c r="C7749" s="26">
        <v>60</v>
      </c>
    </row>
    <row r="7750" spans="1:3">
      <c r="A7750" s="26" t="s">
        <v>10778</v>
      </c>
      <c r="B7750" s="26">
        <v>41912</v>
      </c>
    </row>
    <row r="7751" spans="1:3">
      <c r="A7751" s="26" t="s">
        <v>10779</v>
      </c>
      <c r="B7751" s="26">
        <v>41912</v>
      </c>
    </row>
    <row r="7752" spans="1:3">
      <c r="A7752" s="26" t="s">
        <v>10780</v>
      </c>
      <c r="B7752" s="26">
        <v>41912</v>
      </c>
    </row>
    <row r="7753" spans="1:3">
      <c r="A7753" s="26" t="s">
        <v>10781</v>
      </c>
      <c r="B7753" s="26">
        <v>41912</v>
      </c>
    </row>
    <row r="7754" spans="1:3">
      <c r="A7754" s="26" t="s">
        <v>10782</v>
      </c>
      <c r="B7754" s="26">
        <v>41912</v>
      </c>
    </row>
    <row r="7755" spans="1:3">
      <c r="A7755" s="26" t="s">
        <v>10783</v>
      </c>
      <c r="B7755" s="26">
        <v>41912</v>
      </c>
    </row>
    <row r="7756" spans="1:3">
      <c r="A7756" s="26" t="s">
        <v>10784</v>
      </c>
      <c r="B7756" s="26">
        <v>41912</v>
      </c>
    </row>
    <row r="7757" spans="1:3">
      <c r="A7757" s="26" t="s">
        <v>10785</v>
      </c>
      <c r="B7757" s="26">
        <v>41912</v>
      </c>
    </row>
    <row r="7758" spans="1:3">
      <c r="A7758" s="26" t="s">
        <v>10786</v>
      </c>
      <c r="B7758" s="26">
        <v>41912</v>
      </c>
    </row>
    <row r="7759" spans="1:3">
      <c r="A7759" s="26" t="s">
        <v>10787</v>
      </c>
      <c r="B7759" s="26">
        <v>41912</v>
      </c>
    </row>
    <row r="7760" spans="1:3">
      <c r="A7760" s="26" t="s">
        <v>10788</v>
      </c>
      <c r="B7760" s="26">
        <v>41912</v>
      </c>
      <c r="C7760" s="26">
        <v>20</v>
      </c>
    </row>
    <row r="7761" spans="1:3">
      <c r="A7761" s="26" t="s">
        <v>10789</v>
      </c>
      <c r="B7761" s="26">
        <v>41912</v>
      </c>
    </row>
    <row r="7762" spans="1:3">
      <c r="A7762" s="26" t="s">
        <v>10790</v>
      </c>
      <c r="B7762" s="26">
        <v>41912</v>
      </c>
    </row>
    <row r="7763" spans="1:3">
      <c r="A7763" s="26" t="s">
        <v>10791</v>
      </c>
      <c r="B7763" s="26">
        <v>41912</v>
      </c>
    </row>
    <row r="7764" spans="1:3">
      <c r="A7764" s="26" t="s">
        <v>10792</v>
      </c>
      <c r="B7764" s="26">
        <v>41912</v>
      </c>
    </row>
    <row r="7765" spans="1:3">
      <c r="A7765" s="26" t="s">
        <v>10793</v>
      </c>
      <c r="B7765" s="26">
        <v>41912</v>
      </c>
    </row>
    <row r="7766" spans="1:3">
      <c r="A7766" s="26" t="s">
        <v>10794</v>
      </c>
      <c r="B7766" s="26">
        <v>41912</v>
      </c>
    </row>
    <row r="7767" spans="1:3">
      <c r="A7767" s="26" t="s">
        <v>10795</v>
      </c>
      <c r="B7767" s="26">
        <v>41912</v>
      </c>
    </row>
    <row r="7768" spans="1:3">
      <c r="A7768" s="26" t="s">
        <v>10796</v>
      </c>
      <c r="B7768" s="26">
        <v>41912</v>
      </c>
    </row>
    <row r="7769" spans="1:3">
      <c r="A7769" s="26" t="s">
        <v>10797</v>
      </c>
      <c r="B7769" s="26">
        <v>41912</v>
      </c>
    </row>
    <row r="7770" spans="1:3">
      <c r="A7770" s="26" t="s">
        <v>10798</v>
      </c>
      <c r="B7770" s="26">
        <v>41912</v>
      </c>
    </row>
    <row r="7771" spans="1:3">
      <c r="A7771" s="26" t="s">
        <v>10799</v>
      </c>
      <c r="B7771" s="26">
        <v>41912</v>
      </c>
      <c r="C7771" s="26">
        <v>502</v>
      </c>
    </row>
    <row r="7772" spans="1:3">
      <c r="A7772" s="26" t="s">
        <v>10800</v>
      </c>
      <c r="B7772" s="26">
        <v>41912</v>
      </c>
    </row>
    <row r="7773" spans="1:3">
      <c r="A7773" s="26" t="s">
        <v>10801</v>
      </c>
      <c r="B7773" s="26">
        <v>41912</v>
      </c>
    </row>
    <row r="7774" spans="1:3">
      <c r="A7774" s="26" t="s">
        <v>10802</v>
      </c>
      <c r="B7774" s="26">
        <v>41912</v>
      </c>
    </row>
    <row r="7775" spans="1:3">
      <c r="A7775" s="26" t="s">
        <v>10803</v>
      </c>
      <c r="B7775" s="26">
        <v>41912</v>
      </c>
    </row>
    <row r="7776" spans="1:3">
      <c r="A7776" s="26" t="s">
        <v>10804</v>
      </c>
      <c r="B7776" s="26">
        <v>41912</v>
      </c>
    </row>
    <row r="7777" spans="1:3">
      <c r="A7777" s="26" t="s">
        <v>10805</v>
      </c>
      <c r="B7777" s="26">
        <v>41912</v>
      </c>
    </row>
    <row r="7778" spans="1:3">
      <c r="A7778" s="26" t="s">
        <v>10806</v>
      </c>
      <c r="B7778" s="26">
        <v>41912</v>
      </c>
    </row>
    <row r="7779" spans="1:3">
      <c r="A7779" s="26" t="s">
        <v>10807</v>
      </c>
      <c r="B7779" s="26">
        <v>41912</v>
      </c>
    </row>
    <row r="7780" spans="1:3">
      <c r="A7780" s="26" t="s">
        <v>10808</v>
      </c>
      <c r="B7780" s="26">
        <v>41912</v>
      </c>
    </row>
    <row r="7781" spans="1:3">
      <c r="A7781" s="26" t="s">
        <v>10809</v>
      </c>
      <c r="B7781" s="26">
        <v>41912</v>
      </c>
    </row>
    <row r="7782" spans="1:3">
      <c r="A7782" s="26" t="s">
        <v>10810</v>
      </c>
      <c r="B7782" s="26">
        <v>41912</v>
      </c>
    </row>
    <row r="7783" spans="1:3">
      <c r="A7783" s="26" t="s">
        <v>10811</v>
      </c>
      <c r="B7783" s="26">
        <v>41912</v>
      </c>
    </row>
    <row r="7784" spans="1:3">
      <c r="A7784" s="26" t="s">
        <v>10812</v>
      </c>
      <c r="B7784" s="26">
        <v>41912</v>
      </c>
    </row>
    <row r="7785" spans="1:3">
      <c r="A7785" s="26" t="s">
        <v>10813</v>
      </c>
      <c r="B7785" s="26">
        <v>41912</v>
      </c>
    </row>
    <row r="7786" spans="1:3">
      <c r="A7786" s="26" t="s">
        <v>10814</v>
      </c>
      <c r="B7786" s="26">
        <v>41912</v>
      </c>
    </row>
    <row r="7787" spans="1:3">
      <c r="A7787" s="26" t="s">
        <v>10815</v>
      </c>
      <c r="B7787" s="26">
        <v>41912</v>
      </c>
    </row>
    <row r="7788" spans="1:3">
      <c r="A7788" s="26" t="s">
        <v>10816</v>
      </c>
      <c r="B7788" s="26">
        <v>41912</v>
      </c>
    </row>
    <row r="7789" spans="1:3">
      <c r="A7789" s="26" t="s">
        <v>10817</v>
      </c>
      <c r="B7789" s="26">
        <v>41912</v>
      </c>
      <c r="C7789" s="26">
        <v>256</v>
      </c>
    </row>
    <row r="7790" spans="1:3">
      <c r="A7790" s="26" t="s">
        <v>10818</v>
      </c>
      <c r="B7790" s="26">
        <v>41912</v>
      </c>
      <c r="C7790" s="26">
        <v>306</v>
      </c>
    </row>
    <row r="7791" spans="1:3">
      <c r="A7791" s="26" t="s">
        <v>10819</v>
      </c>
      <c r="B7791" s="26">
        <v>41912</v>
      </c>
      <c r="C7791" s="26">
        <v>256</v>
      </c>
    </row>
    <row r="7792" spans="1:3">
      <c r="A7792" s="26" t="s">
        <v>10820</v>
      </c>
      <c r="B7792" s="26">
        <v>41912</v>
      </c>
      <c r="C7792" s="26">
        <v>206</v>
      </c>
    </row>
    <row r="7793" spans="1:3">
      <c r="A7793" s="26" t="s">
        <v>10821</v>
      </c>
      <c r="B7793" s="26">
        <v>41912</v>
      </c>
    </row>
    <row r="7794" spans="1:3">
      <c r="A7794" s="26" t="s">
        <v>10822</v>
      </c>
      <c r="B7794" s="26">
        <v>41912</v>
      </c>
    </row>
    <row r="7795" spans="1:3">
      <c r="A7795" s="26" t="s">
        <v>10823</v>
      </c>
      <c r="B7795" s="26">
        <v>41912</v>
      </c>
    </row>
    <row r="7796" spans="1:3">
      <c r="A7796" s="26" t="s">
        <v>10824</v>
      </c>
      <c r="B7796" s="26">
        <v>41912</v>
      </c>
    </row>
    <row r="7797" spans="1:3">
      <c r="A7797" s="26" t="s">
        <v>10825</v>
      </c>
      <c r="B7797" s="26">
        <v>41912</v>
      </c>
    </row>
    <row r="7798" spans="1:3">
      <c r="A7798" s="26" t="s">
        <v>10826</v>
      </c>
      <c r="B7798" s="26">
        <v>41912</v>
      </c>
    </row>
    <row r="7799" spans="1:3">
      <c r="A7799" s="26" t="s">
        <v>10827</v>
      </c>
      <c r="B7799" s="26">
        <v>41912</v>
      </c>
      <c r="C7799" s="26">
        <v>34</v>
      </c>
    </row>
    <row r="7800" spans="1:3">
      <c r="A7800" s="26" t="s">
        <v>10828</v>
      </c>
      <c r="B7800" s="26">
        <v>41912</v>
      </c>
      <c r="C7800" s="26">
        <v>94</v>
      </c>
    </row>
    <row r="7801" spans="1:3">
      <c r="A7801" s="26" t="s">
        <v>10829</v>
      </c>
      <c r="B7801" s="26">
        <v>41912</v>
      </c>
      <c r="C7801" s="26">
        <v>90</v>
      </c>
    </row>
    <row r="7802" spans="1:3">
      <c r="A7802" s="26" t="s">
        <v>10830</v>
      </c>
      <c r="B7802" s="26">
        <v>41912</v>
      </c>
      <c r="C7802" s="26">
        <v>74</v>
      </c>
    </row>
    <row r="7803" spans="1:3">
      <c r="A7803" s="26" t="s">
        <v>10831</v>
      </c>
      <c r="B7803" s="26">
        <v>41912</v>
      </c>
    </row>
    <row r="7804" spans="1:3">
      <c r="A7804" s="26" t="s">
        <v>10832</v>
      </c>
      <c r="B7804" s="26">
        <v>41912</v>
      </c>
    </row>
    <row r="7805" spans="1:3">
      <c r="A7805" s="26" t="s">
        <v>10833</v>
      </c>
      <c r="B7805" s="26">
        <v>41912</v>
      </c>
    </row>
    <row r="7806" spans="1:3">
      <c r="A7806" s="26" t="s">
        <v>10834</v>
      </c>
      <c r="B7806" s="26">
        <v>41912</v>
      </c>
    </row>
    <row r="7807" spans="1:3">
      <c r="A7807" s="26" t="s">
        <v>10835</v>
      </c>
      <c r="B7807" s="26">
        <v>41912</v>
      </c>
    </row>
    <row r="7808" spans="1:3">
      <c r="A7808" s="26" t="s">
        <v>10836</v>
      </c>
      <c r="B7808" s="26">
        <v>41912</v>
      </c>
    </row>
    <row r="7809" spans="1:3">
      <c r="A7809" s="26" t="s">
        <v>10837</v>
      </c>
      <c r="B7809" s="26">
        <v>41912</v>
      </c>
    </row>
    <row r="7810" spans="1:3">
      <c r="A7810" s="26" t="s">
        <v>10838</v>
      </c>
      <c r="B7810" s="26">
        <v>41912</v>
      </c>
      <c r="C7810" s="26">
        <v>202</v>
      </c>
    </row>
    <row r="7811" spans="1:3">
      <c r="A7811" s="26" t="s">
        <v>10839</v>
      </c>
      <c r="B7811" s="26">
        <v>41912</v>
      </c>
      <c r="C7811" s="26">
        <v>256</v>
      </c>
    </row>
    <row r="7812" spans="1:3">
      <c r="A7812" s="26" t="s">
        <v>10840</v>
      </c>
      <c r="B7812" s="26">
        <v>41912</v>
      </c>
      <c r="C7812" s="26">
        <v>131</v>
      </c>
    </row>
    <row r="7813" spans="1:3">
      <c r="A7813" s="26" t="s">
        <v>10841</v>
      </c>
      <c r="B7813" s="26">
        <v>41912</v>
      </c>
      <c r="C7813" s="26">
        <v>119</v>
      </c>
    </row>
    <row r="7814" spans="1:3">
      <c r="A7814" s="26" t="s">
        <v>10842</v>
      </c>
      <c r="B7814" s="26">
        <v>41912</v>
      </c>
      <c r="C7814" s="26">
        <v>84</v>
      </c>
    </row>
    <row r="7815" spans="1:3">
      <c r="A7815" s="26" t="s">
        <v>10843</v>
      </c>
      <c r="B7815" s="26">
        <v>41912</v>
      </c>
    </row>
    <row r="7816" spans="1:3">
      <c r="A7816" s="26" t="s">
        <v>10844</v>
      </c>
      <c r="B7816" s="26">
        <v>41912</v>
      </c>
    </row>
    <row r="7817" spans="1:3">
      <c r="A7817" s="26" t="s">
        <v>10845</v>
      </c>
      <c r="B7817" s="26">
        <v>41912</v>
      </c>
    </row>
    <row r="7818" spans="1:3">
      <c r="A7818" s="26" t="s">
        <v>10846</v>
      </c>
      <c r="B7818" s="26">
        <v>41912</v>
      </c>
    </row>
    <row r="7819" spans="1:3">
      <c r="A7819" s="26" t="s">
        <v>10847</v>
      </c>
      <c r="B7819" s="26">
        <v>41912</v>
      </c>
    </row>
    <row r="7820" spans="1:3">
      <c r="A7820" s="26" t="s">
        <v>10848</v>
      </c>
      <c r="B7820" s="26">
        <v>41912</v>
      </c>
    </row>
    <row r="7821" spans="1:3">
      <c r="A7821" s="26" t="s">
        <v>10849</v>
      </c>
      <c r="B7821" s="26">
        <v>41912</v>
      </c>
      <c r="C7821" s="26">
        <v>47</v>
      </c>
    </row>
    <row r="7822" spans="1:3">
      <c r="A7822" s="26" t="s">
        <v>10850</v>
      </c>
      <c r="B7822" s="26">
        <v>41912</v>
      </c>
      <c r="C7822" s="26">
        <v>54</v>
      </c>
    </row>
    <row r="7823" spans="1:3">
      <c r="A7823" s="26" t="s">
        <v>10851</v>
      </c>
      <c r="B7823" s="26">
        <v>41912</v>
      </c>
      <c r="C7823" s="26">
        <v>74</v>
      </c>
    </row>
    <row r="7824" spans="1:3">
      <c r="A7824" s="26" t="s">
        <v>10852</v>
      </c>
      <c r="B7824" s="26">
        <v>41912</v>
      </c>
      <c r="C7824" s="26">
        <v>50</v>
      </c>
    </row>
    <row r="7825" spans="1:3">
      <c r="A7825" s="26" t="s">
        <v>10853</v>
      </c>
      <c r="B7825" s="26">
        <v>41912</v>
      </c>
      <c r="C7825" s="26">
        <v>30</v>
      </c>
    </row>
    <row r="7826" spans="1:3">
      <c r="A7826" s="26" t="s">
        <v>10854</v>
      </c>
      <c r="B7826" s="26">
        <v>41912</v>
      </c>
    </row>
    <row r="7827" spans="1:3">
      <c r="A7827" s="26" t="s">
        <v>10855</v>
      </c>
      <c r="B7827" s="26">
        <v>41912</v>
      </c>
    </row>
    <row r="7828" spans="1:3">
      <c r="A7828" s="26" t="s">
        <v>10856</v>
      </c>
      <c r="B7828" s="26">
        <v>41912</v>
      </c>
    </row>
    <row r="7829" spans="1:3">
      <c r="A7829" s="26" t="s">
        <v>10857</v>
      </c>
      <c r="B7829" s="26">
        <v>41912</v>
      </c>
    </row>
    <row r="7830" spans="1:3">
      <c r="A7830" s="26" t="s">
        <v>10858</v>
      </c>
      <c r="B7830" s="26">
        <v>41912</v>
      </c>
    </row>
    <row r="7831" spans="1:3">
      <c r="A7831" s="26" t="s">
        <v>10859</v>
      </c>
      <c r="B7831" s="26">
        <v>41912</v>
      </c>
    </row>
    <row r="7832" spans="1:3">
      <c r="A7832" s="26" t="s">
        <v>10860</v>
      </c>
      <c r="B7832" s="26">
        <v>41912</v>
      </c>
      <c r="C7832" s="26">
        <v>99</v>
      </c>
    </row>
    <row r="7833" spans="1:3">
      <c r="A7833" s="26" t="s">
        <v>10861</v>
      </c>
      <c r="B7833" s="26">
        <v>41912</v>
      </c>
      <c r="C7833" s="26">
        <v>293</v>
      </c>
    </row>
    <row r="7834" spans="1:3">
      <c r="A7834" s="26" t="s">
        <v>10862</v>
      </c>
      <c r="B7834" s="26">
        <v>41912</v>
      </c>
      <c r="C7834" s="26">
        <v>128</v>
      </c>
    </row>
    <row r="7835" spans="1:3">
      <c r="A7835" s="26" t="s">
        <v>10863</v>
      </c>
      <c r="B7835" s="26">
        <v>41912</v>
      </c>
      <c r="C7835" s="26">
        <v>192</v>
      </c>
    </row>
    <row r="7836" spans="1:3">
      <c r="A7836" s="26" t="s">
        <v>10864</v>
      </c>
      <c r="B7836" s="26">
        <v>41912</v>
      </c>
      <c r="C7836" s="26">
        <v>141</v>
      </c>
    </row>
    <row r="7837" spans="1:3">
      <c r="A7837" s="26" t="s">
        <v>10865</v>
      </c>
      <c r="B7837" s="26">
        <v>41912</v>
      </c>
    </row>
    <row r="7838" spans="1:3">
      <c r="A7838" s="26" t="s">
        <v>10866</v>
      </c>
      <c r="B7838" s="26">
        <v>41912</v>
      </c>
    </row>
    <row r="7839" spans="1:3">
      <c r="A7839" s="26" t="s">
        <v>10867</v>
      </c>
      <c r="B7839" s="26">
        <v>41912</v>
      </c>
    </row>
    <row r="7840" spans="1:3">
      <c r="A7840" s="26" t="s">
        <v>10868</v>
      </c>
      <c r="B7840" s="26">
        <v>41912</v>
      </c>
    </row>
    <row r="7841" spans="1:3">
      <c r="A7841" s="26" t="s">
        <v>10869</v>
      </c>
      <c r="B7841" s="26">
        <v>41912</v>
      </c>
    </row>
    <row r="7842" spans="1:3">
      <c r="A7842" s="26" t="s">
        <v>10870</v>
      </c>
      <c r="B7842" s="26">
        <v>41912</v>
      </c>
    </row>
    <row r="7843" spans="1:3">
      <c r="A7843" s="26" t="s">
        <v>10871</v>
      </c>
      <c r="B7843" s="26">
        <v>41912</v>
      </c>
    </row>
    <row r="7844" spans="1:3">
      <c r="A7844" s="26" t="s">
        <v>10872</v>
      </c>
      <c r="B7844" s="26">
        <v>41912</v>
      </c>
      <c r="C7844" s="26">
        <v>251</v>
      </c>
    </row>
    <row r="7845" spans="1:3">
      <c r="A7845" s="26" t="s">
        <v>10873</v>
      </c>
      <c r="B7845" s="26">
        <v>41912</v>
      </c>
      <c r="C7845" s="26">
        <v>33</v>
      </c>
    </row>
    <row r="7846" spans="1:3">
      <c r="A7846" s="26" t="s">
        <v>10874</v>
      </c>
      <c r="B7846" s="26">
        <v>41912</v>
      </c>
      <c r="C7846" s="26">
        <v>253</v>
      </c>
    </row>
    <row r="7847" spans="1:3">
      <c r="A7847" s="26" t="s">
        <v>10875</v>
      </c>
      <c r="B7847" s="26">
        <v>41912</v>
      </c>
      <c r="C7847" s="26">
        <v>158</v>
      </c>
    </row>
    <row r="7848" spans="1:3">
      <c r="A7848" s="26" t="s">
        <v>10876</v>
      </c>
      <c r="B7848" s="26">
        <v>41912</v>
      </c>
    </row>
    <row r="7849" spans="1:3">
      <c r="A7849" s="26" t="s">
        <v>10877</v>
      </c>
      <c r="B7849" s="26">
        <v>41912</v>
      </c>
    </row>
    <row r="7850" spans="1:3">
      <c r="A7850" s="26" t="s">
        <v>10878</v>
      </c>
      <c r="B7850" s="26">
        <v>41912</v>
      </c>
    </row>
    <row r="7851" spans="1:3">
      <c r="A7851" s="26" t="s">
        <v>10879</v>
      </c>
      <c r="B7851" s="26">
        <v>41912</v>
      </c>
    </row>
    <row r="7852" spans="1:3">
      <c r="A7852" s="26" t="s">
        <v>10880</v>
      </c>
      <c r="B7852" s="26">
        <v>41912</v>
      </c>
    </row>
    <row r="7853" spans="1:3">
      <c r="A7853" s="26" t="s">
        <v>10881</v>
      </c>
      <c r="B7853" s="26">
        <v>41912</v>
      </c>
    </row>
    <row r="7854" spans="1:3">
      <c r="A7854" s="26" t="s">
        <v>10882</v>
      </c>
      <c r="B7854" s="26">
        <v>41912</v>
      </c>
    </row>
    <row r="7855" spans="1:3">
      <c r="A7855" s="26" t="s">
        <v>10883</v>
      </c>
      <c r="B7855" s="26">
        <v>41912</v>
      </c>
      <c r="C7855" s="26">
        <v>21</v>
      </c>
    </row>
    <row r="7856" spans="1:3">
      <c r="A7856" s="26" t="s">
        <v>10884</v>
      </c>
      <c r="B7856" s="26">
        <v>41912</v>
      </c>
      <c r="C7856" s="26">
        <v>17</v>
      </c>
    </row>
    <row r="7857" spans="1:3">
      <c r="A7857" s="26" t="s">
        <v>10885</v>
      </c>
      <c r="B7857" s="26">
        <v>41912</v>
      </c>
      <c r="C7857" s="26">
        <v>9</v>
      </c>
    </row>
    <row r="7858" spans="1:3">
      <c r="A7858" s="26" t="s">
        <v>10886</v>
      </c>
      <c r="B7858" s="26">
        <v>41912</v>
      </c>
      <c r="C7858" s="26">
        <v>136</v>
      </c>
    </row>
    <row r="7859" spans="1:3">
      <c r="A7859" s="26" t="s">
        <v>10887</v>
      </c>
      <c r="B7859" s="26">
        <v>41912</v>
      </c>
      <c r="C7859" s="26">
        <v>1995</v>
      </c>
    </row>
    <row r="7860" spans="1:3">
      <c r="A7860" s="26" t="s">
        <v>10888</v>
      </c>
      <c r="B7860" s="26">
        <v>41912</v>
      </c>
    </row>
    <row r="7861" spans="1:3">
      <c r="A7861" s="26" t="s">
        <v>10889</v>
      </c>
      <c r="B7861" s="26">
        <v>41912</v>
      </c>
    </row>
    <row r="7862" spans="1:3">
      <c r="A7862" s="26" t="s">
        <v>10890</v>
      </c>
      <c r="B7862" s="26">
        <v>41912</v>
      </c>
    </row>
    <row r="7863" spans="1:3">
      <c r="A7863" s="26" t="s">
        <v>10891</v>
      </c>
      <c r="B7863" s="26">
        <v>41912</v>
      </c>
    </row>
    <row r="7864" spans="1:3">
      <c r="A7864" s="26" t="s">
        <v>10892</v>
      </c>
      <c r="B7864" s="26">
        <v>41912</v>
      </c>
    </row>
    <row r="7865" spans="1:3">
      <c r="A7865" s="26" t="s">
        <v>10893</v>
      </c>
      <c r="B7865" s="26">
        <v>41912</v>
      </c>
    </row>
    <row r="7866" spans="1:3">
      <c r="A7866" s="26" t="s">
        <v>10894</v>
      </c>
      <c r="B7866" s="26">
        <v>41912</v>
      </c>
    </row>
    <row r="7867" spans="1:3">
      <c r="A7867" s="26" t="s">
        <v>10895</v>
      </c>
      <c r="B7867" s="26">
        <v>41912</v>
      </c>
    </row>
    <row r="7868" spans="1:3">
      <c r="A7868" s="26" t="s">
        <v>10896</v>
      </c>
      <c r="B7868" s="26">
        <v>41912</v>
      </c>
    </row>
    <row r="7869" spans="1:3">
      <c r="A7869" s="26" t="s">
        <v>10897</v>
      </c>
      <c r="B7869" s="26">
        <v>41912</v>
      </c>
    </row>
    <row r="7870" spans="1:3">
      <c r="A7870" s="26" t="s">
        <v>10898</v>
      </c>
      <c r="B7870" s="26">
        <v>41912</v>
      </c>
      <c r="C7870" s="26">
        <v>999</v>
      </c>
    </row>
    <row r="7871" spans="1:3">
      <c r="A7871" s="26" t="s">
        <v>10899</v>
      </c>
      <c r="B7871" s="26">
        <v>41912</v>
      </c>
    </row>
    <row r="7872" spans="1:3">
      <c r="A7872" s="26" t="s">
        <v>10900</v>
      </c>
      <c r="B7872" s="26">
        <v>41912</v>
      </c>
    </row>
    <row r="7873" spans="1:3">
      <c r="A7873" s="26" t="s">
        <v>10901</v>
      </c>
      <c r="B7873" s="26">
        <v>41912</v>
      </c>
    </row>
    <row r="7874" spans="1:3">
      <c r="A7874" s="26" t="s">
        <v>10902</v>
      </c>
      <c r="B7874" s="26">
        <v>41912</v>
      </c>
    </row>
    <row r="7875" spans="1:3">
      <c r="A7875" s="26" t="s">
        <v>10903</v>
      </c>
      <c r="B7875" s="26">
        <v>41912</v>
      </c>
    </row>
    <row r="7876" spans="1:3">
      <c r="A7876" s="26" t="s">
        <v>10904</v>
      </c>
      <c r="B7876" s="26">
        <v>41912</v>
      </c>
    </row>
    <row r="7877" spans="1:3">
      <c r="A7877" s="26" t="s">
        <v>10905</v>
      </c>
      <c r="B7877" s="26">
        <v>41912</v>
      </c>
    </row>
    <row r="7878" spans="1:3">
      <c r="A7878" s="26" t="s">
        <v>10906</v>
      </c>
      <c r="B7878" s="26">
        <v>41912</v>
      </c>
    </row>
    <row r="7879" spans="1:3">
      <c r="A7879" s="26" t="s">
        <v>10907</v>
      </c>
      <c r="B7879" s="26">
        <v>41912</v>
      </c>
    </row>
    <row r="7880" spans="1:3">
      <c r="A7880" s="26" t="s">
        <v>10908</v>
      </c>
      <c r="B7880" s="26">
        <v>41912</v>
      </c>
    </row>
    <row r="7881" spans="1:3">
      <c r="A7881" s="26" t="s">
        <v>10909</v>
      </c>
      <c r="B7881" s="26">
        <v>41912</v>
      </c>
      <c r="C7881" s="26">
        <v>1499</v>
      </c>
    </row>
    <row r="7882" spans="1:3">
      <c r="A7882" s="26" t="s">
        <v>10910</v>
      </c>
      <c r="B7882" s="26">
        <v>41912</v>
      </c>
    </row>
    <row r="7883" spans="1:3">
      <c r="A7883" s="26" t="s">
        <v>10911</v>
      </c>
      <c r="B7883" s="26">
        <v>41912</v>
      </c>
    </row>
    <row r="7884" spans="1:3">
      <c r="A7884" s="26" t="s">
        <v>10912</v>
      </c>
      <c r="B7884" s="26">
        <v>41912</v>
      </c>
    </row>
    <row r="7885" spans="1:3">
      <c r="A7885" s="26" t="s">
        <v>10913</v>
      </c>
      <c r="B7885" s="26">
        <v>41912</v>
      </c>
    </row>
    <row r="7886" spans="1:3">
      <c r="A7886" s="26" t="s">
        <v>10914</v>
      </c>
      <c r="B7886" s="26">
        <v>41912</v>
      </c>
    </row>
    <row r="7887" spans="1:3">
      <c r="A7887" s="26" t="s">
        <v>10915</v>
      </c>
      <c r="B7887" s="26">
        <v>41912</v>
      </c>
    </row>
    <row r="7888" spans="1:3">
      <c r="A7888" s="26" t="s">
        <v>10916</v>
      </c>
      <c r="B7888" s="26">
        <v>41912</v>
      </c>
    </row>
    <row r="7889" spans="1:3">
      <c r="A7889" s="26" t="s">
        <v>10917</v>
      </c>
      <c r="B7889" s="26">
        <v>41912</v>
      </c>
    </row>
    <row r="7890" spans="1:3">
      <c r="A7890" s="26" t="s">
        <v>10918</v>
      </c>
      <c r="B7890" s="26">
        <v>41912</v>
      </c>
    </row>
    <row r="7891" spans="1:3">
      <c r="A7891" s="26" t="s">
        <v>10919</v>
      </c>
      <c r="B7891" s="26">
        <v>41912</v>
      </c>
    </row>
    <row r="7892" spans="1:3">
      <c r="A7892" s="26" t="s">
        <v>10920</v>
      </c>
      <c r="B7892" s="26">
        <v>41912</v>
      </c>
      <c r="C7892" s="26">
        <v>996</v>
      </c>
    </row>
    <row r="7893" spans="1:3">
      <c r="A7893" s="26" t="s">
        <v>10921</v>
      </c>
      <c r="B7893" s="26">
        <v>41912</v>
      </c>
    </row>
    <row r="7894" spans="1:3">
      <c r="A7894" s="26" t="s">
        <v>10922</v>
      </c>
      <c r="B7894" s="26">
        <v>41912</v>
      </c>
    </row>
    <row r="7895" spans="1:3">
      <c r="A7895" s="26" t="s">
        <v>10923</v>
      </c>
      <c r="B7895" s="26">
        <v>41912</v>
      </c>
    </row>
    <row r="7896" spans="1:3">
      <c r="A7896" s="26" t="s">
        <v>10924</v>
      </c>
      <c r="B7896" s="26">
        <v>41912</v>
      </c>
    </row>
    <row r="7897" spans="1:3">
      <c r="A7897" s="26" t="s">
        <v>10925</v>
      </c>
      <c r="B7897" s="26">
        <v>41912</v>
      </c>
    </row>
    <row r="7898" spans="1:3">
      <c r="A7898" s="26" t="s">
        <v>10926</v>
      </c>
      <c r="B7898" s="26">
        <v>41912</v>
      </c>
    </row>
    <row r="7899" spans="1:3">
      <c r="A7899" s="26" t="s">
        <v>10927</v>
      </c>
      <c r="B7899" s="26">
        <v>41912</v>
      </c>
    </row>
    <row r="7900" spans="1:3">
      <c r="A7900" s="26" t="s">
        <v>10928</v>
      </c>
      <c r="B7900" s="26">
        <v>41912</v>
      </c>
    </row>
    <row r="7901" spans="1:3">
      <c r="A7901" s="26" t="s">
        <v>10929</v>
      </c>
      <c r="B7901" s="26">
        <v>41912</v>
      </c>
    </row>
    <row r="7902" spans="1:3">
      <c r="A7902" s="26" t="s">
        <v>10930</v>
      </c>
      <c r="B7902" s="26">
        <v>41912</v>
      </c>
    </row>
    <row r="7903" spans="1:3">
      <c r="A7903" s="26" t="s">
        <v>10931</v>
      </c>
      <c r="B7903" s="26">
        <v>41913</v>
      </c>
    </row>
    <row r="7904" spans="1:3">
      <c r="A7904" s="26" t="s">
        <v>10932</v>
      </c>
      <c r="B7904" s="26">
        <v>41913</v>
      </c>
    </row>
    <row r="7905" spans="1:3">
      <c r="A7905" s="26" t="s">
        <v>10933</v>
      </c>
      <c r="B7905" s="26">
        <v>41913</v>
      </c>
      <c r="C7905" s="26">
        <v>112</v>
      </c>
    </row>
    <row r="7906" spans="1:3">
      <c r="A7906" s="26" t="s">
        <v>10934</v>
      </c>
      <c r="B7906" s="26">
        <v>41913</v>
      </c>
      <c r="C7906" s="26">
        <v>50</v>
      </c>
    </row>
    <row r="7907" spans="1:3">
      <c r="A7907" s="26" t="s">
        <v>10935</v>
      </c>
      <c r="B7907" s="26">
        <v>41913</v>
      </c>
    </row>
    <row r="7908" spans="1:3">
      <c r="A7908" s="26" t="s">
        <v>10936</v>
      </c>
      <c r="B7908" s="26">
        <v>41913</v>
      </c>
    </row>
    <row r="7909" spans="1:3">
      <c r="A7909" s="26" t="s">
        <v>10937</v>
      </c>
      <c r="B7909" s="26">
        <v>41913</v>
      </c>
    </row>
    <row r="7910" spans="1:3">
      <c r="A7910" s="26" t="s">
        <v>10938</v>
      </c>
      <c r="B7910" s="26">
        <v>41913</v>
      </c>
    </row>
    <row r="7911" spans="1:3">
      <c r="A7911" s="26" t="s">
        <v>10939</v>
      </c>
      <c r="B7911" s="26">
        <v>41913</v>
      </c>
    </row>
    <row r="7912" spans="1:3">
      <c r="A7912" s="26" t="s">
        <v>10940</v>
      </c>
      <c r="B7912" s="26">
        <v>41913</v>
      </c>
    </row>
    <row r="7913" spans="1:3">
      <c r="A7913" s="26" t="s">
        <v>10941</v>
      </c>
      <c r="B7913" s="26">
        <v>41913</v>
      </c>
    </row>
    <row r="7914" spans="1:3">
      <c r="A7914" s="26" t="s">
        <v>10942</v>
      </c>
      <c r="B7914" s="26">
        <v>41913</v>
      </c>
    </row>
    <row r="7915" spans="1:3">
      <c r="A7915" s="26" t="s">
        <v>10943</v>
      </c>
      <c r="B7915" s="26">
        <v>41913</v>
      </c>
    </row>
    <row r="7916" spans="1:3">
      <c r="A7916" s="26" t="s">
        <v>10944</v>
      </c>
      <c r="B7916" s="26">
        <v>41913</v>
      </c>
      <c r="C7916" s="26">
        <v>139</v>
      </c>
    </row>
    <row r="7917" spans="1:3">
      <c r="A7917" s="26" t="s">
        <v>10945</v>
      </c>
      <c r="B7917" s="26">
        <v>41913</v>
      </c>
    </row>
    <row r="7918" spans="1:3">
      <c r="A7918" s="26" t="s">
        <v>10946</v>
      </c>
      <c r="B7918" s="26">
        <v>41913</v>
      </c>
    </row>
    <row r="7919" spans="1:3">
      <c r="A7919" s="26" t="s">
        <v>10947</v>
      </c>
      <c r="B7919" s="26">
        <v>41913</v>
      </c>
    </row>
    <row r="7920" spans="1:3">
      <c r="A7920" s="26" t="s">
        <v>10948</v>
      </c>
      <c r="B7920" s="26">
        <v>41913</v>
      </c>
    </row>
    <row r="7921" spans="1:3">
      <c r="A7921" s="26" t="s">
        <v>10949</v>
      </c>
      <c r="B7921" s="26">
        <v>41913</v>
      </c>
    </row>
    <row r="7922" spans="1:3">
      <c r="A7922" s="26" t="s">
        <v>10950</v>
      </c>
      <c r="B7922" s="26">
        <v>41913</v>
      </c>
    </row>
    <row r="7923" spans="1:3">
      <c r="A7923" s="26" t="s">
        <v>10951</v>
      </c>
      <c r="B7923" s="26">
        <v>41913</v>
      </c>
    </row>
    <row r="7924" spans="1:3">
      <c r="A7924" s="26" t="s">
        <v>10952</v>
      </c>
      <c r="B7924" s="26">
        <v>41913</v>
      </c>
    </row>
    <row r="7925" spans="1:3">
      <c r="A7925" s="26" t="s">
        <v>10953</v>
      </c>
      <c r="B7925" s="26">
        <v>41913</v>
      </c>
    </row>
    <row r="7926" spans="1:3">
      <c r="A7926" s="26" t="s">
        <v>10954</v>
      </c>
      <c r="B7926" s="26">
        <v>41913</v>
      </c>
    </row>
    <row r="7927" spans="1:3">
      <c r="A7927" s="26" t="s">
        <v>10955</v>
      </c>
      <c r="B7927" s="26">
        <v>41913</v>
      </c>
      <c r="C7927" s="26">
        <v>404</v>
      </c>
    </row>
    <row r="7928" spans="1:3">
      <c r="A7928" s="26" t="s">
        <v>10956</v>
      </c>
      <c r="B7928" s="26">
        <v>41913</v>
      </c>
      <c r="C7928" s="26">
        <v>193</v>
      </c>
    </row>
    <row r="7929" spans="1:3">
      <c r="A7929" s="26" t="s">
        <v>10957</v>
      </c>
      <c r="B7929" s="26">
        <v>41913</v>
      </c>
    </row>
    <row r="7930" spans="1:3">
      <c r="A7930" s="26" t="s">
        <v>10958</v>
      </c>
      <c r="B7930" s="26">
        <v>41913</v>
      </c>
    </row>
    <row r="7931" spans="1:3">
      <c r="A7931" s="26" t="s">
        <v>10959</v>
      </c>
      <c r="B7931" s="26">
        <v>41913</v>
      </c>
    </row>
    <row r="7932" spans="1:3">
      <c r="A7932" s="26" t="s">
        <v>10960</v>
      </c>
      <c r="B7932" s="26">
        <v>41913</v>
      </c>
    </row>
    <row r="7933" spans="1:3">
      <c r="A7933" s="26" t="s">
        <v>10961</v>
      </c>
      <c r="B7933" s="26">
        <v>41913</v>
      </c>
    </row>
    <row r="7934" spans="1:3">
      <c r="A7934" s="26" t="s">
        <v>10962</v>
      </c>
      <c r="B7934" s="26">
        <v>41913</v>
      </c>
    </row>
    <row r="7935" spans="1:3">
      <c r="A7935" s="26" t="s">
        <v>10963</v>
      </c>
      <c r="B7935" s="26">
        <v>41913</v>
      </c>
    </row>
    <row r="7936" spans="1:3">
      <c r="A7936" s="26" t="s">
        <v>10964</v>
      </c>
      <c r="B7936" s="26">
        <v>41913</v>
      </c>
    </row>
    <row r="7937" spans="1:3">
      <c r="A7937" s="26" t="s">
        <v>10965</v>
      </c>
      <c r="B7937" s="26">
        <v>41913</v>
      </c>
    </row>
    <row r="7938" spans="1:3">
      <c r="A7938" s="26" t="s">
        <v>10966</v>
      </c>
      <c r="B7938" s="26">
        <v>41913</v>
      </c>
      <c r="C7938" s="26">
        <v>400</v>
      </c>
    </row>
    <row r="7939" spans="1:3">
      <c r="A7939" s="26" t="s">
        <v>10967</v>
      </c>
      <c r="B7939" s="26">
        <v>41913</v>
      </c>
      <c r="C7939" s="26">
        <v>200</v>
      </c>
    </row>
    <row r="7940" spans="1:3">
      <c r="A7940" s="26" t="s">
        <v>10968</v>
      </c>
      <c r="B7940" s="26">
        <v>41913</v>
      </c>
    </row>
    <row r="7941" spans="1:3">
      <c r="A7941" s="26" t="s">
        <v>10969</v>
      </c>
      <c r="B7941" s="26">
        <v>41913</v>
      </c>
    </row>
    <row r="7942" spans="1:3">
      <c r="A7942" s="26" t="s">
        <v>10970</v>
      </c>
      <c r="B7942" s="26">
        <v>41913</v>
      </c>
    </row>
    <row r="7943" spans="1:3">
      <c r="A7943" s="26" t="s">
        <v>10971</v>
      </c>
      <c r="B7943" s="26">
        <v>41913</v>
      </c>
    </row>
    <row r="7944" spans="1:3">
      <c r="A7944" s="26" t="s">
        <v>10972</v>
      </c>
      <c r="B7944" s="26">
        <v>41913</v>
      </c>
    </row>
    <row r="7945" spans="1:3">
      <c r="A7945" s="26" t="s">
        <v>10973</v>
      </c>
      <c r="B7945" s="26">
        <v>41913</v>
      </c>
    </row>
    <row r="7946" spans="1:3">
      <c r="A7946" s="26" t="s">
        <v>10974</v>
      </c>
      <c r="B7946" s="26">
        <v>41913</v>
      </c>
    </row>
    <row r="7947" spans="1:3">
      <c r="A7947" s="26" t="s">
        <v>10975</v>
      </c>
      <c r="B7947" s="26">
        <v>41913</v>
      </c>
      <c r="C7947" s="26">
        <v>500</v>
      </c>
    </row>
    <row r="7948" spans="1:3">
      <c r="A7948" s="26" t="s">
        <v>10976</v>
      </c>
      <c r="B7948" s="26">
        <v>41913</v>
      </c>
    </row>
    <row r="7949" spans="1:3">
      <c r="A7949" s="26" t="s">
        <v>10977</v>
      </c>
      <c r="B7949" s="26">
        <v>41913</v>
      </c>
    </row>
    <row r="7950" spans="1:3">
      <c r="A7950" s="26" t="s">
        <v>10978</v>
      </c>
      <c r="B7950" s="26">
        <v>41913</v>
      </c>
    </row>
    <row r="7951" spans="1:3">
      <c r="A7951" s="26" t="s">
        <v>10979</v>
      </c>
      <c r="B7951" s="26">
        <v>41913</v>
      </c>
    </row>
    <row r="7952" spans="1:3">
      <c r="A7952" s="26" t="s">
        <v>10980</v>
      </c>
      <c r="B7952" s="26">
        <v>41913</v>
      </c>
    </row>
    <row r="7953" spans="1:3">
      <c r="A7953" s="26" t="s">
        <v>10981</v>
      </c>
      <c r="B7953" s="26">
        <v>41913</v>
      </c>
    </row>
    <row r="7954" spans="1:3">
      <c r="A7954" s="26" t="s">
        <v>10982</v>
      </c>
      <c r="B7954" s="26">
        <v>41913</v>
      </c>
    </row>
    <row r="7955" spans="1:3">
      <c r="A7955" s="26" t="s">
        <v>10983</v>
      </c>
      <c r="B7955" s="26">
        <v>41913</v>
      </c>
    </row>
    <row r="7956" spans="1:3">
      <c r="A7956" s="26" t="s">
        <v>10984</v>
      </c>
      <c r="B7956" s="26">
        <v>41913</v>
      </c>
    </row>
    <row r="7957" spans="1:3">
      <c r="A7957" s="26" t="s">
        <v>10985</v>
      </c>
      <c r="B7957" s="26">
        <v>41913</v>
      </c>
    </row>
    <row r="7958" spans="1:3">
      <c r="A7958" s="26" t="s">
        <v>10986</v>
      </c>
      <c r="B7958" s="26">
        <v>41913</v>
      </c>
      <c r="C7958" s="26">
        <v>518</v>
      </c>
    </row>
    <row r="7959" spans="1:3">
      <c r="A7959" s="26" t="s">
        <v>10987</v>
      </c>
      <c r="B7959" s="26">
        <v>41913</v>
      </c>
    </row>
    <row r="7960" spans="1:3">
      <c r="A7960" s="26" t="s">
        <v>10988</v>
      </c>
      <c r="B7960" s="26">
        <v>41913</v>
      </c>
    </row>
    <row r="7961" spans="1:3">
      <c r="A7961" s="26" t="s">
        <v>10989</v>
      </c>
      <c r="B7961" s="26">
        <v>41913</v>
      </c>
    </row>
    <row r="7962" spans="1:3">
      <c r="A7962" s="26" t="s">
        <v>10990</v>
      </c>
      <c r="B7962" s="26">
        <v>41913</v>
      </c>
    </row>
    <row r="7963" spans="1:3">
      <c r="A7963" s="26" t="s">
        <v>10991</v>
      </c>
      <c r="B7963" s="26">
        <v>41913</v>
      </c>
    </row>
    <row r="7964" spans="1:3">
      <c r="A7964" s="26" t="s">
        <v>10992</v>
      </c>
      <c r="B7964" s="26">
        <v>41913</v>
      </c>
    </row>
    <row r="7965" spans="1:3">
      <c r="A7965" s="26" t="s">
        <v>10993</v>
      </c>
      <c r="B7965" s="26">
        <v>41913</v>
      </c>
    </row>
    <row r="7966" spans="1:3">
      <c r="A7966" s="26" t="s">
        <v>10994</v>
      </c>
      <c r="B7966" s="26">
        <v>41913</v>
      </c>
    </row>
    <row r="7967" spans="1:3">
      <c r="A7967" s="26" t="s">
        <v>10995</v>
      </c>
      <c r="B7967" s="26">
        <v>41913</v>
      </c>
    </row>
    <row r="7968" spans="1:3">
      <c r="A7968" s="26" t="s">
        <v>10996</v>
      </c>
      <c r="B7968" s="26">
        <v>41913</v>
      </c>
    </row>
    <row r="7969" spans="1:3">
      <c r="A7969" s="26" t="s">
        <v>10997</v>
      </c>
      <c r="B7969" s="26">
        <v>41913</v>
      </c>
      <c r="C7969" s="26">
        <v>100</v>
      </c>
    </row>
    <row r="7970" spans="1:3">
      <c r="A7970" s="26" t="s">
        <v>10998</v>
      </c>
      <c r="B7970" s="26">
        <v>41913</v>
      </c>
    </row>
    <row r="7971" spans="1:3">
      <c r="A7971" s="26" t="s">
        <v>10999</v>
      </c>
      <c r="B7971" s="26">
        <v>41913</v>
      </c>
    </row>
    <row r="7972" spans="1:3">
      <c r="A7972" s="26" t="s">
        <v>11000</v>
      </c>
      <c r="B7972" s="26">
        <v>41913</v>
      </c>
    </row>
    <row r="7973" spans="1:3">
      <c r="A7973" s="26" t="s">
        <v>11001</v>
      </c>
      <c r="B7973" s="26">
        <v>41913</v>
      </c>
    </row>
    <row r="7974" spans="1:3">
      <c r="A7974" s="26" t="s">
        <v>11002</v>
      </c>
      <c r="B7974" s="26">
        <v>41913</v>
      </c>
    </row>
    <row r="7975" spans="1:3">
      <c r="A7975" s="26" t="s">
        <v>11003</v>
      </c>
      <c r="B7975" s="26">
        <v>41913</v>
      </c>
    </row>
    <row r="7976" spans="1:3">
      <c r="A7976" s="26" t="s">
        <v>11004</v>
      </c>
      <c r="B7976" s="26">
        <v>41913</v>
      </c>
    </row>
    <row r="7977" spans="1:3">
      <c r="A7977" s="26" t="s">
        <v>11005</v>
      </c>
      <c r="B7977" s="26">
        <v>41913</v>
      </c>
    </row>
    <row r="7978" spans="1:3">
      <c r="A7978" s="26" t="s">
        <v>11006</v>
      </c>
      <c r="B7978" s="26">
        <v>41913</v>
      </c>
    </row>
    <row r="7979" spans="1:3">
      <c r="A7979" s="26" t="s">
        <v>11007</v>
      </c>
      <c r="B7979" s="26">
        <v>41913</v>
      </c>
    </row>
    <row r="7980" spans="1:3">
      <c r="A7980" s="26" t="s">
        <v>11008</v>
      </c>
      <c r="B7980" s="26">
        <v>41913</v>
      </c>
      <c r="C7980" s="26">
        <v>100</v>
      </c>
    </row>
    <row r="7981" spans="1:3">
      <c r="A7981" s="26" t="s">
        <v>11009</v>
      </c>
      <c r="B7981" s="26">
        <v>41913</v>
      </c>
    </row>
    <row r="7982" spans="1:3">
      <c r="A7982" s="26" t="s">
        <v>11010</v>
      </c>
      <c r="B7982" s="26">
        <v>41913</v>
      </c>
    </row>
    <row r="7983" spans="1:3">
      <c r="A7983" s="26" t="s">
        <v>11011</v>
      </c>
      <c r="B7983" s="26">
        <v>41913</v>
      </c>
    </row>
    <row r="7984" spans="1:3">
      <c r="A7984" s="26" t="s">
        <v>11012</v>
      </c>
      <c r="B7984" s="26">
        <v>41913</v>
      </c>
    </row>
    <row r="7985" spans="1:3">
      <c r="A7985" s="26" t="s">
        <v>11013</v>
      </c>
      <c r="B7985" s="26">
        <v>41913</v>
      </c>
    </row>
    <row r="7986" spans="1:3">
      <c r="A7986" s="26" t="s">
        <v>11014</v>
      </c>
      <c r="B7986" s="26">
        <v>41913</v>
      </c>
    </row>
    <row r="7987" spans="1:3">
      <c r="A7987" s="26" t="s">
        <v>11015</v>
      </c>
      <c r="B7987" s="26">
        <v>41913</v>
      </c>
    </row>
    <row r="7988" spans="1:3">
      <c r="A7988" s="26" t="s">
        <v>11016</v>
      </c>
      <c r="B7988" s="26">
        <v>41913</v>
      </c>
    </row>
    <row r="7989" spans="1:3">
      <c r="A7989" s="26" t="s">
        <v>11017</v>
      </c>
      <c r="B7989" s="26">
        <v>41913</v>
      </c>
    </row>
    <row r="7990" spans="1:3">
      <c r="A7990" s="26" t="s">
        <v>11018</v>
      </c>
      <c r="B7990" s="26">
        <v>41913</v>
      </c>
    </row>
    <row r="7991" spans="1:3">
      <c r="A7991" s="26" t="s">
        <v>11019</v>
      </c>
      <c r="B7991" s="26">
        <v>41913</v>
      </c>
      <c r="C7991" s="26">
        <v>364</v>
      </c>
    </row>
    <row r="7992" spans="1:3">
      <c r="A7992" s="26" t="s">
        <v>11020</v>
      </c>
      <c r="B7992" s="26">
        <v>41913</v>
      </c>
    </row>
    <row r="7993" spans="1:3">
      <c r="A7993" s="26" t="s">
        <v>11021</v>
      </c>
      <c r="B7993" s="26">
        <v>41913</v>
      </c>
    </row>
    <row r="7994" spans="1:3">
      <c r="A7994" s="26" t="s">
        <v>11022</v>
      </c>
      <c r="B7994" s="26">
        <v>41913</v>
      </c>
    </row>
    <row r="7995" spans="1:3">
      <c r="A7995" s="26" t="s">
        <v>11023</v>
      </c>
      <c r="B7995" s="26">
        <v>41913</v>
      </c>
    </row>
    <row r="7996" spans="1:3">
      <c r="A7996" s="26" t="s">
        <v>11024</v>
      </c>
      <c r="B7996" s="26">
        <v>41913</v>
      </c>
    </row>
    <row r="7997" spans="1:3">
      <c r="A7997" s="26" t="s">
        <v>11025</v>
      </c>
      <c r="B7997" s="26">
        <v>41913</v>
      </c>
    </row>
    <row r="7998" spans="1:3">
      <c r="A7998" s="26" t="s">
        <v>11026</v>
      </c>
      <c r="B7998" s="26">
        <v>41913</v>
      </c>
    </row>
    <row r="7999" spans="1:3">
      <c r="A7999" s="26" t="s">
        <v>11027</v>
      </c>
      <c r="B7999" s="26">
        <v>41913</v>
      </c>
    </row>
    <row r="8000" spans="1:3">
      <c r="A8000" s="26" t="s">
        <v>11028</v>
      </c>
      <c r="B8000" s="26">
        <v>41913</v>
      </c>
    </row>
    <row r="8001" spans="1:3">
      <c r="A8001" s="26" t="s">
        <v>11029</v>
      </c>
      <c r="B8001" s="26">
        <v>41913</v>
      </c>
    </row>
    <row r="8002" spans="1:3">
      <c r="A8002" s="26" t="s">
        <v>11030</v>
      </c>
      <c r="B8002" s="26">
        <v>41913</v>
      </c>
      <c r="C8002" s="26">
        <v>294</v>
      </c>
    </row>
    <row r="8003" spans="1:3">
      <c r="A8003" s="26" t="s">
        <v>11031</v>
      </c>
      <c r="B8003" s="26">
        <v>41913</v>
      </c>
    </row>
    <row r="8004" spans="1:3">
      <c r="A8004" s="26" t="s">
        <v>11032</v>
      </c>
      <c r="B8004" s="26">
        <v>41913</v>
      </c>
    </row>
    <row r="8005" spans="1:3">
      <c r="A8005" s="26" t="s">
        <v>11033</v>
      </c>
      <c r="B8005" s="26">
        <v>41913</v>
      </c>
    </row>
    <row r="8006" spans="1:3">
      <c r="A8006" s="26" t="s">
        <v>11034</v>
      </c>
      <c r="B8006" s="26">
        <v>41913</v>
      </c>
    </row>
    <row r="8007" spans="1:3">
      <c r="A8007" s="26" t="s">
        <v>11035</v>
      </c>
      <c r="B8007" s="26">
        <v>41913</v>
      </c>
    </row>
    <row r="8008" spans="1:3">
      <c r="A8008" s="26" t="s">
        <v>11036</v>
      </c>
      <c r="B8008" s="26">
        <v>41913</v>
      </c>
    </row>
    <row r="8009" spans="1:3">
      <c r="A8009" s="26" t="s">
        <v>11037</v>
      </c>
      <c r="B8009" s="26">
        <v>41913</v>
      </c>
    </row>
    <row r="8010" spans="1:3">
      <c r="A8010" s="26" t="s">
        <v>11038</v>
      </c>
      <c r="B8010" s="26">
        <v>41913</v>
      </c>
    </row>
    <row r="8011" spans="1:3">
      <c r="A8011" s="26" t="s">
        <v>11039</v>
      </c>
      <c r="B8011" s="26">
        <v>41913</v>
      </c>
    </row>
    <row r="8012" spans="1:3">
      <c r="A8012" s="26" t="s">
        <v>11040</v>
      </c>
      <c r="B8012" s="26">
        <v>41913</v>
      </c>
    </row>
    <row r="8013" spans="1:3">
      <c r="A8013" s="26" t="s">
        <v>11041</v>
      </c>
      <c r="B8013" s="26">
        <v>41913</v>
      </c>
      <c r="C8013" s="26">
        <v>300</v>
      </c>
    </row>
    <row r="8014" spans="1:3">
      <c r="A8014" s="26" t="s">
        <v>11042</v>
      </c>
      <c r="B8014" s="26">
        <v>41913</v>
      </c>
    </row>
    <row r="8015" spans="1:3">
      <c r="A8015" s="26" t="s">
        <v>11043</v>
      </c>
      <c r="B8015" s="26">
        <v>41913</v>
      </c>
    </row>
    <row r="8016" spans="1:3">
      <c r="A8016" s="26" t="s">
        <v>11044</v>
      </c>
      <c r="B8016" s="26">
        <v>41913</v>
      </c>
    </row>
    <row r="8017" spans="1:3">
      <c r="A8017" s="26" t="s">
        <v>11045</v>
      </c>
      <c r="B8017" s="26">
        <v>41913</v>
      </c>
    </row>
    <row r="8018" spans="1:3">
      <c r="A8018" s="26" t="s">
        <v>11046</v>
      </c>
      <c r="B8018" s="26">
        <v>41913</v>
      </c>
    </row>
    <row r="8019" spans="1:3">
      <c r="A8019" s="26" t="s">
        <v>11047</v>
      </c>
      <c r="B8019" s="26">
        <v>41913</v>
      </c>
    </row>
    <row r="8020" spans="1:3">
      <c r="A8020" s="26" t="s">
        <v>11048</v>
      </c>
      <c r="B8020" s="26">
        <v>41913</v>
      </c>
    </row>
    <row r="8021" spans="1:3">
      <c r="A8021" s="26" t="s">
        <v>11049</v>
      </c>
      <c r="B8021" s="26">
        <v>41913</v>
      </c>
    </row>
    <row r="8022" spans="1:3">
      <c r="A8022" s="26" t="s">
        <v>11050</v>
      </c>
      <c r="B8022" s="26">
        <v>41913</v>
      </c>
    </row>
    <row r="8023" spans="1:3">
      <c r="A8023" s="26" t="s">
        <v>11051</v>
      </c>
      <c r="B8023" s="26">
        <v>41913</v>
      </c>
    </row>
    <row r="8024" spans="1:3">
      <c r="A8024" s="26" t="s">
        <v>11052</v>
      </c>
      <c r="B8024" s="26">
        <v>41913</v>
      </c>
      <c r="C8024" s="26">
        <v>600</v>
      </c>
    </row>
    <row r="8025" spans="1:3">
      <c r="A8025" s="26" t="s">
        <v>11053</v>
      </c>
      <c r="B8025" s="26">
        <v>41913</v>
      </c>
    </row>
    <row r="8026" spans="1:3">
      <c r="A8026" s="26" t="s">
        <v>11054</v>
      </c>
      <c r="B8026" s="26">
        <v>41913</v>
      </c>
    </row>
    <row r="8027" spans="1:3">
      <c r="A8027" s="26" t="s">
        <v>11055</v>
      </c>
      <c r="B8027" s="26">
        <v>41913</v>
      </c>
    </row>
    <row r="8028" spans="1:3">
      <c r="A8028" s="26" t="s">
        <v>11056</v>
      </c>
      <c r="B8028" s="26">
        <v>41913</v>
      </c>
    </row>
    <row r="8029" spans="1:3">
      <c r="A8029" s="26" t="s">
        <v>11057</v>
      </c>
      <c r="B8029" s="26">
        <v>41913</v>
      </c>
    </row>
    <row r="8030" spans="1:3">
      <c r="A8030" s="26" t="s">
        <v>11058</v>
      </c>
      <c r="B8030" s="26">
        <v>41913</v>
      </c>
    </row>
    <row r="8031" spans="1:3">
      <c r="A8031" s="26" t="s">
        <v>11059</v>
      </c>
      <c r="B8031" s="26">
        <v>41913</v>
      </c>
    </row>
    <row r="8032" spans="1:3">
      <c r="A8032" s="26" t="s">
        <v>11060</v>
      </c>
      <c r="B8032" s="26">
        <v>41913</v>
      </c>
    </row>
    <row r="8033" spans="1:3">
      <c r="A8033" s="26" t="s">
        <v>11061</v>
      </c>
      <c r="B8033" s="26">
        <v>41913</v>
      </c>
    </row>
    <row r="8034" spans="1:3">
      <c r="A8034" s="26" t="s">
        <v>11062</v>
      </c>
      <c r="B8034" s="26">
        <v>41913</v>
      </c>
    </row>
    <row r="8035" spans="1:3">
      <c r="A8035" s="26" t="s">
        <v>11063</v>
      </c>
      <c r="B8035" s="26">
        <v>41913</v>
      </c>
      <c r="C8035" s="26">
        <v>600</v>
      </c>
    </row>
    <row r="8036" spans="1:3">
      <c r="A8036" s="26" t="s">
        <v>11064</v>
      </c>
      <c r="B8036" s="26">
        <v>41913</v>
      </c>
    </row>
    <row r="8037" spans="1:3">
      <c r="A8037" s="26" t="s">
        <v>11065</v>
      </c>
      <c r="B8037" s="26">
        <v>41913</v>
      </c>
    </row>
    <row r="8038" spans="1:3">
      <c r="A8038" s="26" t="s">
        <v>11066</v>
      </c>
      <c r="B8038" s="26">
        <v>41913</v>
      </c>
    </row>
    <row r="8039" spans="1:3">
      <c r="A8039" s="26" t="s">
        <v>11067</v>
      </c>
      <c r="B8039" s="26">
        <v>41913</v>
      </c>
    </row>
    <row r="8040" spans="1:3">
      <c r="A8040" s="26" t="s">
        <v>11068</v>
      </c>
      <c r="B8040" s="26">
        <v>41913</v>
      </c>
    </row>
    <row r="8041" spans="1:3">
      <c r="A8041" s="26" t="s">
        <v>11069</v>
      </c>
      <c r="B8041" s="26">
        <v>41913</v>
      </c>
    </row>
    <row r="8042" spans="1:3">
      <c r="A8042" s="26" t="s">
        <v>11070</v>
      </c>
      <c r="B8042" s="26">
        <v>41913</v>
      </c>
    </row>
    <row r="8043" spans="1:3">
      <c r="A8043" s="26" t="s">
        <v>11071</v>
      </c>
      <c r="B8043" s="26">
        <v>41913</v>
      </c>
    </row>
    <row r="8044" spans="1:3">
      <c r="A8044" s="26" t="s">
        <v>11072</v>
      </c>
      <c r="B8044" s="26">
        <v>41913</v>
      </c>
    </row>
    <row r="8045" spans="1:3">
      <c r="A8045" s="26" t="s">
        <v>11073</v>
      </c>
      <c r="B8045" s="26">
        <v>41913</v>
      </c>
    </row>
    <row r="8046" spans="1:3">
      <c r="A8046" s="26" t="s">
        <v>11074</v>
      </c>
      <c r="B8046" s="26">
        <v>41913</v>
      </c>
      <c r="C8046" s="26">
        <v>1499</v>
      </c>
    </row>
    <row r="8047" spans="1:3">
      <c r="A8047" s="26" t="s">
        <v>11075</v>
      </c>
      <c r="B8047" s="26">
        <v>41913</v>
      </c>
    </row>
    <row r="8048" spans="1:3">
      <c r="A8048" s="26" t="s">
        <v>11076</v>
      </c>
      <c r="B8048" s="26">
        <v>41913</v>
      </c>
    </row>
    <row r="8049" spans="1:3">
      <c r="A8049" s="26" t="s">
        <v>11077</v>
      </c>
      <c r="B8049" s="26">
        <v>41913</v>
      </c>
    </row>
    <row r="8050" spans="1:3">
      <c r="A8050" s="26" t="s">
        <v>11078</v>
      </c>
      <c r="B8050" s="26">
        <v>41913</v>
      </c>
    </row>
    <row r="8051" spans="1:3">
      <c r="A8051" s="26" t="s">
        <v>11079</v>
      </c>
      <c r="B8051" s="26">
        <v>41913</v>
      </c>
    </row>
    <row r="8052" spans="1:3">
      <c r="A8052" s="26" t="s">
        <v>11080</v>
      </c>
      <c r="B8052" s="26">
        <v>41913</v>
      </c>
    </row>
    <row r="8053" spans="1:3">
      <c r="A8053" s="26" t="s">
        <v>11081</v>
      </c>
      <c r="B8053" s="26">
        <v>41913</v>
      </c>
    </row>
    <row r="8054" spans="1:3">
      <c r="A8054" s="26" t="s">
        <v>11082</v>
      </c>
      <c r="B8054" s="26">
        <v>41913</v>
      </c>
    </row>
    <row r="8055" spans="1:3">
      <c r="A8055" s="26" t="s">
        <v>11083</v>
      </c>
      <c r="B8055" s="26">
        <v>41913</v>
      </c>
    </row>
    <row r="8056" spans="1:3">
      <c r="A8056" s="26" t="s">
        <v>11084</v>
      </c>
      <c r="B8056" s="26">
        <v>41913</v>
      </c>
    </row>
    <row r="8057" spans="1:3">
      <c r="A8057" s="26" t="s">
        <v>11085</v>
      </c>
      <c r="B8057" s="26">
        <v>41913</v>
      </c>
      <c r="C8057" s="26">
        <v>900</v>
      </c>
    </row>
    <row r="8058" spans="1:3">
      <c r="A8058" s="26" t="s">
        <v>11086</v>
      </c>
      <c r="B8058" s="26">
        <v>41913</v>
      </c>
    </row>
    <row r="8059" spans="1:3">
      <c r="A8059" s="26" t="s">
        <v>11087</v>
      </c>
      <c r="B8059" s="26">
        <v>41913</v>
      </c>
    </row>
    <row r="8060" spans="1:3">
      <c r="A8060" s="26" t="s">
        <v>11088</v>
      </c>
      <c r="B8060" s="26">
        <v>41913</v>
      </c>
    </row>
    <row r="8061" spans="1:3">
      <c r="A8061" s="26" t="s">
        <v>11089</v>
      </c>
      <c r="B8061" s="26">
        <v>41913</v>
      </c>
    </row>
    <row r="8062" spans="1:3">
      <c r="A8062" s="26" t="s">
        <v>11090</v>
      </c>
      <c r="B8062" s="26">
        <v>41913</v>
      </c>
    </row>
    <row r="8063" spans="1:3">
      <c r="A8063" s="26" t="s">
        <v>11091</v>
      </c>
      <c r="B8063" s="26">
        <v>41913</v>
      </c>
    </row>
    <row r="8064" spans="1:3">
      <c r="A8064" s="26" t="s">
        <v>11092</v>
      </c>
      <c r="B8064" s="26">
        <v>41913</v>
      </c>
    </row>
    <row r="8065" spans="1:3">
      <c r="A8065" s="26" t="s">
        <v>11093</v>
      </c>
      <c r="B8065" s="26">
        <v>41913</v>
      </c>
    </row>
    <row r="8066" spans="1:3">
      <c r="A8066" s="26" t="s">
        <v>11094</v>
      </c>
      <c r="B8066" s="26">
        <v>41913</v>
      </c>
    </row>
    <row r="8067" spans="1:3">
      <c r="A8067" s="26" t="s">
        <v>11095</v>
      </c>
      <c r="B8067" s="26">
        <v>41913</v>
      </c>
    </row>
    <row r="8068" spans="1:3">
      <c r="A8068" s="26" t="s">
        <v>11096</v>
      </c>
      <c r="B8068" s="26">
        <v>41913</v>
      </c>
      <c r="C8068" s="26">
        <v>700</v>
      </c>
    </row>
    <row r="8069" spans="1:3">
      <c r="A8069" s="26" t="s">
        <v>11097</v>
      </c>
      <c r="B8069" s="26">
        <v>41913</v>
      </c>
    </row>
    <row r="8070" spans="1:3">
      <c r="A8070" s="26" t="s">
        <v>11098</v>
      </c>
      <c r="B8070" s="26">
        <v>41913</v>
      </c>
    </row>
    <row r="8071" spans="1:3">
      <c r="A8071" s="26" t="s">
        <v>11099</v>
      </c>
      <c r="B8071" s="26">
        <v>41913</v>
      </c>
    </row>
    <row r="8072" spans="1:3">
      <c r="A8072" s="26" t="s">
        <v>11100</v>
      </c>
      <c r="B8072" s="26">
        <v>41913</v>
      </c>
    </row>
    <row r="8073" spans="1:3">
      <c r="A8073" s="26" t="s">
        <v>11101</v>
      </c>
      <c r="B8073" s="26">
        <v>41913</v>
      </c>
    </row>
    <row r="8074" spans="1:3">
      <c r="A8074" s="26" t="s">
        <v>11102</v>
      </c>
      <c r="B8074" s="26">
        <v>41913</v>
      </c>
    </row>
    <row r="8075" spans="1:3">
      <c r="A8075" s="26" t="s">
        <v>11103</v>
      </c>
      <c r="B8075" s="26">
        <v>41913</v>
      </c>
    </row>
    <row r="8076" spans="1:3">
      <c r="A8076" s="26" t="s">
        <v>11104</v>
      </c>
      <c r="B8076" s="26">
        <v>41913</v>
      </c>
    </row>
    <row r="8077" spans="1:3">
      <c r="A8077" s="26" t="s">
        <v>11105</v>
      </c>
      <c r="B8077" s="26">
        <v>41913</v>
      </c>
    </row>
    <row r="8078" spans="1:3">
      <c r="A8078" s="26" t="s">
        <v>11106</v>
      </c>
      <c r="B8078" s="26">
        <v>41913</v>
      </c>
    </row>
    <row r="8079" spans="1:3">
      <c r="A8079" s="26" t="s">
        <v>11107</v>
      </c>
      <c r="B8079" s="26">
        <v>41913</v>
      </c>
      <c r="C8079" s="26">
        <v>1200</v>
      </c>
    </row>
    <row r="8080" spans="1:3">
      <c r="A8080" s="26" t="s">
        <v>11108</v>
      </c>
      <c r="B8080" s="26">
        <v>41913</v>
      </c>
    </row>
    <row r="8081" spans="1:3">
      <c r="A8081" s="26" t="s">
        <v>11109</v>
      </c>
      <c r="B8081" s="26">
        <v>41913</v>
      </c>
    </row>
    <row r="8082" spans="1:3">
      <c r="A8082" s="26" t="s">
        <v>11110</v>
      </c>
      <c r="B8082" s="26">
        <v>41913</v>
      </c>
    </row>
    <row r="8083" spans="1:3">
      <c r="A8083" s="26" t="s">
        <v>11111</v>
      </c>
      <c r="B8083" s="26">
        <v>41913</v>
      </c>
    </row>
    <row r="8084" spans="1:3">
      <c r="A8084" s="26" t="s">
        <v>11112</v>
      </c>
      <c r="B8084" s="26">
        <v>41913</v>
      </c>
    </row>
    <row r="8085" spans="1:3">
      <c r="A8085" s="26" t="s">
        <v>11113</v>
      </c>
      <c r="B8085" s="26">
        <v>41913</v>
      </c>
    </row>
    <row r="8086" spans="1:3">
      <c r="A8086" s="26" t="s">
        <v>11114</v>
      </c>
      <c r="B8086" s="26">
        <v>41913</v>
      </c>
    </row>
    <row r="8087" spans="1:3">
      <c r="A8087" s="26" t="s">
        <v>11115</v>
      </c>
      <c r="B8087" s="26">
        <v>41913</v>
      </c>
    </row>
    <row r="8088" spans="1:3">
      <c r="A8088" s="26" t="s">
        <v>11116</v>
      </c>
      <c r="B8088" s="26">
        <v>41913</v>
      </c>
    </row>
    <row r="8089" spans="1:3">
      <c r="A8089" s="26" t="s">
        <v>11117</v>
      </c>
      <c r="B8089" s="26">
        <v>41913</v>
      </c>
    </row>
    <row r="8090" spans="1:3">
      <c r="A8090" s="26" t="s">
        <v>11118</v>
      </c>
      <c r="B8090" s="26">
        <v>41913</v>
      </c>
      <c r="C8090" s="26">
        <v>1497</v>
      </c>
    </row>
    <row r="8091" spans="1:3">
      <c r="A8091" s="26" t="s">
        <v>11119</v>
      </c>
      <c r="B8091" s="26">
        <v>41913</v>
      </c>
    </row>
    <row r="8092" spans="1:3">
      <c r="A8092" s="26" t="s">
        <v>11120</v>
      </c>
      <c r="B8092" s="26">
        <v>41913</v>
      </c>
    </row>
    <row r="8093" spans="1:3">
      <c r="A8093" s="26" t="s">
        <v>11121</v>
      </c>
      <c r="B8093" s="26">
        <v>41913</v>
      </c>
    </row>
    <row r="8094" spans="1:3">
      <c r="A8094" s="26" t="s">
        <v>11122</v>
      </c>
      <c r="B8094" s="26">
        <v>41913</v>
      </c>
    </row>
    <row r="8095" spans="1:3">
      <c r="A8095" s="26" t="s">
        <v>11123</v>
      </c>
      <c r="B8095" s="26">
        <v>41913</v>
      </c>
    </row>
    <row r="8096" spans="1:3">
      <c r="A8096" s="26" t="s">
        <v>11124</v>
      </c>
      <c r="B8096" s="26">
        <v>41913</v>
      </c>
    </row>
    <row r="8097" spans="1:3">
      <c r="A8097" s="26" t="s">
        <v>11125</v>
      </c>
      <c r="B8097" s="26">
        <v>41913</v>
      </c>
    </row>
    <row r="8098" spans="1:3">
      <c r="A8098" s="26" t="s">
        <v>11126</v>
      </c>
      <c r="B8098" s="26">
        <v>41913</v>
      </c>
    </row>
    <row r="8099" spans="1:3">
      <c r="A8099" s="26" t="s">
        <v>11127</v>
      </c>
      <c r="B8099" s="26">
        <v>41913</v>
      </c>
    </row>
    <row r="8100" spans="1:3">
      <c r="A8100" s="26" t="s">
        <v>11128</v>
      </c>
      <c r="B8100" s="26">
        <v>41913</v>
      </c>
    </row>
    <row r="8101" spans="1:3">
      <c r="A8101" s="26" t="s">
        <v>11129</v>
      </c>
      <c r="B8101" s="26">
        <v>41913</v>
      </c>
      <c r="C8101" s="26">
        <v>1197</v>
      </c>
    </row>
    <row r="8102" spans="1:3">
      <c r="A8102" s="26" t="s">
        <v>11130</v>
      </c>
      <c r="B8102" s="26">
        <v>41913</v>
      </c>
    </row>
    <row r="8103" spans="1:3">
      <c r="A8103" s="26" t="s">
        <v>11131</v>
      </c>
      <c r="B8103" s="26">
        <v>41913</v>
      </c>
    </row>
    <row r="8104" spans="1:3">
      <c r="A8104" s="26" t="s">
        <v>11132</v>
      </c>
      <c r="B8104" s="26">
        <v>41913</v>
      </c>
    </row>
    <row r="8105" spans="1:3">
      <c r="A8105" s="26" t="s">
        <v>11133</v>
      </c>
      <c r="B8105" s="26">
        <v>41913</v>
      </c>
    </row>
    <row r="8106" spans="1:3">
      <c r="A8106" s="26" t="s">
        <v>11134</v>
      </c>
      <c r="B8106" s="26">
        <v>41913</v>
      </c>
    </row>
    <row r="8107" spans="1:3">
      <c r="A8107" s="26" t="s">
        <v>11135</v>
      </c>
      <c r="B8107" s="26">
        <v>41913</v>
      </c>
    </row>
    <row r="8108" spans="1:3">
      <c r="A8108" s="26" t="s">
        <v>11136</v>
      </c>
      <c r="B8108" s="26">
        <v>41913</v>
      </c>
    </row>
    <row r="8109" spans="1:3">
      <c r="A8109" s="26" t="s">
        <v>11137</v>
      </c>
      <c r="B8109" s="26">
        <v>41913</v>
      </c>
    </row>
    <row r="8110" spans="1:3">
      <c r="A8110" s="26" t="s">
        <v>11138</v>
      </c>
      <c r="B8110" s="26">
        <v>41913</v>
      </c>
    </row>
    <row r="8111" spans="1:3">
      <c r="A8111" s="26" t="s">
        <v>11139</v>
      </c>
      <c r="B8111" s="26">
        <v>41913</v>
      </c>
    </row>
    <row r="8112" spans="1:3">
      <c r="A8112" s="26" t="s">
        <v>11140</v>
      </c>
      <c r="B8112" s="26">
        <v>41913</v>
      </c>
      <c r="C8112" s="26">
        <v>1200</v>
      </c>
    </row>
    <row r="8113" spans="1:3">
      <c r="A8113" s="26" t="s">
        <v>11141</v>
      </c>
      <c r="B8113" s="26">
        <v>41913</v>
      </c>
    </row>
    <row r="8114" spans="1:3">
      <c r="A8114" s="26" t="s">
        <v>11142</v>
      </c>
      <c r="B8114" s="26">
        <v>41913</v>
      </c>
    </row>
    <row r="8115" spans="1:3">
      <c r="A8115" s="26" t="s">
        <v>11143</v>
      </c>
      <c r="B8115" s="26">
        <v>41913</v>
      </c>
    </row>
    <row r="8116" spans="1:3">
      <c r="A8116" s="26" t="s">
        <v>11144</v>
      </c>
      <c r="B8116" s="26">
        <v>41913</v>
      </c>
    </row>
    <row r="8117" spans="1:3">
      <c r="A8117" s="26" t="s">
        <v>11145</v>
      </c>
      <c r="B8117" s="26">
        <v>41913</v>
      </c>
    </row>
    <row r="8118" spans="1:3">
      <c r="A8118" s="26" t="s">
        <v>11146</v>
      </c>
      <c r="B8118" s="26">
        <v>41913</v>
      </c>
    </row>
    <row r="8119" spans="1:3">
      <c r="A8119" s="26" t="s">
        <v>11147</v>
      </c>
      <c r="B8119" s="26">
        <v>41913</v>
      </c>
    </row>
    <row r="8120" spans="1:3">
      <c r="A8120" s="26" t="s">
        <v>11148</v>
      </c>
      <c r="B8120" s="26">
        <v>41913</v>
      </c>
    </row>
    <row r="8121" spans="1:3">
      <c r="A8121" s="26" t="s">
        <v>11149</v>
      </c>
      <c r="B8121" s="26">
        <v>41913</v>
      </c>
    </row>
    <row r="8122" spans="1:3">
      <c r="A8122" s="26" t="s">
        <v>11150</v>
      </c>
      <c r="B8122" s="26">
        <v>41913</v>
      </c>
    </row>
    <row r="8123" spans="1:3">
      <c r="A8123" s="26" t="s">
        <v>11151</v>
      </c>
      <c r="B8123" s="26">
        <v>41913</v>
      </c>
      <c r="C8123" s="26">
        <v>947</v>
      </c>
    </row>
    <row r="8124" spans="1:3">
      <c r="A8124" s="26" t="s">
        <v>11152</v>
      </c>
      <c r="B8124" s="26">
        <v>41913</v>
      </c>
    </row>
    <row r="8125" spans="1:3">
      <c r="A8125" s="26" t="s">
        <v>11153</v>
      </c>
      <c r="B8125" s="26">
        <v>41913</v>
      </c>
    </row>
    <row r="8126" spans="1:3">
      <c r="A8126" s="26" t="s">
        <v>11154</v>
      </c>
      <c r="B8126" s="26">
        <v>41913</v>
      </c>
    </row>
    <row r="8127" spans="1:3">
      <c r="A8127" s="26" t="s">
        <v>11155</v>
      </c>
      <c r="B8127" s="26">
        <v>41913</v>
      </c>
    </row>
    <row r="8128" spans="1:3">
      <c r="A8128" s="26" t="s">
        <v>11156</v>
      </c>
      <c r="B8128" s="26">
        <v>41913</v>
      </c>
    </row>
    <row r="8129" spans="1:3">
      <c r="A8129" s="26" t="s">
        <v>11157</v>
      </c>
      <c r="B8129" s="26">
        <v>41913</v>
      </c>
    </row>
    <row r="8130" spans="1:3">
      <c r="A8130" s="26" t="s">
        <v>11158</v>
      </c>
      <c r="B8130" s="26">
        <v>41913</v>
      </c>
    </row>
    <row r="8131" spans="1:3">
      <c r="A8131" s="26" t="s">
        <v>11159</v>
      </c>
      <c r="B8131" s="26">
        <v>41913</v>
      </c>
    </row>
    <row r="8132" spans="1:3">
      <c r="A8132" s="26" t="s">
        <v>11160</v>
      </c>
      <c r="B8132" s="26">
        <v>41913</v>
      </c>
    </row>
    <row r="8133" spans="1:3">
      <c r="A8133" s="26" t="s">
        <v>11161</v>
      </c>
      <c r="B8133" s="26">
        <v>41913</v>
      </c>
    </row>
    <row r="8134" spans="1:3">
      <c r="A8134" s="26" t="s">
        <v>11162</v>
      </c>
      <c r="B8134" s="26">
        <v>41913</v>
      </c>
      <c r="C8134" s="26">
        <v>1156</v>
      </c>
    </row>
    <row r="8135" spans="1:3">
      <c r="A8135" s="26" t="s">
        <v>11163</v>
      </c>
      <c r="B8135" s="26">
        <v>41913</v>
      </c>
    </row>
    <row r="8136" spans="1:3">
      <c r="A8136" s="26" t="s">
        <v>11164</v>
      </c>
      <c r="B8136" s="26">
        <v>41913</v>
      </c>
    </row>
    <row r="8137" spans="1:3">
      <c r="A8137" s="26" t="s">
        <v>11165</v>
      </c>
      <c r="B8137" s="26">
        <v>41913</v>
      </c>
    </row>
    <row r="8138" spans="1:3">
      <c r="A8138" s="26" t="s">
        <v>11166</v>
      </c>
      <c r="B8138" s="26">
        <v>41913</v>
      </c>
    </row>
    <row r="8139" spans="1:3">
      <c r="A8139" s="26" t="s">
        <v>11167</v>
      </c>
      <c r="B8139" s="26">
        <v>41913</v>
      </c>
    </row>
    <row r="8140" spans="1:3">
      <c r="A8140" s="26" t="s">
        <v>11168</v>
      </c>
      <c r="B8140" s="26">
        <v>41913</v>
      </c>
    </row>
    <row r="8141" spans="1:3">
      <c r="A8141" s="26" t="s">
        <v>11169</v>
      </c>
      <c r="B8141" s="26">
        <v>41913</v>
      </c>
    </row>
    <row r="8142" spans="1:3">
      <c r="A8142" s="26" t="s">
        <v>11170</v>
      </c>
      <c r="B8142" s="26">
        <v>41913</v>
      </c>
    </row>
    <row r="8143" spans="1:3">
      <c r="A8143" s="26" t="s">
        <v>11171</v>
      </c>
      <c r="B8143" s="26">
        <v>41913</v>
      </c>
    </row>
    <row r="8144" spans="1:3">
      <c r="A8144" s="26" t="s">
        <v>11172</v>
      </c>
      <c r="B8144" s="26">
        <v>41913</v>
      </c>
    </row>
    <row r="8145" spans="1:3">
      <c r="A8145" s="26" t="s">
        <v>11173</v>
      </c>
      <c r="B8145" s="26">
        <v>41913</v>
      </c>
      <c r="C8145" s="26">
        <v>1198</v>
      </c>
    </row>
    <row r="8146" spans="1:3">
      <c r="A8146" s="26" t="s">
        <v>11174</v>
      </c>
      <c r="B8146" s="26">
        <v>41913</v>
      </c>
    </row>
    <row r="8147" spans="1:3">
      <c r="A8147" s="26" t="s">
        <v>11175</v>
      </c>
      <c r="B8147" s="26">
        <v>41913</v>
      </c>
    </row>
    <row r="8148" spans="1:3">
      <c r="A8148" s="26" t="s">
        <v>11176</v>
      </c>
      <c r="B8148" s="26">
        <v>41913</v>
      </c>
    </row>
    <row r="8149" spans="1:3">
      <c r="A8149" s="26" t="s">
        <v>11177</v>
      </c>
      <c r="B8149" s="26">
        <v>41913</v>
      </c>
    </row>
    <row r="8150" spans="1:3">
      <c r="A8150" s="26" t="s">
        <v>11178</v>
      </c>
      <c r="B8150" s="26">
        <v>41913</v>
      </c>
    </row>
    <row r="8151" spans="1:3">
      <c r="A8151" s="26" t="s">
        <v>11179</v>
      </c>
      <c r="B8151" s="26">
        <v>41913</v>
      </c>
    </row>
    <row r="8152" spans="1:3">
      <c r="A8152" s="26" t="s">
        <v>11180</v>
      </c>
      <c r="B8152" s="26">
        <v>41913</v>
      </c>
    </row>
    <row r="8153" spans="1:3">
      <c r="A8153" s="26" t="s">
        <v>11181</v>
      </c>
      <c r="B8153" s="26">
        <v>41913</v>
      </c>
    </row>
    <row r="8154" spans="1:3">
      <c r="A8154" s="26" t="s">
        <v>11182</v>
      </c>
      <c r="B8154" s="26">
        <v>41913</v>
      </c>
    </row>
    <row r="8155" spans="1:3">
      <c r="A8155" s="26" t="s">
        <v>11183</v>
      </c>
      <c r="B8155" s="26">
        <v>41913</v>
      </c>
    </row>
    <row r="8156" spans="1:3">
      <c r="A8156" s="26" t="s">
        <v>11184</v>
      </c>
      <c r="B8156" s="26">
        <v>41913</v>
      </c>
      <c r="C8156" s="26">
        <v>1198</v>
      </c>
    </row>
    <row r="8157" spans="1:3">
      <c r="A8157" s="26" t="s">
        <v>11185</v>
      </c>
      <c r="B8157" s="26">
        <v>41913</v>
      </c>
    </row>
    <row r="8158" spans="1:3">
      <c r="A8158" s="26" t="s">
        <v>11186</v>
      </c>
      <c r="B8158" s="26">
        <v>41913</v>
      </c>
    </row>
    <row r="8159" spans="1:3">
      <c r="A8159" s="26" t="s">
        <v>11187</v>
      </c>
      <c r="B8159" s="26">
        <v>41913</v>
      </c>
    </row>
    <row r="8160" spans="1:3">
      <c r="A8160" s="26" t="s">
        <v>11188</v>
      </c>
      <c r="B8160" s="26">
        <v>41913</v>
      </c>
    </row>
    <row r="8161" spans="1:3">
      <c r="A8161" s="26" t="s">
        <v>11189</v>
      </c>
      <c r="B8161" s="26">
        <v>41913</v>
      </c>
    </row>
    <row r="8162" spans="1:3">
      <c r="A8162" s="26" t="s">
        <v>11190</v>
      </c>
      <c r="B8162" s="26">
        <v>41913</v>
      </c>
    </row>
    <row r="8163" spans="1:3">
      <c r="A8163" s="26" t="s">
        <v>11191</v>
      </c>
      <c r="B8163" s="26">
        <v>41913</v>
      </c>
    </row>
    <row r="8164" spans="1:3">
      <c r="A8164" s="26" t="s">
        <v>11192</v>
      </c>
      <c r="B8164" s="26">
        <v>41913</v>
      </c>
    </row>
    <row r="8165" spans="1:3">
      <c r="A8165" s="26" t="s">
        <v>11193</v>
      </c>
      <c r="B8165" s="26">
        <v>41913</v>
      </c>
    </row>
    <row r="8166" spans="1:3">
      <c r="A8166" s="26" t="s">
        <v>11194</v>
      </c>
      <c r="B8166" s="26">
        <v>41913</v>
      </c>
    </row>
    <row r="8167" spans="1:3">
      <c r="A8167" s="26" t="s">
        <v>11195</v>
      </c>
      <c r="B8167" s="26">
        <v>41913</v>
      </c>
      <c r="C8167" s="26">
        <v>491</v>
      </c>
    </row>
    <row r="8168" spans="1:3">
      <c r="A8168" s="26" t="s">
        <v>11196</v>
      </c>
      <c r="B8168" s="26">
        <v>41913</v>
      </c>
    </row>
    <row r="8169" spans="1:3">
      <c r="A8169" s="26" t="s">
        <v>11197</v>
      </c>
      <c r="B8169" s="26">
        <v>41913</v>
      </c>
    </row>
    <row r="8170" spans="1:3">
      <c r="A8170" s="26" t="s">
        <v>11198</v>
      </c>
      <c r="B8170" s="26">
        <v>41913</v>
      </c>
    </row>
    <row r="8171" spans="1:3">
      <c r="A8171" s="26" t="s">
        <v>11199</v>
      </c>
      <c r="B8171" s="26">
        <v>41913</v>
      </c>
    </row>
    <row r="8172" spans="1:3">
      <c r="A8172" s="26" t="s">
        <v>11200</v>
      </c>
      <c r="B8172" s="26">
        <v>41913</v>
      </c>
    </row>
    <row r="8173" spans="1:3">
      <c r="A8173" s="26" t="s">
        <v>11201</v>
      </c>
      <c r="B8173" s="26">
        <v>41913</v>
      </c>
    </row>
    <row r="8174" spans="1:3">
      <c r="A8174" s="26" t="s">
        <v>11202</v>
      </c>
      <c r="B8174" s="26">
        <v>41913</v>
      </c>
    </row>
    <row r="8175" spans="1:3">
      <c r="A8175" s="26" t="s">
        <v>11203</v>
      </c>
      <c r="B8175" s="26">
        <v>41913</v>
      </c>
    </row>
    <row r="8176" spans="1:3">
      <c r="A8176" s="26" t="s">
        <v>11204</v>
      </c>
      <c r="B8176" s="26">
        <v>41913</v>
      </c>
    </row>
    <row r="8177" spans="1:3">
      <c r="A8177" s="26" t="s">
        <v>11205</v>
      </c>
      <c r="B8177" s="26">
        <v>41913</v>
      </c>
    </row>
    <row r="8178" spans="1:3">
      <c r="A8178" s="26" t="s">
        <v>11206</v>
      </c>
      <c r="B8178" s="26">
        <v>41913</v>
      </c>
      <c r="C8178" s="26">
        <v>395</v>
      </c>
    </row>
    <row r="8179" spans="1:3">
      <c r="A8179" s="26" t="s">
        <v>11207</v>
      </c>
      <c r="B8179" s="26">
        <v>41913</v>
      </c>
    </row>
    <row r="8180" spans="1:3">
      <c r="A8180" s="26" t="s">
        <v>11208</v>
      </c>
      <c r="B8180" s="26">
        <v>41913</v>
      </c>
    </row>
    <row r="8181" spans="1:3">
      <c r="A8181" s="26" t="s">
        <v>11209</v>
      </c>
      <c r="B8181" s="26">
        <v>41913</v>
      </c>
    </row>
    <row r="8182" spans="1:3">
      <c r="A8182" s="26" t="s">
        <v>11210</v>
      </c>
      <c r="B8182" s="26">
        <v>41913</v>
      </c>
    </row>
    <row r="8183" spans="1:3">
      <c r="A8183" s="26" t="s">
        <v>11211</v>
      </c>
      <c r="B8183" s="26">
        <v>41913</v>
      </c>
    </row>
    <row r="8184" spans="1:3">
      <c r="A8184" s="26" t="s">
        <v>11212</v>
      </c>
      <c r="B8184" s="26">
        <v>41913</v>
      </c>
    </row>
    <row r="8185" spans="1:3">
      <c r="A8185" s="26" t="s">
        <v>11213</v>
      </c>
      <c r="B8185" s="26">
        <v>41913</v>
      </c>
    </row>
    <row r="8186" spans="1:3">
      <c r="A8186" s="26" t="s">
        <v>11214</v>
      </c>
      <c r="B8186" s="26">
        <v>41913</v>
      </c>
    </row>
    <row r="8187" spans="1:3">
      <c r="A8187" s="26" t="s">
        <v>11215</v>
      </c>
      <c r="B8187" s="26">
        <v>41913</v>
      </c>
    </row>
    <row r="8188" spans="1:3">
      <c r="A8188" s="26" t="s">
        <v>11216</v>
      </c>
      <c r="B8188" s="26">
        <v>41913</v>
      </c>
    </row>
    <row r="8189" spans="1:3">
      <c r="A8189" s="26" t="s">
        <v>11217</v>
      </c>
      <c r="B8189" s="26">
        <v>41913</v>
      </c>
      <c r="C8189" s="26">
        <v>393</v>
      </c>
    </row>
    <row r="8190" spans="1:3">
      <c r="A8190" s="26" t="s">
        <v>11218</v>
      </c>
      <c r="B8190" s="26">
        <v>41913</v>
      </c>
    </row>
    <row r="8191" spans="1:3">
      <c r="A8191" s="26" t="s">
        <v>11219</v>
      </c>
      <c r="B8191" s="26">
        <v>41913</v>
      </c>
    </row>
    <row r="8192" spans="1:3">
      <c r="A8192" s="26" t="s">
        <v>11220</v>
      </c>
      <c r="B8192" s="26">
        <v>41913</v>
      </c>
    </row>
    <row r="8193" spans="1:3">
      <c r="A8193" s="26" t="s">
        <v>11221</v>
      </c>
      <c r="B8193" s="26">
        <v>41913</v>
      </c>
    </row>
    <row r="8194" spans="1:3">
      <c r="A8194" s="26" t="s">
        <v>11222</v>
      </c>
      <c r="B8194" s="26">
        <v>41913</v>
      </c>
    </row>
    <row r="8195" spans="1:3">
      <c r="A8195" s="26" t="s">
        <v>11223</v>
      </c>
      <c r="B8195" s="26">
        <v>41913</v>
      </c>
    </row>
    <row r="8196" spans="1:3">
      <c r="A8196" s="26" t="s">
        <v>11224</v>
      </c>
      <c r="B8196" s="26">
        <v>41913</v>
      </c>
    </row>
    <row r="8197" spans="1:3">
      <c r="A8197" s="26" t="s">
        <v>11225</v>
      </c>
      <c r="B8197" s="26">
        <v>41913</v>
      </c>
    </row>
    <row r="8198" spans="1:3">
      <c r="A8198" s="26" t="s">
        <v>11226</v>
      </c>
      <c r="B8198" s="26">
        <v>41913</v>
      </c>
    </row>
    <row r="8199" spans="1:3">
      <c r="A8199" s="26" t="s">
        <v>11227</v>
      </c>
      <c r="B8199" s="26">
        <v>41913</v>
      </c>
    </row>
    <row r="8200" spans="1:3">
      <c r="A8200" s="26" t="s">
        <v>11228</v>
      </c>
      <c r="B8200" s="26">
        <v>41913</v>
      </c>
      <c r="C8200" s="26">
        <v>1500</v>
      </c>
    </row>
    <row r="8201" spans="1:3">
      <c r="A8201" s="26" t="s">
        <v>11229</v>
      </c>
      <c r="B8201" s="26">
        <v>41913</v>
      </c>
    </row>
    <row r="8202" spans="1:3">
      <c r="A8202" s="26" t="s">
        <v>11230</v>
      </c>
      <c r="B8202" s="26">
        <v>41913</v>
      </c>
    </row>
    <row r="8203" spans="1:3">
      <c r="A8203" s="26" t="s">
        <v>11231</v>
      </c>
      <c r="B8203" s="26">
        <v>41913</v>
      </c>
    </row>
    <row r="8204" spans="1:3">
      <c r="A8204" s="26" t="s">
        <v>11232</v>
      </c>
      <c r="B8204" s="26">
        <v>41913</v>
      </c>
    </row>
    <row r="8205" spans="1:3">
      <c r="A8205" s="26" t="s">
        <v>11233</v>
      </c>
      <c r="B8205" s="26">
        <v>41913</v>
      </c>
    </row>
    <row r="8206" spans="1:3">
      <c r="A8206" s="26" t="s">
        <v>11234</v>
      </c>
      <c r="B8206" s="26">
        <v>41913</v>
      </c>
    </row>
    <row r="8207" spans="1:3">
      <c r="A8207" s="26" t="s">
        <v>11235</v>
      </c>
      <c r="B8207" s="26">
        <v>41913</v>
      </c>
    </row>
    <row r="8208" spans="1:3">
      <c r="A8208" s="26" t="s">
        <v>11236</v>
      </c>
      <c r="B8208" s="26">
        <v>41913</v>
      </c>
    </row>
    <row r="8209" spans="1:3">
      <c r="A8209" s="26" t="s">
        <v>11237</v>
      </c>
      <c r="B8209" s="26">
        <v>41913</v>
      </c>
    </row>
    <row r="8210" spans="1:3">
      <c r="A8210" s="26" t="s">
        <v>11238</v>
      </c>
      <c r="B8210" s="26">
        <v>41913</v>
      </c>
    </row>
    <row r="8211" spans="1:3">
      <c r="A8211" s="26" t="s">
        <v>11239</v>
      </c>
      <c r="B8211" s="26">
        <v>41913</v>
      </c>
      <c r="C8211" s="26">
        <v>1483</v>
      </c>
    </row>
    <row r="8212" spans="1:3">
      <c r="A8212" s="26" t="s">
        <v>11240</v>
      </c>
      <c r="B8212" s="26">
        <v>41913</v>
      </c>
    </row>
    <row r="8213" spans="1:3">
      <c r="A8213" s="26" t="s">
        <v>11241</v>
      </c>
      <c r="B8213" s="26">
        <v>41913</v>
      </c>
    </row>
    <row r="8214" spans="1:3">
      <c r="A8214" s="26" t="s">
        <v>11242</v>
      </c>
      <c r="B8214" s="26">
        <v>41913</v>
      </c>
    </row>
    <row r="8215" spans="1:3">
      <c r="A8215" s="26" t="s">
        <v>11243</v>
      </c>
      <c r="B8215" s="26">
        <v>41913</v>
      </c>
    </row>
    <row r="8216" spans="1:3">
      <c r="A8216" s="26" t="s">
        <v>11244</v>
      </c>
      <c r="B8216" s="26">
        <v>41913</v>
      </c>
    </row>
    <row r="8217" spans="1:3">
      <c r="A8217" s="26" t="s">
        <v>11245</v>
      </c>
      <c r="B8217" s="26">
        <v>41913</v>
      </c>
    </row>
    <row r="8218" spans="1:3">
      <c r="A8218" s="26" t="s">
        <v>11246</v>
      </c>
      <c r="B8218" s="26">
        <v>41913</v>
      </c>
    </row>
    <row r="8219" spans="1:3">
      <c r="A8219" s="26" t="s">
        <v>11247</v>
      </c>
      <c r="B8219" s="26">
        <v>41913</v>
      </c>
    </row>
    <row r="8220" spans="1:3">
      <c r="A8220" s="26" t="s">
        <v>11248</v>
      </c>
      <c r="B8220" s="26">
        <v>41913</v>
      </c>
    </row>
    <row r="8221" spans="1:3">
      <c r="A8221" s="26" t="s">
        <v>11249</v>
      </c>
      <c r="B8221" s="26">
        <v>41913</v>
      </c>
    </row>
    <row r="8222" spans="1:3">
      <c r="A8222" s="26" t="s">
        <v>11250</v>
      </c>
      <c r="B8222" s="26">
        <v>41913</v>
      </c>
      <c r="C8222" s="26">
        <v>1484</v>
      </c>
    </row>
    <row r="8223" spans="1:3">
      <c r="A8223" s="26" t="s">
        <v>11251</v>
      </c>
      <c r="B8223" s="26">
        <v>41913</v>
      </c>
    </row>
    <row r="8224" spans="1:3">
      <c r="A8224" s="26" t="s">
        <v>11252</v>
      </c>
      <c r="B8224" s="26">
        <v>41913</v>
      </c>
    </row>
    <row r="8225" spans="1:3">
      <c r="A8225" s="26" t="s">
        <v>11253</v>
      </c>
      <c r="B8225" s="26">
        <v>41913</v>
      </c>
    </row>
    <row r="8226" spans="1:3">
      <c r="A8226" s="26" t="s">
        <v>11254</v>
      </c>
      <c r="B8226" s="26">
        <v>41913</v>
      </c>
    </row>
    <row r="8227" spans="1:3">
      <c r="A8227" s="26" t="s">
        <v>11255</v>
      </c>
      <c r="B8227" s="26">
        <v>41913</v>
      </c>
    </row>
    <row r="8228" spans="1:3">
      <c r="A8228" s="26" t="s">
        <v>11256</v>
      </c>
      <c r="B8228" s="26">
        <v>41913</v>
      </c>
    </row>
    <row r="8229" spans="1:3">
      <c r="A8229" s="26" t="s">
        <v>11257</v>
      </c>
      <c r="B8229" s="26">
        <v>41913</v>
      </c>
    </row>
    <row r="8230" spans="1:3">
      <c r="A8230" s="26" t="s">
        <v>11258</v>
      </c>
      <c r="B8230" s="26">
        <v>41913</v>
      </c>
    </row>
    <row r="8231" spans="1:3">
      <c r="A8231" s="26" t="s">
        <v>11259</v>
      </c>
      <c r="B8231" s="26">
        <v>41913</v>
      </c>
    </row>
    <row r="8232" spans="1:3">
      <c r="A8232" s="26" t="s">
        <v>11260</v>
      </c>
      <c r="B8232" s="26">
        <v>41913</v>
      </c>
    </row>
    <row r="8233" spans="1:3">
      <c r="A8233" s="26" t="s">
        <v>11261</v>
      </c>
      <c r="B8233" s="26">
        <v>41913</v>
      </c>
      <c r="C8233" s="26">
        <v>800</v>
      </c>
    </row>
    <row r="8234" spans="1:3">
      <c r="A8234" s="26" t="s">
        <v>11262</v>
      </c>
      <c r="B8234" s="26">
        <v>41913</v>
      </c>
    </row>
    <row r="8235" spans="1:3">
      <c r="A8235" s="26" t="s">
        <v>11263</v>
      </c>
      <c r="B8235" s="26">
        <v>41913</v>
      </c>
    </row>
    <row r="8236" spans="1:3">
      <c r="A8236" s="26" t="s">
        <v>11264</v>
      </c>
      <c r="B8236" s="26">
        <v>41913</v>
      </c>
    </row>
    <row r="8237" spans="1:3">
      <c r="A8237" s="26" t="s">
        <v>11265</v>
      </c>
      <c r="B8237" s="26">
        <v>41913</v>
      </c>
    </row>
    <row r="8238" spans="1:3">
      <c r="A8238" s="26" t="s">
        <v>11266</v>
      </c>
      <c r="B8238" s="26">
        <v>41913</v>
      </c>
    </row>
    <row r="8239" spans="1:3">
      <c r="A8239" s="26" t="s">
        <v>11267</v>
      </c>
      <c r="B8239" s="26">
        <v>41913</v>
      </c>
    </row>
    <row r="8240" spans="1:3">
      <c r="A8240" s="26" t="s">
        <v>11268</v>
      </c>
      <c r="B8240" s="26">
        <v>41913</v>
      </c>
    </row>
    <row r="8241" spans="1:3">
      <c r="A8241" s="26" t="s">
        <v>11269</v>
      </c>
      <c r="B8241" s="26">
        <v>41913</v>
      </c>
    </row>
    <row r="8242" spans="1:3">
      <c r="A8242" s="26" t="s">
        <v>11270</v>
      </c>
      <c r="B8242" s="26">
        <v>41913</v>
      </c>
    </row>
    <row r="8243" spans="1:3">
      <c r="A8243" s="26" t="s">
        <v>11271</v>
      </c>
      <c r="B8243" s="26">
        <v>41913</v>
      </c>
    </row>
    <row r="8244" spans="1:3">
      <c r="A8244" s="26" t="s">
        <v>11272</v>
      </c>
      <c r="B8244" s="26">
        <v>41913</v>
      </c>
    </row>
    <row r="8245" spans="1:3">
      <c r="A8245" s="26" t="s">
        <v>11273</v>
      </c>
      <c r="B8245" s="26">
        <v>41913</v>
      </c>
    </row>
    <row r="8246" spans="1:3">
      <c r="A8246" s="26" t="s">
        <v>11274</v>
      </c>
      <c r="B8246" s="26">
        <v>41913</v>
      </c>
      <c r="C8246" s="26">
        <v>597</v>
      </c>
    </row>
    <row r="8247" spans="1:3">
      <c r="A8247" s="26" t="s">
        <v>11275</v>
      </c>
      <c r="B8247" s="26">
        <v>41913</v>
      </c>
      <c r="C8247" s="26">
        <v>397</v>
      </c>
    </row>
    <row r="8248" spans="1:3">
      <c r="A8248" s="26" t="s">
        <v>11276</v>
      </c>
      <c r="B8248" s="26">
        <v>41913</v>
      </c>
    </row>
    <row r="8249" spans="1:3">
      <c r="A8249" s="26" t="s">
        <v>11277</v>
      </c>
      <c r="B8249" s="26">
        <v>41913</v>
      </c>
    </row>
    <row r="8250" spans="1:3">
      <c r="A8250" s="26" t="s">
        <v>11278</v>
      </c>
      <c r="B8250" s="26">
        <v>41913</v>
      </c>
    </row>
    <row r="8251" spans="1:3">
      <c r="A8251" s="26" t="s">
        <v>11279</v>
      </c>
      <c r="B8251" s="26">
        <v>41913</v>
      </c>
    </row>
    <row r="8252" spans="1:3">
      <c r="A8252" s="26" t="s">
        <v>11280</v>
      </c>
      <c r="B8252" s="26">
        <v>41913</v>
      </c>
    </row>
    <row r="8253" spans="1:3">
      <c r="A8253" s="26" t="s">
        <v>11281</v>
      </c>
      <c r="B8253" s="26">
        <v>41913</v>
      </c>
    </row>
    <row r="8254" spans="1:3">
      <c r="A8254" s="26" t="s">
        <v>11282</v>
      </c>
      <c r="B8254" s="26">
        <v>41913</v>
      </c>
    </row>
    <row r="8255" spans="1:3">
      <c r="A8255" s="26" t="s">
        <v>11283</v>
      </c>
      <c r="B8255" s="26">
        <v>41913</v>
      </c>
    </row>
    <row r="8256" spans="1:3">
      <c r="A8256" s="26" t="s">
        <v>11284</v>
      </c>
      <c r="B8256" s="26">
        <v>41913</v>
      </c>
    </row>
    <row r="8257" spans="1:3">
      <c r="A8257" s="26" t="s">
        <v>11285</v>
      </c>
      <c r="B8257" s="26">
        <v>41913</v>
      </c>
      <c r="C8257" s="26">
        <v>500</v>
      </c>
    </row>
    <row r="8258" spans="1:3">
      <c r="A8258" s="26" t="s">
        <v>11286</v>
      </c>
      <c r="B8258" s="26">
        <v>41913</v>
      </c>
      <c r="C8258" s="26">
        <v>300</v>
      </c>
    </row>
    <row r="8259" spans="1:3">
      <c r="A8259" s="26" t="s">
        <v>11287</v>
      </c>
      <c r="B8259" s="26">
        <v>41913</v>
      </c>
    </row>
    <row r="8260" spans="1:3">
      <c r="A8260" s="26" t="s">
        <v>11288</v>
      </c>
      <c r="B8260" s="26">
        <v>41913</v>
      </c>
    </row>
    <row r="8261" spans="1:3">
      <c r="A8261" s="26" t="s">
        <v>11289</v>
      </c>
      <c r="B8261" s="26">
        <v>41913</v>
      </c>
    </row>
    <row r="8262" spans="1:3">
      <c r="A8262" s="26" t="s">
        <v>11290</v>
      </c>
      <c r="B8262" s="26">
        <v>41913</v>
      </c>
    </row>
    <row r="8263" spans="1:3">
      <c r="A8263" s="26" t="s">
        <v>11291</v>
      </c>
      <c r="B8263" s="26">
        <v>41913</v>
      </c>
    </row>
    <row r="8264" spans="1:3">
      <c r="A8264" s="26" t="s">
        <v>11292</v>
      </c>
      <c r="B8264" s="26">
        <v>41913</v>
      </c>
    </row>
    <row r="8265" spans="1:3">
      <c r="A8265" s="26" t="s">
        <v>11293</v>
      </c>
      <c r="B8265" s="26">
        <v>41913</v>
      </c>
    </row>
    <row r="8266" spans="1:3">
      <c r="A8266" s="26" t="s">
        <v>11294</v>
      </c>
      <c r="B8266" s="26">
        <v>41913</v>
      </c>
    </row>
    <row r="8267" spans="1:3">
      <c r="A8267" s="26" t="s">
        <v>11295</v>
      </c>
      <c r="B8267" s="26">
        <v>41913</v>
      </c>
    </row>
    <row r="8268" spans="1:3">
      <c r="A8268" s="26" t="s">
        <v>11296</v>
      </c>
      <c r="B8268" s="26">
        <v>41913</v>
      </c>
      <c r="C8268" s="26">
        <v>599</v>
      </c>
    </row>
    <row r="8269" spans="1:3">
      <c r="A8269" s="26" t="s">
        <v>11297</v>
      </c>
      <c r="B8269" s="26">
        <v>41913</v>
      </c>
      <c r="C8269" s="26">
        <v>200</v>
      </c>
    </row>
    <row r="8270" spans="1:3">
      <c r="A8270" s="26" t="s">
        <v>11298</v>
      </c>
      <c r="B8270" s="26">
        <v>41913</v>
      </c>
    </row>
    <row r="8271" spans="1:3">
      <c r="A8271" s="26" t="s">
        <v>11299</v>
      </c>
      <c r="B8271" s="26">
        <v>41913</v>
      </c>
    </row>
    <row r="8272" spans="1:3">
      <c r="A8272" s="26" t="s">
        <v>11300</v>
      </c>
      <c r="B8272" s="26">
        <v>41913</v>
      </c>
    </row>
    <row r="8273" spans="1:3">
      <c r="A8273" s="26" t="s">
        <v>11301</v>
      </c>
      <c r="B8273" s="26">
        <v>41913</v>
      </c>
    </row>
    <row r="8274" spans="1:3">
      <c r="A8274" s="26" t="s">
        <v>11302</v>
      </c>
      <c r="B8274" s="26">
        <v>41913</v>
      </c>
    </row>
    <row r="8275" spans="1:3">
      <c r="A8275" s="26" t="s">
        <v>11303</v>
      </c>
      <c r="B8275" s="26">
        <v>41913</v>
      </c>
    </row>
    <row r="8276" spans="1:3">
      <c r="A8276" s="26" t="s">
        <v>11304</v>
      </c>
      <c r="B8276" s="26">
        <v>41913</v>
      </c>
    </row>
    <row r="8277" spans="1:3">
      <c r="A8277" s="26" t="s">
        <v>11305</v>
      </c>
      <c r="B8277" s="26">
        <v>41913</v>
      </c>
      <c r="C8277" s="26">
        <v>1200</v>
      </c>
    </row>
    <row r="8278" spans="1:3">
      <c r="A8278" s="26" t="s">
        <v>11306</v>
      </c>
      <c r="B8278" s="26">
        <v>41913</v>
      </c>
    </row>
    <row r="8279" spans="1:3">
      <c r="A8279" s="26" t="s">
        <v>11307</v>
      </c>
      <c r="B8279" s="26">
        <v>41913</v>
      </c>
    </row>
    <row r="8280" spans="1:3">
      <c r="A8280" s="26" t="s">
        <v>11308</v>
      </c>
      <c r="B8280" s="26">
        <v>41913</v>
      </c>
    </row>
    <row r="8281" spans="1:3">
      <c r="A8281" s="26" t="s">
        <v>11309</v>
      </c>
      <c r="B8281" s="26">
        <v>41913</v>
      </c>
    </row>
    <row r="8282" spans="1:3">
      <c r="A8282" s="26" t="s">
        <v>11310</v>
      </c>
      <c r="B8282" s="26">
        <v>41913</v>
      </c>
    </row>
    <row r="8283" spans="1:3">
      <c r="A8283" s="26" t="s">
        <v>11311</v>
      </c>
      <c r="B8283" s="26">
        <v>41913</v>
      </c>
    </row>
    <row r="8284" spans="1:3">
      <c r="A8284" s="26" t="s">
        <v>11312</v>
      </c>
      <c r="B8284" s="26">
        <v>41913</v>
      </c>
    </row>
    <row r="8285" spans="1:3">
      <c r="A8285" s="26" t="s">
        <v>11313</v>
      </c>
      <c r="B8285" s="26">
        <v>41913</v>
      </c>
    </row>
    <row r="8286" spans="1:3">
      <c r="A8286" s="26" t="s">
        <v>11314</v>
      </c>
      <c r="B8286" s="26">
        <v>41913</v>
      </c>
    </row>
    <row r="8287" spans="1:3">
      <c r="A8287" s="26" t="s">
        <v>11315</v>
      </c>
      <c r="B8287" s="26">
        <v>41913</v>
      </c>
    </row>
    <row r="8288" spans="1:3">
      <c r="A8288" s="26" t="s">
        <v>11316</v>
      </c>
      <c r="B8288" s="26">
        <v>41913</v>
      </c>
      <c r="C8288" s="26">
        <v>396</v>
      </c>
    </row>
    <row r="8289" spans="1:3">
      <c r="A8289" s="26" t="s">
        <v>11317</v>
      </c>
      <c r="B8289" s="26">
        <v>41913</v>
      </c>
    </row>
    <row r="8290" spans="1:3">
      <c r="A8290" s="26" t="s">
        <v>11318</v>
      </c>
      <c r="B8290" s="26">
        <v>41913</v>
      </c>
    </row>
    <row r="8291" spans="1:3">
      <c r="A8291" s="26" t="s">
        <v>11319</v>
      </c>
      <c r="B8291" s="26">
        <v>41913</v>
      </c>
    </row>
    <row r="8292" spans="1:3">
      <c r="A8292" s="26" t="s">
        <v>11320</v>
      </c>
      <c r="B8292" s="26">
        <v>41913</v>
      </c>
    </row>
    <row r="8293" spans="1:3">
      <c r="A8293" s="26" t="s">
        <v>11321</v>
      </c>
      <c r="B8293" s="26">
        <v>41913</v>
      </c>
    </row>
    <row r="8294" spans="1:3">
      <c r="A8294" s="26" t="s">
        <v>11322</v>
      </c>
      <c r="B8294" s="26">
        <v>41913</v>
      </c>
    </row>
    <row r="8295" spans="1:3">
      <c r="A8295" s="26" t="s">
        <v>11323</v>
      </c>
      <c r="B8295" s="26">
        <v>41913</v>
      </c>
    </row>
    <row r="8296" spans="1:3">
      <c r="A8296" s="26" t="s">
        <v>11324</v>
      </c>
      <c r="B8296" s="26">
        <v>41913</v>
      </c>
    </row>
    <row r="8297" spans="1:3">
      <c r="A8297" s="26" t="s">
        <v>11325</v>
      </c>
      <c r="B8297" s="26">
        <v>41913</v>
      </c>
    </row>
    <row r="8298" spans="1:3">
      <c r="A8298" s="26" t="s">
        <v>11326</v>
      </c>
      <c r="B8298" s="26">
        <v>41913</v>
      </c>
    </row>
    <row r="8299" spans="1:3">
      <c r="A8299" s="26" t="s">
        <v>11327</v>
      </c>
      <c r="B8299" s="26">
        <v>41913</v>
      </c>
    </row>
    <row r="8300" spans="1:3">
      <c r="A8300" s="26" t="s">
        <v>11328</v>
      </c>
      <c r="B8300" s="26">
        <v>41913</v>
      </c>
    </row>
    <row r="8301" spans="1:3">
      <c r="A8301" s="26" t="s">
        <v>11329</v>
      </c>
      <c r="B8301" s="26">
        <v>41913</v>
      </c>
      <c r="C8301" s="26">
        <v>360</v>
      </c>
    </row>
    <row r="8302" spans="1:3">
      <c r="A8302" s="26" t="s">
        <v>11330</v>
      </c>
      <c r="B8302" s="26">
        <v>41913</v>
      </c>
      <c r="C8302" s="26">
        <v>399</v>
      </c>
    </row>
    <row r="8303" spans="1:3">
      <c r="A8303" s="26" t="s">
        <v>11331</v>
      </c>
      <c r="B8303" s="26">
        <v>41913</v>
      </c>
    </row>
    <row r="8304" spans="1:3">
      <c r="A8304" s="26" t="s">
        <v>11332</v>
      </c>
      <c r="B8304" s="26">
        <v>41913</v>
      </c>
    </row>
    <row r="8305" spans="1:3">
      <c r="A8305" s="26" t="s">
        <v>11333</v>
      </c>
      <c r="B8305" s="26">
        <v>41913</v>
      </c>
    </row>
    <row r="8306" spans="1:3">
      <c r="A8306" s="26" t="s">
        <v>11334</v>
      </c>
      <c r="B8306" s="26">
        <v>41913</v>
      </c>
    </row>
    <row r="8307" spans="1:3">
      <c r="A8307" s="26" t="s">
        <v>11335</v>
      </c>
      <c r="B8307" s="26">
        <v>41913</v>
      </c>
    </row>
    <row r="8308" spans="1:3">
      <c r="A8308" s="26" t="s">
        <v>11336</v>
      </c>
      <c r="B8308" s="26">
        <v>41913</v>
      </c>
    </row>
    <row r="8309" spans="1:3">
      <c r="A8309" s="26" t="s">
        <v>11337</v>
      </c>
      <c r="B8309" s="26">
        <v>41913</v>
      </c>
    </row>
    <row r="8310" spans="1:3">
      <c r="A8310" s="26" t="s">
        <v>11338</v>
      </c>
      <c r="B8310" s="26">
        <v>41913</v>
      </c>
    </row>
    <row r="8311" spans="1:3">
      <c r="A8311" s="26" t="s">
        <v>11339</v>
      </c>
      <c r="B8311" s="26">
        <v>41913</v>
      </c>
    </row>
    <row r="8312" spans="1:3">
      <c r="A8312" s="26" t="s">
        <v>11340</v>
      </c>
      <c r="B8312" s="26">
        <v>41913</v>
      </c>
      <c r="C8312" s="26">
        <v>380</v>
      </c>
    </row>
    <row r="8313" spans="1:3">
      <c r="A8313" s="26" t="s">
        <v>11341</v>
      </c>
      <c r="B8313" s="26">
        <v>41913</v>
      </c>
      <c r="C8313" s="26">
        <v>379</v>
      </c>
    </row>
    <row r="8314" spans="1:3">
      <c r="A8314" s="26" t="s">
        <v>11342</v>
      </c>
      <c r="B8314" s="26">
        <v>41913</v>
      </c>
    </row>
    <row r="8315" spans="1:3">
      <c r="A8315" s="26" t="s">
        <v>11343</v>
      </c>
      <c r="B8315" s="26">
        <v>41913</v>
      </c>
    </row>
    <row r="8316" spans="1:3">
      <c r="A8316" s="26" t="s">
        <v>11344</v>
      </c>
      <c r="B8316" s="26">
        <v>41913</v>
      </c>
    </row>
    <row r="8317" spans="1:3">
      <c r="A8317" s="26" t="s">
        <v>11345</v>
      </c>
      <c r="B8317" s="26">
        <v>41913</v>
      </c>
    </row>
    <row r="8318" spans="1:3">
      <c r="A8318" s="26" t="s">
        <v>11346</v>
      </c>
      <c r="B8318" s="26">
        <v>41913</v>
      </c>
    </row>
    <row r="8319" spans="1:3">
      <c r="A8319" s="26" t="s">
        <v>11347</v>
      </c>
      <c r="B8319" s="26">
        <v>41913</v>
      </c>
    </row>
    <row r="8320" spans="1:3">
      <c r="A8320" s="26" t="s">
        <v>11348</v>
      </c>
      <c r="B8320" s="26">
        <v>41913</v>
      </c>
    </row>
    <row r="8321" spans="1:3">
      <c r="A8321" s="26" t="s">
        <v>11349</v>
      </c>
      <c r="B8321" s="26">
        <v>41913</v>
      </c>
    </row>
    <row r="8322" spans="1:3">
      <c r="A8322" s="26" t="s">
        <v>11350</v>
      </c>
      <c r="B8322" s="26">
        <v>41913</v>
      </c>
    </row>
    <row r="8323" spans="1:3">
      <c r="A8323" s="26" t="s">
        <v>11351</v>
      </c>
      <c r="B8323" s="26">
        <v>41913</v>
      </c>
      <c r="C8323" s="26">
        <v>387</v>
      </c>
    </row>
    <row r="8324" spans="1:3">
      <c r="A8324" s="26" t="s">
        <v>11352</v>
      </c>
      <c r="B8324" s="26">
        <v>41913</v>
      </c>
      <c r="C8324" s="26">
        <v>399</v>
      </c>
    </row>
    <row r="8325" spans="1:3">
      <c r="A8325" s="26" t="s">
        <v>11353</v>
      </c>
      <c r="B8325" s="26">
        <v>41913</v>
      </c>
    </row>
    <row r="8326" spans="1:3">
      <c r="A8326" s="26" t="s">
        <v>11354</v>
      </c>
      <c r="B8326" s="26">
        <v>41913</v>
      </c>
    </row>
    <row r="8327" spans="1:3">
      <c r="A8327" s="26" t="s">
        <v>11355</v>
      </c>
      <c r="B8327" s="26">
        <v>41913</v>
      </c>
    </row>
    <row r="8328" spans="1:3">
      <c r="A8328" s="26" t="s">
        <v>11356</v>
      </c>
      <c r="B8328" s="26">
        <v>41913</v>
      </c>
    </row>
    <row r="8329" spans="1:3">
      <c r="A8329" s="26" t="s">
        <v>11357</v>
      </c>
      <c r="B8329" s="26">
        <v>41913</v>
      </c>
    </row>
    <row r="8330" spans="1:3">
      <c r="A8330" s="26" t="s">
        <v>11358</v>
      </c>
      <c r="B8330" s="26">
        <v>41913</v>
      </c>
    </row>
    <row r="8331" spans="1:3">
      <c r="A8331" s="26" t="s">
        <v>11359</v>
      </c>
      <c r="B8331" s="26">
        <v>41913</v>
      </c>
    </row>
    <row r="8332" spans="1:3">
      <c r="A8332" s="26" t="s">
        <v>11360</v>
      </c>
      <c r="B8332" s="26">
        <v>41913</v>
      </c>
      <c r="C8332" s="26">
        <v>997</v>
      </c>
    </row>
    <row r="8333" spans="1:3">
      <c r="A8333" s="26" t="s">
        <v>11361</v>
      </c>
      <c r="B8333" s="26">
        <v>41913</v>
      </c>
    </row>
    <row r="8334" spans="1:3">
      <c r="A8334" s="26" t="s">
        <v>11362</v>
      </c>
      <c r="B8334" s="26">
        <v>41913</v>
      </c>
    </row>
    <row r="8335" spans="1:3">
      <c r="A8335" s="26" t="s">
        <v>11363</v>
      </c>
      <c r="B8335" s="26">
        <v>41913</v>
      </c>
    </row>
    <row r="8336" spans="1:3">
      <c r="A8336" s="26" t="s">
        <v>11364</v>
      </c>
      <c r="B8336" s="26">
        <v>41913</v>
      </c>
    </row>
    <row r="8337" spans="1:3">
      <c r="A8337" s="26" t="s">
        <v>11365</v>
      </c>
      <c r="B8337" s="26">
        <v>41913</v>
      </c>
    </row>
    <row r="8338" spans="1:3">
      <c r="A8338" s="26" t="s">
        <v>11366</v>
      </c>
      <c r="B8338" s="26">
        <v>41913</v>
      </c>
    </row>
    <row r="8339" spans="1:3">
      <c r="A8339" s="26" t="s">
        <v>11367</v>
      </c>
      <c r="B8339" s="26">
        <v>41913</v>
      </c>
    </row>
    <row r="8340" spans="1:3">
      <c r="A8340" s="26" t="s">
        <v>11368</v>
      </c>
      <c r="B8340" s="26">
        <v>41913</v>
      </c>
    </row>
    <row r="8341" spans="1:3">
      <c r="A8341" s="26" t="s">
        <v>11369</v>
      </c>
      <c r="B8341" s="26">
        <v>41913</v>
      </c>
    </row>
    <row r="8342" spans="1:3">
      <c r="A8342" s="26" t="s">
        <v>11370</v>
      </c>
      <c r="B8342" s="26">
        <v>41913</v>
      </c>
    </row>
    <row r="8343" spans="1:3">
      <c r="A8343" s="26" t="s">
        <v>11371</v>
      </c>
      <c r="B8343" s="26">
        <v>41913</v>
      </c>
      <c r="C8343" s="26">
        <v>1000</v>
      </c>
    </row>
    <row r="8344" spans="1:3">
      <c r="A8344" s="26" t="s">
        <v>11372</v>
      </c>
      <c r="B8344" s="26">
        <v>41913</v>
      </c>
    </row>
    <row r="8345" spans="1:3">
      <c r="A8345" s="26" t="s">
        <v>11373</v>
      </c>
      <c r="B8345" s="26">
        <v>41913</v>
      </c>
    </row>
    <row r="8346" spans="1:3">
      <c r="A8346" s="26" t="s">
        <v>11374</v>
      </c>
      <c r="B8346" s="26">
        <v>41913</v>
      </c>
    </row>
    <row r="8347" spans="1:3">
      <c r="A8347" s="26" t="s">
        <v>11375</v>
      </c>
      <c r="B8347" s="26">
        <v>41913</v>
      </c>
    </row>
    <row r="8348" spans="1:3">
      <c r="A8348" s="26" t="s">
        <v>11376</v>
      </c>
      <c r="B8348" s="26">
        <v>41913</v>
      </c>
    </row>
    <row r="8349" spans="1:3">
      <c r="A8349" s="26" t="s">
        <v>11377</v>
      </c>
      <c r="B8349" s="26">
        <v>41913</v>
      </c>
    </row>
    <row r="8350" spans="1:3">
      <c r="A8350" s="26" t="s">
        <v>11378</v>
      </c>
      <c r="B8350" s="26">
        <v>41913</v>
      </c>
    </row>
    <row r="8351" spans="1:3">
      <c r="A8351" s="26" t="s">
        <v>11379</v>
      </c>
      <c r="B8351" s="26">
        <v>41913</v>
      </c>
    </row>
    <row r="8352" spans="1:3">
      <c r="A8352" s="26" t="s">
        <v>11380</v>
      </c>
      <c r="B8352" s="26">
        <v>41913</v>
      </c>
    </row>
    <row r="8353" spans="1:3">
      <c r="A8353" s="26" t="s">
        <v>11381</v>
      </c>
      <c r="B8353" s="26">
        <v>41913</v>
      </c>
    </row>
    <row r="8354" spans="1:3">
      <c r="A8354" s="26" t="s">
        <v>11382</v>
      </c>
      <c r="B8354" s="26">
        <v>41913</v>
      </c>
      <c r="C8354" s="26">
        <v>1000</v>
      </c>
    </row>
    <row r="8355" spans="1:3">
      <c r="A8355" s="26" t="s">
        <v>11383</v>
      </c>
      <c r="B8355" s="26">
        <v>41913</v>
      </c>
    </row>
    <row r="8356" spans="1:3">
      <c r="A8356" s="26" t="s">
        <v>11384</v>
      </c>
      <c r="B8356" s="26">
        <v>41913</v>
      </c>
    </row>
    <row r="8357" spans="1:3">
      <c r="A8357" s="26" t="s">
        <v>11385</v>
      </c>
      <c r="B8357" s="26">
        <v>41913</v>
      </c>
    </row>
    <row r="8358" spans="1:3">
      <c r="A8358" s="26" t="s">
        <v>11386</v>
      </c>
      <c r="B8358" s="26">
        <v>41913</v>
      </c>
    </row>
    <row r="8359" spans="1:3">
      <c r="A8359" s="26" t="s">
        <v>11387</v>
      </c>
      <c r="B8359" s="26">
        <v>41913</v>
      </c>
    </row>
    <row r="8360" spans="1:3">
      <c r="A8360" s="26" t="s">
        <v>11388</v>
      </c>
      <c r="B8360" s="26">
        <v>41913</v>
      </c>
    </row>
    <row r="8361" spans="1:3">
      <c r="A8361" s="26" t="s">
        <v>11389</v>
      </c>
      <c r="B8361" s="26">
        <v>41913</v>
      </c>
    </row>
    <row r="8362" spans="1:3">
      <c r="A8362" s="26" t="s">
        <v>11390</v>
      </c>
      <c r="B8362" s="26">
        <v>41913</v>
      </c>
    </row>
    <row r="8363" spans="1:3">
      <c r="A8363" s="26" t="s">
        <v>11391</v>
      </c>
      <c r="B8363" s="26">
        <v>41913</v>
      </c>
    </row>
    <row r="8364" spans="1:3">
      <c r="A8364" s="26" t="s">
        <v>11392</v>
      </c>
      <c r="B8364" s="26">
        <v>41913</v>
      </c>
    </row>
    <row r="8365" spans="1:3">
      <c r="A8365" s="26" t="s">
        <v>11393</v>
      </c>
      <c r="B8365" s="26">
        <v>41913</v>
      </c>
      <c r="C8365" s="26">
        <v>1000</v>
      </c>
    </row>
    <row r="8366" spans="1:3">
      <c r="A8366" s="26" t="s">
        <v>11394</v>
      </c>
      <c r="B8366" s="26">
        <v>41913</v>
      </c>
    </row>
    <row r="8367" spans="1:3">
      <c r="A8367" s="26" t="s">
        <v>11395</v>
      </c>
      <c r="B8367" s="26">
        <v>41913</v>
      </c>
    </row>
    <row r="8368" spans="1:3">
      <c r="A8368" s="26" t="s">
        <v>11396</v>
      </c>
      <c r="B8368" s="26">
        <v>41913</v>
      </c>
    </row>
    <row r="8369" spans="1:3">
      <c r="A8369" s="26" t="s">
        <v>11397</v>
      </c>
      <c r="B8369" s="26">
        <v>41913</v>
      </c>
    </row>
    <row r="8370" spans="1:3">
      <c r="A8370" s="26" t="s">
        <v>11398</v>
      </c>
      <c r="B8370" s="26">
        <v>41913</v>
      </c>
    </row>
    <row r="8371" spans="1:3">
      <c r="A8371" s="26" t="s">
        <v>11399</v>
      </c>
      <c r="B8371" s="26">
        <v>41913</v>
      </c>
    </row>
    <row r="8372" spans="1:3">
      <c r="A8372" s="26" t="s">
        <v>11400</v>
      </c>
      <c r="B8372" s="26">
        <v>41913</v>
      </c>
    </row>
    <row r="8373" spans="1:3">
      <c r="A8373" s="26" t="s">
        <v>11401</v>
      </c>
      <c r="B8373" s="26">
        <v>41913</v>
      </c>
    </row>
    <row r="8374" spans="1:3">
      <c r="A8374" s="26" t="s">
        <v>11402</v>
      </c>
      <c r="B8374" s="26">
        <v>41913</v>
      </c>
    </row>
    <row r="8375" spans="1:3">
      <c r="A8375" s="26" t="s">
        <v>11403</v>
      </c>
      <c r="B8375" s="26">
        <v>41913</v>
      </c>
    </row>
    <row r="8376" spans="1:3">
      <c r="A8376" s="26" t="s">
        <v>11404</v>
      </c>
      <c r="B8376" s="26">
        <v>41913</v>
      </c>
      <c r="C8376" s="26">
        <v>900</v>
      </c>
    </row>
    <row r="8377" spans="1:3">
      <c r="A8377" s="26" t="s">
        <v>11405</v>
      </c>
      <c r="B8377" s="26">
        <v>41913</v>
      </c>
    </row>
    <row r="8378" spans="1:3">
      <c r="A8378" s="26" t="s">
        <v>11406</v>
      </c>
      <c r="B8378" s="26">
        <v>41913</v>
      </c>
    </row>
    <row r="8379" spans="1:3">
      <c r="A8379" s="26" t="s">
        <v>11407</v>
      </c>
      <c r="B8379" s="26">
        <v>41913</v>
      </c>
    </row>
    <row r="8380" spans="1:3">
      <c r="A8380" s="26" t="s">
        <v>11408</v>
      </c>
      <c r="B8380" s="26">
        <v>41913</v>
      </c>
    </row>
    <row r="8381" spans="1:3">
      <c r="A8381" s="26" t="s">
        <v>11409</v>
      </c>
      <c r="B8381" s="26">
        <v>41913</v>
      </c>
    </row>
    <row r="8382" spans="1:3">
      <c r="A8382" s="26" t="s">
        <v>11410</v>
      </c>
      <c r="B8382" s="26">
        <v>41913</v>
      </c>
    </row>
    <row r="8383" spans="1:3">
      <c r="A8383" s="26" t="s">
        <v>11411</v>
      </c>
      <c r="B8383" s="26">
        <v>41913</v>
      </c>
    </row>
    <row r="8384" spans="1:3">
      <c r="A8384" s="26" t="s">
        <v>11412</v>
      </c>
      <c r="B8384" s="26">
        <v>41913</v>
      </c>
    </row>
    <row r="8385" spans="1:3">
      <c r="A8385" s="26" t="s">
        <v>11413</v>
      </c>
      <c r="B8385" s="26">
        <v>41913</v>
      </c>
    </row>
    <row r="8386" spans="1:3">
      <c r="A8386" s="26" t="s">
        <v>11414</v>
      </c>
      <c r="B8386" s="26">
        <v>41913</v>
      </c>
    </row>
    <row r="8387" spans="1:3">
      <c r="A8387" s="26" t="s">
        <v>11415</v>
      </c>
      <c r="B8387" s="26">
        <v>41913</v>
      </c>
      <c r="C8387" s="26">
        <v>598</v>
      </c>
    </row>
    <row r="8388" spans="1:3">
      <c r="A8388" s="26" t="s">
        <v>11416</v>
      </c>
      <c r="B8388" s="26">
        <v>41913</v>
      </c>
    </row>
    <row r="8389" spans="1:3">
      <c r="A8389" s="26" t="s">
        <v>11417</v>
      </c>
      <c r="B8389" s="26">
        <v>41913</v>
      </c>
    </row>
    <row r="8390" spans="1:3">
      <c r="A8390" s="26" t="s">
        <v>11418</v>
      </c>
      <c r="B8390" s="26">
        <v>41913</v>
      </c>
    </row>
    <row r="8391" spans="1:3">
      <c r="A8391" s="26" t="s">
        <v>11419</v>
      </c>
      <c r="B8391" s="26">
        <v>41913</v>
      </c>
    </row>
    <row r="8392" spans="1:3">
      <c r="A8392" s="26" t="s">
        <v>11420</v>
      </c>
      <c r="B8392" s="26">
        <v>41913</v>
      </c>
    </row>
    <row r="8393" spans="1:3">
      <c r="A8393" s="26" t="s">
        <v>11421</v>
      </c>
      <c r="B8393" s="26">
        <v>41913</v>
      </c>
    </row>
    <row r="8394" spans="1:3">
      <c r="A8394" s="26" t="s">
        <v>11422</v>
      </c>
      <c r="B8394" s="26">
        <v>41913</v>
      </c>
    </row>
    <row r="8395" spans="1:3">
      <c r="A8395" s="26" t="s">
        <v>11423</v>
      </c>
      <c r="B8395" s="26">
        <v>41913</v>
      </c>
    </row>
    <row r="8396" spans="1:3">
      <c r="A8396" s="26" t="s">
        <v>11424</v>
      </c>
      <c r="B8396" s="26">
        <v>41913</v>
      </c>
    </row>
    <row r="8397" spans="1:3">
      <c r="A8397" s="26" t="s">
        <v>11425</v>
      </c>
      <c r="B8397" s="26">
        <v>41913</v>
      </c>
    </row>
    <row r="8398" spans="1:3">
      <c r="A8398" s="26" t="s">
        <v>11426</v>
      </c>
      <c r="B8398" s="26">
        <v>41913</v>
      </c>
      <c r="C8398" s="26">
        <v>400</v>
      </c>
    </row>
    <row r="8399" spans="1:3">
      <c r="A8399" s="26" t="s">
        <v>11427</v>
      </c>
      <c r="B8399" s="26">
        <v>41913</v>
      </c>
    </row>
    <row r="8400" spans="1:3">
      <c r="A8400" s="26" t="s">
        <v>11428</v>
      </c>
      <c r="B8400" s="26">
        <v>41913</v>
      </c>
    </row>
    <row r="8401" spans="1:3">
      <c r="A8401" s="26" t="s">
        <v>11429</v>
      </c>
      <c r="B8401" s="26">
        <v>41913</v>
      </c>
    </row>
    <row r="8402" spans="1:3">
      <c r="A8402" s="26" t="s">
        <v>11430</v>
      </c>
      <c r="B8402" s="26">
        <v>41913</v>
      </c>
    </row>
    <row r="8403" spans="1:3">
      <c r="A8403" s="26" t="s">
        <v>11431</v>
      </c>
      <c r="B8403" s="26">
        <v>41913</v>
      </c>
    </row>
    <row r="8404" spans="1:3">
      <c r="A8404" s="26" t="s">
        <v>11432</v>
      </c>
      <c r="B8404" s="26">
        <v>41913</v>
      </c>
    </row>
    <row r="8405" spans="1:3">
      <c r="A8405" s="26" t="s">
        <v>11433</v>
      </c>
      <c r="B8405" s="26">
        <v>41913</v>
      </c>
    </row>
    <row r="8406" spans="1:3">
      <c r="A8406" s="26" t="s">
        <v>11434</v>
      </c>
      <c r="B8406" s="26">
        <v>41913</v>
      </c>
    </row>
    <row r="8407" spans="1:3">
      <c r="A8407" s="26" t="s">
        <v>11435</v>
      </c>
      <c r="B8407" s="26">
        <v>41913</v>
      </c>
    </row>
    <row r="8408" spans="1:3">
      <c r="A8408" s="26" t="s">
        <v>11436</v>
      </c>
      <c r="B8408" s="26">
        <v>41913</v>
      </c>
    </row>
    <row r="8409" spans="1:3">
      <c r="A8409" s="26" t="s">
        <v>11437</v>
      </c>
      <c r="B8409" s="26">
        <v>41913</v>
      </c>
      <c r="C8409" s="26">
        <v>399</v>
      </c>
    </row>
    <row r="8410" spans="1:3">
      <c r="A8410" s="26" t="s">
        <v>11438</v>
      </c>
      <c r="B8410" s="26">
        <v>41913</v>
      </c>
    </row>
    <row r="8411" spans="1:3">
      <c r="A8411" s="26" t="s">
        <v>11439</v>
      </c>
      <c r="B8411" s="26">
        <v>41913</v>
      </c>
    </row>
    <row r="8412" spans="1:3">
      <c r="A8412" s="26" t="s">
        <v>11440</v>
      </c>
      <c r="B8412" s="26">
        <v>41913</v>
      </c>
    </row>
    <row r="8413" spans="1:3">
      <c r="A8413" s="26" t="s">
        <v>11441</v>
      </c>
      <c r="B8413" s="26">
        <v>41913</v>
      </c>
    </row>
    <row r="8414" spans="1:3">
      <c r="A8414" s="26" t="s">
        <v>11442</v>
      </c>
      <c r="B8414" s="26">
        <v>41913</v>
      </c>
    </row>
    <row r="8415" spans="1:3">
      <c r="A8415" s="26" t="s">
        <v>11443</v>
      </c>
      <c r="B8415" s="26">
        <v>41913</v>
      </c>
    </row>
    <row r="8416" spans="1:3">
      <c r="A8416" s="26" t="s">
        <v>11444</v>
      </c>
      <c r="B8416" s="26">
        <v>41913</v>
      </c>
    </row>
    <row r="8417" spans="1:3">
      <c r="A8417" s="26" t="s">
        <v>11445</v>
      </c>
      <c r="B8417" s="26">
        <v>41913</v>
      </c>
    </row>
    <row r="8418" spans="1:3">
      <c r="A8418" s="26" t="s">
        <v>11446</v>
      </c>
      <c r="B8418" s="26">
        <v>41913</v>
      </c>
    </row>
    <row r="8419" spans="1:3">
      <c r="A8419" s="26" t="s">
        <v>11447</v>
      </c>
      <c r="B8419" s="26">
        <v>41913</v>
      </c>
    </row>
    <row r="8420" spans="1:3">
      <c r="A8420" s="26" t="s">
        <v>11448</v>
      </c>
      <c r="B8420" s="26">
        <v>41913</v>
      </c>
      <c r="C8420" s="26">
        <v>399</v>
      </c>
    </row>
    <row r="8421" spans="1:3">
      <c r="A8421" s="26" t="s">
        <v>11449</v>
      </c>
      <c r="B8421" s="26">
        <v>41913</v>
      </c>
    </row>
    <row r="8422" spans="1:3">
      <c r="A8422" s="26" t="s">
        <v>11450</v>
      </c>
      <c r="B8422" s="26">
        <v>41913</v>
      </c>
    </row>
    <row r="8423" spans="1:3">
      <c r="A8423" s="26" t="s">
        <v>11451</v>
      </c>
      <c r="B8423" s="26">
        <v>41913</v>
      </c>
    </row>
    <row r="8424" spans="1:3">
      <c r="A8424" s="26" t="s">
        <v>11452</v>
      </c>
      <c r="B8424" s="26">
        <v>41913</v>
      </c>
    </row>
    <row r="8425" spans="1:3">
      <c r="A8425" s="26" t="s">
        <v>11453</v>
      </c>
      <c r="B8425" s="26">
        <v>41913</v>
      </c>
    </row>
    <row r="8426" spans="1:3">
      <c r="A8426" s="26" t="s">
        <v>11454</v>
      </c>
      <c r="B8426" s="26">
        <v>41913</v>
      </c>
    </row>
    <row r="8427" spans="1:3">
      <c r="A8427" s="26" t="s">
        <v>11455</v>
      </c>
      <c r="B8427" s="26">
        <v>41913</v>
      </c>
    </row>
    <row r="8428" spans="1:3">
      <c r="A8428" s="26" t="s">
        <v>11456</v>
      </c>
      <c r="B8428" s="26">
        <v>41913</v>
      </c>
    </row>
    <row r="8429" spans="1:3">
      <c r="A8429" s="26" t="s">
        <v>11457</v>
      </c>
      <c r="B8429" s="26">
        <v>41913</v>
      </c>
    </row>
    <row r="8430" spans="1:3">
      <c r="A8430" s="26" t="s">
        <v>11458</v>
      </c>
      <c r="B8430" s="26">
        <v>41913</v>
      </c>
    </row>
    <row r="8431" spans="1:3">
      <c r="A8431" s="26" t="s">
        <v>11459</v>
      </c>
      <c r="B8431" s="26">
        <v>41913</v>
      </c>
      <c r="C8431" s="26">
        <v>650</v>
      </c>
    </row>
    <row r="8432" spans="1:3">
      <c r="A8432" s="26" t="s">
        <v>11460</v>
      </c>
      <c r="B8432" s="26">
        <v>41913</v>
      </c>
    </row>
    <row r="8433" spans="1:3">
      <c r="A8433" s="26" t="s">
        <v>11461</v>
      </c>
      <c r="B8433" s="26">
        <v>41913</v>
      </c>
    </row>
    <row r="8434" spans="1:3">
      <c r="A8434" s="26" t="s">
        <v>11462</v>
      </c>
      <c r="B8434" s="26">
        <v>41913</v>
      </c>
    </row>
    <row r="8435" spans="1:3">
      <c r="A8435" s="26" t="s">
        <v>11463</v>
      </c>
      <c r="B8435" s="26">
        <v>41913</v>
      </c>
    </row>
    <row r="8436" spans="1:3">
      <c r="A8436" s="26" t="s">
        <v>11464</v>
      </c>
      <c r="B8436" s="26">
        <v>41913</v>
      </c>
    </row>
    <row r="8437" spans="1:3">
      <c r="A8437" s="26" t="s">
        <v>11465</v>
      </c>
      <c r="B8437" s="26">
        <v>41913</v>
      </c>
    </row>
    <row r="8438" spans="1:3">
      <c r="A8438" s="26" t="s">
        <v>11466</v>
      </c>
      <c r="B8438" s="26">
        <v>41913</v>
      </c>
    </row>
    <row r="8439" spans="1:3">
      <c r="A8439" s="26" t="s">
        <v>11467</v>
      </c>
      <c r="B8439" s="26">
        <v>41913</v>
      </c>
    </row>
    <row r="8440" spans="1:3">
      <c r="A8440" s="26" t="s">
        <v>11468</v>
      </c>
      <c r="B8440" s="26">
        <v>41913</v>
      </c>
    </row>
    <row r="8441" spans="1:3">
      <c r="A8441" s="26" t="s">
        <v>11469</v>
      </c>
      <c r="B8441" s="26">
        <v>41913</v>
      </c>
    </row>
    <row r="8442" spans="1:3">
      <c r="A8442" s="26" t="s">
        <v>11470</v>
      </c>
      <c r="B8442" s="26">
        <v>41913</v>
      </c>
      <c r="C8442" s="26">
        <v>550</v>
      </c>
    </row>
    <row r="8443" spans="1:3">
      <c r="A8443" s="26" t="s">
        <v>11471</v>
      </c>
      <c r="B8443" s="26">
        <v>41913</v>
      </c>
    </row>
    <row r="8444" spans="1:3">
      <c r="A8444" s="26" t="s">
        <v>11472</v>
      </c>
      <c r="B8444" s="26">
        <v>41913</v>
      </c>
    </row>
    <row r="8445" spans="1:3">
      <c r="A8445" s="26" t="s">
        <v>11473</v>
      </c>
      <c r="B8445" s="26">
        <v>41913</v>
      </c>
    </row>
    <row r="8446" spans="1:3">
      <c r="A8446" s="26" t="s">
        <v>11474</v>
      </c>
      <c r="B8446" s="26">
        <v>41913</v>
      </c>
    </row>
    <row r="8447" spans="1:3">
      <c r="A8447" s="26" t="s">
        <v>11475</v>
      </c>
      <c r="B8447" s="26">
        <v>41913</v>
      </c>
    </row>
    <row r="8448" spans="1:3">
      <c r="A8448" s="26" t="s">
        <v>11476</v>
      </c>
      <c r="B8448" s="26">
        <v>41913</v>
      </c>
    </row>
    <row r="8449" spans="1:3">
      <c r="A8449" s="26" t="s">
        <v>11477</v>
      </c>
      <c r="B8449" s="26">
        <v>41913</v>
      </c>
    </row>
    <row r="8450" spans="1:3">
      <c r="A8450" s="26" t="s">
        <v>11478</v>
      </c>
      <c r="B8450" s="26">
        <v>41913</v>
      </c>
    </row>
    <row r="8451" spans="1:3">
      <c r="A8451" s="26" t="s">
        <v>11479</v>
      </c>
      <c r="B8451" s="26">
        <v>41913</v>
      </c>
    </row>
    <row r="8452" spans="1:3">
      <c r="A8452" s="26" t="s">
        <v>11480</v>
      </c>
      <c r="B8452" s="26">
        <v>41913</v>
      </c>
    </row>
    <row r="8453" spans="1:3">
      <c r="A8453" s="26" t="s">
        <v>11481</v>
      </c>
      <c r="B8453" s="26">
        <v>41913</v>
      </c>
      <c r="C8453" s="26">
        <v>798</v>
      </c>
    </row>
    <row r="8454" spans="1:3">
      <c r="A8454" s="26" t="s">
        <v>11482</v>
      </c>
      <c r="B8454" s="26">
        <v>41913</v>
      </c>
    </row>
    <row r="8455" spans="1:3">
      <c r="A8455" s="26" t="s">
        <v>11483</v>
      </c>
      <c r="B8455" s="26">
        <v>41913</v>
      </c>
    </row>
    <row r="8456" spans="1:3">
      <c r="A8456" s="26" t="s">
        <v>11484</v>
      </c>
      <c r="B8456" s="26">
        <v>41913</v>
      </c>
    </row>
    <row r="8457" spans="1:3">
      <c r="A8457" s="26" t="s">
        <v>11485</v>
      </c>
      <c r="B8457" s="26">
        <v>41913</v>
      </c>
    </row>
    <row r="8458" spans="1:3">
      <c r="A8458" s="26" t="s">
        <v>11486</v>
      </c>
      <c r="B8458" s="26">
        <v>41913</v>
      </c>
    </row>
    <row r="8459" spans="1:3">
      <c r="A8459" s="26" t="s">
        <v>11487</v>
      </c>
      <c r="B8459" s="26">
        <v>41913</v>
      </c>
    </row>
    <row r="8460" spans="1:3">
      <c r="A8460" s="26" t="s">
        <v>11488</v>
      </c>
      <c r="B8460" s="26">
        <v>41913</v>
      </c>
    </row>
    <row r="8461" spans="1:3">
      <c r="A8461" s="26" t="s">
        <v>11489</v>
      </c>
      <c r="B8461" s="26">
        <v>41913</v>
      </c>
    </row>
    <row r="8462" spans="1:3">
      <c r="A8462" s="26" t="s">
        <v>11490</v>
      </c>
      <c r="B8462" s="26">
        <v>41913</v>
      </c>
    </row>
    <row r="8463" spans="1:3">
      <c r="A8463" s="26" t="s">
        <v>11491</v>
      </c>
      <c r="B8463" s="26">
        <v>41913</v>
      </c>
    </row>
    <row r="8464" spans="1:3">
      <c r="A8464" s="26" t="s">
        <v>11492</v>
      </c>
      <c r="B8464" s="26">
        <v>41913</v>
      </c>
      <c r="C8464" s="26">
        <v>700</v>
      </c>
    </row>
    <row r="8465" spans="1:3">
      <c r="A8465" s="26" t="s">
        <v>11493</v>
      </c>
      <c r="B8465" s="26">
        <v>41913</v>
      </c>
    </row>
    <row r="8466" spans="1:3">
      <c r="A8466" s="26" t="s">
        <v>11494</v>
      </c>
      <c r="B8466" s="26">
        <v>41913</v>
      </c>
    </row>
    <row r="8467" spans="1:3">
      <c r="A8467" s="26" t="s">
        <v>11495</v>
      </c>
      <c r="B8467" s="26">
        <v>41913</v>
      </c>
    </row>
    <row r="8468" spans="1:3">
      <c r="A8468" s="26" t="s">
        <v>11496</v>
      </c>
      <c r="B8468" s="26">
        <v>41913</v>
      </c>
    </row>
    <row r="8469" spans="1:3">
      <c r="A8469" s="26" t="s">
        <v>11497</v>
      </c>
      <c r="B8469" s="26">
        <v>41913</v>
      </c>
    </row>
    <row r="8470" spans="1:3">
      <c r="A8470" s="26" t="s">
        <v>11498</v>
      </c>
      <c r="B8470" s="26">
        <v>41913</v>
      </c>
    </row>
    <row r="8471" spans="1:3">
      <c r="A8471" s="26" t="s">
        <v>11499</v>
      </c>
      <c r="B8471" s="26">
        <v>41913</v>
      </c>
    </row>
    <row r="8472" spans="1:3">
      <c r="A8472" s="26" t="s">
        <v>11500</v>
      </c>
      <c r="B8472" s="26">
        <v>41913</v>
      </c>
    </row>
    <row r="8473" spans="1:3">
      <c r="A8473" s="26" t="s">
        <v>11501</v>
      </c>
      <c r="B8473" s="26">
        <v>41913</v>
      </c>
    </row>
    <row r="8474" spans="1:3">
      <c r="A8474" s="26" t="s">
        <v>11502</v>
      </c>
      <c r="B8474" s="26">
        <v>41913</v>
      </c>
    </row>
    <row r="8475" spans="1:3">
      <c r="A8475" s="26" t="s">
        <v>11503</v>
      </c>
      <c r="B8475" s="26">
        <v>41913</v>
      </c>
      <c r="C8475" s="26">
        <v>799</v>
      </c>
    </row>
    <row r="8476" spans="1:3">
      <c r="A8476" s="26" t="s">
        <v>11504</v>
      </c>
      <c r="B8476" s="26">
        <v>41913</v>
      </c>
    </row>
    <row r="8477" spans="1:3">
      <c r="A8477" s="26" t="s">
        <v>11505</v>
      </c>
      <c r="B8477" s="26">
        <v>41913</v>
      </c>
    </row>
    <row r="8478" spans="1:3">
      <c r="A8478" s="26" t="s">
        <v>11506</v>
      </c>
      <c r="B8478" s="26">
        <v>41913</v>
      </c>
    </row>
    <row r="8479" spans="1:3">
      <c r="A8479" s="26" t="s">
        <v>11507</v>
      </c>
      <c r="B8479" s="26">
        <v>41913</v>
      </c>
    </row>
    <row r="8480" spans="1:3">
      <c r="A8480" s="26" t="s">
        <v>11508</v>
      </c>
      <c r="B8480" s="26">
        <v>41913</v>
      </c>
    </row>
    <row r="8481" spans="1:3">
      <c r="A8481" s="26" t="s">
        <v>11509</v>
      </c>
      <c r="B8481" s="26">
        <v>41913</v>
      </c>
    </row>
    <row r="8482" spans="1:3">
      <c r="A8482" s="26" t="s">
        <v>11510</v>
      </c>
      <c r="B8482" s="26">
        <v>41913</v>
      </c>
    </row>
    <row r="8483" spans="1:3">
      <c r="A8483" s="26" t="s">
        <v>11511</v>
      </c>
      <c r="B8483" s="26">
        <v>41913</v>
      </c>
    </row>
    <row r="8484" spans="1:3">
      <c r="A8484" s="26" t="s">
        <v>11512</v>
      </c>
      <c r="B8484" s="26">
        <v>41913</v>
      </c>
    </row>
    <row r="8485" spans="1:3">
      <c r="A8485" s="26" t="s">
        <v>11513</v>
      </c>
      <c r="B8485" s="26">
        <v>41913</v>
      </c>
    </row>
    <row r="8486" spans="1:3">
      <c r="A8486" s="26" t="s">
        <v>11514</v>
      </c>
      <c r="B8486" s="26">
        <v>41913</v>
      </c>
      <c r="C8486" s="26">
        <v>80</v>
      </c>
    </row>
    <row r="8487" spans="1:3">
      <c r="A8487" s="26" t="s">
        <v>11515</v>
      </c>
      <c r="B8487" s="26">
        <v>41913</v>
      </c>
    </row>
    <row r="8488" spans="1:3">
      <c r="A8488" s="26" t="s">
        <v>11516</v>
      </c>
      <c r="B8488" s="26">
        <v>41913</v>
      </c>
    </row>
    <row r="8489" spans="1:3">
      <c r="A8489" s="26" t="s">
        <v>11517</v>
      </c>
      <c r="B8489" s="26">
        <v>41913</v>
      </c>
    </row>
    <row r="8490" spans="1:3">
      <c r="A8490" s="26" t="s">
        <v>11518</v>
      </c>
      <c r="B8490" s="26">
        <v>41913</v>
      </c>
    </row>
    <row r="8491" spans="1:3">
      <c r="A8491" s="26" t="s">
        <v>11519</v>
      </c>
      <c r="B8491" s="26">
        <v>41913</v>
      </c>
    </row>
    <row r="8492" spans="1:3">
      <c r="A8492" s="26" t="s">
        <v>11520</v>
      </c>
      <c r="B8492" s="26">
        <v>41913</v>
      </c>
    </row>
    <row r="8493" spans="1:3">
      <c r="A8493" s="26" t="s">
        <v>11521</v>
      </c>
      <c r="B8493" s="26">
        <v>41913</v>
      </c>
    </row>
    <row r="8494" spans="1:3">
      <c r="A8494" s="26" t="s">
        <v>11522</v>
      </c>
      <c r="B8494" s="26">
        <v>41913</v>
      </c>
    </row>
    <row r="8495" spans="1:3">
      <c r="A8495" s="26" t="s">
        <v>11523</v>
      </c>
      <c r="B8495" s="26">
        <v>41913</v>
      </c>
    </row>
    <row r="8496" spans="1:3">
      <c r="A8496" s="26" t="s">
        <v>11524</v>
      </c>
      <c r="B8496" s="26">
        <v>41913</v>
      </c>
    </row>
    <row r="8497" spans="1:3">
      <c r="A8497" s="26" t="s">
        <v>11525</v>
      </c>
      <c r="B8497" s="26">
        <v>41914</v>
      </c>
      <c r="C8497" s="26">
        <v>694</v>
      </c>
    </row>
    <row r="8498" spans="1:3">
      <c r="A8498" s="26" t="s">
        <v>11526</v>
      </c>
      <c r="B8498" s="26">
        <v>41914</v>
      </c>
    </row>
    <row r="8499" spans="1:3">
      <c r="A8499" s="26" t="s">
        <v>11527</v>
      </c>
      <c r="B8499" s="26">
        <v>41914</v>
      </c>
    </row>
    <row r="8500" spans="1:3">
      <c r="A8500" s="26" t="s">
        <v>11528</v>
      </c>
      <c r="B8500" s="26">
        <v>41914</v>
      </c>
    </row>
    <row r="8501" spans="1:3">
      <c r="A8501" s="26" t="s">
        <v>11529</v>
      </c>
      <c r="B8501" s="26">
        <v>41914</v>
      </c>
    </row>
    <row r="8502" spans="1:3">
      <c r="A8502" s="26" t="s">
        <v>11530</v>
      </c>
      <c r="B8502" s="26">
        <v>41914</v>
      </c>
    </row>
    <row r="8503" spans="1:3">
      <c r="A8503" s="26" t="s">
        <v>11531</v>
      </c>
      <c r="B8503" s="26">
        <v>41914</v>
      </c>
    </row>
    <row r="8504" spans="1:3">
      <c r="A8504" s="26" t="s">
        <v>11532</v>
      </c>
      <c r="B8504" s="26">
        <v>41914</v>
      </c>
    </row>
    <row r="8505" spans="1:3">
      <c r="A8505" s="26" t="s">
        <v>11533</v>
      </c>
      <c r="B8505" s="26">
        <v>41914</v>
      </c>
    </row>
    <row r="8506" spans="1:3">
      <c r="A8506" s="26" t="s">
        <v>11534</v>
      </c>
      <c r="B8506" s="26">
        <v>41914</v>
      </c>
    </row>
    <row r="8507" spans="1:3">
      <c r="A8507" s="26" t="s">
        <v>11535</v>
      </c>
      <c r="B8507" s="26">
        <v>41914</v>
      </c>
    </row>
    <row r="8508" spans="1:3">
      <c r="A8508" s="26" t="s">
        <v>11536</v>
      </c>
      <c r="B8508" s="26">
        <v>41914</v>
      </c>
      <c r="C8508" s="26">
        <v>29</v>
      </c>
    </row>
    <row r="8509" spans="1:3">
      <c r="A8509" s="26" t="s">
        <v>11537</v>
      </c>
      <c r="B8509" s="26">
        <v>41914</v>
      </c>
    </row>
    <row r="8510" spans="1:3">
      <c r="A8510" s="26" t="s">
        <v>11538</v>
      </c>
      <c r="B8510" s="26">
        <v>41914</v>
      </c>
    </row>
    <row r="8511" spans="1:3">
      <c r="A8511" s="26" t="s">
        <v>11539</v>
      </c>
      <c r="B8511" s="26">
        <v>41914</v>
      </c>
    </row>
    <row r="8512" spans="1:3">
      <c r="A8512" s="26" t="s">
        <v>11540</v>
      </c>
      <c r="B8512" s="26">
        <v>41914</v>
      </c>
    </row>
    <row r="8513" spans="1:3">
      <c r="A8513" s="26" t="s">
        <v>11541</v>
      </c>
      <c r="B8513" s="26">
        <v>41914</v>
      </c>
    </row>
    <row r="8514" spans="1:3">
      <c r="A8514" s="26" t="s">
        <v>11542</v>
      </c>
      <c r="B8514" s="26">
        <v>41914</v>
      </c>
    </row>
    <row r="8515" spans="1:3">
      <c r="A8515" s="26" t="s">
        <v>11543</v>
      </c>
      <c r="B8515" s="26">
        <v>41914</v>
      </c>
    </row>
    <row r="8516" spans="1:3">
      <c r="A8516" s="26" t="s">
        <v>11544</v>
      </c>
      <c r="B8516" s="26">
        <v>41914</v>
      </c>
    </row>
    <row r="8517" spans="1:3">
      <c r="A8517" s="26" t="s">
        <v>11545</v>
      </c>
      <c r="B8517" s="26">
        <v>41914</v>
      </c>
    </row>
    <row r="8518" spans="1:3">
      <c r="A8518" s="26" t="s">
        <v>11546</v>
      </c>
      <c r="B8518" s="26">
        <v>41914</v>
      </c>
    </row>
    <row r="8519" spans="1:3">
      <c r="A8519" s="26" t="s">
        <v>11547</v>
      </c>
      <c r="B8519" s="26">
        <v>41914</v>
      </c>
      <c r="C8519" s="26">
        <v>557</v>
      </c>
    </row>
    <row r="8520" spans="1:3">
      <c r="A8520" s="26" t="s">
        <v>11548</v>
      </c>
      <c r="B8520" s="26">
        <v>41914</v>
      </c>
    </row>
    <row r="8521" spans="1:3">
      <c r="A8521" s="26" t="s">
        <v>11549</v>
      </c>
      <c r="B8521" s="26">
        <v>41914</v>
      </c>
    </row>
    <row r="8522" spans="1:3">
      <c r="A8522" s="26" t="s">
        <v>11550</v>
      </c>
      <c r="B8522" s="26">
        <v>41914</v>
      </c>
    </row>
    <row r="8523" spans="1:3">
      <c r="A8523" s="26" t="s">
        <v>11551</v>
      </c>
      <c r="B8523" s="26">
        <v>41914</v>
      </c>
    </row>
    <row r="8524" spans="1:3">
      <c r="A8524" s="26" t="s">
        <v>11552</v>
      </c>
      <c r="B8524" s="26">
        <v>41914</v>
      </c>
    </row>
    <row r="8525" spans="1:3">
      <c r="A8525" s="26" t="s">
        <v>11553</v>
      </c>
      <c r="B8525" s="26">
        <v>41914</v>
      </c>
    </row>
    <row r="8526" spans="1:3">
      <c r="A8526" s="26" t="s">
        <v>11554</v>
      </c>
      <c r="B8526" s="26">
        <v>41914</v>
      </c>
    </row>
    <row r="8527" spans="1:3">
      <c r="A8527" s="26" t="s">
        <v>11555</v>
      </c>
      <c r="B8527" s="26">
        <v>41914</v>
      </c>
    </row>
    <row r="8528" spans="1:3">
      <c r="A8528" s="26" t="s">
        <v>11556</v>
      </c>
      <c r="B8528" s="26">
        <v>41914</v>
      </c>
    </row>
    <row r="8529" spans="1:3">
      <c r="A8529" s="26" t="s">
        <v>11557</v>
      </c>
      <c r="B8529" s="26">
        <v>41914</v>
      </c>
    </row>
    <row r="8530" spans="1:3">
      <c r="A8530" s="26" t="s">
        <v>11558</v>
      </c>
      <c r="B8530" s="26">
        <v>41914</v>
      </c>
      <c r="C8530" s="26">
        <v>630</v>
      </c>
    </row>
    <row r="8531" spans="1:3">
      <c r="A8531" s="26" t="s">
        <v>11559</v>
      </c>
      <c r="B8531" s="26">
        <v>41914</v>
      </c>
    </row>
    <row r="8532" spans="1:3">
      <c r="A8532" s="26" t="s">
        <v>11560</v>
      </c>
      <c r="B8532" s="26">
        <v>41914</v>
      </c>
    </row>
    <row r="8533" spans="1:3">
      <c r="A8533" s="26" t="s">
        <v>11561</v>
      </c>
      <c r="B8533" s="26">
        <v>41914</v>
      </c>
    </row>
    <row r="8534" spans="1:3">
      <c r="A8534" s="26" t="s">
        <v>11562</v>
      </c>
      <c r="B8534" s="26">
        <v>41914</v>
      </c>
    </row>
    <row r="8535" spans="1:3">
      <c r="A8535" s="26" t="s">
        <v>11563</v>
      </c>
      <c r="B8535" s="26">
        <v>41914</v>
      </c>
    </row>
    <row r="8536" spans="1:3">
      <c r="A8536" s="26" t="s">
        <v>11564</v>
      </c>
      <c r="B8536" s="26">
        <v>41914</v>
      </c>
    </row>
    <row r="8537" spans="1:3">
      <c r="A8537" s="26" t="s">
        <v>11565</v>
      </c>
      <c r="B8537" s="26">
        <v>41914</v>
      </c>
    </row>
    <row r="8538" spans="1:3">
      <c r="A8538" s="26" t="s">
        <v>11566</v>
      </c>
      <c r="B8538" s="26">
        <v>41914</v>
      </c>
    </row>
    <row r="8539" spans="1:3">
      <c r="A8539" s="26" t="s">
        <v>11567</v>
      </c>
      <c r="B8539" s="26">
        <v>41914</v>
      </c>
    </row>
    <row r="8540" spans="1:3">
      <c r="A8540" s="26" t="s">
        <v>11568</v>
      </c>
      <c r="B8540" s="26">
        <v>41914</v>
      </c>
    </row>
    <row r="8541" spans="1:3">
      <c r="A8541" s="26" t="s">
        <v>11569</v>
      </c>
      <c r="B8541" s="26">
        <v>41914</v>
      </c>
      <c r="C8541" s="26">
        <v>856</v>
      </c>
    </row>
    <row r="8542" spans="1:3">
      <c r="A8542" s="26" t="s">
        <v>11570</v>
      </c>
      <c r="B8542" s="26">
        <v>41914</v>
      </c>
    </row>
    <row r="8543" spans="1:3">
      <c r="A8543" s="26" t="s">
        <v>11571</v>
      </c>
      <c r="B8543" s="26">
        <v>41914</v>
      </c>
    </row>
    <row r="8544" spans="1:3">
      <c r="A8544" s="26" t="s">
        <v>11572</v>
      </c>
      <c r="B8544" s="26">
        <v>41914</v>
      </c>
    </row>
    <row r="8545" spans="1:3">
      <c r="A8545" s="26" t="s">
        <v>11573</v>
      </c>
      <c r="B8545" s="26">
        <v>41914</v>
      </c>
    </row>
    <row r="8546" spans="1:3">
      <c r="A8546" s="26" t="s">
        <v>11574</v>
      </c>
      <c r="B8546" s="26">
        <v>41914</v>
      </c>
    </row>
    <row r="8547" spans="1:3">
      <c r="A8547" s="26" t="s">
        <v>11575</v>
      </c>
      <c r="B8547" s="26">
        <v>41914</v>
      </c>
    </row>
    <row r="8548" spans="1:3">
      <c r="A8548" s="26" t="s">
        <v>11576</v>
      </c>
      <c r="B8548" s="26">
        <v>41914</v>
      </c>
    </row>
    <row r="8549" spans="1:3">
      <c r="A8549" s="26" t="s">
        <v>11577</v>
      </c>
      <c r="B8549" s="26">
        <v>41914</v>
      </c>
    </row>
    <row r="8550" spans="1:3">
      <c r="A8550" s="26" t="s">
        <v>11578</v>
      </c>
      <c r="B8550" s="26">
        <v>41914</v>
      </c>
    </row>
    <row r="8551" spans="1:3">
      <c r="A8551" s="26" t="s">
        <v>11579</v>
      </c>
      <c r="B8551" s="26">
        <v>41914</v>
      </c>
    </row>
    <row r="8552" spans="1:3">
      <c r="A8552" s="26" t="s">
        <v>11580</v>
      </c>
      <c r="B8552" s="26">
        <v>41914</v>
      </c>
    </row>
    <row r="8553" spans="1:3">
      <c r="A8553" s="26" t="s">
        <v>11581</v>
      </c>
      <c r="B8553" s="26">
        <v>41914</v>
      </c>
    </row>
    <row r="8554" spans="1:3">
      <c r="A8554" s="26" t="s">
        <v>11582</v>
      </c>
      <c r="B8554" s="26">
        <v>41914</v>
      </c>
      <c r="C8554" s="26">
        <v>75</v>
      </c>
    </row>
    <row r="8555" spans="1:3">
      <c r="A8555" s="26" t="s">
        <v>11583</v>
      </c>
      <c r="B8555" s="26">
        <v>41914</v>
      </c>
    </row>
    <row r="8556" spans="1:3">
      <c r="A8556" s="26" t="s">
        <v>11584</v>
      </c>
      <c r="B8556" s="26">
        <v>41914</v>
      </c>
    </row>
    <row r="8557" spans="1:3">
      <c r="A8557" s="26" t="s">
        <v>11585</v>
      </c>
      <c r="B8557" s="26">
        <v>41914</v>
      </c>
    </row>
    <row r="8558" spans="1:3">
      <c r="A8558" s="26" t="s">
        <v>11586</v>
      </c>
      <c r="B8558" s="26">
        <v>41914</v>
      </c>
    </row>
    <row r="8559" spans="1:3">
      <c r="A8559" s="26" t="s">
        <v>11587</v>
      </c>
      <c r="B8559" s="26">
        <v>41914</v>
      </c>
    </row>
    <row r="8560" spans="1:3">
      <c r="A8560" s="26" t="s">
        <v>11588</v>
      </c>
      <c r="B8560" s="26">
        <v>41914</v>
      </c>
    </row>
    <row r="8561" spans="1:3">
      <c r="A8561" s="26" t="s">
        <v>11589</v>
      </c>
      <c r="B8561" s="26">
        <v>41914</v>
      </c>
    </row>
    <row r="8562" spans="1:3">
      <c r="A8562" s="26" t="s">
        <v>11590</v>
      </c>
      <c r="B8562" s="26">
        <v>41914</v>
      </c>
    </row>
    <row r="8563" spans="1:3">
      <c r="A8563" s="26" t="s">
        <v>11591</v>
      </c>
      <c r="B8563" s="26">
        <v>41914</v>
      </c>
    </row>
    <row r="8564" spans="1:3">
      <c r="A8564" s="26" t="s">
        <v>11592</v>
      </c>
      <c r="B8564" s="26">
        <v>41914</v>
      </c>
    </row>
    <row r="8565" spans="1:3">
      <c r="A8565" s="26" t="s">
        <v>11593</v>
      </c>
      <c r="B8565" s="26">
        <v>41914</v>
      </c>
      <c r="C8565" s="26">
        <v>175</v>
      </c>
    </row>
    <row r="8566" spans="1:3">
      <c r="A8566" s="26" t="s">
        <v>11594</v>
      </c>
      <c r="B8566" s="26">
        <v>41914</v>
      </c>
    </row>
    <row r="8567" spans="1:3">
      <c r="A8567" s="26" t="s">
        <v>11595</v>
      </c>
      <c r="B8567" s="26">
        <v>41914</v>
      </c>
    </row>
    <row r="8568" spans="1:3">
      <c r="A8568" s="26" t="s">
        <v>11596</v>
      </c>
      <c r="B8568" s="26">
        <v>41914</v>
      </c>
    </row>
    <row r="8569" spans="1:3">
      <c r="A8569" s="26" t="s">
        <v>11597</v>
      </c>
      <c r="B8569" s="26">
        <v>41914</v>
      </c>
    </row>
    <row r="8570" spans="1:3">
      <c r="A8570" s="26" t="s">
        <v>11598</v>
      </c>
      <c r="B8570" s="26">
        <v>41914</v>
      </c>
    </row>
    <row r="8571" spans="1:3">
      <c r="A8571" s="26" t="s">
        <v>11599</v>
      </c>
      <c r="B8571" s="26">
        <v>41914</v>
      </c>
    </row>
    <row r="8572" spans="1:3">
      <c r="A8572" s="26" t="s">
        <v>11600</v>
      </c>
      <c r="B8572" s="26">
        <v>41914</v>
      </c>
    </row>
    <row r="8573" spans="1:3">
      <c r="A8573" s="26" t="s">
        <v>11601</v>
      </c>
      <c r="B8573" s="26">
        <v>41914</v>
      </c>
    </row>
    <row r="8574" spans="1:3">
      <c r="A8574" s="26" t="s">
        <v>11602</v>
      </c>
      <c r="B8574" s="26">
        <v>41914</v>
      </c>
    </row>
    <row r="8575" spans="1:3">
      <c r="A8575" s="26" t="s">
        <v>11603</v>
      </c>
      <c r="B8575" s="26">
        <v>41914</v>
      </c>
    </row>
    <row r="8576" spans="1:3">
      <c r="A8576" s="26" t="s">
        <v>11604</v>
      </c>
      <c r="B8576" s="26">
        <v>41914</v>
      </c>
      <c r="C8576" s="26">
        <v>195</v>
      </c>
    </row>
    <row r="8577" spans="1:3">
      <c r="A8577" s="26" t="s">
        <v>11605</v>
      </c>
      <c r="B8577" s="26">
        <v>41914</v>
      </c>
      <c r="C8577" s="26">
        <v>200</v>
      </c>
    </row>
    <row r="8578" spans="1:3">
      <c r="A8578" s="26" t="s">
        <v>11606</v>
      </c>
      <c r="B8578" s="26">
        <v>41914</v>
      </c>
    </row>
    <row r="8579" spans="1:3">
      <c r="A8579" s="26" t="s">
        <v>11607</v>
      </c>
      <c r="B8579" s="26">
        <v>41914</v>
      </c>
    </row>
    <row r="8580" spans="1:3">
      <c r="A8580" s="26" t="s">
        <v>11608</v>
      </c>
      <c r="B8580" s="26">
        <v>41914</v>
      </c>
    </row>
    <row r="8581" spans="1:3">
      <c r="A8581" s="26" t="s">
        <v>11609</v>
      </c>
      <c r="B8581" s="26">
        <v>41914</v>
      </c>
    </row>
    <row r="8582" spans="1:3">
      <c r="A8582" s="26" t="s">
        <v>11610</v>
      </c>
      <c r="B8582" s="26">
        <v>41914</v>
      </c>
    </row>
    <row r="8583" spans="1:3">
      <c r="A8583" s="26" t="s">
        <v>11611</v>
      </c>
      <c r="B8583" s="26">
        <v>41914</v>
      </c>
    </row>
    <row r="8584" spans="1:3">
      <c r="A8584" s="26" t="s">
        <v>11612</v>
      </c>
      <c r="B8584" s="26">
        <v>41914</v>
      </c>
    </row>
    <row r="8585" spans="1:3">
      <c r="A8585" s="26" t="s">
        <v>11613</v>
      </c>
      <c r="B8585" s="26">
        <v>41914</v>
      </c>
    </row>
    <row r="8586" spans="1:3">
      <c r="A8586" s="26" t="s">
        <v>11614</v>
      </c>
      <c r="B8586" s="26">
        <v>41914</v>
      </c>
    </row>
    <row r="8587" spans="1:3">
      <c r="A8587" s="26" t="s">
        <v>11615</v>
      </c>
      <c r="B8587" s="26">
        <v>41914</v>
      </c>
      <c r="C8587" s="26">
        <v>577</v>
      </c>
    </row>
    <row r="8588" spans="1:3">
      <c r="A8588" s="26" t="s">
        <v>11616</v>
      </c>
      <c r="B8588" s="26">
        <v>41914</v>
      </c>
      <c r="C8588" s="26">
        <v>175</v>
      </c>
    </row>
    <row r="8589" spans="1:3">
      <c r="A8589" s="26" t="s">
        <v>11617</v>
      </c>
      <c r="B8589" s="26">
        <v>41914</v>
      </c>
    </row>
    <row r="8590" spans="1:3">
      <c r="A8590" s="26" t="s">
        <v>11618</v>
      </c>
      <c r="B8590" s="26">
        <v>41914</v>
      </c>
    </row>
    <row r="8591" spans="1:3">
      <c r="A8591" s="26" t="s">
        <v>11619</v>
      </c>
      <c r="B8591" s="26">
        <v>41914</v>
      </c>
    </row>
    <row r="8592" spans="1:3">
      <c r="A8592" s="26" t="s">
        <v>11620</v>
      </c>
      <c r="B8592" s="26">
        <v>41914</v>
      </c>
    </row>
    <row r="8593" spans="1:3">
      <c r="A8593" s="26" t="s">
        <v>11621</v>
      </c>
      <c r="B8593" s="26">
        <v>41914</v>
      </c>
    </row>
    <row r="8594" spans="1:3">
      <c r="A8594" s="26" t="s">
        <v>11622</v>
      </c>
      <c r="B8594" s="26">
        <v>41914</v>
      </c>
    </row>
    <row r="8595" spans="1:3">
      <c r="A8595" s="26" t="s">
        <v>11623</v>
      </c>
      <c r="B8595" s="26">
        <v>41914</v>
      </c>
    </row>
    <row r="8596" spans="1:3">
      <c r="A8596" s="26" t="s">
        <v>11624</v>
      </c>
      <c r="B8596" s="26">
        <v>41914</v>
      </c>
      <c r="C8596" s="26">
        <v>480</v>
      </c>
    </row>
    <row r="8597" spans="1:3">
      <c r="A8597" s="26" t="s">
        <v>11625</v>
      </c>
      <c r="B8597" s="26">
        <v>41914</v>
      </c>
    </row>
    <row r="8598" spans="1:3">
      <c r="A8598" s="26" t="s">
        <v>11626</v>
      </c>
      <c r="B8598" s="26">
        <v>41914</v>
      </c>
    </row>
    <row r="8599" spans="1:3">
      <c r="A8599" s="26" t="s">
        <v>11627</v>
      </c>
      <c r="B8599" s="26">
        <v>41914</v>
      </c>
    </row>
    <row r="8600" spans="1:3">
      <c r="A8600" s="26" t="s">
        <v>11628</v>
      </c>
      <c r="B8600" s="26">
        <v>41914</v>
      </c>
    </row>
    <row r="8601" spans="1:3">
      <c r="A8601" s="26" t="s">
        <v>11629</v>
      </c>
      <c r="B8601" s="26">
        <v>41914</v>
      </c>
    </row>
    <row r="8602" spans="1:3">
      <c r="A8602" s="26" t="s">
        <v>11630</v>
      </c>
      <c r="B8602" s="26">
        <v>41914</v>
      </c>
    </row>
    <row r="8603" spans="1:3">
      <c r="A8603" s="26" t="s">
        <v>11631</v>
      </c>
      <c r="B8603" s="26">
        <v>41914</v>
      </c>
    </row>
    <row r="8604" spans="1:3">
      <c r="A8604" s="26" t="s">
        <v>11632</v>
      </c>
      <c r="B8604" s="26">
        <v>41914</v>
      </c>
    </row>
    <row r="8605" spans="1:3">
      <c r="A8605" s="26" t="s">
        <v>11633</v>
      </c>
      <c r="B8605" s="26">
        <v>41914</v>
      </c>
    </row>
    <row r="8606" spans="1:3">
      <c r="A8606" s="26" t="s">
        <v>11634</v>
      </c>
      <c r="B8606" s="26">
        <v>41914</v>
      </c>
    </row>
    <row r="8607" spans="1:3">
      <c r="A8607" s="26" t="s">
        <v>11635</v>
      </c>
      <c r="B8607" s="26">
        <v>41914</v>
      </c>
      <c r="C8607" s="26">
        <v>300</v>
      </c>
    </row>
    <row r="8608" spans="1:3">
      <c r="A8608" s="26" t="s">
        <v>11636</v>
      </c>
      <c r="B8608" s="26">
        <v>41914</v>
      </c>
    </row>
    <row r="8609" spans="1:3">
      <c r="A8609" s="26" t="s">
        <v>11637</v>
      </c>
      <c r="B8609" s="26">
        <v>41914</v>
      </c>
    </row>
    <row r="8610" spans="1:3">
      <c r="A8610" s="26" t="s">
        <v>11638</v>
      </c>
      <c r="B8610" s="26">
        <v>41914</v>
      </c>
    </row>
    <row r="8611" spans="1:3">
      <c r="A8611" s="26" t="s">
        <v>11639</v>
      </c>
      <c r="B8611" s="26">
        <v>41914</v>
      </c>
    </row>
    <row r="8612" spans="1:3">
      <c r="A8612" s="26" t="s">
        <v>11640</v>
      </c>
      <c r="B8612" s="26">
        <v>41914</v>
      </c>
    </row>
    <row r="8613" spans="1:3">
      <c r="A8613" s="26" t="s">
        <v>11641</v>
      </c>
      <c r="B8613" s="26">
        <v>41914</v>
      </c>
    </row>
    <row r="8614" spans="1:3">
      <c r="A8614" s="26" t="s">
        <v>11642</v>
      </c>
      <c r="B8614" s="26">
        <v>41914</v>
      </c>
    </row>
    <row r="8615" spans="1:3">
      <c r="A8615" s="26" t="s">
        <v>11643</v>
      </c>
      <c r="B8615" s="26">
        <v>41914</v>
      </c>
    </row>
    <row r="8616" spans="1:3">
      <c r="A8616" s="26" t="s">
        <v>11644</v>
      </c>
      <c r="B8616" s="26">
        <v>41914</v>
      </c>
    </row>
    <row r="8617" spans="1:3">
      <c r="A8617" s="26" t="s">
        <v>11645</v>
      </c>
      <c r="B8617" s="26">
        <v>41914</v>
      </c>
    </row>
    <row r="8618" spans="1:3">
      <c r="A8618" s="26" t="s">
        <v>11646</v>
      </c>
      <c r="B8618" s="26">
        <v>41914</v>
      </c>
    </row>
    <row r="8619" spans="1:3">
      <c r="A8619" s="26" t="s">
        <v>11647</v>
      </c>
      <c r="B8619" s="26">
        <v>41914</v>
      </c>
    </row>
    <row r="8620" spans="1:3">
      <c r="A8620" s="26" t="s">
        <v>11648</v>
      </c>
      <c r="B8620" s="26">
        <v>41914</v>
      </c>
      <c r="C8620" s="26">
        <v>806</v>
      </c>
    </row>
    <row r="8621" spans="1:3">
      <c r="A8621" s="26" t="s">
        <v>11649</v>
      </c>
      <c r="B8621" s="26">
        <v>41914</v>
      </c>
      <c r="C8621" s="26">
        <v>389</v>
      </c>
    </row>
    <row r="8622" spans="1:3">
      <c r="A8622" s="26" t="s">
        <v>11650</v>
      </c>
      <c r="B8622" s="26">
        <v>41914</v>
      </c>
    </row>
    <row r="8623" spans="1:3">
      <c r="A8623" s="26" t="s">
        <v>11651</v>
      </c>
      <c r="B8623" s="26">
        <v>41914</v>
      </c>
    </row>
    <row r="8624" spans="1:3">
      <c r="A8624" s="26" t="s">
        <v>11652</v>
      </c>
      <c r="B8624" s="26">
        <v>41914</v>
      </c>
    </row>
    <row r="8625" spans="1:3">
      <c r="A8625" s="26" t="s">
        <v>11653</v>
      </c>
      <c r="B8625" s="26">
        <v>41914</v>
      </c>
    </row>
    <row r="8626" spans="1:3">
      <c r="A8626" s="26" t="s">
        <v>11654</v>
      </c>
      <c r="B8626" s="26">
        <v>41914</v>
      </c>
    </row>
    <row r="8627" spans="1:3">
      <c r="A8627" s="26" t="s">
        <v>11655</v>
      </c>
      <c r="B8627" s="26">
        <v>41914</v>
      </c>
    </row>
    <row r="8628" spans="1:3">
      <c r="A8628" s="26" t="s">
        <v>11656</v>
      </c>
      <c r="B8628" s="26">
        <v>41914</v>
      </c>
    </row>
    <row r="8629" spans="1:3">
      <c r="A8629" s="26" t="s">
        <v>11657</v>
      </c>
      <c r="B8629" s="26">
        <v>41914</v>
      </c>
      <c r="C8629" s="26">
        <v>938</v>
      </c>
    </row>
    <row r="8630" spans="1:3">
      <c r="A8630" s="26" t="s">
        <v>11658</v>
      </c>
      <c r="B8630" s="26">
        <v>41914</v>
      </c>
    </row>
    <row r="8631" spans="1:3">
      <c r="A8631" s="26" t="s">
        <v>11659</v>
      </c>
      <c r="B8631" s="26">
        <v>41914</v>
      </c>
    </row>
    <row r="8632" spans="1:3">
      <c r="A8632" s="26" t="s">
        <v>11660</v>
      </c>
      <c r="B8632" s="26">
        <v>41914</v>
      </c>
    </row>
    <row r="8633" spans="1:3">
      <c r="A8633" s="26" t="s">
        <v>11661</v>
      </c>
      <c r="B8633" s="26">
        <v>41914</v>
      </c>
    </row>
    <row r="8634" spans="1:3">
      <c r="A8634" s="26" t="s">
        <v>11662</v>
      </c>
      <c r="B8634" s="26">
        <v>41914</v>
      </c>
    </row>
    <row r="8635" spans="1:3">
      <c r="A8635" s="26" t="s">
        <v>11663</v>
      </c>
      <c r="B8635" s="26">
        <v>41914</v>
      </c>
    </row>
    <row r="8636" spans="1:3">
      <c r="A8636" s="26" t="s">
        <v>11664</v>
      </c>
      <c r="B8636" s="26">
        <v>41914</v>
      </c>
    </row>
    <row r="8637" spans="1:3">
      <c r="A8637" s="26" t="s">
        <v>11665</v>
      </c>
      <c r="B8637" s="26">
        <v>41914</v>
      </c>
    </row>
    <row r="8638" spans="1:3">
      <c r="A8638" s="26" t="s">
        <v>11666</v>
      </c>
      <c r="B8638" s="26">
        <v>41914</v>
      </c>
    </row>
    <row r="8639" spans="1:3">
      <c r="A8639" s="26" t="s">
        <v>11667</v>
      </c>
      <c r="B8639" s="26">
        <v>41914</v>
      </c>
    </row>
    <row r="8640" spans="1:3">
      <c r="A8640" s="26" t="s">
        <v>11668</v>
      </c>
      <c r="B8640" s="26">
        <v>41914</v>
      </c>
      <c r="C8640" s="26">
        <v>953</v>
      </c>
    </row>
    <row r="8641" spans="1:3">
      <c r="A8641" s="26" t="s">
        <v>11669</v>
      </c>
      <c r="B8641" s="26">
        <v>41914</v>
      </c>
    </row>
    <row r="8642" spans="1:3">
      <c r="A8642" s="26" t="s">
        <v>11670</v>
      </c>
      <c r="B8642" s="26">
        <v>41914</v>
      </c>
    </row>
    <row r="8643" spans="1:3">
      <c r="A8643" s="26" t="s">
        <v>11671</v>
      </c>
      <c r="B8643" s="26">
        <v>41914</v>
      </c>
    </row>
    <row r="8644" spans="1:3">
      <c r="A8644" s="26" t="s">
        <v>11672</v>
      </c>
      <c r="B8644" s="26">
        <v>41914</v>
      </c>
    </row>
    <row r="8645" spans="1:3">
      <c r="A8645" s="26" t="s">
        <v>11673</v>
      </c>
      <c r="B8645" s="26">
        <v>41914</v>
      </c>
    </row>
    <row r="8646" spans="1:3">
      <c r="A8646" s="26" t="s">
        <v>11674</v>
      </c>
      <c r="B8646" s="26">
        <v>41914</v>
      </c>
    </row>
    <row r="8647" spans="1:3">
      <c r="A8647" s="26" t="s">
        <v>11675</v>
      </c>
      <c r="B8647" s="26">
        <v>41914</v>
      </c>
    </row>
    <row r="8648" spans="1:3">
      <c r="A8648" s="26" t="s">
        <v>11676</v>
      </c>
      <c r="B8648" s="26">
        <v>41914</v>
      </c>
    </row>
    <row r="8649" spans="1:3">
      <c r="A8649" s="26" t="s">
        <v>11677</v>
      </c>
      <c r="B8649" s="26">
        <v>41914</v>
      </c>
    </row>
    <row r="8650" spans="1:3">
      <c r="A8650" s="26" t="s">
        <v>11678</v>
      </c>
      <c r="B8650" s="26">
        <v>41914</v>
      </c>
    </row>
    <row r="8651" spans="1:3">
      <c r="A8651" s="26" t="s">
        <v>11679</v>
      </c>
      <c r="B8651" s="26">
        <v>41914</v>
      </c>
    </row>
    <row r="8652" spans="1:3">
      <c r="A8652" s="26" t="s">
        <v>11680</v>
      </c>
      <c r="B8652" s="26">
        <v>41914</v>
      </c>
    </row>
    <row r="8653" spans="1:3">
      <c r="A8653" s="26" t="s">
        <v>11681</v>
      </c>
      <c r="B8653" s="26">
        <v>41914</v>
      </c>
      <c r="C8653" s="26">
        <v>400</v>
      </c>
    </row>
    <row r="8654" spans="1:3">
      <c r="A8654" s="26" t="s">
        <v>11682</v>
      </c>
      <c r="B8654" s="26">
        <v>41914</v>
      </c>
    </row>
    <row r="8655" spans="1:3">
      <c r="A8655" s="26" t="s">
        <v>11683</v>
      </c>
      <c r="B8655" s="26">
        <v>41914</v>
      </c>
    </row>
    <row r="8656" spans="1:3">
      <c r="A8656" s="26" t="s">
        <v>11684</v>
      </c>
      <c r="B8656" s="26">
        <v>41914</v>
      </c>
    </row>
    <row r="8657" spans="1:3">
      <c r="A8657" s="26" t="s">
        <v>11685</v>
      </c>
      <c r="B8657" s="26">
        <v>41914</v>
      </c>
    </row>
    <row r="8658" spans="1:3">
      <c r="A8658" s="26" t="s">
        <v>11686</v>
      </c>
      <c r="B8658" s="26">
        <v>41914</v>
      </c>
    </row>
    <row r="8659" spans="1:3">
      <c r="A8659" s="26" t="s">
        <v>11687</v>
      </c>
      <c r="B8659" s="26">
        <v>41914</v>
      </c>
    </row>
    <row r="8660" spans="1:3">
      <c r="A8660" s="26" t="s">
        <v>11688</v>
      </c>
      <c r="B8660" s="26">
        <v>41914</v>
      </c>
    </row>
    <row r="8661" spans="1:3">
      <c r="A8661" s="26" t="s">
        <v>11689</v>
      </c>
      <c r="B8661" s="26">
        <v>41914</v>
      </c>
    </row>
    <row r="8662" spans="1:3">
      <c r="A8662" s="26" t="s">
        <v>11690</v>
      </c>
      <c r="B8662" s="26">
        <v>41914</v>
      </c>
      <c r="C8662" s="26">
        <v>100</v>
      </c>
    </row>
    <row r="8663" spans="1:3">
      <c r="A8663" s="26" t="s">
        <v>11691</v>
      </c>
      <c r="B8663" s="26">
        <v>41914</v>
      </c>
    </row>
    <row r="8664" spans="1:3">
      <c r="A8664" s="26" t="s">
        <v>11692</v>
      </c>
      <c r="B8664" s="26">
        <v>41914</v>
      </c>
    </row>
    <row r="8665" spans="1:3">
      <c r="A8665" s="26" t="s">
        <v>11693</v>
      </c>
      <c r="B8665" s="26">
        <v>41914</v>
      </c>
    </row>
    <row r="8666" spans="1:3">
      <c r="A8666" s="26" t="s">
        <v>11694</v>
      </c>
      <c r="B8666" s="26">
        <v>41914</v>
      </c>
    </row>
    <row r="8667" spans="1:3">
      <c r="A8667" s="26" t="s">
        <v>11695</v>
      </c>
      <c r="B8667" s="26">
        <v>41914</v>
      </c>
    </row>
    <row r="8668" spans="1:3">
      <c r="A8668" s="26" t="s">
        <v>11696</v>
      </c>
      <c r="B8668" s="26">
        <v>41914</v>
      </c>
    </row>
    <row r="8669" spans="1:3">
      <c r="A8669" s="26" t="s">
        <v>11697</v>
      </c>
      <c r="B8669" s="26">
        <v>41914</v>
      </c>
    </row>
    <row r="8670" spans="1:3">
      <c r="A8670" s="26" t="s">
        <v>11698</v>
      </c>
      <c r="B8670" s="26">
        <v>41914</v>
      </c>
    </row>
    <row r="8671" spans="1:3">
      <c r="A8671" s="26" t="s">
        <v>11699</v>
      </c>
      <c r="B8671" s="26">
        <v>41914</v>
      </c>
    </row>
    <row r="8672" spans="1:3">
      <c r="A8672" s="26" t="s">
        <v>11700</v>
      </c>
      <c r="B8672" s="26">
        <v>41914</v>
      </c>
    </row>
    <row r="8673" spans="1:3">
      <c r="A8673" s="26" t="s">
        <v>11701</v>
      </c>
      <c r="B8673" s="26">
        <v>41914</v>
      </c>
      <c r="C8673" s="26">
        <v>600</v>
      </c>
    </row>
    <row r="8674" spans="1:3">
      <c r="A8674" s="26" t="s">
        <v>11702</v>
      </c>
      <c r="B8674" s="26">
        <v>41914</v>
      </c>
    </row>
    <row r="8675" spans="1:3">
      <c r="A8675" s="26" t="s">
        <v>11703</v>
      </c>
      <c r="B8675" s="26">
        <v>41914</v>
      </c>
    </row>
    <row r="8676" spans="1:3">
      <c r="A8676" s="26" t="s">
        <v>11704</v>
      </c>
      <c r="B8676" s="26">
        <v>41914</v>
      </c>
    </row>
    <row r="8677" spans="1:3">
      <c r="A8677" s="26" t="s">
        <v>11705</v>
      </c>
      <c r="B8677" s="26">
        <v>41914</v>
      </c>
    </row>
    <row r="8678" spans="1:3">
      <c r="A8678" s="26" t="s">
        <v>11706</v>
      </c>
      <c r="B8678" s="26">
        <v>41914</v>
      </c>
    </row>
    <row r="8679" spans="1:3">
      <c r="A8679" s="26" t="s">
        <v>11707</v>
      </c>
      <c r="B8679" s="26">
        <v>41914</v>
      </c>
    </row>
    <row r="8680" spans="1:3">
      <c r="A8680" s="26" t="s">
        <v>11708</v>
      </c>
      <c r="B8680" s="26">
        <v>41914</v>
      </c>
    </row>
    <row r="8681" spans="1:3">
      <c r="A8681" s="26" t="s">
        <v>11709</v>
      </c>
      <c r="B8681" s="26">
        <v>41914</v>
      </c>
    </row>
    <row r="8682" spans="1:3">
      <c r="A8682" s="26" t="s">
        <v>11710</v>
      </c>
      <c r="B8682" s="26">
        <v>41914</v>
      </c>
    </row>
    <row r="8683" spans="1:3">
      <c r="A8683" s="26" t="s">
        <v>11711</v>
      </c>
      <c r="B8683" s="26">
        <v>41914</v>
      </c>
    </row>
    <row r="8684" spans="1:3">
      <c r="A8684" s="26" t="s">
        <v>11712</v>
      </c>
      <c r="B8684" s="26">
        <v>41914</v>
      </c>
      <c r="C8684" s="26">
        <v>999</v>
      </c>
    </row>
    <row r="8685" spans="1:3">
      <c r="A8685" s="26" t="s">
        <v>11713</v>
      </c>
      <c r="B8685" s="26">
        <v>41914</v>
      </c>
    </row>
    <row r="8686" spans="1:3">
      <c r="A8686" s="26" t="s">
        <v>11714</v>
      </c>
      <c r="B8686" s="26">
        <v>41914</v>
      </c>
    </row>
    <row r="8687" spans="1:3">
      <c r="A8687" s="26" t="s">
        <v>11715</v>
      </c>
      <c r="B8687" s="26">
        <v>41914</v>
      </c>
    </row>
    <row r="8688" spans="1:3">
      <c r="A8688" s="26" t="s">
        <v>11716</v>
      </c>
      <c r="B8688" s="26">
        <v>41914</v>
      </c>
    </row>
    <row r="8689" spans="1:3">
      <c r="A8689" s="26" t="s">
        <v>11717</v>
      </c>
      <c r="B8689" s="26">
        <v>41914</v>
      </c>
    </row>
    <row r="8690" spans="1:3">
      <c r="A8690" s="26" t="s">
        <v>11718</v>
      </c>
      <c r="B8690" s="26">
        <v>41914</v>
      </c>
    </row>
    <row r="8691" spans="1:3">
      <c r="A8691" s="26" t="s">
        <v>11719</v>
      </c>
      <c r="B8691" s="26">
        <v>41914</v>
      </c>
    </row>
    <row r="8692" spans="1:3">
      <c r="A8692" s="26" t="s">
        <v>11720</v>
      </c>
      <c r="B8692" s="26">
        <v>41914</v>
      </c>
    </row>
    <row r="8693" spans="1:3">
      <c r="A8693" s="26" t="s">
        <v>11721</v>
      </c>
      <c r="B8693" s="26">
        <v>41914</v>
      </c>
    </row>
    <row r="8694" spans="1:3">
      <c r="A8694" s="26" t="s">
        <v>11722</v>
      </c>
      <c r="B8694" s="26">
        <v>41914</v>
      </c>
    </row>
    <row r="8695" spans="1:3">
      <c r="A8695" s="26" t="s">
        <v>11723</v>
      </c>
      <c r="B8695" s="26">
        <v>41914</v>
      </c>
      <c r="C8695" s="26">
        <v>995</v>
      </c>
    </row>
    <row r="8696" spans="1:3">
      <c r="A8696" s="26" t="s">
        <v>11724</v>
      </c>
      <c r="B8696" s="26">
        <v>41914</v>
      </c>
    </row>
    <row r="8697" spans="1:3">
      <c r="A8697" s="26" t="s">
        <v>11725</v>
      </c>
      <c r="B8697" s="26">
        <v>41914</v>
      </c>
    </row>
    <row r="8698" spans="1:3">
      <c r="A8698" s="26" t="s">
        <v>11726</v>
      </c>
      <c r="B8698" s="26">
        <v>41914</v>
      </c>
    </row>
    <row r="8699" spans="1:3">
      <c r="A8699" s="26" t="s">
        <v>11727</v>
      </c>
      <c r="B8699" s="26">
        <v>41914</v>
      </c>
    </row>
    <row r="8700" spans="1:3">
      <c r="A8700" s="26" t="s">
        <v>11728</v>
      </c>
      <c r="B8700" s="26">
        <v>41914</v>
      </c>
    </row>
    <row r="8701" spans="1:3">
      <c r="A8701" s="26" t="s">
        <v>11729</v>
      </c>
      <c r="B8701" s="26">
        <v>41914</v>
      </c>
    </row>
    <row r="8702" spans="1:3">
      <c r="A8702" s="26" t="s">
        <v>11730</v>
      </c>
      <c r="B8702" s="26">
        <v>41914</v>
      </c>
    </row>
    <row r="8703" spans="1:3">
      <c r="A8703" s="26" t="s">
        <v>11731</v>
      </c>
      <c r="B8703" s="26">
        <v>41914</v>
      </c>
    </row>
    <row r="8704" spans="1:3">
      <c r="A8704" s="26" t="s">
        <v>11732</v>
      </c>
      <c r="B8704" s="26">
        <v>41914</v>
      </c>
    </row>
    <row r="8705" spans="1:3">
      <c r="A8705" s="26" t="s">
        <v>11733</v>
      </c>
      <c r="B8705" s="26">
        <v>41914</v>
      </c>
    </row>
    <row r="8706" spans="1:3">
      <c r="A8706" s="26" t="s">
        <v>11734</v>
      </c>
      <c r="B8706" s="26">
        <v>41914</v>
      </c>
      <c r="C8706" s="26">
        <v>999</v>
      </c>
    </row>
    <row r="8707" spans="1:3">
      <c r="A8707" s="26" t="s">
        <v>11735</v>
      </c>
      <c r="B8707" s="26">
        <v>41914</v>
      </c>
    </row>
    <row r="8708" spans="1:3">
      <c r="A8708" s="26" t="s">
        <v>11736</v>
      </c>
      <c r="B8708" s="26">
        <v>41914</v>
      </c>
    </row>
    <row r="8709" spans="1:3">
      <c r="A8709" s="26" t="s">
        <v>11737</v>
      </c>
      <c r="B8709" s="26">
        <v>41914</v>
      </c>
    </row>
    <row r="8710" spans="1:3">
      <c r="A8710" s="26" t="s">
        <v>11738</v>
      </c>
      <c r="B8710" s="26">
        <v>41914</v>
      </c>
    </row>
    <row r="8711" spans="1:3">
      <c r="A8711" s="26" t="s">
        <v>11739</v>
      </c>
      <c r="B8711" s="26">
        <v>41914</v>
      </c>
    </row>
    <row r="8712" spans="1:3">
      <c r="A8712" s="26" t="s">
        <v>11740</v>
      </c>
      <c r="B8712" s="26">
        <v>41914</v>
      </c>
    </row>
    <row r="8713" spans="1:3">
      <c r="A8713" s="26" t="s">
        <v>11741</v>
      </c>
      <c r="B8713" s="26">
        <v>41914</v>
      </c>
    </row>
    <row r="8714" spans="1:3">
      <c r="A8714" s="26" t="s">
        <v>11742</v>
      </c>
      <c r="B8714" s="26">
        <v>41914</v>
      </c>
    </row>
    <row r="8715" spans="1:3">
      <c r="A8715" s="26" t="s">
        <v>11743</v>
      </c>
      <c r="B8715" s="26">
        <v>41914</v>
      </c>
    </row>
    <row r="8716" spans="1:3">
      <c r="A8716" s="26" t="s">
        <v>11744</v>
      </c>
      <c r="B8716" s="26">
        <v>41914</v>
      </c>
    </row>
    <row r="8717" spans="1:3">
      <c r="A8717" s="26" t="s">
        <v>11745</v>
      </c>
      <c r="B8717" s="26">
        <v>41914</v>
      </c>
      <c r="C8717" s="26">
        <v>499</v>
      </c>
    </row>
    <row r="8718" spans="1:3">
      <c r="A8718" s="26" t="s">
        <v>11746</v>
      </c>
      <c r="B8718" s="26">
        <v>41914</v>
      </c>
    </row>
    <row r="8719" spans="1:3">
      <c r="A8719" s="26" t="s">
        <v>11747</v>
      </c>
      <c r="B8719" s="26">
        <v>41914</v>
      </c>
    </row>
    <row r="8720" spans="1:3">
      <c r="A8720" s="26" t="s">
        <v>11748</v>
      </c>
      <c r="B8720" s="26">
        <v>41914</v>
      </c>
    </row>
    <row r="8721" spans="1:3">
      <c r="A8721" s="26" t="s">
        <v>11749</v>
      </c>
      <c r="B8721" s="26">
        <v>41914</v>
      </c>
    </row>
    <row r="8722" spans="1:3">
      <c r="A8722" s="26" t="s">
        <v>11750</v>
      </c>
      <c r="B8722" s="26">
        <v>41914</v>
      </c>
    </row>
    <row r="8723" spans="1:3">
      <c r="A8723" s="26" t="s">
        <v>11751</v>
      </c>
      <c r="B8723" s="26">
        <v>41914</v>
      </c>
    </row>
    <row r="8724" spans="1:3">
      <c r="A8724" s="26" t="s">
        <v>11752</v>
      </c>
      <c r="B8724" s="26">
        <v>41914</v>
      </c>
    </row>
    <row r="8725" spans="1:3">
      <c r="A8725" s="26" t="s">
        <v>11753</v>
      </c>
      <c r="B8725" s="26">
        <v>41914</v>
      </c>
    </row>
    <row r="8726" spans="1:3">
      <c r="A8726" s="26" t="s">
        <v>11754</v>
      </c>
      <c r="B8726" s="26">
        <v>41914</v>
      </c>
    </row>
    <row r="8727" spans="1:3">
      <c r="A8727" s="26" t="s">
        <v>11755</v>
      </c>
      <c r="B8727" s="26">
        <v>41914</v>
      </c>
    </row>
    <row r="8728" spans="1:3">
      <c r="A8728" s="26" t="s">
        <v>11756</v>
      </c>
      <c r="B8728" s="26">
        <v>41914</v>
      </c>
      <c r="C8728" s="26">
        <v>999</v>
      </c>
    </row>
    <row r="8729" spans="1:3">
      <c r="A8729" s="26" t="s">
        <v>11757</v>
      </c>
      <c r="B8729" s="26">
        <v>41914</v>
      </c>
    </row>
    <row r="8730" spans="1:3">
      <c r="A8730" s="26" t="s">
        <v>11758</v>
      </c>
      <c r="B8730" s="26">
        <v>41914</v>
      </c>
    </row>
    <row r="8731" spans="1:3">
      <c r="A8731" s="26" t="s">
        <v>11759</v>
      </c>
      <c r="B8731" s="26">
        <v>41914</v>
      </c>
    </row>
    <row r="8732" spans="1:3">
      <c r="A8732" s="26" t="s">
        <v>11760</v>
      </c>
      <c r="B8732" s="26">
        <v>41914</v>
      </c>
    </row>
    <row r="8733" spans="1:3">
      <c r="A8733" s="26" t="s">
        <v>11761</v>
      </c>
      <c r="B8733" s="26">
        <v>41914</v>
      </c>
    </row>
    <row r="8734" spans="1:3">
      <c r="A8734" s="26" t="s">
        <v>11762</v>
      </c>
      <c r="B8734" s="26">
        <v>41914</v>
      </c>
    </row>
    <row r="8735" spans="1:3">
      <c r="A8735" s="26" t="s">
        <v>11763</v>
      </c>
      <c r="B8735" s="26">
        <v>41914</v>
      </c>
    </row>
    <row r="8736" spans="1:3">
      <c r="A8736" s="26" t="s">
        <v>11764</v>
      </c>
      <c r="B8736" s="26">
        <v>41914</v>
      </c>
    </row>
    <row r="8737" spans="1:3">
      <c r="A8737" s="26" t="s">
        <v>11765</v>
      </c>
      <c r="B8737" s="26">
        <v>41914</v>
      </c>
    </row>
    <row r="8738" spans="1:3">
      <c r="A8738" s="26" t="s">
        <v>11766</v>
      </c>
      <c r="B8738" s="26">
        <v>41914</v>
      </c>
    </row>
    <row r="8739" spans="1:3">
      <c r="A8739" s="26" t="s">
        <v>11767</v>
      </c>
      <c r="B8739" s="26">
        <v>41918</v>
      </c>
      <c r="C8739" s="26">
        <v>780</v>
      </c>
    </row>
    <row r="8740" spans="1:3">
      <c r="A8740" s="26" t="s">
        <v>11768</v>
      </c>
      <c r="B8740" s="26">
        <v>41918</v>
      </c>
    </row>
    <row r="8741" spans="1:3">
      <c r="A8741" s="26" t="s">
        <v>11769</v>
      </c>
      <c r="B8741" s="26">
        <v>41918</v>
      </c>
    </row>
    <row r="8742" spans="1:3">
      <c r="A8742" s="26" t="s">
        <v>11770</v>
      </c>
      <c r="B8742" s="26">
        <v>41918</v>
      </c>
    </row>
    <row r="8743" spans="1:3">
      <c r="A8743" s="26" t="s">
        <v>11771</v>
      </c>
      <c r="B8743" s="26">
        <v>41918</v>
      </c>
    </row>
    <row r="8744" spans="1:3">
      <c r="A8744" s="26" t="s">
        <v>11772</v>
      </c>
      <c r="B8744" s="26">
        <v>41918</v>
      </c>
    </row>
    <row r="8745" spans="1:3">
      <c r="A8745" s="26" t="s">
        <v>11773</v>
      </c>
      <c r="B8745" s="26">
        <v>41918</v>
      </c>
    </row>
    <row r="8746" spans="1:3">
      <c r="A8746" s="26" t="s">
        <v>11774</v>
      </c>
      <c r="B8746" s="26">
        <v>41918</v>
      </c>
    </row>
    <row r="8747" spans="1:3">
      <c r="A8747" s="26" t="s">
        <v>11775</v>
      </c>
      <c r="B8747" s="26">
        <v>41918</v>
      </c>
    </row>
    <row r="8748" spans="1:3">
      <c r="A8748" s="26" t="s">
        <v>11776</v>
      </c>
      <c r="B8748" s="26">
        <v>41918</v>
      </c>
    </row>
    <row r="8749" spans="1:3">
      <c r="A8749" s="26" t="s">
        <v>11777</v>
      </c>
      <c r="B8749" s="26">
        <v>41918</v>
      </c>
    </row>
    <row r="8750" spans="1:3">
      <c r="A8750" s="26" t="s">
        <v>11778</v>
      </c>
      <c r="B8750" s="26">
        <v>41918</v>
      </c>
    </row>
    <row r="8751" spans="1:3">
      <c r="A8751" s="26" t="s">
        <v>11779</v>
      </c>
      <c r="B8751" s="26">
        <v>41918</v>
      </c>
    </row>
    <row r="8752" spans="1:3">
      <c r="A8752" s="26" t="s">
        <v>11780</v>
      </c>
      <c r="B8752" s="26">
        <v>41918</v>
      </c>
    </row>
    <row r="8753" spans="1:3">
      <c r="A8753" s="26" t="s">
        <v>11781</v>
      </c>
      <c r="B8753" s="26">
        <v>41918</v>
      </c>
      <c r="C8753" s="26">
        <v>399</v>
      </c>
    </row>
    <row r="8754" spans="1:3">
      <c r="A8754" s="26" t="s">
        <v>11782</v>
      </c>
      <c r="B8754" s="26">
        <v>41918</v>
      </c>
    </row>
    <row r="8755" spans="1:3">
      <c r="A8755" s="26" t="s">
        <v>11783</v>
      </c>
      <c r="B8755" s="26">
        <v>41918</v>
      </c>
    </row>
    <row r="8756" spans="1:3">
      <c r="A8756" s="26" t="s">
        <v>11784</v>
      </c>
      <c r="B8756" s="26">
        <v>41918</v>
      </c>
    </row>
    <row r="8757" spans="1:3">
      <c r="A8757" s="26" t="s">
        <v>11785</v>
      </c>
      <c r="B8757" s="26">
        <v>41918</v>
      </c>
    </row>
    <row r="8758" spans="1:3">
      <c r="A8758" s="26" t="s">
        <v>11786</v>
      </c>
      <c r="B8758" s="26">
        <v>41918</v>
      </c>
    </row>
    <row r="8759" spans="1:3">
      <c r="A8759" s="26" t="s">
        <v>11787</v>
      </c>
      <c r="B8759" s="26">
        <v>41918</v>
      </c>
    </row>
    <row r="8760" spans="1:3">
      <c r="A8760" s="26" t="s">
        <v>11788</v>
      </c>
      <c r="B8760" s="26">
        <v>41918</v>
      </c>
    </row>
    <row r="8761" spans="1:3">
      <c r="A8761" s="26" t="s">
        <v>12028</v>
      </c>
      <c r="B8761" s="26">
        <v>41918</v>
      </c>
      <c r="C8761" s="26">
        <v>800</v>
      </c>
    </row>
    <row r="8762" spans="1:3">
      <c r="A8762" s="26" t="s">
        <v>12029</v>
      </c>
      <c r="B8762" s="26">
        <v>41918</v>
      </c>
    </row>
    <row r="8763" spans="1:3">
      <c r="A8763" s="26" t="s">
        <v>12030</v>
      </c>
      <c r="B8763" s="26">
        <v>41918</v>
      </c>
    </row>
    <row r="8764" spans="1:3">
      <c r="A8764" s="26" t="s">
        <v>12031</v>
      </c>
      <c r="B8764" s="26">
        <v>41918</v>
      </c>
    </row>
    <row r="8765" spans="1:3">
      <c r="A8765" s="26" t="s">
        <v>12032</v>
      </c>
      <c r="B8765" s="26">
        <v>41918</v>
      </c>
    </row>
    <row r="8766" spans="1:3">
      <c r="A8766" s="26" t="s">
        <v>12033</v>
      </c>
      <c r="B8766" s="26">
        <v>41918</v>
      </c>
    </row>
    <row r="8767" spans="1:3">
      <c r="A8767" s="26" t="s">
        <v>12034</v>
      </c>
      <c r="B8767" s="26">
        <v>41918</v>
      </c>
    </row>
    <row r="8768" spans="1:3">
      <c r="A8768" s="26" t="s">
        <v>12035</v>
      </c>
      <c r="B8768" s="26">
        <v>41918</v>
      </c>
    </row>
    <row r="8769" spans="1:3">
      <c r="A8769" s="26" t="s">
        <v>12036</v>
      </c>
      <c r="B8769" s="26">
        <v>41918</v>
      </c>
    </row>
    <row r="8770" spans="1:3">
      <c r="A8770" s="26" t="s">
        <v>12037</v>
      </c>
      <c r="B8770" s="26">
        <v>41918</v>
      </c>
    </row>
    <row r="8771" spans="1:3">
      <c r="A8771" s="26" t="s">
        <v>12038</v>
      </c>
      <c r="B8771" s="26">
        <v>41918</v>
      </c>
    </row>
    <row r="8772" spans="1:3">
      <c r="A8772" s="26" t="s">
        <v>12039</v>
      </c>
      <c r="B8772" s="26">
        <v>41918</v>
      </c>
      <c r="C8772" s="26">
        <v>800</v>
      </c>
    </row>
    <row r="8773" spans="1:3">
      <c r="A8773" s="26" t="s">
        <v>12040</v>
      </c>
      <c r="B8773" s="26">
        <v>41918</v>
      </c>
    </row>
    <row r="8774" spans="1:3">
      <c r="A8774" s="26" t="s">
        <v>12041</v>
      </c>
      <c r="B8774" s="26">
        <v>41918</v>
      </c>
    </row>
    <row r="8775" spans="1:3">
      <c r="A8775" s="26" t="s">
        <v>12042</v>
      </c>
      <c r="B8775" s="26">
        <v>41918</v>
      </c>
    </row>
    <row r="8776" spans="1:3">
      <c r="A8776" s="26" t="s">
        <v>12043</v>
      </c>
      <c r="B8776" s="26">
        <v>41918</v>
      </c>
    </row>
    <row r="8777" spans="1:3">
      <c r="A8777" s="26" t="s">
        <v>12044</v>
      </c>
      <c r="B8777" s="26">
        <v>41918</v>
      </c>
    </row>
    <row r="8778" spans="1:3">
      <c r="A8778" s="26" t="s">
        <v>12045</v>
      </c>
      <c r="B8778" s="26">
        <v>41918</v>
      </c>
    </row>
    <row r="8779" spans="1:3">
      <c r="A8779" s="26" t="s">
        <v>12046</v>
      </c>
      <c r="B8779" s="26">
        <v>41918</v>
      </c>
    </row>
    <row r="8780" spans="1:3">
      <c r="A8780" s="26" t="s">
        <v>12047</v>
      </c>
      <c r="B8780" s="26">
        <v>41918</v>
      </c>
    </row>
    <row r="8781" spans="1:3">
      <c r="A8781" s="26" t="s">
        <v>12048</v>
      </c>
      <c r="B8781" s="26">
        <v>41918</v>
      </c>
    </row>
    <row r="8782" spans="1:3">
      <c r="A8782" s="26" t="s">
        <v>12049</v>
      </c>
      <c r="B8782" s="26">
        <v>41918</v>
      </c>
    </row>
    <row r="8783" spans="1:3">
      <c r="A8783" s="26" t="s">
        <v>12050</v>
      </c>
      <c r="B8783" s="26">
        <v>41918</v>
      </c>
      <c r="C8783" s="26">
        <v>800</v>
      </c>
    </row>
    <row r="8784" spans="1:3">
      <c r="A8784" s="26" t="s">
        <v>12051</v>
      </c>
      <c r="B8784" s="26">
        <v>41918</v>
      </c>
    </row>
    <row r="8785" spans="1:3">
      <c r="A8785" s="26" t="s">
        <v>12052</v>
      </c>
      <c r="B8785" s="26">
        <v>41918</v>
      </c>
    </row>
    <row r="8786" spans="1:3">
      <c r="A8786" s="26" t="s">
        <v>12053</v>
      </c>
      <c r="B8786" s="26">
        <v>41918</v>
      </c>
    </row>
    <row r="8787" spans="1:3">
      <c r="A8787" s="26" t="s">
        <v>12054</v>
      </c>
      <c r="B8787" s="26">
        <v>41918</v>
      </c>
    </row>
    <row r="8788" spans="1:3">
      <c r="A8788" s="26" t="s">
        <v>12055</v>
      </c>
      <c r="B8788" s="26">
        <v>41918</v>
      </c>
    </row>
    <row r="8789" spans="1:3">
      <c r="A8789" s="26" t="s">
        <v>12056</v>
      </c>
      <c r="B8789" s="26">
        <v>41918</v>
      </c>
    </row>
    <row r="8790" spans="1:3">
      <c r="A8790" s="26" t="s">
        <v>12057</v>
      </c>
      <c r="B8790" s="26">
        <v>41918</v>
      </c>
    </row>
    <row r="8791" spans="1:3">
      <c r="A8791" s="26" t="s">
        <v>12058</v>
      </c>
      <c r="B8791" s="26">
        <v>41918</v>
      </c>
    </row>
    <row r="8792" spans="1:3">
      <c r="A8792" s="26" t="s">
        <v>12059</v>
      </c>
      <c r="B8792" s="26">
        <v>41918</v>
      </c>
    </row>
    <row r="8793" spans="1:3">
      <c r="A8793" s="26" t="s">
        <v>12060</v>
      </c>
      <c r="B8793" s="26">
        <v>41918</v>
      </c>
    </row>
    <row r="8794" spans="1:3">
      <c r="A8794" s="26" t="s">
        <v>12061</v>
      </c>
      <c r="B8794" s="26">
        <v>41918</v>
      </c>
      <c r="C8794" s="26">
        <v>800</v>
      </c>
    </row>
    <row r="8795" spans="1:3">
      <c r="A8795" s="26" t="s">
        <v>12062</v>
      </c>
      <c r="B8795" s="26">
        <v>41918</v>
      </c>
    </row>
    <row r="8796" spans="1:3">
      <c r="A8796" s="26" t="s">
        <v>12063</v>
      </c>
      <c r="B8796" s="26">
        <v>41918</v>
      </c>
    </row>
    <row r="8797" spans="1:3">
      <c r="A8797" s="26" t="s">
        <v>12064</v>
      </c>
      <c r="B8797" s="26">
        <v>41918</v>
      </c>
    </row>
    <row r="8798" spans="1:3">
      <c r="A8798" s="26" t="s">
        <v>12065</v>
      </c>
      <c r="B8798" s="26">
        <v>41918</v>
      </c>
    </row>
    <row r="8799" spans="1:3">
      <c r="A8799" s="26" t="s">
        <v>12066</v>
      </c>
      <c r="B8799" s="26">
        <v>41918</v>
      </c>
    </row>
    <row r="8800" spans="1:3">
      <c r="A8800" s="26" t="s">
        <v>12067</v>
      </c>
      <c r="B8800" s="26">
        <v>41918</v>
      </c>
    </row>
    <row r="8801" spans="1:3">
      <c r="A8801" s="26" t="s">
        <v>12068</v>
      </c>
      <c r="B8801" s="26">
        <v>41918</v>
      </c>
    </row>
    <row r="8802" spans="1:3">
      <c r="A8802" s="26" t="s">
        <v>12069</v>
      </c>
      <c r="B8802" s="26">
        <v>41918</v>
      </c>
    </row>
    <row r="8803" spans="1:3">
      <c r="A8803" s="26" t="s">
        <v>12070</v>
      </c>
      <c r="B8803" s="26">
        <v>41918</v>
      </c>
    </row>
    <row r="8804" spans="1:3">
      <c r="A8804" s="26" t="s">
        <v>12071</v>
      </c>
      <c r="B8804" s="26">
        <v>41918</v>
      </c>
    </row>
    <row r="8805" spans="1:3">
      <c r="A8805" s="26" t="s">
        <v>12072</v>
      </c>
      <c r="B8805" s="26">
        <v>41918</v>
      </c>
      <c r="C8805" s="26">
        <v>800</v>
      </c>
    </row>
    <row r="8806" spans="1:3">
      <c r="A8806" s="26" t="s">
        <v>12073</v>
      </c>
      <c r="B8806" s="26">
        <v>41918</v>
      </c>
    </row>
    <row r="8807" spans="1:3">
      <c r="A8807" s="26" t="s">
        <v>12074</v>
      </c>
      <c r="B8807" s="26">
        <v>41918</v>
      </c>
    </row>
    <row r="8808" spans="1:3">
      <c r="A8808" s="26" t="s">
        <v>12075</v>
      </c>
      <c r="B8808" s="26">
        <v>41918</v>
      </c>
    </row>
    <row r="8809" spans="1:3">
      <c r="A8809" s="26" t="s">
        <v>12076</v>
      </c>
      <c r="B8809" s="26">
        <v>41918</v>
      </c>
    </row>
    <row r="8810" spans="1:3">
      <c r="A8810" s="26" t="s">
        <v>12077</v>
      </c>
      <c r="B8810" s="26">
        <v>41918</v>
      </c>
    </row>
    <row r="8811" spans="1:3">
      <c r="A8811" s="26" t="s">
        <v>12078</v>
      </c>
      <c r="B8811" s="26">
        <v>41918</v>
      </c>
    </row>
    <row r="8812" spans="1:3">
      <c r="A8812" s="26" t="s">
        <v>12079</v>
      </c>
      <c r="B8812" s="26">
        <v>41918</v>
      </c>
    </row>
    <row r="8813" spans="1:3">
      <c r="A8813" s="26" t="s">
        <v>12080</v>
      </c>
      <c r="B8813" s="26">
        <v>41918</v>
      </c>
    </row>
    <row r="8814" spans="1:3">
      <c r="A8814" s="26" t="s">
        <v>12081</v>
      </c>
      <c r="B8814" s="26">
        <v>41918</v>
      </c>
    </row>
    <row r="8815" spans="1:3">
      <c r="A8815" s="26" t="s">
        <v>12082</v>
      </c>
      <c r="B8815" s="26">
        <v>41918</v>
      </c>
    </row>
    <row r="8816" spans="1:3">
      <c r="A8816" s="26" t="s">
        <v>12083</v>
      </c>
      <c r="B8816" s="26">
        <v>41918</v>
      </c>
      <c r="C8816" s="26">
        <v>800</v>
      </c>
    </row>
    <row r="8817" spans="1:3">
      <c r="A8817" s="26" t="s">
        <v>12084</v>
      </c>
      <c r="B8817" s="26">
        <v>41918</v>
      </c>
    </row>
    <row r="8818" spans="1:3">
      <c r="A8818" s="26" t="s">
        <v>12085</v>
      </c>
      <c r="B8818" s="26">
        <v>41918</v>
      </c>
    </row>
    <row r="8819" spans="1:3">
      <c r="A8819" s="26" t="s">
        <v>12086</v>
      </c>
      <c r="B8819" s="26">
        <v>41918</v>
      </c>
    </row>
    <row r="8820" spans="1:3">
      <c r="A8820" s="26" t="s">
        <v>12087</v>
      </c>
      <c r="B8820" s="26">
        <v>41918</v>
      </c>
    </row>
    <row r="8821" spans="1:3">
      <c r="A8821" s="26" t="s">
        <v>12088</v>
      </c>
      <c r="B8821" s="26">
        <v>41918</v>
      </c>
    </row>
    <row r="8822" spans="1:3">
      <c r="A8822" s="26" t="s">
        <v>12089</v>
      </c>
      <c r="B8822" s="26">
        <v>41918</v>
      </c>
    </row>
    <row r="8823" spans="1:3">
      <c r="A8823" s="26" t="s">
        <v>12090</v>
      </c>
      <c r="B8823" s="26">
        <v>41918</v>
      </c>
    </row>
    <row r="8824" spans="1:3">
      <c r="A8824" s="26" t="s">
        <v>12091</v>
      </c>
      <c r="B8824" s="26">
        <v>41918</v>
      </c>
    </row>
    <row r="8825" spans="1:3">
      <c r="A8825" s="26" t="s">
        <v>12092</v>
      </c>
      <c r="B8825" s="26">
        <v>41918</v>
      </c>
    </row>
    <row r="8826" spans="1:3">
      <c r="A8826" s="26" t="s">
        <v>12093</v>
      </c>
      <c r="B8826" s="26">
        <v>41918</v>
      </c>
    </row>
    <row r="8827" spans="1:3">
      <c r="A8827" s="26" t="s">
        <v>12094</v>
      </c>
      <c r="B8827" s="26">
        <v>41918</v>
      </c>
      <c r="C8827" s="26">
        <v>596</v>
      </c>
    </row>
    <row r="8828" spans="1:3">
      <c r="A8828" s="26" t="s">
        <v>12095</v>
      </c>
      <c r="B8828" s="26">
        <v>41918</v>
      </c>
    </row>
    <row r="8829" spans="1:3">
      <c r="A8829" s="26" t="s">
        <v>12096</v>
      </c>
      <c r="B8829" s="26">
        <v>41918</v>
      </c>
    </row>
    <row r="8830" spans="1:3">
      <c r="A8830" s="26" t="s">
        <v>12097</v>
      </c>
      <c r="B8830" s="26">
        <v>41918</v>
      </c>
    </row>
    <row r="8831" spans="1:3">
      <c r="A8831" s="26" t="s">
        <v>12098</v>
      </c>
      <c r="B8831" s="26">
        <v>41918</v>
      </c>
    </row>
    <row r="8832" spans="1:3">
      <c r="A8832" s="26" t="s">
        <v>12099</v>
      </c>
      <c r="B8832" s="26">
        <v>41918</v>
      </c>
    </row>
    <row r="8833" spans="1:3">
      <c r="A8833" s="26" t="s">
        <v>12100</v>
      </c>
      <c r="B8833" s="26">
        <v>41918</v>
      </c>
    </row>
    <row r="8834" spans="1:3">
      <c r="A8834" s="26" t="s">
        <v>12101</v>
      </c>
      <c r="B8834" s="26">
        <v>41918</v>
      </c>
    </row>
    <row r="8835" spans="1:3">
      <c r="A8835" s="26" t="s">
        <v>12102</v>
      </c>
      <c r="B8835" s="26">
        <v>41918</v>
      </c>
    </row>
    <row r="8836" spans="1:3">
      <c r="A8836" s="26" t="s">
        <v>12103</v>
      </c>
      <c r="B8836" s="26">
        <v>41918</v>
      </c>
    </row>
    <row r="8837" spans="1:3">
      <c r="A8837" s="26" t="s">
        <v>12104</v>
      </c>
      <c r="B8837" s="26">
        <v>41918</v>
      </c>
    </row>
    <row r="8838" spans="1:3">
      <c r="A8838" s="26" t="s">
        <v>12105</v>
      </c>
      <c r="B8838" s="26">
        <v>41918</v>
      </c>
      <c r="C8838" s="26">
        <v>596</v>
      </c>
    </row>
    <row r="8839" spans="1:3">
      <c r="A8839" s="26" t="s">
        <v>12106</v>
      </c>
      <c r="B8839" s="26">
        <v>41918</v>
      </c>
    </row>
    <row r="8840" spans="1:3">
      <c r="A8840" s="26" t="s">
        <v>12107</v>
      </c>
      <c r="B8840" s="26">
        <v>41918</v>
      </c>
    </row>
    <row r="8841" spans="1:3">
      <c r="A8841" s="26" t="s">
        <v>12108</v>
      </c>
      <c r="B8841" s="26">
        <v>41918</v>
      </c>
    </row>
    <row r="8842" spans="1:3">
      <c r="A8842" s="26" t="s">
        <v>12109</v>
      </c>
      <c r="B8842" s="26">
        <v>41918</v>
      </c>
    </row>
    <row r="8843" spans="1:3">
      <c r="A8843" s="26" t="s">
        <v>12110</v>
      </c>
      <c r="B8843" s="26">
        <v>41918</v>
      </c>
    </row>
    <row r="8844" spans="1:3">
      <c r="A8844" s="26" t="s">
        <v>12111</v>
      </c>
      <c r="B8844" s="26">
        <v>41918</v>
      </c>
    </row>
    <row r="8845" spans="1:3">
      <c r="A8845" s="26" t="s">
        <v>12112</v>
      </c>
      <c r="B8845" s="26">
        <v>41918</v>
      </c>
    </row>
    <row r="8846" spans="1:3">
      <c r="A8846" s="26" t="s">
        <v>12113</v>
      </c>
      <c r="B8846" s="26">
        <v>41918</v>
      </c>
    </row>
    <row r="8847" spans="1:3">
      <c r="A8847" s="26" t="s">
        <v>12114</v>
      </c>
      <c r="B8847" s="26">
        <v>41918</v>
      </c>
    </row>
    <row r="8848" spans="1:3">
      <c r="A8848" s="26" t="s">
        <v>12115</v>
      </c>
      <c r="B8848" s="26">
        <v>41918</v>
      </c>
    </row>
    <row r="8849" spans="1:3">
      <c r="A8849" s="26" t="s">
        <v>11789</v>
      </c>
      <c r="B8849" s="26">
        <v>41919</v>
      </c>
      <c r="C8849" s="26">
        <v>804</v>
      </c>
    </row>
    <row r="8850" spans="1:3">
      <c r="A8850" s="26" t="s">
        <v>11790</v>
      </c>
      <c r="B8850" s="26">
        <v>41919</v>
      </c>
    </row>
    <row r="8851" spans="1:3">
      <c r="A8851" s="26" t="s">
        <v>11791</v>
      </c>
      <c r="B8851" s="26">
        <v>41919</v>
      </c>
    </row>
    <row r="8852" spans="1:3">
      <c r="A8852" s="26" t="s">
        <v>11792</v>
      </c>
      <c r="B8852" s="26">
        <v>41919</v>
      </c>
    </row>
    <row r="8853" spans="1:3">
      <c r="A8853" s="26" t="s">
        <v>11793</v>
      </c>
      <c r="B8853" s="26">
        <v>41919</v>
      </c>
    </row>
    <row r="8854" spans="1:3">
      <c r="A8854" s="26" t="s">
        <v>11794</v>
      </c>
      <c r="B8854" s="26">
        <v>41919</v>
      </c>
    </row>
    <row r="8855" spans="1:3">
      <c r="A8855" s="26" t="s">
        <v>11795</v>
      </c>
      <c r="B8855" s="26">
        <v>41919</v>
      </c>
    </row>
    <row r="8856" spans="1:3">
      <c r="A8856" s="26" t="s">
        <v>11796</v>
      </c>
      <c r="B8856" s="26">
        <v>41919</v>
      </c>
    </row>
    <row r="8857" spans="1:3">
      <c r="A8857" s="26" t="s">
        <v>11797</v>
      </c>
      <c r="B8857" s="26">
        <v>41919</v>
      </c>
    </row>
    <row r="8858" spans="1:3">
      <c r="A8858" s="26" t="s">
        <v>11798</v>
      </c>
      <c r="B8858" s="26">
        <v>41919</v>
      </c>
    </row>
    <row r="8859" spans="1:3">
      <c r="A8859" s="26" t="s">
        <v>11799</v>
      </c>
      <c r="B8859" s="26">
        <v>41919</v>
      </c>
    </row>
    <row r="8860" spans="1:3">
      <c r="A8860" s="26" t="s">
        <v>11800</v>
      </c>
      <c r="B8860" s="26">
        <v>41920</v>
      </c>
    </row>
    <row r="8861" spans="1:3">
      <c r="A8861" s="26" t="s">
        <v>11801</v>
      </c>
      <c r="B8861" s="26">
        <v>41920</v>
      </c>
    </row>
    <row r="8862" spans="1:3">
      <c r="A8862" s="26" t="s">
        <v>11802</v>
      </c>
      <c r="B8862" s="26">
        <v>41920</v>
      </c>
    </row>
    <row r="8863" spans="1:3">
      <c r="A8863" s="26" t="s">
        <v>11803</v>
      </c>
      <c r="B8863" s="26">
        <v>41920</v>
      </c>
    </row>
    <row r="8864" spans="1:3">
      <c r="A8864" s="26" t="s">
        <v>11804</v>
      </c>
      <c r="B8864" s="26">
        <v>41920</v>
      </c>
    </row>
    <row r="8865" spans="1:3">
      <c r="A8865" s="26" t="s">
        <v>11805</v>
      </c>
      <c r="B8865" s="26">
        <v>41920</v>
      </c>
    </row>
    <row r="8866" spans="1:3">
      <c r="A8866" s="26" t="s">
        <v>11806</v>
      </c>
      <c r="B8866" s="26">
        <v>41920</v>
      </c>
      <c r="C8866" s="26">
        <v>215</v>
      </c>
    </row>
    <row r="8867" spans="1:3">
      <c r="A8867" s="26" t="s">
        <v>11807</v>
      </c>
      <c r="B8867" s="26">
        <v>41920</v>
      </c>
      <c r="C8867" s="26">
        <v>430</v>
      </c>
    </row>
    <row r="8868" spans="1:3">
      <c r="A8868" s="26" t="s">
        <v>11808</v>
      </c>
      <c r="B8868" s="26">
        <v>41920</v>
      </c>
      <c r="C8868" s="26">
        <v>486</v>
      </c>
    </row>
    <row r="8869" spans="1:3">
      <c r="A8869" s="26" t="s">
        <v>11809</v>
      </c>
      <c r="B8869" s="26">
        <v>41920</v>
      </c>
      <c r="C8869" s="26">
        <v>266</v>
      </c>
    </row>
    <row r="8870" spans="1:3">
      <c r="A8870" s="26" t="s">
        <v>11810</v>
      </c>
      <c r="B8870" s="26">
        <v>41920</v>
      </c>
      <c r="C8870" s="26">
        <v>216</v>
      </c>
    </row>
    <row r="8871" spans="1:3">
      <c r="A8871" s="26" t="s">
        <v>11811</v>
      </c>
      <c r="B8871" s="26">
        <v>41920</v>
      </c>
    </row>
    <row r="8872" spans="1:3">
      <c r="A8872" s="26" t="s">
        <v>11812</v>
      </c>
      <c r="B8872" s="26">
        <v>41920</v>
      </c>
    </row>
    <row r="8873" spans="1:3">
      <c r="A8873" s="26" t="s">
        <v>11813</v>
      </c>
      <c r="B8873" s="26">
        <v>41920</v>
      </c>
    </row>
    <row r="8874" spans="1:3">
      <c r="A8874" s="26" t="s">
        <v>11814</v>
      </c>
      <c r="B8874" s="26">
        <v>41920</v>
      </c>
    </row>
    <row r="8875" spans="1:3">
      <c r="A8875" s="26" t="s">
        <v>11815</v>
      </c>
      <c r="B8875" s="26">
        <v>41920</v>
      </c>
    </row>
    <row r="8876" spans="1:3">
      <c r="A8876" s="26" t="s">
        <v>11816</v>
      </c>
      <c r="B8876" s="26">
        <v>41920</v>
      </c>
    </row>
    <row r="8877" spans="1:3">
      <c r="A8877" s="26" t="s">
        <v>11817</v>
      </c>
      <c r="B8877" s="26">
        <v>41920</v>
      </c>
      <c r="C8877" s="26">
        <v>210</v>
      </c>
    </row>
    <row r="8878" spans="1:3">
      <c r="A8878" s="26" t="s">
        <v>11818</v>
      </c>
      <c r="B8878" s="26">
        <v>41920</v>
      </c>
      <c r="C8878" s="26">
        <v>384</v>
      </c>
    </row>
    <row r="8879" spans="1:3">
      <c r="A8879" s="26" t="s">
        <v>11819</v>
      </c>
      <c r="B8879" s="26">
        <v>41920</v>
      </c>
      <c r="C8879" s="26">
        <v>431</v>
      </c>
    </row>
    <row r="8880" spans="1:3">
      <c r="A8880" s="26" t="s">
        <v>11820</v>
      </c>
      <c r="B8880" s="26">
        <v>41920</v>
      </c>
      <c r="C8880" s="26">
        <v>241</v>
      </c>
    </row>
    <row r="8881" spans="1:3">
      <c r="A8881" s="26" t="s">
        <v>11821</v>
      </c>
      <c r="B8881" s="26">
        <v>41920</v>
      </c>
      <c r="C8881" s="26">
        <v>189</v>
      </c>
    </row>
    <row r="8882" spans="1:3">
      <c r="A8882" s="26" t="s">
        <v>11822</v>
      </c>
      <c r="B8882" s="26">
        <v>41920</v>
      </c>
    </row>
    <row r="8883" spans="1:3">
      <c r="A8883" s="26" t="s">
        <v>11823</v>
      </c>
      <c r="B8883" s="26">
        <v>41920</v>
      </c>
    </row>
    <row r="8884" spans="1:3">
      <c r="A8884" s="26" t="s">
        <v>11824</v>
      </c>
      <c r="B8884" s="26">
        <v>41920</v>
      </c>
    </row>
    <row r="8885" spans="1:3">
      <c r="A8885" s="26" t="s">
        <v>11825</v>
      </c>
      <c r="B8885" s="26">
        <v>41920</v>
      </c>
    </row>
    <row r="8886" spans="1:3">
      <c r="A8886" s="26" t="s">
        <v>11826</v>
      </c>
      <c r="B8886" s="26">
        <v>41920</v>
      </c>
    </row>
    <row r="8887" spans="1:3">
      <c r="A8887" s="26" t="s">
        <v>11827</v>
      </c>
      <c r="B8887" s="26">
        <v>41920</v>
      </c>
    </row>
    <row r="8888" spans="1:3">
      <c r="A8888" s="26" t="s">
        <v>11828</v>
      </c>
      <c r="B8888" s="26">
        <v>41920</v>
      </c>
      <c r="C8888" s="26">
        <v>216</v>
      </c>
    </row>
    <row r="8889" spans="1:3">
      <c r="A8889" s="26" t="s">
        <v>11829</v>
      </c>
      <c r="B8889" s="26">
        <v>41920</v>
      </c>
      <c r="C8889" s="26">
        <v>323</v>
      </c>
    </row>
    <row r="8890" spans="1:3">
      <c r="A8890" s="26" t="s">
        <v>11830</v>
      </c>
      <c r="B8890" s="26">
        <v>41920</v>
      </c>
      <c r="C8890" s="26">
        <v>320</v>
      </c>
    </row>
    <row r="8891" spans="1:3">
      <c r="A8891" s="26" t="s">
        <v>11831</v>
      </c>
      <c r="B8891" s="26">
        <v>41920</v>
      </c>
      <c r="C8891" s="26">
        <v>219</v>
      </c>
    </row>
    <row r="8892" spans="1:3">
      <c r="A8892" s="26" t="s">
        <v>11832</v>
      </c>
      <c r="B8892" s="26">
        <v>41920</v>
      </c>
    </row>
    <row r="8893" spans="1:3">
      <c r="A8893" s="26" t="s">
        <v>11833</v>
      </c>
      <c r="B8893" s="26">
        <v>41920</v>
      </c>
    </row>
    <row r="8894" spans="1:3">
      <c r="A8894" s="26" t="s">
        <v>11834</v>
      </c>
      <c r="B8894" s="26">
        <v>41920</v>
      </c>
    </row>
    <row r="8895" spans="1:3">
      <c r="A8895" s="26" t="s">
        <v>11835</v>
      </c>
      <c r="B8895" s="26">
        <v>41920</v>
      </c>
    </row>
    <row r="8896" spans="1:3">
      <c r="A8896" s="26" t="s">
        <v>11836</v>
      </c>
      <c r="B8896" s="26">
        <v>41920</v>
      </c>
    </row>
    <row r="8897" spans="1:3">
      <c r="A8897" s="26" t="s">
        <v>11837</v>
      </c>
      <c r="B8897" s="26">
        <v>41920</v>
      </c>
    </row>
    <row r="8898" spans="1:3">
      <c r="A8898" s="26" t="s">
        <v>11838</v>
      </c>
      <c r="B8898" s="26">
        <v>41920</v>
      </c>
    </row>
    <row r="8899" spans="1:3">
      <c r="A8899" s="26" t="s">
        <v>11839</v>
      </c>
      <c r="B8899" s="26">
        <v>41920</v>
      </c>
    </row>
    <row r="8900" spans="1:3">
      <c r="A8900" s="26" t="s">
        <v>11840</v>
      </c>
      <c r="B8900" s="26">
        <v>41920</v>
      </c>
      <c r="C8900" s="26">
        <v>321</v>
      </c>
    </row>
    <row r="8901" spans="1:3">
      <c r="A8901" s="26" t="s">
        <v>11841</v>
      </c>
      <c r="B8901" s="26">
        <v>41920</v>
      </c>
      <c r="C8901" s="26">
        <v>432</v>
      </c>
    </row>
    <row r="8902" spans="1:3">
      <c r="A8902" s="26" t="s">
        <v>11842</v>
      </c>
      <c r="B8902" s="26">
        <v>41920</v>
      </c>
      <c r="C8902" s="26">
        <v>320</v>
      </c>
    </row>
    <row r="8903" spans="1:3">
      <c r="A8903" s="26" t="s">
        <v>11843</v>
      </c>
      <c r="B8903" s="26">
        <v>41920</v>
      </c>
    </row>
    <row r="8904" spans="1:3">
      <c r="A8904" s="26" t="s">
        <v>11844</v>
      </c>
      <c r="B8904" s="26">
        <v>41920</v>
      </c>
    </row>
    <row r="8905" spans="1:3">
      <c r="A8905" s="26" t="s">
        <v>11845</v>
      </c>
      <c r="B8905" s="26">
        <v>41920</v>
      </c>
    </row>
    <row r="8906" spans="1:3">
      <c r="A8906" s="26" t="s">
        <v>11846</v>
      </c>
      <c r="B8906" s="26">
        <v>41920</v>
      </c>
    </row>
    <row r="8907" spans="1:3">
      <c r="A8907" s="26" t="s">
        <v>11847</v>
      </c>
      <c r="B8907" s="26">
        <v>41920</v>
      </c>
    </row>
    <row r="8908" spans="1:3">
      <c r="A8908" s="26" t="s">
        <v>11848</v>
      </c>
      <c r="B8908" s="26">
        <v>41920</v>
      </c>
    </row>
    <row r="8909" spans="1:3">
      <c r="A8909" s="26" t="s">
        <v>11849</v>
      </c>
      <c r="B8909" s="26">
        <v>41920</v>
      </c>
    </row>
    <row r="8910" spans="1:3">
      <c r="A8910" s="26" t="s">
        <v>11850</v>
      </c>
      <c r="B8910" s="26">
        <v>41920</v>
      </c>
      <c r="C8910" s="26">
        <v>218</v>
      </c>
    </row>
    <row r="8911" spans="1:3">
      <c r="A8911" s="26" t="s">
        <v>11851</v>
      </c>
      <c r="B8911" s="26">
        <v>41920</v>
      </c>
      <c r="C8911" s="26">
        <v>449</v>
      </c>
    </row>
    <row r="8912" spans="1:3">
      <c r="A8912" s="26" t="s">
        <v>11852</v>
      </c>
      <c r="B8912" s="26">
        <v>41920</v>
      </c>
      <c r="C8912" s="26">
        <v>488</v>
      </c>
    </row>
    <row r="8913" spans="1:3">
      <c r="A8913" s="26" t="s">
        <v>11853</v>
      </c>
      <c r="B8913" s="26">
        <v>41920</v>
      </c>
      <c r="C8913" s="26">
        <v>271</v>
      </c>
    </row>
    <row r="8914" spans="1:3">
      <c r="A8914" s="26" t="s">
        <v>11854</v>
      </c>
      <c r="B8914" s="26">
        <v>41920</v>
      </c>
      <c r="C8914" s="26">
        <v>214</v>
      </c>
    </row>
    <row r="8915" spans="1:3">
      <c r="A8915" s="26" t="s">
        <v>11855</v>
      </c>
      <c r="B8915" s="26">
        <v>41920</v>
      </c>
    </row>
    <row r="8916" spans="1:3">
      <c r="A8916" s="26" t="s">
        <v>11856</v>
      </c>
      <c r="B8916" s="26">
        <v>41920</v>
      </c>
    </row>
    <row r="8917" spans="1:3">
      <c r="A8917" s="26" t="s">
        <v>11857</v>
      </c>
      <c r="B8917" s="26">
        <v>41920</v>
      </c>
    </row>
    <row r="8918" spans="1:3">
      <c r="A8918" s="26" t="s">
        <v>11858</v>
      </c>
      <c r="B8918" s="26">
        <v>41920</v>
      </c>
    </row>
    <row r="8919" spans="1:3">
      <c r="A8919" s="26" t="s">
        <v>11859</v>
      </c>
      <c r="B8919" s="26">
        <v>41920</v>
      </c>
    </row>
    <row r="8920" spans="1:3">
      <c r="A8920" s="26" t="s">
        <v>11860</v>
      </c>
      <c r="B8920" s="26">
        <v>41920</v>
      </c>
    </row>
    <row r="8921" spans="1:3">
      <c r="A8921" s="26" t="s">
        <v>11861</v>
      </c>
      <c r="B8921" s="26">
        <v>41920</v>
      </c>
      <c r="C8921" s="26">
        <v>220</v>
      </c>
    </row>
    <row r="8922" spans="1:3">
      <c r="A8922" s="26" t="s">
        <v>11862</v>
      </c>
      <c r="B8922" s="26">
        <v>41920</v>
      </c>
      <c r="C8922" s="26">
        <v>439</v>
      </c>
    </row>
    <row r="8923" spans="1:3">
      <c r="A8923" s="26" t="s">
        <v>11863</v>
      </c>
      <c r="B8923" s="26">
        <v>41920</v>
      </c>
      <c r="C8923" s="26">
        <v>503</v>
      </c>
    </row>
    <row r="8924" spans="1:3">
      <c r="A8924" s="26" t="s">
        <v>11864</v>
      </c>
      <c r="B8924" s="26">
        <v>41920</v>
      </c>
      <c r="C8924" s="26">
        <v>268</v>
      </c>
    </row>
    <row r="8925" spans="1:3">
      <c r="A8925" s="26" t="s">
        <v>11865</v>
      </c>
      <c r="B8925" s="26">
        <v>41920</v>
      </c>
      <c r="C8925" s="26">
        <v>223</v>
      </c>
    </row>
    <row r="8926" spans="1:3">
      <c r="A8926" s="26" t="s">
        <v>11866</v>
      </c>
      <c r="B8926" s="26">
        <v>41920</v>
      </c>
    </row>
    <row r="8927" spans="1:3">
      <c r="A8927" s="26" t="s">
        <v>11867</v>
      </c>
      <c r="B8927" s="26">
        <v>41920</v>
      </c>
    </row>
    <row r="8928" spans="1:3">
      <c r="A8928" s="26" t="s">
        <v>11868</v>
      </c>
      <c r="B8928" s="26">
        <v>41920</v>
      </c>
    </row>
    <row r="8929" spans="1:3">
      <c r="A8929" s="26" t="s">
        <v>11869</v>
      </c>
      <c r="B8929" s="26">
        <v>41920</v>
      </c>
    </row>
    <row r="8930" spans="1:3">
      <c r="A8930" s="26" t="s">
        <v>11870</v>
      </c>
      <c r="B8930" s="26">
        <v>41920</v>
      </c>
    </row>
    <row r="8931" spans="1:3">
      <c r="A8931" s="26" t="s">
        <v>11871</v>
      </c>
      <c r="B8931" s="26">
        <v>41920</v>
      </c>
    </row>
    <row r="8932" spans="1:3">
      <c r="A8932" s="26" t="s">
        <v>11872</v>
      </c>
      <c r="B8932" s="26">
        <v>41920</v>
      </c>
      <c r="C8932" s="26">
        <v>216</v>
      </c>
    </row>
    <row r="8933" spans="1:3">
      <c r="A8933" s="26" t="s">
        <v>11873</v>
      </c>
      <c r="B8933" s="26">
        <v>41920</v>
      </c>
      <c r="C8933" s="26">
        <v>435</v>
      </c>
    </row>
    <row r="8934" spans="1:3">
      <c r="A8934" s="26" t="s">
        <v>11874</v>
      </c>
      <c r="B8934" s="26">
        <v>41920</v>
      </c>
      <c r="C8934" s="26">
        <v>483</v>
      </c>
    </row>
    <row r="8935" spans="1:3">
      <c r="A8935" s="26" t="s">
        <v>11875</v>
      </c>
      <c r="B8935" s="26">
        <v>41920</v>
      </c>
      <c r="C8935" s="26">
        <v>270</v>
      </c>
    </row>
    <row r="8936" spans="1:3">
      <c r="A8936" s="26" t="s">
        <v>11876</v>
      </c>
      <c r="B8936" s="26">
        <v>41920</v>
      </c>
      <c r="C8936" s="26">
        <v>214</v>
      </c>
    </row>
    <row r="8937" spans="1:3">
      <c r="A8937" s="26" t="s">
        <v>11877</v>
      </c>
      <c r="B8937" s="26">
        <v>41922</v>
      </c>
      <c r="C8937" s="26">
        <v>1000</v>
      </c>
    </row>
    <row r="8938" spans="1:3">
      <c r="A8938" s="26" t="s">
        <v>11878</v>
      </c>
      <c r="B8938" s="26">
        <v>41922</v>
      </c>
    </row>
    <row r="8939" spans="1:3">
      <c r="A8939" s="26" t="s">
        <v>11879</v>
      </c>
      <c r="B8939" s="26">
        <v>41922</v>
      </c>
    </row>
    <row r="8940" spans="1:3">
      <c r="A8940" s="26" t="s">
        <v>11880</v>
      </c>
      <c r="B8940" s="26">
        <v>41922</v>
      </c>
    </row>
    <row r="8941" spans="1:3">
      <c r="A8941" s="26" t="s">
        <v>11881</v>
      </c>
      <c r="B8941" s="26">
        <v>41922</v>
      </c>
    </row>
    <row r="8942" spans="1:3">
      <c r="A8942" s="26" t="s">
        <v>11882</v>
      </c>
      <c r="B8942" s="26">
        <v>41922</v>
      </c>
    </row>
    <row r="8943" spans="1:3">
      <c r="A8943" s="26" t="s">
        <v>11883</v>
      </c>
      <c r="B8943" s="26">
        <v>41922</v>
      </c>
    </row>
    <row r="8944" spans="1:3">
      <c r="A8944" s="26" t="s">
        <v>11884</v>
      </c>
      <c r="B8944" s="26">
        <v>41922</v>
      </c>
    </row>
    <row r="8945" spans="1:3">
      <c r="A8945" s="26" t="s">
        <v>11885</v>
      </c>
      <c r="B8945" s="26">
        <v>41922</v>
      </c>
    </row>
    <row r="8946" spans="1:3">
      <c r="A8946" s="26" t="s">
        <v>11886</v>
      </c>
      <c r="B8946" s="26">
        <v>41922</v>
      </c>
    </row>
    <row r="8947" spans="1:3">
      <c r="A8947" s="26" t="s">
        <v>11887</v>
      </c>
      <c r="B8947" s="26">
        <v>41922</v>
      </c>
    </row>
    <row r="8948" spans="1:3">
      <c r="A8948" s="26" t="s">
        <v>11888</v>
      </c>
      <c r="B8948" s="26">
        <v>41922</v>
      </c>
      <c r="C8948" s="26">
        <v>1500</v>
      </c>
    </row>
    <row r="8949" spans="1:3">
      <c r="A8949" s="26" t="s">
        <v>11889</v>
      </c>
      <c r="B8949" s="26">
        <v>41922</v>
      </c>
    </row>
    <row r="8950" spans="1:3">
      <c r="A8950" s="26" t="s">
        <v>11890</v>
      </c>
      <c r="B8950" s="26">
        <v>41922</v>
      </c>
    </row>
    <row r="8951" spans="1:3">
      <c r="A8951" s="26" t="s">
        <v>11891</v>
      </c>
      <c r="B8951" s="26">
        <v>41922</v>
      </c>
    </row>
    <row r="8952" spans="1:3">
      <c r="A8952" s="26" t="s">
        <v>11892</v>
      </c>
      <c r="B8952" s="26">
        <v>41922</v>
      </c>
    </row>
    <row r="8953" spans="1:3">
      <c r="A8953" s="26" t="s">
        <v>11893</v>
      </c>
      <c r="B8953" s="26">
        <v>41922</v>
      </c>
    </row>
    <row r="8954" spans="1:3">
      <c r="A8954" s="26" t="s">
        <v>11894</v>
      </c>
      <c r="B8954" s="26">
        <v>41922</v>
      </c>
    </row>
    <row r="8955" spans="1:3">
      <c r="A8955" s="26" t="s">
        <v>11895</v>
      </c>
      <c r="B8955" s="26">
        <v>41922</v>
      </c>
    </row>
    <row r="8956" spans="1:3">
      <c r="A8956" s="26" t="s">
        <v>11896</v>
      </c>
      <c r="B8956" s="26">
        <v>41922</v>
      </c>
    </row>
    <row r="8957" spans="1:3">
      <c r="A8957" s="26" t="s">
        <v>11897</v>
      </c>
      <c r="B8957" s="26">
        <v>41922</v>
      </c>
    </row>
    <row r="8958" spans="1:3">
      <c r="A8958" s="26" t="s">
        <v>11898</v>
      </c>
      <c r="B8958" s="26">
        <v>41922</v>
      </c>
    </row>
    <row r="8959" spans="1:3">
      <c r="A8959" s="26" t="s">
        <v>12215</v>
      </c>
      <c r="B8959" s="26">
        <v>41927</v>
      </c>
      <c r="C8959" s="26">
        <v>450</v>
      </c>
    </row>
    <row r="8960" spans="1:3">
      <c r="A8960" s="26" t="s">
        <v>12216</v>
      </c>
      <c r="B8960" s="26">
        <v>41927</v>
      </c>
    </row>
    <row r="8961" spans="1:3">
      <c r="A8961" s="26" t="s">
        <v>12217</v>
      </c>
      <c r="B8961" s="26">
        <v>41927</v>
      </c>
    </row>
    <row r="8962" spans="1:3">
      <c r="A8962" s="26" t="s">
        <v>12218</v>
      </c>
      <c r="B8962" s="26">
        <v>41927</v>
      </c>
    </row>
    <row r="8963" spans="1:3">
      <c r="A8963" s="26" t="s">
        <v>12219</v>
      </c>
      <c r="B8963" s="26">
        <v>41927</v>
      </c>
    </row>
    <row r="8964" spans="1:3">
      <c r="A8964" s="26" t="s">
        <v>12220</v>
      </c>
      <c r="B8964" s="26">
        <v>41927</v>
      </c>
    </row>
    <row r="8965" spans="1:3">
      <c r="A8965" s="26" t="s">
        <v>12221</v>
      </c>
      <c r="B8965" s="26">
        <v>41927</v>
      </c>
    </row>
    <row r="8966" spans="1:3">
      <c r="A8966" s="26" t="s">
        <v>12222</v>
      </c>
      <c r="B8966" s="26">
        <v>41927</v>
      </c>
    </row>
    <row r="8967" spans="1:3">
      <c r="A8967" s="26" t="s">
        <v>12223</v>
      </c>
      <c r="B8967" s="26">
        <v>41927</v>
      </c>
    </row>
    <row r="8968" spans="1:3">
      <c r="A8968" s="26" t="s">
        <v>12224</v>
      </c>
      <c r="B8968" s="26">
        <v>41927</v>
      </c>
    </row>
    <row r="8969" spans="1:3">
      <c r="A8969" s="26" t="s">
        <v>12225</v>
      </c>
      <c r="B8969" s="26">
        <v>41927</v>
      </c>
    </row>
    <row r="8970" spans="1:3">
      <c r="A8970" s="26" t="s">
        <v>12226</v>
      </c>
      <c r="B8970" s="26">
        <v>41927</v>
      </c>
      <c r="C8970" s="26">
        <v>500</v>
      </c>
    </row>
    <row r="8971" spans="1:3">
      <c r="A8971" s="26" t="s">
        <v>12227</v>
      </c>
      <c r="B8971" s="26">
        <v>41927</v>
      </c>
    </row>
    <row r="8972" spans="1:3">
      <c r="A8972" s="26" t="s">
        <v>12228</v>
      </c>
      <c r="B8972" s="26">
        <v>41927</v>
      </c>
    </row>
    <row r="8973" spans="1:3">
      <c r="A8973" s="26" t="s">
        <v>12229</v>
      </c>
      <c r="B8973" s="26">
        <v>41927</v>
      </c>
    </row>
    <row r="8974" spans="1:3">
      <c r="A8974" s="26" t="s">
        <v>12230</v>
      </c>
      <c r="B8974" s="26">
        <v>41927</v>
      </c>
    </row>
    <row r="8975" spans="1:3">
      <c r="A8975" s="26" t="s">
        <v>12231</v>
      </c>
      <c r="B8975" s="26">
        <v>41927</v>
      </c>
    </row>
    <row r="8976" spans="1:3">
      <c r="A8976" s="26" t="s">
        <v>12232</v>
      </c>
      <c r="B8976" s="26">
        <v>41927</v>
      </c>
    </row>
    <row r="8977" spans="1:3">
      <c r="A8977" s="26" t="s">
        <v>12233</v>
      </c>
      <c r="B8977" s="26">
        <v>41927</v>
      </c>
    </row>
    <row r="8978" spans="1:3">
      <c r="A8978" s="26" t="s">
        <v>12234</v>
      </c>
      <c r="B8978" s="26">
        <v>41927</v>
      </c>
    </row>
    <row r="8979" spans="1:3">
      <c r="A8979" s="26" t="s">
        <v>12235</v>
      </c>
      <c r="B8979" s="26">
        <v>41927</v>
      </c>
    </row>
    <row r="8980" spans="1:3">
      <c r="A8980" s="26" t="s">
        <v>12236</v>
      </c>
      <c r="B8980" s="26">
        <v>41927</v>
      </c>
    </row>
    <row r="8981" spans="1:3">
      <c r="A8981" s="26" t="s">
        <v>12116</v>
      </c>
      <c r="B8981" s="26">
        <v>41927</v>
      </c>
    </row>
    <row r="8982" spans="1:3">
      <c r="A8982" s="26" t="s">
        <v>12117</v>
      </c>
      <c r="B8982" s="26">
        <v>41927</v>
      </c>
    </row>
    <row r="8983" spans="1:3">
      <c r="A8983" s="26" t="s">
        <v>12118</v>
      </c>
      <c r="B8983" s="26">
        <v>41927</v>
      </c>
      <c r="C8983" s="26">
        <v>10</v>
      </c>
    </row>
    <row r="8984" spans="1:3">
      <c r="A8984" s="26" t="s">
        <v>12119</v>
      </c>
      <c r="B8984" s="26">
        <v>41927</v>
      </c>
      <c r="C8984" s="26">
        <v>84</v>
      </c>
    </row>
    <row r="8985" spans="1:3">
      <c r="A8985" s="26" t="s">
        <v>12120</v>
      </c>
      <c r="B8985" s="26">
        <v>41927</v>
      </c>
    </row>
    <row r="8986" spans="1:3">
      <c r="A8986" s="26" t="s">
        <v>12121</v>
      </c>
      <c r="B8986" s="26">
        <v>41927</v>
      </c>
    </row>
    <row r="8987" spans="1:3">
      <c r="A8987" s="26" t="s">
        <v>12122</v>
      </c>
      <c r="B8987" s="26">
        <v>41927</v>
      </c>
    </row>
    <row r="8988" spans="1:3">
      <c r="A8988" s="26" t="s">
        <v>12123</v>
      </c>
      <c r="B8988" s="26">
        <v>41927</v>
      </c>
    </row>
    <row r="8989" spans="1:3">
      <c r="A8989" s="26" t="s">
        <v>12124</v>
      </c>
      <c r="B8989" s="26">
        <v>41927</v>
      </c>
      <c r="C8989" s="26">
        <v>1</v>
      </c>
    </row>
    <row r="8990" spans="1:3">
      <c r="A8990" s="26" t="s">
        <v>12125</v>
      </c>
      <c r="B8990" s="26">
        <v>41927</v>
      </c>
      <c r="C8990" s="26">
        <v>36</v>
      </c>
    </row>
    <row r="8991" spans="1:3">
      <c r="A8991" s="26" t="s">
        <v>12126</v>
      </c>
      <c r="B8991" s="26">
        <v>41927</v>
      </c>
    </row>
    <row r="8992" spans="1:3">
      <c r="A8992" s="26" t="s">
        <v>12127</v>
      </c>
      <c r="B8992" s="26">
        <v>41927</v>
      </c>
      <c r="C8992" s="26">
        <v>288</v>
      </c>
    </row>
    <row r="8993" spans="1:3">
      <c r="A8993" s="26" t="s">
        <v>12128</v>
      </c>
      <c r="B8993" s="26">
        <v>41927</v>
      </c>
    </row>
    <row r="8994" spans="1:3">
      <c r="A8994" s="26" t="s">
        <v>12129</v>
      </c>
      <c r="B8994" s="26">
        <v>41927</v>
      </c>
    </row>
    <row r="8995" spans="1:3">
      <c r="A8995" s="26" t="s">
        <v>12130</v>
      </c>
      <c r="B8995" s="26">
        <v>41927</v>
      </c>
    </row>
    <row r="8996" spans="1:3">
      <c r="A8996" s="26" t="s">
        <v>12131</v>
      </c>
      <c r="B8996" s="26">
        <v>41927</v>
      </c>
    </row>
    <row r="8997" spans="1:3">
      <c r="A8997" s="26" t="s">
        <v>12132</v>
      </c>
      <c r="B8997" s="26">
        <v>41927</v>
      </c>
    </row>
    <row r="8998" spans="1:3">
      <c r="A8998" s="26" t="s">
        <v>12133</v>
      </c>
      <c r="B8998" s="26">
        <v>41927</v>
      </c>
    </row>
    <row r="8999" spans="1:3">
      <c r="A8999" s="26" t="s">
        <v>12134</v>
      </c>
      <c r="B8999" s="26">
        <v>41927</v>
      </c>
    </row>
    <row r="9000" spans="1:3">
      <c r="A9000" s="26" t="s">
        <v>12135</v>
      </c>
      <c r="B9000" s="26">
        <v>41927</v>
      </c>
    </row>
    <row r="9001" spans="1:3">
      <c r="A9001" s="26" t="s">
        <v>12136</v>
      </c>
      <c r="B9001" s="26">
        <v>41927</v>
      </c>
    </row>
    <row r="9002" spans="1:3">
      <c r="A9002" s="26" t="s">
        <v>12137</v>
      </c>
      <c r="B9002" s="26">
        <v>41927</v>
      </c>
    </row>
    <row r="9003" spans="1:3">
      <c r="A9003" s="26" t="s">
        <v>12138</v>
      </c>
      <c r="B9003" s="26">
        <v>41927</v>
      </c>
      <c r="C9003" s="26">
        <v>288</v>
      </c>
    </row>
    <row r="9004" spans="1:3">
      <c r="A9004" s="26" t="s">
        <v>12139</v>
      </c>
      <c r="B9004" s="26">
        <v>41927</v>
      </c>
    </row>
    <row r="9005" spans="1:3">
      <c r="A9005" s="26" t="s">
        <v>12140</v>
      </c>
      <c r="B9005" s="26">
        <v>41927</v>
      </c>
    </row>
    <row r="9006" spans="1:3">
      <c r="A9006" s="26" t="s">
        <v>12141</v>
      </c>
      <c r="B9006" s="26">
        <v>41927</v>
      </c>
    </row>
    <row r="9007" spans="1:3">
      <c r="A9007" s="26" t="s">
        <v>12142</v>
      </c>
      <c r="B9007" s="26">
        <v>41927</v>
      </c>
    </row>
    <row r="9008" spans="1:3">
      <c r="A9008" s="26" t="s">
        <v>12143</v>
      </c>
      <c r="B9008" s="26">
        <v>41927</v>
      </c>
    </row>
    <row r="9009" spans="1:3">
      <c r="A9009" s="26" t="s">
        <v>12144</v>
      </c>
      <c r="B9009" s="26">
        <v>41927</v>
      </c>
    </row>
    <row r="9010" spans="1:3">
      <c r="A9010" s="26" t="s">
        <v>12145</v>
      </c>
      <c r="B9010" s="26">
        <v>41927</v>
      </c>
    </row>
    <row r="9011" spans="1:3">
      <c r="A9011" s="26" t="s">
        <v>12146</v>
      </c>
      <c r="B9011" s="26">
        <v>41927</v>
      </c>
    </row>
    <row r="9012" spans="1:3">
      <c r="A9012" s="26" t="s">
        <v>12147</v>
      </c>
      <c r="B9012" s="26">
        <v>41927</v>
      </c>
    </row>
    <row r="9013" spans="1:3">
      <c r="A9013" s="26" t="s">
        <v>12148</v>
      </c>
      <c r="B9013" s="26">
        <v>41927</v>
      </c>
    </row>
    <row r="9014" spans="1:3">
      <c r="A9014" s="26" t="s">
        <v>12149</v>
      </c>
      <c r="B9014" s="26">
        <v>41927</v>
      </c>
      <c r="C9014" s="26">
        <v>280</v>
      </c>
    </row>
    <row r="9015" spans="1:3">
      <c r="A9015" s="26" t="s">
        <v>12150</v>
      </c>
      <c r="B9015" s="26">
        <v>41927</v>
      </c>
    </row>
    <row r="9016" spans="1:3">
      <c r="A9016" s="26" t="s">
        <v>12151</v>
      </c>
      <c r="B9016" s="26">
        <v>41927</v>
      </c>
    </row>
    <row r="9017" spans="1:3">
      <c r="A9017" s="26" t="s">
        <v>12152</v>
      </c>
      <c r="B9017" s="26">
        <v>41927</v>
      </c>
    </row>
    <row r="9018" spans="1:3">
      <c r="A9018" s="26" t="s">
        <v>12153</v>
      </c>
      <c r="B9018" s="26">
        <v>41927</v>
      </c>
    </row>
    <row r="9019" spans="1:3">
      <c r="A9019" s="26" t="s">
        <v>12154</v>
      </c>
      <c r="B9019" s="26">
        <v>41927</v>
      </c>
    </row>
    <row r="9020" spans="1:3">
      <c r="A9020" s="26" t="s">
        <v>12155</v>
      </c>
      <c r="B9020" s="26">
        <v>41927</v>
      </c>
    </row>
    <row r="9021" spans="1:3">
      <c r="A9021" s="26" t="s">
        <v>12156</v>
      </c>
      <c r="B9021" s="26">
        <v>41927</v>
      </c>
    </row>
    <row r="9022" spans="1:3">
      <c r="A9022" s="26" t="s">
        <v>12157</v>
      </c>
      <c r="B9022" s="26">
        <v>41927</v>
      </c>
    </row>
    <row r="9023" spans="1:3">
      <c r="A9023" s="26" t="s">
        <v>12158</v>
      </c>
      <c r="B9023" s="26">
        <v>41927</v>
      </c>
    </row>
    <row r="9024" spans="1:3">
      <c r="A9024" s="26" t="s">
        <v>12159</v>
      </c>
      <c r="B9024" s="26">
        <v>41927</v>
      </c>
    </row>
    <row r="9025" spans="1:3">
      <c r="A9025" s="26" t="s">
        <v>12160</v>
      </c>
      <c r="B9025" s="26">
        <v>41928</v>
      </c>
      <c r="C9025" s="26">
        <v>60</v>
      </c>
    </row>
    <row r="9026" spans="1:3">
      <c r="A9026" s="26" t="s">
        <v>12161</v>
      </c>
      <c r="B9026" s="26">
        <v>41928</v>
      </c>
    </row>
    <row r="9027" spans="1:3">
      <c r="A9027" s="26" t="s">
        <v>12162</v>
      </c>
      <c r="B9027" s="26">
        <v>41928</v>
      </c>
    </row>
    <row r="9028" spans="1:3">
      <c r="A9028" s="26" t="s">
        <v>12163</v>
      </c>
      <c r="B9028" s="26">
        <v>41928</v>
      </c>
    </row>
    <row r="9029" spans="1:3">
      <c r="A9029" s="26" t="s">
        <v>12164</v>
      </c>
      <c r="B9029" s="26">
        <v>41928</v>
      </c>
    </row>
    <row r="9030" spans="1:3">
      <c r="A9030" s="26" t="s">
        <v>12165</v>
      </c>
      <c r="B9030" s="26">
        <v>41928</v>
      </c>
    </row>
    <row r="9031" spans="1:3">
      <c r="A9031" s="26" t="s">
        <v>12166</v>
      </c>
      <c r="B9031" s="26">
        <v>41928</v>
      </c>
    </row>
    <row r="9032" spans="1:3">
      <c r="A9032" s="26" t="s">
        <v>12167</v>
      </c>
      <c r="B9032" s="26">
        <v>41928</v>
      </c>
    </row>
    <row r="9033" spans="1:3">
      <c r="A9033" s="26" t="s">
        <v>12168</v>
      </c>
      <c r="B9033" s="26">
        <v>41928</v>
      </c>
    </row>
    <row r="9034" spans="1:3">
      <c r="A9034" s="26" t="s">
        <v>12169</v>
      </c>
      <c r="B9034" s="26">
        <v>41928</v>
      </c>
    </row>
    <row r="9035" spans="1:3">
      <c r="A9035" s="26" t="s">
        <v>12170</v>
      </c>
      <c r="B9035" s="26">
        <v>41928</v>
      </c>
    </row>
    <row r="9036" spans="1:3">
      <c r="A9036" s="26" t="s">
        <v>12171</v>
      </c>
      <c r="B9036" s="26">
        <v>41928</v>
      </c>
    </row>
    <row r="9037" spans="1:3">
      <c r="A9037" s="26" t="s">
        <v>12172</v>
      </c>
      <c r="B9037" s="26">
        <v>41928</v>
      </c>
    </row>
    <row r="9038" spans="1:3">
      <c r="A9038" s="26" t="s">
        <v>12173</v>
      </c>
      <c r="B9038" s="26">
        <v>41928</v>
      </c>
      <c r="C9038" s="26">
        <v>780</v>
      </c>
    </row>
    <row r="9039" spans="1:3">
      <c r="A9039" s="26" t="s">
        <v>12174</v>
      </c>
      <c r="B9039" s="26">
        <v>41928</v>
      </c>
    </row>
    <row r="9040" spans="1:3">
      <c r="A9040" s="26" t="s">
        <v>12175</v>
      </c>
      <c r="B9040" s="26">
        <v>41928</v>
      </c>
    </row>
    <row r="9041" spans="1:3">
      <c r="A9041" s="26" t="s">
        <v>12176</v>
      </c>
      <c r="B9041" s="26">
        <v>41928</v>
      </c>
    </row>
    <row r="9042" spans="1:3">
      <c r="A9042" s="26" t="s">
        <v>12177</v>
      </c>
      <c r="B9042" s="26">
        <v>41928</v>
      </c>
    </row>
    <row r="9043" spans="1:3">
      <c r="A9043" s="26" t="s">
        <v>12178</v>
      </c>
      <c r="B9043" s="26">
        <v>41928</v>
      </c>
    </row>
    <row r="9044" spans="1:3">
      <c r="A9044" s="26" t="s">
        <v>12179</v>
      </c>
      <c r="B9044" s="26">
        <v>41928</v>
      </c>
    </row>
    <row r="9045" spans="1:3">
      <c r="A9045" s="26" t="s">
        <v>12180</v>
      </c>
      <c r="B9045" s="26">
        <v>41928</v>
      </c>
    </row>
    <row r="9046" spans="1:3">
      <c r="A9046" s="26" t="s">
        <v>12181</v>
      </c>
      <c r="B9046" s="26">
        <v>41928</v>
      </c>
    </row>
    <row r="9047" spans="1:3">
      <c r="A9047" s="26" t="s">
        <v>12182</v>
      </c>
      <c r="B9047" s="26">
        <v>41928</v>
      </c>
    </row>
    <row r="9048" spans="1:3">
      <c r="A9048" s="26" t="s">
        <v>12183</v>
      </c>
      <c r="B9048" s="26">
        <v>41928</v>
      </c>
      <c r="C9048" s="26">
        <v>250</v>
      </c>
    </row>
    <row r="9049" spans="1:3">
      <c r="A9049" s="26" t="s">
        <v>12184</v>
      </c>
      <c r="B9049" s="26">
        <v>41928</v>
      </c>
      <c r="C9049" s="26">
        <v>350</v>
      </c>
    </row>
    <row r="9050" spans="1:3">
      <c r="A9050" s="26" t="s">
        <v>12185</v>
      </c>
      <c r="B9050" s="26">
        <v>41928</v>
      </c>
      <c r="C9050" s="26">
        <v>350</v>
      </c>
    </row>
    <row r="9051" spans="1:3">
      <c r="A9051" s="26" t="s">
        <v>12186</v>
      </c>
      <c r="B9051" s="26">
        <v>41928</v>
      </c>
      <c r="C9051" s="26">
        <v>50</v>
      </c>
    </row>
    <row r="9052" spans="1:3">
      <c r="A9052" s="26" t="s">
        <v>12187</v>
      </c>
      <c r="B9052" s="26">
        <v>41928</v>
      </c>
    </row>
    <row r="9053" spans="1:3">
      <c r="A9053" s="26" t="s">
        <v>12188</v>
      </c>
      <c r="B9053" s="26">
        <v>41928</v>
      </c>
    </row>
    <row r="9054" spans="1:3">
      <c r="A9054" s="26" t="s">
        <v>12189</v>
      </c>
      <c r="B9054" s="26">
        <v>41928</v>
      </c>
    </row>
    <row r="9055" spans="1:3">
      <c r="A9055" s="26" t="s">
        <v>12190</v>
      </c>
      <c r="B9055" s="26">
        <v>41928</v>
      </c>
    </row>
    <row r="9056" spans="1:3">
      <c r="A9056" s="26" t="s">
        <v>12191</v>
      </c>
      <c r="B9056" s="26">
        <v>41928</v>
      </c>
    </row>
    <row r="9057" spans="1:3">
      <c r="A9057" s="26" t="s">
        <v>12192</v>
      </c>
      <c r="B9057" s="26">
        <v>41928</v>
      </c>
    </row>
    <row r="9058" spans="1:3">
      <c r="A9058" s="26" t="s">
        <v>12193</v>
      </c>
      <c r="B9058" s="26">
        <v>41928</v>
      </c>
    </row>
    <row r="9059" spans="1:3">
      <c r="A9059" s="26" t="s">
        <v>12194</v>
      </c>
      <c r="B9059" s="26">
        <v>41928</v>
      </c>
      <c r="C9059" s="26">
        <v>250</v>
      </c>
    </row>
    <row r="9060" spans="1:3">
      <c r="A9060" s="26" t="s">
        <v>12195</v>
      </c>
      <c r="B9060" s="26">
        <v>41928</v>
      </c>
      <c r="C9060" s="26">
        <v>350</v>
      </c>
    </row>
    <row r="9061" spans="1:3">
      <c r="A9061" s="26" t="s">
        <v>12196</v>
      </c>
      <c r="B9061" s="26">
        <v>41928</v>
      </c>
      <c r="C9061" s="26">
        <v>150</v>
      </c>
    </row>
    <row r="9062" spans="1:3">
      <c r="A9062" s="26" t="s">
        <v>12197</v>
      </c>
      <c r="B9062" s="26">
        <v>41928</v>
      </c>
      <c r="C9062" s="26">
        <v>241</v>
      </c>
    </row>
    <row r="9063" spans="1:3">
      <c r="A9063" s="26" t="s">
        <v>12198</v>
      </c>
      <c r="B9063" s="26">
        <v>41928</v>
      </c>
    </row>
    <row r="9064" spans="1:3">
      <c r="A9064" s="26" t="s">
        <v>12199</v>
      </c>
      <c r="B9064" s="26">
        <v>41928</v>
      </c>
    </row>
    <row r="9065" spans="1:3">
      <c r="A9065" s="26" t="s">
        <v>12200</v>
      </c>
      <c r="B9065" s="26">
        <v>41928</v>
      </c>
    </row>
    <row r="9066" spans="1:3">
      <c r="A9066" s="26" t="s">
        <v>12201</v>
      </c>
      <c r="B9066" s="26">
        <v>41928</v>
      </c>
    </row>
    <row r="9067" spans="1:3">
      <c r="A9067" s="26" t="s">
        <v>12202</v>
      </c>
      <c r="B9067" s="26">
        <v>41928</v>
      </c>
    </row>
    <row r="9068" spans="1:3">
      <c r="A9068" s="26" t="s">
        <v>12203</v>
      </c>
      <c r="B9068" s="26">
        <v>41928</v>
      </c>
    </row>
    <row r="9069" spans="1:3">
      <c r="A9069" s="26" t="s">
        <v>12204</v>
      </c>
      <c r="B9069" s="26">
        <v>41929</v>
      </c>
      <c r="C9069" s="26">
        <v>222</v>
      </c>
    </row>
    <row r="9070" spans="1:3">
      <c r="A9070" s="26" t="s">
        <v>12205</v>
      </c>
      <c r="B9070" s="26">
        <v>41929</v>
      </c>
    </row>
    <row r="9071" spans="1:3">
      <c r="A9071" s="26" t="s">
        <v>12206</v>
      </c>
      <c r="B9071" s="26">
        <v>41929</v>
      </c>
    </row>
    <row r="9072" spans="1:3">
      <c r="A9072" s="26" t="s">
        <v>12207</v>
      </c>
      <c r="B9072" s="26">
        <v>41929</v>
      </c>
    </row>
    <row r="9073" spans="1:3">
      <c r="A9073" s="26" t="s">
        <v>12208</v>
      </c>
      <c r="B9073" s="26">
        <v>41929</v>
      </c>
    </row>
    <row r="9074" spans="1:3">
      <c r="A9074" s="26" t="s">
        <v>12209</v>
      </c>
      <c r="B9074" s="26">
        <v>41929</v>
      </c>
    </row>
    <row r="9075" spans="1:3">
      <c r="A9075" s="26" t="s">
        <v>12210</v>
      </c>
      <c r="B9075" s="26">
        <v>41929</v>
      </c>
    </row>
    <row r="9076" spans="1:3">
      <c r="A9076" s="26" t="s">
        <v>12211</v>
      </c>
      <c r="B9076" s="26">
        <v>41929</v>
      </c>
    </row>
    <row r="9077" spans="1:3">
      <c r="A9077" s="26" t="s">
        <v>12212</v>
      </c>
      <c r="B9077" s="26">
        <v>41929</v>
      </c>
    </row>
    <row r="9078" spans="1:3">
      <c r="A9078" s="26" t="s">
        <v>12213</v>
      </c>
      <c r="B9078" s="26">
        <v>41929</v>
      </c>
    </row>
    <row r="9079" spans="1:3">
      <c r="A9079" s="26" t="s">
        <v>12214</v>
      </c>
      <c r="B9079" s="26">
        <v>41929</v>
      </c>
    </row>
    <row r="9080" spans="1:3">
      <c r="A9080" s="26" t="s">
        <v>12237</v>
      </c>
      <c r="B9080" s="26">
        <v>41932</v>
      </c>
    </row>
    <row r="9081" spans="1:3">
      <c r="A9081" s="26" t="s">
        <v>12238</v>
      </c>
      <c r="B9081" s="26">
        <v>41932</v>
      </c>
    </row>
    <row r="9082" spans="1:3">
      <c r="A9082" s="26" t="s">
        <v>12239</v>
      </c>
      <c r="B9082" s="26">
        <v>41932</v>
      </c>
      <c r="C9082" s="26">
        <v>419</v>
      </c>
    </row>
    <row r="9083" spans="1:3">
      <c r="A9083" s="26" t="s">
        <v>12240</v>
      </c>
      <c r="B9083" s="26">
        <v>41932</v>
      </c>
      <c r="C9083" s="26">
        <v>495</v>
      </c>
    </row>
    <row r="9084" spans="1:3">
      <c r="A9084" s="26" t="s">
        <v>12241</v>
      </c>
      <c r="B9084" s="26">
        <v>41932</v>
      </c>
    </row>
    <row r="9085" spans="1:3">
      <c r="A9085" s="26" t="s">
        <v>12242</v>
      </c>
      <c r="B9085" s="26">
        <v>41932</v>
      </c>
    </row>
    <row r="9086" spans="1:3">
      <c r="A9086" s="26" t="s">
        <v>12243</v>
      </c>
      <c r="B9086" s="26">
        <v>41932</v>
      </c>
    </row>
    <row r="9087" spans="1:3">
      <c r="A9087" s="26" t="s">
        <v>12244</v>
      </c>
      <c r="B9087" s="26">
        <v>41932</v>
      </c>
    </row>
    <row r="9088" spans="1:3">
      <c r="A9088" s="26" t="s">
        <v>12245</v>
      </c>
      <c r="B9088" s="26">
        <v>41932</v>
      </c>
    </row>
    <row r="9089" spans="1:3">
      <c r="A9089" s="26" t="s">
        <v>12246</v>
      </c>
      <c r="B9089" s="26">
        <v>41932</v>
      </c>
    </row>
    <row r="9090" spans="1:3">
      <c r="A9090" s="26" t="s">
        <v>12247</v>
      </c>
      <c r="B9090" s="26">
        <v>41932</v>
      </c>
    </row>
    <row r="9091" spans="1:3">
      <c r="A9091" s="26" t="s">
        <v>12248</v>
      </c>
      <c r="B9091" s="26">
        <v>41932</v>
      </c>
    </row>
    <row r="9092" spans="1:3">
      <c r="A9092" s="26" t="s">
        <v>12249</v>
      </c>
      <c r="B9092" s="26">
        <v>41932</v>
      </c>
    </row>
    <row r="9093" spans="1:3">
      <c r="A9093" s="26" t="s">
        <v>12250</v>
      </c>
      <c r="B9093" s="26">
        <v>41932</v>
      </c>
      <c r="C9093" s="26">
        <v>445</v>
      </c>
    </row>
    <row r="9094" spans="1:3">
      <c r="A9094" s="26" t="s">
        <v>12251</v>
      </c>
      <c r="B9094" s="26">
        <v>41932</v>
      </c>
      <c r="C9094" s="26">
        <v>469</v>
      </c>
    </row>
    <row r="9095" spans="1:3">
      <c r="A9095" s="26" t="s">
        <v>12252</v>
      </c>
      <c r="B9095" s="26">
        <v>41932</v>
      </c>
    </row>
    <row r="9096" spans="1:3">
      <c r="A9096" s="26" t="s">
        <v>12253</v>
      </c>
      <c r="B9096" s="26">
        <v>41932</v>
      </c>
    </row>
    <row r="9097" spans="1:3">
      <c r="A9097" s="26" t="s">
        <v>12254</v>
      </c>
      <c r="B9097" s="26">
        <v>41932</v>
      </c>
    </row>
    <row r="9098" spans="1:3">
      <c r="A9098" s="26" t="s">
        <v>12255</v>
      </c>
      <c r="B9098" s="26">
        <v>41932</v>
      </c>
    </row>
    <row r="9099" spans="1:3">
      <c r="A9099" s="26" t="s">
        <v>12256</v>
      </c>
      <c r="B9099" s="26">
        <v>41932</v>
      </c>
    </row>
    <row r="9100" spans="1:3">
      <c r="A9100" s="26" t="s">
        <v>12257</v>
      </c>
      <c r="B9100" s="26">
        <v>41932</v>
      </c>
    </row>
    <row r="9101" spans="1:3">
      <c r="A9101" s="26" t="s">
        <v>12258</v>
      </c>
      <c r="B9101" s="26">
        <v>41932</v>
      </c>
    </row>
    <row r="9102" spans="1:3">
      <c r="A9102" s="26" t="s">
        <v>12259</v>
      </c>
      <c r="B9102" s="26">
        <v>41932</v>
      </c>
    </row>
    <row r="9103" spans="1:3">
      <c r="A9103" s="26" t="s">
        <v>12260</v>
      </c>
      <c r="B9103" s="26">
        <v>41932</v>
      </c>
    </row>
    <row r="9104" spans="1:3">
      <c r="A9104" s="26" t="s">
        <v>12261</v>
      </c>
      <c r="B9104" s="26">
        <v>41932</v>
      </c>
      <c r="C9104" s="26">
        <v>157</v>
      </c>
    </row>
    <row r="9105" spans="1:3">
      <c r="A9105" s="26" t="s">
        <v>12262</v>
      </c>
      <c r="B9105" s="26">
        <v>41932</v>
      </c>
      <c r="C9105" s="26">
        <v>36</v>
      </c>
    </row>
    <row r="9106" spans="1:3">
      <c r="A9106" s="26" t="s">
        <v>12263</v>
      </c>
      <c r="B9106" s="26">
        <v>41932</v>
      </c>
    </row>
    <row r="9107" spans="1:3">
      <c r="A9107" s="26" t="s">
        <v>12264</v>
      </c>
      <c r="B9107" s="26">
        <v>41932</v>
      </c>
    </row>
    <row r="9108" spans="1:3">
      <c r="A9108" s="26" t="s">
        <v>12265</v>
      </c>
      <c r="B9108" s="26">
        <v>41932</v>
      </c>
    </row>
    <row r="9109" spans="1:3">
      <c r="A9109" s="26" t="s">
        <v>12266</v>
      </c>
      <c r="B9109" s="26">
        <v>41932</v>
      </c>
    </row>
    <row r="9110" spans="1:3">
      <c r="A9110" s="26" t="s">
        <v>12267</v>
      </c>
      <c r="B9110" s="26">
        <v>41932</v>
      </c>
    </row>
    <row r="9111" spans="1:3">
      <c r="A9111" s="26" t="s">
        <v>12268</v>
      </c>
      <c r="B9111" s="26">
        <v>41932</v>
      </c>
    </row>
    <row r="9112" spans="1:3">
      <c r="A9112" s="26" t="s">
        <v>12269</v>
      </c>
      <c r="B9112" s="26">
        <v>41932</v>
      </c>
    </row>
    <row r="9113" spans="1:3">
      <c r="A9113" s="26" t="s">
        <v>12270</v>
      </c>
      <c r="B9113" s="26">
        <v>41932</v>
      </c>
    </row>
    <row r="9114" spans="1:3">
      <c r="A9114" s="26" t="s">
        <v>12271</v>
      </c>
      <c r="B9114" s="26">
        <v>41932</v>
      </c>
    </row>
    <row r="9115" spans="1:3">
      <c r="A9115" s="26" t="s">
        <v>12272</v>
      </c>
      <c r="B9115" s="26">
        <v>41932</v>
      </c>
      <c r="C9115" s="26">
        <v>130</v>
      </c>
    </row>
    <row r="9116" spans="1:3">
      <c r="A9116" s="26" t="s">
        <v>12273</v>
      </c>
      <c r="B9116" s="26">
        <v>41932</v>
      </c>
      <c r="C9116" s="26">
        <v>191</v>
      </c>
    </row>
    <row r="9117" spans="1:3">
      <c r="A9117" s="26" t="s">
        <v>12274</v>
      </c>
      <c r="B9117" s="26">
        <v>41932</v>
      </c>
    </row>
    <row r="9118" spans="1:3">
      <c r="A9118" s="26" t="s">
        <v>12275</v>
      </c>
      <c r="B9118" s="26">
        <v>41932</v>
      </c>
    </row>
    <row r="9119" spans="1:3">
      <c r="A9119" s="26" t="s">
        <v>12276</v>
      </c>
      <c r="B9119" s="26">
        <v>41932</v>
      </c>
    </row>
    <row r="9120" spans="1:3">
      <c r="A9120" s="26" t="s">
        <v>12277</v>
      </c>
      <c r="B9120" s="26">
        <v>41932</v>
      </c>
    </row>
    <row r="9121" spans="1:3">
      <c r="A9121" s="26" t="s">
        <v>12278</v>
      </c>
      <c r="B9121" s="26">
        <v>41932</v>
      </c>
    </row>
    <row r="9122" spans="1:3">
      <c r="A9122" s="26" t="s">
        <v>12279</v>
      </c>
      <c r="B9122" s="26">
        <v>41932</v>
      </c>
    </row>
    <row r="9123" spans="1:3">
      <c r="A9123" s="26" t="s">
        <v>12280</v>
      </c>
      <c r="B9123" s="26">
        <v>41932</v>
      </c>
    </row>
    <row r="9124" spans="1:3">
      <c r="A9124" s="26" t="s">
        <v>12281</v>
      </c>
      <c r="B9124" s="26">
        <v>41932</v>
      </c>
      <c r="C9124" s="26">
        <v>729</v>
      </c>
    </row>
    <row r="9125" spans="1:3">
      <c r="A9125" s="26" t="s">
        <v>12282</v>
      </c>
      <c r="B9125" s="26">
        <v>41932</v>
      </c>
    </row>
    <row r="9126" spans="1:3">
      <c r="A9126" s="26" t="s">
        <v>12283</v>
      </c>
      <c r="B9126" s="26">
        <v>41932</v>
      </c>
    </row>
    <row r="9127" spans="1:3">
      <c r="A9127" s="26" t="s">
        <v>12284</v>
      </c>
      <c r="B9127" s="26">
        <v>41932</v>
      </c>
    </row>
    <row r="9128" spans="1:3">
      <c r="A9128" s="26" t="s">
        <v>12285</v>
      </c>
      <c r="B9128" s="26">
        <v>41932</v>
      </c>
    </row>
    <row r="9129" spans="1:3">
      <c r="A9129" s="26" t="s">
        <v>12286</v>
      </c>
      <c r="B9129" s="26">
        <v>41932</v>
      </c>
    </row>
    <row r="9130" spans="1:3">
      <c r="A9130" s="26" t="s">
        <v>12287</v>
      </c>
      <c r="B9130" s="26">
        <v>41932</v>
      </c>
    </row>
    <row r="9131" spans="1:3">
      <c r="A9131" s="26" t="s">
        <v>12288</v>
      </c>
      <c r="B9131" s="26">
        <v>41932</v>
      </c>
    </row>
    <row r="9132" spans="1:3">
      <c r="A9132" s="26" t="s">
        <v>12289</v>
      </c>
      <c r="B9132" s="26">
        <v>41932</v>
      </c>
    </row>
    <row r="9133" spans="1:3">
      <c r="A9133" s="26" t="s">
        <v>12290</v>
      </c>
      <c r="B9133" s="26">
        <v>41932</v>
      </c>
    </row>
    <row r="9134" spans="1:3">
      <c r="A9134" s="26" t="s">
        <v>12291</v>
      </c>
      <c r="B9134" s="26">
        <v>41932</v>
      </c>
    </row>
    <row r="9135" spans="1:3">
      <c r="A9135" s="26" t="s">
        <v>12292</v>
      </c>
      <c r="B9135" s="26">
        <v>41932</v>
      </c>
    </row>
    <row r="9136" spans="1:3">
      <c r="A9136" s="26" t="s">
        <v>12293</v>
      </c>
      <c r="B9136" s="26">
        <v>41932</v>
      </c>
    </row>
    <row r="9137" spans="1:3">
      <c r="A9137" s="26" t="s">
        <v>12294</v>
      </c>
      <c r="B9137" s="26">
        <v>41932</v>
      </c>
      <c r="C9137" s="26">
        <v>511</v>
      </c>
    </row>
    <row r="9138" spans="1:3">
      <c r="A9138" s="26" t="s">
        <v>12295</v>
      </c>
      <c r="B9138" s="26">
        <v>41932</v>
      </c>
      <c r="C9138" s="26">
        <v>231</v>
      </c>
    </row>
    <row r="9139" spans="1:3">
      <c r="A9139" s="26" t="s">
        <v>12296</v>
      </c>
      <c r="B9139" s="26">
        <v>41932</v>
      </c>
    </row>
    <row r="9140" spans="1:3">
      <c r="A9140" s="26" t="s">
        <v>12297</v>
      </c>
      <c r="B9140" s="26">
        <v>41932</v>
      </c>
    </row>
    <row r="9141" spans="1:3">
      <c r="A9141" s="26" t="s">
        <v>12298</v>
      </c>
      <c r="B9141" s="26">
        <v>41932</v>
      </c>
    </row>
    <row r="9142" spans="1:3">
      <c r="A9142" s="26" t="s">
        <v>12299</v>
      </c>
      <c r="B9142" s="26">
        <v>41932</v>
      </c>
    </row>
    <row r="9143" spans="1:3">
      <c r="A9143" s="26" t="s">
        <v>12300</v>
      </c>
      <c r="B9143" s="26">
        <v>41932</v>
      </c>
    </row>
    <row r="9144" spans="1:3">
      <c r="A9144" s="26" t="s">
        <v>12301</v>
      </c>
      <c r="B9144" s="26">
        <v>41932</v>
      </c>
    </row>
    <row r="9145" spans="1:3">
      <c r="A9145" s="26" t="s">
        <v>12302</v>
      </c>
      <c r="B9145" s="26">
        <v>41932</v>
      </c>
    </row>
    <row r="9146" spans="1:3">
      <c r="A9146" s="26" t="s">
        <v>12303</v>
      </c>
      <c r="B9146" s="26">
        <v>41932</v>
      </c>
      <c r="C9146" s="26">
        <v>940</v>
      </c>
    </row>
    <row r="9147" spans="1:3">
      <c r="A9147" s="26" t="s">
        <v>12304</v>
      </c>
      <c r="B9147" s="26">
        <v>41932</v>
      </c>
    </row>
    <row r="9148" spans="1:3">
      <c r="A9148" s="26" t="s">
        <v>12305</v>
      </c>
      <c r="B9148" s="26">
        <v>41932</v>
      </c>
    </row>
    <row r="9149" spans="1:3">
      <c r="A9149" s="26" t="s">
        <v>12306</v>
      </c>
      <c r="B9149" s="26">
        <v>41932</v>
      </c>
    </row>
    <row r="9150" spans="1:3">
      <c r="A9150" s="26" t="s">
        <v>12307</v>
      </c>
      <c r="B9150" s="26">
        <v>41932</v>
      </c>
    </row>
    <row r="9151" spans="1:3">
      <c r="A9151" s="26" t="s">
        <v>12308</v>
      </c>
      <c r="B9151" s="26">
        <v>41932</v>
      </c>
    </row>
    <row r="9152" spans="1:3">
      <c r="A9152" s="26" t="s">
        <v>12309</v>
      </c>
      <c r="B9152" s="26">
        <v>41932</v>
      </c>
    </row>
    <row r="9153" spans="1:3">
      <c r="A9153" s="26" t="s">
        <v>12310</v>
      </c>
      <c r="B9153" s="26">
        <v>41932</v>
      </c>
    </row>
    <row r="9154" spans="1:3">
      <c r="A9154" s="26" t="s">
        <v>12311</v>
      </c>
      <c r="B9154" s="26">
        <v>41932</v>
      </c>
    </row>
    <row r="9155" spans="1:3">
      <c r="A9155" s="26" t="s">
        <v>12312</v>
      </c>
      <c r="B9155" s="26">
        <v>41932</v>
      </c>
    </row>
    <row r="9156" spans="1:3">
      <c r="A9156" s="26" t="s">
        <v>12313</v>
      </c>
      <c r="B9156" s="26">
        <v>41932</v>
      </c>
    </row>
    <row r="9157" spans="1:3">
      <c r="A9157" s="26" t="s">
        <v>12314</v>
      </c>
      <c r="B9157" s="26">
        <v>41932</v>
      </c>
    </row>
    <row r="9158" spans="1:3">
      <c r="A9158" s="26" t="s">
        <v>12315</v>
      </c>
      <c r="B9158" s="26">
        <v>41932</v>
      </c>
    </row>
    <row r="9159" spans="1:3">
      <c r="A9159" s="26" t="s">
        <v>12316</v>
      </c>
      <c r="B9159" s="26">
        <v>41932</v>
      </c>
      <c r="C9159" s="26">
        <v>513</v>
      </c>
    </row>
    <row r="9160" spans="1:3">
      <c r="A9160" s="26" t="s">
        <v>12317</v>
      </c>
      <c r="B9160" s="26">
        <v>41932</v>
      </c>
      <c r="C9160" s="26">
        <v>385</v>
      </c>
    </row>
    <row r="9161" spans="1:3">
      <c r="A9161" s="26" t="s">
        <v>12318</v>
      </c>
      <c r="B9161" s="26">
        <v>41932</v>
      </c>
    </row>
    <row r="9162" spans="1:3">
      <c r="A9162" s="26" t="s">
        <v>12319</v>
      </c>
      <c r="B9162" s="26">
        <v>41932</v>
      </c>
    </row>
    <row r="9163" spans="1:3">
      <c r="A9163" s="26" t="s">
        <v>12320</v>
      </c>
      <c r="B9163" s="26">
        <v>41932</v>
      </c>
    </row>
    <row r="9164" spans="1:3">
      <c r="A9164" s="26" t="s">
        <v>12321</v>
      </c>
      <c r="B9164" s="26">
        <v>41932</v>
      </c>
    </row>
    <row r="9165" spans="1:3">
      <c r="A9165" s="26" t="s">
        <v>12322</v>
      </c>
      <c r="B9165" s="26">
        <v>41932</v>
      </c>
    </row>
    <row r="9166" spans="1:3">
      <c r="A9166" s="26" t="s">
        <v>12323</v>
      </c>
      <c r="B9166" s="26">
        <v>41932</v>
      </c>
    </row>
    <row r="9167" spans="1:3">
      <c r="A9167" s="26" t="s">
        <v>12324</v>
      </c>
      <c r="B9167" s="26">
        <v>41932</v>
      </c>
    </row>
    <row r="9168" spans="1:3">
      <c r="A9168" s="26" t="s">
        <v>12325</v>
      </c>
      <c r="B9168" s="26">
        <v>41932</v>
      </c>
      <c r="C9168" s="26">
        <v>300</v>
      </c>
    </row>
    <row r="9169" spans="1:3">
      <c r="A9169" s="26" t="s">
        <v>12326</v>
      </c>
      <c r="B9169" s="26">
        <v>41932</v>
      </c>
    </row>
    <row r="9170" spans="1:3">
      <c r="A9170" s="26" t="s">
        <v>12327</v>
      </c>
      <c r="B9170" s="26">
        <v>41932</v>
      </c>
    </row>
    <row r="9171" spans="1:3">
      <c r="A9171" s="26" t="s">
        <v>12328</v>
      </c>
      <c r="B9171" s="26">
        <v>41932</v>
      </c>
    </row>
    <row r="9172" spans="1:3">
      <c r="A9172" s="26" t="s">
        <v>12329</v>
      </c>
      <c r="B9172" s="26">
        <v>41932</v>
      </c>
    </row>
    <row r="9173" spans="1:3">
      <c r="A9173" s="26" t="s">
        <v>12330</v>
      </c>
      <c r="B9173" s="26">
        <v>41932</v>
      </c>
    </row>
    <row r="9174" spans="1:3">
      <c r="A9174" s="26" t="s">
        <v>12331</v>
      </c>
      <c r="B9174" s="26">
        <v>41932</v>
      </c>
    </row>
    <row r="9175" spans="1:3">
      <c r="A9175" s="26" t="s">
        <v>12332</v>
      </c>
      <c r="B9175" s="26">
        <v>41932</v>
      </c>
    </row>
    <row r="9176" spans="1:3">
      <c r="A9176" s="26" t="s">
        <v>12333</v>
      </c>
      <c r="B9176" s="26">
        <v>41932</v>
      </c>
    </row>
    <row r="9177" spans="1:3">
      <c r="A9177" s="26" t="s">
        <v>12334</v>
      </c>
      <c r="B9177" s="26">
        <v>41932</v>
      </c>
    </row>
    <row r="9178" spans="1:3">
      <c r="A9178" s="26" t="s">
        <v>12335</v>
      </c>
      <c r="B9178" s="26">
        <v>41932</v>
      </c>
    </row>
    <row r="9179" spans="1:3">
      <c r="A9179" s="26" t="s">
        <v>12336</v>
      </c>
      <c r="B9179" s="26">
        <v>41933</v>
      </c>
      <c r="C9179" s="26">
        <v>800</v>
      </c>
    </row>
    <row r="9180" spans="1:3">
      <c r="A9180" s="26" t="s">
        <v>12337</v>
      </c>
      <c r="B9180" s="26">
        <v>41933</v>
      </c>
    </row>
    <row r="9181" spans="1:3">
      <c r="A9181" s="26" t="s">
        <v>12338</v>
      </c>
      <c r="B9181" s="26">
        <v>41933</v>
      </c>
    </row>
    <row r="9182" spans="1:3">
      <c r="A9182" s="26" t="s">
        <v>12339</v>
      </c>
      <c r="B9182" s="26">
        <v>41933</v>
      </c>
    </row>
    <row r="9183" spans="1:3">
      <c r="A9183" s="26" t="s">
        <v>12340</v>
      </c>
      <c r="B9183" s="26">
        <v>41933</v>
      </c>
    </row>
    <row r="9184" spans="1:3">
      <c r="A9184" s="26" t="s">
        <v>12341</v>
      </c>
      <c r="B9184" s="26">
        <v>41933</v>
      </c>
    </row>
    <row r="9185" spans="1:3">
      <c r="A9185" s="26" t="s">
        <v>12342</v>
      </c>
      <c r="B9185" s="26">
        <v>41933</v>
      </c>
    </row>
    <row r="9186" spans="1:3">
      <c r="A9186" s="26" t="s">
        <v>12343</v>
      </c>
      <c r="B9186" s="26">
        <v>41933</v>
      </c>
    </row>
    <row r="9187" spans="1:3">
      <c r="A9187" s="26" t="s">
        <v>12344</v>
      </c>
      <c r="B9187" s="26">
        <v>41933</v>
      </c>
    </row>
    <row r="9188" spans="1:3">
      <c r="A9188" s="26" t="s">
        <v>12345</v>
      </c>
      <c r="B9188" s="26">
        <v>41933</v>
      </c>
    </row>
    <row r="9189" spans="1:3">
      <c r="A9189" s="26" t="s">
        <v>12346</v>
      </c>
      <c r="B9189" s="26">
        <v>41933</v>
      </c>
    </row>
    <row r="9190" spans="1:3">
      <c r="A9190" s="26" t="s">
        <v>12347</v>
      </c>
      <c r="B9190" s="26">
        <v>41934</v>
      </c>
      <c r="C9190" s="26">
        <v>654</v>
      </c>
    </row>
    <row r="9191" spans="1:3">
      <c r="A9191" s="26" t="s">
        <v>12348</v>
      </c>
      <c r="B9191" s="26">
        <v>41934</v>
      </c>
    </row>
    <row r="9192" spans="1:3">
      <c r="A9192" s="26" t="s">
        <v>12349</v>
      </c>
      <c r="B9192" s="26">
        <v>41934</v>
      </c>
    </row>
    <row r="9193" spans="1:3">
      <c r="A9193" s="26" t="s">
        <v>12350</v>
      </c>
      <c r="B9193" s="26">
        <v>41934</v>
      </c>
    </row>
    <row r="9194" spans="1:3">
      <c r="A9194" s="26" t="s">
        <v>12351</v>
      </c>
      <c r="B9194" s="26">
        <v>41934</v>
      </c>
    </row>
    <row r="9195" spans="1:3">
      <c r="A9195" s="26" t="s">
        <v>12352</v>
      </c>
      <c r="B9195" s="26">
        <v>41934</v>
      </c>
    </row>
    <row r="9196" spans="1:3">
      <c r="A9196" s="26" t="s">
        <v>12353</v>
      </c>
      <c r="B9196" s="26">
        <v>41934</v>
      </c>
    </row>
    <row r="9197" spans="1:3">
      <c r="A9197" s="26" t="s">
        <v>12354</v>
      </c>
      <c r="B9197" s="26">
        <v>41934</v>
      </c>
    </row>
    <row r="9198" spans="1:3">
      <c r="A9198" s="26" t="s">
        <v>12355</v>
      </c>
      <c r="B9198" s="26">
        <v>41934</v>
      </c>
    </row>
    <row r="9199" spans="1:3">
      <c r="A9199" s="26" t="s">
        <v>12356</v>
      </c>
      <c r="B9199" s="26">
        <v>41934</v>
      </c>
    </row>
    <row r="9200" spans="1:3">
      <c r="A9200" s="26" t="s">
        <v>12357</v>
      </c>
      <c r="B9200" s="26">
        <v>41934</v>
      </c>
    </row>
    <row r="9201" spans="1:3">
      <c r="A9201" s="26" t="s">
        <v>12358</v>
      </c>
      <c r="B9201" s="26">
        <v>41934</v>
      </c>
    </row>
    <row r="9202" spans="1:3">
      <c r="A9202" s="26" t="s">
        <v>12359</v>
      </c>
      <c r="B9202" s="26">
        <v>41934</v>
      </c>
    </row>
    <row r="9203" spans="1:3">
      <c r="A9203" s="26" t="s">
        <v>12360</v>
      </c>
      <c r="B9203" s="26">
        <v>41934</v>
      </c>
      <c r="C9203" s="26">
        <v>181</v>
      </c>
    </row>
    <row r="9204" spans="1:3">
      <c r="A9204" s="26" t="s">
        <v>12361</v>
      </c>
      <c r="B9204" s="26">
        <v>41934</v>
      </c>
      <c r="C9204" s="26">
        <v>246</v>
      </c>
    </row>
    <row r="9205" spans="1:3">
      <c r="A9205" s="26" t="s">
        <v>12362</v>
      </c>
      <c r="B9205" s="26">
        <v>41934</v>
      </c>
    </row>
    <row r="9206" spans="1:3">
      <c r="A9206" s="26" t="s">
        <v>12363</v>
      </c>
      <c r="B9206" s="26">
        <v>41934</v>
      </c>
    </row>
    <row r="9207" spans="1:3">
      <c r="A9207" s="26" t="s">
        <v>12364</v>
      </c>
      <c r="B9207" s="26">
        <v>41934</v>
      </c>
    </row>
    <row r="9208" spans="1:3">
      <c r="A9208" s="26" t="s">
        <v>12365</v>
      </c>
      <c r="B9208" s="26">
        <v>41934</v>
      </c>
    </row>
    <row r="9209" spans="1:3">
      <c r="A9209" s="26" t="s">
        <v>12366</v>
      </c>
      <c r="B9209" s="26">
        <v>41934</v>
      </c>
    </row>
    <row r="9210" spans="1:3">
      <c r="A9210" s="26" t="s">
        <v>12367</v>
      </c>
      <c r="B9210" s="26">
        <v>41934</v>
      </c>
    </row>
    <row r="9211" spans="1:3">
      <c r="A9211" s="26" t="s">
        <v>12368</v>
      </c>
      <c r="B9211" s="26">
        <v>41934</v>
      </c>
    </row>
    <row r="9212" spans="1:3">
      <c r="A9212" s="26" t="s">
        <v>12369</v>
      </c>
      <c r="B9212" s="26">
        <v>41934</v>
      </c>
    </row>
    <row r="9213" spans="1:3">
      <c r="A9213" s="26" t="s">
        <v>12370</v>
      </c>
      <c r="B9213" s="26">
        <v>41934</v>
      </c>
    </row>
    <row r="9214" spans="1:3">
      <c r="A9214" s="26" t="s">
        <v>12371</v>
      </c>
      <c r="B9214" s="26">
        <v>41934</v>
      </c>
      <c r="C9214" s="26">
        <v>26</v>
      </c>
    </row>
    <row r="9215" spans="1:3">
      <c r="A9215" s="26" t="s">
        <v>12372</v>
      </c>
      <c r="B9215" s="26">
        <v>41934</v>
      </c>
    </row>
    <row r="9216" spans="1:3">
      <c r="A9216" s="26" t="s">
        <v>12373</v>
      </c>
      <c r="B9216" s="26">
        <v>41934</v>
      </c>
    </row>
    <row r="9217" spans="1:3">
      <c r="A9217" s="26" t="s">
        <v>12374</v>
      </c>
      <c r="B9217" s="26">
        <v>41934</v>
      </c>
    </row>
    <row r="9218" spans="1:3">
      <c r="A9218" s="26" t="s">
        <v>12375</v>
      </c>
      <c r="B9218" s="26">
        <v>41934</v>
      </c>
    </row>
    <row r="9219" spans="1:3">
      <c r="A9219" s="26" t="s">
        <v>12376</v>
      </c>
      <c r="B9219" s="26">
        <v>41934</v>
      </c>
    </row>
    <row r="9220" spans="1:3">
      <c r="A9220" s="26" t="s">
        <v>12377</v>
      </c>
      <c r="B9220" s="26">
        <v>41934</v>
      </c>
    </row>
    <row r="9221" spans="1:3">
      <c r="A9221" s="26" t="s">
        <v>12378</v>
      </c>
      <c r="B9221" s="26">
        <v>41934</v>
      </c>
    </row>
    <row r="9222" spans="1:3">
      <c r="A9222" s="26" t="s">
        <v>12379</v>
      </c>
      <c r="B9222" s="26">
        <v>41934</v>
      </c>
    </row>
    <row r="9223" spans="1:3">
      <c r="A9223" s="26" t="s">
        <v>12380</v>
      </c>
      <c r="B9223" s="26">
        <v>41934</v>
      </c>
    </row>
    <row r="9224" spans="1:3">
      <c r="A9224" s="26" t="s">
        <v>12381</v>
      </c>
      <c r="B9224" s="26">
        <v>41934</v>
      </c>
    </row>
    <row r="9225" spans="1:3">
      <c r="A9225" s="26" t="s">
        <v>12382</v>
      </c>
      <c r="B9225" s="26">
        <v>41934</v>
      </c>
      <c r="C9225" s="26">
        <v>488</v>
      </c>
    </row>
    <row r="9226" spans="1:3">
      <c r="A9226" s="26" t="s">
        <v>12383</v>
      </c>
      <c r="B9226" s="26">
        <v>41934</v>
      </c>
      <c r="C9226" s="26">
        <v>444</v>
      </c>
    </row>
    <row r="9227" spans="1:3">
      <c r="A9227" s="26" t="s">
        <v>12384</v>
      </c>
      <c r="B9227" s="26">
        <v>41934</v>
      </c>
    </row>
    <row r="9228" spans="1:3">
      <c r="A9228" s="26" t="s">
        <v>12385</v>
      </c>
      <c r="B9228" s="26">
        <v>41934</v>
      </c>
    </row>
    <row r="9229" spans="1:3">
      <c r="A9229" s="26" t="s">
        <v>12386</v>
      </c>
      <c r="B9229" s="26">
        <v>41934</v>
      </c>
    </row>
    <row r="9230" spans="1:3">
      <c r="A9230" s="26" t="s">
        <v>12387</v>
      </c>
      <c r="B9230" s="26">
        <v>41934</v>
      </c>
    </row>
    <row r="9231" spans="1:3">
      <c r="A9231" s="26" t="s">
        <v>12388</v>
      </c>
      <c r="B9231" s="26">
        <v>41934</v>
      </c>
    </row>
    <row r="9232" spans="1:3">
      <c r="A9232" s="26" t="s">
        <v>12389</v>
      </c>
      <c r="B9232" s="26">
        <v>41934</v>
      </c>
    </row>
    <row r="9233" spans="1:3">
      <c r="A9233" s="26" t="s">
        <v>12390</v>
      </c>
      <c r="B9233" s="26">
        <v>41934</v>
      </c>
    </row>
    <row r="9234" spans="1:3">
      <c r="A9234" s="26" t="s">
        <v>12391</v>
      </c>
      <c r="B9234" s="26">
        <v>41934</v>
      </c>
    </row>
    <row r="9235" spans="1:3">
      <c r="A9235" s="26" t="s">
        <v>12392</v>
      </c>
      <c r="B9235" s="26">
        <v>41934</v>
      </c>
    </row>
    <row r="9236" spans="1:3">
      <c r="A9236" s="26" t="s">
        <v>12393</v>
      </c>
      <c r="B9236" s="26">
        <v>41934</v>
      </c>
      <c r="C9236" s="26">
        <v>500</v>
      </c>
    </row>
    <row r="9237" spans="1:3">
      <c r="A9237" s="26" t="s">
        <v>12394</v>
      </c>
      <c r="B9237" s="26">
        <v>41934</v>
      </c>
      <c r="C9237" s="26">
        <v>500</v>
      </c>
    </row>
    <row r="9238" spans="1:3">
      <c r="A9238" s="26" t="s">
        <v>12395</v>
      </c>
      <c r="B9238" s="26">
        <v>41934</v>
      </c>
    </row>
    <row r="9239" spans="1:3">
      <c r="A9239" s="26" t="s">
        <v>12396</v>
      </c>
      <c r="B9239" s="26">
        <v>41934</v>
      </c>
    </row>
    <row r="9240" spans="1:3">
      <c r="A9240" s="26" t="s">
        <v>12397</v>
      </c>
      <c r="B9240" s="26">
        <v>41934</v>
      </c>
    </row>
    <row r="9241" spans="1:3">
      <c r="A9241" s="26" t="s">
        <v>12398</v>
      </c>
      <c r="B9241" s="26">
        <v>41934</v>
      </c>
    </row>
    <row r="9242" spans="1:3">
      <c r="A9242" s="26" t="s">
        <v>12399</v>
      </c>
      <c r="B9242" s="26">
        <v>41934</v>
      </c>
    </row>
    <row r="9243" spans="1:3">
      <c r="A9243" s="26" t="s">
        <v>12400</v>
      </c>
      <c r="B9243" s="26">
        <v>41934</v>
      </c>
    </row>
    <row r="9244" spans="1:3">
      <c r="A9244" s="26" t="s">
        <v>12401</v>
      </c>
      <c r="B9244" s="26">
        <v>41934</v>
      </c>
    </row>
    <row r="9245" spans="1:3">
      <c r="A9245" s="26" t="s">
        <v>12402</v>
      </c>
      <c r="B9245" s="26">
        <v>41934</v>
      </c>
      <c r="C9245" s="26">
        <v>1158</v>
      </c>
    </row>
    <row r="9246" spans="1:3">
      <c r="A9246" s="26" t="s">
        <v>12403</v>
      </c>
      <c r="B9246" s="26">
        <v>41934</v>
      </c>
    </row>
    <row r="9247" spans="1:3">
      <c r="A9247" s="26" t="s">
        <v>12404</v>
      </c>
      <c r="B9247" s="26">
        <v>41934</v>
      </c>
    </row>
    <row r="9248" spans="1:3">
      <c r="A9248" s="26" t="s">
        <v>12405</v>
      </c>
      <c r="B9248" s="26">
        <v>41934</v>
      </c>
    </row>
    <row r="9249" spans="1:3">
      <c r="A9249" s="26" t="s">
        <v>12406</v>
      </c>
      <c r="B9249" s="26">
        <v>41934</v>
      </c>
    </row>
    <row r="9250" spans="1:3">
      <c r="A9250" s="26" t="s">
        <v>12407</v>
      </c>
      <c r="B9250" s="26">
        <v>41934</v>
      </c>
    </row>
    <row r="9251" spans="1:3">
      <c r="A9251" s="26" t="s">
        <v>12408</v>
      </c>
      <c r="B9251" s="26">
        <v>41934</v>
      </c>
    </row>
    <row r="9252" spans="1:3">
      <c r="A9252" s="26" t="s">
        <v>12409</v>
      </c>
      <c r="B9252" s="26">
        <v>41934</v>
      </c>
    </row>
    <row r="9253" spans="1:3">
      <c r="A9253" s="26" t="s">
        <v>12410</v>
      </c>
      <c r="B9253" s="26">
        <v>41934</v>
      </c>
    </row>
    <row r="9254" spans="1:3">
      <c r="A9254" s="26" t="s">
        <v>12411</v>
      </c>
      <c r="B9254" s="26">
        <v>41934</v>
      </c>
    </row>
    <row r="9255" spans="1:3">
      <c r="A9255" s="26" t="s">
        <v>12412</v>
      </c>
      <c r="B9255" s="26">
        <v>41934</v>
      </c>
    </row>
    <row r="9256" spans="1:3">
      <c r="A9256" s="26" t="s">
        <v>12413</v>
      </c>
      <c r="B9256" s="26">
        <v>41934</v>
      </c>
    </row>
    <row r="9257" spans="1:3">
      <c r="A9257" s="26" t="s">
        <v>12414</v>
      </c>
      <c r="B9257" s="26">
        <v>41934</v>
      </c>
    </row>
    <row r="9258" spans="1:3">
      <c r="A9258" s="26" t="s">
        <v>12415</v>
      </c>
      <c r="B9258" s="26">
        <v>41934</v>
      </c>
      <c r="C9258" s="26">
        <v>766</v>
      </c>
    </row>
    <row r="9259" spans="1:3">
      <c r="A9259" s="26" t="s">
        <v>12416</v>
      </c>
      <c r="B9259" s="26">
        <v>41934</v>
      </c>
      <c r="C9259" s="26">
        <v>392</v>
      </c>
    </row>
    <row r="9260" spans="1:3">
      <c r="A9260" s="26" t="s">
        <v>12417</v>
      </c>
      <c r="B9260" s="26">
        <v>41934</v>
      </c>
    </row>
    <row r="9261" spans="1:3">
      <c r="A9261" s="26" t="s">
        <v>12418</v>
      </c>
      <c r="B9261" s="26">
        <v>41934</v>
      </c>
    </row>
    <row r="9262" spans="1:3">
      <c r="A9262" s="26" t="s">
        <v>12419</v>
      </c>
      <c r="B9262" s="26">
        <v>41934</v>
      </c>
    </row>
    <row r="9263" spans="1:3">
      <c r="A9263" s="26" t="s">
        <v>12420</v>
      </c>
      <c r="B9263" s="26">
        <v>41934</v>
      </c>
    </row>
    <row r="9264" spans="1:3">
      <c r="A9264" s="26" t="s">
        <v>12421</v>
      </c>
      <c r="B9264" s="26">
        <v>41934</v>
      </c>
    </row>
    <row r="9265" spans="1:3">
      <c r="A9265" s="26" t="s">
        <v>12422</v>
      </c>
      <c r="B9265" s="26">
        <v>41934</v>
      </c>
    </row>
    <row r="9266" spans="1:3">
      <c r="A9266" s="26" t="s">
        <v>12423</v>
      </c>
      <c r="B9266" s="26">
        <v>41934</v>
      </c>
    </row>
    <row r="9267" spans="1:3">
      <c r="A9267" s="26" t="s">
        <v>12424</v>
      </c>
      <c r="B9267" s="26">
        <v>41934</v>
      </c>
      <c r="C9267" s="26">
        <v>938</v>
      </c>
    </row>
    <row r="9268" spans="1:3">
      <c r="A9268" s="26" t="s">
        <v>12425</v>
      </c>
      <c r="B9268" s="26">
        <v>41934</v>
      </c>
    </row>
    <row r="9269" spans="1:3">
      <c r="A9269" s="26" t="s">
        <v>12426</v>
      </c>
      <c r="B9269" s="26">
        <v>41934</v>
      </c>
    </row>
    <row r="9270" spans="1:3">
      <c r="A9270" s="26" t="s">
        <v>12427</v>
      </c>
      <c r="B9270" s="26">
        <v>41934</v>
      </c>
    </row>
    <row r="9271" spans="1:3">
      <c r="A9271" s="26" t="s">
        <v>12428</v>
      </c>
      <c r="B9271" s="26">
        <v>41934</v>
      </c>
    </row>
    <row r="9272" spans="1:3">
      <c r="A9272" s="26" t="s">
        <v>12429</v>
      </c>
      <c r="B9272" s="26">
        <v>41934</v>
      </c>
    </row>
    <row r="9273" spans="1:3">
      <c r="A9273" s="26" t="s">
        <v>12430</v>
      </c>
      <c r="B9273" s="26">
        <v>41934</v>
      </c>
    </row>
    <row r="9274" spans="1:3">
      <c r="A9274" s="26" t="s">
        <v>12431</v>
      </c>
      <c r="B9274" s="26">
        <v>41934</v>
      </c>
    </row>
    <row r="9275" spans="1:3">
      <c r="A9275" s="26" t="s">
        <v>12432</v>
      </c>
      <c r="B9275" s="26">
        <v>41934</v>
      </c>
    </row>
    <row r="9276" spans="1:3">
      <c r="A9276" s="26" t="s">
        <v>12433</v>
      </c>
      <c r="B9276" s="26">
        <v>41934</v>
      </c>
    </row>
    <row r="9277" spans="1:3">
      <c r="A9277" s="26" t="s">
        <v>12434</v>
      </c>
      <c r="B9277" s="26">
        <v>41934</v>
      </c>
    </row>
    <row r="9278" spans="1:3">
      <c r="A9278" s="26" t="s">
        <v>12435</v>
      </c>
      <c r="B9278" s="26">
        <v>41934</v>
      </c>
      <c r="C9278" s="26">
        <v>743</v>
      </c>
    </row>
    <row r="9279" spans="1:3">
      <c r="A9279" s="26" t="s">
        <v>12436</v>
      </c>
      <c r="B9279" s="26">
        <v>41934</v>
      </c>
    </row>
    <row r="9280" spans="1:3">
      <c r="A9280" s="26" t="s">
        <v>12437</v>
      </c>
      <c r="B9280" s="26">
        <v>41934</v>
      </c>
    </row>
    <row r="9281" spans="1:3">
      <c r="A9281" s="26" t="s">
        <v>12438</v>
      </c>
      <c r="B9281" s="26">
        <v>41934</v>
      </c>
    </row>
    <row r="9282" spans="1:3">
      <c r="A9282" s="26" t="s">
        <v>12439</v>
      </c>
      <c r="B9282" s="26">
        <v>41934</v>
      </c>
    </row>
    <row r="9283" spans="1:3">
      <c r="A9283" s="26" t="s">
        <v>12440</v>
      </c>
      <c r="B9283" s="26">
        <v>41934</v>
      </c>
    </row>
    <row r="9284" spans="1:3">
      <c r="A9284" s="26" t="s">
        <v>12441</v>
      </c>
      <c r="B9284" s="26">
        <v>41934</v>
      </c>
    </row>
    <row r="9285" spans="1:3">
      <c r="A9285" s="26" t="s">
        <v>12442</v>
      </c>
      <c r="B9285" s="26">
        <v>41934</v>
      </c>
    </row>
    <row r="9286" spans="1:3">
      <c r="A9286" s="26" t="s">
        <v>12443</v>
      </c>
      <c r="B9286" s="26">
        <v>41934</v>
      </c>
    </row>
    <row r="9287" spans="1:3">
      <c r="A9287" s="26" t="s">
        <v>12444</v>
      </c>
      <c r="B9287" s="26">
        <v>41934</v>
      </c>
    </row>
    <row r="9288" spans="1:3">
      <c r="A9288" s="26" t="s">
        <v>12445</v>
      </c>
      <c r="B9288" s="26">
        <v>41934</v>
      </c>
    </row>
    <row r="9289" spans="1:3">
      <c r="A9289" s="26" t="s">
        <v>12446</v>
      </c>
      <c r="B9289" s="26">
        <v>41934</v>
      </c>
      <c r="C9289" s="26">
        <v>800</v>
      </c>
    </row>
    <row r="9290" spans="1:3">
      <c r="A9290" s="26" t="s">
        <v>12447</v>
      </c>
      <c r="B9290" s="26">
        <v>41934</v>
      </c>
    </row>
    <row r="9291" spans="1:3">
      <c r="A9291" s="26" t="s">
        <v>12448</v>
      </c>
      <c r="B9291" s="26">
        <v>41934</v>
      </c>
    </row>
    <row r="9292" spans="1:3">
      <c r="A9292" s="26" t="s">
        <v>12449</v>
      </c>
      <c r="B9292" s="26">
        <v>41934</v>
      </c>
    </row>
    <row r="9293" spans="1:3">
      <c r="A9293" s="26" t="s">
        <v>12450</v>
      </c>
      <c r="B9293" s="26">
        <v>41934</v>
      </c>
    </row>
    <row r="9294" spans="1:3">
      <c r="A9294" s="26" t="s">
        <v>12451</v>
      </c>
      <c r="B9294" s="26">
        <v>41934</v>
      </c>
    </row>
    <row r="9295" spans="1:3">
      <c r="A9295" s="26" t="s">
        <v>12452</v>
      </c>
      <c r="B9295" s="26">
        <v>41934</v>
      </c>
    </row>
    <row r="9296" spans="1:3">
      <c r="A9296" s="26" t="s">
        <v>12453</v>
      </c>
      <c r="B9296" s="26">
        <v>41934</v>
      </c>
    </row>
    <row r="9297" spans="1:3">
      <c r="A9297" s="26" t="s">
        <v>12454</v>
      </c>
      <c r="B9297" s="26">
        <v>41934</v>
      </c>
    </row>
    <row r="9298" spans="1:3">
      <c r="A9298" s="26" t="s">
        <v>12455</v>
      </c>
      <c r="B9298" s="26">
        <v>41934</v>
      </c>
    </row>
    <row r="9299" spans="1:3">
      <c r="A9299" s="26" t="s">
        <v>12456</v>
      </c>
      <c r="B9299" s="26">
        <v>41934</v>
      </c>
    </row>
    <row r="9300" spans="1:3">
      <c r="A9300" s="26" t="s">
        <v>12457</v>
      </c>
      <c r="B9300" s="26">
        <v>41934</v>
      </c>
      <c r="C9300" s="26">
        <v>800</v>
      </c>
    </row>
    <row r="9301" spans="1:3">
      <c r="A9301" s="26" t="s">
        <v>12458</v>
      </c>
      <c r="B9301" s="26">
        <v>41934</v>
      </c>
    </row>
    <row r="9302" spans="1:3">
      <c r="A9302" s="26" t="s">
        <v>12459</v>
      </c>
      <c r="B9302" s="26">
        <v>41934</v>
      </c>
    </row>
    <row r="9303" spans="1:3">
      <c r="A9303" s="26" t="s">
        <v>12460</v>
      </c>
      <c r="B9303" s="26">
        <v>41934</v>
      </c>
    </row>
    <row r="9304" spans="1:3">
      <c r="A9304" s="26" t="s">
        <v>12461</v>
      </c>
      <c r="B9304" s="26">
        <v>41934</v>
      </c>
    </row>
    <row r="9305" spans="1:3">
      <c r="A9305" s="26" t="s">
        <v>12462</v>
      </c>
      <c r="B9305" s="26">
        <v>41934</v>
      </c>
    </row>
    <row r="9306" spans="1:3">
      <c r="A9306" s="26" t="s">
        <v>12463</v>
      </c>
      <c r="B9306" s="26">
        <v>41934</v>
      </c>
    </row>
    <row r="9307" spans="1:3">
      <c r="A9307" s="26" t="s">
        <v>12464</v>
      </c>
      <c r="B9307" s="26">
        <v>41934</v>
      </c>
    </row>
    <row r="9308" spans="1:3">
      <c r="A9308" s="26" t="s">
        <v>12465</v>
      </c>
      <c r="B9308" s="26">
        <v>41934</v>
      </c>
    </row>
    <row r="9309" spans="1:3">
      <c r="A9309" s="26" t="s">
        <v>12466</v>
      </c>
      <c r="B9309" s="26">
        <v>41934</v>
      </c>
    </row>
    <row r="9310" spans="1:3">
      <c r="A9310" s="26" t="s">
        <v>12467</v>
      </c>
      <c r="B9310" s="26">
        <v>41934</v>
      </c>
    </row>
    <row r="9311" spans="1:3">
      <c r="A9311" s="26" t="s">
        <v>12468</v>
      </c>
      <c r="B9311" s="26">
        <v>41934</v>
      </c>
      <c r="C9311" s="26">
        <v>543</v>
      </c>
    </row>
    <row r="9312" spans="1:3">
      <c r="A9312" s="26" t="s">
        <v>12469</v>
      </c>
      <c r="B9312" s="26">
        <v>41934</v>
      </c>
    </row>
    <row r="9313" spans="1:3">
      <c r="A9313" s="26" t="s">
        <v>12470</v>
      </c>
      <c r="B9313" s="26">
        <v>41934</v>
      </c>
    </row>
    <row r="9314" spans="1:3">
      <c r="A9314" s="26" t="s">
        <v>12471</v>
      </c>
      <c r="B9314" s="26">
        <v>41934</v>
      </c>
    </row>
    <row r="9315" spans="1:3">
      <c r="A9315" s="26" t="s">
        <v>12472</v>
      </c>
      <c r="B9315" s="26">
        <v>41934</v>
      </c>
    </row>
    <row r="9316" spans="1:3">
      <c r="A9316" s="26" t="s">
        <v>12473</v>
      </c>
      <c r="B9316" s="26">
        <v>41934</v>
      </c>
    </row>
    <row r="9317" spans="1:3">
      <c r="A9317" s="26" t="s">
        <v>12474</v>
      </c>
      <c r="B9317" s="26">
        <v>41934</v>
      </c>
    </row>
    <row r="9318" spans="1:3">
      <c r="A9318" s="26" t="s">
        <v>12475</v>
      </c>
      <c r="B9318" s="26">
        <v>41934</v>
      </c>
    </row>
    <row r="9319" spans="1:3">
      <c r="A9319" s="26" t="s">
        <v>12476</v>
      </c>
      <c r="B9319" s="26">
        <v>41934</v>
      </c>
    </row>
    <row r="9320" spans="1:3">
      <c r="A9320" s="26" t="s">
        <v>12477</v>
      </c>
      <c r="B9320" s="26">
        <v>41934</v>
      </c>
    </row>
    <row r="9321" spans="1:3">
      <c r="A9321" s="26" t="s">
        <v>12478</v>
      </c>
      <c r="B9321" s="26">
        <v>41934</v>
      </c>
    </row>
    <row r="9322" spans="1:3">
      <c r="A9322" s="26" t="s">
        <v>12479</v>
      </c>
      <c r="B9322" s="26">
        <v>41934</v>
      </c>
      <c r="C9322" s="26">
        <v>282</v>
      </c>
    </row>
    <row r="9323" spans="1:3">
      <c r="A9323" s="26" t="s">
        <v>12480</v>
      </c>
      <c r="B9323" s="26">
        <v>41934</v>
      </c>
    </row>
    <row r="9324" spans="1:3">
      <c r="A9324" s="26" t="s">
        <v>12481</v>
      </c>
      <c r="B9324" s="26">
        <v>41934</v>
      </c>
    </row>
    <row r="9325" spans="1:3">
      <c r="A9325" s="26" t="s">
        <v>12482</v>
      </c>
      <c r="B9325" s="26">
        <v>41934</v>
      </c>
    </row>
    <row r="9326" spans="1:3">
      <c r="A9326" s="26" t="s">
        <v>12483</v>
      </c>
      <c r="B9326" s="26">
        <v>41934</v>
      </c>
    </row>
    <row r="9327" spans="1:3">
      <c r="A9327" s="26" t="s">
        <v>12484</v>
      </c>
      <c r="B9327" s="26">
        <v>41934</v>
      </c>
    </row>
    <row r="9328" spans="1:3">
      <c r="A9328" s="26" t="s">
        <v>12485</v>
      </c>
      <c r="B9328" s="26">
        <v>41934</v>
      </c>
    </row>
    <row r="9329" spans="1:3">
      <c r="A9329" s="26" t="s">
        <v>12486</v>
      </c>
      <c r="B9329" s="26">
        <v>41934</v>
      </c>
    </row>
    <row r="9330" spans="1:3">
      <c r="A9330" s="26" t="s">
        <v>12487</v>
      </c>
      <c r="B9330" s="26">
        <v>41934</v>
      </c>
    </row>
    <row r="9331" spans="1:3">
      <c r="A9331" s="26" t="s">
        <v>12488</v>
      </c>
      <c r="B9331" s="26">
        <v>41934</v>
      </c>
    </row>
    <row r="9332" spans="1:3">
      <c r="A9332" s="26" t="s">
        <v>12489</v>
      </c>
      <c r="B9332" s="26">
        <v>41934</v>
      </c>
    </row>
    <row r="9333" spans="1:3">
      <c r="A9333" s="26" t="s">
        <v>12490</v>
      </c>
      <c r="B9333" s="26">
        <v>41935</v>
      </c>
      <c r="C9333" s="26">
        <v>1850</v>
      </c>
    </row>
    <row r="9334" spans="1:3">
      <c r="A9334" s="26" t="s">
        <v>12491</v>
      </c>
      <c r="B9334" s="26">
        <v>41935</v>
      </c>
    </row>
    <row r="9335" spans="1:3">
      <c r="A9335" s="26" t="s">
        <v>12492</v>
      </c>
      <c r="B9335" s="26">
        <v>41935</v>
      </c>
    </row>
    <row r="9336" spans="1:3">
      <c r="A9336" s="26" t="s">
        <v>12493</v>
      </c>
      <c r="B9336" s="26">
        <v>41935</v>
      </c>
    </row>
    <row r="9337" spans="1:3">
      <c r="A9337" s="26" t="s">
        <v>12494</v>
      </c>
      <c r="B9337" s="26">
        <v>41935</v>
      </c>
    </row>
    <row r="9338" spans="1:3">
      <c r="A9338" s="26" t="s">
        <v>12495</v>
      </c>
      <c r="B9338" s="26">
        <v>41935</v>
      </c>
    </row>
    <row r="9339" spans="1:3">
      <c r="A9339" s="26" t="s">
        <v>12496</v>
      </c>
      <c r="B9339" s="26">
        <v>41935</v>
      </c>
    </row>
    <row r="9340" spans="1:3">
      <c r="A9340" s="26" t="s">
        <v>12497</v>
      </c>
      <c r="B9340" s="26">
        <v>41935</v>
      </c>
    </row>
    <row r="9341" spans="1:3">
      <c r="A9341" s="26" t="s">
        <v>12498</v>
      </c>
      <c r="B9341" s="26">
        <v>41935</v>
      </c>
    </row>
    <row r="9342" spans="1:3">
      <c r="A9342" s="26" t="s">
        <v>12499</v>
      </c>
      <c r="B9342" s="26">
        <v>41935</v>
      </c>
    </row>
    <row r="9343" spans="1:3">
      <c r="A9343" s="26" t="s">
        <v>12500</v>
      </c>
      <c r="B9343" s="26">
        <v>41935</v>
      </c>
    </row>
    <row r="9344" spans="1:3">
      <c r="A9344" s="26" t="s">
        <v>12501</v>
      </c>
      <c r="B9344" s="26">
        <v>41935</v>
      </c>
      <c r="C9344" s="26">
        <v>1500</v>
      </c>
    </row>
    <row r="9345" spans="1:3">
      <c r="A9345" s="26" t="s">
        <v>12502</v>
      </c>
      <c r="B9345" s="26">
        <v>41935</v>
      </c>
    </row>
    <row r="9346" spans="1:3">
      <c r="A9346" s="26" t="s">
        <v>12503</v>
      </c>
      <c r="B9346" s="26">
        <v>41935</v>
      </c>
    </row>
    <row r="9347" spans="1:3">
      <c r="A9347" s="26" t="s">
        <v>12504</v>
      </c>
      <c r="B9347" s="26">
        <v>41935</v>
      </c>
    </row>
    <row r="9348" spans="1:3">
      <c r="A9348" s="26" t="s">
        <v>12505</v>
      </c>
      <c r="B9348" s="26">
        <v>41935</v>
      </c>
    </row>
    <row r="9349" spans="1:3">
      <c r="A9349" s="26" t="s">
        <v>12506</v>
      </c>
      <c r="B9349" s="26">
        <v>41935</v>
      </c>
    </row>
    <row r="9350" spans="1:3">
      <c r="A9350" s="26" t="s">
        <v>12507</v>
      </c>
      <c r="B9350" s="26">
        <v>41935</v>
      </c>
    </row>
    <row r="9351" spans="1:3">
      <c r="A9351" s="26" t="s">
        <v>12508</v>
      </c>
      <c r="B9351" s="26">
        <v>41935</v>
      </c>
    </row>
    <row r="9352" spans="1:3">
      <c r="A9352" s="26" t="s">
        <v>12509</v>
      </c>
      <c r="B9352" s="26">
        <v>41935</v>
      </c>
    </row>
    <row r="9353" spans="1:3">
      <c r="A9353" s="26" t="s">
        <v>12510</v>
      </c>
      <c r="B9353" s="26">
        <v>41935</v>
      </c>
    </row>
    <row r="9354" spans="1:3">
      <c r="A9354" s="26" t="s">
        <v>12511</v>
      </c>
      <c r="B9354" s="26">
        <v>41935</v>
      </c>
    </row>
    <row r="9355" spans="1:3">
      <c r="A9355" s="26" t="s">
        <v>12512</v>
      </c>
      <c r="B9355" s="26">
        <v>41935</v>
      </c>
      <c r="C9355" s="26">
        <v>1200</v>
      </c>
    </row>
    <row r="9356" spans="1:3">
      <c r="A9356" s="26" t="s">
        <v>12513</v>
      </c>
      <c r="B9356" s="26">
        <v>41935</v>
      </c>
    </row>
    <row r="9357" spans="1:3">
      <c r="A9357" s="26" t="s">
        <v>12514</v>
      </c>
      <c r="B9357" s="26">
        <v>41935</v>
      </c>
    </row>
    <row r="9358" spans="1:3">
      <c r="A9358" s="26" t="s">
        <v>12515</v>
      </c>
      <c r="B9358" s="26">
        <v>41935</v>
      </c>
    </row>
    <row r="9359" spans="1:3">
      <c r="A9359" s="26" t="s">
        <v>12516</v>
      </c>
      <c r="B9359" s="26">
        <v>41935</v>
      </c>
    </row>
    <row r="9360" spans="1:3">
      <c r="A9360" s="26" t="s">
        <v>12517</v>
      </c>
      <c r="B9360" s="26">
        <v>41935</v>
      </c>
    </row>
    <row r="9361" spans="1:3">
      <c r="A9361" s="26" t="s">
        <v>12518</v>
      </c>
      <c r="B9361" s="26">
        <v>41935</v>
      </c>
    </row>
    <row r="9362" spans="1:3">
      <c r="A9362" s="26" t="s">
        <v>12519</v>
      </c>
      <c r="B9362" s="26">
        <v>41935</v>
      </c>
    </row>
    <row r="9363" spans="1:3">
      <c r="A9363" s="26" t="s">
        <v>12520</v>
      </c>
      <c r="B9363" s="26">
        <v>41935</v>
      </c>
    </row>
    <row r="9364" spans="1:3">
      <c r="A9364" s="26" t="s">
        <v>12521</v>
      </c>
      <c r="B9364" s="26">
        <v>41935</v>
      </c>
    </row>
    <row r="9365" spans="1:3">
      <c r="A9365" s="26" t="s">
        <v>12522</v>
      </c>
      <c r="B9365" s="26">
        <v>41935</v>
      </c>
    </row>
    <row r="9366" spans="1:3">
      <c r="A9366" s="26" t="s">
        <v>12523</v>
      </c>
      <c r="B9366" s="26">
        <v>41935</v>
      </c>
      <c r="C9366" s="26">
        <v>1199</v>
      </c>
    </row>
    <row r="9367" spans="1:3">
      <c r="A9367" s="26" t="s">
        <v>12524</v>
      </c>
      <c r="B9367" s="26">
        <v>41935</v>
      </c>
    </row>
    <row r="9368" spans="1:3">
      <c r="A9368" s="26" t="s">
        <v>12525</v>
      </c>
      <c r="B9368" s="26">
        <v>41935</v>
      </c>
    </row>
    <row r="9369" spans="1:3">
      <c r="A9369" s="26" t="s">
        <v>12526</v>
      </c>
      <c r="B9369" s="26">
        <v>41935</v>
      </c>
    </row>
    <row r="9370" spans="1:3">
      <c r="A9370" s="26" t="s">
        <v>12527</v>
      </c>
      <c r="B9370" s="26">
        <v>41935</v>
      </c>
    </row>
    <row r="9371" spans="1:3">
      <c r="A9371" s="26" t="s">
        <v>12528</v>
      </c>
      <c r="B9371" s="26">
        <v>41935</v>
      </c>
    </row>
    <row r="9372" spans="1:3">
      <c r="A9372" s="26" t="s">
        <v>12529</v>
      </c>
      <c r="B9372" s="26">
        <v>41935</v>
      </c>
    </row>
    <row r="9373" spans="1:3">
      <c r="A9373" s="26" t="s">
        <v>12530</v>
      </c>
      <c r="B9373" s="26">
        <v>41935</v>
      </c>
    </row>
    <row r="9374" spans="1:3">
      <c r="A9374" s="26" t="s">
        <v>12531</v>
      </c>
      <c r="B9374" s="26">
        <v>41935</v>
      </c>
    </row>
    <row r="9375" spans="1:3">
      <c r="A9375" s="26" t="s">
        <v>12532</v>
      </c>
      <c r="B9375" s="26">
        <v>41935</v>
      </c>
    </row>
    <row r="9376" spans="1:3">
      <c r="A9376" s="26" t="s">
        <v>12533</v>
      </c>
      <c r="B9376" s="26">
        <v>41935</v>
      </c>
    </row>
    <row r="9377" spans="1:3">
      <c r="A9377" s="26" t="s">
        <v>12534</v>
      </c>
      <c r="B9377" s="26">
        <v>41935</v>
      </c>
      <c r="C9377" s="26">
        <v>1000</v>
      </c>
    </row>
    <row r="9378" spans="1:3">
      <c r="A9378" s="26" t="s">
        <v>12535</v>
      </c>
      <c r="B9378" s="26">
        <v>41935</v>
      </c>
    </row>
    <row r="9379" spans="1:3">
      <c r="A9379" s="26" t="s">
        <v>12536</v>
      </c>
      <c r="B9379" s="26">
        <v>41935</v>
      </c>
    </row>
    <row r="9380" spans="1:3">
      <c r="A9380" s="26" t="s">
        <v>12537</v>
      </c>
      <c r="B9380" s="26">
        <v>41935</v>
      </c>
    </row>
    <row r="9381" spans="1:3">
      <c r="A9381" s="26" t="s">
        <v>12538</v>
      </c>
      <c r="B9381" s="26">
        <v>41935</v>
      </c>
    </row>
    <row r="9382" spans="1:3">
      <c r="A9382" s="26" t="s">
        <v>12539</v>
      </c>
      <c r="B9382" s="26">
        <v>41935</v>
      </c>
    </row>
    <row r="9383" spans="1:3">
      <c r="A9383" s="26" t="s">
        <v>12540</v>
      </c>
      <c r="B9383" s="26">
        <v>41935</v>
      </c>
    </row>
    <row r="9384" spans="1:3">
      <c r="A9384" s="26" t="s">
        <v>12541</v>
      </c>
      <c r="B9384" s="26">
        <v>41935</v>
      </c>
    </row>
    <row r="9385" spans="1:3">
      <c r="A9385" s="26" t="s">
        <v>12542</v>
      </c>
      <c r="B9385" s="26">
        <v>41935</v>
      </c>
    </row>
    <row r="9386" spans="1:3">
      <c r="A9386" s="26" t="s">
        <v>12543</v>
      </c>
      <c r="B9386" s="26">
        <v>41935</v>
      </c>
    </row>
    <row r="9387" spans="1:3">
      <c r="A9387" s="26" t="s">
        <v>12544</v>
      </c>
      <c r="B9387" s="26">
        <v>41935</v>
      </c>
    </row>
    <row r="9388" spans="1:3">
      <c r="A9388" s="26" t="s">
        <v>12545</v>
      </c>
      <c r="B9388" s="26">
        <v>41935</v>
      </c>
      <c r="C9388" s="26">
        <v>1450</v>
      </c>
    </row>
    <row r="9389" spans="1:3">
      <c r="A9389" s="26" t="s">
        <v>12546</v>
      </c>
      <c r="B9389" s="26">
        <v>41935</v>
      </c>
    </row>
    <row r="9390" spans="1:3">
      <c r="A9390" s="26" t="s">
        <v>12547</v>
      </c>
      <c r="B9390" s="26">
        <v>41935</v>
      </c>
    </row>
    <row r="9391" spans="1:3">
      <c r="A9391" s="26" t="s">
        <v>12548</v>
      </c>
      <c r="B9391" s="26">
        <v>41935</v>
      </c>
    </row>
    <row r="9392" spans="1:3">
      <c r="A9392" s="26" t="s">
        <v>12549</v>
      </c>
      <c r="B9392" s="26">
        <v>41935</v>
      </c>
    </row>
    <row r="9393" spans="1:3">
      <c r="A9393" s="26" t="s">
        <v>12550</v>
      </c>
      <c r="B9393" s="26">
        <v>41935</v>
      </c>
    </row>
    <row r="9394" spans="1:3">
      <c r="A9394" s="26" t="s">
        <v>12551</v>
      </c>
      <c r="B9394" s="26">
        <v>41935</v>
      </c>
    </row>
    <row r="9395" spans="1:3">
      <c r="A9395" s="26" t="s">
        <v>12552</v>
      </c>
      <c r="B9395" s="26">
        <v>41935</v>
      </c>
    </row>
    <row r="9396" spans="1:3">
      <c r="A9396" s="26" t="s">
        <v>12553</v>
      </c>
      <c r="B9396" s="26">
        <v>41935</v>
      </c>
    </row>
    <row r="9397" spans="1:3">
      <c r="A9397" s="26" t="s">
        <v>12554</v>
      </c>
      <c r="B9397" s="26">
        <v>41935</v>
      </c>
    </row>
    <row r="9398" spans="1:3">
      <c r="A9398" s="26" t="s">
        <v>12555</v>
      </c>
      <c r="B9398" s="26">
        <v>41935</v>
      </c>
    </row>
    <row r="9399" spans="1:3">
      <c r="A9399" s="26" t="s">
        <v>12556</v>
      </c>
      <c r="B9399" s="26">
        <v>41935</v>
      </c>
      <c r="C9399" s="26">
        <v>400</v>
      </c>
    </row>
    <row r="9400" spans="1:3">
      <c r="A9400" s="26" t="s">
        <v>12557</v>
      </c>
      <c r="B9400" s="26">
        <v>41935</v>
      </c>
    </row>
    <row r="9401" spans="1:3">
      <c r="A9401" s="26" t="s">
        <v>12558</v>
      </c>
      <c r="B9401" s="26">
        <v>41935</v>
      </c>
    </row>
    <row r="9402" spans="1:3">
      <c r="A9402" s="26" t="s">
        <v>12559</v>
      </c>
      <c r="B9402" s="26">
        <v>41935</v>
      </c>
    </row>
    <row r="9403" spans="1:3">
      <c r="A9403" s="26" t="s">
        <v>12560</v>
      </c>
      <c r="B9403" s="26">
        <v>41935</v>
      </c>
    </row>
    <row r="9404" spans="1:3">
      <c r="A9404" s="26" t="s">
        <v>12561</v>
      </c>
      <c r="B9404" s="26">
        <v>41935</v>
      </c>
    </row>
    <row r="9405" spans="1:3">
      <c r="A9405" s="26" t="s">
        <v>12562</v>
      </c>
      <c r="B9405" s="26">
        <v>41935</v>
      </c>
    </row>
    <row r="9406" spans="1:3">
      <c r="A9406" s="26" t="s">
        <v>12563</v>
      </c>
      <c r="B9406" s="26">
        <v>41935</v>
      </c>
    </row>
    <row r="9407" spans="1:3">
      <c r="A9407" s="26" t="s">
        <v>12564</v>
      </c>
      <c r="B9407" s="26">
        <v>41935</v>
      </c>
    </row>
    <row r="9408" spans="1:3">
      <c r="A9408" s="26" t="s">
        <v>12565</v>
      </c>
      <c r="B9408" s="26">
        <v>41935</v>
      </c>
    </row>
    <row r="9409" spans="1:3">
      <c r="A9409" s="26" t="s">
        <v>12566</v>
      </c>
      <c r="B9409" s="26">
        <v>41935</v>
      </c>
    </row>
    <row r="9410" spans="1:3">
      <c r="A9410" s="26" t="s">
        <v>12567</v>
      </c>
      <c r="B9410" s="26">
        <v>41935</v>
      </c>
      <c r="C9410" s="26">
        <v>100</v>
      </c>
    </row>
    <row r="9411" spans="1:3">
      <c r="A9411" s="26" t="s">
        <v>12568</v>
      </c>
      <c r="B9411" s="26">
        <v>41935</v>
      </c>
    </row>
    <row r="9412" spans="1:3">
      <c r="A9412" s="26" t="s">
        <v>12569</v>
      </c>
      <c r="B9412" s="26">
        <v>41935</v>
      </c>
    </row>
    <row r="9413" spans="1:3">
      <c r="A9413" s="26" t="s">
        <v>12570</v>
      </c>
      <c r="B9413" s="26">
        <v>41935</v>
      </c>
    </row>
    <row r="9414" spans="1:3">
      <c r="A9414" s="26" t="s">
        <v>12571</v>
      </c>
      <c r="B9414" s="26">
        <v>41935</v>
      </c>
    </row>
    <row r="9415" spans="1:3">
      <c r="A9415" s="26" t="s">
        <v>12572</v>
      </c>
      <c r="B9415" s="26">
        <v>41935</v>
      </c>
    </row>
    <row r="9416" spans="1:3">
      <c r="A9416" s="26" t="s">
        <v>12573</v>
      </c>
      <c r="B9416" s="26">
        <v>41935</v>
      </c>
    </row>
    <row r="9417" spans="1:3">
      <c r="A9417" s="26" t="s">
        <v>12574</v>
      </c>
      <c r="B9417" s="26">
        <v>41935</v>
      </c>
    </row>
    <row r="9418" spans="1:3">
      <c r="A9418" s="26" t="s">
        <v>12575</v>
      </c>
      <c r="B9418" s="26">
        <v>41935</v>
      </c>
    </row>
    <row r="9419" spans="1:3">
      <c r="A9419" s="26" t="s">
        <v>12576</v>
      </c>
      <c r="B9419" s="26">
        <v>41935</v>
      </c>
    </row>
    <row r="9420" spans="1:3">
      <c r="A9420" s="26" t="s">
        <v>12577</v>
      </c>
      <c r="B9420" s="26">
        <v>41935</v>
      </c>
    </row>
    <row r="9421" spans="1:3">
      <c r="A9421" s="26" t="s">
        <v>12578</v>
      </c>
      <c r="B9421" s="26">
        <v>41935</v>
      </c>
      <c r="C9421" s="26">
        <v>800</v>
      </c>
    </row>
    <row r="9422" spans="1:3">
      <c r="A9422" s="26" t="s">
        <v>12579</v>
      </c>
      <c r="B9422" s="26">
        <v>41935</v>
      </c>
    </row>
    <row r="9423" spans="1:3">
      <c r="A9423" s="26" t="s">
        <v>12580</v>
      </c>
      <c r="B9423" s="26">
        <v>41935</v>
      </c>
    </row>
    <row r="9424" spans="1:3">
      <c r="A9424" s="26" t="s">
        <v>12581</v>
      </c>
      <c r="B9424" s="26">
        <v>41935</v>
      </c>
    </row>
    <row r="9425" spans="1:3">
      <c r="A9425" s="26" t="s">
        <v>12582</v>
      </c>
      <c r="B9425" s="26">
        <v>41935</v>
      </c>
    </row>
    <row r="9426" spans="1:3">
      <c r="A9426" s="26" t="s">
        <v>12583</v>
      </c>
      <c r="B9426" s="26">
        <v>41935</v>
      </c>
    </row>
    <row r="9427" spans="1:3">
      <c r="A9427" s="26" t="s">
        <v>12584</v>
      </c>
      <c r="B9427" s="26">
        <v>41935</v>
      </c>
    </row>
    <row r="9428" spans="1:3">
      <c r="A9428" s="26" t="s">
        <v>12585</v>
      </c>
      <c r="B9428" s="26">
        <v>41935</v>
      </c>
    </row>
    <row r="9429" spans="1:3">
      <c r="A9429" s="26" t="s">
        <v>12586</v>
      </c>
      <c r="B9429" s="26">
        <v>41935</v>
      </c>
    </row>
    <row r="9430" spans="1:3">
      <c r="A9430" s="26" t="s">
        <v>12587</v>
      </c>
      <c r="B9430" s="26">
        <v>41935</v>
      </c>
    </row>
    <row r="9431" spans="1:3">
      <c r="A9431" s="26" t="s">
        <v>12588</v>
      </c>
      <c r="B9431" s="26">
        <v>41935</v>
      </c>
    </row>
    <row r="9432" spans="1:3">
      <c r="A9432" s="26" t="s">
        <v>12589</v>
      </c>
      <c r="B9432" s="26">
        <v>41935</v>
      </c>
      <c r="C9432" s="26">
        <v>719</v>
      </c>
    </row>
    <row r="9433" spans="1:3">
      <c r="A9433" s="26" t="s">
        <v>12590</v>
      </c>
      <c r="B9433" s="26">
        <v>41935</v>
      </c>
    </row>
    <row r="9434" spans="1:3">
      <c r="A9434" s="26" t="s">
        <v>12591</v>
      </c>
      <c r="B9434" s="26">
        <v>41935</v>
      </c>
    </row>
    <row r="9435" spans="1:3">
      <c r="A9435" s="26" t="s">
        <v>12592</v>
      </c>
      <c r="B9435" s="26">
        <v>41935</v>
      </c>
    </row>
    <row r="9436" spans="1:3">
      <c r="A9436" s="26" t="s">
        <v>12593</v>
      </c>
      <c r="B9436" s="26">
        <v>41935</v>
      </c>
    </row>
    <row r="9437" spans="1:3">
      <c r="A9437" s="26" t="s">
        <v>12594</v>
      </c>
      <c r="B9437" s="26">
        <v>41935</v>
      </c>
    </row>
    <row r="9438" spans="1:3">
      <c r="A9438" s="26" t="s">
        <v>12595</v>
      </c>
      <c r="B9438" s="26">
        <v>41935</v>
      </c>
    </row>
    <row r="9439" spans="1:3">
      <c r="A9439" s="26" t="s">
        <v>12596</v>
      </c>
      <c r="B9439" s="26">
        <v>41935</v>
      </c>
    </row>
    <row r="9440" spans="1:3">
      <c r="A9440" s="26" t="s">
        <v>12597</v>
      </c>
      <c r="B9440" s="26">
        <v>41935</v>
      </c>
    </row>
    <row r="9441" spans="1:3">
      <c r="A9441" s="26" t="s">
        <v>12598</v>
      </c>
      <c r="B9441" s="26">
        <v>41935</v>
      </c>
    </row>
    <row r="9442" spans="1:3">
      <c r="A9442" s="26" t="s">
        <v>12599</v>
      </c>
      <c r="B9442" s="26">
        <v>41935</v>
      </c>
    </row>
    <row r="9443" spans="1:3">
      <c r="A9443" s="26" t="s">
        <v>12600</v>
      </c>
      <c r="B9443" s="26">
        <v>41935</v>
      </c>
      <c r="C9443" s="26">
        <v>798</v>
      </c>
    </row>
    <row r="9444" spans="1:3">
      <c r="A9444" s="26" t="s">
        <v>12601</v>
      </c>
      <c r="B9444" s="26">
        <v>41935</v>
      </c>
    </row>
    <row r="9445" spans="1:3">
      <c r="A9445" s="26" t="s">
        <v>12602</v>
      </c>
      <c r="B9445" s="26">
        <v>41935</v>
      </c>
    </row>
    <row r="9446" spans="1:3">
      <c r="A9446" s="26" t="s">
        <v>12603</v>
      </c>
      <c r="B9446" s="26">
        <v>41935</v>
      </c>
    </row>
    <row r="9447" spans="1:3">
      <c r="A9447" s="26" t="s">
        <v>12604</v>
      </c>
      <c r="B9447" s="26">
        <v>41935</v>
      </c>
    </row>
    <row r="9448" spans="1:3">
      <c r="A9448" s="26" t="s">
        <v>12605</v>
      </c>
      <c r="B9448" s="26">
        <v>41935</v>
      </c>
    </row>
    <row r="9449" spans="1:3">
      <c r="A9449" s="26" t="s">
        <v>12606</v>
      </c>
      <c r="B9449" s="26">
        <v>41935</v>
      </c>
    </row>
    <row r="9450" spans="1:3">
      <c r="A9450" s="26" t="s">
        <v>12607</v>
      </c>
      <c r="B9450" s="26">
        <v>41935</v>
      </c>
    </row>
    <row r="9451" spans="1:3">
      <c r="A9451" s="26" t="s">
        <v>12608</v>
      </c>
      <c r="B9451" s="26">
        <v>41935</v>
      </c>
    </row>
    <row r="9452" spans="1:3">
      <c r="A9452" s="26" t="s">
        <v>12609</v>
      </c>
      <c r="B9452" s="26">
        <v>41935</v>
      </c>
    </row>
    <row r="9453" spans="1:3">
      <c r="A9453" s="26" t="s">
        <v>12610</v>
      </c>
      <c r="B9453" s="26">
        <v>41935</v>
      </c>
    </row>
    <row r="9454" spans="1:3">
      <c r="A9454" s="26" t="s">
        <v>12611</v>
      </c>
      <c r="B9454" s="26">
        <v>41935</v>
      </c>
      <c r="C9454" s="26">
        <v>2000</v>
      </c>
    </row>
    <row r="9455" spans="1:3">
      <c r="A9455" s="26" t="s">
        <v>12612</v>
      </c>
      <c r="B9455" s="26">
        <v>41935</v>
      </c>
    </row>
    <row r="9456" spans="1:3">
      <c r="A9456" s="26" t="s">
        <v>12613</v>
      </c>
      <c r="B9456" s="26">
        <v>41935</v>
      </c>
    </row>
    <row r="9457" spans="1:3">
      <c r="A9457" s="26" t="s">
        <v>12614</v>
      </c>
      <c r="B9457" s="26">
        <v>41935</v>
      </c>
    </row>
    <row r="9458" spans="1:3">
      <c r="A9458" s="26" t="s">
        <v>12615</v>
      </c>
      <c r="B9458" s="26">
        <v>41935</v>
      </c>
    </row>
    <row r="9459" spans="1:3">
      <c r="A9459" s="26" t="s">
        <v>12616</v>
      </c>
      <c r="B9459" s="26">
        <v>41935</v>
      </c>
    </row>
    <row r="9460" spans="1:3">
      <c r="A9460" s="26" t="s">
        <v>12617</v>
      </c>
      <c r="B9460" s="26">
        <v>41935</v>
      </c>
    </row>
    <row r="9461" spans="1:3">
      <c r="A9461" s="26" t="s">
        <v>12618</v>
      </c>
      <c r="B9461" s="26">
        <v>41935</v>
      </c>
    </row>
    <row r="9462" spans="1:3">
      <c r="A9462" s="26" t="s">
        <v>12619</v>
      </c>
      <c r="B9462" s="26">
        <v>41935</v>
      </c>
    </row>
    <row r="9463" spans="1:3">
      <c r="A9463" s="26" t="s">
        <v>12620</v>
      </c>
      <c r="B9463" s="26">
        <v>41935</v>
      </c>
    </row>
    <row r="9464" spans="1:3">
      <c r="A9464" s="26" t="s">
        <v>12621</v>
      </c>
      <c r="B9464" s="26">
        <v>41935</v>
      </c>
    </row>
    <row r="9465" spans="1:3">
      <c r="A9465" s="26" t="s">
        <v>12622</v>
      </c>
      <c r="B9465" s="26">
        <v>41935</v>
      </c>
      <c r="C9465" s="26">
        <v>1998</v>
      </c>
    </row>
    <row r="9466" spans="1:3">
      <c r="A9466" s="26" t="s">
        <v>12623</v>
      </c>
      <c r="B9466" s="26">
        <v>41935</v>
      </c>
    </row>
    <row r="9467" spans="1:3">
      <c r="A9467" s="26" t="s">
        <v>12624</v>
      </c>
      <c r="B9467" s="26">
        <v>41935</v>
      </c>
    </row>
    <row r="9468" spans="1:3">
      <c r="A9468" s="26" t="s">
        <v>12625</v>
      </c>
      <c r="B9468" s="26">
        <v>41935</v>
      </c>
    </row>
    <row r="9469" spans="1:3">
      <c r="A9469" s="26" t="s">
        <v>12626</v>
      </c>
      <c r="B9469" s="26">
        <v>41935</v>
      </c>
    </row>
    <row r="9470" spans="1:3">
      <c r="A9470" s="26" t="s">
        <v>12627</v>
      </c>
      <c r="B9470" s="26">
        <v>41935</v>
      </c>
    </row>
    <row r="9471" spans="1:3">
      <c r="A9471" s="26" t="s">
        <v>12628</v>
      </c>
      <c r="B9471" s="26">
        <v>41935</v>
      </c>
    </row>
    <row r="9472" spans="1:3">
      <c r="A9472" s="26" t="s">
        <v>12629</v>
      </c>
      <c r="B9472" s="26">
        <v>41935</v>
      </c>
    </row>
    <row r="9473" spans="1:3">
      <c r="A9473" s="26" t="s">
        <v>12630</v>
      </c>
      <c r="B9473" s="26">
        <v>41935</v>
      </c>
    </row>
    <row r="9474" spans="1:3">
      <c r="A9474" s="26" t="s">
        <v>12631</v>
      </c>
      <c r="B9474" s="26">
        <v>41935</v>
      </c>
    </row>
    <row r="9475" spans="1:3">
      <c r="A9475" s="26" t="s">
        <v>12632</v>
      </c>
      <c r="B9475" s="26">
        <v>41935</v>
      </c>
    </row>
    <row r="9476" spans="1:3">
      <c r="A9476" s="26" t="s">
        <v>12633</v>
      </c>
      <c r="B9476" s="26">
        <v>41935</v>
      </c>
      <c r="C9476" s="26">
        <v>2000</v>
      </c>
    </row>
    <row r="9477" spans="1:3">
      <c r="A9477" s="26" t="s">
        <v>12634</v>
      </c>
      <c r="B9477" s="26">
        <v>41935</v>
      </c>
    </row>
    <row r="9478" spans="1:3">
      <c r="A9478" s="26" t="s">
        <v>12635</v>
      </c>
      <c r="B9478" s="26">
        <v>41935</v>
      </c>
    </row>
    <row r="9479" spans="1:3">
      <c r="A9479" s="26" t="s">
        <v>12636</v>
      </c>
      <c r="B9479" s="26">
        <v>41935</v>
      </c>
    </row>
    <row r="9480" spans="1:3">
      <c r="A9480" s="26" t="s">
        <v>12637</v>
      </c>
      <c r="B9480" s="26">
        <v>41935</v>
      </c>
    </row>
    <row r="9481" spans="1:3">
      <c r="A9481" s="26" t="s">
        <v>12638</v>
      </c>
      <c r="B9481" s="26">
        <v>41935</v>
      </c>
    </row>
    <row r="9482" spans="1:3">
      <c r="A9482" s="26" t="s">
        <v>12639</v>
      </c>
      <c r="B9482" s="26">
        <v>41935</v>
      </c>
    </row>
    <row r="9483" spans="1:3">
      <c r="A9483" s="26" t="s">
        <v>12640</v>
      </c>
      <c r="B9483" s="26">
        <v>41935</v>
      </c>
    </row>
    <row r="9484" spans="1:3">
      <c r="A9484" s="26" t="s">
        <v>12641</v>
      </c>
      <c r="B9484" s="26">
        <v>41935</v>
      </c>
    </row>
    <row r="9485" spans="1:3">
      <c r="A9485" s="26" t="s">
        <v>12642</v>
      </c>
      <c r="B9485" s="26">
        <v>41935</v>
      </c>
    </row>
    <row r="9486" spans="1:3">
      <c r="A9486" s="26" t="s">
        <v>12643</v>
      </c>
      <c r="B9486" s="26">
        <v>41935</v>
      </c>
    </row>
    <row r="9487" spans="1:3">
      <c r="A9487" s="26" t="s">
        <v>12644</v>
      </c>
      <c r="B9487" s="26">
        <v>41935</v>
      </c>
      <c r="C9487" s="26">
        <v>800</v>
      </c>
    </row>
    <row r="9488" spans="1:3">
      <c r="A9488" s="26" t="s">
        <v>12645</v>
      </c>
      <c r="B9488" s="26">
        <v>41935</v>
      </c>
    </row>
    <row r="9489" spans="1:3">
      <c r="A9489" s="26" t="s">
        <v>12646</v>
      </c>
      <c r="B9489" s="26">
        <v>41935</v>
      </c>
    </row>
    <row r="9490" spans="1:3">
      <c r="A9490" s="26" t="s">
        <v>12647</v>
      </c>
      <c r="B9490" s="26">
        <v>41935</v>
      </c>
    </row>
    <row r="9491" spans="1:3">
      <c r="A9491" s="26" t="s">
        <v>12648</v>
      </c>
      <c r="B9491" s="26">
        <v>41935</v>
      </c>
    </row>
    <row r="9492" spans="1:3">
      <c r="A9492" s="26" t="s">
        <v>12649</v>
      </c>
      <c r="B9492" s="26">
        <v>41935</v>
      </c>
    </row>
    <row r="9493" spans="1:3">
      <c r="A9493" s="26" t="s">
        <v>12650</v>
      </c>
      <c r="B9493" s="26">
        <v>41935</v>
      </c>
    </row>
    <row r="9494" spans="1:3">
      <c r="A9494" s="26" t="s">
        <v>12651</v>
      </c>
      <c r="B9494" s="26">
        <v>41935</v>
      </c>
    </row>
    <row r="9495" spans="1:3">
      <c r="A9495" s="26" t="s">
        <v>12652</v>
      </c>
      <c r="B9495" s="26">
        <v>41935</v>
      </c>
    </row>
    <row r="9496" spans="1:3">
      <c r="A9496" s="26" t="s">
        <v>12653</v>
      </c>
      <c r="B9496" s="26">
        <v>41935</v>
      </c>
    </row>
    <row r="9497" spans="1:3">
      <c r="A9497" s="26" t="s">
        <v>12654</v>
      </c>
      <c r="B9497" s="26">
        <v>41935</v>
      </c>
    </row>
    <row r="9498" spans="1:3">
      <c r="A9498" s="26" t="s">
        <v>12655</v>
      </c>
      <c r="B9498" s="26">
        <v>41935</v>
      </c>
      <c r="C9498" s="26">
        <v>799</v>
      </c>
    </row>
    <row r="9499" spans="1:3">
      <c r="A9499" s="26" t="s">
        <v>12656</v>
      </c>
      <c r="B9499" s="26">
        <v>41935</v>
      </c>
    </row>
    <row r="9500" spans="1:3">
      <c r="A9500" s="26" t="s">
        <v>12657</v>
      </c>
      <c r="B9500" s="26">
        <v>41935</v>
      </c>
    </row>
    <row r="9501" spans="1:3">
      <c r="A9501" s="26" t="s">
        <v>12658</v>
      </c>
      <c r="B9501" s="26">
        <v>41935</v>
      </c>
    </row>
    <row r="9502" spans="1:3">
      <c r="A9502" s="26" t="s">
        <v>12659</v>
      </c>
      <c r="B9502" s="26">
        <v>41935</v>
      </c>
    </row>
    <row r="9503" spans="1:3">
      <c r="A9503" s="26" t="s">
        <v>12660</v>
      </c>
      <c r="B9503" s="26">
        <v>41935</v>
      </c>
    </row>
    <row r="9504" spans="1:3">
      <c r="A9504" s="26" t="s">
        <v>12661</v>
      </c>
      <c r="B9504" s="26">
        <v>41935</v>
      </c>
    </row>
    <row r="9505" spans="1:3">
      <c r="A9505" s="26" t="s">
        <v>12662</v>
      </c>
      <c r="B9505" s="26">
        <v>41935</v>
      </c>
    </row>
    <row r="9506" spans="1:3">
      <c r="A9506" s="26" t="s">
        <v>12663</v>
      </c>
      <c r="B9506" s="26">
        <v>41935</v>
      </c>
    </row>
    <row r="9507" spans="1:3">
      <c r="A9507" s="26" t="s">
        <v>12664</v>
      </c>
      <c r="B9507" s="26">
        <v>41935</v>
      </c>
    </row>
    <row r="9508" spans="1:3">
      <c r="A9508" s="26" t="s">
        <v>12665</v>
      </c>
      <c r="B9508" s="26">
        <v>41935</v>
      </c>
    </row>
    <row r="9509" spans="1:3">
      <c r="A9509" s="26" t="s">
        <v>12666</v>
      </c>
      <c r="B9509" s="26">
        <v>41935</v>
      </c>
      <c r="C9509" s="26">
        <v>800</v>
      </c>
    </row>
    <row r="9510" spans="1:3">
      <c r="A9510" s="26" t="s">
        <v>12667</v>
      </c>
      <c r="B9510" s="26">
        <v>41935</v>
      </c>
    </row>
    <row r="9511" spans="1:3">
      <c r="A9511" s="26" t="s">
        <v>12668</v>
      </c>
      <c r="B9511" s="26">
        <v>41935</v>
      </c>
    </row>
    <row r="9512" spans="1:3">
      <c r="A9512" s="26" t="s">
        <v>12669</v>
      </c>
      <c r="B9512" s="26">
        <v>41935</v>
      </c>
    </row>
    <row r="9513" spans="1:3">
      <c r="A9513" s="26" t="s">
        <v>12670</v>
      </c>
      <c r="B9513" s="26">
        <v>41935</v>
      </c>
    </row>
    <row r="9514" spans="1:3">
      <c r="A9514" s="26" t="s">
        <v>12671</v>
      </c>
      <c r="B9514" s="26">
        <v>41935</v>
      </c>
    </row>
    <row r="9515" spans="1:3">
      <c r="A9515" s="26" t="s">
        <v>12672</v>
      </c>
      <c r="B9515" s="26">
        <v>41935</v>
      </c>
    </row>
    <row r="9516" spans="1:3">
      <c r="A9516" s="26" t="s">
        <v>12673</v>
      </c>
      <c r="B9516" s="26">
        <v>41935</v>
      </c>
    </row>
    <row r="9517" spans="1:3">
      <c r="A9517" s="26" t="s">
        <v>12674</v>
      </c>
      <c r="B9517" s="26">
        <v>41935</v>
      </c>
    </row>
    <row r="9518" spans="1:3">
      <c r="A9518" s="26" t="s">
        <v>12675</v>
      </c>
      <c r="B9518" s="26">
        <v>41935</v>
      </c>
    </row>
    <row r="9519" spans="1:3">
      <c r="A9519" s="26" t="s">
        <v>12676</v>
      </c>
      <c r="B9519" s="26">
        <v>41935</v>
      </c>
    </row>
    <row r="9520" spans="1:3">
      <c r="A9520" s="26" t="s">
        <v>12677</v>
      </c>
      <c r="B9520" s="26">
        <v>41935</v>
      </c>
      <c r="C9520" s="26">
        <v>800</v>
      </c>
    </row>
    <row r="9521" spans="1:3">
      <c r="A9521" s="26" t="s">
        <v>12678</v>
      </c>
      <c r="B9521" s="26">
        <v>41935</v>
      </c>
    </row>
    <row r="9522" spans="1:3">
      <c r="A9522" s="26" t="s">
        <v>12679</v>
      </c>
      <c r="B9522" s="26">
        <v>41935</v>
      </c>
    </row>
    <row r="9523" spans="1:3">
      <c r="A9523" s="26" t="s">
        <v>12680</v>
      </c>
      <c r="B9523" s="26">
        <v>41935</v>
      </c>
    </row>
    <row r="9524" spans="1:3">
      <c r="A9524" s="26" t="s">
        <v>12681</v>
      </c>
      <c r="B9524" s="26">
        <v>41935</v>
      </c>
    </row>
    <row r="9525" spans="1:3">
      <c r="A9525" s="26" t="s">
        <v>12682</v>
      </c>
      <c r="B9525" s="26">
        <v>41935</v>
      </c>
    </row>
    <row r="9526" spans="1:3">
      <c r="A9526" s="26" t="s">
        <v>12683</v>
      </c>
      <c r="B9526" s="26">
        <v>41935</v>
      </c>
    </row>
    <row r="9527" spans="1:3">
      <c r="A9527" s="26" t="s">
        <v>12684</v>
      </c>
      <c r="B9527" s="26">
        <v>41935</v>
      </c>
    </row>
    <row r="9528" spans="1:3">
      <c r="A9528" s="26" t="s">
        <v>12685</v>
      </c>
      <c r="B9528" s="26">
        <v>41935</v>
      </c>
    </row>
    <row r="9529" spans="1:3">
      <c r="A9529" s="26" t="s">
        <v>12686</v>
      </c>
      <c r="B9529" s="26">
        <v>41935</v>
      </c>
    </row>
    <row r="9530" spans="1:3">
      <c r="A9530" s="26" t="s">
        <v>12687</v>
      </c>
      <c r="B9530" s="26">
        <v>41935</v>
      </c>
    </row>
    <row r="9531" spans="1:3">
      <c r="A9531" s="26" t="s">
        <v>12688</v>
      </c>
      <c r="B9531" s="26">
        <v>41935</v>
      </c>
      <c r="C9531" s="26">
        <v>800</v>
      </c>
    </row>
    <row r="9532" spans="1:3">
      <c r="A9532" s="26" t="s">
        <v>12689</v>
      </c>
      <c r="B9532" s="26">
        <v>41935</v>
      </c>
    </row>
    <row r="9533" spans="1:3">
      <c r="A9533" s="26" t="s">
        <v>12690</v>
      </c>
      <c r="B9533" s="26">
        <v>41935</v>
      </c>
    </row>
    <row r="9534" spans="1:3">
      <c r="A9534" s="26" t="s">
        <v>12691</v>
      </c>
      <c r="B9534" s="26">
        <v>41935</v>
      </c>
    </row>
    <row r="9535" spans="1:3">
      <c r="A9535" s="26" t="s">
        <v>12692</v>
      </c>
      <c r="B9535" s="26">
        <v>41935</v>
      </c>
    </row>
    <row r="9536" spans="1:3">
      <c r="A9536" s="26" t="s">
        <v>12693</v>
      </c>
      <c r="B9536" s="26">
        <v>41935</v>
      </c>
    </row>
    <row r="9537" spans="1:3">
      <c r="A9537" s="26" t="s">
        <v>12694</v>
      </c>
      <c r="B9537" s="26">
        <v>41935</v>
      </c>
    </row>
    <row r="9538" spans="1:3">
      <c r="A9538" s="26" t="s">
        <v>12695</v>
      </c>
      <c r="B9538" s="26">
        <v>41935</v>
      </c>
    </row>
    <row r="9539" spans="1:3">
      <c r="A9539" s="26" t="s">
        <v>12696</v>
      </c>
      <c r="B9539" s="26">
        <v>41935</v>
      </c>
    </row>
    <row r="9540" spans="1:3">
      <c r="A9540" s="26" t="s">
        <v>12697</v>
      </c>
      <c r="B9540" s="26">
        <v>41935</v>
      </c>
    </row>
    <row r="9541" spans="1:3">
      <c r="A9541" s="26" t="s">
        <v>12698</v>
      </c>
      <c r="B9541" s="26">
        <v>41935</v>
      </c>
    </row>
    <row r="9542" spans="1:3">
      <c r="A9542" s="26" t="s">
        <v>12699</v>
      </c>
      <c r="B9542" s="26">
        <v>41935</v>
      </c>
      <c r="C9542" s="26">
        <v>997</v>
      </c>
    </row>
    <row r="9543" spans="1:3">
      <c r="A9543" s="26" t="s">
        <v>12700</v>
      </c>
      <c r="B9543" s="26">
        <v>41935</v>
      </c>
    </row>
    <row r="9544" spans="1:3">
      <c r="A9544" s="26" t="s">
        <v>12701</v>
      </c>
      <c r="B9544" s="26">
        <v>41935</v>
      </c>
    </row>
    <row r="9545" spans="1:3">
      <c r="A9545" s="26" t="s">
        <v>12702</v>
      </c>
      <c r="B9545" s="26">
        <v>41935</v>
      </c>
    </row>
    <row r="9546" spans="1:3">
      <c r="A9546" s="26" t="s">
        <v>12703</v>
      </c>
      <c r="B9546" s="26">
        <v>41935</v>
      </c>
    </row>
    <row r="9547" spans="1:3">
      <c r="A9547" s="26" t="s">
        <v>12704</v>
      </c>
      <c r="B9547" s="26">
        <v>41935</v>
      </c>
    </row>
    <row r="9548" spans="1:3">
      <c r="A9548" s="26" t="s">
        <v>12705</v>
      </c>
      <c r="B9548" s="26">
        <v>41935</v>
      </c>
    </row>
    <row r="9549" spans="1:3">
      <c r="A9549" s="26" t="s">
        <v>12706</v>
      </c>
      <c r="B9549" s="26">
        <v>41935</v>
      </c>
    </row>
    <row r="9550" spans="1:3">
      <c r="A9550" s="26" t="s">
        <v>12707</v>
      </c>
      <c r="B9550" s="26">
        <v>41935</v>
      </c>
    </row>
    <row r="9551" spans="1:3">
      <c r="A9551" s="26" t="s">
        <v>12708</v>
      </c>
      <c r="B9551" s="26">
        <v>41935</v>
      </c>
    </row>
    <row r="9552" spans="1:3">
      <c r="A9552" s="26" t="s">
        <v>12709</v>
      </c>
      <c r="B9552" s="26">
        <v>41935</v>
      </c>
    </row>
    <row r="9553" spans="1:3">
      <c r="A9553" s="26" t="s">
        <v>12710</v>
      </c>
      <c r="B9553" s="26">
        <v>41935</v>
      </c>
      <c r="C9553" s="26">
        <v>1000</v>
      </c>
    </row>
    <row r="9554" spans="1:3">
      <c r="A9554" s="26" t="s">
        <v>12711</v>
      </c>
      <c r="B9554" s="26">
        <v>41935</v>
      </c>
    </row>
    <row r="9555" spans="1:3">
      <c r="A9555" s="26" t="s">
        <v>12712</v>
      </c>
      <c r="B9555" s="26">
        <v>41935</v>
      </c>
    </row>
    <row r="9556" spans="1:3">
      <c r="A9556" s="26" t="s">
        <v>12713</v>
      </c>
      <c r="B9556" s="26">
        <v>41935</v>
      </c>
    </row>
    <row r="9557" spans="1:3">
      <c r="A9557" s="26" t="s">
        <v>12714</v>
      </c>
      <c r="B9557" s="26">
        <v>41935</v>
      </c>
    </row>
    <row r="9558" spans="1:3">
      <c r="A9558" s="26" t="s">
        <v>12715</v>
      </c>
      <c r="B9558" s="26">
        <v>41935</v>
      </c>
    </row>
    <row r="9559" spans="1:3">
      <c r="A9559" s="26" t="s">
        <v>12716</v>
      </c>
      <c r="B9559" s="26">
        <v>41935</v>
      </c>
    </row>
    <row r="9560" spans="1:3">
      <c r="A9560" s="26" t="s">
        <v>12717</v>
      </c>
      <c r="B9560" s="26">
        <v>41935</v>
      </c>
    </row>
    <row r="9561" spans="1:3">
      <c r="A9561" s="26" t="s">
        <v>12718</v>
      </c>
      <c r="B9561" s="26">
        <v>41935</v>
      </c>
    </row>
    <row r="9562" spans="1:3">
      <c r="A9562" s="26" t="s">
        <v>12719</v>
      </c>
      <c r="B9562" s="26">
        <v>41935</v>
      </c>
    </row>
    <row r="9563" spans="1:3">
      <c r="A9563" s="26" t="s">
        <v>12720</v>
      </c>
      <c r="B9563" s="26">
        <v>41935</v>
      </c>
    </row>
    <row r="9564" spans="1:3">
      <c r="A9564" s="26" t="s">
        <v>12721</v>
      </c>
      <c r="B9564" s="26">
        <v>41935</v>
      </c>
      <c r="C9564" s="26">
        <v>819</v>
      </c>
    </row>
    <row r="9565" spans="1:3">
      <c r="A9565" s="26" t="s">
        <v>12722</v>
      </c>
      <c r="B9565" s="26">
        <v>41935</v>
      </c>
    </row>
    <row r="9566" spans="1:3">
      <c r="A9566" s="26" t="s">
        <v>12723</v>
      </c>
      <c r="B9566" s="26">
        <v>41935</v>
      </c>
    </row>
    <row r="9567" spans="1:3">
      <c r="A9567" s="26" t="s">
        <v>12724</v>
      </c>
      <c r="B9567" s="26">
        <v>41935</v>
      </c>
    </row>
    <row r="9568" spans="1:3">
      <c r="A9568" s="26" t="s">
        <v>12725</v>
      </c>
      <c r="B9568" s="26">
        <v>41935</v>
      </c>
    </row>
    <row r="9569" spans="1:3">
      <c r="A9569" s="26" t="s">
        <v>12726</v>
      </c>
      <c r="B9569" s="26">
        <v>41935</v>
      </c>
    </row>
    <row r="9570" spans="1:3">
      <c r="A9570" s="26" t="s">
        <v>12727</v>
      </c>
      <c r="B9570" s="26">
        <v>41935</v>
      </c>
    </row>
    <row r="9571" spans="1:3">
      <c r="A9571" s="26" t="s">
        <v>12728</v>
      </c>
      <c r="B9571" s="26">
        <v>41935</v>
      </c>
    </row>
    <row r="9572" spans="1:3">
      <c r="A9572" s="26" t="s">
        <v>12729</v>
      </c>
      <c r="B9572" s="26">
        <v>41935</v>
      </c>
    </row>
    <row r="9573" spans="1:3">
      <c r="A9573" s="26" t="s">
        <v>12730</v>
      </c>
      <c r="B9573" s="26">
        <v>41935</v>
      </c>
    </row>
    <row r="9574" spans="1:3">
      <c r="A9574" s="26" t="s">
        <v>12731</v>
      </c>
      <c r="B9574" s="26">
        <v>41935</v>
      </c>
    </row>
    <row r="9575" spans="1:3">
      <c r="A9575" s="26" t="s">
        <v>12732</v>
      </c>
      <c r="B9575" s="26">
        <v>41935</v>
      </c>
      <c r="C9575" s="26">
        <v>700</v>
      </c>
    </row>
    <row r="9576" spans="1:3">
      <c r="A9576" s="26" t="s">
        <v>12733</v>
      </c>
      <c r="B9576" s="26">
        <v>41935</v>
      </c>
    </row>
    <row r="9577" spans="1:3">
      <c r="A9577" s="26" t="s">
        <v>12734</v>
      </c>
      <c r="B9577" s="26">
        <v>41935</v>
      </c>
    </row>
    <row r="9578" spans="1:3">
      <c r="A9578" s="26" t="s">
        <v>12735</v>
      </c>
      <c r="B9578" s="26">
        <v>41935</v>
      </c>
    </row>
    <row r="9579" spans="1:3">
      <c r="A9579" s="26" t="s">
        <v>12736</v>
      </c>
      <c r="B9579" s="26">
        <v>41935</v>
      </c>
    </row>
    <row r="9580" spans="1:3">
      <c r="A9580" s="26" t="s">
        <v>12737</v>
      </c>
      <c r="B9580" s="26">
        <v>41935</v>
      </c>
    </row>
    <row r="9581" spans="1:3">
      <c r="A9581" s="26" t="s">
        <v>12738</v>
      </c>
      <c r="B9581" s="26">
        <v>41935</v>
      </c>
    </row>
    <row r="9582" spans="1:3">
      <c r="A9582" s="26" t="s">
        <v>12739</v>
      </c>
      <c r="B9582" s="26">
        <v>41935</v>
      </c>
    </row>
    <row r="9583" spans="1:3">
      <c r="A9583" s="26" t="s">
        <v>12740</v>
      </c>
      <c r="B9583" s="26">
        <v>41935</v>
      </c>
    </row>
    <row r="9584" spans="1:3">
      <c r="A9584" s="26" t="s">
        <v>12741</v>
      </c>
      <c r="B9584" s="26">
        <v>41935</v>
      </c>
    </row>
    <row r="9585" spans="1:3">
      <c r="A9585" s="26" t="s">
        <v>12742</v>
      </c>
      <c r="B9585" s="26">
        <v>41935</v>
      </c>
    </row>
    <row r="9586" spans="1:3">
      <c r="A9586" s="26" t="s">
        <v>12743</v>
      </c>
      <c r="B9586" s="26">
        <v>41935</v>
      </c>
      <c r="C9586" s="26">
        <v>703</v>
      </c>
    </row>
    <row r="9587" spans="1:3">
      <c r="A9587" s="26" t="s">
        <v>12744</v>
      </c>
      <c r="B9587" s="26">
        <v>41935</v>
      </c>
    </row>
    <row r="9588" spans="1:3">
      <c r="A9588" s="26" t="s">
        <v>12745</v>
      </c>
      <c r="B9588" s="26">
        <v>41935</v>
      </c>
    </row>
    <row r="9589" spans="1:3">
      <c r="A9589" s="26" t="s">
        <v>12746</v>
      </c>
      <c r="B9589" s="26">
        <v>41935</v>
      </c>
    </row>
    <row r="9590" spans="1:3">
      <c r="A9590" s="26" t="s">
        <v>12747</v>
      </c>
      <c r="B9590" s="26">
        <v>41935</v>
      </c>
    </row>
    <row r="9591" spans="1:3">
      <c r="A9591" s="26" t="s">
        <v>12748</v>
      </c>
      <c r="B9591" s="26">
        <v>41935</v>
      </c>
    </row>
    <row r="9592" spans="1:3">
      <c r="A9592" s="26" t="s">
        <v>12749</v>
      </c>
      <c r="B9592" s="26">
        <v>41935</v>
      </c>
    </row>
    <row r="9593" spans="1:3">
      <c r="A9593" s="26" t="s">
        <v>12750</v>
      </c>
      <c r="B9593" s="26">
        <v>41935</v>
      </c>
    </row>
    <row r="9594" spans="1:3">
      <c r="A9594" s="26" t="s">
        <v>12751</v>
      </c>
      <c r="B9594" s="26">
        <v>41935</v>
      </c>
    </row>
    <row r="9595" spans="1:3">
      <c r="A9595" s="26" t="s">
        <v>12752</v>
      </c>
      <c r="B9595" s="26">
        <v>41935</v>
      </c>
    </row>
    <row r="9596" spans="1:3">
      <c r="A9596" s="26" t="s">
        <v>12753</v>
      </c>
      <c r="B9596" s="26">
        <v>41935</v>
      </c>
    </row>
    <row r="9597" spans="1:3">
      <c r="A9597" s="26" t="s">
        <v>12754</v>
      </c>
      <c r="B9597" s="26">
        <v>41935</v>
      </c>
      <c r="C9597" s="26">
        <v>705</v>
      </c>
    </row>
    <row r="9598" spans="1:3">
      <c r="A9598" s="26" t="s">
        <v>12755</v>
      </c>
      <c r="B9598" s="26">
        <v>41935</v>
      </c>
    </row>
    <row r="9599" spans="1:3">
      <c r="A9599" s="26" t="s">
        <v>12756</v>
      </c>
      <c r="B9599" s="26">
        <v>41935</v>
      </c>
    </row>
    <row r="9600" spans="1:3">
      <c r="A9600" s="26" t="s">
        <v>12757</v>
      </c>
      <c r="B9600" s="26">
        <v>41935</v>
      </c>
    </row>
    <row r="9601" spans="1:3">
      <c r="A9601" s="26" t="s">
        <v>12758</v>
      </c>
      <c r="B9601" s="26">
        <v>41935</v>
      </c>
    </row>
    <row r="9602" spans="1:3">
      <c r="A9602" s="26" t="s">
        <v>12759</v>
      </c>
      <c r="B9602" s="26">
        <v>41935</v>
      </c>
    </row>
    <row r="9603" spans="1:3">
      <c r="A9603" s="26" t="s">
        <v>12760</v>
      </c>
      <c r="B9603" s="26">
        <v>41935</v>
      </c>
    </row>
    <row r="9604" spans="1:3">
      <c r="A9604" s="26" t="s">
        <v>12761</v>
      </c>
      <c r="B9604" s="26">
        <v>41935</v>
      </c>
    </row>
    <row r="9605" spans="1:3">
      <c r="A9605" s="26" t="s">
        <v>12762</v>
      </c>
      <c r="B9605" s="26">
        <v>41935</v>
      </c>
    </row>
    <row r="9606" spans="1:3">
      <c r="A9606" s="26" t="s">
        <v>12763</v>
      </c>
      <c r="B9606" s="26">
        <v>41935</v>
      </c>
    </row>
    <row r="9607" spans="1:3">
      <c r="A9607" s="26" t="s">
        <v>12764</v>
      </c>
      <c r="B9607" s="26">
        <v>41935</v>
      </c>
    </row>
    <row r="9608" spans="1:3">
      <c r="A9608" s="26" t="s">
        <v>12765</v>
      </c>
      <c r="B9608" s="26">
        <v>41940</v>
      </c>
      <c r="C9608" s="26">
        <v>1013</v>
      </c>
    </row>
    <row r="9609" spans="1:3">
      <c r="A9609" s="26" t="s">
        <v>12766</v>
      </c>
      <c r="B9609" s="26">
        <v>41940</v>
      </c>
    </row>
    <row r="9610" spans="1:3">
      <c r="A9610" s="26" t="s">
        <v>12767</v>
      </c>
      <c r="B9610" s="26">
        <v>41940</v>
      </c>
    </row>
    <row r="9611" spans="1:3">
      <c r="A9611" s="26" t="s">
        <v>12768</v>
      </c>
      <c r="B9611" s="26">
        <v>41940</v>
      </c>
    </row>
    <row r="9612" spans="1:3">
      <c r="A9612" s="26" t="s">
        <v>12769</v>
      </c>
      <c r="B9612" s="26">
        <v>41940</v>
      </c>
    </row>
    <row r="9613" spans="1:3">
      <c r="A9613" s="26" t="s">
        <v>12770</v>
      </c>
      <c r="B9613" s="26">
        <v>41940</v>
      </c>
    </row>
    <row r="9614" spans="1:3">
      <c r="A9614" s="26" t="s">
        <v>12771</v>
      </c>
      <c r="B9614" s="26">
        <v>41940</v>
      </c>
    </row>
    <row r="9615" spans="1:3">
      <c r="A9615" s="26" t="s">
        <v>12772</v>
      </c>
      <c r="B9615" s="26">
        <v>41940</v>
      </c>
    </row>
    <row r="9616" spans="1:3">
      <c r="A9616" s="26" t="s">
        <v>12773</v>
      </c>
      <c r="B9616" s="26">
        <v>41940</v>
      </c>
    </row>
    <row r="9617" spans="1:3">
      <c r="A9617" s="26" t="s">
        <v>12774</v>
      </c>
      <c r="B9617" s="26">
        <v>41940</v>
      </c>
    </row>
    <row r="9618" spans="1:3">
      <c r="A9618" s="26" t="s">
        <v>12775</v>
      </c>
      <c r="B9618" s="26">
        <v>41940</v>
      </c>
    </row>
    <row r="9619" spans="1:3">
      <c r="A9619" s="26" t="s">
        <v>12776</v>
      </c>
      <c r="B9619" s="26">
        <v>41940</v>
      </c>
      <c r="C9619" s="26">
        <v>1186</v>
      </c>
    </row>
    <row r="9620" spans="1:3">
      <c r="A9620" s="26" t="s">
        <v>12777</v>
      </c>
      <c r="B9620" s="26">
        <v>41940</v>
      </c>
    </row>
    <row r="9621" spans="1:3">
      <c r="A9621" s="26" t="s">
        <v>12778</v>
      </c>
      <c r="B9621" s="26">
        <v>41940</v>
      </c>
    </row>
    <row r="9622" spans="1:3">
      <c r="A9622" s="26" t="s">
        <v>12779</v>
      </c>
      <c r="B9622" s="26">
        <v>41940</v>
      </c>
    </row>
    <row r="9623" spans="1:3">
      <c r="A9623" s="26" t="s">
        <v>12780</v>
      </c>
      <c r="B9623" s="26">
        <v>41940</v>
      </c>
    </row>
    <row r="9624" spans="1:3">
      <c r="A9624" s="26" t="s">
        <v>12781</v>
      </c>
      <c r="B9624" s="26">
        <v>41940</v>
      </c>
    </row>
    <row r="9625" spans="1:3">
      <c r="A9625" s="26" t="s">
        <v>12782</v>
      </c>
      <c r="B9625" s="26">
        <v>41940</v>
      </c>
    </row>
    <row r="9626" spans="1:3">
      <c r="A9626" s="26" t="s">
        <v>12783</v>
      </c>
      <c r="B9626" s="26">
        <v>41940</v>
      </c>
    </row>
    <row r="9627" spans="1:3">
      <c r="A9627" s="26" t="s">
        <v>12784</v>
      </c>
      <c r="B9627" s="26">
        <v>41940</v>
      </c>
    </row>
    <row r="9628" spans="1:3">
      <c r="A9628" s="26" t="s">
        <v>12785</v>
      </c>
      <c r="B9628" s="26">
        <v>41940</v>
      </c>
    </row>
    <row r="9629" spans="1:3">
      <c r="A9629" s="26" t="s">
        <v>12786</v>
      </c>
      <c r="B9629" s="26">
        <v>41940</v>
      </c>
    </row>
    <row r="9630" spans="1:3">
      <c r="A9630" s="26" t="s">
        <v>12787</v>
      </c>
      <c r="B9630" s="26">
        <v>41940</v>
      </c>
    </row>
    <row r="9631" spans="1:3">
      <c r="A9631" s="26" t="s">
        <v>12788</v>
      </c>
      <c r="B9631" s="26">
        <v>41940</v>
      </c>
    </row>
    <row r="9632" spans="1:3">
      <c r="A9632" s="26" t="s">
        <v>12789</v>
      </c>
      <c r="B9632" s="26">
        <v>41940</v>
      </c>
      <c r="C9632" s="26">
        <v>203</v>
      </c>
    </row>
    <row r="9633" spans="1:3">
      <c r="A9633" s="26" t="s">
        <v>12790</v>
      </c>
      <c r="B9633" s="26">
        <v>41940</v>
      </c>
      <c r="C9633" s="26">
        <v>398</v>
      </c>
    </row>
    <row r="9634" spans="1:3">
      <c r="A9634" s="26" t="s">
        <v>12791</v>
      </c>
      <c r="B9634" s="26">
        <v>41940</v>
      </c>
    </row>
    <row r="9635" spans="1:3">
      <c r="A9635" s="26" t="s">
        <v>12792</v>
      </c>
      <c r="B9635" s="26">
        <v>41940</v>
      </c>
    </row>
    <row r="9636" spans="1:3">
      <c r="A9636" s="26" t="s">
        <v>12793</v>
      </c>
      <c r="B9636" s="26">
        <v>41940</v>
      </c>
    </row>
    <row r="9637" spans="1:3">
      <c r="A9637" s="26" t="s">
        <v>12794</v>
      </c>
      <c r="B9637" s="26">
        <v>41940</v>
      </c>
    </row>
    <row r="9638" spans="1:3">
      <c r="A9638" s="26" t="s">
        <v>12795</v>
      </c>
      <c r="B9638" s="26">
        <v>41940</v>
      </c>
    </row>
    <row r="9639" spans="1:3">
      <c r="A9639" s="26" t="s">
        <v>12796</v>
      </c>
      <c r="B9639" s="26">
        <v>41940</v>
      </c>
    </row>
    <row r="9640" spans="1:3">
      <c r="A9640" s="26" t="s">
        <v>12797</v>
      </c>
      <c r="B9640" s="26">
        <v>41940</v>
      </c>
    </row>
    <row r="9641" spans="1:3">
      <c r="A9641" s="26" t="s">
        <v>12798</v>
      </c>
      <c r="B9641" s="26">
        <v>41940</v>
      </c>
      <c r="C9641" s="26">
        <v>502</v>
      </c>
    </row>
    <row r="9642" spans="1:3">
      <c r="A9642" s="26" t="s">
        <v>12799</v>
      </c>
      <c r="B9642" s="26">
        <v>41940</v>
      </c>
    </row>
    <row r="9643" spans="1:3">
      <c r="A9643" s="26" t="s">
        <v>12800</v>
      </c>
      <c r="B9643" s="26">
        <v>41940</v>
      </c>
    </row>
    <row r="9644" spans="1:3">
      <c r="A9644" s="26" t="s">
        <v>12801</v>
      </c>
      <c r="B9644" s="26">
        <v>41940</v>
      </c>
    </row>
    <row r="9645" spans="1:3">
      <c r="A9645" s="26" t="s">
        <v>12802</v>
      </c>
      <c r="B9645" s="26">
        <v>41940</v>
      </c>
    </row>
    <row r="9646" spans="1:3">
      <c r="A9646" s="26" t="s">
        <v>12803</v>
      </c>
      <c r="B9646" s="26">
        <v>41940</v>
      </c>
    </row>
    <row r="9647" spans="1:3">
      <c r="A9647" s="26" t="s">
        <v>12804</v>
      </c>
      <c r="B9647" s="26">
        <v>41940</v>
      </c>
    </row>
    <row r="9648" spans="1:3">
      <c r="A9648" s="26" t="s">
        <v>12805</v>
      </c>
      <c r="B9648" s="26">
        <v>41940</v>
      </c>
    </row>
    <row r="9649" spans="1:3">
      <c r="A9649" s="26" t="s">
        <v>12806</v>
      </c>
      <c r="B9649" s="26">
        <v>41940</v>
      </c>
    </row>
    <row r="9650" spans="1:3">
      <c r="A9650" s="26" t="s">
        <v>12807</v>
      </c>
      <c r="B9650" s="26">
        <v>41940</v>
      </c>
    </row>
    <row r="9651" spans="1:3">
      <c r="A9651" s="26" t="s">
        <v>12808</v>
      </c>
      <c r="B9651" s="26">
        <v>41940</v>
      </c>
    </row>
    <row r="9652" spans="1:3">
      <c r="A9652" s="26" t="s">
        <v>12809</v>
      </c>
      <c r="B9652" s="26">
        <v>41940</v>
      </c>
      <c r="C9652" s="26">
        <v>1003</v>
      </c>
    </row>
    <row r="9653" spans="1:3">
      <c r="A9653" s="26" t="s">
        <v>12810</v>
      </c>
      <c r="B9653" s="26">
        <v>41940</v>
      </c>
    </row>
    <row r="9654" spans="1:3">
      <c r="A9654" s="26" t="s">
        <v>12811</v>
      </c>
      <c r="B9654" s="26">
        <v>41940</v>
      </c>
    </row>
    <row r="9655" spans="1:3">
      <c r="A9655" s="26" t="s">
        <v>12812</v>
      </c>
      <c r="B9655" s="26">
        <v>41940</v>
      </c>
    </row>
    <row r="9656" spans="1:3">
      <c r="A9656" s="26" t="s">
        <v>12813</v>
      </c>
      <c r="B9656" s="26">
        <v>41940</v>
      </c>
    </row>
    <row r="9657" spans="1:3">
      <c r="A9657" s="26" t="s">
        <v>12814</v>
      </c>
      <c r="B9657" s="26">
        <v>41940</v>
      </c>
    </row>
    <row r="9658" spans="1:3">
      <c r="A9658" s="26" t="s">
        <v>12815</v>
      </c>
      <c r="B9658" s="26">
        <v>41940</v>
      </c>
    </row>
    <row r="9659" spans="1:3">
      <c r="A9659" s="26" t="s">
        <v>12816</v>
      </c>
      <c r="B9659" s="26">
        <v>41940</v>
      </c>
    </row>
    <row r="9660" spans="1:3">
      <c r="A9660" s="26" t="s">
        <v>12817</v>
      </c>
      <c r="B9660" s="26">
        <v>41940</v>
      </c>
    </row>
    <row r="9661" spans="1:3">
      <c r="A9661" s="26" t="s">
        <v>12818</v>
      </c>
      <c r="B9661" s="26">
        <v>41940</v>
      </c>
    </row>
    <row r="9662" spans="1:3">
      <c r="A9662" s="26" t="s">
        <v>12819</v>
      </c>
      <c r="B9662" s="26">
        <v>41940</v>
      </c>
    </row>
    <row r="9663" spans="1:3">
      <c r="A9663" s="26" t="s">
        <v>12820</v>
      </c>
      <c r="B9663" s="26">
        <v>41940</v>
      </c>
      <c r="C9663" s="26">
        <v>807</v>
      </c>
    </row>
    <row r="9664" spans="1:3">
      <c r="A9664" s="26" t="s">
        <v>12821</v>
      </c>
      <c r="B9664" s="26">
        <v>41940</v>
      </c>
    </row>
    <row r="9665" spans="1:3">
      <c r="A9665" s="26" t="s">
        <v>12822</v>
      </c>
      <c r="B9665" s="26">
        <v>41940</v>
      </c>
    </row>
    <row r="9666" spans="1:3">
      <c r="A9666" s="26" t="s">
        <v>12823</v>
      </c>
      <c r="B9666" s="26">
        <v>41940</v>
      </c>
    </row>
    <row r="9667" spans="1:3">
      <c r="A9667" s="26" t="s">
        <v>12824</v>
      </c>
      <c r="B9667" s="26">
        <v>41940</v>
      </c>
    </row>
    <row r="9668" spans="1:3">
      <c r="A9668" s="26" t="s">
        <v>12825</v>
      </c>
      <c r="B9668" s="26">
        <v>41940</v>
      </c>
    </row>
    <row r="9669" spans="1:3">
      <c r="A9669" s="26" t="s">
        <v>12826</v>
      </c>
      <c r="B9669" s="26">
        <v>41940</v>
      </c>
    </row>
    <row r="9670" spans="1:3">
      <c r="A9670" s="26" t="s">
        <v>12827</v>
      </c>
      <c r="B9670" s="26">
        <v>41940</v>
      </c>
    </row>
    <row r="9671" spans="1:3">
      <c r="A9671" s="26" t="s">
        <v>12828</v>
      </c>
      <c r="B9671" s="26">
        <v>41940</v>
      </c>
    </row>
    <row r="9672" spans="1:3">
      <c r="A9672" s="26" t="s">
        <v>12829</v>
      </c>
      <c r="B9672" s="26">
        <v>41940</v>
      </c>
    </row>
    <row r="9673" spans="1:3">
      <c r="A9673" s="26" t="s">
        <v>12830</v>
      </c>
      <c r="B9673" s="26">
        <v>41940</v>
      </c>
    </row>
    <row r="9674" spans="1:3">
      <c r="A9674" s="26" t="s">
        <v>12831</v>
      </c>
      <c r="B9674" s="26">
        <v>41940</v>
      </c>
      <c r="C9674" s="26">
        <v>771</v>
      </c>
    </row>
    <row r="9675" spans="1:3">
      <c r="A9675" s="26" t="s">
        <v>12832</v>
      </c>
      <c r="B9675" s="26">
        <v>41940</v>
      </c>
    </row>
    <row r="9676" spans="1:3">
      <c r="A9676" s="26" t="s">
        <v>12833</v>
      </c>
      <c r="B9676" s="26">
        <v>41940</v>
      </c>
    </row>
    <row r="9677" spans="1:3">
      <c r="A9677" s="26" t="s">
        <v>12834</v>
      </c>
      <c r="B9677" s="26">
        <v>41940</v>
      </c>
    </row>
    <row r="9678" spans="1:3">
      <c r="A9678" s="26" t="s">
        <v>12835</v>
      </c>
      <c r="B9678" s="26">
        <v>41940</v>
      </c>
    </row>
    <row r="9679" spans="1:3">
      <c r="A9679" s="26" t="s">
        <v>12836</v>
      </c>
      <c r="B9679" s="26">
        <v>41940</v>
      </c>
    </row>
    <row r="9680" spans="1:3">
      <c r="A9680" s="26" t="s">
        <v>12837</v>
      </c>
      <c r="B9680" s="26">
        <v>41940</v>
      </c>
    </row>
    <row r="9681" spans="1:3">
      <c r="A9681" s="26" t="s">
        <v>12838</v>
      </c>
      <c r="B9681" s="26">
        <v>41940</v>
      </c>
    </row>
    <row r="9682" spans="1:3">
      <c r="A9682" s="26" t="s">
        <v>12839</v>
      </c>
      <c r="B9682" s="26">
        <v>41940</v>
      </c>
    </row>
    <row r="9683" spans="1:3">
      <c r="A9683" s="26" t="s">
        <v>12840</v>
      </c>
      <c r="B9683" s="26">
        <v>41940</v>
      </c>
    </row>
    <row r="9684" spans="1:3">
      <c r="A9684" s="26" t="s">
        <v>12841</v>
      </c>
      <c r="B9684" s="26">
        <v>41940</v>
      </c>
    </row>
    <row r="9685" spans="1:3">
      <c r="A9685" s="26" t="s">
        <v>12842</v>
      </c>
      <c r="B9685" s="26">
        <v>41940</v>
      </c>
    </row>
    <row r="9686" spans="1:3">
      <c r="A9686" s="26" t="s">
        <v>12843</v>
      </c>
      <c r="B9686" s="26">
        <v>41940</v>
      </c>
    </row>
    <row r="9687" spans="1:3">
      <c r="A9687" s="26" t="s">
        <v>12844</v>
      </c>
      <c r="B9687" s="26">
        <v>41940</v>
      </c>
      <c r="C9687" s="26">
        <v>794</v>
      </c>
    </row>
    <row r="9688" spans="1:3">
      <c r="A9688" s="26" t="s">
        <v>12845</v>
      </c>
      <c r="B9688" s="26">
        <v>41940</v>
      </c>
      <c r="C9688" s="26">
        <v>404</v>
      </c>
    </row>
    <row r="9689" spans="1:3">
      <c r="A9689" s="26" t="s">
        <v>12846</v>
      </c>
      <c r="B9689" s="26">
        <v>41940</v>
      </c>
    </row>
    <row r="9690" spans="1:3">
      <c r="A9690" s="26" t="s">
        <v>12847</v>
      </c>
      <c r="B9690" s="26">
        <v>41940</v>
      </c>
    </row>
    <row r="9691" spans="1:3">
      <c r="A9691" s="26" t="s">
        <v>12848</v>
      </c>
      <c r="B9691" s="26">
        <v>41940</v>
      </c>
    </row>
    <row r="9692" spans="1:3">
      <c r="A9692" s="26" t="s">
        <v>12849</v>
      </c>
      <c r="B9692" s="26">
        <v>41940</v>
      </c>
    </row>
    <row r="9693" spans="1:3">
      <c r="A9693" s="26" t="s">
        <v>12850</v>
      </c>
      <c r="B9693" s="26">
        <v>41940</v>
      </c>
    </row>
    <row r="9694" spans="1:3">
      <c r="A9694" s="26" t="s">
        <v>12851</v>
      </c>
      <c r="B9694" s="26">
        <v>41940</v>
      </c>
    </row>
    <row r="9695" spans="1:3">
      <c r="A9695" s="26" t="s">
        <v>12852</v>
      </c>
      <c r="B9695" s="26">
        <v>41940</v>
      </c>
    </row>
    <row r="9696" spans="1:3">
      <c r="A9696" s="26" t="s">
        <v>12853</v>
      </c>
      <c r="B9696" s="26">
        <v>41940</v>
      </c>
    </row>
    <row r="9697" spans="1:3">
      <c r="A9697" s="26" t="s">
        <v>12854</v>
      </c>
      <c r="B9697" s="26">
        <v>41940</v>
      </c>
    </row>
    <row r="9698" spans="1:3">
      <c r="A9698" s="26" t="s">
        <v>12855</v>
      </c>
      <c r="B9698" s="26">
        <v>41940</v>
      </c>
      <c r="C9698" s="26">
        <v>789</v>
      </c>
    </row>
    <row r="9699" spans="1:3">
      <c r="A9699" s="26" t="s">
        <v>12856</v>
      </c>
      <c r="B9699" s="26">
        <v>41940</v>
      </c>
      <c r="C9699" s="26">
        <v>393</v>
      </c>
    </row>
    <row r="9700" spans="1:3">
      <c r="A9700" s="26" t="s">
        <v>12857</v>
      </c>
      <c r="B9700" s="26">
        <v>41940</v>
      </c>
    </row>
    <row r="9701" spans="1:3">
      <c r="A9701" s="26" t="s">
        <v>12858</v>
      </c>
      <c r="B9701" s="26">
        <v>41940</v>
      </c>
    </row>
    <row r="9702" spans="1:3">
      <c r="A9702" s="26" t="s">
        <v>12859</v>
      </c>
      <c r="B9702" s="26">
        <v>41940</v>
      </c>
    </row>
    <row r="9703" spans="1:3">
      <c r="A9703" s="26" t="s">
        <v>12860</v>
      </c>
      <c r="B9703" s="26">
        <v>41940</v>
      </c>
    </row>
    <row r="9704" spans="1:3">
      <c r="A9704" s="26" t="s">
        <v>12861</v>
      </c>
      <c r="B9704" s="26">
        <v>41940</v>
      </c>
    </row>
    <row r="9705" spans="1:3">
      <c r="A9705" s="26" t="s">
        <v>12862</v>
      </c>
      <c r="B9705" s="26">
        <v>41940</v>
      </c>
    </row>
    <row r="9706" spans="1:3">
      <c r="A9706" s="26" t="s">
        <v>12863</v>
      </c>
      <c r="B9706" s="26">
        <v>41940</v>
      </c>
    </row>
    <row r="9707" spans="1:3">
      <c r="A9707" s="26" t="s">
        <v>12864</v>
      </c>
      <c r="B9707" s="26">
        <v>41940</v>
      </c>
      <c r="C9707" s="26">
        <v>360</v>
      </c>
    </row>
    <row r="9708" spans="1:3">
      <c r="A9708" s="26" t="s">
        <v>12865</v>
      </c>
      <c r="B9708" s="26">
        <v>41940</v>
      </c>
    </row>
    <row r="9709" spans="1:3">
      <c r="A9709" s="26" t="s">
        <v>12866</v>
      </c>
      <c r="B9709" s="26">
        <v>41940</v>
      </c>
    </row>
    <row r="9710" spans="1:3">
      <c r="A9710" s="26" t="s">
        <v>12867</v>
      </c>
      <c r="B9710" s="26">
        <v>41940</v>
      </c>
    </row>
    <row r="9711" spans="1:3">
      <c r="A9711" s="26" t="s">
        <v>12868</v>
      </c>
      <c r="B9711" s="26">
        <v>41940</v>
      </c>
    </row>
    <row r="9712" spans="1:3">
      <c r="A9712" s="26" t="s">
        <v>12869</v>
      </c>
      <c r="B9712" s="26">
        <v>41940</v>
      </c>
    </row>
    <row r="9713" spans="1:3">
      <c r="A9713" s="26" t="s">
        <v>12870</v>
      </c>
      <c r="B9713" s="26">
        <v>41940</v>
      </c>
    </row>
    <row r="9714" spans="1:3">
      <c r="A9714" s="26" t="s">
        <v>12871</v>
      </c>
      <c r="B9714" s="26">
        <v>41940</v>
      </c>
    </row>
    <row r="9715" spans="1:3">
      <c r="A9715" s="26" t="s">
        <v>12872</v>
      </c>
      <c r="B9715" s="26">
        <v>41940</v>
      </c>
    </row>
    <row r="9716" spans="1:3">
      <c r="A9716" s="26" t="s">
        <v>12873</v>
      </c>
      <c r="B9716" s="26">
        <v>41940</v>
      </c>
    </row>
    <row r="9717" spans="1:3">
      <c r="A9717" s="26" t="s">
        <v>12874</v>
      </c>
      <c r="B9717" s="26">
        <v>41940</v>
      </c>
    </row>
    <row r="9718" spans="1:3">
      <c r="A9718" s="26" t="s">
        <v>12875</v>
      </c>
      <c r="B9718" s="26">
        <v>41940</v>
      </c>
    </row>
    <row r="9719" spans="1:3">
      <c r="A9719" s="26" t="s">
        <v>12876</v>
      </c>
      <c r="B9719" s="26">
        <v>41940</v>
      </c>
    </row>
    <row r="9720" spans="1:3">
      <c r="A9720" s="26" t="s">
        <v>12877</v>
      </c>
      <c r="B9720" s="26">
        <v>41940</v>
      </c>
    </row>
    <row r="9721" spans="1:3">
      <c r="A9721" s="26" t="s">
        <v>12878</v>
      </c>
      <c r="B9721" s="26">
        <v>41940</v>
      </c>
    </row>
    <row r="9722" spans="1:3">
      <c r="A9722" s="26" t="s">
        <v>12879</v>
      </c>
      <c r="B9722" s="26">
        <v>41940</v>
      </c>
      <c r="C9722" s="26">
        <v>200</v>
      </c>
    </row>
    <row r="9723" spans="1:3">
      <c r="A9723" s="26" t="s">
        <v>12880</v>
      </c>
      <c r="B9723" s="26">
        <v>41940</v>
      </c>
    </row>
    <row r="9724" spans="1:3">
      <c r="A9724" s="26" t="s">
        <v>12881</v>
      </c>
      <c r="B9724" s="26">
        <v>41940</v>
      </c>
    </row>
    <row r="9725" spans="1:3">
      <c r="A9725" s="26" t="s">
        <v>12882</v>
      </c>
      <c r="B9725" s="26">
        <v>41940</v>
      </c>
    </row>
    <row r="9726" spans="1:3">
      <c r="A9726" s="26" t="s">
        <v>12883</v>
      </c>
      <c r="B9726" s="26">
        <v>41940</v>
      </c>
    </row>
    <row r="9727" spans="1:3">
      <c r="A9727" s="26" t="s">
        <v>12884</v>
      </c>
      <c r="B9727" s="26">
        <v>41940</v>
      </c>
    </row>
    <row r="9728" spans="1:3">
      <c r="A9728" s="26" t="s">
        <v>12885</v>
      </c>
      <c r="B9728" s="26">
        <v>41940</v>
      </c>
    </row>
    <row r="9729" spans="1:3">
      <c r="A9729" s="26" t="s">
        <v>12886</v>
      </c>
      <c r="B9729" s="26">
        <v>41940</v>
      </c>
    </row>
    <row r="9730" spans="1:3">
      <c r="A9730" s="26" t="s">
        <v>12887</v>
      </c>
      <c r="B9730" s="26">
        <v>41940</v>
      </c>
    </row>
    <row r="9731" spans="1:3">
      <c r="A9731" s="26" t="s">
        <v>12888</v>
      </c>
      <c r="B9731" s="26">
        <v>41940</v>
      </c>
    </row>
    <row r="9732" spans="1:3">
      <c r="A9732" s="26" t="s">
        <v>12889</v>
      </c>
      <c r="B9732" s="26">
        <v>41940</v>
      </c>
      <c r="C9732" s="26">
        <v>200</v>
      </c>
    </row>
    <row r="9733" spans="1:3">
      <c r="A9733" s="26" t="s">
        <v>12890</v>
      </c>
      <c r="B9733" s="26">
        <v>41940</v>
      </c>
    </row>
    <row r="9734" spans="1:3">
      <c r="A9734" s="26" t="s">
        <v>12891</v>
      </c>
      <c r="B9734" s="26">
        <v>41940</v>
      </c>
    </row>
    <row r="9735" spans="1:3">
      <c r="A9735" s="26" t="s">
        <v>12892</v>
      </c>
      <c r="B9735" s="26">
        <v>41940</v>
      </c>
    </row>
    <row r="9736" spans="1:3">
      <c r="A9736" s="26" t="s">
        <v>12893</v>
      </c>
      <c r="B9736" s="26">
        <v>41940</v>
      </c>
    </row>
    <row r="9737" spans="1:3">
      <c r="A9737" s="26" t="s">
        <v>12894</v>
      </c>
      <c r="B9737" s="26">
        <v>41940</v>
      </c>
    </row>
    <row r="9738" spans="1:3">
      <c r="A9738" s="26" t="s">
        <v>12895</v>
      </c>
      <c r="B9738" s="26">
        <v>41940</v>
      </c>
    </row>
    <row r="9739" spans="1:3">
      <c r="A9739" s="26" t="s">
        <v>12896</v>
      </c>
      <c r="B9739" s="26">
        <v>41940</v>
      </c>
    </row>
    <row r="9740" spans="1:3">
      <c r="A9740" s="26" t="s">
        <v>12897</v>
      </c>
      <c r="B9740" s="26">
        <v>41941</v>
      </c>
      <c r="C9740" s="26">
        <v>698</v>
      </c>
    </row>
    <row r="9741" spans="1:3">
      <c r="A9741" s="26" t="s">
        <v>12898</v>
      </c>
      <c r="B9741" s="26">
        <v>41941</v>
      </c>
    </row>
    <row r="9742" spans="1:3">
      <c r="A9742" s="26" t="s">
        <v>12899</v>
      </c>
      <c r="B9742" s="26">
        <v>41941</v>
      </c>
    </row>
    <row r="9743" spans="1:3">
      <c r="A9743" s="26" t="s">
        <v>12900</v>
      </c>
      <c r="B9743" s="26">
        <v>41941</v>
      </c>
    </row>
    <row r="9744" spans="1:3">
      <c r="A9744" s="26" t="s">
        <v>12901</v>
      </c>
      <c r="B9744" s="26">
        <v>41941</v>
      </c>
    </row>
    <row r="9745" spans="1:3">
      <c r="A9745" s="26" t="s">
        <v>12902</v>
      </c>
      <c r="B9745" s="26">
        <v>41941</v>
      </c>
    </row>
    <row r="9746" spans="1:3">
      <c r="A9746" s="26" t="s">
        <v>12903</v>
      </c>
      <c r="B9746" s="26">
        <v>41941</v>
      </c>
    </row>
    <row r="9747" spans="1:3">
      <c r="A9747" s="26" t="s">
        <v>12904</v>
      </c>
      <c r="B9747" s="26">
        <v>41941</v>
      </c>
    </row>
    <row r="9748" spans="1:3">
      <c r="A9748" s="26" t="s">
        <v>12905</v>
      </c>
      <c r="B9748" s="26">
        <v>41941</v>
      </c>
    </row>
    <row r="9749" spans="1:3">
      <c r="A9749" s="26" t="s">
        <v>12906</v>
      </c>
      <c r="B9749" s="26">
        <v>41941</v>
      </c>
    </row>
    <row r="9750" spans="1:3">
      <c r="A9750" s="26" t="s">
        <v>12907</v>
      </c>
      <c r="B9750" s="26">
        <v>41941</v>
      </c>
    </row>
    <row r="9751" spans="1:3">
      <c r="A9751" s="26" t="s">
        <v>12908</v>
      </c>
      <c r="B9751" s="26">
        <v>41941</v>
      </c>
      <c r="C9751" s="26">
        <v>699</v>
      </c>
    </row>
    <row r="9752" spans="1:3">
      <c r="A9752" s="26" t="s">
        <v>12909</v>
      </c>
      <c r="B9752" s="26">
        <v>41941</v>
      </c>
    </row>
    <row r="9753" spans="1:3">
      <c r="A9753" s="26" t="s">
        <v>12910</v>
      </c>
      <c r="B9753" s="26">
        <v>41941</v>
      </c>
    </row>
    <row r="9754" spans="1:3">
      <c r="A9754" s="26" t="s">
        <v>12911</v>
      </c>
      <c r="B9754" s="26">
        <v>41941</v>
      </c>
    </row>
    <row r="9755" spans="1:3">
      <c r="A9755" s="26" t="s">
        <v>12912</v>
      </c>
      <c r="B9755" s="26">
        <v>41941</v>
      </c>
    </row>
    <row r="9756" spans="1:3">
      <c r="A9756" s="26" t="s">
        <v>12913</v>
      </c>
      <c r="B9756" s="26">
        <v>41941</v>
      </c>
    </row>
    <row r="9757" spans="1:3">
      <c r="A9757" s="26" t="s">
        <v>12914</v>
      </c>
      <c r="B9757" s="26">
        <v>41941</v>
      </c>
    </row>
    <row r="9758" spans="1:3">
      <c r="A9758" s="26" t="s">
        <v>12915</v>
      </c>
      <c r="B9758" s="26">
        <v>41941</v>
      </c>
    </row>
    <row r="9759" spans="1:3">
      <c r="A9759" s="26" t="s">
        <v>12916</v>
      </c>
      <c r="B9759" s="26">
        <v>41941</v>
      </c>
    </row>
    <row r="9760" spans="1:3">
      <c r="A9760" s="26" t="s">
        <v>12917</v>
      </c>
      <c r="B9760" s="26">
        <v>41941</v>
      </c>
    </row>
    <row r="9761" spans="1:3">
      <c r="A9761" s="26" t="s">
        <v>12918</v>
      </c>
      <c r="B9761" s="26">
        <v>41941</v>
      </c>
    </row>
    <row r="9762" spans="1:3">
      <c r="A9762" s="26" t="s">
        <v>12919</v>
      </c>
      <c r="B9762" s="26">
        <v>41941</v>
      </c>
      <c r="C9762" s="26">
        <v>233</v>
      </c>
    </row>
    <row r="9763" spans="1:3">
      <c r="A9763" s="26" t="s">
        <v>12920</v>
      </c>
      <c r="B9763" s="26">
        <v>41941</v>
      </c>
    </row>
    <row r="9764" spans="1:3">
      <c r="A9764" s="26" t="s">
        <v>12921</v>
      </c>
      <c r="B9764" s="26">
        <v>41941</v>
      </c>
    </row>
    <row r="9765" spans="1:3">
      <c r="A9765" s="26" t="s">
        <v>12922</v>
      </c>
      <c r="B9765" s="26">
        <v>41941</v>
      </c>
    </row>
    <row r="9766" spans="1:3">
      <c r="A9766" s="26" t="s">
        <v>12923</v>
      </c>
      <c r="B9766" s="26">
        <v>41941</v>
      </c>
    </row>
    <row r="9767" spans="1:3">
      <c r="A9767" s="26" t="s">
        <v>12924</v>
      </c>
      <c r="B9767" s="26">
        <v>41941</v>
      </c>
    </row>
    <row r="9768" spans="1:3">
      <c r="A9768" s="26" t="s">
        <v>12925</v>
      </c>
      <c r="B9768" s="26">
        <v>41941</v>
      </c>
    </row>
    <row r="9769" spans="1:3">
      <c r="A9769" s="26" t="s">
        <v>12926</v>
      </c>
      <c r="B9769" s="26">
        <v>41941</v>
      </c>
    </row>
    <row r="9770" spans="1:3">
      <c r="A9770" s="26" t="s">
        <v>12927</v>
      </c>
      <c r="B9770" s="26">
        <v>41941</v>
      </c>
    </row>
    <row r="9771" spans="1:3">
      <c r="A9771" s="26" t="s">
        <v>12928</v>
      </c>
      <c r="B9771" s="26">
        <v>41941</v>
      </c>
    </row>
    <row r="9772" spans="1:3">
      <c r="A9772" s="26" t="s">
        <v>12929</v>
      </c>
      <c r="B9772" s="26">
        <v>41941</v>
      </c>
    </row>
    <row r="9773" spans="1:3">
      <c r="A9773" s="26" t="s">
        <v>12930</v>
      </c>
      <c r="B9773" s="26">
        <v>41941</v>
      </c>
      <c r="C9773" s="26">
        <v>298</v>
      </c>
    </row>
    <row r="9774" spans="1:3">
      <c r="A9774" s="26" t="s">
        <v>12931</v>
      </c>
      <c r="B9774" s="26">
        <v>41941</v>
      </c>
    </row>
    <row r="9775" spans="1:3">
      <c r="A9775" s="26" t="s">
        <v>12932</v>
      </c>
      <c r="B9775" s="26">
        <v>41941</v>
      </c>
    </row>
    <row r="9776" spans="1:3">
      <c r="A9776" s="26" t="s">
        <v>12933</v>
      </c>
      <c r="B9776" s="26">
        <v>41941</v>
      </c>
    </row>
    <row r="9777" spans="1:3">
      <c r="A9777" s="26" t="s">
        <v>12934</v>
      </c>
      <c r="B9777" s="26">
        <v>41941</v>
      </c>
    </row>
    <row r="9778" spans="1:3">
      <c r="A9778" s="26" t="s">
        <v>12935</v>
      </c>
      <c r="B9778" s="26">
        <v>41941</v>
      </c>
    </row>
    <row r="9779" spans="1:3">
      <c r="A9779" s="26" t="s">
        <v>12936</v>
      </c>
      <c r="B9779" s="26">
        <v>41941</v>
      </c>
    </row>
    <row r="9780" spans="1:3">
      <c r="A9780" s="26" t="s">
        <v>12937</v>
      </c>
      <c r="B9780" s="26">
        <v>41941</v>
      </c>
    </row>
    <row r="9781" spans="1:3">
      <c r="A9781" s="26" t="s">
        <v>12938</v>
      </c>
      <c r="B9781" s="26">
        <v>41941</v>
      </c>
    </row>
    <row r="9782" spans="1:3">
      <c r="A9782" s="26" t="s">
        <v>12939</v>
      </c>
      <c r="B9782" s="26">
        <v>41941</v>
      </c>
    </row>
    <row r="9783" spans="1:3">
      <c r="A9783" s="26" t="s">
        <v>12940</v>
      </c>
      <c r="B9783" s="26">
        <v>41941</v>
      </c>
    </row>
    <row r="9784" spans="1:3">
      <c r="A9784" s="26" t="s">
        <v>12941</v>
      </c>
      <c r="B9784" s="26">
        <v>41941</v>
      </c>
      <c r="C9784" s="26">
        <v>296</v>
      </c>
    </row>
    <row r="9785" spans="1:3">
      <c r="A9785" s="26" t="s">
        <v>12942</v>
      </c>
      <c r="B9785" s="26">
        <v>41941</v>
      </c>
    </row>
    <row r="9786" spans="1:3">
      <c r="A9786" s="26" t="s">
        <v>12943</v>
      </c>
      <c r="B9786" s="26">
        <v>41941</v>
      </c>
    </row>
    <row r="9787" spans="1:3">
      <c r="A9787" s="26" t="s">
        <v>12944</v>
      </c>
      <c r="B9787" s="26">
        <v>41941</v>
      </c>
    </row>
    <row r="9788" spans="1:3">
      <c r="A9788" s="26" t="s">
        <v>12945</v>
      </c>
      <c r="B9788" s="26">
        <v>41941</v>
      </c>
    </row>
    <row r="9789" spans="1:3">
      <c r="A9789" s="26" t="s">
        <v>12946</v>
      </c>
      <c r="B9789" s="26">
        <v>41941</v>
      </c>
    </row>
    <row r="9790" spans="1:3">
      <c r="A9790" s="26" t="s">
        <v>12947</v>
      </c>
      <c r="B9790" s="26">
        <v>41941</v>
      </c>
    </row>
    <row r="9791" spans="1:3">
      <c r="A9791" s="26" t="s">
        <v>12948</v>
      </c>
      <c r="B9791" s="26">
        <v>41941</v>
      </c>
    </row>
    <row r="9792" spans="1:3">
      <c r="A9792" s="26" t="s">
        <v>12949</v>
      </c>
      <c r="B9792" s="26">
        <v>41941</v>
      </c>
    </row>
    <row r="9793" spans="1:3">
      <c r="A9793" s="26" t="s">
        <v>12950</v>
      </c>
      <c r="B9793" s="26">
        <v>41941</v>
      </c>
    </row>
    <row r="9794" spans="1:3">
      <c r="A9794" s="26" t="s">
        <v>12951</v>
      </c>
      <c r="B9794" s="26">
        <v>41941</v>
      </c>
    </row>
    <row r="9795" spans="1:3">
      <c r="A9795" s="26" t="s">
        <v>12952</v>
      </c>
      <c r="B9795" s="26">
        <v>41941</v>
      </c>
      <c r="C9795" s="26">
        <v>800</v>
      </c>
    </row>
    <row r="9796" spans="1:3">
      <c r="A9796" s="26" t="s">
        <v>12953</v>
      </c>
      <c r="B9796" s="26">
        <v>41941</v>
      </c>
    </row>
    <row r="9797" spans="1:3">
      <c r="A9797" s="26" t="s">
        <v>12954</v>
      </c>
      <c r="B9797" s="26">
        <v>41941</v>
      </c>
    </row>
    <row r="9798" spans="1:3">
      <c r="A9798" s="26" t="s">
        <v>12955</v>
      </c>
      <c r="B9798" s="26">
        <v>41941</v>
      </c>
    </row>
    <row r="9799" spans="1:3">
      <c r="A9799" s="26" t="s">
        <v>12956</v>
      </c>
      <c r="B9799" s="26">
        <v>41941</v>
      </c>
    </row>
    <row r="9800" spans="1:3">
      <c r="A9800" s="26" t="s">
        <v>12957</v>
      </c>
      <c r="B9800" s="26">
        <v>41941</v>
      </c>
    </row>
    <row r="9801" spans="1:3">
      <c r="A9801" s="26" t="s">
        <v>12958</v>
      </c>
      <c r="B9801" s="26">
        <v>41941</v>
      </c>
    </row>
    <row r="9802" spans="1:3">
      <c r="A9802" s="26" t="s">
        <v>12959</v>
      </c>
      <c r="B9802" s="26">
        <v>41941</v>
      </c>
    </row>
    <row r="9803" spans="1:3">
      <c r="A9803" s="26" t="s">
        <v>12960</v>
      </c>
      <c r="B9803" s="26">
        <v>41941</v>
      </c>
    </row>
    <row r="9804" spans="1:3">
      <c r="A9804" s="26" t="s">
        <v>12961</v>
      </c>
      <c r="B9804" s="26">
        <v>41941</v>
      </c>
    </row>
    <row r="9805" spans="1:3">
      <c r="A9805" s="26" t="s">
        <v>12962</v>
      </c>
      <c r="B9805" s="26">
        <v>41941</v>
      </c>
    </row>
    <row r="9806" spans="1:3">
      <c r="A9806" s="26" t="s">
        <v>12963</v>
      </c>
      <c r="B9806" s="26">
        <v>41941</v>
      </c>
      <c r="C9806" s="26">
        <v>797</v>
      </c>
    </row>
    <row r="9807" spans="1:3">
      <c r="A9807" s="26" t="s">
        <v>12964</v>
      </c>
      <c r="B9807" s="26">
        <v>41941</v>
      </c>
    </row>
    <row r="9808" spans="1:3">
      <c r="A9808" s="26" t="s">
        <v>12965</v>
      </c>
      <c r="B9808" s="26">
        <v>41941</v>
      </c>
    </row>
    <row r="9809" spans="1:3">
      <c r="A9809" s="26" t="s">
        <v>12966</v>
      </c>
      <c r="B9809" s="26">
        <v>41941</v>
      </c>
    </row>
    <row r="9810" spans="1:3">
      <c r="A9810" s="26" t="s">
        <v>12967</v>
      </c>
      <c r="B9810" s="26">
        <v>41941</v>
      </c>
    </row>
    <row r="9811" spans="1:3">
      <c r="A9811" s="26" t="s">
        <v>12968</v>
      </c>
      <c r="B9811" s="26">
        <v>41941</v>
      </c>
    </row>
    <row r="9812" spans="1:3">
      <c r="A9812" s="26" t="s">
        <v>12969</v>
      </c>
      <c r="B9812" s="26">
        <v>41941</v>
      </c>
    </row>
    <row r="9813" spans="1:3">
      <c r="A9813" s="26" t="s">
        <v>12970</v>
      </c>
      <c r="B9813" s="26">
        <v>41941</v>
      </c>
    </row>
    <row r="9814" spans="1:3">
      <c r="A9814" s="26" t="s">
        <v>12971</v>
      </c>
      <c r="B9814" s="26">
        <v>41941</v>
      </c>
    </row>
    <row r="9815" spans="1:3">
      <c r="A9815" s="26" t="s">
        <v>12972</v>
      </c>
      <c r="B9815" s="26">
        <v>41941</v>
      </c>
    </row>
    <row r="9816" spans="1:3">
      <c r="A9816" s="26" t="s">
        <v>12973</v>
      </c>
      <c r="B9816" s="26">
        <v>41941</v>
      </c>
    </row>
    <row r="9817" spans="1:3">
      <c r="A9817" s="26" t="s">
        <v>12974</v>
      </c>
      <c r="B9817" s="26">
        <v>41941</v>
      </c>
      <c r="C9817" s="26">
        <v>800</v>
      </c>
    </row>
    <row r="9818" spans="1:3">
      <c r="A9818" s="26" t="s">
        <v>12975</v>
      </c>
      <c r="B9818" s="26">
        <v>41941</v>
      </c>
    </row>
    <row r="9819" spans="1:3">
      <c r="A9819" s="26" t="s">
        <v>12976</v>
      </c>
      <c r="B9819" s="26">
        <v>41941</v>
      </c>
    </row>
    <row r="9820" spans="1:3">
      <c r="A9820" s="26" t="s">
        <v>12977</v>
      </c>
      <c r="B9820" s="26">
        <v>41941</v>
      </c>
    </row>
    <row r="9821" spans="1:3">
      <c r="A9821" s="26" t="s">
        <v>12978</v>
      </c>
      <c r="B9821" s="26">
        <v>41941</v>
      </c>
    </row>
    <row r="9822" spans="1:3">
      <c r="A9822" s="26" t="s">
        <v>12979</v>
      </c>
      <c r="B9822" s="26">
        <v>41941</v>
      </c>
    </row>
    <row r="9823" spans="1:3">
      <c r="A9823" s="26" t="s">
        <v>12980</v>
      </c>
      <c r="B9823" s="26">
        <v>41941</v>
      </c>
    </row>
    <row r="9824" spans="1:3">
      <c r="A9824" s="26" t="s">
        <v>12981</v>
      </c>
      <c r="B9824" s="26">
        <v>41941</v>
      </c>
    </row>
    <row r="9825" spans="1:3">
      <c r="A9825" s="26" t="s">
        <v>12982</v>
      </c>
      <c r="B9825" s="26">
        <v>41941</v>
      </c>
    </row>
    <row r="9826" spans="1:3">
      <c r="A9826" s="26" t="s">
        <v>12983</v>
      </c>
      <c r="B9826" s="26">
        <v>41941</v>
      </c>
    </row>
    <row r="9827" spans="1:3">
      <c r="A9827" s="26" t="s">
        <v>12984</v>
      </c>
      <c r="B9827" s="26">
        <v>41941</v>
      </c>
    </row>
    <row r="9828" spans="1:3">
      <c r="A9828" s="26" t="s">
        <v>12985</v>
      </c>
      <c r="B9828" s="26">
        <v>41941</v>
      </c>
      <c r="C9828" s="26">
        <v>998</v>
      </c>
    </row>
    <row r="9829" spans="1:3">
      <c r="A9829" s="26" t="s">
        <v>12986</v>
      </c>
      <c r="B9829" s="26">
        <v>41941</v>
      </c>
    </row>
    <row r="9830" spans="1:3">
      <c r="A9830" s="26" t="s">
        <v>12987</v>
      </c>
      <c r="B9830" s="26">
        <v>41941</v>
      </c>
    </row>
    <row r="9831" spans="1:3">
      <c r="A9831" s="26" t="s">
        <v>12988</v>
      </c>
      <c r="B9831" s="26">
        <v>41941</v>
      </c>
    </row>
    <row r="9832" spans="1:3">
      <c r="A9832" s="26" t="s">
        <v>12989</v>
      </c>
      <c r="B9832" s="26">
        <v>41941</v>
      </c>
    </row>
    <row r="9833" spans="1:3">
      <c r="A9833" s="26" t="s">
        <v>12990</v>
      </c>
      <c r="B9833" s="26">
        <v>41941</v>
      </c>
    </row>
    <row r="9834" spans="1:3">
      <c r="A9834" s="26" t="s">
        <v>12991</v>
      </c>
      <c r="B9834" s="26">
        <v>41941</v>
      </c>
    </row>
    <row r="9835" spans="1:3">
      <c r="A9835" s="26" t="s">
        <v>12992</v>
      </c>
      <c r="B9835" s="26">
        <v>41941</v>
      </c>
    </row>
    <row r="9836" spans="1:3">
      <c r="A9836" s="26" t="s">
        <v>12993</v>
      </c>
      <c r="B9836" s="26">
        <v>41941</v>
      </c>
    </row>
    <row r="9837" spans="1:3">
      <c r="A9837" s="26" t="s">
        <v>12994</v>
      </c>
      <c r="B9837" s="26">
        <v>41941</v>
      </c>
    </row>
    <row r="9838" spans="1:3">
      <c r="A9838" s="26" t="s">
        <v>12995</v>
      </c>
      <c r="B9838" s="26">
        <v>41941</v>
      </c>
    </row>
    <row r="9839" spans="1:3">
      <c r="A9839" s="26" t="s">
        <v>12996</v>
      </c>
      <c r="B9839" s="26">
        <v>41941</v>
      </c>
      <c r="C9839" s="26">
        <v>999</v>
      </c>
    </row>
    <row r="9840" spans="1:3">
      <c r="A9840" s="26" t="s">
        <v>12997</v>
      </c>
      <c r="B9840" s="26">
        <v>41941</v>
      </c>
    </row>
    <row r="9841" spans="1:3">
      <c r="A9841" s="26" t="s">
        <v>12998</v>
      </c>
      <c r="B9841" s="26">
        <v>41941</v>
      </c>
    </row>
    <row r="9842" spans="1:3">
      <c r="A9842" s="26" t="s">
        <v>12999</v>
      </c>
      <c r="B9842" s="26">
        <v>41941</v>
      </c>
    </row>
    <row r="9843" spans="1:3">
      <c r="A9843" s="26" t="s">
        <v>13000</v>
      </c>
      <c r="B9843" s="26">
        <v>41941</v>
      </c>
    </row>
    <row r="9844" spans="1:3">
      <c r="A9844" s="26" t="s">
        <v>13001</v>
      </c>
      <c r="B9844" s="26">
        <v>41941</v>
      </c>
    </row>
    <row r="9845" spans="1:3">
      <c r="A9845" s="26" t="s">
        <v>13002</v>
      </c>
      <c r="B9845" s="26">
        <v>41941</v>
      </c>
    </row>
    <row r="9846" spans="1:3">
      <c r="A9846" s="26" t="s">
        <v>13003</v>
      </c>
      <c r="B9846" s="26">
        <v>41941</v>
      </c>
    </row>
    <row r="9847" spans="1:3">
      <c r="A9847" s="26" t="s">
        <v>13004</v>
      </c>
      <c r="B9847" s="26">
        <v>41941</v>
      </c>
    </row>
    <row r="9848" spans="1:3">
      <c r="A9848" s="26" t="s">
        <v>13005</v>
      </c>
      <c r="B9848" s="26">
        <v>41941</v>
      </c>
    </row>
    <row r="9849" spans="1:3">
      <c r="A9849" s="26" t="s">
        <v>13006</v>
      </c>
      <c r="B9849" s="26">
        <v>41941</v>
      </c>
    </row>
    <row r="9850" spans="1:3">
      <c r="A9850" s="26" t="s">
        <v>13007</v>
      </c>
      <c r="B9850" s="26">
        <v>41941</v>
      </c>
      <c r="C9850" s="26">
        <v>796</v>
      </c>
    </row>
    <row r="9851" spans="1:3">
      <c r="A9851" s="26" t="s">
        <v>13008</v>
      </c>
      <c r="B9851" s="26">
        <v>41941</v>
      </c>
    </row>
    <row r="9852" spans="1:3">
      <c r="A9852" s="26" t="s">
        <v>13009</v>
      </c>
      <c r="B9852" s="26">
        <v>41941</v>
      </c>
    </row>
    <row r="9853" spans="1:3">
      <c r="A9853" s="26" t="s">
        <v>13010</v>
      </c>
      <c r="B9853" s="26">
        <v>41941</v>
      </c>
    </row>
    <row r="9854" spans="1:3">
      <c r="A9854" s="26" t="s">
        <v>13011</v>
      </c>
      <c r="B9854" s="26">
        <v>41941</v>
      </c>
    </row>
    <row r="9855" spans="1:3">
      <c r="A9855" s="26" t="s">
        <v>13012</v>
      </c>
      <c r="B9855" s="26">
        <v>41941</v>
      </c>
    </row>
    <row r="9856" spans="1:3">
      <c r="A9856" s="26" t="s">
        <v>13013</v>
      </c>
      <c r="B9856" s="26">
        <v>41941</v>
      </c>
    </row>
    <row r="9857" spans="1:3">
      <c r="A9857" s="26" t="s">
        <v>13014</v>
      </c>
      <c r="B9857" s="26">
        <v>41941</v>
      </c>
    </row>
    <row r="9858" spans="1:3">
      <c r="A9858" s="26" t="s">
        <v>13015</v>
      </c>
      <c r="B9858" s="26">
        <v>41941</v>
      </c>
    </row>
    <row r="9859" spans="1:3">
      <c r="A9859" s="26" t="s">
        <v>13016</v>
      </c>
      <c r="B9859" s="26">
        <v>41941</v>
      </c>
    </row>
    <row r="9860" spans="1:3">
      <c r="A9860" s="26" t="s">
        <v>13017</v>
      </c>
      <c r="B9860" s="26">
        <v>41941</v>
      </c>
    </row>
    <row r="9861" spans="1:3">
      <c r="A9861" s="26" t="s">
        <v>13018</v>
      </c>
      <c r="B9861" s="26">
        <v>41941</v>
      </c>
      <c r="C9861" s="26">
        <v>199</v>
      </c>
    </row>
    <row r="9862" spans="1:3">
      <c r="A9862" s="26" t="s">
        <v>13019</v>
      </c>
      <c r="B9862" s="26">
        <v>41941</v>
      </c>
    </row>
    <row r="9863" spans="1:3">
      <c r="A9863" s="26" t="s">
        <v>13020</v>
      </c>
      <c r="B9863" s="26">
        <v>41941</v>
      </c>
    </row>
    <row r="9864" spans="1:3">
      <c r="A9864" s="26" t="s">
        <v>13021</v>
      </c>
      <c r="B9864" s="26">
        <v>41941</v>
      </c>
    </row>
    <row r="9865" spans="1:3">
      <c r="A9865" s="26" t="s">
        <v>13022</v>
      </c>
      <c r="B9865" s="26">
        <v>41941</v>
      </c>
    </row>
    <row r="9866" spans="1:3">
      <c r="A9866" s="26" t="s">
        <v>13023</v>
      </c>
      <c r="B9866" s="26">
        <v>41941</v>
      </c>
    </row>
    <row r="9867" spans="1:3">
      <c r="A9867" s="26" t="s">
        <v>13024</v>
      </c>
      <c r="B9867" s="26">
        <v>41941</v>
      </c>
    </row>
    <row r="9868" spans="1:3">
      <c r="A9868" s="26" t="s">
        <v>13025</v>
      </c>
      <c r="B9868" s="26">
        <v>41941</v>
      </c>
    </row>
    <row r="9869" spans="1:3">
      <c r="A9869" s="26" t="s">
        <v>13026</v>
      </c>
      <c r="B9869" s="26">
        <v>41941</v>
      </c>
    </row>
    <row r="9870" spans="1:3">
      <c r="A9870" s="26" t="s">
        <v>13027</v>
      </c>
      <c r="B9870" s="26">
        <v>41941</v>
      </c>
    </row>
    <row r="9871" spans="1:3">
      <c r="A9871" s="26" t="s">
        <v>13028</v>
      </c>
      <c r="B9871" s="26">
        <v>41941</v>
      </c>
    </row>
    <row r="9872" spans="1:3">
      <c r="A9872" s="26" t="s">
        <v>13029</v>
      </c>
      <c r="B9872" s="26">
        <v>41941</v>
      </c>
      <c r="C9872" s="26">
        <v>400</v>
      </c>
    </row>
    <row r="9873" spans="1:3">
      <c r="A9873" s="26" t="s">
        <v>13030</v>
      </c>
      <c r="B9873" s="26">
        <v>41941</v>
      </c>
    </row>
    <row r="9874" spans="1:3">
      <c r="A9874" s="26" t="s">
        <v>13031</v>
      </c>
      <c r="B9874" s="26">
        <v>41941</v>
      </c>
    </row>
    <row r="9875" spans="1:3">
      <c r="A9875" s="26" t="s">
        <v>13032</v>
      </c>
      <c r="B9875" s="26">
        <v>41941</v>
      </c>
    </row>
    <row r="9876" spans="1:3">
      <c r="A9876" s="26" t="s">
        <v>13033</v>
      </c>
      <c r="B9876" s="26">
        <v>41941</v>
      </c>
    </row>
    <row r="9877" spans="1:3">
      <c r="A9877" s="26" t="s">
        <v>13034</v>
      </c>
      <c r="B9877" s="26">
        <v>41941</v>
      </c>
    </row>
    <row r="9878" spans="1:3">
      <c r="A9878" s="26" t="s">
        <v>13035</v>
      </c>
      <c r="B9878" s="26">
        <v>41941</v>
      </c>
    </row>
    <row r="9879" spans="1:3">
      <c r="A9879" s="26" t="s">
        <v>13036</v>
      </c>
      <c r="B9879" s="26">
        <v>41941</v>
      </c>
    </row>
    <row r="9880" spans="1:3">
      <c r="A9880" s="26" t="s">
        <v>13037</v>
      </c>
      <c r="B9880" s="26">
        <v>41941</v>
      </c>
    </row>
    <row r="9881" spans="1:3">
      <c r="A9881" s="26" t="s">
        <v>13038</v>
      </c>
      <c r="B9881" s="26">
        <v>41941</v>
      </c>
    </row>
    <row r="9882" spans="1:3">
      <c r="A9882" s="26" t="s">
        <v>13039</v>
      </c>
      <c r="B9882" s="26">
        <v>41941</v>
      </c>
    </row>
    <row r="9883" spans="1:3">
      <c r="A9883" s="26" t="s">
        <v>13040</v>
      </c>
      <c r="B9883" s="26">
        <v>41941</v>
      </c>
      <c r="C9883" s="26">
        <v>200</v>
      </c>
    </row>
    <row r="9884" spans="1:3">
      <c r="A9884" s="26" t="s">
        <v>13041</v>
      </c>
      <c r="B9884" s="26">
        <v>41941</v>
      </c>
    </row>
    <row r="9885" spans="1:3">
      <c r="A9885" s="26" t="s">
        <v>13042</v>
      </c>
      <c r="B9885" s="26">
        <v>41941</v>
      </c>
    </row>
    <row r="9886" spans="1:3">
      <c r="A9886" s="26" t="s">
        <v>13043</v>
      </c>
      <c r="B9886" s="26">
        <v>41941</v>
      </c>
    </row>
    <row r="9887" spans="1:3">
      <c r="A9887" s="26" t="s">
        <v>13044</v>
      </c>
      <c r="B9887" s="26">
        <v>41941</v>
      </c>
    </row>
    <row r="9888" spans="1:3">
      <c r="A9888" s="26" t="s">
        <v>13045</v>
      </c>
      <c r="B9888" s="26">
        <v>41941</v>
      </c>
    </row>
    <row r="9889" spans="1:3">
      <c r="A9889" s="26" t="s">
        <v>13046</v>
      </c>
      <c r="B9889" s="26">
        <v>41941</v>
      </c>
    </row>
    <row r="9890" spans="1:3">
      <c r="A9890" s="26" t="s">
        <v>13047</v>
      </c>
      <c r="B9890" s="26">
        <v>41941</v>
      </c>
    </row>
    <row r="9891" spans="1:3">
      <c r="A9891" s="26" t="s">
        <v>13048</v>
      </c>
      <c r="B9891" s="26">
        <v>41941</v>
      </c>
    </row>
    <row r="9892" spans="1:3">
      <c r="A9892" s="26" t="s">
        <v>13049</v>
      </c>
      <c r="B9892" s="26">
        <v>41941</v>
      </c>
    </row>
    <row r="9893" spans="1:3">
      <c r="A9893" s="26" t="s">
        <v>13050</v>
      </c>
      <c r="B9893" s="26">
        <v>41941</v>
      </c>
    </row>
    <row r="9894" spans="1:3">
      <c r="A9894" s="26" t="s">
        <v>13051</v>
      </c>
      <c r="B9894" s="26">
        <v>41941</v>
      </c>
      <c r="C9894" s="26">
        <v>800</v>
      </c>
    </row>
    <row r="9895" spans="1:3">
      <c r="A9895" s="26" t="s">
        <v>13052</v>
      </c>
      <c r="B9895" s="26">
        <v>41941</v>
      </c>
    </row>
    <row r="9896" spans="1:3">
      <c r="A9896" s="26" t="s">
        <v>13053</v>
      </c>
      <c r="B9896" s="26">
        <v>41941</v>
      </c>
    </row>
    <row r="9897" spans="1:3">
      <c r="A9897" s="26" t="s">
        <v>13054</v>
      </c>
      <c r="B9897" s="26">
        <v>41941</v>
      </c>
    </row>
    <row r="9898" spans="1:3">
      <c r="A9898" s="26" t="s">
        <v>13055</v>
      </c>
      <c r="B9898" s="26">
        <v>41941</v>
      </c>
    </row>
    <row r="9899" spans="1:3">
      <c r="A9899" s="26" t="s">
        <v>13056</v>
      </c>
      <c r="B9899" s="26">
        <v>41941</v>
      </c>
    </row>
    <row r="9900" spans="1:3">
      <c r="A9900" s="26" t="s">
        <v>13057</v>
      </c>
      <c r="B9900" s="26">
        <v>41941</v>
      </c>
    </row>
    <row r="9901" spans="1:3">
      <c r="A9901" s="26" t="s">
        <v>13058</v>
      </c>
      <c r="B9901" s="26">
        <v>41941</v>
      </c>
    </row>
    <row r="9902" spans="1:3">
      <c r="A9902" s="26" t="s">
        <v>13059</v>
      </c>
      <c r="B9902" s="26">
        <v>41941</v>
      </c>
    </row>
    <row r="9903" spans="1:3">
      <c r="A9903" s="26" t="s">
        <v>13060</v>
      </c>
      <c r="B9903" s="26">
        <v>41941</v>
      </c>
    </row>
    <row r="9904" spans="1:3">
      <c r="A9904" s="26" t="s">
        <v>13061</v>
      </c>
      <c r="B9904" s="26">
        <v>41941</v>
      </c>
    </row>
    <row r="9905" spans="1:3">
      <c r="A9905" s="26" t="s">
        <v>13062</v>
      </c>
      <c r="B9905" s="26">
        <v>41941</v>
      </c>
      <c r="C9905" s="26">
        <v>799</v>
      </c>
    </row>
    <row r="9906" spans="1:3">
      <c r="A9906" s="26" t="s">
        <v>13063</v>
      </c>
      <c r="B9906" s="26">
        <v>41941</v>
      </c>
    </row>
    <row r="9907" spans="1:3">
      <c r="A9907" s="26" t="s">
        <v>13064</v>
      </c>
      <c r="B9907" s="26">
        <v>41941</v>
      </c>
    </row>
    <row r="9908" spans="1:3">
      <c r="A9908" s="26" t="s">
        <v>13065</v>
      </c>
      <c r="B9908" s="26">
        <v>41941</v>
      </c>
    </row>
    <row r="9909" spans="1:3">
      <c r="A9909" s="26" t="s">
        <v>13066</v>
      </c>
      <c r="B9909" s="26">
        <v>41941</v>
      </c>
    </row>
    <row r="9910" spans="1:3">
      <c r="A9910" s="26" t="s">
        <v>13067</v>
      </c>
      <c r="B9910" s="26">
        <v>41941</v>
      </c>
    </row>
    <row r="9911" spans="1:3">
      <c r="A9911" s="26" t="s">
        <v>13068</v>
      </c>
      <c r="B9911" s="26">
        <v>41941</v>
      </c>
    </row>
    <row r="9912" spans="1:3">
      <c r="A9912" s="26" t="s">
        <v>13069</v>
      </c>
      <c r="B9912" s="26">
        <v>41941</v>
      </c>
    </row>
    <row r="9913" spans="1:3">
      <c r="A9913" s="26" t="s">
        <v>13070</v>
      </c>
      <c r="B9913" s="26">
        <v>41941</v>
      </c>
    </row>
    <row r="9914" spans="1:3">
      <c r="A9914" s="26" t="s">
        <v>13071</v>
      </c>
      <c r="B9914" s="26">
        <v>41941</v>
      </c>
    </row>
    <row r="9915" spans="1:3">
      <c r="A9915" s="26" t="s">
        <v>13072</v>
      </c>
      <c r="B9915" s="26">
        <v>41941</v>
      </c>
    </row>
    <row r="9916" spans="1:3">
      <c r="A9916" s="26" t="s">
        <v>13073</v>
      </c>
      <c r="B9916" s="26">
        <v>41941</v>
      </c>
      <c r="C9916" s="26">
        <v>798</v>
      </c>
    </row>
    <row r="9917" spans="1:3">
      <c r="A9917" s="26" t="s">
        <v>13074</v>
      </c>
      <c r="B9917" s="26">
        <v>41941</v>
      </c>
    </row>
    <row r="9918" spans="1:3">
      <c r="A9918" s="26" t="s">
        <v>13075</v>
      </c>
      <c r="B9918" s="26">
        <v>41941</v>
      </c>
    </row>
    <row r="9919" spans="1:3">
      <c r="A9919" s="26" t="s">
        <v>13076</v>
      </c>
      <c r="B9919" s="26">
        <v>41941</v>
      </c>
    </row>
    <row r="9920" spans="1:3">
      <c r="A9920" s="26" t="s">
        <v>13077</v>
      </c>
      <c r="B9920" s="26">
        <v>41941</v>
      </c>
    </row>
    <row r="9921" spans="1:3">
      <c r="A9921" s="26" t="s">
        <v>13078</v>
      </c>
      <c r="B9921" s="26">
        <v>41941</v>
      </c>
    </row>
    <row r="9922" spans="1:3">
      <c r="A9922" s="26" t="s">
        <v>13079</v>
      </c>
      <c r="B9922" s="26">
        <v>41941</v>
      </c>
    </row>
    <row r="9923" spans="1:3">
      <c r="A9923" s="26" t="s">
        <v>13080</v>
      </c>
      <c r="B9923" s="26">
        <v>41941</v>
      </c>
    </row>
    <row r="9924" spans="1:3">
      <c r="A9924" s="26" t="s">
        <v>13081</v>
      </c>
      <c r="B9924" s="26">
        <v>41941</v>
      </c>
    </row>
    <row r="9925" spans="1:3">
      <c r="A9925" s="26" t="s">
        <v>13082</v>
      </c>
      <c r="B9925" s="26">
        <v>41941</v>
      </c>
    </row>
    <row r="9926" spans="1:3">
      <c r="A9926" s="26" t="s">
        <v>13083</v>
      </c>
      <c r="B9926" s="26">
        <v>41941</v>
      </c>
    </row>
    <row r="9927" spans="1:3">
      <c r="A9927" s="26" t="s">
        <v>13084</v>
      </c>
      <c r="B9927" s="26">
        <v>41941</v>
      </c>
      <c r="C9927" s="26">
        <v>799</v>
      </c>
    </row>
    <row r="9928" spans="1:3">
      <c r="A9928" s="26" t="s">
        <v>13085</v>
      </c>
      <c r="B9928" s="26">
        <v>41941</v>
      </c>
    </row>
    <row r="9929" spans="1:3">
      <c r="A9929" s="26" t="s">
        <v>13086</v>
      </c>
      <c r="B9929" s="26">
        <v>41941</v>
      </c>
    </row>
    <row r="9930" spans="1:3">
      <c r="A9930" s="26" t="s">
        <v>13087</v>
      </c>
      <c r="B9930" s="26">
        <v>41941</v>
      </c>
    </row>
    <row r="9931" spans="1:3">
      <c r="A9931" s="26" t="s">
        <v>13088</v>
      </c>
      <c r="B9931" s="26">
        <v>41941</v>
      </c>
    </row>
    <row r="9932" spans="1:3">
      <c r="A9932" s="26" t="s">
        <v>13089</v>
      </c>
      <c r="B9932" s="26">
        <v>41941</v>
      </c>
    </row>
    <row r="9933" spans="1:3">
      <c r="A9933" s="26" t="s">
        <v>13090</v>
      </c>
      <c r="B9933" s="26">
        <v>41941</v>
      </c>
    </row>
    <row r="9934" spans="1:3">
      <c r="A9934" s="26" t="s">
        <v>13091</v>
      </c>
      <c r="B9934" s="26">
        <v>41941</v>
      </c>
    </row>
    <row r="9935" spans="1:3">
      <c r="A9935" s="26" t="s">
        <v>13092</v>
      </c>
      <c r="B9935" s="26">
        <v>41941</v>
      </c>
    </row>
    <row r="9936" spans="1:3">
      <c r="A9936" s="26" t="s">
        <v>13093</v>
      </c>
      <c r="B9936" s="26">
        <v>41941</v>
      </c>
    </row>
    <row r="9937" spans="1:3">
      <c r="A9937" s="26" t="s">
        <v>13094</v>
      </c>
      <c r="B9937" s="26">
        <v>41941</v>
      </c>
    </row>
    <row r="9938" spans="1:3">
      <c r="A9938" s="26" t="s">
        <v>13095</v>
      </c>
      <c r="B9938" s="26">
        <v>41941</v>
      </c>
      <c r="C9938" s="26">
        <v>600</v>
      </c>
    </row>
    <row r="9939" spans="1:3">
      <c r="A9939" s="26" t="s">
        <v>13096</v>
      </c>
      <c r="B9939" s="26">
        <v>41941</v>
      </c>
    </row>
    <row r="9940" spans="1:3">
      <c r="A9940" s="26" t="s">
        <v>13097</v>
      </c>
      <c r="B9940" s="26">
        <v>41941</v>
      </c>
    </row>
    <row r="9941" spans="1:3">
      <c r="A9941" s="26" t="s">
        <v>13098</v>
      </c>
      <c r="B9941" s="26">
        <v>41941</v>
      </c>
    </row>
    <row r="9942" spans="1:3">
      <c r="A9942" s="26" t="s">
        <v>13099</v>
      </c>
      <c r="B9942" s="26">
        <v>41941</v>
      </c>
    </row>
    <row r="9943" spans="1:3">
      <c r="A9943" s="26" t="s">
        <v>13100</v>
      </c>
      <c r="B9943" s="26">
        <v>41941</v>
      </c>
    </row>
    <row r="9944" spans="1:3">
      <c r="A9944" s="26" t="s">
        <v>13101</v>
      </c>
      <c r="B9944" s="26">
        <v>41941</v>
      </c>
    </row>
    <row r="9945" spans="1:3">
      <c r="A9945" s="26" t="s">
        <v>13102</v>
      </c>
      <c r="B9945" s="26">
        <v>41941</v>
      </c>
    </row>
    <row r="9946" spans="1:3">
      <c r="A9946" s="26" t="s">
        <v>13103</v>
      </c>
      <c r="B9946" s="26">
        <v>41941</v>
      </c>
    </row>
    <row r="9947" spans="1:3">
      <c r="A9947" s="26" t="s">
        <v>13104</v>
      </c>
      <c r="B9947" s="26">
        <v>41941</v>
      </c>
    </row>
    <row r="9948" spans="1:3">
      <c r="A9948" s="26" t="s">
        <v>13105</v>
      </c>
      <c r="B9948" s="26">
        <v>41941</v>
      </c>
    </row>
    <row r="9949" spans="1:3">
      <c r="A9949" s="26" t="s">
        <v>13106</v>
      </c>
      <c r="B9949" s="26">
        <v>41941</v>
      </c>
      <c r="C9949" s="26">
        <v>598</v>
      </c>
    </row>
    <row r="9950" spans="1:3">
      <c r="A9950" s="26" t="s">
        <v>13107</v>
      </c>
      <c r="B9950" s="26">
        <v>41941</v>
      </c>
    </row>
    <row r="9951" spans="1:3">
      <c r="A9951" s="26" t="s">
        <v>13108</v>
      </c>
      <c r="B9951" s="26">
        <v>41941</v>
      </c>
    </row>
    <row r="9952" spans="1:3">
      <c r="A9952" s="26" t="s">
        <v>13109</v>
      </c>
      <c r="B9952" s="26">
        <v>41941</v>
      </c>
    </row>
    <row r="9953" spans="1:3">
      <c r="A9953" s="26" t="s">
        <v>13110</v>
      </c>
      <c r="B9953" s="26">
        <v>41941</v>
      </c>
    </row>
    <row r="9954" spans="1:3">
      <c r="A9954" s="26" t="s">
        <v>13111</v>
      </c>
      <c r="B9954" s="26">
        <v>41941</v>
      </c>
    </row>
    <row r="9955" spans="1:3">
      <c r="A9955" s="26" t="s">
        <v>13112</v>
      </c>
      <c r="B9955" s="26">
        <v>41941</v>
      </c>
    </row>
    <row r="9956" spans="1:3">
      <c r="A9956" s="26" t="s">
        <v>13113</v>
      </c>
      <c r="B9956" s="26">
        <v>41941</v>
      </c>
    </row>
    <row r="9957" spans="1:3">
      <c r="A9957" s="26" t="s">
        <v>13114</v>
      </c>
      <c r="B9957" s="26">
        <v>41941</v>
      </c>
    </row>
    <row r="9958" spans="1:3">
      <c r="A9958" s="26" t="s">
        <v>13115</v>
      </c>
      <c r="B9958" s="26">
        <v>41941</v>
      </c>
    </row>
    <row r="9959" spans="1:3">
      <c r="A9959" s="26" t="s">
        <v>13116</v>
      </c>
      <c r="B9959" s="26">
        <v>41941</v>
      </c>
    </row>
    <row r="9960" spans="1:3">
      <c r="A9960" s="26" t="s">
        <v>13117</v>
      </c>
      <c r="B9960" s="26">
        <v>41941</v>
      </c>
      <c r="C9960" s="26">
        <v>590</v>
      </c>
    </row>
    <row r="9961" spans="1:3">
      <c r="A9961" s="26" t="s">
        <v>13118</v>
      </c>
      <c r="B9961" s="26">
        <v>41941</v>
      </c>
    </row>
    <row r="9962" spans="1:3">
      <c r="A9962" s="26" t="s">
        <v>13119</v>
      </c>
      <c r="B9962" s="26">
        <v>41941</v>
      </c>
    </row>
    <row r="9963" spans="1:3">
      <c r="A9963" s="26" t="s">
        <v>13120</v>
      </c>
      <c r="B9963" s="26">
        <v>41941</v>
      </c>
    </row>
    <row r="9964" spans="1:3">
      <c r="A9964" s="26" t="s">
        <v>13121</v>
      </c>
      <c r="B9964" s="26">
        <v>41941</v>
      </c>
    </row>
    <row r="9965" spans="1:3">
      <c r="A9965" s="26" t="s">
        <v>13122</v>
      </c>
      <c r="B9965" s="26">
        <v>41941</v>
      </c>
    </row>
    <row r="9966" spans="1:3">
      <c r="A9966" s="26" t="s">
        <v>13123</v>
      </c>
      <c r="B9966" s="26">
        <v>41941</v>
      </c>
    </row>
    <row r="9967" spans="1:3">
      <c r="A9967" s="26" t="s">
        <v>13124</v>
      </c>
      <c r="B9967" s="26">
        <v>41941</v>
      </c>
    </row>
    <row r="9968" spans="1:3">
      <c r="A9968" s="26" t="s">
        <v>13125</v>
      </c>
      <c r="B9968" s="26">
        <v>41941</v>
      </c>
    </row>
    <row r="9969" spans="1:3">
      <c r="A9969" s="26" t="s">
        <v>13126</v>
      </c>
      <c r="B9969" s="26">
        <v>41941</v>
      </c>
    </row>
    <row r="9970" spans="1:3">
      <c r="A9970" s="26" t="s">
        <v>13127</v>
      </c>
      <c r="B9970" s="26">
        <v>41941</v>
      </c>
    </row>
    <row r="9971" spans="1:3">
      <c r="A9971" s="26" t="s">
        <v>13128</v>
      </c>
      <c r="B9971" s="26">
        <v>41941</v>
      </c>
      <c r="C9971" s="26">
        <v>594</v>
      </c>
    </row>
    <row r="9972" spans="1:3">
      <c r="A9972" s="26" t="s">
        <v>13129</v>
      </c>
      <c r="B9972" s="26">
        <v>41941</v>
      </c>
    </row>
    <row r="9973" spans="1:3">
      <c r="A9973" s="26" t="s">
        <v>13130</v>
      </c>
      <c r="B9973" s="26">
        <v>41941</v>
      </c>
    </row>
    <row r="9974" spans="1:3">
      <c r="A9974" s="26" t="s">
        <v>13131</v>
      </c>
      <c r="B9974" s="26">
        <v>41941</v>
      </c>
    </row>
    <row r="9975" spans="1:3">
      <c r="A9975" s="26" t="s">
        <v>13132</v>
      </c>
      <c r="B9975" s="26">
        <v>41941</v>
      </c>
    </row>
    <row r="9976" spans="1:3">
      <c r="A9976" s="26" t="s">
        <v>13133</v>
      </c>
      <c r="B9976" s="26">
        <v>41941</v>
      </c>
    </row>
    <row r="9977" spans="1:3">
      <c r="A9977" s="26" t="s">
        <v>13134</v>
      </c>
      <c r="B9977" s="26">
        <v>41941</v>
      </c>
    </row>
    <row r="9978" spans="1:3">
      <c r="A9978" s="26" t="s">
        <v>13135</v>
      </c>
      <c r="B9978" s="26">
        <v>41941</v>
      </c>
    </row>
    <row r="9979" spans="1:3">
      <c r="A9979" s="26" t="s">
        <v>13136</v>
      </c>
      <c r="B9979" s="26">
        <v>41941</v>
      </c>
    </row>
    <row r="9980" spans="1:3">
      <c r="A9980" s="26" t="s">
        <v>13137</v>
      </c>
      <c r="B9980" s="26">
        <v>41941</v>
      </c>
    </row>
    <row r="9981" spans="1:3">
      <c r="A9981" s="26" t="s">
        <v>13138</v>
      </c>
      <c r="B9981" s="26">
        <v>41941</v>
      </c>
    </row>
    <row r="9982" spans="1:3">
      <c r="A9982" s="26" t="s">
        <v>13139</v>
      </c>
      <c r="B9982" s="26">
        <v>41941</v>
      </c>
      <c r="C9982" s="26">
        <v>593</v>
      </c>
    </row>
    <row r="9983" spans="1:3">
      <c r="A9983" s="26" t="s">
        <v>13140</v>
      </c>
      <c r="B9983" s="26">
        <v>41941</v>
      </c>
    </row>
    <row r="9984" spans="1:3">
      <c r="A9984" s="26" t="s">
        <v>13141</v>
      </c>
      <c r="B9984" s="26">
        <v>41941</v>
      </c>
    </row>
    <row r="9985" spans="1:3">
      <c r="A9985" s="26" t="s">
        <v>13142</v>
      </c>
      <c r="B9985" s="26">
        <v>41941</v>
      </c>
    </row>
    <row r="9986" spans="1:3">
      <c r="A9986" s="26" t="s">
        <v>13143</v>
      </c>
      <c r="B9986" s="26">
        <v>41941</v>
      </c>
    </row>
    <row r="9987" spans="1:3">
      <c r="A9987" s="26" t="s">
        <v>13144</v>
      </c>
      <c r="B9987" s="26">
        <v>41941</v>
      </c>
    </row>
    <row r="9988" spans="1:3">
      <c r="A9988" s="26" t="s">
        <v>13145</v>
      </c>
      <c r="B9988" s="26">
        <v>41941</v>
      </c>
    </row>
    <row r="9989" spans="1:3">
      <c r="A9989" s="26" t="s">
        <v>13146</v>
      </c>
      <c r="B9989" s="26">
        <v>41941</v>
      </c>
    </row>
    <row r="9990" spans="1:3">
      <c r="A9990" s="26" t="s">
        <v>13147</v>
      </c>
      <c r="B9990" s="26">
        <v>41941</v>
      </c>
    </row>
    <row r="9991" spans="1:3">
      <c r="A9991" s="26" t="s">
        <v>13148</v>
      </c>
      <c r="B9991" s="26">
        <v>41941</v>
      </c>
    </row>
    <row r="9992" spans="1:3">
      <c r="A9992" s="26" t="s">
        <v>13149</v>
      </c>
      <c r="B9992" s="26">
        <v>41941</v>
      </c>
    </row>
    <row r="9993" spans="1:3">
      <c r="A9993" s="26" t="s">
        <v>13150</v>
      </c>
      <c r="B9993" s="26">
        <v>41941</v>
      </c>
      <c r="C9993" s="26">
        <v>400</v>
      </c>
    </row>
    <row r="9994" spans="1:3">
      <c r="A9994" s="26" t="s">
        <v>13151</v>
      </c>
      <c r="B9994" s="26">
        <v>41941</v>
      </c>
    </row>
    <row r="9995" spans="1:3">
      <c r="A9995" s="26" t="s">
        <v>13152</v>
      </c>
      <c r="B9995" s="26">
        <v>41941</v>
      </c>
    </row>
    <row r="9996" spans="1:3">
      <c r="A9996" s="26" t="s">
        <v>13153</v>
      </c>
      <c r="B9996" s="26">
        <v>41941</v>
      </c>
    </row>
    <row r="9997" spans="1:3">
      <c r="A9997" s="26" t="s">
        <v>13154</v>
      </c>
      <c r="B9997" s="26">
        <v>41941</v>
      </c>
    </row>
    <row r="9998" spans="1:3">
      <c r="A9998" s="26" t="s">
        <v>13155</v>
      </c>
      <c r="B9998" s="26">
        <v>41941</v>
      </c>
    </row>
    <row r="9999" spans="1:3">
      <c r="A9999" s="26" t="s">
        <v>13156</v>
      </c>
      <c r="B9999" s="26">
        <v>41941</v>
      </c>
    </row>
    <row r="10000" spans="1:3">
      <c r="A10000" s="26" t="s">
        <v>13157</v>
      </c>
      <c r="B10000" s="26">
        <v>41941</v>
      </c>
    </row>
    <row r="10001" spans="1:3">
      <c r="A10001" s="26" t="s">
        <v>13158</v>
      </c>
      <c r="B10001" s="26">
        <v>41941</v>
      </c>
    </row>
    <row r="10002" spans="1:3">
      <c r="A10002" s="26" t="s">
        <v>13159</v>
      </c>
      <c r="B10002" s="26">
        <v>41941</v>
      </c>
    </row>
    <row r="10003" spans="1:3">
      <c r="A10003" s="26" t="s">
        <v>13160</v>
      </c>
      <c r="B10003" s="26">
        <v>41941</v>
      </c>
    </row>
    <row r="10004" spans="1:3">
      <c r="A10004" s="26" t="s">
        <v>13161</v>
      </c>
      <c r="B10004" s="26">
        <v>41941</v>
      </c>
      <c r="C10004" s="26">
        <v>400</v>
      </c>
    </row>
    <row r="10005" spans="1:3">
      <c r="A10005" s="26" t="s">
        <v>13162</v>
      </c>
      <c r="B10005" s="26">
        <v>41941</v>
      </c>
    </row>
    <row r="10006" spans="1:3">
      <c r="A10006" s="26" t="s">
        <v>13163</v>
      </c>
      <c r="B10006" s="26">
        <v>41941</v>
      </c>
    </row>
    <row r="10007" spans="1:3">
      <c r="A10007" s="26" t="s">
        <v>13164</v>
      </c>
      <c r="B10007" s="26">
        <v>41941</v>
      </c>
    </row>
    <row r="10008" spans="1:3">
      <c r="A10008" s="26" t="s">
        <v>13165</v>
      </c>
      <c r="B10008" s="26">
        <v>41941</v>
      </c>
    </row>
    <row r="10009" spans="1:3">
      <c r="A10009" s="26" t="s">
        <v>13166</v>
      </c>
      <c r="B10009" s="26">
        <v>41941</v>
      </c>
    </row>
    <row r="10010" spans="1:3">
      <c r="A10010" s="26" t="s">
        <v>13167</v>
      </c>
      <c r="B10010" s="26">
        <v>41941</v>
      </c>
    </row>
    <row r="10011" spans="1:3">
      <c r="A10011" s="26" t="s">
        <v>13168</v>
      </c>
      <c r="B10011" s="26">
        <v>41941</v>
      </c>
    </row>
    <row r="10012" spans="1:3">
      <c r="A10012" s="26" t="s">
        <v>13169</v>
      </c>
      <c r="B10012" s="26">
        <v>41941</v>
      </c>
    </row>
    <row r="10013" spans="1:3">
      <c r="A10013" s="26" t="s">
        <v>13170</v>
      </c>
      <c r="B10013" s="26">
        <v>41941</v>
      </c>
    </row>
    <row r="10014" spans="1:3">
      <c r="A10014" s="26" t="s">
        <v>13171</v>
      </c>
      <c r="B10014" s="26">
        <v>41941</v>
      </c>
    </row>
    <row r="10015" spans="1:3">
      <c r="A10015" s="26" t="s">
        <v>13172</v>
      </c>
      <c r="B10015" s="26">
        <v>41941</v>
      </c>
      <c r="C10015" s="26">
        <v>400</v>
      </c>
    </row>
    <row r="10016" spans="1:3">
      <c r="A10016" s="26" t="s">
        <v>13173</v>
      </c>
      <c r="B10016" s="26">
        <v>41941</v>
      </c>
    </row>
    <row r="10017" spans="1:3">
      <c r="A10017" s="26" t="s">
        <v>13174</v>
      </c>
      <c r="B10017" s="26">
        <v>41941</v>
      </c>
    </row>
    <row r="10018" spans="1:3">
      <c r="A10018" s="26" t="s">
        <v>13175</v>
      </c>
      <c r="B10018" s="26">
        <v>41941</v>
      </c>
    </row>
    <row r="10019" spans="1:3">
      <c r="A10019" s="26" t="s">
        <v>13176</v>
      </c>
      <c r="B10019" s="26">
        <v>41941</v>
      </c>
    </row>
    <row r="10020" spans="1:3">
      <c r="A10020" s="26" t="s">
        <v>13177</v>
      </c>
      <c r="B10020" s="26">
        <v>41941</v>
      </c>
    </row>
    <row r="10021" spans="1:3">
      <c r="A10021" s="26" t="s">
        <v>13178</v>
      </c>
      <c r="B10021" s="26">
        <v>41941</v>
      </c>
    </row>
    <row r="10022" spans="1:3">
      <c r="A10022" s="26" t="s">
        <v>13179</v>
      </c>
      <c r="B10022" s="26">
        <v>41941</v>
      </c>
    </row>
    <row r="10023" spans="1:3">
      <c r="A10023" s="26" t="s">
        <v>13180</v>
      </c>
      <c r="B10023" s="26">
        <v>41941</v>
      </c>
    </row>
    <row r="10024" spans="1:3">
      <c r="A10024" s="26" t="s">
        <v>13181</v>
      </c>
      <c r="B10024" s="26">
        <v>41941</v>
      </c>
    </row>
    <row r="10025" spans="1:3">
      <c r="A10025" s="26" t="s">
        <v>13182</v>
      </c>
      <c r="B10025" s="26">
        <v>41941</v>
      </c>
    </row>
    <row r="10026" spans="1:3">
      <c r="A10026" s="26" t="s">
        <v>13183</v>
      </c>
      <c r="B10026" s="26">
        <v>41941</v>
      </c>
      <c r="C10026" s="26">
        <v>399</v>
      </c>
    </row>
    <row r="10027" spans="1:3">
      <c r="A10027" s="26" t="s">
        <v>13184</v>
      </c>
      <c r="B10027" s="26">
        <v>41941</v>
      </c>
    </row>
    <row r="10028" spans="1:3">
      <c r="A10028" s="26" t="s">
        <v>13185</v>
      </c>
      <c r="B10028" s="26">
        <v>41941</v>
      </c>
    </row>
    <row r="10029" spans="1:3">
      <c r="A10029" s="26" t="s">
        <v>13186</v>
      </c>
      <c r="B10029" s="26">
        <v>41941</v>
      </c>
    </row>
    <row r="10030" spans="1:3">
      <c r="A10030" s="26" t="s">
        <v>13187</v>
      </c>
      <c r="B10030" s="26">
        <v>41941</v>
      </c>
    </row>
    <row r="10031" spans="1:3">
      <c r="A10031" s="26" t="s">
        <v>13188</v>
      </c>
      <c r="B10031" s="26">
        <v>41941</v>
      </c>
    </row>
    <row r="10032" spans="1:3">
      <c r="A10032" s="26" t="s">
        <v>13189</v>
      </c>
      <c r="B10032" s="26">
        <v>41941</v>
      </c>
    </row>
    <row r="10033" spans="1:3">
      <c r="A10033" s="26" t="s">
        <v>13190</v>
      </c>
      <c r="B10033" s="26">
        <v>41941</v>
      </c>
    </row>
    <row r="10034" spans="1:3">
      <c r="A10034" s="26" t="s">
        <v>13191</v>
      </c>
      <c r="B10034" s="26">
        <v>41941</v>
      </c>
    </row>
    <row r="10035" spans="1:3">
      <c r="A10035" s="26" t="s">
        <v>13192</v>
      </c>
      <c r="B10035" s="26">
        <v>41941</v>
      </c>
    </row>
    <row r="10036" spans="1:3">
      <c r="A10036" s="26" t="s">
        <v>13193</v>
      </c>
      <c r="B10036" s="26">
        <v>41941</v>
      </c>
    </row>
    <row r="10037" spans="1:3">
      <c r="A10037" s="26" t="s">
        <v>13194</v>
      </c>
      <c r="B10037" s="26">
        <v>41941</v>
      </c>
      <c r="C10037" s="26">
        <v>1000</v>
      </c>
    </row>
    <row r="10038" spans="1:3">
      <c r="A10038" s="26" t="s">
        <v>13195</v>
      </c>
      <c r="B10038" s="26">
        <v>41941</v>
      </c>
    </row>
    <row r="10039" spans="1:3">
      <c r="A10039" s="26" t="s">
        <v>13196</v>
      </c>
      <c r="B10039" s="26">
        <v>41941</v>
      </c>
    </row>
    <row r="10040" spans="1:3">
      <c r="A10040" s="26" t="s">
        <v>13197</v>
      </c>
      <c r="B10040" s="26">
        <v>41941</v>
      </c>
    </row>
    <row r="10041" spans="1:3">
      <c r="A10041" s="26" t="s">
        <v>13198</v>
      </c>
      <c r="B10041" s="26">
        <v>41941</v>
      </c>
    </row>
    <row r="10042" spans="1:3">
      <c r="A10042" s="26" t="s">
        <v>13199</v>
      </c>
      <c r="B10042" s="26">
        <v>41941</v>
      </c>
    </row>
    <row r="10043" spans="1:3">
      <c r="A10043" s="26" t="s">
        <v>13200</v>
      </c>
      <c r="B10043" s="26">
        <v>41941</v>
      </c>
    </row>
    <row r="10044" spans="1:3">
      <c r="A10044" s="26" t="s">
        <v>13201</v>
      </c>
      <c r="B10044" s="26">
        <v>41941</v>
      </c>
    </row>
    <row r="10045" spans="1:3">
      <c r="A10045" s="26" t="s">
        <v>13202</v>
      </c>
      <c r="B10045" s="26">
        <v>41941</v>
      </c>
    </row>
    <row r="10046" spans="1:3">
      <c r="A10046" s="26" t="s">
        <v>13203</v>
      </c>
      <c r="B10046" s="26">
        <v>41941</v>
      </c>
    </row>
    <row r="10047" spans="1:3">
      <c r="A10047" s="26" t="s">
        <v>13204</v>
      </c>
      <c r="B10047" s="26">
        <v>41941</v>
      </c>
    </row>
    <row r="10048" spans="1:3">
      <c r="A10048" s="26" t="s">
        <v>13205</v>
      </c>
      <c r="B10048" s="26">
        <v>41941</v>
      </c>
      <c r="C10048" s="26">
        <v>999</v>
      </c>
    </row>
    <row r="10049" spans="1:3">
      <c r="A10049" s="26" t="s">
        <v>13206</v>
      </c>
      <c r="B10049" s="26">
        <v>41941</v>
      </c>
    </row>
    <row r="10050" spans="1:3">
      <c r="A10050" s="26" t="s">
        <v>13207</v>
      </c>
      <c r="B10050" s="26">
        <v>41941</v>
      </c>
    </row>
    <row r="10051" spans="1:3">
      <c r="A10051" s="26" t="s">
        <v>13208</v>
      </c>
      <c r="B10051" s="26">
        <v>41941</v>
      </c>
    </row>
    <row r="10052" spans="1:3">
      <c r="A10052" s="26" t="s">
        <v>13209</v>
      </c>
      <c r="B10052" s="26">
        <v>41941</v>
      </c>
    </row>
    <row r="10053" spans="1:3">
      <c r="A10053" s="26" t="s">
        <v>13210</v>
      </c>
      <c r="B10053" s="26">
        <v>41941</v>
      </c>
    </row>
    <row r="10054" spans="1:3">
      <c r="A10054" s="26" t="s">
        <v>13211</v>
      </c>
      <c r="B10054" s="26">
        <v>41941</v>
      </c>
    </row>
    <row r="10055" spans="1:3">
      <c r="A10055" s="26" t="s">
        <v>13212</v>
      </c>
      <c r="B10055" s="26">
        <v>41941</v>
      </c>
    </row>
    <row r="10056" spans="1:3">
      <c r="A10056" s="26" t="s">
        <v>13213</v>
      </c>
      <c r="B10056" s="26">
        <v>41941</v>
      </c>
    </row>
    <row r="10057" spans="1:3">
      <c r="A10057" s="26" t="s">
        <v>13214</v>
      </c>
      <c r="B10057" s="26">
        <v>41941</v>
      </c>
    </row>
    <row r="10058" spans="1:3">
      <c r="A10058" s="26" t="s">
        <v>13215</v>
      </c>
      <c r="B10058" s="26">
        <v>41941</v>
      </c>
    </row>
    <row r="10059" spans="1:3">
      <c r="A10059" s="26" t="s">
        <v>13216</v>
      </c>
      <c r="B10059" s="26">
        <v>41943</v>
      </c>
      <c r="C10059" s="26">
        <v>100</v>
      </c>
    </row>
    <row r="10060" spans="1:3">
      <c r="A10060" s="26" t="s">
        <v>13217</v>
      </c>
      <c r="B10060" s="26">
        <v>41943</v>
      </c>
    </row>
    <row r="10061" spans="1:3">
      <c r="A10061" s="26" t="s">
        <v>13218</v>
      </c>
      <c r="B10061" s="26">
        <v>41943</v>
      </c>
    </row>
    <row r="10062" spans="1:3">
      <c r="A10062" s="26" t="s">
        <v>13219</v>
      </c>
      <c r="B10062" s="26">
        <v>41943</v>
      </c>
    </row>
    <row r="10063" spans="1:3">
      <c r="A10063" s="26" t="s">
        <v>13220</v>
      </c>
      <c r="B10063" s="26">
        <v>41943</v>
      </c>
    </row>
    <row r="10064" spans="1:3">
      <c r="A10064" s="26" t="s">
        <v>13221</v>
      </c>
      <c r="B10064" s="26">
        <v>41943</v>
      </c>
    </row>
    <row r="10065" spans="1:3">
      <c r="A10065" s="26" t="s">
        <v>13222</v>
      </c>
      <c r="B10065" s="26">
        <v>41943</v>
      </c>
    </row>
    <row r="10066" spans="1:3">
      <c r="A10066" s="26" t="s">
        <v>13223</v>
      </c>
      <c r="B10066" s="26">
        <v>41943</v>
      </c>
    </row>
    <row r="10067" spans="1:3">
      <c r="A10067" s="26" t="s">
        <v>13224</v>
      </c>
      <c r="B10067" s="26">
        <v>41943</v>
      </c>
    </row>
    <row r="10068" spans="1:3">
      <c r="A10068" s="26" t="s">
        <v>13225</v>
      </c>
      <c r="B10068" s="26">
        <v>41943</v>
      </c>
    </row>
    <row r="10069" spans="1:3">
      <c r="A10069" s="26" t="s">
        <v>13226</v>
      </c>
      <c r="B10069" s="26">
        <v>41943</v>
      </c>
    </row>
    <row r="10070" spans="1:3">
      <c r="A10070" s="26" t="s">
        <v>13227</v>
      </c>
      <c r="B10070" s="26">
        <v>41943</v>
      </c>
    </row>
    <row r="10071" spans="1:3">
      <c r="A10071" s="26" t="s">
        <v>13228</v>
      </c>
      <c r="B10071" s="26">
        <v>41943</v>
      </c>
    </row>
    <row r="10072" spans="1:3">
      <c r="A10072" s="26" t="s">
        <v>13229</v>
      </c>
      <c r="B10072" s="26">
        <v>41943</v>
      </c>
      <c r="C10072" s="26">
        <v>100</v>
      </c>
    </row>
    <row r="10073" spans="1:3">
      <c r="A10073" s="26" t="s">
        <v>13230</v>
      </c>
      <c r="B10073" s="26">
        <v>41943</v>
      </c>
      <c r="C10073" s="26">
        <v>100</v>
      </c>
    </row>
    <row r="10074" spans="1:3">
      <c r="A10074" s="26" t="s">
        <v>13231</v>
      </c>
      <c r="B10074" s="26">
        <v>41943</v>
      </c>
    </row>
    <row r="10075" spans="1:3">
      <c r="A10075" s="26" t="s">
        <v>13232</v>
      </c>
      <c r="B10075" s="26">
        <v>41943</v>
      </c>
    </row>
    <row r="10076" spans="1:3">
      <c r="A10076" s="26" t="s">
        <v>13233</v>
      </c>
      <c r="B10076" s="26">
        <v>41943</v>
      </c>
    </row>
    <row r="10077" spans="1:3">
      <c r="A10077" s="26" t="s">
        <v>13234</v>
      </c>
      <c r="B10077" s="26">
        <v>41943</v>
      </c>
    </row>
    <row r="10078" spans="1:3">
      <c r="A10078" s="26" t="s">
        <v>13235</v>
      </c>
      <c r="B10078" s="26">
        <v>41943</v>
      </c>
    </row>
    <row r="10079" spans="1:3">
      <c r="A10079" s="26" t="s">
        <v>13236</v>
      </c>
      <c r="B10079" s="26">
        <v>41943</v>
      </c>
    </row>
    <row r="10080" spans="1:3">
      <c r="A10080" s="26" t="s">
        <v>13237</v>
      </c>
      <c r="B10080" s="26">
        <v>41943</v>
      </c>
    </row>
    <row r="10081" spans="1:3">
      <c r="A10081" s="26" t="s">
        <v>13238</v>
      </c>
      <c r="B10081" s="26">
        <v>41943</v>
      </c>
      <c r="C10081" s="26">
        <v>1811</v>
      </c>
    </row>
    <row r="10082" spans="1:3">
      <c r="A10082" s="26" t="s">
        <v>13239</v>
      </c>
      <c r="B10082" s="26">
        <v>41943</v>
      </c>
    </row>
    <row r="10083" spans="1:3">
      <c r="A10083" s="26" t="s">
        <v>13240</v>
      </c>
      <c r="B10083" s="26">
        <v>41943</v>
      </c>
    </row>
    <row r="10084" spans="1:3">
      <c r="A10084" s="26" t="s">
        <v>13241</v>
      </c>
      <c r="B10084" s="26">
        <v>41943</v>
      </c>
    </row>
    <row r="10085" spans="1:3">
      <c r="A10085" s="26" t="s">
        <v>13242</v>
      </c>
      <c r="B10085" s="26">
        <v>41943</v>
      </c>
    </row>
    <row r="10086" spans="1:3">
      <c r="A10086" s="26" t="s">
        <v>13243</v>
      </c>
      <c r="B10086" s="26">
        <v>41943</v>
      </c>
    </row>
    <row r="10087" spans="1:3">
      <c r="A10087" s="26" t="s">
        <v>13244</v>
      </c>
      <c r="B10087" s="26">
        <v>41943</v>
      </c>
    </row>
    <row r="10088" spans="1:3">
      <c r="A10088" s="26" t="s">
        <v>13245</v>
      </c>
      <c r="B10088" s="26">
        <v>41943</v>
      </c>
    </row>
    <row r="10089" spans="1:3">
      <c r="A10089" s="26" t="s">
        <v>13246</v>
      </c>
      <c r="B10089" s="26">
        <v>41943</v>
      </c>
    </row>
    <row r="10090" spans="1:3">
      <c r="A10090" s="26" t="s">
        <v>13247</v>
      </c>
      <c r="B10090" s="26">
        <v>41943</v>
      </c>
    </row>
    <row r="10091" spans="1:3">
      <c r="A10091" s="26" t="s">
        <v>13248</v>
      </c>
      <c r="B10091" s="26">
        <v>41943</v>
      </c>
    </row>
    <row r="10092" spans="1:3">
      <c r="A10092" s="26" t="s">
        <v>13249</v>
      </c>
      <c r="B10092" s="26">
        <v>41947</v>
      </c>
      <c r="C10092" s="26">
        <v>52</v>
      </c>
    </row>
    <row r="10093" spans="1:3">
      <c r="A10093" s="26" t="s">
        <v>13250</v>
      </c>
      <c r="B10093" s="26">
        <v>41947</v>
      </c>
    </row>
    <row r="10094" spans="1:3">
      <c r="A10094" s="26" t="s">
        <v>13251</v>
      </c>
      <c r="B10094" s="26">
        <v>41947</v>
      </c>
    </row>
    <row r="10095" spans="1:3">
      <c r="A10095" s="26" t="s">
        <v>13252</v>
      </c>
      <c r="B10095" s="26">
        <v>41947</v>
      </c>
    </row>
    <row r="10096" spans="1:3">
      <c r="A10096" s="26" t="s">
        <v>13253</v>
      </c>
      <c r="B10096" s="26">
        <v>41947</v>
      </c>
    </row>
    <row r="10097" spans="1:3">
      <c r="A10097" s="26" t="s">
        <v>13254</v>
      </c>
      <c r="B10097" s="26">
        <v>41947</v>
      </c>
    </row>
    <row r="10098" spans="1:3">
      <c r="A10098" s="26" t="s">
        <v>13255</v>
      </c>
      <c r="B10098" s="26">
        <v>41947</v>
      </c>
    </row>
    <row r="10099" spans="1:3">
      <c r="A10099" s="26" t="s">
        <v>13256</v>
      </c>
      <c r="B10099" s="26">
        <v>41947</v>
      </c>
    </row>
    <row r="10100" spans="1:3">
      <c r="A10100" s="26" t="s">
        <v>13257</v>
      </c>
      <c r="B10100" s="26">
        <v>41947</v>
      </c>
    </row>
    <row r="10101" spans="1:3">
      <c r="A10101" s="26" t="s">
        <v>13258</v>
      </c>
      <c r="B10101" s="26">
        <v>41947</v>
      </c>
    </row>
    <row r="10102" spans="1:3">
      <c r="A10102" s="26" t="s">
        <v>13259</v>
      </c>
      <c r="B10102" s="26">
        <v>41947</v>
      </c>
    </row>
    <row r="10103" spans="1:3">
      <c r="A10103" s="26" t="s">
        <v>13260</v>
      </c>
      <c r="B10103" s="26">
        <v>41947</v>
      </c>
      <c r="C10103" s="26">
        <v>33</v>
      </c>
    </row>
    <row r="10104" spans="1:3">
      <c r="A10104" s="26" t="s">
        <v>13261</v>
      </c>
      <c r="B10104" s="26">
        <v>41947</v>
      </c>
    </row>
    <row r="10105" spans="1:3">
      <c r="A10105" s="26" t="s">
        <v>13262</v>
      </c>
      <c r="B10105" s="26">
        <v>41947</v>
      </c>
    </row>
    <row r="10106" spans="1:3">
      <c r="A10106" s="26" t="s">
        <v>13263</v>
      </c>
      <c r="B10106" s="26">
        <v>41947</v>
      </c>
    </row>
    <row r="10107" spans="1:3">
      <c r="A10107" s="26" t="s">
        <v>13264</v>
      </c>
      <c r="B10107" s="26">
        <v>41947</v>
      </c>
    </row>
    <row r="10108" spans="1:3">
      <c r="A10108" s="26" t="s">
        <v>13265</v>
      </c>
      <c r="B10108" s="26">
        <v>41947</v>
      </c>
    </row>
    <row r="10109" spans="1:3">
      <c r="A10109" s="26" t="s">
        <v>13266</v>
      </c>
      <c r="B10109" s="26">
        <v>41947</v>
      </c>
    </row>
    <row r="10110" spans="1:3">
      <c r="A10110" s="26" t="s">
        <v>13267</v>
      </c>
      <c r="B10110" s="26">
        <v>41947</v>
      </c>
    </row>
    <row r="10111" spans="1:3">
      <c r="A10111" s="26" t="s">
        <v>13268</v>
      </c>
      <c r="B10111" s="26">
        <v>41947</v>
      </c>
    </row>
    <row r="10112" spans="1:3">
      <c r="A10112" s="26" t="s">
        <v>13269</v>
      </c>
      <c r="B10112" s="26">
        <v>41947</v>
      </c>
    </row>
    <row r="10113" spans="1:3">
      <c r="A10113" s="26" t="s">
        <v>13270</v>
      </c>
      <c r="B10113" s="26">
        <v>41947</v>
      </c>
    </row>
    <row r="10114" spans="1:3">
      <c r="A10114" s="26" t="s">
        <v>13271</v>
      </c>
      <c r="B10114" s="26">
        <v>41947</v>
      </c>
    </row>
    <row r="10115" spans="1:3">
      <c r="A10115" s="26" t="s">
        <v>13272</v>
      </c>
      <c r="B10115" s="26">
        <v>41947</v>
      </c>
    </row>
    <row r="10116" spans="1:3">
      <c r="A10116" s="26" t="s">
        <v>13273</v>
      </c>
      <c r="B10116" s="26">
        <v>41947</v>
      </c>
      <c r="C10116" s="26">
        <v>20</v>
      </c>
    </row>
    <row r="10117" spans="1:3">
      <c r="A10117" s="26" t="s">
        <v>13274</v>
      </c>
      <c r="B10117" s="26">
        <v>41947</v>
      </c>
      <c r="C10117" s="26">
        <v>20</v>
      </c>
    </row>
    <row r="10118" spans="1:3">
      <c r="A10118" s="26" t="s">
        <v>13275</v>
      </c>
      <c r="B10118" s="26">
        <v>41947</v>
      </c>
    </row>
    <row r="10119" spans="1:3">
      <c r="A10119" s="26" t="s">
        <v>13276</v>
      </c>
      <c r="B10119" s="26">
        <v>41947</v>
      </c>
    </row>
    <row r="10120" spans="1:3">
      <c r="A10120" s="26" t="s">
        <v>13277</v>
      </c>
      <c r="B10120" s="26">
        <v>41947</v>
      </c>
    </row>
    <row r="10121" spans="1:3">
      <c r="A10121" s="26" t="s">
        <v>13278</v>
      </c>
      <c r="B10121" s="26">
        <v>41947</v>
      </c>
    </row>
    <row r="10122" spans="1:3">
      <c r="A10122" s="26" t="s">
        <v>13279</v>
      </c>
      <c r="B10122" s="26">
        <v>41947</v>
      </c>
    </row>
    <row r="10123" spans="1:3">
      <c r="A10123" s="26" t="s">
        <v>13280</v>
      </c>
      <c r="B10123" s="26">
        <v>41947</v>
      </c>
    </row>
    <row r="10124" spans="1:3">
      <c r="A10124" s="26" t="s">
        <v>13281</v>
      </c>
      <c r="B10124" s="26">
        <v>41947</v>
      </c>
    </row>
    <row r="10125" spans="1:3">
      <c r="A10125" s="26" t="s">
        <v>13282</v>
      </c>
      <c r="B10125" s="26">
        <v>41947</v>
      </c>
      <c r="C10125" s="26">
        <v>600</v>
      </c>
    </row>
    <row r="10126" spans="1:3">
      <c r="A10126" s="26" t="s">
        <v>13283</v>
      </c>
      <c r="B10126" s="26">
        <v>41947</v>
      </c>
    </row>
    <row r="10127" spans="1:3">
      <c r="A10127" s="26" t="s">
        <v>13284</v>
      </c>
      <c r="B10127" s="26">
        <v>41947</v>
      </c>
    </row>
    <row r="10128" spans="1:3">
      <c r="A10128" s="26" t="s">
        <v>13285</v>
      </c>
      <c r="B10128" s="26">
        <v>41947</v>
      </c>
    </row>
    <row r="10129" spans="1:3">
      <c r="A10129" s="26" t="s">
        <v>13286</v>
      </c>
      <c r="B10129" s="26">
        <v>41947</v>
      </c>
    </row>
    <row r="10130" spans="1:3">
      <c r="A10130" s="26" t="s">
        <v>13287</v>
      </c>
      <c r="B10130" s="26">
        <v>41947</v>
      </c>
    </row>
    <row r="10131" spans="1:3">
      <c r="A10131" s="26" t="s">
        <v>13288</v>
      </c>
      <c r="B10131" s="26">
        <v>41947</v>
      </c>
    </row>
    <row r="10132" spans="1:3">
      <c r="A10132" s="26" t="s">
        <v>13289</v>
      </c>
      <c r="B10132" s="26">
        <v>41947</v>
      </c>
    </row>
    <row r="10133" spans="1:3">
      <c r="A10133" s="26" t="s">
        <v>13290</v>
      </c>
      <c r="B10133" s="26">
        <v>41947</v>
      </c>
    </row>
    <row r="10134" spans="1:3">
      <c r="A10134" s="26" t="s">
        <v>13291</v>
      </c>
      <c r="B10134" s="26">
        <v>41947</v>
      </c>
    </row>
    <row r="10135" spans="1:3">
      <c r="A10135" s="26" t="s">
        <v>13292</v>
      </c>
      <c r="B10135" s="26">
        <v>41947</v>
      </c>
    </row>
    <row r="10136" spans="1:3">
      <c r="A10136" s="26" t="s">
        <v>13293</v>
      </c>
      <c r="B10136" s="26">
        <v>41947</v>
      </c>
      <c r="C10136" s="26">
        <v>600</v>
      </c>
    </row>
    <row r="10137" spans="1:3">
      <c r="A10137" s="26" t="s">
        <v>13294</v>
      </c>
      <c r="B10137" s="26">
        <v>41947</v>
      </c>
    </row>
    <row r="10138" spans="1:3">
      <c r="A10138" s="26" t="s">
        <v>13295</v>
      </c>
      <c r="B10138" s="26">
        <v>41947</v>
      </c>
    </row>
    <row r="10139" spans="1:3">
      <c r="A10139" s="26" t="s">
        <v>13296</v>
      </c>
      <c r="B10139" s="26">
        <v>41947</v>
      </c>
    </row>
    <row r="10140" spans="1:3">
      <c r="A10140" s="26" t="s">
        <v>13297</v>
      </c>
      <c r="B10140" s="26">
        <v>41947</v>
      </c>
    </row>
    <row r="10141" spans="1:3">
      <c r="A10141" s="26" t="s">
        <v>13298</v>
      </c>
      <c r="B10141" s="26">
        <v>41947</v>
      </c>
    </row>
    <row r="10142" spans="1:3">
      <c r="A10142" s="26" t="s">
        <v>13299</v>
      </c>
      <c r="B10142" s="26">
        <v>41947</v>
      </c>
    </row>
    <row r="10143" spans="1:3">
      <c r="A10143" s="26" t="s">
        <v>13300</v>
      </c>
      <c r="B10143" s="26">
        <v>41947</v>
      </c>
    </row>
    <row r="10144" spans="1:3">
      <c r="A10144" s="26" t="s">
        <v>13301</v>
      </c>
      <c r="B10144" s="26">
        <v>41947</v>
      </c>
    </row>
    <row r="10145" spans="1:3">
      <c r="A10145" s="26" t="s">
        <v>13302</v>
      </c>
      <c r="B10145" s="26">
        <v>41947</v>
      </c>
    </row>
    <row r="10146" spans="1:3">
      <c r="A10146" s="26" t="s">
        <v>13303</v>
      </c>
      <c r="B10146" s="26">
        <v>41947</v>
      </c>
    </row>
    <row r="10147" spans="1:3">
      <c r="A10147" s="26" t="s">
        <v>13304</v>
      </c>
      <c r="B10147" s="26">
        <v>41947</v>
      </c>
      <c r="C10147" s="26">
        <v>600</v>
      </c>
    </row>
    <row r="10148" spans="1:3">
      <c r="A10148" s="26" t="s">
        <v>13305</v>
      </c>
      <c r="B10148" s="26">
        <v>41947</v>
      </c>
    </row>
    <row r="10149" spans="1:3">
      <c r="A10149" s="26" t="s">
        <v>13306</v>
      </c>
      <c r="B10149" s="26">
        <v>41947</v>
      </c>
    </row>
    <row r="10150" spans="1:3">
      <c r="A10150" s="26" t="s">
        <v>13307</v>
      </c>
      <c r="B10150" s="26">
        <v>41947</v>
      </c>
    </row>
    <row r="10151" spans="1:3">
      <c r="A10151" s="26" t="s">
        <v>13308</v>
      </c>
      <c r="B10151" s="26">
        <v>41947</v>
      </c>
    </row>
    <row r="10152" spans="1:3">
      <c r="A10152" s="26" t="s">
        <v>13309</v>
      </c>
      <c r="B10152" s="26">
        <v>41947</v>
      </c>
    </row>
    <row r="10153" spans="1:3">
      <c r="A10153" s="26" t="s">
        <v>13310</v>
      </c>
      <c r="B10153" s="26">
        <v>41947</v>
      </c>
    </row>
    <row r="10154" spans="1:3">
      <c r="A10154" s="26" t="s">
        <v>13311</v>
      </c>
      <c r="B10154" s="26">
        <v>41947</v>
      </c>
    </row>
    <row r="10155" spans="1:3">
      <c r="A10155" s="26" t="s">
        <v>13312</v>
      </c>
      <c r="B10155" s="26">
        <v>41947</v>
      </c>
    </row>
    <row r="10156" spans="1:3">
      <c r="A10156" s="26" t="s">
        <v>13313</v>
      </c>
      <c r="B10156" s="26">
        <v>41947</v>
      </c>
    </row>
    <row r="10157" spans="1:3">
      <c r="A10157" s="26" t="s">
        <v>13314</v>
      </c>
      <c r="B10157" s="26">
        <v>41947</v>
      </c>
    </row>
    <row r="10158" spans="1:3">
      <c r="A10158" s="26" t="s">
        <v>13315</v>
      </c>
      <c r="B10158" s="26">
        <v>41947</v>
      </c>
      <c r="C10158" s="26">
        <v>400</v>
      </c>
    </row>
    <row r="10159" spans="1:3">
      <c r="A10159" s="26" t="s">
        <v>13316</v>
      </c>
      <c r="B10159" s="26">
        <v>41947</v>
      </c>
    </row>
    <row r="10160" spans="1:3">
      <c r="A10160" s="26" t="s">
        <v>13317</v>
      </c>
      <c r="B10160" s="26">
        <v>41947</v>
      </c>
    </row>
    <row r="10161" spans="1:3">
      <c r="A10161" s="26" t="s">
        <v>13318</v>
      </c>
      <c r="B10161" s="26">
        <v>41947</v>
      </c>
    </row>
    <row r="10162" spans="1:3">
      <c r="A10162" s="26" t="s">
        <v>13319</v>
      </c>
      <c r="B10162" s="26">
        <v>41947</v>
      </c>
    </row>
    <row r="10163" spans="1:3">
      <c r="A10163" s="26" t="s">
        <v>13320</v>
      </c>
      <c r="B10163" s="26">
        <v>41947</v>
      </c>
    </row>
    <row r="10164" spans="1:3">
      <c r="A10164" s="26" t="s">
        <v>13321</v>
      </c>
      <c r="B10164" s="26">
        <v>41947</v>
      </c>
    </row>
    <row r="10165" spans="1:3">
      <c r="A10165" s="26" t="s">
        <v>13322</v>
      </c>
      <c r="B10165" s="26">
        <v>41947</v>
      </c>
    </row>
    <row r="10166" spans="1:3">
      <c r="A10166" s="26" t="s">
        <v>13323</v>
      </c>
      <c r="B10166" s="26">
        <v>41947</v>
      </c>
    </row>
    <row r="10167" spans="1:3">
      <c r="A10167" s="26" t="s">
        <v>13324</v>
      </c>
      <c r="B10167" s="26">
        <v>41947</v>
      </c>
    </row>
    <row r="10168" spans="1:3">
      <c r="A10168" s="26" t="s">
        <v>13325</v>
      </c>
      <c r="B10168" s="26">
        <v>41947</v>
      </c>
    </row>
    <row r="10169" spans="1:3">
      <c r="A10169" s="26" t="s">
        <v>13326</v>
      </c>
      <c r="B10169" s="26">
        <v>41947</v>
      </c>
      <c r="C10169" s="26">
        <v>400</v>
      </c>
    </row>
    <row r="10170" spans="1:3">
      <c r="A10170" s="26" t="s">
        <v>13327</v>
      </c>
      <c r="B10170" s="26">
        <v>41947</v>
      </c>
    </row>
    <row r="10171" spans="1:3">
      <c r="A10171" s="26" t="s">
        <v>13328</v>
      </c>
      <c r="B10171" s="26">
        <v>41947</v>
      </c>
    </row>
    <row r="10172" spans="1:3">
      <c r="A10172" s="26" t="s">
        <v>13329</v>
      </c>
      <c r="B10172" s="26">
        <v>41947</v>
      </c>
    </row>
    <row r="10173" spans="1:3">
      <c r="A10173" s="26" t="s">
        <v>13330</v>
      </c>
      <c r="B10173" s="26">
        <v>41947</v>
      </c>
    </row>
    <row r="10174" spans="1:3">
      <c r="A10174" s="26" t="s">
        <v>13331</v>
      </c>
      <c r="B10174" s="26">
        <v>41947</v>
      </c>
    </row>
    <row r="10175" spans="1:3">
      <c r="A10175" s="26" t="s">
        <v>13332</v>
      </c>
      <c r="B10175" s="26">
        <v>41947</v>
      </c>
    </row>
    <row r="10176" spans="1:3">
      <c r="A10176" s="26" t="s">
        <v>13333</v>
      </c>
      <c r="B10176" s="26">
        <v>41947</v>
      </c>
    </row>
    <row r="10177" spans="1:3">
      <c r="A10177" s="26" t="s">
        <v>13334</v>
      </c>
      <c r="B10177" s="26">
        <v>41947</v>
      </c>
    </row>
    <row r="10178" spans="1:3">
      <c r="A10178" s="26" t="s">
        <v>13335</v>
      </c>
      <c r="B10178" s="26">
        <v>41947</v>
      </c>
    </row>
    <row r="10179" spans="1:3">
      <c r="A10179" s="26" t="s">
        <v>13336</v>
      </c>
      <c r="B10179" s="26">
        <v>41947</v>
      </c>
    </row>
    <row r="10180" spans="1:3">
      <c r="A10180" s="26" t="s">
        <v>13337</v>
      </c>
      <c r="B10180" s="26">
        <v>41947</v>
      </c>
      <c r="C10180" s="26">
        <v>400</v>
      </c>
    </row>
    <row r="10181" spans="1:3">
      <c r="A10181" s="26" t="s">
        <v>13338</v>
      </c>
      <c r="B10181" s="26">
        <v>41947</v>
      </c>
    </row>
    <row r="10182" spans="1:3">
      <c r="A10182" s="26" t="s">
        <v>13339</v>
      </c>
      <c r="B10182" s="26">
        <v>41947</v>
      </c>
    </row>
    <row r="10183" spans="1:3">
      <c r="A10183" s="26" t="s">
        <v>13340</v>
      </c>
      <c r="B10183" s="26">
        <v>41947</v>
      </c>
    </row>
    <row r="10184" spans="1:3">
      <c r="A10184" s="26" t="s">
        <v>13341</v>
      </c>
      <c r="B10184" s="26">
        <v>41947</v>
      </c>
    </row>
    <row r="10185" spans="1:3">
      <c r="A10185" s="26" t="s">
        <v>13342</v>
      </c>
      <c r="B10185" s="26">
        <v>41947</v>
      </c>
    </row>
    <row r="10186" spans="1:3">
      <c r="A10186" s="26" t="s">
        <v>13343</v>
      </c>
      <c r="B10186" s="26">
        <v>41947</v>
      </c>
    </row>
    <row r="10187" spans="1:3">
      <c r="A10187" s="26" t="s">
        <v>13344</v>
      </c>
      <c r="B10187" s="26">
        <v>41947</v>
      </c>
    </row>
    <row r="10188" spans="1:3">
      <c r="A10188" s="26" t="s">
        <v>13345</v>
      </c>
      <c r="B10188" s="26">
        <v>41947</v>
      </c>
    </row>
    <row r="10189" spans="1:3">
      <c r="A10189" s="26" t="s">
        <v>13346</v>
      </c>
      <c r="B10189" s="26">
        <v>41947</v>
      </c>
    </row>
    <row r="10190" spans="1:3">
      <c r="A10190" s="26" t="s">
        <v>13347</v>
      </c>
      <c r="B10190" s="26">
        <v>41947</v>
      </c>
    </row>
    <row r="10191" spans="1:3">
      <c r="A10191" s="26" t="s">
        <v>13348</v>
      </c>
      <c r="B10191" s="26">
        <v>41947</v>
      </c>
      <c r="C10191" s="26">
        <v>400</v>
      </c>
    </row>
    <row r="10192" spans="1:3">
      <c r="A10192" s="26" t="s">
        <v>13349</v>
      </c>
      <c r="B10192" s="26">
        <v>41947</v>
      </c>
    </row>
    <row r="10193" spans="1:3">
      <c r="A10193" s="26" t="s">
        <v>13350</v>
      </c>
      <c r="B10193" s="26">
        <v>41947</v>
      </c>
    </row>
    <row r="10194" spans="1:3">
      <c r="A10194" s="26" t="s">
        <v>13351</v>
      </c>
      <c r="B10194" s="26">
        <v>41947</v>
      </c>
    </row>
    <row r="10195" spans="1:3">
      <c r="A10195" s="26" t="s">
        <v>13352</v>
      </c>
      <c r="B10195" s="26">
        <v>41947</v>
      </c>
    </row>
    <row r="10196" spans="1:3">
      <c r="A10196" s="26" t="s">
        <v>13353</v>
      </c>
      <c r="B10196" s="26">
        <v>41947</v>
      </c>
    </row>
    <row r="10197" spans="1:3">
      <c r="A10197" s="26" t="s">
        <v>13354</v>
      </c>
      <c r="B10197" s="26">
        <v>41947</v>
      </c>
    </row>
    <row r="10198" spans="1:3">
      <c r="A10198" s="26" t="s">
        <v>13355</v>
      </c>
      <c r="B10198" s="26">
        <v>41947</v>
      </c>
    </row>
    <row r="10199" spans="1:3">
      <c r="A10199" s="26" t="s">
        <v>13356</v>
      </c>
      <c r="B10199" s="26">
        <v>41947</v>
      </c>
    </row>
    <row r="10200" spans="1:3">
      <c r="A10200" s="26" t="s">
        <v>13357</v>
      </c>
      <c r="B10200" s="26">
        <v>41947</v>
      </c>
    </row>
    <row r="10201" spans="1:3">
      <c r="A10201" s="26" t="s">
        <v>13358</v>
      </c>
      <c r="B10201" s="26">
        <v>41947</v>
      </c>
    </row>
    <row r="10202" spans="1:3">
      <c r="A10202" s="26" t="s">
        <v>13359</v>
      </c>
      <c r="B10202" s="26">
        <v>41947</v>
      </c>
      <c r="C10202" s="26">
        <v>800</v>
      </c>
    </row>
    <row r="10203" spans="1:3">
      <c r="A10203" s="26" t="s">
        <v>13360</v>
      </c>
      <c r="B10203" s="26">
        <v>41947</v>
      </c>
    </row>
    <row r="10204" spans="1:3">
      <c r="A10204" s="26" t="s">
        <v>13361</v>
      </c>
      <c r="B10204" s="26">
        <v>41947</v>
      </c>
    </row>
    <row r="10205" spans="1:3">
      <c r="A10205" s="26" t="s">
        <v>13362</v>
      </c>
      <c r="B10205" s="26">
        <v>41947</v>
      </c>
    </row>
    <row r="10206" spans="1:3">
      <c r="A10206" s="26" t="s">
        <v>13363</v>
      </c>
      <c r="B10206" s="26">
        <v>41947</v>
      </c>
    </row>
    <row r="10207" spans="1:3">
      <c r="A10207" s="26" t="s">
        <v>13364</v>
      </c>
      <c r="B10207" s="26">
        <v>41947</v>
      </c>
    </row>
    <row r="10208" spans="1:3">
      <c r="A10208" s="26" t="s">
        <v>13365</v>
      </c>
      <c r="B10208" s="26">
        <v>41947</v>
      </c>
    </row>
    <row r="10209" spans="1:3">
      <c r="A10209" s="26" t="s">
        <v>13366</v>
      </c>
      <c r="B10209" s="26">
        <v>41947</v>
      </c>
    </row>
    <row r="10210" spans="1:3">
      <c r="A10210" s="26" t="s">
        <v>13367</v>
      </c>
      <c r="B10210" s="26">
        <v>41947</v>
      </c>
    </row>
    <row r="10211" spans="1:3">
      <c r="A10211" s="26" t="s">
        <v>13368</v>
      </c>
      <c r="B10211" s="26">
        <v>41947</v>
      </c>
    </row>
    <row r="10212" spans="1:3">
      <c r="A10212" s="26" t="s">
        <v>13369</v>
      </c>
      <c r="B10212" s="26">
        <v>41947</v>
      </c>
    </row>
    <row r="10213" spans="1:3">
      <c r="A10213" s="26" t="s">
        <v>13370</v>
      </c>
      <c r="B10213" s="26">
        <v>41947</v>
      </c>
      <c r="C10213" s="26">
        <v>600</v>
      </c>
    </row>
    <row r="10214" spans="1:3">
      <c r="A10214" s="26" t="s">
        <v>13371</v>
      </c>
      <c r="B10214" s="26">
        <v>41947</v>
      </c>
    </row>
    <row r="10215" spans="1:3">
      <c r="A10215" s="26" t="s">
        <v>13372</v>
      </c>
      <c r="B10215" s="26">
        <v>41947</v>
      </c>
    </row>
    <row r="10216" spans="1:3">
      <c r="A10216" s="26" t="s">
        <v>13373</v>
      </c>
      <c r="B10216" s="26">
        <v>41947</v>
      </c>
    </row>
    <row r="10217" spans="1:3">
      <c r="A10217" s="26" t="s">
        <v>13374</v>
      </c>
      <c r="B10217" s="26">
        <v>41947</v>
      </c>
    </row>
    <row r="10218" spans="1:3">
      <c r="A10218" s="26" t="s">
        <v>13375</v>
      </c>
      <c r="B10218" s="26">
        <v>41947</v>
      </c>
    </row>
    <row r="10219" spans="1:3">
      <c r="A10219" s="26" t="s">
        <v>13376</v>
      </c>
      <c r="B10219" s="26">
        <v>41947</v>
      </c>
    </row>
    <row r="10220" spans="1:3">
      <c r="A10220" s="26" t="s">
        <v>13377</v>
      </c>
      <c r="B10220" s="26">
        <v>41947</v>
      </c>
    </row>
    <row r="10221" spans="1:3">
      <c r="A10221" s="26" t="s">
        <v>13378</v>
      </c>
      <c r="B10221" s="26">
        <v>41947</v>
      </c>
    </row>
    <row r="10222" spans="1:3">
      <c r="A10222" s="26" t="s">
        <v>13379</v>
      </c>
      <c r="B10222" s="26">
        <v>41947</v>
      </c>
    </row>
    <row r="10223" spans="1:3">
      <c r="A10223" s="26" t="s">
        <v>13380</v>
      </c>
      <c r="B10223" s="26">
        <v>41947</v>
      </c>
    </row>
    <row r="10224" spans="1:3">
      <c r="A10224" s="26" t="s">
        <v>13381</v>
      </c>
      <c r="B10224" s="26">
        <v>41947</v>
      </c>
      <c r="C10224" s="26">
        <v>600</v>
      </c>
    </row>
    <row r="10225" spans="1:3">
      <c r="A10225" s="26" t="s">
        <v>13382</v>
      </c>
      <c r="B10225" s="26">
        <v>41947</v>
      </c>
    </row>
    <row r="10226" spans="1:3">
      <c r="A10226" s="26" t="s">
        <v>13383</v>
      </c>
      <c r="B10226" s="26">
        <v>41947</v>
      </c>
    </row>
    <row r="10227" spans="1:3">
      <c r="A10227" s="26" t="s">
        <v>13384</v>
      </c>
      <c r="B10227" s="26">
        <v>41947</v>
      </c>
    </row>
    <row r="10228" spans="1:3">
      <c r="A10228" s="26" t="s">
        <v>13385</v>
      </c>
      <c r="B10228" s="26">
        <v>41947</v>
      </c>
    </row>
    <row r="10229" spans="1:3">
      <c r="A10229" s="26" t="s">
        <v>13386</v>
      </c>
      <c r="B10229" s="26">
        <v>41947</v>
      </c>
    </row>
    <row r="10230" spans="1:3">
      <c r="A10230" s="26" t="s">
        <v>13387</v>
      </c>
      <c r="B10230" s="26">
        <v>41947</v>
      </c>
    </row>
    <row r="10231" spans="1:3">
      <c r="A10231" s="26" t="s">
        <v>13388</v>
      </c>
      <c r="B10231" s="26">
        <v>41947</v>
      </c>
    </row>
    <row r="10232" spans="1:3">
      <c r="A10232" s="26" t="s">
        <v>13389</v>
      </c>
      <c r="B10232" s="26">
        <v>41947</v>
      </c>
    </row>
    <row r="10233" spans="1:3">
      <c r="A10233" s="26" t="s">
        <v>13390</v>
      </c>
      <c r="B10233" s="26">
        <v>41947</v>
      </c>
    </row>
    <row r="10234" spans="1:3">
      <c r="A10234" s="26" t="s">
        <v>13391</v>
      </c>
      <c r="B10234" s="26">
        <v>41947</v>
      </c>
    </row>
    <row r="10235" spans="1:3">
      <c r="A10235" s="26" t="s">
        <v>13392</v>
      </c>
      <c r="B10235" s="26">
        <v>41947</v>
      </c>
      <c r="C10235" s="26">
        <v>600</v>
      </c>
    </row>
    <row r="10236" spans="1:3">
      <c r="A10236" s="26" t="s">
        <v>13393</v>
      </c>
      <c r="B10236" s="26">
        <v>41947</v>
      </c>
    </row>
    <row r="10237" spans="1:3">
      <c r="A10237" s="26" t="s">
        <v>13394</v>
      </c>
      <c r="B10237" s="26">
        <v>41947</v>
      </c>
    </row>
    <row r="10238" spans="1:3">
      <c r="A10238" s="26" t="s">
        <v>13395</v>
      </c>
      <c r="B10238" s="26">
        <v>41947</v>
      </c>
    </row>
    <row r="10239" spans="1:3">
      <c r="A10239" s="26" t="s">
        <v>13396</v>
      </c>
      <c r="B10239" s="26">
        <v>41947</v>
      </c>
    </row>
    <row r="10240" spans="1:3">
      <c r="A10240" s="26" t="s">
        <v>13397</v>
      </c>
      <c r="B10240" s="26">
        <v>41947</v>
      </c>
    </row>
    <row r="10241" spans="1:3">
      <c r="A10241" s="26" t="s">
        <v>13398</v>
      </c>
      <c r="B10241" s="26">
        <v>41947</v>
      </c>
    </row>
    <row r="10242" spans="1:3">
      <c r="A10242" s="26" t="s">
        <v>13399</v>
      </c>
      <c r="B10242" s="26">
        <v>41947</v>
      </c>
    </row>
    <row r="10243" spans="1:3">
      <c r="A10243" s="26" t="s">
        <v>13400</v>
      </c>
      <c r="B10243" s="26">
        <v>41947</v>
      </c>
    </row>
    <row r="10244" spans="1:3">
      <c r="A10244" s="26" t="s">
        <v>13401</v>
      </c>
      <c r="B10244" s="26">
        <v>41947</v>
      </c>
    </row>
    <row r="10245" spans="1:3">
      <c r="A10245" s="26" t="s">
        <v>13402</v>
      </c>
      <c r="B10245" s="26">
        <v>41947</v>
      </c>
    </row>
    <row r="10246" spans="1:3">
      <c r="A10246" s="26" t="s">
        <v>13403</v>
      </c>
      <c r="B10246" s="26">
        <v>41947</v>
      </c>
      <c r="C10246" s="26">
        <v>600</v>
      </c>
    </row>
    <row r="10247" spans="1:3">
      <c r="A10247" s="26" t="s">
        <v>13404</v>
      </c>
      <c r="B10247" s="26">
        <v>41947</v>
      </c>
    </row>
    <row r="10248" spans="1:3">
      <c r="A10248" s="26" t="s">
        <v>13405</v>
      </c>
      <c r="B10248" s="26">
        <v>41947</v>
      </c>
    </row>
    <row r="10249" spans="1:3">
      <c r="A10249" s="26" t="s">
        <v>13406</v>
      </c>
      <c r="B10249" s="26">
        <v>41947</v>
      </c>
    </row>
    <row r="10250" spans="1:3">
      <c r="A10250" s="26" t="s">
        <v>13407</v>
      </c>
      <c r="B10250" s="26">
        <v>41947</v>
      </c>
    </row>
    <row r="10251" spans="1:3">
      <c r="A10251" s="26" t="s">
        <v>13408</v>
      </c>
      <c r="B10251" s="26">
        <v>41947</v>
      </c>
    </row>
    <row r="10252" spans="1:3">
      <c r="A10252" s="26" t="s">
        <v>13409</v>
      </c>
      <c r="B10252" s="26">
        <v>41947</v>
      </c>
    </row>
    <row r="10253" spans="1:3">
      <c r="A10253" s="26" t="s">
        <v>13410</v>
      </c>
      <c r="B10253" s="26">
        <v>41947</v>
      </c>
    </row>
    <row r="10254" spans="1:3">
      <c r="A10254" s="26" t="s">
        <v>13411</v>
      </c>
      <c r="B10254" s="26">
        <v>41947</v>
      </c>
    </row>
    <row r="10255" spans="1:3">
      <c r="A10255" s="26" t="s">
        <v>13412</v>
      </c>
      <c r="B10255" s="26">
        <v>41947</v>
      </c>
    </row>
    <row r="10256" spans="1:3">
      <c r="A10256" s="26" t="s">
        <v>13413</v>
      </c>
      <c r="B10256" s="26">
        <v>41947</v>
      </c>
    </row>
    <row r="10257" spans="1:3">
      <c r="A10257" s="26" t="s">
        <v>13414</v>
      </c>
      <c r="B10257" s="26">
        <v>41947</v>
      </c>
      <c r="C10257" s="26">
        <v>600</v>
      </c>
    </row>
    <row r="10258" spans="1:3">
      <c r="A10258" s="26" t="s">
        <v>13415</v>
      </c>
      <c r="B10258" s="26">
        <v>41947</v>
      </c>
    </row>
    <row r="10259" spans="1:3">
      <c r="A10259" s="26" t="s">
        <v>13416</v>
      </c>
      <c r="B10259" s="26">
        <v>41947</v>
      </c>
    </row>
    <row r="10260" spans="1:3">
      <c r="A10260" s="26" t="s">
        <v>13417</v>
      </c>
      <c r="B10260" s="26">
        <v>41947</v>
      </c>
    </row>
    <row r="10261" spans="1:3">
      <c r="A10261" s="26" t="s">
        <v>13418</v>
      </c>
      <c r="B10261" s="26">
        <v>41947</v>
      </c>
    </row>
    <row r="10262" spans="1:3">
      <c r="A10262" s="26" t="s">
        <v>13419</v>
      </c>
      <c r="B10262" s="26">
        <v>41947</v>
      </c>
    </row>
    <row r="10263" spans="1:3">
      <c r="A10263" s="26" t="s">
        <v>13420</v>
      </c>
      <c r="B10263" s="26">
        <v>41947</v>
      </c>
    </row>
    <row r="10264" spans="1:3">
      <c r="A10264" s="26" t="s">
        <v>13421</v>
      </c>
      <c r="B10264" s="26">
        <v>41947</v>
      </c>
    </row>
    <row r="10265" spans="1:3">
      <c r="A10265" s="26" t="s">
        <v>13422</v>
      </c>
      <c r="B10265" s="26">
        <v>41947</v>
      </c>
    </row>
    <row r="10266" spans="1:3">
      <c r="A10266" s="26" t="s">
        <v>13423</v>
      </c>
      <c r="B10266" s="26">
        <v>41947</v>
      </c>
    </row>
    <row r="10267" spans="1:3">
      <c r="A10267" s="26" t="s">
        <v>13424</v>
      </c>
      <c r="B10267" s="26">
        <v>41947</v>
      </c>
    </row>
    <row r="10268" spans="1:3">
      <c r="A10268" s="26" t="s">
        <v>13425</v>
      </c>
      <c r="B10268" s="26">
        <v>41947</v>
      </c>
      <c r="C10268" s="26">
        <v>575</v>
      </c>
    </row>
    <row r="10269" spans="1:3">
      <c r="A10269" s="26" t="s">
        <v>13426</v>
      </c>
      <c r="B10269" s="26">
        <v>41947</v>
      </c>
    </row>
    <row r="10270" spans="1:3">
      <c r="A10270" s="26" t="s">
        <v>13427</v>
      </c>
      <c r="B10270" s="26">
        <v>41947</v>
      </c>
    </row>
    <row r="10271" spans="1:3">
      <c r="A10271" s="26" t="s">
        <v>13428</v>
      </c>
      <c r="B10271" s="26">
        <v>41947</v>
      </c>
    </row>
    <row r="10272" spans="1:3">
      <c r="A10272" s="26" t="s">
        <v>13429</v>
      </c>
      <c r="B10272" s="26">
        <v>41947</v>
      </c>
    </row>
    <row r="10273" spans="1:3">
      <c r="A10273" s="26" t="s">
        <v>13430</v>
      </c>
      <c r="B10273" s="26">
        <v>41947</v>
      </c>
    </row>
    <row r="10274" spans="1:3">
      <c r="A10274" s="26" t="s">
        <v>13431</v>
      </c>
      <c r="B10274" s="26">
        <v>41947</v>
      </c>
    </row>
    <row r="10275" spans="1:3">
      <c r="A10275" s="26" t="s">
        <v>13432</v>
      </c>
      <c r="B10275" s="26">
        <v>41947</v>
      </c>
    </row>
    <row r="10276" spans="1:3">
      <c r="A10276" s="26" t="s">
        <v>13433</v>
      </c>
      <c r="B10276" s="26">
        <v>41947</v>
      </c>
    </row>
    <row r="10277" spans="1:3">
      <c r="A10277" s="26" t="s">
        <v>13434</v>
      </c>
      <c r="B10277" s="26">
        <v>41947</v>
      </c>
    </row>
    <row r="10278" spans="1:3">
      <c r="A10278" s="26" t="s">
        <v>13435</v>
      </c>
      <c r="B10278" s="26">
        <v>41947</v>
      </c>
    </row>
    <row r="10279" spans="1:3">
      <c r="A10279" s="26" t="s">
        <v>13436</v>
      </c>
      <c r="B10279" s="26">
        <v>41947</v>
      </c>
      <c r="C10279" s="26">
        <v>800</v>
      </c>
    </row>
    <row r="10280" spans="1:3">
      <c r="A10280" s="26" t="s">
        <v>13437</v>
      </c>
      <c r="B10280" s="26">
        <v>41947</v>
      </c>
    </row>
    <row r="10281" spans="1:3">
      <c r="A10281" s="26" t="s">
        <v>13438</v>
      </c>
      <c r="B10281" s="26">
        <v>41947</v>
      </c>
    </row>
    <row r="10282" spans="1:3">
      <c r="A10282" s="26" t="s">
        <v>13439</v>
      </c>
      <c r="B10282" s="26">
        <v>41947</v>
      </c>
    </row>
    <row r="10283" spans="1:3">
      <c r="A10283" s="26" t="s">
        <v>13440</v>
      </c>
      <c r="B10283" s="26">
        <v>41947</v>
      </c>
    </row>
    <row r="10284" spans="1:3">
      <c r="A10284" s="26" t="s">
        <v>13441</v>
      </c>
      <c r="B10284" s="26">
        <v>41947</v>
      </c>
    </row>
    <row r="10285" spans="1:3">
      <c r="A10285" s="26" t="s">
        <v>13442</v>
      </c>
      <c r="B10285" s="26">
        <v>41947</v>
      </c>
    </row>
    <row r="10286" spans="1:3">
      <c r="A10286" s="26" t="s">
        <v>13443</v>
      </c>
      <c r="B10286" s="26">
        <v>41947</v>
      </c>
    </row>
    <row r="10287" spans="1:3">
      <c r="A10287" s="26" t="s">
        <v>13444</v>
      </c>
      <c r="B10287" s="26">
        <v>41947</v>
      </c>
    </row>
    <row r="10288" spans="1:3">
      <c r="A10288" s="26" t="s">
        <v>13445</v>
      </c>
      <c r="B10288" s="26">
        <v>41947</v>
      </c>
    </row>
    <row r="10289" spans="1:3">
      <c r="A10289" s="26" t="s">
        <v>13446</v>
      </c>
      <c r="B10289" s="26">
        <v>41947</v>
      </c>
    </row>
    <row r="10290" spans="1:3">
      <c r="A10290" s="26" t="s">
        <v>13447</v>
      </c>
      <c r="B10290" s="26">
        <v>41947</v>
      </c>
      <c r="C10290" s="26">
        <v>800</v>
      </c>
    </row>
    <row r="10291" spans="1:3">
      <c r="A10291" s="26" t="s">
        <v>13448</v>
      </c>
      <c r="B10291" s="26">
        <v>41947</v>
      </c>
    </row>
    <row r="10292" spans="1:3">
      <c r="A10292" s="26" t="s">
        <v>13449</v>
      </c>
      <c r="B10292" s="26">
        <v>41947</v>
      </c>
    </row>
    <row r="10293" spans="1:3">
      <c r="A10293" s="26" t="s">
        <v>13450</v>
      </c>
      <c r="B10293" s="26">
        <v>41947</v>
      </c>
    </row>
    <row r="10294" spans="1:3">
      <c r="A10294" s="26" t="s">
        <v>13451</v>
      </c>
      <c r="B10294" s="26">
        <v>41947</v>
      </c>
    </row>
    <row r="10295" spans="1:3">
      <c r="A10295" s="26" t="s">
        <v>13452</v>
      </c>
      <c r="B10295" s="26">
        <v>41947</v>
      </c>
    </row>
    <row r="10296" spans="1:3">
      <c r="A10296" s="26" t="s">
        <v>13453</v>
      </c>
      <c r="B10296" s="26">
        <v>41947</v>
      </c>
    </row>
    <row r="10297" spans="1:3">
      <c r="A10297" s="26" t="s">
        <v>13454</v>
      </c>
      <c r="B10297" s="26">
        <v>41947</v>
      </c>
    </row>
    <row r="10298" spans="1:3">
      <c r="A10298" s="26" t="s">
        <v>13455</v>
      </c>
      <c r="B10298" s="26">
        <v>41947</v>
      </c>
    </row>
    <row r="10299" spans="1:3">
      <c r="A10299" s="26" t="s">
        <v>13456</v>
      </c>
      <c r="B10299" s="26">
        <v>41947</v>
      </c>
    </row>
    <row r="10300" spans="1:3">
      <c r="A10300" s="26" t="s">
        <v>13457</v>
      </c>
      <c r="B10300" s="26">
        <v>41947</v>
      </c>
    </row>
    <row r="10301" spans="1:3">
      <c r="A10301" s="26" t="s">
        <v>13458</v>
      </c>
      <c r="B10301" s="26">
        <v>41947</v>
      </c>
      <c r="C10301" s="26">
        <v>1800</v>
      </c>
    </row>
    <row r="10302" spans="1:3">
      <c r="A10302" s="26" t="s">
        <v>13459</v>
      </c>
      <c r="B10302" s="26">
        <v>41947</v>
      </c>
    </row>
    <row r="10303" spans="1:3">
      <c r="A10303" s="26" t="s">
        <v>13460</v>
      </c>
      <c r="B10303" s="26">
        <v>41947</v>
      </c>
    </row>
    <row r="10304" spans="1:3">
      <c r="A10304" s="26" t="s">
        <v>13461</v>
      </c>
      <c r="B10304" s="26">
        <v>41947</v>
      </c>
    </row>
    <row r="10305" spans="1:3">
      <c r="A10305" s="26" t="s">
        <v>13462</v>
      </c>
      <c r="B10305" s="26">
        <v>41947</v>
      </c>
    </row>
    <row r="10306" spans="1:3">
      <c r="A10306" s="26" t="s">
        <v>13463</v>
      </c>
      <c r="B10306" s="26">
        <v>41947</v>
      </c>
    </row>
    <row r="10307" spans="1:3">
      <c r="A10307" s="26" t="s">
        <v>13464</v>
      </c>
      <c r="B10307" s="26">
        <v>41947</v>
      </c>
    </row>
    <row r="10308" spans="1:3">
      <c r="A10308" s="26" t="s">
        <v>13465</v>
      </c>
      <c r="B10308" s="26">
        <v>41947</v>
      </c>
    </row>
    <row r="10309" spans="1:3">
      <c r="A10309" s="26" t="s">
        <v>13466</v>
      </c>
      <c r="B10309" s="26">
        <v>41947</v>
      </c>
    </row>
    <row r="10310" spans="1:3">
      <c r="A10310" s="26" t="s">
        <v>13467</v>
      </c>
      <c r="B10310" s="26">
        <v>41947</v>
      </c>
    </row>
    <row r="10311" spans="1:3">
      <c r="A10311" s="26" t="s">
        <v>13468</v>
      </c>
      <c r="B10311" s="26">
        <v>41947</v>
      </c>
    </row>
    <row r="10312" spans="1:3">
      <c r="A10312" s="26" t="s">
        <v>13469</v>
      </c>
      <c r="B10312" s="26">
        <v>41947</v>
      </c>
      <c r="C10312" s="26">
        <v>1798</v>
      </c>
    </row>
    <row r="10313" spans="1:3">
      <c r="A10313" s="26" t="s">
        <v>13470</v>
      </c>
      <c r="B10313" s="26">
        <v>41947</v>
      </c>
    </row>
    <row r="10314" spans="1:3">
      <c r="A10314" s="26" t="s">
        <v>13471</v>
      </c>
      <c r="B10314" s="26">
        <v>41947</v>
      </c>
    </row>
    <row r="10315" spans="1:3">
      <c r="A10315" s="26" t="s">
        <v>13472</v>
      </c>
      <c r="B10315" s="26">
        <v>41947</v>
      </c>
    </row>
    <row r="10316" spans="1:3">
      <c r="A10316" s="26" t="s">
        <v>13473</v>
      </c>
      <c r="B10316" s="26">
        <v>41947</v>
      </c>
    </row>
    <row r="10317" spans="1:3">
      <c r="A10317" s="26" t="s">
        <v>13474</v>
      </c>
      <c r="B10317" s="26">
        <v>41947</v>
      </c>
    </row>
    <row r="10318" spans="1:3">
      <c r="A10318" s="26" t="s">
        <v>13475</v>
      </c>
      <c r="B10318" s="26">
        <v>41947</v>
      </c>
    </row>
    <row r="10319" spans="1:3">
      <c r="A10319" s="26" t="s">
        <v>13476</v>
      </c>
      <c r="B10319" s="26">
        <v>41947</v>
      </c>
    </row>
    <row r="10320" spans="1:3">
      <c r="A10320" s="26" t="s">
        <v>13477</v>
      </c>
      <c r="B10320" s="26">
        <v>41947</v>
      </c>
    </row>
    <row r="10321" spans="1:3">
      <c r="A10321" s="26" t="s">
        <v>13478</v>
      </c>
      <c r="B10321" s="26">
        <v>41947</v>
      </c>
    </row>
    <row r="10322" spans="1:3">
      <c r="A10322" s="26" t="s">
        <v>13479</v>
      </c>
      <c r="B10322" s="26">
        <v>41947</v>
      </c>
    </row>
    <row r="10323" spans="1:3">
      <c r="A10323" s="26" t="s">
        <v>13480</v>
      </c>
      <c r="B10323" s="26">
        <v>41947</v>
      </c>
      <c r="C10323" s="26">
        <v>800</v>
      </c>
    </row>
    <row r="10324" spans="1:3">
      <c r="A10324" s="26" t="s">
        <v>13481</v>
      </c>
      <c r="B10324" s="26">
        <v>41947</v>
      </c>
    </row>
    <row r="10325" spans="1:3">
      <c r="A10325" s="26" t="s">
        <v>13482</v>
      </c>
      <c r="B10325" s="26">
        <v>41947</v>
      </c>
    </row>
    <row r="10326" spans="1:3">
      <c r="A10326" s="26" t="s">
        <v>13483</v>
      </c>
      <c r="B10326" s="26">
        <v>41947</v>
      </c>
    </row>
    <row r="10327" spans="1:3">
      <c r="A10327" s="26" t="s">
        <v>13484</v>
      </c>
      <c r="B10327" s="26">
        <v>41947</v>
      </c>
    </row>
    <row r="10328" spans="1:3">
      <c r="A10328" s="26" t="s">
        <v>13485</v>
      </c>
      <c r="B10328" s="26">
        <v>41947</v>
      </c>
    </row>
    <row r="10329" spans="1:3">
      <c r="A10329" s="26" t="s">
        <v>13486</v>
      </c>
      <c r="B10329" s="26">
        <v>41947</v>
      </c>
    </row>
    <row r="10330" spans="1:3">
      <c r="A10330" s="26" t="s">
        <v>13487</v>
      </c>
      <c r="B10330" s="26">
        <v>41947</v>
      </c>
    </row>
    <row r="10331" spans="1:3">
      <c r="A10331" s="26" t="s">
        <v>13488</v>
      </c>
      <c r="B10331" s="26">
        <v>41947</v>
      </c>
    </row>
    <row r="10332" spans="1:3">
      <c r="A10332" s="26" t="s">
        <v>13489</v>
      </c>
      <c r="B10332" s="26">
        <v>41947</v>
      </c>
    </row>
    <row r="10333" spans="1:3">
      <c r="A10333" s="26" t="s">
        <v>13490</v>
      </c>
      <c r="B10333" s="26">
        <v>41947</v>
      </c>
    </row>
    <row r="10334" spans="1:3">
      <c r="A10334" s="26" t="s">
        <v>13491</v>
      </c>
      <c r="B10334" s="26">
        <v>41947</v>
      </c>
      <c r="C10334" s="26">
        <v>800</v>
      </c>
    </row>
    <row r="10335" spans="1:3">
      <c r="A10335" s="26" t="s">
        <v>13492</v>
      </c>
      <c r="B10335" s="26">
        <v>41947</v>
      </c>
    </row>
    <row r="10336" spans="1:3">
      <c r="A10336" s="26" t="s">
        <v>13493</v>
      </c>
      <c r="B10336" s="26">
        <v>41947</v>
      </c>
    </row>
    <row r="10337" spans="1:3">
      <c r="A10337" s="26" t="s">
        <v>13494</v>
      </c>
      <c r="B10337" s="26">
        <v>41947</v>
      </c>
    </row>
    <row r="10338" spans="1:3">
      <c r="A10338" s="26" t="s">
        <v>13495</v>
      </c>
      <c r="B10338" s="26">
        <v>41947</v>
      </c>
    </row>
    <row r="10339" spans="1:3">
      <c r="A10339" s="26" t="s">
        <v>13496</v>
      </c>
      <c r="B10339" s="26">
        <v>41947</v>
      </c>
    </row>
    <row r="10340" spans="1:3">
      <c r="A10340" s="26" t="s">
        <v>13497</v>
      </c>
      <c r="B10340" s="26">
        <v>41947</v>
      </c>
    </row>
    <row r="10341" spans="1:3">
      <c r="A10341" s="26" t="s">
        <v>13498</v>
      </c>
      <c r="B10341" s="26">
        <v>41947</v>
      </c>
    </row>
    <row r="10342" spans="1:3">
      <c r="A10342" s="26" t="s">
        <v>13499</v>
      </c>
      <c r="B10342" s="26">
        <v>41947</v>
      </c>
    </row>
    <row r="10343" spans="1:3">
      <c r="A10343" s="26" t="s">
        <v>13500</v>
      </c>
      <c r="B10343" s="26">
        <v>41947</v>
      </c>
    </row>
    <row r="10344" spans="1:3">
      <c r="A10344" s="26" t="s">
        <v>13501</v>
      </c>
      <c r="B10344" s="26">
        <v>41947</v>
      </c>
    </row>
    <row r="10345" spans="1:3">
      <c r="A10345" s="26" t="s">
        <v>13502</v>
      </c>
      <c r="B10345" s="26">
        <v>41947</v>
      </c>
      <c r="C10345" s="26">
        <v>800</v>
      </c>
    </row>
    <row r="10346" spans="1:3">
      <c r="A10346" s="26" t="s">
        <v>13503</v>
      </c>
      <c r="B10346" s="26">
        <v>41947</v>
      </c>
    </row>
    <row r="10347" spans="1:3">
      <c r="A10347" s="26" t="s">
        <v>13504</v>
      </c>
      <c r="B10347" s="26">
        <v>41947</v>
      </c>
    </row>
    <row r="10348" spans="1:3">
      <c r="A10348" s="26" t="s">
        <v>13505</v>
      </c>
      <c r="B10348" s="26">
        <v>41947</v>
      </c>
    </row>
    <row r="10349" spans="1:3">
      <c r="A10349" s="26" t="s">
        <v>13506</v>
      </c>
      <c r="B10349" s="26">
        <v>41947</v>
      </c>
    </row>
    <row r="10350" spans="1:3">
      <c r="A10350" s="26" t="s">
        <v>13507</v>
      </c>
      <c r="B10350" s="26">
        <v>41947</v>
      </c>
    </row>
    <row r="10351" spans="1:3">
      <c r="A10351" s="26" t="s">
        <v>13508</v>
      </c>
      <c r="B10351" s="26">
        <v>41947</v>
      </c>
    </row>
    <row r="10352" spans="1:3">
      <c r="A10352" s="26" t="s">
        <v>13509</v>
      </c>
      <c r="B10352" s="26">
        <v>41947</v>
      </c>
    </row>
    <row r="10353" spans="1:3">
      <c r="A10353" s="26" t="s">
        <v>13510</v>
      </c>
      <c r="B10353" s="26">
        <v>41947</v>
      </c>
    </row>
    <row r="10354" spans="1:3">
      <c r="A10354" s="26" t="s">
        <v>13511</v>
      </c>
      <c r="B10354" s="26">
        <v>41947</v>
      </c>
    </row>
    <row r="10355" spans="1:3">
      <c r="A10355" s="26" t="s">
        <v>13512</v>
      </c>
      <c r="B10355" s="26">
        <v>41947</v>
      </c>
    </row>
    <row r="10356" spans="1:3">
      <c r="A10356" s="26" t="s">
        <v>13513</v>
      </c>
      <c r="B10356" s="26">
        <v>41947</v>
      </c>
      <c r="C10356" s="26">
        <v>787</v>
      </c>
    </row>
    <row r="10357" spans="1:3">
      <c r="A10357" s="26" t="s">
        <v>13514</v>
      </c>
      <c r="B10357" s="26">
        <v>41947</v>
      </c>
    </row>
    <row r="10358" spans="1:3">
      <c r="A10358" s="26" t="s">
        <v>13515</v>
      </c>
      <c r="B10358" s="26">
        <v>41947</v>
      </c>
    </row>
    <row r="10359" spans="1:3">
      <c r="A10359" s="26" t="s">
        <v>13516</v>
      </c>
      <c r="B10359" s="26">
        <v>41947</v>
      </c>
    </row>
    <row r="10360" spans="1:3">
      <c r="A10360" s="26" t="s">
        <v>13517</v>
      </c>
      <c r="B10360" s="26">
        <v>41947</v>
      </c>
    </row>
    <row r="10361" spans="1:3">
      <c r="A10361" s="26" t="s">
        <v>13518</v>
      </c>
      <c r="B10361" s="26">
        <v>41947</v>
      </c>
    </row>
    <row r="10362" spans="1:3">
      <c r="A10362" s="26" t="s">
        <v>13519</v>
      </c>
      <c r="B10362" s="26">
        <v>41947</v>
      </c>
    </row>
    <row r="10363" spans="1:3">
      <c r="A10363" s="26" t="s">
        <v>13520</v>
      </c>
      <c r="B10363" s="26">
        <v>41947</v>
      </c>
    </row>
    <row r="10364" spans="1:3">
      <c r="A10364" s="26" t="s">
        <v>13521</v>
      </c>
      <c r="B10364" s="26">
        <v>41947</v>
      </c>
    </row>
    <row r="10365" spans="1:3">
      <c r="A10365" s="26" t="s">
        <v>13522</v>
      </c>
      <c r="B10365" s="26">
        <v>41947</v>
      </c>
    </row>
    <row r="10366" spans="1:3">
      <c r="A10366" s="26" t="s">
        <v>13523</v>
      </c>
      <c r="B10366" s="26">
        <v>41947</v>
      </c>
    </row>
    <row r="10367" spans="1:3">
      <c r="A10367" s="26" t="s">
        <v>13524</v>
      </c>
      <c r="B10367" s="26">
        <v>41947</v>
      </c>
      <c r="C10367" s="26">
        <v>800</v>
      </c>
    </row>
    <row r="10368" spans="1:3">
      <c r="A10368" s="26" t="s">
        <v>13525</v>
      </c>
      <c r="B10368" s="26">
        <v>41947</v>
      </c>
    </row>
    <row r="10369" spans="1:3">
      <c r="A10369" s="26" t="s">
        <v>13526</v>
      </c>
      <c r="B10369" s="26">
        <v>41947</v>
      </c>
    </row>
    <row r="10370" spans="1:3">
      <c r="A10370" s="26" t="s">
        <v>13527</v>
      </c>
      <c r="B10370" s="26">
        <v>41947</v>
      </c>
    </row>
    <row r="10371" spans="1:3">
      <c r="A10371" s="26" t="s">
        <v>13528</v>
      </c>
      <c r="B10371" s="26">
        <v>41947</v>
      </c>
    </row>
    <row r="10372" spans="1:3">
      <c r="A10372" s="26" t="s">
        <v>13529</v>
      </c>
      <c r="B10372" s="26">
        <v>41947</v>
      </c>
    </row>
    <row r="10373" spans="1:3">
      <c r="A10373" s="26" t="s">
        <v>13530</v>
      </c>
      <c r="B10373" s="26">
        <v>41947</v>
      </c>
    </row>
    <row r="10374" spans="1:3">
      <c r="A10374" s="26" t="s">
        <v>13531</v>
      </c>
      <c r="B10374" s="26">
        <v>41947</v>
      </c>
    </row>
    <row r="10375" spans="1:3">
      <c r="A10375" s="26" t="s">
        <v>13532</v>
      </c>
      <c r="B10375" s="26">
        <v>41947</v>
      </c>
    </row>
    <row r="10376" spans="1:3">
      <c r="A10376" s="26" t="s">
        <v>13533</v>
      </c>
      <c r="B10376" s="26">
        <v>41947</v>
      </c>
    </row>
    <row r="10377" spans="1:3">
      <c r="A10377" s="26" t="s">
        <v>13534</v>
      </c>
      <c r="B10377" s="26">
        <v>41947</v>
      </c>
    </row>
    <row r="10378" spans="1:3">
      <c r="A10378" s="26" t="s">
        <v>13535</v>
      </c>
      <c r="B10378" s="26">
        <v>41950</v>
      </c>
      <c r="C10378" s="26">
        <v>1967</v>
      </c>
    </row>
    <row r="10379" spans="1:3">
      <c r="A10379" s="26" t="s">
        <v>13536</v>
      </c>
      <c r="B10379" s="26">
        <v>41950</v>
      </c>
    </row>
    <row r="10380" spans="1:3">
      <c r="A10380" s="26" t="s">
        <v>13537</v>
      </c>
      <c r="B10380" s="26">
        <v>41950</v>
      </c>
    </row>
    <row r="10381" spans="1:3">
      <c r="A10381" s="26" t="s">
        <v>13538</v>
      </c>
      <c r="B10381" s="26">
        <v>41950</v>
      </c>
    </row>
    <row r="10382" spans="1:3">
      <c r="A10382" s="26" t="s">
        <v>13539</v>
      </c>
      <c r="B10382" s="26">
        <v>41950</v>
      </c>
    </row>
    <row r="10383" spans="1:3">
      <c r="A10383" s="26" t="s">
        <v>13540</v>
      </c>
      <c r="B10383" s="26">
        <v>41950</v>
      </c>
    </row>
    <row r="10384" spans="1:3">
      <c r="A10384" s="26" t="s">
        <v>13541</v>
      </c>
      <c r="B10384" s="26">
        <v>41950</v>
      </c>
    </row>
    <row r="10385" spans="1:3">
      <c r="A10385" s="26" t="s">
        <v>13542</v>
      </c>
      <c r="B10385" s="26">
        <v>41950</v>
      </c>
    </row>
    <row r="10386" spans="1:3">
      <c r="A10386" s="26" t="s">
        <v>13543</v>
      </c>
      <c r="B10386" s="26">
        <v>41950</v>
      </c>
    </row>
    <row r="10387" spans="1:3">
      <c r="A10387" s="26" t="s">
        <v>13544</v>
      </c>
      <c r="B10387" s="26">
        <v>41950</v>
      </c>
    </row>
    <row r="10388" spans="1:3">
      <c r="A10388" s="26" t="s">
        <v>13545</v>
      </c>
      <c r="B10388" s="26">
        <v>41950</v>
      </c>
    </row>
    <row r="10389" spans="1:3">
      <c r="A10389" s="26" t="s">
        <v>13546</v>
      </c>
      <c r="B10389" s="26">
        <v>41950</v>
      </c>
    </row>
    <row r="10390" spans="1:3">
      <c r="A10390" s="26" t="s">
        <v>13547</v>
      </c>
      <c r="B10390" s="26">
        <v>41950</v>
      </c>
    </row>
    <row r="10391" spans="1:3">
      <c r="A10391" s="26" t="s">
        <v>13548</v>
      </c>
      <c r="B10391" s="26">
        <v>41950</v>
      </c>
      <c r="C10391" s="26">
        <v>69</v>
      </c>
    </row>
    <row r="10392" spans="1:3">
      <c r="A10392" s="26" t="s">
        <v>13549</v>
      </c>
      <c r="B10392" s="26">
        <v>41950</v>
      </c>
    </row>
    <row r="10393" spans="1:3">
      <c r="A10393" s="26" t="s">
        <v>13550</v>
      </c>
      <c r="B10393" s="26">
        <v>41950</v>
      </c>
    </row>
    <row r="10394" spans="1:3">
      <c r="A10394" s="26" t="s">
        <v>13551</v>
      </c>
      <c r="B10394" s="26">
        <v>41950</v>
      </c>
    </row>
    <row r="10395" spans="1:3">
      <c r="A10395" s="26" t="s">
        <v>13552</v>
      </c>
      <c r="B10395" s="26">
        <v>41950</v>
      </c>
    </row>
    <row r="10396" spans="1:3">
      <c r="A10396" s="26" t="s">
        <v>13553</v>
      </c>
      <c r="B10396" s="26">
        <v>41950</v>
      </c>
    </row>
    <row r="10397" spans="1:3">
      <c r="A10397" s="26" t="s">
        <v>13554</v>
      </c>
      <c r="B10397" s="26">
        <v>41950</v>
      </c>
    </row>
    <row r="10398" spans="1:3">
      <c r="A10398" s="26" t="s">
        <v>13555</v>
      </c>
      <c r="B10398" s="26">
        <v>41950</v>
      </c>
    </row>
    <row r="10399" spans="1:3">
      <c r="A10399" s="26" t="s">
        <v>13556</v>
      </c>
      <c r="B10399" s="26">
        <v>41950</v>
      </c>
    </row>
    <row r="10400" spans="1:3">
      <c r="A10400" s="26" t="s">
        <v>13557</v>
      </c>
      <c r="B10400" s="26">
        <v>41950</v>
      </c>
      <c r="C10400" s="26">
        <v>37</v>
      </c>
    </row>
    <row r="10401" spans="1:3">
      <c r="A10401" s="26" t="s">
        <v>13558</v>
      </c>
      <c r="B10401" s="26">
        <v>41950</v>
      </c>
    </row>
    <row r="10402" spans="1:3">
      <c r="A10402" s="26" t="s">
        <v>13559</v>
      </c>
      <c r="B10402" s="26">
        <v>41950</v>
      </c>
    </row>
    <row r="10403" spans="1:3">
      <c r="A10403" s="26" t="s">
        <v>13560</v>
      </c>
      <c r="B10403" s="26">
        <v>41950</v>
      </c>
    </row>
    <row r="10404" spans="1:3">
      <c r="A10404" s="26" t="s">
        <v>13561</v>
      </c>
      <c r="B10404" s="26">
        <v>41950</v>
      </c>
    </row>
    <row r="10405" spans="1:3">
      <c r="A10405" s="26" t="s">
        <v>13562</v>
      </c>
      <c r="B10405" s="26">
        <v>41950</v>
      </c>
    </row>
    <row r="10406" spans="1:3">
      <c r="A10406" s="26" t="s">
        <v>13563</v>
      </c>
      <c r="B10406" s="26">
        <v>41950</v>
      </c>
    </row>
    <row r="10407" spans="1:3">
      <c r="A10407" s="26" t="s">
        <v>13564</v>
      </c>
      <c r="B10407" s="26">
        <v>41950</v>
      </c>
    </row>
    <row r="10408" spans="1:3">
      <c r="A10408" s="26" t="s">
        <v>13565</v>
      </c>
      <c r="B10408" s="26">
        <v>41950</v>
      </c>
    </row>
    <row r="10409" spans="1:3">
      <c r="A10409" s="26" t="s">
        <v>13566</v>
      </c>
      <c r="B10409" s="26">
        <v>41950</v>
      </c>
    </row>
    <row r="10410" spans="1:3">
      <c r="A10410" s="26" t="s">
        <v>13567</v>
      </c>
      <c r="B10410" s="26">
        <v>41950</v>
      </c>
    </row>
    <row r="10411" spans="1:3">
      <c r="A10411" s="26" t="s">
        <v>13568</v>
      </c>
      <c r="B10411" s="26">
        <v>41950</v>
      </c>
    </row>
    <row r="10412" spans="1:3">
      <c r="A10412" s="26" t="s">
        <v>13569</v>
      </c>
      <c r="B10412" s="26">
        <v>41950</v>
      </c>
    </row>
    <row r="10413" spans="1:3">
      <c r="A10413" s="26" t="s">
        <v>13570</v>
      </c>
      <c r="B10413" s="26">
        <v>41950</v>
      </c>
    </row>
    <row r="10414" spans="1:3">
      <c r="A10414" s="26" t="s">
        <v>13571</v>
      </c>
      <c r="B10414" s="26">
        <v>41950</v>
      </c>
      <c r="C10414" s="26">
        <v>53</v>
      </c>
    </row>
    <row r="10415" spans="1:3">
      <c r="A10415" s="26" t="s">
        <v>13572</v>
      </c>
      <c r="B10415" s="26">
        <v>41950</v>
      </c>
    </row>
    <row r="10416" spans="1:3">
      <c r="A10416" s="26" t="s">
        <v>13573</v>
      </c>
      <c r="B10416" s="26">
        <v>41950</v>
      </c>
    </row>
    <row r="10417" spans="1:3">
      <c r="A10417" s="26" t="s">
        <v>13574</v>
      </c>
      <c r="B10417" s="26">
        <v>41950</v>
      </c>
    </row>
    <row r="10418" spans="1:3">
      <c r="A10418" s="26" t="s">
        <v>13575</v>
      </c>
      <c r="B10418" s="26">
        <v>41950</v>
      </c>
    </row>
    <row r="10419" spans="1:3">
      <c r="A10419" s="26" t="s">
        <v>13576</v>
      </c>
      <c r="B10419" s="26">
        <v>41950</v>
      </c>
    </row>
    <row r="10420" spans="1:3">
      <c r="A10420" s="26" t="s">
        <v>13577</v>
      </c>
      <c r="B10420" s="26">
        <v>41950</v>
      </c>
    </row>
    <row r="10421" spans="1:3">
      <c r="A10421" s="26" t="s">
        <v>13578</v>
      </c>
      <c r="B10421" s="26">
        <v>41950</v>
      </c>
    </row>
    <row r="10422" spans="1:3">
      <c r="A10422" s="26" t="s">
        <v>13579</v>
      </c>
      <c r="B10422" s="26">
        <v>41950</v>
      </c>
    </row>
    <row r="10423" spans="1:3">
      <c r="A10423" s="26" t="s">
        <v>13580</v>
      </c>
      <c r="B10423" s="26">
        <v>41950</v>
      </c>
    </row>
    <row r="10424" spans="1:3">
      <c r="A10424" s="26" t="s">
        <v>13581</v>
      </c>
      <c r="B10424" s="26">
        <v>41950</v>
      </c>
    </row>
    <row r="10425" spans="1:3">
      <c r="A10425" s="26" t="s">
        <v>13582</v>
      </c>
      <c r="B10425" s="26">
        <v>41950</v>
      </c>
      <c r="C10425" s="26">
        <v>11</v>
      </c>
    </row>
    <row r="10426" spans="1:3">
      <c r="A10426" s="26" t="s">
        <v>13583</v>
      </c>
      <c r="B10426" s="26">
        <v>41950</v>
      </c>
    </row>
    <row r="10427" spans="1:3">
      <c r="A10427" s="26" t="s">
        <v>13584</v>
      </c>
      <c r="B10427" s="26">
        <v>41950</v>
      </c>
    </row>
    <row r="10428" spans="1:3">
      <c r="A10428" s="26" t="s">
        <v>13585</v>
      </c>
      <c r="B10428" s="26">
        <v>41950</v>
      </c>
    </row>
    <row r="10429" spans="1:3">
      <c r="A10429" s="26" t="s">
        <v>13586</v>
      </c>
      <c r="B10429" s="26">
        <v>41950</v>
      </c>
    </row>
    <row r="10430" spans="1:3">
      <c r="A10430" s="26" t="s">
        <v>13587</v>
      </c>
      <c r="B10430" s="26">
        <v>41950</v>
      </c>
    </row>
    <row r="10431" spans="1:3">
      <c r="A10431" s="26" t="s">
        <v>13588</v>
      </c>
      <c r="B10431" s="26">
        <v>41950</v>
      </c>
    </row>
    <row r="10432" spans="1:3">
      <c r="A10432" s="26" t="s">
        <v>13589</v>
      </c>
      <c r="B10432" s="26">
        <v>41950</v>
      </c>
    </row>
    <row r="10433" spans="1:3">
      <c r="A10433" s="26" t="s">
        <v>13590</v>
      </c>
      <c r="B10433" s="26">
        <v>41950</v>
      </c>
    </row>
    <row r="10434" spans="1:3">
      <c r="A10434" s="26" t="s">
        <v>13591</v>
      </c>
      <c r="B10434" s="26">
        <v>41950</v>
      </c>
    </row>
    <row r="10435" spans="1:3">
      <c r="A10435" s="26" t="s">
        <v>13592</v>
      </c>
      <c r="B10435" s="26">
        <v>41950</v>
      </c>
    </row>
    <row r="10436" spans="1:3">
      <c r="A10436" s="26" t="s">
        <v>13593</v>
      </c>
      <c r="B10436" s="26">
        <v>41950</v>
      </c>
      <c r="C10436" s="26">
        <v>17</v>
      </c>
    </row>
    <row r="10437" spans="1:3">
      <c r="A10437" s="26" t="s">
        <v>13594</v>
      </c>
      <c r="B10437" s="26">
        <v>41950</v>
      </c>
    </row>
    <row r="10438" spans="1:3">
      <c r="A10438" s="26" t="s">
        <v>13595</v>
      </c>
      <c r="B10438" s="26">
        <v>41950</v>
      </c>
    </row>
    <row r="10439" spans="1:3">
      <c r="A10439" s="26" t="s">
        <v>13596</v>
      </c>
      <c r="B10439" s="26">
        <v>41950</v>
      </c>
    </row>
    <row r="10440" spans="1:3">
      <c r="A10440" s="26" t="s">
        <v>13597</v>
      </c>
      <c r="B10440" s="26">
        <v>41950</v>
      </c>
    </row>
    <row r="10441" spans="1:3">
      <c r="A10441" s="26" t="s">
        <v>13598</v>
      </c>
      <c r="B10441" s="26">
        <v>41950</v>
      </c>
    </row>
    <row r="10442" spans="1:3">
      <c r="A10442" s="26" t="s">
        <v>13599</v>
      </c>
      <c r="B10442" s="26">
        <v>41950</v>
      </c>
    </row>
    <row r="10443" spans="1:3">
      <c r="A10443" s="26" t="s">
        <v>13600</v>
      </c>
      <c r="B10443" s="26">
        <v>41950</v>
      </c>
    </row>
    <row r="10444" spans="1:3">
      <c r="A10444" s="26" t="s">
        <v>13601</v>
      </c>
      <c r="B10444" s="26">
        <v>41950</v>
      </c>
      <c r="C10444" s="26">
        <v>742</v>
      </c>
    </row>
    <row r="10445" spans="1:3">
      <c r="A10445" s="26" t="s">
        <v>13602</v>
      </c>
      <c r="B10445" s="26">
        <v>41950</v>
      </c>
    </row>
    <row r="10446" spans="1:3">
      <c r="A10446" s="26" t="s">
        <v>13603</v>
      </c>
      <c r="B10446" s="26">
        <v>41950</v>
      </c>
    </row>
    <row r="10447" spans="1:3">
      <c r="A10447" s="26" t="s">
        <v>13604</v>
      </c>
      <c r="B10447" s="26">
        <v>41950</v>
      </c>
    </row>
    <row r="10448" spans="1:3">
      <c r="A10448" s="26" t="s">
        <v>13605</v>
      </c>
      <c r="B10448" s="26">
        <v>41950</v>
      </c>
    </row>
    <row r="10449" spans="1:3">
      <c r="A10449" s="26" t="s">
        <v>13606</v>
      </c>
      <c r="B10449" s="26">
        <v>41950</v>
      </c>
    </row>
    <row r="10450" spans="1:3">
      <c r="A10450" s="26" t="s">
        <v>13607</v>
      </c>
      <c r="B10450" s="26">
        <v>41950</v>
      </c>
    </row>
    <row r="10451" spans="1:3">
      <c r="A10451" s="26" t="s">
        <v>13608</v>
      </c>
      <c r="B10451" s="26">
        <v>41950</v>
      </c>
    </row>
    <row r="10452" spans="1:3">
      <c r="A10452" s="26" t="s">
        <v>13609</v>
      </c>
      <c r="B10452" s="26">
        <v>41950</v>
      </c>
    </row>
    <row r="10453" spans="1:3">
      <c r="A10453" s="26" t="s">
        <v>13610</v>
      </c>
      <c r="B10453" s="26">
        <v>41950</v>
      </c>
    </row>
    <row r="10454" spans="1:3">
      <c r="A10454" s="26" t="s">
        <v>13611</v>
      </c>
      <c r="B10454" s="26">
        <v>41950</v>
      </c>
    </row>
    <row r="10455" spans="1:3">
      <c r="A10455" s="26" t="s">
        <v>13612</v>
      </c>
      <c r="B10455" s="26">
        <v>41950</v>
      </c>
      <c r="C10455" s="26">
        <v>991</v>
      </c>
    </row>
    <row r="10456" spans="1:3">
      <c r="A10456" s="26" t="s">
        <v>13613</v>
      </c>
      <c r="B10456" s="26">
        <v>41950</v>
      </c>
    </row>
    <row r="10457" spans="1:3">
      <c r="A10457" s="26" t="s">
        <v>13614</v>
      </c>
      <c r="B10457" s="26">
        <v>41950</v>
      </c>
    </row>
    <row r="10458" spans="1:3">
      <c r="A10458" s="26" t="s">
        <v>13615</v>
      </c>
      <c r="B10458" s="26">
        <v>41950</v>
      </c>
    </row>
    <row r="10459" spans="1:3">
      <c r="A10459" s="26" t="s">
        <v>13616</v>
      </c>
      <c r="B10459" s="26">
        <v>41950</v>
      </c>
    </row>
    <row r="10460" spans="1:3">
      <c r="A10460" s="26" t="s">
        <v>13617</v>
      </c>
      <c r="B10460" s="26">
        <v>41950</v>
      </c>
    </row>
    <row r="10461" spans="1:3">
      <c r="A10461" s="26" t="s">
        <v>13618</v>
      </c>
      <c r="B10461" s="26">
        <v>41950</v>
      </c>
    </row>
    <row r="10462" spans="1:3">
      <c r="A10462" s="26" t="s">
        <v>13619</v>
      </c>
      <c r="B10462" s="26">
        <v>41950</v>
      </c>
    </row>
    <row r="10463" spans="1:3">
      <c r="A10463" s="26" t="s">
        <v>13620</v>
      </c>
      <c r="B10463" s="26">
        <v>41950</v>
      </c>
    </row>
    <row r="10464" spans="1:3">
      <c r="A10464" s="26" t="s">
        <v>13621</v>
      </c>
      <c r="B10464" s="26">
        <v>41950</v>
      </c>
    </row>
    <row r="10465" spans="1:3">
      <c r="A10465" s="26" t="s">
        <v>13622</v>
      </c>
      <c r="B10465" s="26">
        <v>41950</v>
      </c>
    </row>
    <row r="10466" spans="1:3">
      <c r="A10466" s="26" t="s">
        <v>13623</v>
      </c>
      <c r="B10466" s="26">
        <v>41950</v>
      </c>
    </row>
    <row r="10467" spans="1:3">
      <c r="A10467" s="26" t="s">
        <v>13624</v>
      </c>
      <c r="B10467" s="26">
        <v>41950</v>
      </c>
    </row>
    <row r="10468" spans="1:3">
      <c r="A10468" s="26" t="s">
        <v>13625</v>
      </c>
      <c r="B10468" s="26">
        <v>41950</v>
      </c>
      <c r="C10468" s="26">
        <v>612</v>
      </c>
    </row>
    <row r="10469" spans="1:3">
      <c r="A10469" s="26" t="s">
        <v>13626</v>
      </c>
      <c r="B10469" s="26">
        <v>41950</v>
      </c>
      <c r="C10469" s="26">
        <v>284</v>
      </c>
    </row>
    <row r="10470" spans="1:3">
      <c r="A10470" s="26" t="s">
        <v>13627</v>
      </c>
      <c r="B10470" s="26">
        <v>41950</v>
      </c>
    </row>
    <row r="10471" spans="1:3">
      <c r="A10471" s="26" t="s">
        <v>13628</v>
      </c>
      <c r="B10471" s="26">
        <v>41950</v>
      </c>
    </row>
    <row r="10472" spans="1:3">
      <c r="A10472" s="26" t="s">
        <v>13629</v>
      </c>
      <c r="B10472" s="26">
        <v>41950</v>
      </c>
    </row>
    <row r="10473" spans="1:3">
      <c r="A10473" s="26" t="s">
        <v>13630</v>
      </c>
      <c r="B10473" s="26">
        <v>41950</v>
      </c>
    </row>
    <row r="10474" spans="1:3">
      <c r="A10474" s="26" t="s">
        <v>13631</v>
      </c>
      <c r="B10474" s="26">
        <v>41950</v>
      </c>
    </row>
    <row r="10475" spans="1:3">
      <c r="A10475" s="26" t="s">
        <v>13632</v>
      </c>
      <c r="B10475" s="26">
        <v>41950</v>
      </c>
    </row>
    <row r="10476" spans="1:3">
      <c r="A10476" s="26" t="s">
        <v>13633</v>
      </c>
      <c r="B10476" s="26">
        <v>41950</v>
      </c>
    </row>
    <row r="10477" spans="1:3">
      <c r="A10477" s="26" t="s">
        <v>13634</v>
      </c>
      <c r="B10477" s="26">
        <v>41950</v>
      </c>
      <c r="C10477" s="26">
        <v>741</v>
      </c>
    </row>
    <row r="10478" spans="1:3">
      <c r="A10478" s="26" t="s">
        <v>13635</v>
      </c>
      <c r="B10478" s="26">
        <v>41950</v>
      </c>
    </row>
    <row r="10479" spans="1:3">
      <c r="A10479" s="26" t="s">
        <v>13636</v>
      </c>
      <c r="B10479" s="26">
        <v>41950</v>
      </c>
    </row>
    <row r="10480" spans="1:3">
      <c r="A10480" s="26" t="s">
        <v>13637</v>
      </c>
      <c r="B10480" s="26">
        <v>41950</v>
      </c>
    </row>
    <row r="10481" spans="1:3">
      <c r="A10481" s="26" t="s">
        <v>13638</v>
      </c>
      <c r="B10481" s="26">
        <v>41950</v>
      </c>
    </row>
    <row r="10482" spans="1:3">
      <c r="A10482" s="26" t="s">
        <v>13639</v>
      </c>
      <c r="B10482" s="26">
        <v>41950</v>
      </c>
    </row>
    <row r="10483" spans="1:3">
      <c r="A10483" s="26" t="s">
        <v>13640</v>
      </c>
      <c r="B10483" s="26">
        <v>41950</v>
      </c>
    </row>
    <row r="10484" spans="1:3">
      <c r="A10484" s="26" t="s">
        <v>13641</v>
      </c>
      <c r="B10484" s="26">
        <v>41950</v>
      </c>
    </row>
    <row r="10485" spans="1:3">
      <c r="A10485" s="26" t="s">
        <v>13642</v>
      </c>
      <c r="B10485" s="26">
        <v>41950</v>
      </c>
    </row>
    <row r="10486" spans="1:3">
      <c r="A10486" s="26" t="s">
        <v>13643</v>
      </c>
      <c r="B10486" s="26">
        <v>41950</v>
      </c>
    </row>
    <row r="10487" spans="1:3">
      <c r="A10487" s="26" t="s">
        <v>13644</v>
      </c>
      <c r="B10487" s="26">
        <v>41950</v>
      </c>
    </row>
    <row r="10488" spans="1:3">
      <c r="A10488" s="26" t="s">
        <v>13645</v>
      </c>
      <c r="B10488" s="26">
        <v>41950</v>
      </c>
    </row>
    <row r="10489" spans="1:3">
      <c r="A10489" s="26" t="s">
        <v>13646</v>
      </c>
      <c r="B10489" s="26">
        <v>41950</v>
      </c>
    </row>
    <row r="10490" spans="1:3">
      <c r="A10490" s="26" t="s">
        <v>13647</v>
      </c>
      <c r="B10490" s="26">
        <v>41950</v>
      </c>
      <c r="C10490" s="26">
        <v>566</v>
      </c>
    </row>
    <row r="10491" spans="1:3">
      <c r="A10491" s="26" t="s">
        <v>13648</v>
      </c>
      <c r="B10491" s="26">
        <v>41950</v>
      </c>
      <c r="C10491" s="26">
        <v>350</v>
      </c>
    </row>
    <row r="10492" spans="1:3">
      <c r="A10492" s="26" t="s">
        <v>13649</v>
      </c>
      <c r="B10492" s="26">
        <v>41950</v>
      </c>
    </row>
    <row r="10493" spans="1:3">
      <c r="A10493" s="26" t="s">
        <v>13650</v>
      </c>
      <c r="B10493" s="26">
        <v>41950</v>
      </c>
    </row>
    <row r="10494" spans="1:3">
      <c r="A10494" s="26" t="s">
        <v>13651</v>
      </c>
      <c r="B10494" s="26">
        <v>41950</v>
      </c>
    </row>
    <row r="10495" spans="1:3">
      <c r="A10495" s="26" t="s">
        <v>13652</v>
      </c>
      <c r="B10495" s="26">
        <v>41950</v>
      </c>
    </row>
    <row r="10496" spans="1:3">
      <c r="A10496" s="26" t="s">
        <v>13653</v>
      </c>
      <c r="B10496" s="26">
        <v>41950</v>
      </c>
    </row>
    <row r="10497" spans="1:3">
      <c r="A10497" s="26" t="s">
        <v>13654</v>
      </c>
      <c r="B10497" s="26">
        <v>41950</v>
      </c>
    </row>
    <row r="10498" spans="1:3">
      <c r="A10498" s="26" t="s">
        <v>13655</v>
      </c>
      <c r="B10498" s="26">
        <v>41950</v>
      </c>
    </row>
    <row r="10499" spans="1:3">
      <c r="A10499" s="26" t="s">
        <v>13656</v>
      </c>
      <c r="B10499" s="26">
        <v>41950</v>
      </c>
    </row>
    <row r="10500" spans="1:3">
      <c r="A10500" s="26" t="s">
        <v>13657</v>
      </c>
      <c r="B10500" s="26">
        <v>41950</v>
      </c>
    </row>
    <row r="10501" spans="1:3">
      <c r="A10501" s="26" t="s">
        <v>13658</v>
      </c>
      <c r="B10501" s="26">
        <v>41950</v>
      </c>
      <c r="C10501" s="26">
        <v>498</v>
      </c>
    </row>
    <row r="10502" spans="1:3">
      <c r="A10502" s="26" t="s">
        <v>13659</v>
      </c>
      <c r="B10502" s="26">
        <v>41950</v>
      </c>
      <c r="C10502" s="26">
        <v>293</v>
      </c>
    </row>
    <row r="10503" spans="1:3">
      <c r="A10503" s="26" t="s">
        <v>13660</v>
      </c>
      <c r="B10503" s="26">
        <v>41950</v>
      </c>
    </row>
    <row r="10504" spans="1:3">
      <c r="A10504" s="26" t="s">
        <v>13661</v>
      </c>
      <c r="B10504" s="26">
        <v>41950</v>
      </c>
    </row>
    <row r="10505" spans="1:3">
      <c r="A10505" s="26" t="s">
        <v>13662</v>
      </c>
      <c r="B10505" s="26">
        <v>41950</v>
      </c>
    </row>
    <row r="10506" spans="1:3">
      <c r="A10506" s="26" t="s">
        <v>13663</v>
      </c>
      <c r="B10506" s="26">
        <v>41950</v>
      </c>
    </row>
    <row r="10507" spans="1:3">
      <c r="A10507" s="26" t="s">
        <v>13664</v>
      </c>
      <c r="B10507" s="26">
        <v>41950</v>
      </c>
    </row>
    <row r="10508" spans="1:3">
      <c r="A10508" s="26" t="s">
        <v>13665</v>
      </c>
      <c r="B10508" s="26">
        <v>41950</v>
      </c>
    </row>
    <row r="10509" spans="1:3">
      <c r="A10509" s="26" t="s">
        <v>13666</v>
      </c>
      <c r="B10509" s="26">
        <v>41950</v>
      </c>
    </row>
    <row r="10510" spans="1:3">
      <c r="A10510" s="26" t="s">
        <v>13667</v>
      </c>
      <c r="B10510" s="26">
        <v>41950</v>
      </c>
    </row>
    <row r="10511" spans="1:3">
      <c r="A10511" s="26" t="s">
        <v>13668</v>
      </c>
      <c r="B10511" s="26">
        <v>41950</v>
      </c>
    </row>
    <row r="10512" spans="1:3">
      <c r="A10512" s="26" t="s">
        <v>13669</v>
      </c>
      <c r="B10512" s="26">
        <v>41950</v>
      </c>
      <c r="C10512" s="26">
        <v>494</v>
      </c>
    </row>
    <row r="10513" spans="1:3">
      <c r="A10513" s="26" t="s">
        <v>13670</v>
      </c>
      <c r="B10513" s="26">
        <v>41950</v>
      </c>
      <c r="C10513" s="26">
        <v>305</v>
      </c>
    </row>
    <row r="10514" spans="1:3">
      <c r="A10514" s="26" t="s">
        <v>13671</v>
      </c>
      <c r="B10514" s="26">
        <v>41950</v>
      </c>
    </row>
    <row r="10515" spans="1:3">
      <c r="A10515" s="26" t="s">
        <v>13672</v>
      </c>
      <c r="B10515" s="26">
        <v>41950</v>
      </c>
    </row>
    <row r="10516" spans="1:3">
      <c r="A10516" s="26" t="s">
        <v>13673</v>
      </c>
      <c r="B10516" s="26">
        <v>41950</v>
      </c>
    </row>
    <row r="10517" spans="1:3">
      <c r="A10517" s="26" t="s">
        <v>13674</v>
      </c>
      <c r="B10517" s="26">
        <v>41950</v>
      </c>
    </row>
    <row r="10518" spans="1:3">
      <c r="A10518" s="26" t="s">
        <v>13675</v>
      </c>
      <c r="B10518" s="26">
        <v>41950</v>
      </c>
    </row>
    <row r="10519" spans="1:3">
      <c r="A10519" s="26" t="s">
        <v>13676</v>
      </c>
      <c r="B10519" s="26">
        <v>41950</v>
      </c>
    </row>
    <row r="10520" spans="1:3">
      <c r="A10520" s="26" t="s">
        <v>13677</v>
      </c>
      <c r="B10520" s="26">
        <v>41950</v>
      </c>
    </row>
    <row r="10521" spans="1:3">
      <c r="A10521" s="26" t="s">
        <v>13678</v>
      </c>
      <c r="B10521" s="26">
        <v>41950</v>
      </c>
    </row>
    <row r="10522" spans="1:3">
      <c r="A10522" s="26" t="s">
        <v>13679</v>
      </c>
      <c r="B10522" s="26">
        <v>41950</v>
      </c>
    </row>
    <row r="10523" spans="1:3">
      <c r="A10523" s="26" t="s">
        <v>13680</v>
      </c>
      <c r="B10523" s="26">
        <v>41950</v>
      </c>
      <c r="C10523" s="26">
        <v>687</v>
      </c>
    </row>
    <row r="10524" spans="1:3">
      <c r="A10524" s="26" t="s">
        <v>13681</v>
      </c>
      <c r="B10524" s="26">
        <v>41950</v>
      </c>
      <c r="C10524" s="26">
        <v>212</v>
      </c>
    </row>
    <row r="10525" spans="1:3">
      <c r="A10525" s="26" t="s">
        <v>13682</v>
      </c>
      <c r="B10525" s="26">
        <v>41950</v>
      </c>
    </row>
    <row r="10526" spans="1:3">
      <c r="A10526" s="26" t="s">
        <v>13683</v>
      </c>
      <c r="B10526" s="26">
        <v>41950</v>
      </c>
    </row>
    <row r="10527" spans="1:3">
      <c r="A10527" s="26" t="s">
        <v>13684</v>
      </c>
      <c r="B10527" s="26">
        <v>41950</v>
      </c>
    </row>
    <row r="10528" spans="1:3">
      <c r="A10528" s="26" t="s">
        <v>13685</v>
      </c>
      <c r="B10528" s="26">
        <v>41950</v>
      </c>
    </row>
    <row r="10529" spans="1:3">
      <c r="A10529" s="26" t="s">
        <v>13686</v>
      </c>
      <c r="B10529" s="26">
        <v>41950</v>
      </c>
    </row>
    <row r="10530" spans="1:3">
      <c r="A10530" s="26" t="s">
        <v>13687</v>
      </c>
      <c r="B10530" s="26">
        <v>41950</v>
      </c>
    </row>
    <row r="10531" spans="1:3">
      <c r="A10531" s="26" t="s">
        <v>13688</v>
      </c>
      <c r="B10531" s="26">
        <v>41950</v>
      </c>
    </row>
    <row r="10532" spans="1:3">
      <c r="A10532" s="26" t="s">
        <v>13689</v>
      </c>
      <c r="B10532" s="26">
        <v>41950</v>
      </c>
    </row>
    <row r="10533" spans="1:3">
      <c r="A10533" s="26" t="s">
        <v>13690</v>
      </c>
      <c r="B10533" s="26">
        <v>41950</v>
      </c>
    </row>
    <row r="10534" spans="1:3">
      <c r="A10534" s="26" t="s">
        <v>13691</v>
      </c>
      <c r="B10534" s="26">
        <v>41950</v>
      </c>
      <c r="C10534" s="26">
        <v>978</v>
      </c>
    </row>
    <row r="10535" spans="1:3">
      <c r="A10535" s="26" t="s">
        <v>13692</v>
      </c>
      <c r="B10535" s="26">
        <v>41950</v>
      </c>
      <c r="C10535" s="26">
        <v>300</v>
      </c>
    </row>
    <row r="10536" spans="1:3">
      <c r="A10536" s="26" t="s">
        <v>13693</v>
      </c>
      <c r="B10536" s="26">
        <v>41950</v>
      </c>
    </row>
    <row r="10537" spans="1:3">
      <c r="A10537" s="26" t="s">
        <v>13694</v>
      </c>
      <c r="B10537" s="26">
        <v>41950</v>
      </c>
    </row>
    <row r="10538" spans="1:3">
      <c r="A10538" s="26" t="s">
        <v>13695</v>
      </c>
      <c r="B10538" s="26">
        <v>41950</v>
      </c>
    </row>
    <row r="10539" spans="1:3">
      <c r="A10539" s="26" t="s">
        <v>13696</v>
      </c>
      <c r="B10539" s="26">
        <v>41950</v>
      </c>
    </row>
    <row r="10540" spans="1:3">
      <c r="A10540" s="26" t="s">
        <v>13697</v>
      </c>
      <c r="B10540" s="26">
        <v>41950</v>
      </c>
    </row>
    <row r="10541" spans="1:3">
      <c r="A10541" s="26" t="s">
        <v>13698</v>
      </c>
      <c r="B10541" s="26">
        <v>41950</v>
      </c>
    </row>
    <row r="10542" spans="1:3">
      <c r="A10542" s="26" t="s">
        <v>13699</v>
      </c>
      <c r="B10542" s="26">
        <v>41950</v>
      </c>
    </row>
    <row r="10543" spans="1:3">
      <c r="A10543" s="26" t="s">
        <v>13700</v>
      </c>
      <c r="B10543" s="26">
        <v>41950</v>
      </c>
      <c r="C10543" s="26">
        <v>805</v>
      </c>
    </row>
    <row r="10544" spans="1:3">
      <c r="A10544" s="26" t="s">
        <v>13701</v>
      </c>
      <c r="B10544" s="26">
        <v>41950</v>
      </c>
    </row>
    <row r="10545" spans="1:3">
      <c r="A10545" s="26" t="s">
        <v>13702</v>
      </c>
      <c r="B10545" s="26">
        <v>41950</v>
      </c>
    </row>
    <row r="10546" spans="1:3">
      <c r="A10546" s="26" t="s">
        <v>13703</v>
      </c>
      <c r="B10546" s="26">
        <v>41950</v>
      </c>
    </row>
    <row r="10547" spans="1:3">
      <c r="A10547" s="26" t="s">
        <v>13704</v>
      </c>
      <c r="B10547" s="26">
        <v>41950</v>
      </c>
    </row>
    <row r="10548" spans="1:3">
      <c r="A10548" s="26" t="s">
        <v>13705</v>
      </c>
      <c r="B10548" s="26">
        <v>41950</v>
      </c>
    </row>
    <row r="10549" spans="1:3">
      <c r="A10549" s="26" t="s">
        <v>13706</v>
      </c>
      <c r="B10549" s="26">
        <v>41950</v>
      </c>
    </row>
    <row r="10550" spans="1:3">
      <c r="A10550" s="26" t="s">
        <v>13707</v>
      </c>
      <c r="B10550" s="26">
        <v>41950</v>
      </c>
    </row>
    <row r="10551" spans="1:3">
      <c r="A10551" s="26" t="s">
        <v>13708</v>
      </c>
      <c r="B10551" s="26">
        <v>41950</v>
      </c>
    </row>
    <row r="10552" spans="1:3">
      <c r="A10552" s="26" t="s">
        <v>13709</v>
      </c>
      <c r="B10552" s="26">
        <v>41950</v>
      </c>
    </row>
    <row r="10553" spans="1:3">
      <c r="A10553" s="26" t="s">
        <v>13710</v>
      </c>
      <c r="B10553" s="26">
        <v>41950</v>
      </c>
    </row>
    <row r="10554" spans="1:3">
      <c r="A10554" s="26" t="s">
        <v>13711</v>
      </c>
      <c r="B10554" s="26">
        <v>41950</v>
      </c>
      <c r="C10554" s="26">
        <v>780</v>
      </c>
    </row>
    <row r="10555" spans="1:3">
      <c r="A10555" s="26" t="s">
        <v>13712</v>
      </c>
      <c r="B10555" s="26">
        <v>41950</v>
      </c>
    </row>
    <row r="10556" spans="1:3">
      <c r="A10556" s="26" t="s">
        <v>13713</v>
      </c>
      <c r="B10556" s="26">
        <v>41950</v>
      </c>
    </row>
    <row r="10557" spans="1:3">
      <c r="A10557" s="26" t="s">
        <v>13714</v>
      </c>
      <c r="B10557" s="26">
        <v>41950</v>
      </c>
    </row>
    <row r="10558" spans="1:3">
      <c r="A10558" s="26" t="s">
        <v>13715</v>
      </c>
      <c r="B10558" s="26">
        <v>41950</v>
      </c>
    </row>
    <row r="10559" spans="1:3">
      <c r="A10559" s="26" t="s">
        <v>13716</v>
      </c>
      <c r="B10559" s="26">
        <v>41950</v>
      </c>
    </row>
    <row r="10560" spans="1:3">
      <c r="A10560" s="26" t="s">
        <v>13717</v>
      </c>
      <c r="B10560" s="26">
        <v>41950</v>
      </c>
    </row>
    <row r="10561" spans="1:3">
      <c r="A10561" s="26" t="s">
        <v>13718</v>
      </c>
      <c r="B10561" s="26">
        <v>41950</v>
      </c>
    </row>
    <row r="10562" spans="1:3">
      <c r="A10562" s="26" t="s">
        <v>13719</v>
      </c>
      <c r="B10562" s="26">
        <v>41950</v>
      </c>
    </row>
    <row r="10563" spans="1:3">
      <c r="A10563" s="26" t="s">
        <v>13720</v>
      </c>
      <c r="B10563" s="26">
        <v>41950</v>
      </c>
    </row>
    <row r="10564" spans="1:3">
      <c r="A10564" s="26" t="s">
        <v>13721</v>
      </c>
      <c r="B10564" s="26">
        <v>41950</v>
      </c>
    </row>
    <row r="10565" spans="1:3">
      <c r="A10565" s="26" t="s">
        <v>13722</v>
      </c>
      <c r="B10565" s="26">
        <v>41953</v>
      </c>
      <c r="C10565" s="26">
        <v>100</v>
      </c>
    </row>
    <row r="10566" spans="1:3">
      <c r="A10566" s="26" t="s">
        <v>13723</v>
      </c>
      <c r="B10566" s="26">
        <v>41953</v>
      </c>
    </row>
    <row r="10567" spans="1:3">
      <c r="A10567" s="26" t="s">
        <v>13724</v>
      </c>
      <c r="B10567" s="26">
        <v>41953</v>
      </c>
    </row>
    <row r="10568" spans="1:3">
      <c r="A10568" s="26" t="s">
        <v>13725</v>
      </c>
      <c r="B10568" s="26">
        <v>41953</v>
      </c>
    </row>
    <row r="10569" spans="1:3">
      <c r="A10569" s="26" t="s">
        <v>13726</v>
      </c>
      <c r="B10569" s="26">
        <v>41953</v>
      </c>
    </row>
    <row r="10570" spans="1:3">
      <c r="A10570" s="26" t="s">
        <v>13727</v>
      </c>
      <c r="B10570" s="26">
        <v>41953</v>
      </c>
    </row>
    <row r="10571" spans="1:3">
      <c r="A10571" s="26" t="s">
        <v>13728</v>
      </c>
      <c r="B10571" s="26">
        <v>41953</v>
      </c>
    </row>
    <row r="10572" spans="1:3">
      <c r="A10572" s="26" t="s">
        <v>13729</v>
      </c>
      <c r="B10572" s="26">
        <v>41953</v>
      </c>
    </row>
    <row r="10573" spans="1:3">
      <c r="A10573" s="26" t="s">
        <v>13730</v>
      </c>
      <c r="B10573" s="26">
        <v>41953</v>
      </c>
    </row>
    <row r="10574" spans="1:3">
      <c r="A10574" s="26" t="s">
        <v>13731</v>
      </c>
      <c r="B10574" s="26">
        <v>41953</v>
      </c>
    </row>
    <row r="10575" spans="1:3">
      <c r="A10575" s="26" t="s">
        <v>13732</v>
      </c>
      <c r="B10575" s="26">
        <v>41953</v>
      </c>
    </row>
    <row r="10576" spans="1:3">
      <c r="A10576" s="26" t="s">
        <v>13733</v>
      </c>
      <c r="B10576" s="26">
        <v>41953</v>
      </c>
      <c r="C10576" s="26">
        <v>100</v>
      </c>
    </row>
    <row r="10577" spans="1:3">
      <c r="A10577" s="26" t="s">
        <v>13734</v>
      </c>
      <c r="B10577" s="26">
        <v>41953</v>
      </c>
    </row>
    <row r="10578" spans="1:3">
      <c r="A10578" s="26" t="s">
        <v>13735</v>
      </c>
      <c r="B10578" s="26">
        <v>41953</v>
      </c>
    </row>
    <row r="10579" spans="1:3">
      <c r="A10579" s="26" t="s">
        <v>13736</v>
      </c>
      <c r="B10579" s="26">
        <v>41953</v>
      </c>
    </row>
    <row r="10580" spans="1:3">
      <c r="A10580" s="26" t="s">
        <v>13737</v>
      </c>
      <c r="B10580" s="26">
        <v>41953</v>
      </c>
    </row>
    <row r="10581" spans="1:3">
      <c r="A10581" s="26" t="s">
        <v>13738</v>
      </c>
      <c r="B10581" s="26">
        <v>41953</v>
      </c>
    </row>
    <row r="10582" spans="1:3">
      <c r="A10582" s="26" t="s">
        <v>13739</v>
      </c>
      <c r="B10582" s="26">
        <v>41953</v>
      </c>
    </row>
    <row r="10583" spans="1:3">
      <c r="A10583" s="26" t="s">
        <v>13740</v>
      </c>
      <c r="B10583" s="26">
        <v>41953</v>
      </c>
    </row>
    <row r="10584" spans="1:3">
      <c r="A10584" s="26" t="s">
        <v>13741</v>
      </c>
      <c r="B10584" s="26">
        <v>41953</v>
      </c>
    </row>
    <row r="10585" spans="1:3">
      <c r="A10585" s="26" t="s">
        <v>13742</v>
      </c>
      <c r="B10585" s="26">
        <v>41953</v>
      </c>
    </row>
    <row r="10586" spans="1:3">
      <c r="A10586" s="26" t="s">
        <v>13743</v>
      </c>
      <c r="B10586" s="26">
        <v>41953</v>
      </c>
    </row>
    <row r="10587" spans="1:3">
      <c r="A10587" s="26" t="s">
        <v>13744</v>
      </c>
      <c r="B10587" s="26">
        <v>41953</v>
      </c>
      <c r="C10587" s="26">
        <v>100</v>
      </c>
    </row>
    <row r="10588" spans="1:3">
      <c r="A10588" s="26" t="s">
        <v>13745</v>
      </c>
      <c r="B10588" s="26">
        <v>41953</v>
      </c>
    </row>
    <row r="10589" spans="1:3">
      <c r="A10589" s="26" t="s">
        <v>13746</v>
      </c>
      <c r="B10589" s="26">
        <v>41953</v>
      </c>
    </row>
    <row r="10590" spans="1:3">
      <c r="A10590" s="26" t="s">
        <v>13747</v>
      </c>
      <c r="B10590" s="26">
        <v>41953</v>
      </c>
    </row>
    <row r="10591" spans="1:3">
      <c r="A10591" s="26" t="s">
        <v>13748</v>
      </c>
      <c r="B10591" s="26">
        <v>41953</v>
      </c>
    </row>
    <row r="10592" spans="1:3">
      <c r="A10592" s="26" t="s">
        <v>13749</v>
      </c>
      <c r="B10592" s="26">
        <v>41953</v>
      </c>
    </row>
    <row r="10593" spans="1:3">
      <c r="A10593" s="26" t="s">
        <v>13750</v>
      </c>
      <c r="B10593" s="26">
        <v>41953</v>
      </c>
    </row>
    <row r="10594" spans="1:3">
      <c r="A10594" s="26" t="s">
        <v>13751</v>
      </c>
      <c r="B10594" s="26">
        <v>41953</v>
      </c>
    </row>
    <row r="10595" spans="1:3">
      <c r="A10595" s="26" t="s">
        <v>13752</v>
      </c>
      <c r="B10595" s="26">
        <v>41953</v>
      </c>
    </row>
    <row r="10596" spans="1:3">
      <c r="A10596" s="26" t="s">
        <v>13753</v>
      </c>
      <c r="B10596" s="26">
        <v>41953</v>
      </c>
    </row>
    <row r="10597" spans="1:3">
      <c r="A10597" s="26" t="s">
        <v>13754</v>
      </c>
      <c r="B10597" s="26">
        <v>41953</v>
      </c>
    </row>
    <row r="10598" spans="1:3">
      <c r="A10598" s="26" t="s">
        <v>13755</v>
      </c>
      <c r="B10598" s="26">
        <v>41953</v>
      </c>
      <c r="C10598" s="26">
        <v>100</v>
      </c>
    </row>
    <row r="10599" spans="1:3">
      <c r="A10599" s="26" t="s">
        <v>13756</v>
      </c>
      <c r="B10599" s="26">
        <v>41953</v>
      </c>
    </row>
    <row r="10600" spans="1:3">
      <c r="A10600" s="26" t="s">
        <v>13757</v>
      </c>
      <c r="B10600" s="26">
        <v>41953</v>
      </c>
    </row>
    <row r="10601" spans="1:3">
      <c r="A10601" s="26" t="s">
        <v>13758</v>
      </c>
      <c r="B10601" s="26">
        <v>41953</v>
      </c>
    </row>
    <row r="10602" spans="1:3">
      <c r="A10602" s="26" t="s">
        <v>13759</v>
      </c>
      <c r="B10602" s="26">
        <v>41953</v>
      </c>
    </row>
    <row r="10603" spans="1:3">
      <c r="A10603" s="26" t="s">
        <v>13760</v>
      </c>
      <c r="B10603" s="26">
        <v>41953</v>
      </c>
    </row>
    <row r="10604" spans="1:3">
      <c r="A10604" s="26" t="s">
        <v>13761</v>
      </c>
      <c r="B10604" s="26">
        <v>41953</v>
      </c>
    </row>
    <row r="10605" spans="1:3">
      <c r="A10605" s="26" t="s">
        <v>13762</v>
      </c>
      <c r="B10605" s="26">
        <v>41953</v>
      </c>
    </row>
    <row r="10606" spans="1:3">
      <c r="A10606" s="26" t="s">
        <v>13763</v>
      </c>
      <c r="B10606" s="26">
        <v>41953</v>
      </c>
    </row>
    <row r="10607" spans="1:3">
      <c r="A10607" s="26" t="s">
        <v>13764</v>
      </c>
      <c r="B10607" s="26">
        <v>41953</v>
      </c>
    </row>
    <row r="10608" spans="1:3">
      <c r="A10608" s="26" t="s">
        <v>13765</v>
      </c>
      <c r="B10608" s="26">
        <v>41953</v>
      </c>
    </row>
    <row r="10609" spans="1:3">
      <c r="A10609" s="26" t="s">
        <v>13766</v>
      </c>
      <c r="B10609" s="26">
        <v>41953</v>
      </c>
      <c r="C10609" s="26">
        <v>150</v>
      </c>
    </row>
    <row r="10610" spans="1:3">
      <c r="A10610" s="26" t="s">
        <v>13767</v>
      </c>
      <c r="B10610" s="26">
        <v>41953</v>
      </c>
    </row>
    <row r="10611" spans="1:3">
      <c r="A10611" s="26" t="s">
        <v>13768</v>
      </c>
      <c r="B10611" s="26">
        <v>41953</v>
      </c>
    </row>
    <row r="10612" spans="1:3">
      <c r="A10612" s="26" t="s">
        <v>13769</v>
      </c>
      <c r="B10612" s="26">
        <v>41953</v>
      </c>
    </row>
    <row r="10613" spans="1:3">
      <c r="A10613" s="26" t="s">
        <v>13770</v>
      </c>
      <c r="B10613" s="26">
        <v>41953</v>
      </c>
    </row>
    <row r="10614" spans="1:3">
      <c r="A10614" s="26" t="s">
        <v>13771</v>
      </c>
      <c r="B10614" s="26">
        <v>41953</v>
      </c>
    </row>
    <row r="10615" spans="1:3">
      <c r="A10615" s="26" t="s">
        <v>13772</v>
      </c>
      <c r="B10615" s="26">
        <v>41953</v>
      </c>
    </row>
    <row r="10616" spans="1:3">
      <c r="A10616" s="26" t="s">
        <v>13773</v>
      </c>
      <c r="B10616" s="26">
        <v>41953</v>
      </c>
    </row>
    <row r="10617" spans="1:3">
      <c r="A10617" s="26" t="s">
        <v>13774</v>
      </c>
      <c r="B10617" s="26">
        <v>41953</v>
      </c>
    </row>
    <row r="10618" spans="1:3">
      <c r="A10618" s="26" t="s">
        <v>13775</v>
      </c>
      <c r="B10618" s="26">
        <v>41953</v>
      </c>
    </row>
    <row r="10619" spans="1:3">
      <c r="A10619" s="26" t="s">
        <v>13776</v>
      </c>
      <c r="B10619" s="26">
        <v>41953</v>
      </c>
    </row>
    <row r="10620" spans="1:3">
      <c r="A10620" s="26" t="s">
        <v>13777</v>
      </c>
      <c r="B10620" s="26">
        <v>41953</v>
      </c>
      <c r="C10620" s="26">
        <v>150</v>
      </c>
    </row>
    <row r="10621" spans="1:3">
      <c r="A10621" s="26" t="s">
        <v>13778</v>
      </c>
      <c r="B10621" s="26">
        <v>41953</v>
      </c>
    </row>
    <row r="10622" spans="1:3">
      <c r="A10622" s="26" t="s">
        <v>13779</v>
      </c>
      <c r="B10622" s="26">
        <v>41953</v>
      </c>
    </row>
    <row r="10623" spans="1:3">
      <c r="A10623" s="26" t="s">
        <v>13780</v>
      </c>
      <c r="B10623" s="26">
        <v>41953</v>
      </c>
    </row>
    <row r="10624" spans="1:3">
      <c r="A10624" s="26" t="s">
        <v>13781</v>
      </c>
      <c r="B10624" s="26">
        <v>41953</v>
      </c>
    </row>
    <row r="10625" spans="1:3">
      <c r="A10625" s="26" t="s">
        <v>13782</v>
      </c>
      <c r="B10625" s="26">
        <v>41953</v>
      </c>
    </row>
    <row r="10626" spans="1:3">
      <c r="A10626" s="26" t="s">
        <v>13783</v>
      </c>
      <c r="B10626" s="26">
        <v>41953</v>
      </c>
    </row>
    <row r="10627" spans="1:3">
      <c r="A10627" s="26" t="s">
        <v>13784</v>
      </c>
      <c r="B10627" s="26">
        <v>41953</v>
      </c>
    </row>
    <row r="10628" spans="1:3">
      <c r="A10628" s="26" t="s">
        <v>13785</v>
      </c>
      <c r="B10628" s="26">
        <v>41953</v>
      </c>
    </row>
    <row r="10629" spans="1:3">
      <c r="A10629" s="26" t="s">
        <v>13786</v>
      </c>
      <c r="B10629" s="26">
        <v>41953</v>
      </c>
    </row>
    <row r="10630" spans="1:3">
      <c r="A10630" s="26" t="s">
        <v>13787</v>
      </c>
      <c r="B10630" s="26">
        <v>41953</v>
      </c>
    </row>
    <row r="10631" spans="1:3">
      <c r="A10631" s="26" t="s">
        <v>13788</v>
      </c>
      <c r="B10631" s="26">
        <v>41953</v>
      </c>
      <c r="C10631" s="26">
        <v>100</v>
      </c>
    </row>
    <row r="10632" spans="1:3">
      <c r="A10632" s="26" t="s">
        <v>13789</v>
      </c>
      <c r="B10632" s="26">
        <v>41953</v>
      </c>
    </row>
    <row r="10633" spans="1:3">
      <c r="A10633" s="26" t="s">
        <v>13790</v>
      </c>
      <c r="B10633" s="26">
        <v>41953</v>
      </c>
    </row>
    <row r="10634" spans="1:3">
      <c r="A10634" s="26" t="s">
        <v>13791</v>
      </c>
      <c r="B10634" s="26">
        <v>41953</v>
      </c>
    </row>
    <row r="10635" spans="1:3">
      <c r="A10635" s="26" t="s">
        <v>13792</v>
      </c>
      <c r="B10635" s="26">
        <v>41953</v>
      </c>
    </row>
    <row r="10636" spans="1:3">
      <c r="A10636" s="26" t="s">
        <v>13793</v>
      </c>
      <c r="B10636" s="26">
        <v>41953</v>
      </c>
    </row>
    <row r="10637" spans="1:3">
      <c r="A10637" s="26" t="s">
        <v>13794</v>
      </c>
      <c r="B10637" s="26">
        <v>41953</v>
      </c>
    </row>
    <row r="10638" spans="1:3">
      <c r="A10638" s="26" t="s">
        <v>13795</v>
      </c>
      <c r="B10638" s="26">
        <v>41953</v>
      </c>
    </row>
    <row r="10639" spans="1:3">
      <c r="A10639" s="26" t="s">
        <v>13796</v>
      </c>
      <c r="B10639" s="26">
        <v>41953</v>
      </c>
    </row>
    <row r="10640" spans="1:3">
      <c r="A10640" s="26" t="s">
        <v>13797</v>
      </c>
      <c r="B10640" s="26">
        <v>41953</v>
      </c>
    </row>
    <row r="10641" spans="1:3">
      <c r="A10641" s="26" t="s">
        <v>13798</v>
      </c>
      <c r="B10641" s="26">
        <v>41953</v>
      </c>
    </row>
    <row r="10642" spans="1:3">
      <c r="A10642" s="26" t="s">
        <v>13799</v>
      </c>
      <c r="B10642" s="26">
        <v>41953</v>
      </c>
      <c r="C10642" s="26">
        <v>150</v>
      </c>
    </row>
    <row r="10643" spans="1:3">
      <c r="A10643" s="26" t="s">
        <v>13800</v>
      </c>
      <c r="B10643" s="26">
        <v>41953</v>
      </c>
    </row>
    <row r="10644" spans="1:3">
      <c r="A10644" s="26" t="s">
        <v>13801</v>
      </c>
      <c r="B10644" s="26">
        <v>41953</v>
      </c>
    </row>
    <row r="10645" spans="1:3">
      <c r="A10645" s="26" t="s">
        <v>13802</v>
      </c>
      <c r="B10645" s="26">
        <v>41953</v>
      </c>
    </row>
    <row r="10646" spans="1:3">
      <c r="A10646" s="26" t="s">
        <v>13803</v>
      </c>
      <c r="B10646" s="26">
        <v>41953</v>
      </c>
    </row>
    <row r="10647" spans="1:3">
      <c r="A10647" s="26" t="s">
        <v>13804</v>
      </c>
      <c r="B10647" s="26">
        <v>41953</v>
      </c>
    </row>
    <row r="10648" spans="1:3">
      <c r="A10648" s="26" t="s">
        <v>13805</v>
      </c>
      <c r="B10648" s="26">
        <v>41953</v>
      </c>
    </row>
    <row r="10649" spans="1:3">
      <c r="A10649" s="26" t="s">
        <v>13806</v>
      </c>
      <c r="B10649" s="26">
        <v>41953</v>
      </c>
    </row>
    <row r="10650" spans="1:3">
      <c r="A10650" s="26" t="s">
        <v>13807</v>
      </c>
      <c r="B10650" s="26">
        <v>41953</v>
      </c>
    </row>
    <row r="10651" spans="1:3">
      <c r="A10651" s="26" t="s">
        <v>13808</v>
      </c>
      <c r="B10651" s="26">
        <v>41953</v>
      </c>
    </row>
    <row r="10652" spans="1:3">
      <c r="A10652" s="26" t="s">
        <v>13809</v>
      </c>
      <c r="B10652" s="26">
        <v>41953</v>
      </c>
    </row>
    <row r="10653" spans="1:3">
      <c r="A10653" s="26" t="s">
        <v>13810</v>
      </c>
      <c r="B10653" s="26">
        <v>41953</v>
      </c>
      <c r="C10653" s="26">
        <v>1200</v>
      </c>
    </row>
    <row r="10654" spans="1:3">
      <c r="A10654" s="26" t="s">
        <v>13811</v>
      </c>
      <c r="B10654" s="26">
        <v>41953</v>
      </c>
    </row>
    <row r="10655" spans="1:3">
      <c r="A10655" s="26" t="s">
        <v>13812</v>
      </c>
      <c r="B10655" s="26">
        <v>41953</v>
      </c>
    </row>
    <row r="10656" spans="1:3">
      <c r="A10656" s="26" t="s">
        <v>13813</v>
      </c>
      <c r="B10656" s="26">
        <v>41953</v>
      </c>
    </row>
    <row r="10657" spans="1:3">
      <c r="A10657" s="26" t="s">
        <v>13814</v>
      </c>
      <c r="B10657" s="26">
        <v>41953</v>
      </c>
    </row>
    <row r="10658" spans="1:3">
      <c r="A10658" s="26" t="s">
        <v>13815</v>
      </c>
      <c r="B10658" s="26">
        <v>41953</v>
      </c>
    </row>
    <row r="10659" spans="1:3">
      <c r="A10659" s="26" t="s">
        <v>13816</v>
      </c>
      <c r="B10659" s="26">
        <v>41953</v>
      </c>
    </row>
    <row r="10660" spans="1:3">
      <c r="A10660" s="26" t="s">
        <v>13817</v>
      </c>
      <c r="B10660" s="26">
        <v>41953</v>
      </c>
    </row>
    <row r="10661" spans="1:3">
      <c r="A10661" s="26" t="s">
        <v>13818</v>
      </c>
      <c r="B10661" s="26">
        <v>41953</v>
      </c>
    </row>
    <row r="10662" spans="1:3">
      <c r="A10662" s="26" t="s">
        <v>13819</v>
      </c>
      <c r="B10662" s="26">
        <v>41953</v>
      </c>
    </row>
    <row r="10663" spans="1:3">
      <c r="A10663" s="26" t="s">
        <v>13820</v>
      </c>
      <c r="B10663" s="26">
        <v>41953</v>
      </c>
    </row>
    <row r="10664" spans="1:3">
      <c r="A10664" s="26" t="s">
        <v>13821</v>
      </c>
      <c r="B10664" s="26">
        <v>41953</v>
      </c>
      <c r="C10664" s="26">
        <v>1200</v>
      </c>
    </row>
    <row r="10665" spans="1:3">
      <c r="A10665" s="26" t="s">
        <v>13822</v>
      </c>
      <c r="B10665" s="26">
        <v>41953</v>
      </c>
    </row>
    <row r="10666" spans="1:3">
      <c r="A10666" s="26" t="s">
        <v>13823</v>
      </c>
      <c r="B10666" s="26">
        <v>41953</v>
      </c>
    </row>
    <row r="10667" spans="1:3">
      <c r="A10667" s="26" t="s">
        <v>13824</v>
      </c>
      <c r="B10667" s="26">
        <v>41953</v>
      </c>
    </row>
    <row r="10668" spans="1:3">
      <c r="A10668" s="26" t="s">
        <v>13825</v>
      </c>
      <c r="B10668" s="26">
        <v>41953</v>
      </c>
    </row>
    <row r="10669" spans="1:3">
      <c r="A10669" s="26" t="s">
        <v>13826</v>
      </c>
      <c r="B10669" s="26">
        <v>41953</v>
      </c>
    </row>
    <row r="10670" spans="1:3">
      <c r="A10670" s="26" t="s">
        <v>13827</v>
      </c>
      <c r="B10670" s="26">
        <v>41953</v>
      </c>
    </row>
    <row r="10671" spans="1:3">
      <c r="A10671" s="26" t="s">
        <v>13828</v>
      </c>
      <c r="B10671" s="26">
        <v>41953</v>
      </c>
    </row>
    <row r="10672" spans="1:3">
      <c r="A10672" s="26" t="s">
        <v>13829</v>
      </c>
      <c r="B10672" s="26">
        <v>41953</v>
      </c>
    </row>
    <row r="10673" spans="1:3">
      <c r="A10673" s="26" t="s">
        <v>13830</v>
      </c>
      <c r="B10673" s="26">
        <v>41953</v>
      </c>
    </row>
    <row r="10674" spans="1:3">
      <c r="A10674" s="26" t="s">
        <v>13831</v>
      </c>
      <c r="B10674" s="26">
        <v>41953</v>
      </c>
    </row>
    <row r="10675" spans="1:3">
      <c r="A10675" s="26" t="s">
        <v>13832</v>
      </c>
      <c r="B10675" s="26">
        <v>41953</v>
      </c>
      <c r="C10675" s="26">
        <v>1201</v>
      </c>
    </row>
    <row r="10676" spans="1:3">
      <c r="A10676" s="26" t="s">
        <v>13833</v>
      </c>
      <c r="B10676" s="26">
        <v>41953</v>
      </c>
    </row>
    <row r="10677" spans="1:3">
      <c r="A10677" s="26" t="s">
        <v>13834</v>
      </c>
      <c r="B10677" s="26">
        <v>41953</v>
      </c>
    </row>
    <row r="10678" spans="1:3">
      <c r="A10678" s="26" t="s">
        <v>13835</v>
      </c>
      <c r="B10678" s="26">
        <v>41953</v>
      </c>
    </row>
    <row r="10679" spans="1:3">
      <c r="A10679" s="26" t="s">
        <v>13836</v>
      </c>
      <c r="B10679" s="26">
        <v>41953</v>
      </c>
    </row>
    <row r="10680" spans="1:3">
      <c r="A10680" s="26" t="s">
        <v>13837</v>
      </c>
      <c r="B10680" s="26">
        <v>41953</v>
      </c>
    </row>
    <row r="10681" spans="1:3">
      <c r="A10681" s="26" t="s">
        <v>13838</v>
      </c>
      <c r="B10681" s="26">
        <v>41953</v>
      </c>
    </row>
    <row r="10682" spans="1:3">
      <c r="A10682" s="26" t="s">
        <v>13839</v>
      </c>
      <c r="B10682" s="26">
        <v>41953</v>
      </c>
    </row>
    <row r="10683" spans="1:3">
      <c r="A10683" s="26" t="s">
        <v>13840</v>
      </c>
      <c r="B10683" s="26">
        <v>41953</v>
      </c>
    </row>
    <row r="10684" spans="1:3">
      <c r="A10684" s="26" t="s">
        <v>13841</v>
      </c>
      <c r="B10684" s="26">
        <v>41953</v>
      </c>
    </row>
    <row r="10685" spans="1:3">
      <c r="A10685" s="26" t="s">
        <v>13842</v>
      </c>
      <c r="B10685" s="26">
        <v>41953</v>
      </c>
    </row>
    <row r="10686" spans="1:3">
      <c r="A10686" s="26" t="s">
        <v>13843</v>
      </c>
      <c r="B10686" s="26">
        <v>41953</v>
      </c>
    </row>
    <row r="10687" spans="1:3">
      <c r="A10687" s="26" t="s">
        <v>13844</v>
      </c>
      <c r="B10687" s="26">
        <v>41953</v>
      </c>
    </row>
    <row r="10688" spans="1:3">
      <c r="A10688" s="26" t="s">
        <v>13845</v>
      </c>
      <c r="B10688" s="26">
        <v>41953</v>
      </c>
      <c r="C10688" s="26">
        <v>399</v>
      </c>
    </row>
    <row r="10689" spans="1:3">
      <c r="A10689" s="26" t="s">
        <v>13846</v>
      </c>
      <c r="B10689" s="26">
        <v>41953</v>
      </c>
      <c r="C10689" s="26">
        <v>399</v>
      </c>
    </row>
    <row r="10690" spans="1:3">
      <c r="A10690" s="26" t="s">
        <v>13847</v>
      </c>
      <c r="B10690" s="26">
        <v>41953</v>
      </c>
    </row>
    <row r="10691" spans="1:3">
      <c r="A10691" s="26" t="s">
        <v>13848</v>
      </c>
      <c r="B10691" s="26">
        <v>41953</v>
      </c>
    </row>
    <row r="10692" spans="1:3">
      <c r="A10692" s="26" t="s">
        <v>13849</v>
      </c>
      <c r="B10692" s="26">
        <v>41953</v>
      </c>
    </row>
    <row r="10693" spans="1:3">
      <c r="A10693" s="26" t="s">
        <v>13850</v>
      </c>
      <c r="B10693" s="26">
        <v>41953</v>
      </c>
    </row>
    <row r="10694" spans="1:3">
      <c r="A10694" s="26" t="s">
        <v>13851</v>
      </c>
      <c r="B10694" s="26">
        <v>41953</v>
      </c>
    </row>
    <row r="10695" spans="1:3">
      <c r="A10695" s="26" t="s">
        <v>13852</v>
      </c>
      <c r="B10695" s="26">
        <v>41953</v>
      </c>
    </row>
    <row r="10696" spans="1:3">
      <c r="A10696" s="26" t="s">
        <v>13853</v>
      </c>
      <c r="B10696" s="26">
        <v>41953</v>
      </c>
    </row>
    <row r="10697" spans="1:3">
      <c r="A10697" s="26" t="s">
        <v>13854</v>
      </c>
      <c r="B10697" s="26">
        <v>41953</v>
      </c>
    </row>
    <row r="10698" spans="1:3">
      <c r="A10698" s="26" t="s">
        <v>13855</v>
      </c>
      <c r="B10698" s="26">
        <v>41953</v>
      </c>
    </row>
    <row r="10699" spans="1:3">
      <c r="A10699" s="26" t="s">
        <v>13856</v>
      </c>
      <c r="B10699" s="26">
        <v>41953</v>
      </c>
      <c r="C10699" s="26">
        <v>399</v>
      </c>
    </row>
    <row r="10700" spans="1:3">
      <c r="A10700" s="26" t="s">
        <v>13857</v>
      </c>
      <c r="B10700" s="26">
        <v>41953</v>
      </c>
      <c r="C10700" s="26">
        <v>400</v>
      </c>
    </row>
    <row r="10701" spans="1:3">
      <c r="A10701" s="26" t="s">
        <v>13858</v>
      </c>
      <c r="B10701" s="26">
        <v>41953</v>
      </c>
    </row>
    <row r="10702" spans="1:3">
      <c r="A10702" s="26" t="s">
        <v>13859</v>
      </c>
      <c r="B10702" s="26">
        <v>41953</v>
      </c>
    </row>
    <row r="10703" spans="1:3">
      <c r="A10703" s="26" t="s">
        <v>13860</v>
      </c>
      <c r="B10703" s="26">
        <v>41953</v>
      </c>
    </row>
    <row r="10704" spans="1:3">
      <c r="A10704" s="26" t="s">
        <v>13861</v>
      </c>
      <c r="B10704" s="26">
        <v>41953</v>
      </c>
    </row>
    <row r="10705" spans="1:3">
      <c r="A10705" s="26" t="s">
        <v>13862</v>
      </c>
      <c r="B10705" s="26">
        <v>41953</v>
      </c>
    </row>
    <row r="10706" spans="1:3">
      <c r="A10706" s="26" t="s">
        <v>13863</v>
      </c>
      <c r="B10706" s="26">
        <v>41953</v>
      </c>
    </row>
    <row r="10707" spans="1:3">
      <c r="A10707" s="26" t="s">
        <v>13864</v>
      </c>
      <c r="B10707" s="26">
        <v>41953</v>
      </c>
    </row>
    <row r="10708" spans="1:3">
      <c r="A10708" s="26" t="s">
        <v>13865</v>
      </c>
      <c r="B10708" s="26">
        <v>41953</v>
      </c>
      <c r="C10708" s="26">
        <v>800</v>
      </c>
    </row>
    <row r="10709" spans="1:3">
      <c r="A10709" s="26" t="s">
        <v>13866</v>
      </c>
      <c r="B10709" s="26">
        <v>41953</v>
      </c>
    </row>
    <row r="10710" spans="1:3">
      <c r="A10710" s="26" t="s">
        <v>13867</v>
      </c>
      <c r="B10710" s="26">
        <v>41953</v>
      </c>
    </row>
    <row r="10711" spans="1:3">
      <c r="A10711" s="26" t="s">
        <v>13868</v>
      </c>
      <c r="B10711" s="26">
        <v>41953</v>
      </c>
    </row>
    <row r="10712" spans="1:3">
      <c r="A10712" s="26" t="s">
        <v>13869</v>
      </c>
      <c r="B10712" s="26">
        <v>41953</v>
      </c>
    </row>
    <row r="10713" spans="1:3">
      <c r="A10713" s="26" t="s">
        <v>13870</v>
      </c>
      <c r="B10713" s="26">
        <v>41953</v>
      </c>
    </row>
    <row r="10714" spans="1:3">
      <c r="A10714" s="26" t="s">
        <v>13871</v>
      </c>
      <c r="B10714" s="26">
        <v>41953</v>
      </c>
    </row>
    <row r="10715" spans="1:3">
      <c r="A10715" s="26" t="s">
        <v>13872</v>
      </c>
      <c r="B10715" s="26">
        <v>41953</v>
      </c>
    </row>
    <row r="10716" spans="1:3">
      <c r="A10716" s="26" t="s">
        <v>13873</v>
      </c>
      <c r="B10716" s="26">
        <v>41953</v>
      </c>
    </row>
    <row r="10717" spans="1:3">
      <c r="A10717" s="26" t="s">
        <v>13874</v>
      </c>
      <c r="B10717" s="26">
        <v>41953</v>
      </c>
    </row>
    <row r="10718" spans="1:3">
      <c r="A10718" s="26" t="s">
        <v>13875</v>
      </c>
      <c r="B10718" s="26">
        <v>41953</v>
      </c>
    </row>
    <row r="10719" spans="1:3">
      <c r="A10719" s="26" t="s">
        <v>13876</v>
      </c>
      <c r="B10719" s="26">
        <v>41953</v>
      </c>
      <c r="C10719" s="26">
        <v>800</v>
      </c>
    </row>
    <row r="10720" spans="1:3">
      <c r="A10720" s="26" t="s">
        <v>13877</v>
      </c>
      <c r="B10720" s="26">
        <v>41953</v>
      </c>
    </row>
    <row r="10721" spans="1:3">
      <c r="A10721" s="26" t="s">
        <v>13878</v>
      </c>
      <c r="B10721" s="26">
        <v>41953</v>
      </c>
    </row>
    <row r="10722" spans="1:3">
      <c r="A10722" s="26" t="s">
        <v>13879</v>
      </c>
      <c r="B10722" s="26">
        <v>41953</v>
      </c>
    </row>
    <row r="10723" spans="1:3">
      <c r="A10723" s="26" t="s">
        <v>13880</v>
      </c>
      <c r="B10723" s="26">
        <v>41953</v>
      </c>
    </row>
    <row r="10724" spans="1:3">
      <c r="A10724" s="26" t="s">
        <v>13881</v>
      </c>
      <c r="B10724" s="26">
        <v>41953</v>
      </c>
    </row>
    <row r="10725" spans="1:3">
      <c r="A10725" s="26" t="s">
        <v>13882</v>
      </c>
      <c r="B10725" s="26">
        <v>41953</v>
      </c>
    </row>
    <row r="10726" spans="1:3">
      <c r="A10726" s="26" t="s">
        <v>13883</v>
      </c>
      <c r="B10726" s="26">
        <v>41953</v>
      </c>
    </row>
    <row r="10727" spans="1:3">
      <c r="A10727" s="26" t="s">
        <v>13884</v>
      </c>
      <c r="B10727" s="26">
        <v>41953</v>
      </c>
    </row>
    <row r="10728" spans="1:3">
      <c r="A10728" s="26" t="s">
        <v>13885</v>
      </c>
      <c r="B10728" s="26">
        <v>41953</v>
      </c>
    </row>
    <row r="10729" spans="1:3">
      <c r="A10729" s="26" t="s">
        <v>13886</v>
      </c>
      <c r="B10729" s="26">
        <v>41953</v>
      </c>
    </row>
    <row r="10730" spans="1:3">
      <c r="A10730" s="26" t="s">
        <v>13887</v>
      </c>
      <c r="B10730" s="26">
        <v>41956</v>
      </c>
      <c r="C10730" s="26">
        <v>150</v>
      </c>
    </row>
    <row r="10731" spans="1:3">
      <c r="A10731" s="26" t="s">
        <v>13888</v>
      </c>
      <c r="B10731" s="26">
        <v>41956</v>
      </c>
    </row>
    <row r="10732" spans="1:3">
      <c r="A10732" s="26" t="s">
        <v>13889</v>
      </c>
      <c r="B10732" s="26">
        <v>41956</v>
      </c>
    </row>
    <row r="10733" spans="1:3">
      <c r="A10733" s="26" t="s">
        <v>13890</v>
      </c>
      <c r="B10733" s="26">
        <v>41956</v>
      </c>
    </row>
    <row r="10734" spans="1:3">
      <c r="A10734" s="26" t="s">
        <v>13891</v>
      </c>
      <c r="B10734" s="26">
        <v>41956</v>
      </c>
    </row>
    <row r="10735" spans="1:3">
      <c r="A10735" s="26" t="s">
        <v>13892</v>
      </c>
      <c r="B10735" s="26">
        <v>41956</v>
      </c>
    </row>
    <row r="10736" spans="1:3">
      <c r="A10736" s="26" t="s">
        <v>13893</v>
      </c>
      <c r="B10736" s="26">
        <v>41956</v>
      </c>
    </row>
    <row r="10737" spans="1:3">
      <c r="A10737" s="26" t="s">
        <v>13894</v>
      </c>
      <c r="B10737" s="26">
        <v>41956</v>
      </c>
    </row>
    <row r="10738" spans="1:3">
      <c r="A10738" s="26" t="s">
        <v>13895</v>
      </c>
      <c r="B10738" s="26">
        <v>41956</v>
      </c>
    </row>
    <row r="10739" spans="1:3">
      <c r="A10739" s="26" t="s">
        <v>13896</v>
      </c>
      <c r="B10739" s="26">
        <v>41956</v>
      </c>
    </row>
    <row r="10740" spans="1:3">
      <c r="A10740" s="26" t="s">
        <v>13897</v>
      </c>
      <c r="B10740" s="26">
        <v>41956</v>
      </c>
    </row>
    <row r="10741" spans="1:3">
      <c r="A10741" s="26" t="s">
        <v>13898</v>
      </c>
      <c r="B10741" s="26">
        <v>41956</v>
      </c>
      <c r="C10741" s="26">
        <v>150</v>
      </c>
    </row>
    <row r="10742" spans="1:3">
      <c r="A10742" s="26" t="s">
        <v>13899</v>
      </c>
      <c r="B10742" s="26">
        <v>41956</v>
      </c>
    </row>
    <row r="10743" spans="1:3">
      <c r="A10743" s="26" t="s">
        <v>13900</v>
      </c>
      <c r="B10743" s="26">
        <v>41956</v>
      </c>
    </row>
    <row r="10744" spans="1:3">
      <c r="A10744" s="26" t="s">
        <v>13901</v>
      </c>
      <c r="B10744" s="26">
        <v>41956</v>
      </c>
    </row>
    <row r="10745" spans="1:3">
      <c r="A10745" s="26" t="s">
        <v>13902</v>
      </c>
      <c r="B10745" s="26">
        <v>41956</v>
      </c>
    </row>
    <row r="10746" spans="1:3">
      <c r="A10746" s="26" t="s">
        <v>13903</v>
      </c>
      <c r="B10746" s="26">
        <v>41956</v>
      </c>
    </row>
    <row r="10747" spans="1:3">
      <c r="A10747" s="26" t="s">
        <v>13904</v>
      </c>
      <c r="B10747" s="26">
        <v>41956</v>
      </c>
    </row>
    <row r="10748" spans="1:3">
      <c r="A10748" s="26" t="s">
        <v>13905</v>
      </c>
      <c r="B10748" s="26">
        <v>41956</v>
      </c>
    </row>
    <row r="10749" spans="1:3">
      <c r="A10749" s="26" t="s">
        <v>13906</v>
      </c>
      <c r="B10749" s="26">
        <v>41956</v>
      </c>
    </row>
    <row r="10750" spans="1:3">
      <c r="A10750" s="26" t="s">
        <v>13907</v>
      </c>
      <c r="B10750" s="26">
        <v>41956</v>
      </c>
    </row>
    <row r="10751" spans="1:3">
      <c r="A10751" s="26" t="s">
        <v>13908</v>
      </c>
      <c r="B10751" s="26">
        <v>41956</v>
      </c>
    </row>
    <row r="10752" spans="1:3">
      <c r="A10752" s="26" t="s">
        <v>13909</v>
      </c>
      <c r="B10752" s="26">
        <v>41956</v>
      </c>
      <c r="C10752" s="26">
        <v>150</v>
      </c>
    </row>
    <row r="10753" spans="1:3">
      <c r="A10753" s="26" t="s">
        <v>13910</v>
      </c>
      <c r="B10753" s="26">
        <v>41956</v>
      </c>
    </row>
    <row r="10754" spans="1:3">
      <c r="A10754" s="26" t="s">
        <v>13911</v>
      </c>
      <c r="B10754" s="26">
        <v>41956</v>
      </c>
    </row>
    <row r="10755" spans="1:3">
      <c r="A10755" s="26" t="s">
        <v>13912</v>
      </c>
      <c r="B10755" s="26">
        <v>41956</v>
      </c>
    </row>
    <row r="10756" spans="1:3">
      <c r="A10756" s="26" t="s">
        <v>13913</v>
      </c>
      <c r="B10756" s="26">
        <v>41956</v>
      </c>
    </row>
    <row r="10757" spans="1:3">
      <c r="A10757" s="26" t="s">
        <v>13914</v>
      </c>
      <c r="B10757" s="26">
        <v>41956</v>
      </c>
    </row>
    <row r="10758" spans="1:3">
      <c r="A10758" s="26" t="s">
        <v>13915</v>
      </c>
      <c r="B10758" s="26">
        <v>41956</v>
      </c>
    </row>
    <row r="10759" spans="1:3">
      <c r="A10759" s="26" t="s">
        <v>13916</v>
      </c>
      <c r="B10759" s="26">
        <v>41956</v>
      </c>
    </row>
    <row r="10760" spans="1:3">
      <c r="A10760" s="26" t="s">
        <v>13917</v>
      </c>
      <c r="B10760" s="26">
        <v>41956</v>
      </c>
    </row>
    <row r="10761" spans="1:3">
      <c r="A10761" s="26" t="s">
        <v>13918</v>
      </c>
      <c r="B10761" s="26">
        <v>41956</v>
      </c>
    </row>
    <row r="10762" spans="1:3">
      <c r="A10762" s="26" t="s">
        <v>13919</v>
      </c>
      <c r="B10762" s="26">
        <v>41956</v>
      </c>
    </row>
    <row r="10763" spans="1:3">
      <c r="A10763" s="26" t="s">
        <v>13920</v>
      </c>
      <c r="B10763" s="26">
        <v>41956</v>
      </c>
      <c r="C10763" s="26">
        <v>150</v>
      </c>
    </row>
    <row r="10764" spans="1:3">
      <c r="A10764" s="26" t="s">
        <v>13921</v>
      </c>
      <c r="B10764" s="26">
        <v>41956</v>
      </c>
    </row>
    <row r="10765" spans="1:3">
      <c r="A10765" s="26" t="s">
        <v>13922</v>
      </c>
      <c r="B10765" s="26">
        <v>41956</v>
      </c>
    </row>
    <row r="10766" spans="1:3">
      <c r="A10766" s="26" t="s">
        <v>13923</v>
      </c>
      <c r="B10766" s="26">
        <v>41956</v>
      </c>
    </row>
    <row r="10767" spans="1:3">
      <c r="A10767" s="26" t="s">
        <v>13924</v>
      </c>
      <c r="B10767" s="26">
        <v>41956</v>
      </c>
    </row>
    <row r="10768" spans="1:3">
      <c r="A10768" s="26" t="s">
        <v>13925</v>
      </c>
      <c r="B10768" s="26">
        <v>41956</v>
      </c>
    </row>
    <row r="10769" spans="1:3">
      <c r="A10769" s="26" t="s">
        <v>13926</v>
      </c>
      <c r="B10769" s="26">
        <v>41956</v>
      </c>
    </row>
    <row r="10770" spans="1:3">
      <c r="A10770" s="26" t="s">
        <v>13927</v>
      </c>
      <c r="B10770" s="26">
        <v>41956</v>
      </c>
    </row>
    <row r="10771" spans="1:3">
      <c r="A10771" s="26" t="s">
        <v>13928</v>
      </c>
      <c r="B10771" s="26">
        <v>41956</v>
      </c>
    </row>
    <row r="10772" spans="1:3">
      <c r="A10772" s="26" t="s">
        <v>13929</v>
      </c>
      <c r="B10772" s="26">
        <v>41956</v>
      </c>
    </row>
    <row r="10773" spans="1:3">
      <c r="A10773" s="26" t="s">
        <v>13930</v>
      </c>
      <c r="B10773" s="26">
        <v>41956</v>
      </c>
    </row>
    <row r="10774" spans="1:3">
      <c r="A10774" s="26" t="s">
        <v>13931</v>
      </c>
      <c r="B10774" s="26">
        <v>41956</v>
      </c>
      <c r="C10774" s="26">
        <v>300</v>
      </c>
    </row>
    <row r="10775" spans="1:3">
      <c r="A10775" s="26" t="s">
        <v>13932</v>
      </c>
      <c r="B10775" s="26">
        <v>41956</v>
      </c>
    </row>
    <row r="10776" spans="1:3">
      <c r="A10776" s="26" t="s">
        <v>13933</v>
      </c>
      <c r="B10776" s="26">
        <v>41956</v>
      </c>
    </row>
    <row r="10777" spans="1:3">
      <c r="A10777" s="26" t="s">
        <v>13934</v>
      </c>
      <c r="B10777" s="26">
        <v>41956</v>
      </c>
    </row>
    <row r="10778" spans="1:3">
      <c r="A10778" s="26" t="s">
        <v>13935</v>
      </c>
      <c r="B10778" s="26">
        <v>41956</v>
      </c>
    </row>
    <row r="10779" spans="1:3">
      <c r="A10779" s="26" t="s">
        <v>13936</v>
      </c>
      <c r="B10779" s="26">
        <v>41956</v>
      </c>
    </row>
    <row r="10780" spans="1:3">
      <c r="A10780" s="26" t="s">
        <v>13937</v>
      </c>
      <c r="B10780" s="26">
        <v>41956</v>
      </c>
    </row>
    <row r="10781" spans="1:3">
      <c r="A10781" s="26" t="s">
        <v>13938</v>
      </c>
      <c r="B10781" s="26">
        <v>41956</v>
      </c>
    </row>
    <row r="10782" spans="1:3">
      <c r="A10782" s="26" t="s">
        <v>13939</v>
      </c>
      <c r="B10782" s="26">
        <v>41956</v>
      </c>
    </row>
    <row r="10783" spans="1:3">
      <c r="A10783" s="26" t="s">
        <v>13940</v>
      </c>
      <c r="B10783" s="26">
        <v>41956</v>
      </c>
    </row>
    <row r="10784" spans="1:3">
      <c r="A10784" s="26" t="s">
        <v>13941</v>
      </c>
      <c r="B10784" s="26">
        <v>41956</v>
      </c>
    </row>
    <row r="10785" spans="1:3">
      <c r="A10785" s="26" t="s">
        <v>13942</v>
      </c>
      <c r="B10785" s="26">
        <v>41956</v>
      </c>
      <c r="C10785" s="26">
        <v>300</v>
      </c>
    </row>
    <row r="10786" spans="1:3">
      <c r="A10786" s="26" t="s">
        <v>13943</v>
      </c>
      <c r="B10786" s="26">
        <v>41956</v>
      </c>
    </row>
    <row r="10787" spans="1:3">
      <c r="A10787" s="26" t="s">
        <v>13944</v>
      </c>
      <c r="B10787" s="26">
        <v>41956</v>
      </c>
    </row>
    <row r="10788" spans="1:3">
      <c r="A10788" s="26" t="s">
        <v>13945</v>
      </c>
      <c r="B10788" s="26">
        <v>41956</v>
      </c>
    </row>
    <row r="10789" spans="1:3">
      <c r="A10789" s="26" t="s">
        <v>13946</v>
      </c>
      <c r="B10789" s="26">
        <v>41956</v>
      </c>
    </row>
    <row r="10790" spans="1:3">
      <c r="A10790" s="26" t="s">
        <v>13947</v>
      </c>
      <c r="B10790" s="26">
        <v>41956</v>
      </c>
    </row>
    <row r="10791" spans="1:3">
      <c r="A10791" s="26" t="s">
        <v>13948</v>
      </c>
      <c r="B10791" s="26">
        <v>41956</v>
      </c>
    </row>
    <row r="10792" spans="1:3">
      <c r="A10792" s="26" t="s">
        <v>13949</v>
      </c>
      <c r="B10792" s="26">
        <v>41956</v>
      </c>
    </row>
    <row r="10793" spans="1:3">
      <c r="A10793" s="26" t="s">
        <v>13950</v>
      </c>
      <c r="B10793" s="26">
        <v>41956</v>
      </c>
    </row>
    <row r="10794" spans="1:3">
      <c r="A10794" s="26" t="s">
        <v>13951</v>
      </c>
      <c r="B10794" s="26">
        <v>41956</v>
      </c>
    </row>
    <row r="10795" spans="1:3">
      <c r="A10795" s="26" t="s">
        <v>13952</v>
      </c>
      <c r="B10795" s="26">
        <v>41956</v>
      </c>
    </row>
    <row r="10796" spans="1:3">
      <c r="A10796" s="26" t="s">
        <v>13953</v>
      </c>
      <c r="B10796" s="26">
        <v>41956</v>
      </c>
      <c r="C10796" s="26">
        <v>300</v>
      </c>
    </row>
    <row r="10797" spans="1:3">
      <c r="A10797" s="26" t="s">
        <v>13954</v>
      </c>
      <c r="B10797" s="26">
        <v>41956</v>
      </c>
    </row>
    <row r="10798" spans="1:3">
      <c r="A10798" s="26" t="s">
        <v>13955</v>
      </c>
      <c r="B10798" s="26">
        <v>41956</v>
      </c>
    </row>
    <row r="10799" spans="1:3">
      <c r="A10799" s="26" t="s">
        <v>13956</v>
      </c>
      <c r="B10799" s="26">
        <v>41956</v>
      </c>
    </row>
    <row r="10800" spans="1:3">
      <c r="A10800" s="26" t="s">
        <v>13957</v>
      </c>
      <c r="B10800" s="26">
        <v>41956</v>
      </c>
    </row>
    <row r="10801" spans="1:3">
      <c r="A10801" s="26" t="s">
        <v>13958</v>
      </c>
      <c r="B10801" s="26">
        <v>41956</v>
      </c>
    </row>
    <row r="10802" spans="1:3">
      <c r="A10802" s="26" t="s">
        <v>13959</v>
      </c>
      <c r="B10802" s="26">
        <v>41956</v>
      </c>
    </row>
    <row r="10803" spans="1:3">
      <c r="A10803" s="26" t="s">
        <v>13960</v>
      </c>
      <c r="B10803" s="26">
        <v>41956</v>
      </c>
    </row>
    <row r="10804" spans="1:3">
      <c r="A10804" s="26" t="s">
        <v>13961</v>
      </c>
      <c r="B10804" s="26">
        <v>41956</v>
      </c>
    </row>
    <row r="10805" spans="1:3">
      <c r="A10805" s="26" t="s">
        <v>13962</v>
      </c>
      <c r="B10805" s="26">
        <v>41956</v>
      </c>
    </row>
    <row r="10806" spans="1:3">
      <c r="A10806" s="26" t="s">
        <v>13963</v>
      </c>
      <c r="B10806" s="26">
        <v>41956</v>
      </c>
    </row>
    <row r="10807" spans="1:3">
      <c r="A10807" s="26" t="s">
        <v>13964</v>
      </c>
      <c r="B10807" s="26">
        <v>41956</v>
      </c>
      <c r="C10807" s="26">
        <v>300</v>
      </c>
    </row>
    <row r="10808" spans="1:3">
      <c r="A10808" s="26" t="s">
        <v>13965</v>
      </c>
      <c r="B10808" s="26">
        <v>41956</v>
      </c>
    </row>
    <row r="10809" spans="1:3">
      <c r="A10809" s="26" t="s">
        <v>13966</v>
      </c>
      <c r="B10809" s="26">
        <v>41956</v>
      </c>
    </row>
    <row r="10810" spans="1:3">
      <c r="A10810" s="26" t="s">
        <v>13967</v>
      </c>
      <c r="B10810" s="26">
        <v>41956</v>
      </c>
    </row>
    <row r="10811" spans="1:3">
      <c r="A10811" s="26" t="s">
        <v>13968</v>
      </c>
      <c r="B10811" s="26">
        <v>41956</v>
      </c>
    </row>
    <row r="10812" spans="1:3">
      <c r="A10812" s="26" t="s">
        <v>13969</v>
      </c>
      <c r="B10812" s="26">
        <v>41956</v>
      </c>
    </row>
    <row r="10813" spans="1:3">
      <c r="A10813" s="26" t="s">
        <v>13970</v>
      </c>
      <c r="B10813" s="26">
        <v>41956</v>
      </c>
    </row>
    <row r="10814" spans="1:3">
      <c r="A10814" s="26" t="s">
        <v>13971</v>
      </c>
      <c r="B10814" s="26">
        <v>41956</v>
      </c>
    </row>
    <row r="10815" spans="1:3">
      <c r="A10815" s="26" t="s">
        <v>13972</v>
      </c>
      <c r="B10815" s="26">
        <v>41956</v>
      </c>
    </row>
    <row r="10816" spans="1:3">
      <c r="A10816" s="26" t="s">
        <v>13973</v>
      </c>
      <c r="B10816" s="26">
        <v>41956</v>
      </c>
    </row>
    <row r="10817" spans="1:3">
      <c r="A10817" s="26" t="s">
        <v>13974</v>
      </c>
      <c r="B10817" s="26">
        <v>41956</v>
      </c>
    </row>
    <row r="10818" spans="1:3">
      <c r="A10818" s="26" t="s">
        <v>13975</v>
      </c>
      <c r="B10818" s="26">
        <v>41956</v>
      </c>
      <c r="C10818" s="26">
        <v>600</v>
      </c>
    </row>
    <row r="10819" spans="1:3">
      <c r="A10819" s="26" t="s">
        <v>13976</v>
      </c>
      <c r="B10819" s="26">
        <v>41956</v>
      </c>
    </row>
    <row r="10820" spans="1:3">
      <c r="A10820" s="26" t="s">
        <v>13977</v>
      </c>
      <c r="B10820" s="26">
        <v>41956</v>
      </c>
    </row>
    <row r="10821" spans="1:3">
      <c r="A10821" s="26" t="s">
        <v>13978</v>
      </c>
      <c r="B10821" s="26">
        <v>41956</v>
      </c>
    </row>
    <row r="10822" spans="1:3">
      <c r="A10822" s="26" t="s">
        <v>13979</v>
      </c>
      <c r="B10822" s="26">
        <v>41956</v>
      </c>
    </row>
    <row r="10823" spans="1:3">
      <c r="A10823" s="26" t="s">
        <v>13980</v>
      </c>
      <c r="B10823" s="26">
        <v>41956</v>
      </c>
    </row>
    <row r="10824" spans="1:3">
      <c r="A10824" s="26" t="s">
        <v>13981</v>
      </c>
      <c r="B10824" s="26">
        <v>41956</v>
      </c>
    </row>
    <row r="10825" spans="1:3">
      <c r="A10825" s="26" t="s">
        <v>13982</v>
      </c>
      <c r="B10825" s="26">
        <v>41956</v>
      </c>
    </row>
    <row r="10826" spans="1:3">
      <c r="A10826" s="26" t="s">
        <v>13983</v>
      </c>
      <c r="B10826" s="26">
        <v>41956</v>
      </c>
    </row>
    <row r="10827" spans="1:3">
      <c r="A10827" s="26" t="s">
        <v>13984</v>
      </c>
      <c r="B10827" s="26">
        <v>41956</v>
      </c>
    </row>
    <row r="10828" spans="1:3">
      <c r="A10828" s="26" t="s">
        <v>13985</v>
      </c>
      <c r="B10828" s="26">
        <v>41956</v>
      </c>
    </row>
    <row r="10829" spans="1:3">
      <c r="A10829" s="26" t="s">
        <v>13986</v>
      </c>
      <c r="B10829" s="26">
        <v>41956</v>
      </c>
      <c r="C10829" s="26">
        <v>599</v>
      </c>
    </row>
    <row r="10830" spans="1:3">
      <c r="A10830" s="26" t="s">
        <v>13987</v>
      </c>
      <c r="B10830" s="26">
        <v>41956</v>
      </c>
    </row>
    <row r="10831" spans="1:3">
      <c r="A10831" s="26" t="s">
        <v>13988</v>
      </c>
      <c r="B10831" s="26">
        <v>41956</v>
      </c>
    </row>
    <row r="10832" spans="1:3">
      <c r="A10832" s="26" t="s">
        <v>13989</v>
      </c>
      <c r="B10832" s="26">
        <v>41956</v>
      </c>
    </row>
    <row r="10833" spans="1:3">
      <c r="A10833" s="26" t="s">
        <v>13990</v>
      </c>
      <c r="B10833" s="26">
        <v>41956</v>
      </c>
    </row>
    <row r="10834" spans="1:3">
      <c r="A10834" s="26" t="s">
        <v>13991</v>
      </c>
      <c r="B10834" s="26">
        <v>41956</v>
      </c>
    </row>
    <row r="10835" spans="1:3">
      <c r="A10835" s="26" t="s">
        <v>13992</v>
      </c>
      <c r="B10835" s="26">
        <v>41956</v>
      </c>
    </row>
    <row r="10836" spans="1:3">
      <c r="A10836" s="26" t="s">
        <v>13993</v>
      </c>
      <c r="B10836" s="26">
        <v>41956</v>
      </c>
    </row>
    <row r="10837" spans="1:3">
      <c r="A10837" s="26" t="s">
        <v>13994</v>
      </c>
      <c r="B10837" s="26">
        <v>41956</v>
      </c>
    </row>
    <row r="10838" spans="1:3">
      <c r="A10838" s="26" t="s">
        <v>13995</v>
      </c>
      <c r="B10838" s="26">
        <v>41956</v>
      </c>
    </row>
    <row r="10839" spans="1:3">
      <c r="A10839" s="26" t="s">
        <v>13996</v>
      </c>
      <c r="B10839" s="26">
        <v>41956</v>
      </c>
    </row>
    <row r="10840" spans="1:3">
      <c r="A10840" s="26" t="s">
        <v>13997</v>
      </c>
      <c r="B10840" s="26">
        <v>41956</v>
      </c>
      <c r="C10840" s="26">
        <v>597</v>
      </c>
    </row>
    <row r="10841" spans="1:3">
      <c r="A10841" s="26" t="s">
        <v>13998</v>
      </c>
      <c r="B10841" s="26">
        <v>41956</v>
      </c>
    </row>
    <row r="10842" spans="1:3">
      <c r="A10842" s="26" t="s">
        <v>13999</v>
      </c>
      <c r="B10842" s="26">
        <v>41956</v>
      </c>
    </row>
    <row r="10843" spans="1:3">
      <c r="A10843" s="26" t="s">
        <v>14000</v>
      </c>
      <c r="B10843" s="26">
        <v>41956</v>
      </c>
    </row>
    <row r="10844" spans="1:3">
      <c r="A10844" s="26" t="s">
        <v>14001</v>
      </c>
      <c r="B10844" s="26">
        <v>41956</v>
      </c>
    </row>
    <row r="10845" spans="1:3">
      <c r="A10845" s="26" t="s">
        <v>14002</v>
      </c>
      <c r="B10845" s="26">
        <v>41956</v>
      </c>
    </row>
    <row r="10846" spans="1:3">
      <c r="A10846" s="26" t="s">
        <v>14003</v>
      </c>
      <c r="B10846" s="26">
        <v>41956</v>
      </c>
    </row>
    <row r="10847" spans="1:3">
      <c r="A10847" s="26" t="s">
        <v>14004</v>
      </c>
      <c r="B10847" s="26">
        <v>41956</v>
      </c>
    </row>
    <row r="10848" spans="1:3">
      <c r="A10848" s="26" t="s">
        <v>14005</v>
      </c>
      <c r="B10848" s="26">
        <v>41956</v>
      </c>
    </row>
    <row r="10849" spans="1:3">
      <c r="A10849" s="26" t="s">
        <v>14006</v>
      </c>
      <c r="B10849" s="26">
        <v>41956</v>
      </c>
    </row>
    <row r="10850" spans="1:3">
      <c r="A10850" s="26" t="s">
        <v>14007</v>
      </c>
      <c r="B10850" s="26">
        <v>41956</v>
      </c>
    </row>
    <row r="10851" spans="1:3">
      <c r="A10851" s="26" t="s">
        <v>14008</v>
      </c>
      <c r="B10851" s="26">
        <v>41956</v>
      </c>
      <c r="C10851" s="26">
        <v>600</v>
      </c>
    </row>
    <row r="10852" spans="1:3">
      <c r="A10852" s="26" t="s">
        <v>14009</v>
      </c>
      <c r="B10852" s="26">
        <v>41956</v>
      </c>
    </row>
    <row r="10853" spans="1:3">
      <c r="A10853" s="26" t="s">
        <v>14010</v>
      </c>
      <c r="B10853" s="26">
        <v>41956</v>
      </c>
    </row>
    <row r="10854" spans="1:3">
      <c r="A10854" s="26" t="s">
        <v>14011</v>
      </c>
      <c r="B10854" s="26">
        <v>41956</v>
      </c>
    </row>
    <row r="10855" spans="1:3">
      <c r="A10855" s="26" t="s">
        <v>14012</v>
      </c>
      <c r="B10855" s="26">
        <v>41956</v>
      </c>
    </row>
    <row r="10856" spans="1:3">
      <c r="A10856" s="26" t="s">
        <v>14013</v>
      </c>
      <c r="B10856" s="26">
        <v>41956</v>
      </c>
    </row>
    <row r="10857" spans="1:3">
      <c r="A10857" s="26" t="s">
        <v>14014</v>
      </c>
      <c r="B10857" s="26">
        <v>41956</v>
      </c>
    </row>
    <row r="10858" spans="1:3">
      <c r="A10858" s="26" t="s">
        <v>14015</v>
      </c>
      <c r="B10858" s="26">
        <v>41956</v>
      </c>
    </row>
    <row r="10859" spans="1:3">
      <c r="A10859" s="26" t="s">
        <v>14016</v>
      </c>
      <c r="B10859" s="26">
        <v>41956</v>
      </c>
    </row>
    <row r="10860" spans="1:3">
      <c r="A10860" s="26" t="s">
        <v>14017</v>
      </c>
      <c r="B10860" s="26">
        <v>41956</v>
      </c>
    </row>
    <row r="10861" spans="1:3">
      <c r="A10861" s="26" t="s">
        <v>14018</v>
      </c>
      <c r="B10861" s="26">
        <v>41956</v>
      </c>
    </row>
    <row r="10862" spans="1:3">
      <c r="A10862" s="26" t="s">
        <v>14074</v>
      </c>
      <c r="B10862" s="26">
        <v>41957</v>
      </c>
      <c r="C10862" s="26">
        <v>496</v>
      </c>
    </row>
    <row r="10863" spans="1:3">
      <c r="A10863" s="26" t="s">
        <v>14075</v>
      </c>
      <c r="B10863" s="26">
        <v>41957</v>
      </c>
    </row>
    <row r="10864" spans="1:3">
      <c r="A10864" s="26" t="s">
        <v>14076</v>
      </c>
      <c r="B10864" s="26">
        <v>41957</v>
      </c>
    </row>
    <row r="10865" spans="1:3">
      <c r="A10865" s="26" t="s">
        <v>14077</v>
      </c>
      <c r="B10865" s="26">
        <v>41957</v>
      </c>
    </row>
    <row r="10866" spans="1:3">
      <c r="A10866" s="26" t="s">
        <v>14078</v>
      </c>
      <c r="B10866" s="26">
        <v>41957</v>
      </c>
    </row>
    <row r="10867" spans="1:3">
      <c r="A10867" s="26" t="s">
        <v>14079</v>
      </c>
      <c r="B10867" s="26">
        <v>41957</v>
      </c>
    </row>
    <row r="10868" spans="1:3">
      <c r="A10868" s="26" t="s">
        <v>14080</v>
      </c>
      <c r="B10868" s="26">
        <v>41957</v>
      </c>
    </row>
    <row r="10869" spans="1:3">
      <c r="A10869" s="26" t="s">
        <v>14081</v>
      </c>
      <c r="B10869" s="26">
        <v>41957</v>
      </c>
    </row>
    <row r="10870" spans="1:3">
      <c r="A10870" s="26" t="s">
        <v>14082</v>
      </c>
      <c r="B10870" s="26">
        <v>41957</v>
      </c>
    </row>
    <row r="10871" spans="1:3">
      <c r="A10871" s="26" t="s">
        <v>14083</v>
      </c>
      <c r="B10871" s="26">
        <v>41957</v>
      </c>
    </row>
    <row r="10872" spans="1:3">
      <c r="A10872" s="26" t="s">
        <v>14084</v>
      </c>
      <c r="B10872" s="26">
        <v>41957</v>
      </c>
    </row>
    <row r="10873" spans="1:3">
      <c r="A10873" s="26" t="s">
        <v>14085</v>
      </c>
      <c r="B10873" s="26">
        <v>41957</v>
      </c>
      <c r="C10873" s="26">
        <v>501</v>
      </c>
    </row>
    <row r="10874" spans="1:3">
      <c r="A10874" s="26" t="s">
        <v>14086</v>
      </c>
      <c r="B10874" s="26">
        <v>41957</v>
      </c>
    </row>
    <row r="10875" spans="1:3">
      <c r="A10875" s="26" t="s">
        <v>14087</v>
      </c>
      <c r="B10875" s="26">
        <v>41957</v>
      </c>
    </row>
    <row r="10876" spans="1:3">
      <c r="A10876" s="26" t="s">
        <v>14088</v>
      </c>
      <c r="B10876" s="26">
        <v>41957</v>
      </c>
    </row>
    <row r="10877" spans="1:3">
      <c r="A10877" s="26" t="s">
        <v>14089</v>
      </c>
      <c r="B10877" s="26">
        <v>41957</v>
      </c>
    </row>
    <row r="10878" spans="1:3">
      <c r="A10878" s="26" t="s">
        <v>14090</v>
      </c>
      <c r="B10878" s="26">
        <v>41957</v>
      </c>
    </row>
    <row r="10879" spans="1:3">
      <c r="A10879" s="26" t="s">
        <v>14091</v>
      </c>
      <c r="B10879" s="26">
        <v>41957</v>
      </c>
    </row>
    <row r="10880" spans="1:3">
      <c r="A10880" s="26" t="s">
        <v>14092</v>
      </c>
      <c r="B10880" s="26">
        <v>41957</v>
      </c>
    </row>
    <row r="10881" spans="1:3">
      <c r="A10881" s="26" t="s">
        <v>14093</v>
      </c>
      <c r="B10881" s="26">
        <v>41957</v>
      </c>
    </row>
    <row r="10882" spans="1:3">
      <c r="A10882" s="26" t="s">
        <v>14094</v>
      </c>
      <c r="B10882" s="26">
        <v>41957</v>
      </c>
    </row>
    <row r="10883" spans="1:3">
      <c r="A10883" s="26" t="s">
        <v>14095</v>
      </c>
      <c r="B10883" s="26">
        <v>41957</v>
      </c>
    </row>
    <row r="10884" spans="1:3">
      <c r="A10884" s="26" t="s">
        <v>14019</v>
      </c>
      <c r="B10884" s="26">
        <v>41957</v>
      </c>
    </row>
    <row r="10885" spans="1:3">
      <c r="A10885" s="26" t="s">
        <v>14020</v>
      </c>
      <c r="B10885" s="26">
        <v>41957</v>
      </c>
    </row>
    <row r="10886" spans="1:3">
      <c r="A10886" s="26" t="s">
        <v>14021</v>
      </c>
      <c r="B10886" s="26">
        <v>41957</v>
      </c>
      <c r="C10886" s="26">
        <v>25</v>
      </c>
    </row>
    <row r="10887" spans="1:3">
      <c r="A10887" s="26" t="s">
        <v>14022</v>
      </c>
      <c r="B10887" s="26">
        <v>41957</v>
      </c>
      <c r="C10887" s="26">
        <v>202</v>
      </c>
    </row>
    <row r="10888" spans="1:3">
      <c r="A10888" s="26" t="s">
        <v>14023</v>
      </c>
      <c r="B10888" s="26">
        <v>41957</v>
      </c>
    </row>
    <row r="10889" spans="1:3">
      <c r="A10889" s="26" t="s">
        <v>14024</v>
      </c>
      <c r="B10889" s="26">
        <v>41957</v>
      </c>
    </row>
    <row r="10890" spans="1:3">
      <c r="A10890" s="26" t="s">
        <v>14025</v>
      </c>
      <c r="B10890" s="26">
        <v>41957</v>
      </c>
    </row>
    <row r="10891" spans="1:3">
      <c r="A10891" s="26" t="s">
        <v>14026</v>
      </c>
      <c r="B10891" s="26">
        <v>41957</v>
      </c>
    </row>
    <row r="10892" spans="1:3">
      <c r="A10892" s="26" t="s">
        <v>14027</v>
      </c>
      <c r="B10892" s="26">
        <v>41957</v>
      </c>
    </row>
    <row r="10893" spans="1:3">
      <c r="A10893" s="26" t="s">
        <v>14028</v>
      </c>
      <c r="B10893" s="26">
        <v>41957</v>
      </c>
    </row>
    <row r="10894" spans="1:3">
      <c r="A10894" s="26" t="s">
        <v>14029</v>
      </c>
      <c r="B10894" s="26">
        <v>41957</v>
      </c>
    </row>
    <row r="10895" spans="1:3">
      <c r="A10895" s="26" t="s">
        <v>14030</v>
      </c>
      <c r="B10895" s="26">
        <v>41957</v>
      </c>
      <c r="C10895" s="26">
        <v>20</v>
      </c>
    </row>
    <row r="10896" spans="1:3">
      <c r="A10896" s="26" t="s">
        <v>14031</v>
      </c>
      <c r="B10896" s="26">
        <v>41957</v>
      </c>
    </row>
    <row r="10897" spans="1:3">
      <c r="A10897" s="26" t="s">
        <v>14032</v>
      </c>
      <c r="B10897" s="26">
        <v>41957</v>
      </c>
    </row>
    <row r="10898" spans="1:3">
      <c r="A10898" s="26" t="s">
        <v>14033</v>
      </c>
      <c r="B10898" s="26">
        <v>41957</v>
      </c>
    </row>
    <row r="10899" spans="1:3">
      <c r="A10899" s="26" t="s">
        <v>14034</v>
      </c>
      <c r="B10899" s="26">
        <v>41957</v>
      </c>
    </row>
    <row r="10900" spans="1:3">
      <c r="A10900" s="26" t="s">
        <v>14035</v>
      </c>
      <c r="B10900" s="26">
        <v>41957</v>
      </c>
    </row>
    <row r="10901" spans="1:3">
      <c r="A10901" s="26" t="s">
        <v>14036</v>
      </c>
      <c r="B10901" s="26">
        <v>41957</v>
      </c>
    </row>
    <row r="10902" spans="1:3">
      <c r="A10902" s="26" t="s">
        <v>14037</v>
      </c>
      <c r="B10902" s="26">
        <v>41957</v>
      </c>
    </row>
    <row r="10903" spans="1:3">
      <c r="A10903" s="26" t="s">
        <v>14038</v>
      </c>
      <c r="B10903" s="26">
        <v>41957</v>
      </c>
    </row>
    <row r="10904" spans="1:3">
      <c r="A10904" s="26" t="s">
        <v>14039</v>
      </c>
      <c r="B10904" s="26">
        <v>41957</v>
      </c>
    </row>
    <row r="10905" spans="1:3">
      <c r="A10905" s="26" t="s">
        <v>14040</v>
      </c>
      <c r="B10905" s="26">
        <v>41957</v>
      </c>
    </row>
    <row r="10906" spans="1:3">
      <c r="A10906" s="26" t="s">
        <v>14041</v>
      </c>
      <c r="B10906" s="26">
        <v>41957</v>
      </c>
      <c r="C10906" s="26">
        <v>300</v>
      </c>
    </row>
    <row r="10907" spans="1:3">
      <c r="A10907" s="26" t="s">
        <v>14042</v>
      </c>
      <c r="B10907" s="26">
        <v>41957</v>
      </c>
    </row>
    <row r="10908" spans="1:3">
      <c r="A10908" s="26" t="s">
        <v>14043</v>
      </c>
      <c r="B10908" s="26">
        <v>41957</v>
      </c>
    </row>
    <row r="10909" spans="1:3">
      <c r="A10909" s="26" t="s">
        <v>14044</v>
      </c>
      <c r="B10909" s="26">
        <v>41957</v>
      </c>
    </row>
    <row r="10910" spans="1:3">
      <c r="A10910" s="26" t="s">
        <v>14045</v>
      </c>
      <c r="B10910" s="26">
        <v>41957</v>
      </c>
    </row>
    <row r="10911" spans="1:3">
      <c r="A10911" s="26" t="s">
        <v>14046</v>
      </c>
      <c r="B10911" s="26">
        <v>41957</v>
      </c>
    </row>
    <row r="10912" spans="1:3">
      <c r="A10912" s="26" t="s">
        <v>14047</v>
      </c>
      <c r="B10912" s="26">
        <v>41957</v>
      </c>
    </row>
    <row r="10913" spans="1:3">
      <c r="A10913" s="26" t="s">
        <v>14048</v>
      </c>
      <c r="B10913" s="26">
        <v>41957</v>
      </c>
    </row>
    <row r="10914" spans="1:3">
      <c r="A10914" s="26" t="s">
        <v>14049</v>
      </c>
      <c r="B10914" s="26">
        <v>41957</v>
      </c>
    </row>
    <row r="10915" spans="1:3">
      <c r="A10915" s="26" t="s">
        <v>14050</v>
      </c>
      <c r="B10915" s="26">
        <v>41957</v>
      </c>
    </row>
    <row r="10916" spans="1:3">
      <c r="A10916" s="26" t="s">
        <v>14051</v>
      </c>
      <c r="B10916" s="26">
        <v>41957</v>
      </c>
    </row>
    <row r="10917" spans="1:3">
      <c r="A10917" s="26" t="s">
        <v>14052</v>
      </c>
      <c r="B10917" s="26">
        <v>41957</v>
      </c>
      <c r="C10917" s="26">
        <v>500</v>
      </c>
    </row>
    <row r="10918" spans="1:3">
      <c r="A10918" s="26" t="s">
        <v>14053</v>
      </c>
      <c r="B10918" s="26">
        <v>41957</v>
      </c>
    </row>
    <row r="10919" spans="1:3">
      <c r="A10919" s="26" t="s">
        <v>14054</v>
      </c>
      <c r="B10919" s="26">
        <v>41957</v>
      </c>
    </row>
    <row r="10920" spans="1:3">
      <c r="A10920" s="26" t="s">
        <v>14055</v>
      </c>
      <c r="B10920" s="26">
        <v>41957</v>
      </c>
    </row>
    <row r="10921" spans="1:3">
      <c r="A10921" s="26" t="s">
        <v>14056</v>
      </c>
      <c r="B10921" s="26">
        <v>41957</v>
      </c>
    </row>
    <row r="10922" spans="1:3">
      <c r="A10922" s="26" t="s">
        <v>14057</v>
      </c>
      <c r="B10922" s="26">
        <v>41957</v>
      </c>
    </row>
    <row r="10923" spans="1:3">
      <c r="A10923" s="26" t="s">
        <v>14058</v>
      </c>
      <c r="B10923" s="26">
        <v>41957</v>
      </c>
    </row>
    <row r="10924" spans="1:3">
      <c r="A10924" s="26" t="s">
        <v>14059</v>
      </c>
      <c r="B10924" s="26">
        <v>41957</v>
      </c>
    </row>
    <row r="10925" spans="1:3">
      <c r="A10925" s="26" t="s">
        <v>14060</v>
      </c>
      <c r="B10925" s="26">
        <v>41957</v>
      </c>
    </row>
    <row r="10926" spans="1:3">
      <c r="A10926" s="26" t="s">
        <v>14061</v>
      </c>
      <c r="B10926" s="26">
        <v>41957</v>
      </c>
    </row>
    <row r="10927" spans="1:3">
      <c r="A10927" s="26" t="s">
        <v>14062</v>
      </c>
      <c r="B10927" s="26">
        <v>41957</v>
      </c>
    </row>
    <row r="10928" spans="1:3">
      <c r="A10928" s="26" t="s">
        <v>14063</v>
      </c>
      <c r="B10928" s="26">
        <v>41957</v>
      </c>
      <c r="C10928" s="26">
        <v>921</v>
      </c>
    </row>
    <row r="10929" spans="1:3">
      <c r="A10929" s="26" t="s">
        <v>14064</v>
      </c>
      <c r="B10929" s="26">
        <v>41957</v>
      </c>
    </row>
    <row r="10930" spans="1:3">
      <c r="A10930" s="26" t="s">
        <v>14065</v>
      </c>
      <c r="B10930" s="26">
        <v>41957</v>
      </c>
    </row>
    <row r="10931" spans="1:3">
      <c r="A10931" s="26" t="s">
        <v>14066</v>
      </c>
      <c r="B10931" s="26">
        <v>41957</v>
      </c>
    </row>
    <row r="10932" spans="1:3">
      <c r="A10932" s="26" t="s">
        <v>14067</v>
      </c>
      <c r="B10932" s="26">
        <v>41957</v>
      </c>
    </row>
    <row r="10933" spans="1:3">
      <c r="A10933" s="26" t="s">
        <v>14068</v>
      </c>
      <c r="B10933" s="26">
        <v>41957</v>
      </c>
    </row>
    <row r="10934" spans="1:3">
      <c r="A10934" s="26" t="s">
        <v>14069</v>
      </c>
      <c r="B10934" s="26">
        <v>41957</v>
      </c>
    </row>
    <row r="10935" spans="1:3">
      <c r="A10935" s="26" t="s">
        <v>14070</v>
      </c>
      <c r="B10935" s="26">
        <v>41957</v>
      </c>
    </row>
    <row r="10936" spans="1:3">
      <c r="A10936" s="26" t="s">
        <v>14071</v>
      </c>
      <c r="B10936" s="26">
        <v>41957</v>
      </c>
    </row>
    <row r="10937" spans="1:3">
      <c r="A10937" s="26" t="s">
        <v>14072</v>
      </c>
      <c r="B10937" s="26">
        <v>41957</v>
      </c>
    </row>
    <row r="10938" spans="1:3">
      <c r="A10938" s="26" t="s">
        <v>14073</v>
      </c>
      <c r="B10938" s="26">
        <v>41957</v>
      </c>
    </row>
    <row r="10939" spans="1:3">
      <c r="A10939" s="26" t="s">
        <v>14098</v>
      </c>
      <c r="B10939" s="26">
        <v>41957</v>
      </c>
      <c r="C10939" s="26">
        <v>597</v>
      </c>
    </row>
    <row r="10940" spans="1:3">
      <c r="A10940" s="26" t="s">
        <v>14099</v>
      </c>
      <c r="B10940" s="26">
        <v>41957</v>
      </c>
    </row>
    <row r="10941" spans="1:3">
      <c r="A10941" s="26" t="s">
        <v>14100</v>
      </c>
      <c r="B10941" s="26">
        <v>41957</v>
      </c>
    </row>
    <row r="10942" spans="1:3">
      <c r="A10942" s="26" t="s">
        <v>14101</v>
      </c>
      <c r="B10942" s="26">
        <v>41957</v>
      </c>
    </row>
    <row r="10943" spans="1:3">
      <c r="A10943" s="26" t="s">
        <v>14102</v>
      </c>
      <c r="B10943" s="26">
        <v>41957</v>
      </c>
    </row>
    <row r="10944" spans="1:3">
      <c r="A10944" s="26" t="s">
        <v>14103</v>
      </c>
      <c r="B10944" s="26">
        <v>41957</v>
      </c>
    </row>
    <row r="10945" spans="1:3">
      <c r="A10945" s="26" t="s">
        <v>14104</v>
      </c>
      <c r="B10945" s="26">
        <v>41957</v>
      </c>
    </row>
    <row r="10946" spans="1:3">
      <c r="A10946" s="26" t="s">
        <v>14105</v>
      </c>
      <c r="B10946" s="26">
        <v>41957</v>
      </c>
    </row>
    <row r="10947" spans="1:3">
      <c r="A10947" s="26" t="s">
        <v>14106</v>
      </c>
      <c r="B10947" s="26">
        <v>41957</v>
      </c>
    </row>
    <row r="10948" spans="1:3">
      <c r="A10948" s="26" t="s">
        <v>14107</v>
      </c>
      <c r="B10948" s="26">
        <v>41957</v>
      </c>
    </row>
    <row r="10949" spans="1:3">
      <c r="A10949" s="26" t="s">
        <v>14108</v>
      </c>
      <c r="B10949" s="26">
        <v>41957</v>
      </c>
    </row>
    <row r="10950" spans="1:3">
      <c r="A10950" s="26" t="s">
        <v>14109</v>
      </c>
      <c r="B10950" s="26">
        <v>41957</v>
      </c>
    </row>
    <row r="10951" spans="1:3">
      <c r="A10951" s="26" t="s">
        <v>14110</v>
      </c>
      <c r="B10951" s="26">
        <v>41957</v>
      </c>
    </row>
    <row r="10952" spans="1:3">
      <c r="A10952" s="26" t="s">
        <v>14111</v>
      </c>
      <c r="B10952" s="26">
        <v>41957</v>
      </c>
      <c r="C10952" s="26">
        <v>700</v>
      </c>
    </row>
    <row r="10953" spans="1:3">
      <c r="A10953" s="26" t="s">
        <v>14112</v>
      </c>
      <c r="B10953" s="26">
        <v>41957</v>
      </c>
      <c r="C10953" s="26">
        <v>297</v>
      </c>
    </row>
    <row r="10954" spans="1:3">
      <c r="A10954" s="26" t="s">
        <v>14113</v>
      </c>
      <c r="B10954" s="26">
        <v>41957</v>
      </c>
    </row>
    <row r="10955" spans="1:3">
      <c r="A10955" s="26" t="s">
        <v>14114</v>
      </c>
      <c r="B10955" s="26">
        <v>41957</v>
      </c>
    </row>
    <row r="10956" spans="1:3">
      <c r="A10956" s="26" t="s">
        <v>14115</v>
      </c>
      <c r="B10956" s="26">
        <v>41957</v>
      </c>
    </row>
    <row r="10957" spans="1:3">
      <c r="A10957" s="26" t="s">
        <v>14116</v>
      </c>
      <c r="B10957" s="26">
        <v>41957</v>
      </c>
    </row>
    <row r="10958" spans="1:3">
      <c r="A10958" s="26" t="s">
        <v>14117</v>
      </c>
      <c r="B10958" s="26">
        <v>41957</v>
      </c>
    </row>
    <row r="10959" spans="1:3">
      <c r="A10959" s="26" t="s">
        <v>14118</v>
      </c>
      <c r="B10959" s="26">
        <v>41957</v>
      </c>
    </row>
    <row r="10960" spans="1:3">
      <c r="A10960" s="26" t="s">
        <v>14119</v>
      </c>
      <c r="B10960" s="26">
        <v>41957</v>
      </c>
    </row>
    <row r="10961" spans="1:3">
      <c r="A10961" s="26" t="s">
        <v>14120</v>
      </c>
      <c r="B10961" s="26">
        <v>41957</v>
      </c>
      <c r="C10961" s="26">
        <v>200</v>
      </c>
    </row>
    <row r="10962" spans="1:3">
      <c r="A10962" s="26" t="s">
        <v>14121</v>
      </c>
      <c r="B10962" s="26">
        <v>41957</v>
      </c>
    </row>
    <row r="10963" spans="1:3">
      <c r="A10963" s="26" t="s">
        <v>14122</v>
      </c>
      <c r="B10963" s="26">
        <v>41957</v>
      </c>
    </row>
    <row r="10964" spans="1:3">
      <c r="A10964" s="26" t="s">
        <v>14123</v>
      </c>
      <c r="B10964" s="26">
        <v>41957</v>
      </c>
    </row>
    <row r="10965" spans="1:3">
      <c r="A10965" s="26" t="s">
        <v>14124</v>
      </c>
      <c r="B10965" s="26">
        <v>41957</v>
      </c>
    </row>
    <row r="10966" spans="1:3">
      <c r="A10966" s="26" t="s">
        <v>14125</v>
      </c>
      <c r="B10966" s="26">
        <v>41957</v>
      </c>
    </row>
    <row r="10967" spans="1:3">
      <c r="A10967" s="26" t="s">
        <v>14126</v>
      </c>
      <c r="B10967" s="26">
        <v>41957</v>
      </c>
    </row>
    <row r="10968" spans="1:3">
      <c r="A10968" s="26" t="s">
        <v>14127</v>
      </c>
      <c r="B10968" s="26">
        <v>41957</v>
      </c>
    </row>
    <row r="10969" spans="1:3">
      <c r="A10969" s="26" t="s">
        <v>14128</v>
      </c>
      <c r="B10969" s="26">
        <v>41957</v>
      </c>
    </row>
    <row r="10970" spans="1:3">
      <c r="A10970" s="26" t="s">
        <v>14129</v>
      </c>
      <c r="B10970" s="26">
        <v>41957</v>
      </c>
    </row>
    <row r="10971" spans="1:3">
      <c r="A10971" s="26" t="s">
        <v>14130</v>
      </c>
      <c r="B10971" s="26">
        <v>41957</v>
      </c>
    </row>
    <row r="10972" spans="1:3">
      <c r="A10972" s="26" t="s">
        <v>14131</v>
      </c>
      <c r="B10972" s="26">
        <v>41957</v>
      </c>
    </row>
    <row r="10973" spans="1:3">
      <c r="A10973" s="26" t="s">
        <v>14132</v>
      </c>
      <c r="B10973" s="26">
        <v>41957</v>
      </c>
    </row>
    <row r="10974" spans="1:3">
      <c r="A10974" s="26" t="s">
        <v>14133</v>
      </c>
      <c r="B10974" s="26">
        <v>41957</v>
      </c>
      <c r="C10974" s="26">
        <v>500</v>
      </c>
    </row>
    <row r="10975" spans="1:3">
      <c r="A10975" s="26" t="s">
        <v>14134</v>
      </c>
      <c r="B10975" s="26">
        <v>41957</v>
      </c>
      <c r="C10975" s="26">
        <v>500</v>
      </c>
    </row>
    <row r="10976" spans="1:3">
      <c r="A10976" s="26" t="s">
        <v>14135</v>
      </c>
      <c r="B10976" s="26">
        <v>41957</v>
      </c>
    </row>
    <row r="10977" spans="1:3">
      <c r="A10977" s="26" t="s">
        <v>14136</v>
      </c>
      <c r="B10977" s="26">
        <v>41957</v>
      </c>
    </row>
    <row r="10978" spans="1:3">
      <c r="A10978" s="26" t="s">
        <v>14137</v>
      </c>
      <c r="B10978" s="26">
        <v>41957</v>
      </c>
    </row>
    <row r="10979" spans="1:3">
      <c r="A10979" s="26" t="s">
        <v>14138</v>
      </c>
      <c r="B10979" s="26">
        <v>41957</v>
      </c>
    </row>
    <row r="10980" spans="1:3">
      <c r="A10980" s="26" t="s">
        <v>14139</v>
      </c>
      <c r="B10980" s="26">
        <v>41957</v>
      </c>
    </row>
    <row r="10981" spans="1:3">
      <c r="A10981" s="26" t="s">
        <v>14140</v>
      </c>
      <c r="B10981" s="26">
        <v>41957</v>
      </c>
    </row>
    <row r="10982" spans="1:3">
      <c r="A10982" s="26" t="s">
        <v>14141</v>
      </c>
      <c r="B10982" s="26">
        <v>41957</v>
      </c>
    </row>
    <row r="10983" spans="1:3">
      <c r="A10983" s="26" t="s">
        <v>14142</v>
      </c>
      <c r="B10983" s="26">
        <v>41961</v>
      </c>
      <c r="C10983" s="26">
        <v>900</v>
      </c>
    </row>
    <row r="10984" spans="1:3">
      <c r="A10984" s="26" t="s">
        <v>14143</v>
      </c>
      <c r="B10984" s="26">
        <v>41961</v>
      </c>
    </row>
    <row r="10985" spans="1:3">
      <c r="A10985" s="26" t="s">
        <v>14144</v>
      </c>
      <c r="B10985" s="26">
        <v>41961</v>
      </c>
    </row>
    <row r="10986" spans="1:3">
      <c r="A10986" s="26" t="s">
        <v>14145</v>
      </c>
      <c r="B10986" s="26">
        <v>41961</v>
      </c>
    </row>
    <row r="10987" spans="1:3">
      <c r="A10987" s="26" t="s">
        <v>14146</v>
      </c>
      <c r="B10987" s="26">
        <v>41961</v>
      </c>
    </row>
    <row r="10988" spans="1:3">
      <c r="A10988" s="26" t="s">
        <v>14147</v>
      </c>
      <c r="B10988" s="26">
        <v>41961</v>
      </c>
    </row>
    <row r="10989" spans="1:3">
      <c r="A10989" s="26" t="s">
        <v>14148</v>
      </c>
      <c r="B10989" s="26">
        <v>41961</v>
      </c>
    </row>
    <row r="10990" spans="1:3">
      <c r="A10990" s="26" t="s">
        <v>14149</v>
      </c>
      <c r="B10990" s="26">
        <v>41961</v>
      </c>
    </row>
    <row r="10991" spans="1:3">
      <c r="A10991" s="26" t="s">
        <v>14150</v>
      </c>
      <c r="B10991" s="26">
        <v>41961</v>
      </c>
    </row>
    <row r="10992" spans="1:3">
      <c r="A10992" s="26" t="s">
        <v>14151</v>
      </c>
      <c r="B10992" s="26">
        <v>41961</v>
      </c>
    </row>
    <row r="10993" spans="1:3">
      <c r="A10993" s="26" t="s">
        <v>14152</v>
      </c>
      <c r="B10993" s="26">
        <v>41961</v>
      </c>
    </row>
    <row r="10994" spans="1:3">
      <c r="A10994" s="26" t="s">
        <v>14153</v>
      </c>
      <c r="B10994" s="26">
        <v>41961</v>
      </c>
    </row>
    <row r="10995" spans="1:3">
      <c r="A10995" s="26" t="s">
        <v>14154</v>
      </c>
      <c r="B10995" s="26">
        <v>41961</v>
      </c>
    </row>
    <row r="10996" spans="1:3">
      <c r="A10996" s="26" t="s">
        <v>14155</v>
      </c>
      <c r="B10996" s="26">
        <v>41961</v>
      </c>
      <c r="C10996" s="26">
        <v>0</v>
      </c>
    </row>
    <row r="10997" spans="1:3">
      <c r="A10997" s="26" t="s">
        <v>14156</v>
      </c>
      <c r="B10997" s="26">
        <v>41961</v>
      </c>
    </row>
    <row r="10998" spans="1:3">
      <c r="A10998" s="26" t="s">
        <v>14157</v>
      </c>
      <c r="B10998" s="26">
        <v>41961</v>
      </c>
      <c r="C10998" s="26">
        <v>0</v>
      </c>
    </row>
    <row r="10999" spans="1:3">
      <c r="A10999" s="26" t="s">
        <v>14158</v>
      </c>
      <c r="B10999" s="26">
        <v>41961</v>
      </c>
    </row>
    <row r="11000" spans="1:3">
      <c r="A11000" s="26" t="s">
        <v>14159</v>
      </c>
      <c r="B11000" s="26">
        <v>41961</v>
      </c>
    </row>
    <row r="11001" spans="1:3">
      <c r="A11001" s="26" t="s">
        <v>14160</v>
      </c>
      <c r="B11001" s="26">
        <v>41961</v>
      </c>
      <c r="C11001" s="26">
        <v>0</v>
      </c>
    </row>
    <row r="11002" spans="1:3">
      <c r="A11002" s="26" t="s">
        <v>14161</v>
      </c>
      <c r="B11002" s="26">
        <v>41961</v>
      </c>
      <c r="C11002" s="26">
        <v>0</v>
      </c>
    </row>
    <row r="11003" spans="1:3">
      <c r="A11003" s="26" t="s">
        <v>14162</v>
      </c>
      <c r="B11003" s="26">
        <v>41961</v>
      </c>
    </row>
    <row r="11004" spans="1:3">
      <c r="A11004" s="26" t="s">
        <v>14163</v>
      </c>
      <c r="B11004" s="26">
        <v>41961</v>
      </c>
    </row>
    <row r="11005" spans="1:3">
      <c r="A11005" s="26" t="s">
        <v>14164</v>
      </c>
      <c r="B11005" s="26">
        <v>41961</v>
      </c>
      <c r="C11005" s="26">
        <v>8</v>
      </c>
    </row>
    <row r="11006" spans="1:3">
      <c r="A11006" s="26" t="s">
        <v>14165</v>
      </c>
      <c r="B11006" s="26">
        <v>41961</v>
      </c>
    </row>
    <row r="11007" spans="1:3">
      <c r="A11007" s="26" t="s">
        <v>14166</v>
      </c>
      <c r="B11007" s="26">
        <v>41961</v>
      </c>
    </row>
    <row r="11008" spans="1:3">
      <c r="A11008" s="26" t="s">
        <v>14167</v>
      </c>
      <c r="B11008" s="26">
        <v>41961</v>
      </c>
    </row>
    <row r="11009" spans="1:3">
      <c r="A11009" s="26" t="s">
        <v>14168</v>
      </c>
      <c r="B11009" s="26">
        <v>41961</v>
      </c>
    </row>
    <row r="11010" spans="1:3">
      <c r="A11010" s="26" t="s">
        <v>14169</v>
      </c>
      <c r="B11010" s="26">
        <v>41961</v>
      </c>
    </row>
    <row r="11011" spans="1:3">
      <c r="A11011" s="26" t="s">
        <v>14170</v>
      </c>
      <c r="B11011" s="26">
        <v>41961</v>
      </c>
    </row>
    <row r="11012" spans="1:3">
      <c r="A11012" s="26" t="s">
        <v>14171</v>
      </c>
      <c r="B11012" s="26">
        <v>41961</v>
      </c>
    </row>
    <row r="11013" spans="1:3">
      <c r="A11013" s="26" t="s">
        <v>14172</v>
      </c>
      <c r="B11013" s="26">
        <v>41961</v>
      </c>
    </row>
    <row r="11014" spans="1:3">
      <c r="A11014" s="26" t="s">
        <v>14173</v>
      </c>
      <c r="B11014" s="26">
        <v>41961</v>
      </c>
    </row>
    <row r="11015" spans="1:3">
      <c r="A11015" s="26" t="s">
        <v>14174</v>
      </c>
      <c r="B11015" s="26">
        <v>41961</v>
      </c>
    </row>
    <row r="11016" spans="1:3">
      <c r="A11016" s="26" t="s">
        <v>14175</v>
      </c>
      <c r="B11016" s="26">
        <v>41961</v>
      </c>
    </row>
    <row r="11017" spans="1:3">
      <c r="A11017" s="26" t="s">
        <v>14176</v>
      </c>
      <c r="B11017" s="26">
        <v>41961</v>
      </c>
    </row>
    <row r="11018" spans="1:3">
      <c r="A11018" s="26" t="s">
        <v>14177</v>
      </c>
      <c r="B11018" s="26">
        <v>41961</v>
      </c>
      <c r="C11018" s="26">
        <v>0</v>
      </c>
    </row>
    <row r="11019" spans="1:3">
      <c r="A11019" s="26" t="s">
        <v>14178</v>
      </c>
      <c r="B11019" s="26">
        <v>41961</v>
      </c>
      <c r="C11019" s="26">
        <v>0</v>
      </c>
    </row>
    <row r="11020" spans="1:3">
      <c r="A11020" s="26" t="s">
        <v>14179</v>
      </c>
      <c r="B11020" s="26">
        <v>41961</v>
      </c>
      <c r="C11020" s="26">
        <v>0</v>
      </c>
    </row>
    <row r="11021" spans="1:3">
      <c r="A11021" s="26" t="s">
        <v>14180</v>
      </c>
      <c r="B11021" s="26">
        <v>41961</v>
      </c>
    </row>
    <row r="11022" spans="1:3">
      <c r="A11022" s="26" t="s">
        <v>14181</v>
      </c>
      <c r="B11022" s="26">
        <v>41961</v>
      </c>
    </row>
    <row r="11023" spans="1:3">
      <c r="A11023" s="26" t="s">
        <v>14182</v>
      </c>
      <c r="B11023" s="26">
        <v>41961</v>
      </c>
      <c r="C11023" s="26">
        <v>0</v>
      </c>
    </row>
    <row r="11024" spans="1:3">
      <c r="A11024" s="26" t="s">
        <v>14183</v>
      </c>
      <c r="B11024" s="26">
        <v>41961</v>
      </c>
      <c r="C11024" s="26">
        <v>0</v>
      </c>
    </row>
    <row r="11025" spans="1:3">
      <c r="A11025" s="26" t="s">
        <v>14184</v>
      </c>
      <c r="B11025" s="26">
        <v>41961</v>
      </c>
      <c r="C11025" s="26">
        <v>0</v>
      </c>
    </row>
    <row r="11026" spans="1:3">
      <c r="A11026" s="26" t="s">
        <v>14185</v>
      </c>
      <c r="B11026" s="26">
        <v>41961</v>
      </c>
    </row>
    <row r="11027" spans="1:3">
      <c r="A11027" s="26" t="s">
        <v>14186</v>
      </c>
      <c r="B11027" s="26">
        <v>41961</v>
      </c>
    </row>
    <row r="11028" spans="1:3">
      <c r="A11028" s="26" t="s">
        <v>14187</v>
      </c>
      <c r="B11028" s="26">
        <v>41961</v>
      </c>
    </row>
    <row r="11029" spans="1:3">
      <c r="A11029" s="26" t="s">
        <v>14188</v>
      </c>
      <c r="B11029" s="26">
        <v>41961</v>
      </c>
      <c r="C11029" s="26">
        <v>48</v>
      </c>
    </row>
    <row r="11030" spans="1:3">
      <c r="A11030" s="26" t="s">
        <v>14189</v>
      </c>
      <c r="B11030" s="26">
        <v>41961</v>
      </c>
      <c r="C11030" s="26">
        <v>84</v>
      </c>
    </row>
    <row r="11031" spans="1:3">
      <c r="A11031" s="26" t="s">
        <v>14190</v>
      </c>
      <c r="B11031" s="26">
        <v>41961</v>
      </c>
      <c r="C11031" s="26">
        <v>84</v>
      </c>
    </row>
    <row r="11032" spans="1:3">
      <c r="A11032" s="26" t="s">
        <v>14191</v>
      </c>
      <c r="B11032" s="26">
        <v>41961</v>
      </c>
    </row>
    <row r="11033" spans="1:3">
      <c r="A11033" s="26" t="s">
        <v>14192</v>
      </c>
      <c r="B11033" s="26">
        <v>41961</v>
      </c>
    </row>
    <row r="11034" spans="1:3">
      <c r="A11034" s="26" t="s">
        <v>14193</v>
      </c>
      <c r="B11034" s="26">
        <v>41961</v>
      </c>
      <c r="C11034" s="26">
        <v>60</v>
      </c>
    </row>
    <row r="11035" spans="1:3">
      <c r="A11035" s="26" t="s">
        <v>14194</v>
      </c>
      <c r="B11035" s="26">
        <v>41961</v>
      </c>
      <c r="C11035" s="26">
        <v>48</v>
      </c>
    </row>
    <row r="11036" spans="1:3">
      <c r="A11036" s="26" t="s">
        <v>14195</v>
      </c>
      <c r="B11036" s="26">
        <v>41961</v>
      </c>
      <c r="C11036" s="26">
        <v>36</v>
      </c>
    </row>
    <row r="11037" spans="1:3">
      <c r="A11037" s="26" t="s">
        <v>14196</v>
      </c>
      <c r="B11037" s="26">
        <v>41961</v>
      </c>
    </row>
    <row r="11038" spans="1:3">
      <c r="A11038" s="26" t="s">
        <v>14197</v>
      </c>
      <c r="B11038" s="26">
        <v>41961</v>
      </c>
    </row>
    <row r="11039" spans="1:3">
      <c r="A11039" s="26" t="s">
        <v>14198</v>
      </c>
      <c r="B11039" s="26">
        <v>41961</v>
      </c>
    </row>
    <row r="11040" spans="1:3">
      <c r="A11040" s="26" t="s">
        <v>14199</v>
      </c>
      <c r="B11040" s="26">
        <v>41961</v>
      </c>
      <c r="C11040" s="26">
        <v>48</v>
      </c>
    </row>
    <row r="11041" spans="1:3">
      <c r="A11041" s="26" t="s">
        <v>14200</v>
      </c>
      <c r="B11041" s="26">
        <v>41961</v>
      </c>
      <c r="C11041" s="26">
        <v>84</v>
      </c>
    </row>
    <row r="11042" spans="1:3">
      <c r="A11042" s="26" t="s">
        <v>14201</v>
      </c>
      <c r="B11042" s="26">
        <v>41961</v>
      </c>
      <c r="C11042" s="26">
        <v>84</v>
      </c>
    </row>
    <row r="11043" spans="1:3">
      <c r="A11043" s="26" t="s">
        <v>14202</v>
      </c>
      <c r="B11043" s="26">
        <v>41961</v>
      </c>
    </row>
    <row r="11044" spans="1:3">
      <c r="A11044" s="26" t="s">
        <v>14203</v>
      </c>
      <c r="B11044" s="26">
        <v>41961</v>
      </c>
    </row>
    <row r="11045" spans="1:3">
      <c r="A11045" s="26" t="s">
        <v>14204</v>
      </c>
      <c r="B11045" s="26">
        <v>41961</v>
      </c>
      <c r="C11045" s="26">
        <v>60</v>
      </c>
    </row>
    <row r="11046" spans="1:3">
      <c r="A11046" s="26" t="s">
        <v>14205</v>
      </c>
      <c r="B11046" s="26">
        <v>41961</v>
      </c>
      <c r="C11046" s="26">
        <v>48</v>
      </c>
    </row>
    <row r="11047" spans="1:3">
      <c r="A11047" s="26" t="s">
        <v>14206</v>
      </c>
      <c r="B11047" s="26">
        <v>41961</v>
      </c>
      <c r="C11047" s="26">
        <v>36</v>
      </c>
    </row>
    <row r="11048" spans="1:3">
      <c r="A11048" s="26" t="s">
        <v>14207</v>
      </c>
      <c r="B11048" s="26">
        <v>41961</v>
      </c>
    </row>
    <row r="11049" spans="1:3">
      <c r="A11049" s="26" t="s">
        <v>14208</v>
      </c>
      <c r="B11049" s="26">
        <v>41961</v>
      </c>
      <c r="C11049" s="26">
        <v>800</v>
      </c>
    </row>
    <row r="11050" spans="1:3">
      <c r="A11050" s="26" t="s">
        <v>14209</v>
      </c>
      <c r="B11050" s="26">
        <v>41961</v>
      </c>
    </row>
    <row r="11051" spans="1:3">
      <c r="A11051" s="26" t="s">
        <v>14210</v>
      </c>
      <c r="B11051" s="26">
        <v>41961</v>
      </c>
    </row>
    <row r="11052" spans="1:3">
      <c r="A11052" s="26" t="s">
        <v>14211</v>
      </c>
      <c r="B11052" s="26">
        <v>41961</v>
      </c>
    </row>
    <row r="11053" spans="1:3">
      <c r="A11053" s="26" t="s">
        <v>14212</v>
      </c>
      <c r="B11053" s="26">
        <v>41961</v>
      </c>
    </row>
    <row r="11054" spans="1:3">
      <c r="A11054" s="26" t="s">
        <v>14213</v>
      </c>
      <c r="B11054" s="26">
        <v>41961</v>
      </c>
    </row>
    <row r="11055" spans="1:3">
      <c r="A11055" s="26" t="s">
        <v>14214</v>
      </c>
      <c r="B11055" s="26">
        <v>41961</v>
      </c>
    </row>
    <row r="11056" spans="1:3">
      <c r="A11056" s="26" t="s">
        <v>14215</v>
      </c>
      <c r="B11056" s="26">
        <v>41961</v>
      </c>
    </row>
    <row r="11057" spans="1:3">
      <c r="A11057" s="26" t="s">
        <v>14216</v>
      </c>
      <c r="B11057" s="26">
        <v>41961</v>
      </c>
    </row>
    <row r="11058" spans="1:3">
      <c r="A11058" s="26" t="s">
        <v>14217</v>
      </c>
      <c r="B11058" s="26">
        <v>41961</v>
      </c>
    </row>
    <row r="11059" spans="1:3">
      <c r="A11059" s="26" t="s">
        <v>14218</v>
      </c>
      <c r="B11059" s="26">
        <v>41961</v>
      </c>
    </row>
    <row r="11060" spans="1:3">
      <c r="A11060" s="26" t="s">
        <v>14219</v>
      </c>
      <c r="B11060" s="26">
        <v>41961</v>
      </c>
      <c r="C11060" s="26">
        <v>796</v>
      </c>
    </row>
    <row r="11061" spans="1:3">
      <c r="A11061" s="26" t="s">
        <v>14220</v>
      </c>
      <c r="B11061" s="26">
        <v>41961</v>
      </c>
    </row>
    <row r="11062" spans="1:3">
      <c r="A11062" s="26" t="s">
        <v>14221</v>
      </c>
      <c r="B11062" s="26">
        <v>41961</v>
      </c>
    </row>
    <row r="11063" spans="1:3">
      <c r="A11063" s="26" t="s">
        <v>14222</v>
      </c>
      <c r="B11063" s="26">
        <v>41961</v>
      </c>
    </row>
    <row r="11064" spans="1:3">
      <c r="A11064" s="26" t="s">
        <v>14223</v>
      </c>
      <c r="B11064" s="26">
        <v>41961</v>
      </c>
    </row>
    <row r="11065" spans="1:3">
      <c r="A11065" s="26" t="s">
        <v>14224</v>
      </c>
      <c r="B11065" s="26">
        <v>41961</v>
      </c>
    </row>
    <row r="11066" spans="1:3">
      <c r="A11066" s="26" t="s">
        <v>14225</v>
      </c>
      <c r="B11066" s="26">
        <v>41961</v>
      </c>
    </row>
    <row r="11067" spans="1:3">
      <c r="A11067" s="26" t="s">
        <v>14226</v>
      </c>
      <c r="B11067" s="26">
        <v>41961</v>
      </c>
    </row>
    <row r="11068" spans="1:3">
      <c r="A11068" s="26" t="s">
        <v>14227</v>
      </c>
      <c r="B11068" s="26">
        <v>41961</v>
      </c>
    </row>
    <row r="11069" spans="1:3">
      <c r="A11069" s="26" t="s">
        <v>14228</v>
      </c>
      <c r="B11069" s="26">
        <v>41961</v>
      </c>
    </row>
    <row r="11070" spans="1:3">
      <c r="A11070" s="26" t="s">
        <v>14229</v>
      </c>
      <c r="B11070" s="26">
        <v>41961</v>
      </c>
    </row>
    <row r="11071" spans="1:3">
      <c r="A11071" s="26" t="s">
        <v>14230</v>
      </c>
      <c r="B11071" s="26">
        <v>41967</v>
      </c>
      <c r="C11071" s="26">
        <v>494</v>
      </c>
    </row>
    <row r="11072" spans="1:3">
      <c r="A11072" s="26" t="s">
        <v>14231</v>
      </c>
      <c r="B11072" s="26">
        <v>41967</v>
      </c>
    </row>
    <row r="11073" spans="1:3">
      <c r="A11073" s="26" t="s">
        <v>14232</v>
      </c>
      <c r="B11073" s="26">
        <v>41967</v>
      </c>
    </row>
    <row r="11074" spans="1:3">
      <c r="A11074" s="26" t="s">
        <v>14233</v>
      </c>
      <c r="B11074" s="26">
        <v>41967</v>
      </c>
    </row>
    <row r="11075" spans="1:3">
      <c r="A11075" s="26" t="s">
        <v>14234</v>
      </c>
      <c r="B11075" s="26">
        <v>41967</v>
      </c>
    </row>
    <row r="11076" spans="1:3">
      <c r="A11076" s="26" t="s">
        <v>14235</v>
      </c>
      <c r="B11076" s="26">
        <v>41967</v>
      </c>
    </row>
    <row r="11077" spans="1:3">
      <c r="A11077" s="26" t="s">
        <v>14236</v>
      </c>
      <c r="B11077" s="26">
        <v>41967</v>
      </c>
    </row>
    <row r="11078" spans="1:3">
      <c r="A11078" s="26" t="s">
        <v>14237</v>
      </c>
      <c r="B11078" s="26">
        <v>41967</v>
      </c>
    </row>
    <row r="11079" spans="1:3">
      <c r="A11079" s="26" t="s">
        <v>14238</v>
      </c>
      <c r="B11079" s="26">
        <v>41967</v>
      </c>
    </row>
    <row r="11080" spans="1:3">
      <c r="A11080" s="26" t="s">
        <v>14239</v>
      </c>
      <c r="B11080" s="26">
        <v>41967</v>
      </c>
    </row>
    <row r="11081" spans="1:3">
      <c r="A11081" s="26" t="s">
        <v>14240</v>
      </c>
      <c r="B11081" s="26">
        <v>41967</v>
      </c>
    </row>
    <row r="11082" spans="1:3">
      <c r="A11082" s="26" t="s">
        <v>14241</v>
      </c>
      <c r="B11082" s="26">
        <v>41967</v>
      </c>
      <c r="C11082" s="26">
        <v>397</v>
      </c>
    </row>
    <row r="11083" spans="1:3">
      <c r="A11083" s="26" t="s">
        <v>14242</v>
      </c>
      <c r="B11083" s="26">
        <v>41967</v>
      </c>
    </row>
    <row r="11084" spans="1:3">
      <c r="A11084" s="26" t="s">
        <v>14243</v>
      </c>
      <c r="B11084" s="26">
        <v>41967</v>
      </c>
    </row>
    <row r="11085" spans="1:3">
      <c r="A11085" s="26" t="s">
        <v>14244</v>
      </c>
      <c r="B11085" s="26">
        <v>41967</v>
      </c>
    </row>
    <row r="11086" spans="1:3">
      <c r="A11086" s="26" t="s">
        <v>14245</v>
      </c>
      <c r="B11086" s="26">
        <v>41967</v>
      </c>
    </row>
    <row r="11087" spans="1:3">
      <c r="A11087" s="26" t="s">
        <v>14246</v>
      </c>
      <c r="B11087" s="26">
        <v>41967</v>
      </c>
    </row>
    <row r="11088" spans="1:3">
      <c r="A11088" s="26" t="s">
        <v>14247</v>
      </c>
      <c r="B11088" s="26">
        <v>41967</v>
      </c>
    </row>
    <row r="11089" spans="1:3">
      <c r="A11089" s="26" t="s">
        <v>14248</v>
      </c>
      <c r="B11089" s="26">
        <v>41967</v>
      </c>
    </row>
    <row r="11090" spans="1:3">
      <c r="A11090" s="26" t="s">
        <v>14249</v>
      </c>
      <c r="B11090" s="26">
        <v>41967</v>
      </c>
    </row>
    <row r="11091" spans="1:3">
      <c r="A11091" s="26" t="s">
        <v>14250</v>
      </c>
      <c r="B11091" s="26">
        <v>41967</v>
      </c>
    </row>
    <row r="11092" spans="1:3">
      <c r="A11092" s="26" t="s">
        <v>14251</v>
      </c>
      <c r="B11092" s="26">
        <v>41967</v>
      </c>
    </row>
    <row r="11093" spans="1:3">
      <c r="A11093" s="26" t="s">
        <v>14252</v>
      </c>
      <c r="B11093" s="26">
        <v>41967</v>
      </c>
      <c r="C11093" s="26">
        <v>399</v>
      </c>
    </row>
    <row r="11094" spans="1:3">
      <c r="A11094" s="26" t="s">
        <v>14253</v>
      </c>
      <c r="B11094" s="26">
        <v>41967</v>
      </c>
    </row>
    <row r="11095" spans="1:3">
      <c r="A11095" s="26" t="s">
        <v>14254</v>
      </c>
      <c r="B11095" s="26">
        <v>41967</v>
      </c>
    </row>
    <row r="11096" spans="1:3">
      <c r="A11096" s="26" t="s">
        <v>14255</v>
      </c>
      <c r="B11096" s="26">
        <v>41967</v>
      </c>
    </row>
    <row r="11097" spans="1:3">
      <c r="A11097" s="26" t="s">
        <v>14256</v>
      </c>
      <c r="B11097" s="26">
        <v>41967</v>
      </c>
    </row>
    <row r="11098" spans="1:3">
      <c r="A11098" s="26" t="s">
        <v>14257</v>
      </c>
      <c r="B11098" s="26">
        <v>41967</v>
      </c>
    </row>
    <row r="11099" spans="1:3">
      <c r="A11099" s="26" t="s">
        <v>14258</v>
      </c>
      <c r="B11099" s="26">
        <v>41967</v>
      </c>
    </row>
    <row r="11100" spans="1:3">
      <c r="A11100" s="26" t="s">
        <v>14259</v>
      </c>
      <c r="B11100" s="26">
        <v>41967</v>
      </c>
    </row>
    <row r="11101" spans="1:3">
      <c r="A11101" s="26" t="s">
        <v>14260</v>
      </c>
      <c r="B11101" s="26">
        <v>41967</v>
      </c>
    </row>
    <row r="11102" spans="1:3">
      <c r="A11102" s="26" t="s">
        <v>14261</v>
      </c>
      <c r="B11102" s="26">
        <v>41967</v>
      </c>
    </row>
    <row r="11103" spans="1:3">
      <c r="A11103" s="26" t="s">
        <v>14262</v>
      </c>
      <c r="B11103" s="26">
        <v>41967</v>
      </c>
    </row>
    <row r="11104" spans="1:3">
      <c r="A11104" s="26" t="s">
        <v>14263</v>
      </c>
      <c r="B11104" s="26">
        <v>41969</v>
      </c>
    </row>
    <row r="11105" spans="1:3">
      <c r="A11105" s="26" t="s">
        <v>14264</v>
      </c>
      <c r="B11105" s="26">
        <v>41969</v>
      </c>
    </row>
    <row r="11106" spans="1:3">
      <c r="A11106" s="26" t="s">
        <v>14265</v>
      </c>
      <c r="B11106" s="26">
        <v>41969</v>
      </c>
      <c r="C11106" s="26">
        <v>100</v>
      </c>
    </row>
    <row r="11107" spans="1:3">
      <c r="A11107" s="26" t="s">
        <v>14266</v>
      </c>
      <c r="B11107" s="26">
        <v>41969</v>
      </c>
      <c r="C11107" s="26">
        <v>100</v>
      </c>
    </row>
    <row r="11108" spans="1:3">
      <c r="A11108" s="26" t="s">
        <v>14267</v>
      </c>
      <c r="B11108" s="26">
        <v>41969</v>
      </c>
    </row>
    <row r="11109" spans="1:3">
      <c r="A11109" s="26" t="s">
        <v>14268</v>
      </c>
      <c r="B11109" s="26">
        <v>41969</v>
      </c>
    </row>
    <row r="11110" spans="1:3">
      <c r="A11110" s="26" t="s">
        <v>14269</v>
      </c>
      <c r="B11110" s="26">
        <v>41969</v>
      </c>
    </row>
    <row r="11111" spans="1:3">
      <c r="A11111" s="26" t="s">
        <v>14270</v>
      </c>
      <c r="B11111" s="26">
        <v>41969</v>
      </c>
    </row>
    <row r="11112" spans="1:3">
      <c r="A11112" s="26" t="s">
        <v>14271</v>
      </c>
      <c r="B11112" s="26">
        <v>41969</v>
      </c>
    </row>
    <row r="11113" spans="1:3">
      <c r="A11113" s="26" t="s">
        <v>14272</v>
      </c>
      <c r="B11113" s="26">
        <v>41969</v>
      </c>
    </row>
    <row r="11114" spans="1:3">
      <c r="A11114" s="26" t="s">
        <v>14273</v>
      </c>
      <c r="B11114" s="26">
        <v>41969</v>
      </c>
    </row>
    <row r="11115" spans="1:3">
      <c r="A11115" s="26" t="s">
        <v>14274</v>
      </c>
      <c r="B11115" s="26">
        <v>41971</v>
      </c>
      <c r="C11115" s="26">
        <v>200</v>
      </c>
    </row>
    <row r="11116" spans="1:3">
      <c r="A11116" s="26" t="s">
        <v>14275</v>
      </c>
      <c r="B11116" s="26">
        <v>41971</v>
      </c>
    </row>
    <row r="11117" spans="1:3">
      <c r="A11117" s="26" t="s">
        <v>14276</v>
      </c>
      <c r="B11117" s="26">
        <v>41971</v>
      </c>
    </row>
    <row r="11118" spans="1:3">
      <c r="A11118" s="26" t="s">
        <v>14277</v>
      </c>
      <c r="B11118" s="26">
        <v>41971</v>
      </c>
    </row>
    <row r="11119" spans="1:3">
      <c r="A11119" s="26" t="s">
        <v>14278</v>
      </c>
      <c r="B11119" s="26">
        <v>41971</v>
      </c>
    </row>
    <row r="11120" spans="1:3">
      <c r="A11120" s="26" t="s">
        <v>14279</v>
      </c>
      <c r="B11120" s="26">
        <v>41971</v>
      </c>
    </row>
    <row r="11121" spans="1:3">
      <c r="A11121" s="26" t="s">
        <v>14280</v>
      </c>
      <c r="B11121" s="26">
        <v>41971</v>
      </c>
    </row>
    <row r="11122" spans="1:3">
      <c r="A11122" s="26" t="s">
        <v>14281</v>
      </c>
      <c r="B11122" s="26">
        <v>41971</v>
      </c>
    </row>
    <row r="11123" spans="1:3">
      <c r="A11123" s="26" t="s">
        <v>14282</v>
      </c>
      <c r="B11123" s="26">
        <v>41971</v>
      </c>
    </row>
    <row r="11124" spans="1:3">
      <c r="A11124" s="26" t="s">
        <v>14283</v>
      </c>
      <c r="B11124" s="26">
        <v>41971</v>
      </c>
    </row>
    <row r="11125" spans="1:3">
      <c r="A11125" s="26" t="s">
        <v>14284</v>
      </c>
      <c r="B11125" s="26">
        <v>41971</v>
      </c>
    </row>
    <row r="11126" spans="1:3">
      <c r="A11126" s="26" t="s">
        <v>14285</v>
      </c>
      <c r="B11126" s="26">
        <v>41971</v>
      </c>
      <c r="C11126" s="26">
        <v>150</v>
      </c>
    </row>
    <row r="11127" spans="1:3">
      <c r="A11127" s="26" t="s">
        <v>14286</v>
      </c>
      <c r="B11127" s="26">
        <v>41971</v>
      </c>
    </row>
    <row r="11128" spans="1:3">
      <c r="A11128" s="26" t="s">
        <v>14287</v>
      </c>
      <c r="B11128" s="26">
        <v>41971</v>
      </c>
    </row>
    <row r="11129" spans="1:3">
      <c r="A11129" s="26" t="s">
        <v>14288</v>
      </c>
      <c r="B11129" s="26">
        <v>41971</v>
      </c>
    </row>
    <row r="11130" spans="1:3">
      <c r="A11130" s="26" t="s">
        <v>14289</v>
      </c>
      <c r="B11130" s="26">
        <v>41971</v>
      </c>
    </row>
    <row r="11131" spans="1:3">
      <c r="A11131" s="26" t="s">
        <v>14290</v>
      </c>
      <c r="B11131" s="26">
        <v>41971</v>
      </c>
    </row>
    <row r="11132" spans="1:3">
      <c r="A11132" s="26" t="s">
        <v>14291</v>
      </c>
      <c r="B11132" s="26">
        <v>41971</v>
      </c>
    </row>
    <row r="11133" spans="1:3">
      <c r="A11133" s="26" t="s">
        <v>14292</v>
      </c>
      <c r="B11133" s="26">
        <v>41971</v>
      </c>
    </row>
    <row r="11134" spans="1:3">
      <c r="A11134" s="26" t="s">
        <v>14293</v>
      </c>
      <c r="B11134" s="26">
        <v>41971</v>
      </c>
    </row>
    <row r="11135" spans="1:3">
      <c r="A11135" s="26" t="s">
        <v>14294</v>
      </c>
      <c r="B11135" s="26">
        <v>41971</v>
      </c>
    </row>
    <row r="11136" spans="1:3">
      <c r="A11136" s="26" t="s">
        <v>14295</v>
      </c>
      <c r="B11136" s="26">
        <v>41971</v>
      </c>
    </row>
    <row r="11137" spans="1:3">
      <c r="A11137" s="26" t="s">
        <v>14296</v>
      </c>
      <c r="B11137" s="26">
        <v>41971</v>
      </c>
      <c r="C11137" s="26">
        <v>150</v>
      </c>
    </row>
    <row r="11138" spans="1:3">
      <c r="A11138" s="26" t="s">
        <v>14297</v>
      </c>
      <c r="B11138" s="26">
        <v>41971</v>
      </c>
    </row>
    <row r="11139" spans="1:3">
      <c r="A11139" s="26" t="s">
        <v>14298</v>
      </c>
      <c r="B11139" s="26">
        <v>41971</v>
      </c>
    </row>
    <row r="11140" spans="1:3">
      <c r="A11140" s="26" t="s">
        <v>14299</v>
      </c>
      <c r="B11140" s="26">
        <v>41971</v>
      </c>
    </row>
    <row r="11141" spans="1:3">
      <c r="A11141" s="26" t="s">
        <v>14300</v>
      </c>
      <c r="B11141" s="26">
        <v>41971</v>
      </c>
    </row>
    <row r="11142" spans="1:3">
      <c r="A11142" s="26" t="s">
        <v>14301</v>
      </c>
      <c r="B11142" s="26">
        <v>41971</v>
      </c>
    </row>
    <row r="11143" spans="1:3">
      <c r="A11143" s="26" t="s">
        <v>14302</v>
      </c>
      <c r="B11143" s="26">
        <v>41971</v>
      </c>
    </row>
    <row r="11144" spans="1:3">
      <c r="A11144" s="26" t="s">
        <v>14303</v>
      </c>
      <c r="B11144" s="26">
        <v>41971</v>
      </c>
    </row>
    <row r="11145" spans="1:3">
      <c r="A11145" s="26" t="s">
        <v>14304</v>
      </c>
      <c r="B11145" s="26">
        <v>41971</v>
      </c>
    </row>
    <row r="11146" spans="1:3">
      <c r="A11146" s="26" t="s">
        <v>14305</v>
      </c>
      <c r="B11146" s="26">
        <v>41971</v>
      </c>
    </row>
    <row r="11147" spans="1:3">
      <c r="A11147" s="26" t="s">
        <v>14306</v>
      </c>
      <c r="B11147" s="26">
        <v>41971</v>
      </c>
    </row>
    <row r="11148" spans="1:3">
      <c r="A11148" s="26" t="s">
        <v>14307</v>
      </c>
      <c r="B11148" s="26">
        <v>41971</v>
      </c>
      <c r="C11148" s="26">
        <v>200</v>
      </c>
    </row>
    <row r="11149" spans="1:3">
      <c r="A11149" s="26" t="s">
        <v>14308</v>
      </c>
      <c r="B11149" s="26">
        <v>41971</v>
      </c>
    </row>
    <row r="11150" spans="1:3">
      <c r="A11150" s="26" t="s">
        <v>14309</v>
      </c>
      <c r="B11150" s="26">
        <v>41971</v>
      </c>
    </row>
    <row r="11151" spans="1:3">
      <c r="A11151" s="26" t="s">
        <v>14310</v>
      </c>
      <c r="B11151" s="26">
        <v>41971</v>
      </c>
    </row>
    <row r="11152" spans="1:3">
      <c r="A11152" s="26" t="s">
        <v>14311</v>
      </c>
      <c r="B11152" s="26">
        <v>41971</v>
      </c>
    </row>
    <row r="11153" spans="1:3">
      <c r="A11153" s="26" t="s">
        <v>14312</v>
      </c>
      <c r="B11153" s="26">
        <v>41971</v>
      </c>
    </row>
    <row r="11154" spans="1:3">
      <c r="A11154" s="26" t="s">
        <v>14313</v>
      </c>
      <c r="B11154" s="26">
        <v>41971</v>
      </c>
    </row>
    <row r="11155" spans="1:3">
      <c r="A11155" s="26" t="s">
        <v>14314</v>
      </c>
      <c r="B11155" s="26">
        <v>41971</v>
      </c>
    </row>
    <row r="11156" spans="1:3">
      <c r="A11156" s="26" t="s">
        <v>14315</v>
      </c>
      <c r="B11156" s="26">
        <v>41971</v>
      </c>
    </row>
    <row r="11157" spans="1:3">
      <c r="A11157" s="26" t="s">
        <v>14316</v>
      </c>
      <c r="B11157" s="26">
        <v>41971</v>
      </c>
    </row>
    <row r="11158" spans="1:3">
      <c r="A11158" s="26" t="s">
        <v>14317</v>
      </c>
      <c r="B11158" s="26">
        <v>41971</v>
      </c>
    </row>
    <row r="11159" spans="1:3">
      <c r="A11159" s="26" t="s">
        <v>14318</v>
      </c>
      <c r="B11159" s="26">
        <v>41971</v>
      </c>
      <c r="C11159" s="26">
        <v>300</v>
      </c>
    </row>
    <row r="11160" spans="1:3">
      <c r="A11160" s="26" t="s">
        <v>14319</v>
      </c>
      <c r="B11160" s="26">
        <v>41971</v>
      </c>
    </row>
    <row r="11161" spans="1:3">
      <c r="A11161" s="26" t="s">
        <v>14320</v>
      </c>
      <c r="B11161" s="26">
        <v>41971</v>
      </c>
    </row>
    <row r="11162" spans="1:3">
      <c r="A11162" s="26" t="s">
        <v>14321</v>
      </c>
      <c r="B11162" s="26">
        <v>41971</v>
      </c>
    </row>
    <row r="11163" spans="1:3">
      <c r="A11163" s="26" t="s">
        <v>14322</v>
      </c>
      <c r="B11163" s="26">
        <v>41971</v>
      </c>
    </row>
    <row r="11164" spans="1:3">
      <c r="A11164" s="26" t="s">
        <v>14323</v>
      </c>
      <c r="B11164" s="26">
        <v>41971</v>
      </c>
    </row>
    <row r="11165" spans="1:3">
      <c r="A11165" s="26" t="s">
        <v>14324</v>
      </c>
      <c r="B11165" s="26">
        <v>41971</v>
      </c>
    </row>
    <row r="11166" spans="1:3">
      <c r="A11166" s="26" t="s">
        <v>14325</v>
      </c>
      <c r="B11166" s="26">
        <v>41971</v>
      </c>
    </row>
    <row r="11167" spans="1:3">
      <c r="A11167" s="26" t="s">
        <v>14326</v>
      </c>
      <c r="B11167" s="26">
        <v>41971</v>
      </c>
    </row>
    <row r="11168" spans="1:3">
      <c r="A11168" s="26" t="s">
        <v>14327</v>
      </c>
      <c r="B11168" s="26">
        <v>41971</v>
      </c>
    </row>
    <row r="11169" spans="1:3">
      <c r="A11169" s="26" t="s">
        <v>14328</v>
      </c>
      <c r="B11169" s="26">
        <v>41971</v>
      </c>
    </row>
    <row r="11170" spans="1:3">
      <c r="A11170" s="26" t="s">
        <v>14329</v>
      </c>
      <c r="B11170" s="26">
        <v>41976</v>
      </c>
      <c r="C11170" s="26">
        <v>100</v>
      </c>
    </row>
    <row r="11171" spans="1:3">
      <c r="A11171" s="26" t="s">
        <v>14330</v>
      </c>
      <c r="B11171" s="26">
        <v>41976</v>
      </c>
    </row>
    <row r="11172" spans="1:3">
      <c r="A11172" s="26" t="s">
        <v>14331</v>
      </c>
      <c r="B11172" s="26">
        <v>41976</v>
      </c>
    </row>
    <row r="11173" spans="1:3">
      <c r="A11173" s="26" t="s">
        <v>14332</v>
      </c>
      <c r="B11173" s="26">
        <v>41976</v>
      </c>
    </row>
    <row r="11174" spans="1:3">
      <c r="A11174" s="26" t="s">
        <v>14333</v>
      </c>
      <c r="B11174" s="26">
        <v>41976</v>
      </c>
    </row>
    <row r="11175" spans="1:3">
      <c r="A11175" s="26" t="s">
        <v>14334</v>
      </c>
      <c r="B11175" s="26">
        <v>41976</v>
      </c>
    </row>
    <row r="11176" spans="1:3">
      <c r="A11176" s="26" t="s">
        <v>14335</v>
      </c>
      <c r="B11176" s="26">
        <v>41976</v>
      </c>
    </row>
    <row r="11177" spans="1:3">
      <c r="A11177" s="26" t="s">
        <v>14336</v>
      </c>
      <c r="B11177" s="26">
        <v>41976</v>
      </c>
    </row>
    <row r="11178" spans="1:3">
      <c r="A11178" s="26" t="s">
        <v>14337</v>
      </c>
      <c r="B11178" s="26">
        <v>41976</v>
      </c>
    </row>
    <row r="11179" spans="1:3">
      <c r="A11179" s="26" t="s">
        <v>14338</v>
      </c>
      <c r="B11179" s="26">
        <v>41976</v>
      </c>
    </row>
    <row r="11180" spans="1:3">
      <c r="A11180" s="26" t="s">
        <v>14339</v>
      </c>
      <c r="B11180" s="26">
        <v>41976</v>
      </c>
    </row>
    <row r="11181" spans="1:3">
      <c r="A11181" s="26" t="s">
        <v>14340</v>
      </c>
      <c r="B11181" s="26">
        <v>41976</v>
      </c>
      <c r="C11181" s="26">
        <v>50</v>
      </c>
    </row>
    <row r="11182" spans="1:3">
      <c r="A11182" s="26" t="s">
        <v>14341</v>
      </c>
      <c r="B11182" s="26">
        <v>41976</v>
      </c>
    </row>
    <row r="11183" spans="1:3">
      <c r="A11183" s="26" t="s">
        <v>14342</v>
      </c>
      <c r="B11183" s="26">
        <v>41976</v>
      </c>
    </row>
    <row r="11184" spans="1:3">
      <c r="A11184" s="26" t="s">
        <v>14343</v>
      </c>
      <c r="B11184" s="26">
        <v>41976</v>
      </c>
    </row>
    <row r="11185" spans="1:3">
      <c r="A11185" s="26" t="s">
        <v>14344</v>
      </c>
      <c r="B11185" s="26">
        <v>41976</v>
      </c>
    </row>
    <row r="11186" spans="1:3">
      <c r="A11186" s="26" t="s">
        <v>14345</v>
      </c>
      <c r="B11186" s="26">
        <v>41976</v>
      </c>
    </row>
    <row r="11187" spans="1:3">
      <c r="A11187" s="26" t="s">
        <v>14346</v>
      </c>
      <c r="B11187" s="26">
        <v>41976</v>
      </c>
    </row>
    <row r="11188" spans="1:3">
      <c r="A11188" s="26" t="s">
        <v>14347</v>
      </c>
      <c r="B11188" s="26">
        <v>41976</v>
      </c>
    </row>
    <row r="11189" spans="1:3">
      <c r="A11189" s="26" t="s">
        <v>14348</v>
      </c>
      <c r="B11189" s="26">
        <v>41976</v>
      </c>
    </row>
    <row r="11190" spans="1:3">
      <c r="A11190" s="26" t="s">
        <v>14349</v>
      </c>
      <c r="B11190" s="26">
        <v>41976</v>
      </c>
    </row>
    <row r="11191" spans="1:3">
      <c r="A11191" s="26" t="s">
        <v>14350</v>
      </c>
      <c r="B11191" s="26">
        <v>41976</v>
      </c>
    </row>
    <row r="11192" spans="1:3">
      <c r="A11192" s="26" t="s">
        <v>14351</v>
      </c>
      <c r="B11192" s="26">
        <v>41976</v>
      </c>
      <c r="C11192" s="26">
        <v>100</v>
      </c>
    </row>
    <row r="11193" spans="1:3">
      <c r="A11193" s="26" t="s">
        <v>14352</v>
      </c>
      <c r="B11193" s="26">
        <v>41976</v>
      </c>
    </row>
    <row r="11194" spans="1:3">
      <c r="A11194" s="26" t="s">
        <v>14353</v>
      </c>
      <c r="B11194" s="26">
        <v>41976</v>
      </c>
    </row>
    <row r="11195" spans="1:3">
      <c r="A11195" s="26" t="s">
        <v>14354</v>
      </c>
      <c r="B11195" s="26">
        <v>41976</v>
      </c>
    </row>
    <row r="11196" spans="1:3">
      <c r="A11196" s="26" t="s">
        <v>14355</v>
      </c>
      <c r="B11196" s="26">
        <v>41976</v>
      </c>
    </row>
    <row r="11197" spans="1:3">
      <c r="A11197" s="26" t="s">
        <v>14356</v>
      </c>
      <c r="B11197" s="26">
        <v>41976</v>
      </c>
    </row>
    <row r="11198" spans="1:3">
      <c r="A11198" s="26" t="s">
        <v>14357</v>
      </c>
      <c r="B11198" s="26">
        <v>41976</v>
      </c>
    </row>
    <row r="11199" spans="1:3">
      <c r="A11199" s="26" t="s">
        <v>14358</v>
      </c>
      <c r="B11199" s="26">
        <v>41976</v>
      </c>
    </row>
    <row r="11200" spans="1:3">
      <c r="A11200" s="26" t="s">
        <v>14359</v>
      </c>
      <c r="B11200" s="26">
        <v>41976</v>
      </c>
    </row>
    <row r="11201" spans="1:3">
      <c r="A11201" s="26" t="s">
        <v>14360</v>
      </c>
      <c r="B11201" s="26">
        <v>41976</v>
      </c>
    </row>
    <row r="11202" spans="1:3">
      <c r="A11202" s="26" t="s">
        <v>14361</v>
      </c>
      <c r="B11202" s="26">
        <v>41976</v>
      </c>
    </row>
    <row r="11203" spans="1:3">
      <c r="A11203" s="26" t="s">
        <v>14362</v>
      </c>
      <c r="B11203" s="26">
        <v>41976</v>
      </c>
      <c r="C11203" s="26">
        <v>100</v>
      </c>
    </row>
    <row r="11204" spans="1:3">
      <c r="A11204" s="26" t="s">
        <v>14363</v>
      </c>
      <c r="B11204" s="26">
        <v>41976</v>
      </c>
    </row>
    <row r="11205" spans="1:3">
      <c r="A11205" s="26" t="s">
        <v>14364</v>
      </c>
      <c r="B11205" s="26">
        <v>41976</v>
      </c>
    </row>
    <row r="11206" spans="1:3">
      <c r="A11206" s="26" t="s">
        <v>14365</v>
      </c>
      <c r="B11206" s="26">
        <v>41976</v>
      </c>
    </row>
    <row r="11207" spans="1:3">
      <c r="A11207" s="26" t="s">
        <v>14366</v>
      </c>
      <c r="B11207" s="26">
        <v>41976</v>
      </c>
    </row>
    <row r="11208" spans="1:3">
      <c r="A11208" s="26" t="s">
        <v>14367</v>
      </c>
      <c r="B11208" s="26">
        <v>41976</v>
      </c>
    </row>
    <row r="11209" spans="1:3">
      <c r="A11209" s="26" t="s">
        <v>14368</v>
      </c>
      <c r="B11209" s="26">
        <v>41976</v>
      </c>
    </row>
    <row r="11210" spans="1:3">
      <c r="A11210" s="26" t="s">
        <v>14369</v>
      </c>
      <c r="B11210" s="26">
        <v>41976</v>
      </c>
    </row>
    <row r="11211" spans="1:3">
      <c r="A11211" s="26" t="s">
        <v>14370</v>
      </c>
      <c r="B11211" s="26">
        <v>41976</v>
      </c>
    </row>
    <row r="11212" spans="1:3">
      <c r="A11212" s="26" t="s">
        <v>14371</v>
      </c>
      <c r="B11212" s="26">
        <v>41976</v>
      </c>
    </row>
    <row r="11213" spans="1:3">
      <c r="A11213" s="26" t="s">
        <v>14372</v>
      </c>
      <c r="B11213" s="26">
        <v>41976</v>
      </c>
    </row>
    <row r="11214" spans="1:3">
      <c r="A11214" s="26" t="s">
        <v>14373</v>
      </c>
      <c r="B11214" s="26">
        <v>41976</v>
      </c>
      <c r="C11214" s="26">
        <v>50</v>
      </c>
    </row>
    <row r="11215" spans="1:3">
      <c r="A11215" s="26" t="s">
        <v>14374</v>
      </c>
      <c r="B11215" s="26">
        <v>41976</v>
      </c>
    </row>
    <row r="11216" spans="1:3">
      <c r="A11216" s="26" t="s">
        <v>14375</v>
      </c>
      <c r="B11216" s="26">
        <v>41976</v>
      </c>
    </row>
    <row r="11217" spans="1:3">
      <c r="A11217" s="26" t="s">
        <v>14376</v>
      </c>
      <c r="B11217" s="26">
        <v>41976</v>
      </c>
    </row>
    <row r="11218" spans="1:3">
      <c r="A11218" s="26" t="s">
        <v>14377</v>
      </c>
      <c r="B11218" s="26">
        <v>41976</v>
      </c>
    </row>
    <row r="11219" spans="1:3">
      <c r="A11219" s="26" t="s">
        <v>14378</v>
      </c>
      <c r="B11219" s="26">
        <v>41976</v>
      </c>
    </row>
    <row r="11220" spans="1:3">
      <c r="A11220" s="26" t="s">
        <v>14379</v>
      </c>
      <c r="B11220" s="26">
        <v>41976</v>
      </c>
    </row>
    <row r="11221" spans="1:3">
      <c r="A11221" s="26" t="s">
        <v>14380</v>
      </c>
      <c r="B11221" s="26">
        <v>41976</v>
      </c>
    </row>
    <row r="11222" spans="1:3">
      <c r="A11222" s="26" t="s">
        <v>14381</v>
      </c>
      <c r="B11222" s="26">
        <v>41976</v>
      </c>
    </row>
    <row r="11223" spans="1:3">
      <c r="A11223" s="26" t="s">
        <v>14382</v>
      </c>
      <c r="B11223" s="26">
        <v>41976</v>
      </c>
    </row>
    <row r="11224" spans="1:3">
      <c r="A11224" s="26" t="s">
        <v>14383</v>
      </c>
      <c r="B11224" s="26">
        <v>41976</v>
      </c>
    </row>
    <row r="11225" spans="1:3">
      <c r="A11225" s="26" t="s">
        <v>14384</v>
      </c>
      <c r="B11225" s="26">
        <v>41978</v>
      </c>
      <c r="C11225" s="26">
        <v>182</v>
      </c>
    </row>
    <row r="11226" spans="1:3">
      <c r="A11226" s="26" t="s">
        <v>14385</v>
      </c>
      <c r="B11226" s="26">
        <v>41978</v>
      </c>
    </row>
    <row r="11227" spans="1:3">
      <c r="A11227" s="26" t="s">
        <v>14386</v>
      </c>
      <c r="B11227" s="26">
        <v>41978</v>
      </c>
    </row>
    <row r="11228" spans="1:3">
      <c r="A11228" s="26" t="s">
        <v>14387</v>
      </c>
      <c r="B11228" s="26">
        <v>41978</v>
      </c>
    </row>
    <row r="11229" spans="1:3">
      <c r="A11229" s="26" t="s">
        <v>14388</v>
      </c>
      <c r="B11229" s="26">
        <v>41978</v>
      </c>
    </row>
    <row r="11230" spans="1:3">
      <c r="A11230" s="26" t="s">
        <v>14389</v>
      </c>
      <c r="B11230" s="26">
        <v>41978</v>
      </c>
    </row>
    <row r="11231" spans="1:3">
      <c r="A11231" s="26" t="s">
        <v>14390</v>
      </c>
      <c r="B11231" s="26">
        <v>41978</v>
      </c>
    </row>
    <row r="11232" spans="1:3">
      <c r="A11232" s="26" t="s">
        <v>14391</v>
      </c>
      <c r="B11232" s="26">
        <v>41978</v>
      </c>
    </row>
    <row r="11233" spans="1:3">
      <c r="A11233" s="26" t="s">
        <v>14392</v>
      </c>
      <c r="B11233" s="26">
        <v>41978</v>
      </c>
    </row>
    <row r="11234" spans="1:3">
      <c r="A11234" s="26" t="s">
        <v>14393</v>
      </c>
      <c r="B11234" s="26">
        <v>41978</v>
      </c>
    </row>
    <row r="11235" spans="1:3">
      <c r="A11235" s="26" t="s">
        <v>14394</v>
      </c>
      <c r="B11235" s="26">
        <v>41978</v>
      </c>
    </row>
    <row r="11236" spans="1:3">
      <c r="A11236" s="26" t="s">
        <v>14395</v>
      </c>
      <c r="B11236" s="26">
        <v>41983</v>
      </c>
      <c r="C11236" s="26">
        <v>40</v>
      </c>
    </row>
    <row r="11237" spans="1:3">
      <c r="A11237" s="26" t="s">
        <v>14396</v>
      </c>
      <c r="B11237" s="26">
        <v>41983</v>
      </c>
    </row>
    <row r="11238" spans="1:3">
      <c r="A11238" s="26" t="s">
        <v>14397</v>
      </c>
      <c r="B11238" s="26">
        <v>41983</v>
      </c>
    </row>
    <row r="11239" spans="1:3">
      <c r="A11239" s="26" t="s">
        <v>14398</v>
      </c>
      <c r="B11239" s="26">
        <v>41983</v>
      </c>
    </row>
    <row r="11240" spans="1:3">
      <c r="A11240" s="26" t="s">
        <v>14399</v>
      </c>
      <c r="B11240" s="26">
        <v>41983</v>
      </c>
    </row>
    <row r="11241" spans="1:3">
      <c r="A11241" s="26" t="s">
        <v>14400</v>
      </c>
      <c r="B11241" s="26">
        <v>41983</v>
      </c>
    </row>
    <row r="11242" spans="1:3">
      <c r="A11242" s="26" t="s">
        <v>14401</v>
      </c>
      <c r="B11242" s="26">
        <v>41983</v>
      </c>
    </row>
    <row r="11243" spans="1:3">
      <c r="A11243" s="26" t="s">
        <v>14402</v>
      </c>
      <c r="B11243" s="26">
        <v>41983</v>
      </c>
    </row>
    <row r="11244" spans="1:3">
      <c r="A11244" s="26" t="s">
        <v>14403</v>
      </c>
      <c r="B11244" s="26">
        <v>41983</v>
      </c>
    </row>
    <row r="11245" spans="1:3">
      <c r="A11245" s="26" t="s">
        <v>14404</v>
      </c>
      <c r="B11245" s="26">
        <v>41983</v>
      </c>
    </row>
    <row r="11246" spans="1:3">
      <c r="A11246" s="26" t="s">
        <v>14405</v>
      </c>
      <c r="B11246" s="26">
        <v>41983</v>
      </c>
    </row>
    <row r="11247" spans="1:3">
      <c r="A11247" s="26" t="s">
        <v>14406</v>
      </c>
      <c r="B11247" s="26">
        <v>41983</v>
      </c>
      <c r="C11247" s="26">
        <v>40</v>
      </c>
    </row>
    <row r="11248" spans="1:3">
      <c r="A11248" s="26" t="s">
        <v>14407</v>
      </c>
      <c r="B11248" s="26">
        <v>41983</v>
      </c>
    </row>
    <row r="11249" spans="1:3">
      <c r="A11249" s="26" t="s">
        <v>14408</v>
      </c>
      <c r="B11249" s="26">
        <v>41983</v>
      </c>
    </row>
    <row r="11250" spans="1:3">
      <c r="A11250" s="26" t="s">
        <v>14409</v>
      </c>
      <c r="B11250" s="26">
        <v>41983</v>
      </c>
    </row>
    <row r="11251" spans="1:3">
      <c r="A11251" s="26" t="s">
        <v>14410</v>
      </c>
      <c r="B11251" s="26">
        <v>41983</v>
      </c>
    </row>
    <row r="11252" spans="1:3">
      <c r="A11252" s="26" t="s">
        <v>14411</v>
      </c>
      <c r="B11252" s="26">
        <v>41983</v>
      </c>
    </row>
    <row r="11253" spans="1:3">
      <c r="A11253" s="26" t="s">
        <v>14412</v>
      </c>
      <c r="B11253" s="26">
        <v>41983</v>
      </c>
    </row>
    <row r="11254" spans="1:3">
      <c r="A11254" s="26" t="s">
        <v>14413</v>
      </c>
      <c r="B11254" s="26">
        <v>41983</v>
      </c>
    </row>
    <row r="11255" spans="1:3">
      <c r="A11255" s="26" t="s">
        <v>14414</v>
      </c>
      <c r="B11255" s="26">
        <v>41983</v>
      </c>
    </row>
    <row r="11256" spans="1:3">
      <c r="A11256" s="26" t="s">
        <v>14415</v>
      </c>
      <c r="B11256" s="26">
        <v>41983</v>
      </c>
    </row>
    <row r="11257" spans="1:3">
      <c r="A11257" s="26" t="s">
        <v>14416</v>
      </c>
      <c r="B11257" s="26">
        <v>41983</v>
      </c>
    </row>
    <row r="11258" spans="1:3">
      <c r="A11258" s="26" t="s">
        <v>14417</v>
      </c>
      <c r="B11258" s="26">
        <v>41983</v>
      </c>
      <c r="C11258" s="26">
        <v>40</v>
      </c>
    </row>
    <row r="11259" spans="1:3">
      <c r="A11259" s="26" t="s">
        <v>14418</v>
      </c>
      <c r="B11259" s="26">
        <v>41983</v>
      </c>
    </row>
    <row r="11260" spans="1:3">
      <c r="A11260" s="26" t="s">
        <v>14419</v>
      </c>
      <c r="B11260" s="26">
        <v>41983</v>
      </c>
    </row>
    <row r="11261" spans="1:3">
      <c r="A11261" s="26" t="s">
        <v>14420</v>
      </c>
      <c r="B11261" s="26">
        <v>41983</v>
      </c>
    </row>
    <row r="11262" spans="1:3">
      <c r="A11262" s="26" t="s">
        <v>14421</v>
      </c>
      <c r="B11262" s="26">
        <v>41983</v>
      </c>
    </row>
    <row r="11263" spans="1:3">
      <c r="A11263" s="26" t="s">
        <v>14422</v>
      </c>
      <c r="B11263" s="26">
        <v>41983</v>
      </c>
    </row>
    <row r="11264" spans="1:3">
      <c r="A11264" s="26" t="s">
        <v>14423</v>
      </c>
      <c r="B11264" s="26">
        <v>41983</v>
      </c>
    </row>
    <row r="11265" spans="1:3">
      <c r="A11265" s="26" t="s">
        <v>14424</v>
      </c>
      <c r="B11265" s="26">
        <v>41983</v>
      </c>
    </row>
    <row r="11266" spans="1:3">
      <c r="A11266" s="26" t="s">
        <v>14425</v>
      </c>
      <c r="B11266" s="26">
        <v>41983</v>
      </c>
    </row>
    <row r="11267" spans="1:3">
      <c r="A11267" s="26" t="s">
        <v>14426</v>
      </c>
      <c r="B11267" s="26">
        <v>41983</v>
      </c>
    </row>
    <row r="11268" spans="1:3">
      <c r="A11268" s="26" t="s">
        <v>14427</v>
      </c>
      <c r="B11268" s="26">
        <v>41983</v>
      </c>
    </row>
    <row r="11269" spans="1:3">
      <c r="A11269" s="26" t="s">
        <v>14428</v>
      </c>
      <c r="B11269" s="26">
        <v>41983</v>
      </c>
      <c r="C11269" s="26">
        <v>40</v>
      </c>
    </row>
    <row r="11270" spans="1:3">
      <c r="A11270" s="26" t="s">
        <v>14429</v>
      </c>
      <c r="B11270" s="26">
        <v>41983</v>
      </c>
    </row>
    <row r="11271" spans="1:3">
      <c r="A11271" s="26" t="s">
        <v>14430</v>
      </c>
      <c r="B11271" s="26">
        <v>41983</v>
      </c>
    </row>
    <row r="11272" spans="1:3">
      <c r="A11272" s="26" t="s">
        <v>14431</v>
      </c>
      <c r="B11272" s="26">
        <v>41983</v>
      </c>
    </row>
    <row r="11273" spans="1:3">
      <c r="A11273" s="26" t="s">
        <v>14432</v>
      </c>
      <c r="B11273" s="26">
        <v>41983</v>
      </c>
    </row>
    <row r="11274" spans="1:3">
      <c r="A11274" s="26" t="s">
        <v>14433</v>
      </c>
      <c r="B11274" s="26">
        <v>41983</v>
      </c>
    </row>
    <row r="11275" spans="1:3">
      <c r="A11275" s="26" t="s">
        <v>14434</v>
      </c>
      <c r="B11275" s="26">
        <v>41983</v>
      </c>
    </row>
    <row r="11276" spans="1:3">
      <c r="A11276" s="26" t="s">
        <v>14435</v>
      </c>
      <c r="B11276" s="26">
        <v>41983</v>
      </c>
    </row>
    <row r="11277" spans="1:3">
      <c r="A11277" s="26" t="s">
        <v>14436</v>
      </c>
      <c r="B11277" s="26">
        <v>41983</v>
      </c>
    </row>
    <row r="11278" spans="1:3">
      <c r="A11278" s="26" t="s">
        <v>14437</v>
      </c>
      <c r="B11278" s="26">
        <v>41983</v>
      </c>
    </row>
    <row r="11279" spans="1:3">
      <c r="A11279" s="26" t="s">
        <v>14438</v>
      </c>
      <c r="B11279" s="26">
        <v>41983</v>
      </c>
    </row>
    <row r="11280" spans="1:3">
      <c r="A11280" s="26" t="s">
        <v>14439</v>
      </c>
      <c r="B11280" s="26">
        <v>41983</v>
      </c>
      <c r="C11280" s="26">
        <v>40</v>
      </c>
    </row>
    <row r="11281" spans="1:3">
      <c r="A11281" s="26" t="s">
        <v>14440</v>
      </c>
      <c r="B11281" s="26">
        <v>41983</v>
      </c>
    </row>
    <row r="11282" spans="1:3">
      <c r="A11282" s="26" t="s">
        <v>14441</v>
      </c>
      <c r="B11282" s="26">
        <v>41983</v>
      </c>
    </row>
    <row r="11283" spans="1:3">
      <c r="A11283" s="26" t="s">
        <v>14442</v>
      </c>
      <c r="B11283" s="26">
        <v>41983</v>
      </c>
    </row>
    <row r="11284" spans="1:3">
      <c r="A11284" s="26" t="s">
        <v>14443</v>
      </c>
      <c r="B11284" s="26">
        <v>41983</v>
      </c>
    </row>
    <row r="11285" spans="1:3">
      <c r="A11285" s="26" t="s">
        <v>14444</v>
      </c>
      <c r="B11285" s="26">
        <v>41983</v>
      </c>
    </row>
    <row r="11286" spans="1:3">
      <c r="A11286" s="26" t="s">
        <v>14445</v>
      </c>
      <c r="B11286" s="26">
        <v>41983</v>
      </c>
    </row>
    <row r="11287" spans="1:3">
      <c r="A11287" s="26" t="s">
        <v>14446</v>
      </c>
      <c r="B11287" s="26">
        <v>41983</v>
      </c>
    </row>
    <row r="11288" spans="1:3">
      <c r="A11288" s="26" t="s">
        <v>14447</v>
      </c>
      <c r="B11288" s="26">
        <v>41983</v>
      </c>
    </row>
    <row r="11289" spans="1:3">
      <c r="A11289" s="26" t="s">
        <v>14448</v>
      </c>
      <c r="B11289" s="26">
        <v>41983</v>
      </c>
    </row>
    <row r="11290" spans="1:3">
      <c r="A11290" s="26" t="s">
        <v>14449</v>
      </c>
      <c r="B11290" s="26">
        <v>41983</v>
      </c>
    </row>
    <row r="11291" spans="1:3">
      <c r="A11291" s="26" t="s">
        <v>14450</v>
      </c>
      <c r="B11291" s="26">
        <v>41990</v>
      </c>
      <c r="C11291" s="26">
        <v>400</v>
      </c>
    </row>
    <row r="11292" spans="1:3">
      <c r="A11292" s="26" t="s">
        <v>14451</v>
      </c>
      <c r="B11292" s="26">
        <v>41990</v>
      </c>
    </row>
    <row r="11293" spans="1:3">
      <c r="A11293" s="26" t="s">
        <v>14452</v>
      </c>
      <c r="B11293" s="26">
        <v>41990</v>
      </c>
    </row>
    <row r="11294" spans="1:3">
      <c r="A11294" s="26" t="s">
        <v>14453</v>
      </c>
      <c r="B11294" s="26">
        <v>41990</v>
      </c>
    </row>
    <row r="11295" spans="1:3">
      <c r="A11295" s="26" t="s">
        <v>14454</v>
      </c>
      <c r="B11295" s="26">
        <v>41990</v>
      </c>
    </row>
    <row r="11296" spans="1:3">
      <c r="A11296" s="26" t="s">
        <v>14455</v>
      </c>
      <c r="B11296" s="26">
        <v>41990</v>
      </c>
    </row>
    <row r="11297" spans="1:3">
      <c r="A11297" s="26" t="s">
        <v>14456</v>
      </c>
      <c r="B11297" s="26">
        <v>41990</v>
      </c>
    </row>
    <row r="11298" spans="1:3">
      <c r="A11298" s="26" t="s">
        <v>14457</v>
      </c>
      <c r="B11298" s="26">
        <v>41990</v>
      </c>
    </row>
    <row r="11299" spans="1:3">
      <c r="A11299" s="26" t="s">
        <v>14458</v>
      </c>
      <c r="B11299" s="26">
        <v>41990</v>
      </c>
    </row>
    <row r="11300" spans="1:3">
      <c r="A11300" s="26" t="s">
        <v>14459</v>
      </c>
      <c r="B11300" s="26">
        <v>41990</v>
      </c>
    </row>
    <row r="11301" spans="1:3">
      <c r="A11301" s="26" t="s">
        <v>14460</v>
      </c>
      <c r="B11301" s="26">
        <v>41990</v>
      </c>
    </row>
    <row r="11302" spans="1:3">
      <c r="A11302" s="26" t="s">
        <v>14461</v>
      </c>
      <c r="B11302" s="26">
        <v>41990</v>
      </c>
      <c r="C11302" s="26">
        <v>400</v>
      </c>
    </row>
    <row r="11303" spans="1:3">
      <c r="A11303" s="26" t="s">
        <v>14462</v>
      </c>
      <c r="B11303" s="26">
        <v>41990</v>
      </c>
    </row>
    <row r="11304" spans="1:3">
      <c r="A11304" s="26" t="s">
        <v>14463</v>
      </c>
      <c r="B11304" s="26">
        <v>41990</v>
      </c>
    </row>
    <row r="11305" spans="1:3">
      <c r="A11305" s="26" t="s">
        <v>14464</v>
      </c>
      <c r="B11305" s="26">
        <v>41990</v>
      </c>
    </row>
    <row r="11306" spans="1:3">
      <c r="A11306" s="26" t="s">
        <v>14465</v>
      </c>
      <c r="B11306" s="26">
        <v>41990</v>
      </c>
    </row>
    <row r="11307" spans="1:3">
      <c r="A11307" s="26" t="s">
        <v>14466</v>
      </c>
      <c r="B11307" s="26">
        <v>41990</v>
      </c>
    </row>
    <row r="11308" spans="1:3">
      <c r="A11308" s="26" t="s">
        <v>14467</v>
      </c>
      <c r="B11308" s="26">
        <v>41990</v>
      </c>
    </row>
    <row r="11309" spans="1:3">
      <c r="A11309" s="26" t="s">
        <v>14468</v>
      </c>
      <c r="B11309" s="26">
        <v>41990</v>
      </c>
    </row>
    <row r="11310" spans="1:3">
      <c r="A11310" s="26" t="s">
        <v>14469</v>
      </c>
      <c r="B11310" s="26">
        <v>41990</v>
      </c>
    </row>
    <row r="11311" spans="1:3">
      <c r="A11311" s="26" t="s">
        <v>14470</v>
      </c>
      <c r="B11311" s="26">
        <v>41990</v>
      </c>
    </row>
    <row r="11312" spans="1:3">
      <c r="A11312" s="26" t="s">
        <v>14471</v>
      </c>
      <c r="B11312" s="26">
        <v>41990</v>
      </c>
    </row>
    <row r="11313" spans="1:3">
      <c r="A11313" s="26" t="s">
        <v>14472</v>
      </c>
      <c r="B11313" s="26">
        <v>41992</v>
      </c>
    </row>
    <row r="11314" spans="1:3">
      <c r="A11314" s="26" t="s">
        <v>14473</v>
      </c>
      <c r="B11314" s="26">
        <v>41992</v>
      </c>
    </row>
    <row r="11315" spans="1:3">
      <c r="A11315" s="26" t="s">
        <v>14474</v>
      </c>
      <c r="B11315" s="26">
        <v>41992</v>
      </c>
      <c r="C11315" s="26">
        <v>196</v>
      </c>
    </row>
    <row r="11316" spans="1:3">
      <c r="A11316" s="26" t="s">
        <v>14475</v>
      </c>
      <c r="B11316" s="26">
        <v>41992</v>
      </c>
      <c r="C11316" s="26">
        <v>294</v>
      </c>
    </row>
    <row r="11317" spans="1:3">
      <c r="A11317" s="26" t="s">
        <v>14476</v>
      </c>
      <c r="B11317" s="26">
        <v>41992</v>
      </c>
    </row>
    <row r="11318" spans="1:3">
      <c r="A11318" s="26" t="s">
        <v>14477</v>
      </c>
      <c r="B11318" s="26">
        <v>41992</v>
      </c>
    </row>
    <row r="11319" spans="1:3">
      <c r="A11319" s="26" t="s">
        <v>14478</v>
      </c>
      <c r="B11319" s="26">
        <v>41992</v>
      </c>
    </row>
    <row r="11320" spans="1:3">
      <c r="A11320" s="26" t="s">
        <v>14479</v>
      </c>
      <c r="B11320" s="26">
        <v>41992</v>
      </c>
    </row>
    <row r="11321" spans="1:3">
      <c r="A11321" s="26" t="s">
        <v>14480</v>
      </c>
      <c r="B11321" s="26">
        <v>41992</v>
      </c>
    </row>
    <row r="11322" spans="1:3">
      <c r="A11322" s="26" t="s">
        <v>14481</v>
      </c>
      <c r="B11322" s="26">
        <v>41992</v>
      </c>
    </row>
    <row r="11323" spans="1:3">
      <c r="A11323" s="26" t="s">
        <v>14482</v>
      </c>
      <c r="B11323" s="26">
        <v>41992</v>
      </c>
    </row>
    <row r="11324" spans="1:3">
      <c r="A11324" s="26" t="s">
        <v>14483</v>
      </c>
      <c r="B11324" s="26">
        <v>41992</v>
      </c>
    </row>
    <row r="11325" spans="1:3">
      <c r="A11325" s="26" t="s">
        <v>14484</v>
      </c>
      <c r="B11325" s="26">
        <v>41992</v>
      </c>
    </row>
    <row r="11326" spans="1:3">
      <c r="A11326" s="26" t="s">
        <v>14485</v>
      </c>
      <c r="B11326" s="26">
        <v>41992</v>
      </c>
      <c r="C11326" s="26">
        <v>209</v>
      </c>
    </row>
    <row r="11327" spans="1:3">
      <c r="A11327" s="26" t="s">
        <v>14486</v>
      </c>
      <c r="B11327" s="26">
        <v>41992</v>
      </c>
      <c r="C11327" s="26">
        <v>301</v>
      </c>
    </row>
    <row r="11328" spans="1:3">
      <c r="A11328" s="26" t="s">
        <v>14487</v>
      </c>
      <c r="B11328" s="26">
        <v>41992</v>
      </c>
    </row>
    <row r="11329" spans="1:3">
      <c r="A11329" s="26" t="s">
        <v>14488</v>
      </c>
      <c r="B11329" s="26">
        <v>41992</v>
      </c>
    </row>
    <row r="11330" spans="1:3">
      <c r="A11330" s="26" t="s">
        <v>14489</v>
      </c>
      <c r="B11330" s="26">
        <v>41992</v>
      </c>
    </row>
    <row r="11331" spans="1:3">
      <c r="A11331" s="26" t="s">
        <v>14490</v>
      </c>
      <c r="B11331" s="26">
        <v>41992</v>
      </c>
    </row>
    <row r="11332" spans="1:3">
      <c r="A11332" s="26" t="s">
        <v>14491</v>
      </c>
      <c r="B11332" s="26">
        <v>41992</v>
      </c>
    </row>
    <row r="11333" spans="1:3">
      <c r="A11333" s="26" t="s">
        <v>14492</v>
      </c>
      <c r="B11333" s="26">
        <v>41992</v>
      </c>
    </row>
    <row r="11334" spans="1:3">
      <c r="A11334" s="26" t="s">
        <v>14493</v>
      </c>
      <c r="B11334" s="26">
        <v>41992</v>
      </c>
    </row>
    <row r="11335" spans="1:3">
      <c r="A11335" s="26" t="s">
        <v>14494</v>
      </c>
      <c r="B11335" s="26">
        <v>41992</v>
      </c>
      <c r="C11335" s="26">
        <v>497</v>
      </c>
    </row>
    <row r="11336" spans="1:3">
      <c r="A11336" s="26" t="s">
        <v>14495</v>
      </c>
      <c r="B11336" s="26">
        <v>41992</v>
      </c>
    </row>
    <row r="11337" spans="1:3">
      <c r="A11337" s="26" t="s">
        <v>14496</v>
      </c>
      <c r="B11337" s="26">
        <v>41992</v>
      </c>
    </row>
    <row r="11338" spans="1:3">
      <c r="A11338" s="26" t="s">
        <v>14497</v>
      </c>
      <c r="B11338" s="26">
        <v>41992</v>
      </c>
    </row>
    <row r="11339" spans="1:3">
      <c r="A11339" s="26" t="s">
        <v>14498</v>
      </c>
      <c r="B11339" s="26">
        <v>41992</v>
      </c>
    </row>
    <row r="11340" spans="1:3">
      <c r="A11340" s="26" t="s">
        <v>14499</v>
      </c>
      <c r="B11340" s="26">
        <v>41992</v>
      </c>
    </row>
    <row r="11341" spans="1:3">
      <c r="A11341" s="26" t="s">
        <v>14500</v>
      </c>
      <c r="B11341" s="26">
        <v>41992</v>
      </c>
    </row>
    <row r="11342" spans="1:3">
      <c r="A11342" s="26" t="s">
        <v>14501</v>
      </c>
      <c r="B11342" s="26">
        <v>41992</v>
      </c>
    </row>
    <row r="11343" spans="1:3">
      <c r="A11343" s="26" t="s">
        <v>14502</v>
      </c>
      <c r="B11343" s="26">
        <v>41992</v>
      </c>
    </row>
    <row r="11344" spans="1:3">
      <c r="A11344" s="26" t="s">
        <v>14503</v>
      </c>
      <c r="B11344" s="26">
        <v>41992</v>
      </c>
    </row>
    <row r="11345" spans="1:3">
      <c r="A11345" s="26" t="s">
        <v>14504</v>
      </c>
      <c r="B11345" s="26">
        <v>41992</v>
      </c>
    </row>
    <row r="11346" spans="1:3">
      <c r="A11346" s="26" t="s">
        <v>14505</v>
      </c>
      <c r="B11346" s="26">
        <v>41992</v>
      </c>
    </row>
    <row r="11347" spans="1:3">
      <c r="A11347" s="26" t="s">
        <v>14506</v>
      </c>
      <c r="B11347" s="26">
        <v>41992</v>
      </c>
    </row>
    <row r="11348" spans="1:3">
      <c r="A11348" s="26" t="s">
        <v>14507</v>
      </c>
      <c r="B11348" s="26">
        <v>41992</v>
      </c>
    </row>
    <row r="11349" spans="1:3">
      <c r="A11349" s="26" t="s">
        <v>14508</v>
      </c>
      <c r="B11349" s="26">
        <v>41992</v>
      </c>
      <c r="C11349" s="26">
        <v>203</v>
      </c>
    </row>
    <row r="11350" spans="1:3">
      <c r="A11350" s="26" t="s">
        <v>14509</v>
      </c>
      <c r="B11350" s="26">
        <v>41992</v>
      </c>
    </row>
    <row r="11351" spans="1:3">
      <c r="A11351" s="26" t="s">
        <v>14510</v>
      </c>
      <c r="B11351" s="26">
        <v>41992</v>
      </c>
    </row>
    <row r="11352" spans="1:3">
      <c r="A11352" s="26" t="s">
        <v>14511</v>
      </c>
      <c r="B11352" s="26">
        <v>41992</v>
      </c>
    </row>
    <row r="11353" spans="1:3">
      <c r="A11353" s="26" t="s">
        <v>14512</v>
      </c>
      <c r="B11353" s="26">
        <v>41992</v>
      </c>
    </row>
    <row r="11354" spans="1:3">
      <c r="A11354" s="26" t="s">
        <v>14513</v>
      </c>
      <c r="B11354" s="26">
        <v>41992</v>
      </c>
    </row>
    <row r="11355" spans="1:3">
      <c r="A11355" s="26" t="s">
        <v>14514</v>
      </c>
      <c r="B11355" s="26">
        <v>41992</v>
      </c>
    </row>
    <row r="11356" spans="1:3">
      <c r="A11356" s="26" t="s">
        <v>14515</v>
      </c>
      <c r="B11356" s="26">
        <v>41992</v>
      </c>
    </row>
    <row r="11357" spans="1:3">
      <c r="A11357" s="26" t="s">
        <v>14516</v>
      </c>
      <c r="B11357" s="26">
        <v>41992</v>
      </c>
      <c r="C11357" s="26">
        <v>300</v>
      </c>
    </row>
    <row r="11358" spans="1:3">
      <c r="A11358" s="26" t="s">
        <v>14517</v>
      </c>
      <c r="B11358" s="26">
        <v>41992</v>
      </c>
    </row>
    <row r="11359" spans="1:3">
      <c r="A11359" s="26" t="s">
        <v>14518</v>
      </c>
      <c r="B11359" s="26">
        <v>41992</v>
      </c>
    </row>
    <row r="11360" spans="1:3">
      <c r="A11360" s="26" t="s">
        <v>14519</v>
      </c>
      <c r="B11360" s="26">
        <v>41992</v>
      </c>
    </row>
    <row r="11361" spans="1:3">
      <c r="A11361" s="26" t="s">
        <v>14520</v>
      </c>
      <c r="B11361" s="26">
        <v>41992</v>
      </c>
    </row>
    <row r="11362" spans="1:3">
      <c r="A11362" s="26" t="s">
        <v>14521</v>
      </c>
      <c r="B11362" s="26">
        <v>41992</v>
      </c>
    </row>
    <row r="11363" spans="1:3">
      <c r="A11363" s="26" t="s">
        <v>14522</v>
      </c>
      <c r="B11363" s="26">
        <v>41992</v>
      </c>
    </row>
    <row r="11364" spans="1:3">
      <c r="A11364" s="26" t="s">
        <v>14523</v>
      </c>
      <c r="B11364" s="26">
        <v>41992</v>
      </c>
    </row>
    <row r="11365" spans="1:3">
      <c r="A11365" s="26" t="s">
        <v>14524</v>
      </c>
      <c r="B11365" s="26">
        <v>41992</v>
      </c>
    </row>
    <row r="11366" spans="1:3">
      <c r="A11366" s="26" t="s">
        <v>14525</v>
      </c>
      <c r="B11366" s="26">
        <v>41992</v>
      </c>
    </row>
    <row r="11367" spans="1:3">
      <c r="A11367" s="26" t="s">
        <v>14526</v>
      </c>
      <c r="B11367" s="26">
        <v>41992</v>
      </c>
    </row>
    <row r="11368" spans="1:3">
      <c r="A11368" s="26" t="s">
        <v>14527</v>
      </c>
      <c r="B11368" s="26">
        <v>41992</v>
      </c>
      <c r="C11368" s="26">
        <v>300</v>
      </c>
    </row>
    <row r="11369" spans="1:3">
      <c r="A11369" s="26" t="s">
        <v>14528</v>
      </c>
      <c r="B11369" s="26">
        <v>41992</v>
      </c>
    </row>
    <row r="11370" spans="1:3">
      <c r="A11370" s="26" t="s">
        <v>14529</v>
      </c>
      <c r="B11370" s="26">
        <v>41992</v>
      </c>
    </row>
    <row r="11371" spans="1:3">
      <c r="A11371" s="26" t="s">
        <v>14530</v>
      </c>
      <c r="B11371" s="26">
        <v>41992</v>
      </c>
    </row>
    <row r="11372" spans="1:3">
      <c r="A11372" s="26" t="s">
        <v>14531</v>
      </c>
      <c r="B11372" s="26">
        <v>41992</v>
      </c>
    </row>
    <row r="11373" spans="1:3">
      <c r="A11373" s="26" t="s">
        <v>14532</v>
      </c>
      <c r="B11373" s="26">
        <v>41992</v>
      </c>
    </row>
    <row r="11374" spans="1:3">
      <c r="A11374" s="26" t="s">
        <v>14533</v>
      </c>
      <c r="B11374" s="26">
        <v>41992</v>
      </c>
    </row>
    <row r="11375" spans="1:3">
      <c r="A11375" s="26" t="s">
        <v>14534</v>
      </c>
      <c r="B11375" s="26">
        <v>41992</v>
      </c>
    </row>
    <row r="11376" spans="1:3">
      <c r="A11376" s="26" t="s">
        <v>14535</v>
      </c>
      <c r="B11376" s="26">
        <v>41992</v>
      </c>
    </row>
    <row r="11377" spans="1:3">
      <c r="A11377" s="26" t="s">
        <v>14536</v>
      </c>
      <c r="B11377" s="26">
        <v>41992</v>
      </c>
    </row>
    <row r="11378" spans="1:3">
      <c r="A11378" s="26" t="s">
        <v>14537</v>
      </c>
      <c r="B11378" s="26">
        <v>41992</v>
      </c>
    </row>
    <row r="11379" spans="1:3">
      <c r="A11379" s="26" t="s">
        <v>14538</v>
      </c>
      <c r="B11379" s="26">
        <v>41992</v>
      </c>
      <c r="C11379" s="26">
        <v>300</v>
      </c>
    </row>
    <row r="11380" spans="1:3">
      <c r="A11380" s="26" t="s">
        <v>14539</v>
      </c>
      <c r="B11380" s="26">
        <v>41992</v>
      </c>
    </row>
    <row r="11381" spans="1:3">
      <c r="A11381" s="26" t="s">
        <v>14540</v>
      </c>
      <c r="B11381" s="26">
        <v>41992</v>
      </c>
    </row>
    <row r="11382" spans="1:3">
      <c r="A11382" s="26" t="s">
        <v>14541</v>
      </c>
      <c r="B11382" s="26">
        <v>41992</v>
      </c>
    </row>
    <row r="11383" spans="1:3">
      <c r="A11383" s="26" t="s">
        <v>14542</v>
      </c>
      <c r="B11383" s="26">
        <v>41992</v>
      </c>
    </row>
    <row r="11384" spans="1:3">
      <c r="A11384" s="26" t="s">
        <v>14543</v>
      </c>
      <c r="B11384" s="26">
        <v>41992</v>
      </c>
    </row>
    <row r="11385" spans="1:3">
      <c r="A11385" s="26" t="s">
        <v>14544</v>
      </c>
      <c r="B11385" s="26">
        <v>41992</v>
      </c>
    </row>
    <row r="11386" spans="1:3">
      <c r="A11386" s="26" t="s">
        <v>14545</v>
      </c>
      <c r="B11386" s="26">
        <v>41992</v>
      </c>
    </row>
    <row r="11387" spans="1:3">
      <c r="A11387" s="26" t="s">
        <v>14546</v>
      </c>
      <c r="B11387" s="26">
        <v>41992</v>
      </c>
    </row>
    <row r="11388" spans="1:3">
      <c r="A11388" s="26" t="s">
        <v>14547</v>
      </c>
      <c r="B11388" s="26">
        <v>41992</v>
      </c>
    </row>
    <row r="11389" spans="1:3">
      <c r="A11389" s="26" t="s">
        <v>14548</v>
      </c>
      <c r="B11389" s="26">
        <v>41992</v>
      </c>
    </row>
    <row r="11390" spans="1:3">
      <c r="A11390" s="26" t="s">
        <v>14549</v>
      </c>
      <c r="B11390" s="26">
        <v>41997</v>
      </c>
      <c r="C11390" s="26">
        <v>300</v>
      </c>
    </row>
    <row r="11391" spans="1:3">
      <c r="A11391" s="26" t="s">
        <v>14550</v>
      </c>
      <c r="B11391" s="26">
        <v>41997</v>
      </c>
    </row>
    <row r="11392" spans="1:3">
      <c r="A11392" s="26" t="s">
        <v>14551</v>
      </c>
      <c r="B11392" s="26">
        <v>41997</v>
      </c>
    </row>
    <row r="11393" spans="1:3">
      <c r="A11393" s="26" t="s">
        <v>14552</v>
      </c>
      <c r="B11393" s="26">
        <v>41997</v>
      </c>
    </row>
    <row r="11394" spans="1:3">
      <c r="A11394" s="26" t="s">
        <v>14553</v>
      </c>
      <c r="B11394" s="26">
        <v>41997</v>
      </c>
    </row>
    <row r="11395" spans="1:3">
      <c r="A11395" s="26" t="s">
        <v>14554</v>
      </c>
      <c r="B11395" s="26">
        <v>41997</v>
      </c>
    </row>
    <row r="11396" spans="1:3">
      <c r="A11396" s="26" t="s">
        <v>14555</v>
      </c>
      <c r="B11396" s="26">
        <v>41997</v>
      </c>
    </row>
    <row r="11397" spans="1:3">
      <c r="A11397" s="26" t="s">
        <v>14556</v>
      </c>
      <c r="B11397" s="26">
        <v>41997</v>
      </c>
    </row>
    <row r="11398" spans="1:3">
      <c r="A11398" s="26" t="s">
        <v>14557</v>
      </c>
      <c r="B11398" s="26">
        <v>41997</v>
      </c>
    </row>
    <row r="11399" spans="1:3">
      <c r="A11399" s="26" t="s">
        <v>14558</v>
      </c>
      <c r="B11399" s="26">
        <v>41997</v>
      </c>
    </row>
    <row r="11400" spans="1:3">
      <c r="A11400" s="26" t="s">
        <v>14559</v>
      </c>
      <c r="B11400" s="26">
        <v>41997</v>
      </c>
    </row>
    <row r="11401" spans="1:3">
      <c r="A11401" s="26" t="s">
        <v>14560</v>
      </c>
      <c r="B11401" s="26">
        <v>41997</v>
      </c>
      <c r="C11401" s="26">
        <v>300</v>
      </c>
    </row>
    <row r="11402" spans="1:3">
      <c r="A11402" s="26" t="s">
        <v>14561</v>
      </c>
      <c r="B11402" s="26">
        <v>41997</v>
      </c>
    </row>
    <row r="11403" spans="1:3">
      <c r="A11403" s="26" t="s">
        <v>14562</v>
      </c>
      <c r="B11403" s="26">
        <v>41997</v>
      </c>
    </row>
    <row r="11404" spans="1:3">
      <c r="A11404" s="26" t="s">
        <v>14563</v>
      </c>
      <c r="B11404" s="26">
        <v>41997</v>
      </c>
    </row>
    <row r="11405" spans="1:3">
      <c r="A11405" s="26" t="s">
        <v>14564</v>
      </c>
      <c r="B11405" s="26">
        <v>41997</v>
      </c>
    </row>
    <row r="11406" spans="1:3">
      <c r="A11406" s="26" t="s">
        <v>14565</v>
      </c>
      <c r="B11406" s="26">
        <v>41997</v>
      </c>
    </row>
    <row r="11407" spans="1:3">
      <c r="A11407" s="26" t="s">
        <v>14566</v>
      </c>
      <c r="B11407" s="26">
        <v>41997</v>
      </c>
    </row>
    <row r="11408" spans="1:3">
      <c r="A11408" s="26" t="s">
        <v>14567</v>
      </c>
      <c r="B11408" s="26">
        <v>41997</v>
      </c>
    </row>
    <row r="11409" spans="1:3">
      <c r="A11409" s="26" t="s">
        <v>14568</v>
      </c>
      <c r="B11409" s="26">
        <v>41997</v>
      </c>
    </row>
    <row r="11410" spans="1:3">
      <c r="A11410" s="26" t="s">
        <v>14569</v>
      </c>
      <c r="B11410" s="26">
        <v>41997</v>
      </c>
    </row>
    <row r="11411" spans="1:3">
      <c r="A11411" s="26" t="s">
        <v>14570</v>
      </c>
      <c r="B11411" s="26">
        <v>41997</v>
      </c>
    </row>
    <row r="11412" spans="1:3">
      <c r="A11412" s="26" t="s">
        <v>14571</v>
      </c>
      <c r="B11412" s="26">
        <v>41997</v>
      </c>
      <c r="C11412" s="26">
        <v>500</v>
      </c>
    </row>
    <row r="11413" spans="1:3">
      <c r="A11413" s="26" t="s">
        <v>14572</v>
      </c>
      <c r="B11413" s="26">
        <v>41997</v>
      </c>
    </row>
    <row r="11414" spans="1:3">
      <c r="A11414" s="26" t="s">
        <v>14573</v>
      </c>
      <c r="B11414" s="26">
        <v>41997</v>
      </c>
    </row>
    <row r="11415" spans="1:3">
      <c r="A11415" s="26" t="s">
        <v>14574</v>
      </c>
      <c r="B11415" s="26">
        <v>41997</v>
      </c>
    </row>
    <row r="11416" spans="1:3">
      <c r="A11416" s="26" t="s">
        <v>14575</v>
      </c>
      <c r="B11416" s="26">
        <v>41997</v>
      </c>
    </row>
    <row r="11417" spans="1:3">
      <c r="A11417" s="26" t="s">
        <v>14576</v>
      </c>
      <c r="B11417" s="26">
        <v>41997</v>
      </c>
    </row>
    <row r="11418" spans="1:3">
      <c r="A11418" s="26" t="s">
        <v>14577</v>
      </c>
      <c r="B11418" s="26">
        <v>41997</v>
      </c>
    </row>
    <row r="11419" spans="1:3">
      <c r="A11419" s="26" t="s">
        <v>14578</v>
      </c>
      <c r="B11419" s="26">
        <v>41997</v>
      </c>
    </row>
    <row r="11420" spans="1:3">
      <c r="A11420" s="26" t="s">
        <v>14579</v>
      </c>
      <c r="B11420" s="26">
        <v>41997</v>
      </c>
    </row>
    <row r="11421" spans="1:3">
      <c r="A11421" s="26" t="s">
        <v>14580</v>
      </c>
      <c r="B11421" s="26">
        <v>41997</v>
      </c>
    </row>
    <row r="11422" spans="1:3">
      <c r="A11422" s="26" t="s">
        <v>14581</v>
      </c>
      <c r="B11422" s="26">
        <v>41997</v>
      </c>
    </row>
    <row r="11423" spans="1:3">
      <c r="A11423" s="26" t="s">
        <v>14582</v>
      </c>
      <c r="B11423" s="26">
        <v>41999</v>
      </c>
      <c r="C11423" s="26">
        <v>600</v>
      </c>
    </row>
    <row r="11424" spans="1:3">
      <c r="A11424" s="26" t="s">
        <v>14583</v>
      </c>
      <c r="B11424" s="26">
        <v>41999</v>
      </c>
    </row>
    <row r="11425" spans="1:3">
      <c r="A11425" s="26" t="s">
        <v>14584</v>
      </c>
      <c r="B11425" s="26">
        <v>41999</v>
      </c>
    </row>
    <row r="11426" spans="1:3">
      <c r="A11426" s="26" t="s">
        <v>14585</v>
      </c>
      <c r="B11426" s="26">
        <v>41999</v>
      </c>
    </row>
    <row r="11427" spans="1:3">
      <c r="A11427" s="26" t="s">
        <v>14586</v>
      </c>
      <c r="B11427" s="26">
        <v>41999</v>
      </c>
    </row>
    <row r="11428" spans="1:3">
      <c r="A11428" s="26" t="s">
        <v>14587</v>
      </c>
      <c r="B11428" s="26">
        <v>41999</v>
      </c>
    </row>
    <row r="11429" spans="1:3">
      <c r="A11429" s="26" t="s">
        <v>14588</v>
      </c>
      <c r="B11429" s="26">
        <v>41999</v>
      </c>
    </row>
    <row r="11430" spans="1:3">
      <c r="A11430" s="26" t="s">
        <v>14589</v>
      </c>
      <c r="B11430" s="26">
        <v>41999</v>
      </c>
    </row>
    <row r="11431" spans="1:3">
      <c r="A11431" s="26" t="s">
        <v>14590</v>
      </c>
      <c r="B11431" s="26">
        <v>41999</v>
      </c>
    </row>
    <row r="11432" spans="1:3">
      <c r="A11432" s="26" t="s">
        <v>14591</v>
      </c>
      <c r="B11432" s="26">
        <v>41999</v>
      </c>
    </row>
    <row r="11433" spans="1:3">
      <c r="A11433" s="26" t="s">
        <v>14592</v>
      </c>
      <c r="B11433" s="26">
        <v>41999</v>
      </c>
    </row>
    <row r="11434" spans="1:3">
      <c r="A11434" s="26" t="s">
        <v>14593</v>
      </c>
      <c r="B11434" s="26">
        <v>41999</v>
      </c>
      <c r="C11434" s="26">
        <v>600</v>
      </c>
    </row>
    <row r="11435" spans="1:3">
      <c r="A11435" s="26" t="s">
        <v>14594</v>
      </c>
      <c r="B11435" s="26">
        <v>41999</v>
      </c>
    </row>
    <row r="11436" spans="1:3">
      <c r="A11436" s="26" t="s">
        <v>14595</v>
      </c>
      <c r="B11436" s="26">
        <v>41999</v>
      </c>
    </row>
    <row r="11437" spans="1:3">
      <c r="A11437" s="26" t="s">
        <v>14596</v>
      </c>
      <c r="B11437" s="26">
        <v>41999</v>
      </c>
    </row>
    <row r="11438" spans="1:3">
      <c r="A11438" s="26" t="s">
        <v>14597</v>
      </c>
      <c r="B11438" s="26">
        <v>41999</v>
      </c>
    </row>
    <row r="11439" spans="1:3">
      <c r="A11439" s="26" t="s">
        <v>14598</v>
      </c>
      <c r="B11439" s="26">
        <v>41999</v>
      </c>
    </row>
    <row r="11440" spans="1:3">
      <c r="A11440" s="26" t="s">
        <v>14599</v>
      </c>
      <c r="B11440" s="26">
        <v>41999</v>
      </c>
    </row>
    <row r="11441" spans="1:3">
      <c r="A11441" s="26" t="s">
        <v>14600</v>
      </c>
      <c r="B11441" s="26">
        <v>41999</v>
      </c>
    </row>
    <row r="11442" spans="1:3">
      <c r="A11442" s="26" t="s">
        <v>14601</v>
      </c>
      <c r="B11442" s="26">
        <v>41999</v>
      </c>
    </row>
    <row r="11443" spans="1:3">
      <c r="A11443" s="26" t="s">
        <v>14602</v>
      </c>
      <c r="B11443" s="26">
        <v>41999</v>
      </c>
    </row>
    <row r="11444" spans="1:3">
      <c r="A11444" s="26" t="s">
        <v>14603</v>
      </c>
      <c r="B11444" s="26">
        <v>41999</v>
      </c>
    </row>
    <row r="11445" spans="1:3">
      <c r="A11445" s="26" t="s">
        <v>14604</v>
      </c>
      <c r="B11445" s="26">
        <v>41999</v>
      </c>
      <c r="C11445" s="26">
        <v>500</v>
      </c>
    </row>
    <row r="11446" spans="1:3">
      <c r="A11446" s="26" t="s">
        <v>14605</v>
      </c>
      <c r="B11446" s="26">
        <v>41999</v>
      </c>
    </row>
    <row r="11447" spans="1:3">
      <c r="A11447" s="26" t="s">
        <v>14606</v>
      </c>
      <c r="B11447" s="26">
        <v>41999</v>
      </c>
    </row>
    <row r="11448" spans="1:3">
      <c r="A11448" s="26" t="s">
        <v>14607</v>
      </c>
      <c r="B11448" s="26">
        <v>41999</v>
      </c>
    </row>
    <row r="11449" spans="1:3">
      <c r="A11449" s="26" t="s">
        <v>14608</v>
      </c>
      <c r="B11449" s="26">
        <v>41999</v>
      </c>
    </row>
    <row r="11450" spans="1:3">
      <c r="A11450" s="26" t="s">
        <v>14609</v>
      </c>
      <c r="B11450" s="26">
        <v>41999</v>
      </c>
    </row>
    <row r="11451" spans="1:3">
      <c r="A11451" s="26" t="s">
        <v>14610</v>
      </c>
      <c r="B11451" s="26">
        <v>41999</v>
      </c>
    </row>
    <row r="11452" spans="1:3">
      <c r="A11452" s="26" t="s">
        <v>14611</v>
      </c>
      <c r="B11452" s="26">
        <v>41999</v>
      </c>
    </row>
    <row r="11453" spans="1:3">
      <c r="A11453" s="26" t="s">
        <v>14612</v>
      </c>
      <c r="B11453" s="26">
        <v>41999</v>
      </c>
    </row>
    <row r="11454" spans="1:3">
      <c r="A11454" s="26" t="s">
        <v>14613</v>
      </c>
      <c r="B11454" s="26">
        <v>41999</v>
      </c>
    </row>
    <row r="11455" spans="1:3">
      <c r="A11455" s="26" t="s">
        <v>14614</v>
      </c>
      <c r="B11455" s="26">
        <v>41999</v>
      </c>
    </row>
    <row r="11456" spans="1:3">
      <c r="A11456" s="26" t="s">
        <v>14615</v>
      </c>
      <c r="B11456" s="26">
        <v>41999</v>
      </c>
      <c r="C11456" s="26">
        <v>500</v>
      </c>
    </row>
    <row r="11457" spans="1:3">
      <c r="A11457" s="26" t="s">
        <v>14616</v>
      </c>
      <c r="B11457" s="26">
        <v>41999</v>
      </c>
    </row>
    <row r="11458" spans="1:3">
      <c r="A11458" s="26" t="s">
        <v>14617</v>
      </c>
      <c r="B11458" s="26">
        <v>41999</v>
      </c>
    </row>
    <row r="11459" spans="1:3">
      <c r="A11459" s="26" t="s">
        <v>14618</v>
      </c>
      <c r="B11459" s="26">
        <v>41999</v>
      </c>
    </row>
    <row r="11460" spans="1:3">
      <c r="A11460" s="26" t="s">
        <v>14619</v>
      </c>
      <c r="B11460" s="26">
        <v>41999</v>
      </c>
    </row>
    <row r="11461" spans="1:3">
      <c r="A11461" s="26" t="s">
        <v>14620</v>
      </c>
      <c r="B11461" s="26">
        <v>41999</v>
      </c>
    </row>
    <row r="11462" spans="1:3">
      <c r="A11462" s="26" t="s">
        <v>14621</v>
      </c>
      <c r="B11462" s="26">
        <v>41999</v>
      </c>
    </row>
    <row r="11463" spans="1:3">
      <c r="A11463" s="26" t="s">
        <v>14622</v>
      </c>
      <c r="B11463" s="26">
        <v>41999</v>
      </c>
    </row>
    <row r="11464" spans="1:3">
      <c r="A11464" s="26" t="s">
        <v>14623</v>
      </c>
      <c r="B11464" s="26">
        <v>41999</v>
      </c>
    </row>
    <row r="11465" spans="1:3">
      <c r="A11465" s="26" t="s">
        <v>14624</v>
      </c>
      <c r="B11465" s="26">
        <v>41999</v>
      </c>
    </row>
    <row r="11466" spans="1:3">
      <c r="A11466" s="26" t="s">
        <v>14625</v>
      </c>
      <c r="B11466" s="26">
        <v>41999</v>
      </c>
    </row>
    <row r="11467" spans="1:3">
      <c r="C11467" s="26">
        <v>100</v>
      </c>
    </row>
    <row r="11478" spans="3:3">
      <c r="C11478" s="26">
        <v>100</v>
      </c>
    </row>
    <row r="11489" spans="3:3">
      <c r="C11489" s="26">
        <v>100</v>
      </c>
    </row>
    <row r="11500" spans="3:3">
      <c r="C11500" s="26">
        <v>100</v>
      </c>
    </row>
    <row r="11511" spans="3:3">
      <c r="C11511" s="26">
        <v>100</v>
      </c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46" activePane="bottomRight" state="frozen"/>
      <selection activeCell="B39" sqref="B39"/>
      <selection pane="topRight" activeCell="B39" sqref="B39"/>
      <selection pane="bottomLeft" activeCell="B39" sqref="B39"/>
      <selection pane="bottomRight" activeCell="B72" sqref="B72"/>
    </sheetView>
  </sheetViews>
  <sheetFormatPr defaultColWidth="9.5546875" defaultRowHeight="13.5"/>
  <cols>
    <col min="1" max="2" width="16.77734375" style="1087" customWidth="1"/>
    <col min="3" max="3" width="8" style="899" customWidth="1"/>
    <col min="4" max="4" width="8" style="1088" customWidth="1"/>
    <col min="5" max="8" width="8" style="899" customWidth="1"/>
    <col min="9" max="9" width="9.5546875" style="1088"/>
    <col min="10" max="11" width="9.5546875" style="1089"/>
    <col min="12" max="12" width="9.5546875" style="1090"/>
    <col min="13" max="13" width="9.5546875" style="1091"/>
    <col min="14" max="14" width="9.5546875" style="1090"/>
    <col min="15" max="15" width="9.5546875" style="1089"/>
    <col min="16" max="16" width="9.5546875" style="1090"/>
    <col min="17" max="17" width="1.77734375" style="1092" customWidth="1"/>
    <col min="18" max="18" width="9.5546875" style="913" customWidth="1"/>
    <col min="19" max="16384" width="9.5546875" style="913"/>
  </cols>
  <sheetData>
    <row r="1" spans="1:19" s="883" customFormat="1">
      <c r="B1" s="883">
        <v>2</v>
      </c>
      <c r="C1" s="883">
        <f t="shared" ref="C1:P1" si="0">B1+1</f>
        <v>3</v>
      </c>
      <c r="D1" s="883">
        <f t="shared" si="0"/>
        <v>4</v>
      </c>
      <c r="E1" s="883">
        <f t="shared" si="0"/>
        <v>5</v>
      </c>
      <c r="F1" s="883">
        <f t="shared" si="0"/>
        <v>6</v>
      </c>
      <c r="G1" s="883">
        <f t="shared" si="0"/>
        <v>7</v>
      </c>
      <c r="H1" s="883">
        <f t="shared" si="0"/>
        <v>8</v>
      </c>
      <c r="I1" s="883">
        <f t="shared" si="0"/>
        <v>9</v>
      </c>
      <c r="J1" s="883">
        <f t="shared" si="0"/>
        <v>10</v>
      </c>
      <c r="K1" s="883">
        <f t="shared" si="0"/>
        <v>11</v>
      </c>
      <c r="L1" s="883">
        <f t="shared" si="0"/>
        <v>12</v>
      </c>
      <c r="M1" s="883">
        <f t="shared" si="0"/>
        <v>13</v>
      </c>
      <c r="N1" s="883">
        <f t="shared" si="0"/>
        <v>14</v>
      </c>
      <c r="O1" s="883">
        <f t="shared" si="0"/>
        <v>15</v>
      </c>
      <c r="P1" s="883">
        <f t="shared" si="0"/>
        <v>16</v>
      </c>
      <c r="Q1" s="884"/>
    </row>
    <row r="2" spans="1:19" s="899" customFormat="1" ht="41.25" thickBot="1">
      <c r="A2" s="885" t="s">
        <v>10432</v>
      </c>
      <c r="B2" s="886" t="s">
        <v>11899</v>
      </c>
      <c r="C2" s="886" t="s">
        <v>1338</v>
      </c>
      <c r="D2" s="887" t="s">
        <v>11900</v>
      </c>
      <c r="E2" s="888" t="s">
        <v>10433</v>
      </c>
      <c r="F2" s="889" t="s">
        <v>11901</v>
      </c>
      <c r="G2" s="889" t="s">
        <v>11902</v>
      </c>
      <c r="H2" s="890" t="s">
        <v>10434</v>
      </c>
      <c r="I2" s="891" t="s">
        <v>11903</v>
      </c>
      <c r="J2" s="892" t="s">
        <v>11904</v>
      </c>
      <c r="K2" s="892" t="s">
        <v>10435</v>
      </c>
      <c r="L2" s="893" t="s">
        <v>11905</v>
      </c>
      <c r="M2" s="894" t="s">
        <v>11906</v>
      </c>
      <c r="N2" s="893" t="s">
        <v>10436</v>
      </c>
      <c r="O2" s="894" t="s">
        <v>11907</v>
      </c>
      <c r="P2" s="895" t="s">
        <v>11908</v>
      </c>
      <c r="Q2" s="896"/>
      <c r="R2" s="897" t="s">
        <v>10437</v>
      </c>
      <c r="S2" s="898" t="s">
        <v>11909</v>
      </c>
    </row>
    <row r="3" spans="1:19" ht="14.25" thickTop="1">
      <c r="A3" s="900" t="s">
        <v>1273</v>
      </c>
      <c r="B3" s="901" t="s">
        <v>1273</v>
      </c>
      <c r="C3" s="902">
        <v>2</v>
      </c>
      <c r="D3" s="903">
        <v>2.4</v>
      </c>
      <c r="E3" s="904" t="s">
        <v>11910</v>
      </c>
      <c r="F3" s="902" t="s">
        <v>10439</v>
      </c>
      <c r="G3" s="902" t="s">
        <v>11911</v>
      </c>
      <c r="H3" s="905"/>
      <c r="I3" s="906">
        <v>0.5</v>
      </c>
      <c r="J3" s="907"/>
      <c r="K3" s="907"/>
      <c r="L3" s="908"/>
      <c r="M3" s="909"/>
      <c r="N3" s="908"/>
      <c r="O3" s="910"/>
      <c r="P3" s="911"/>
      <c r="Q3" s="912"/>
    </row>
    <row r="4" spans="1:19">
      <c r="A4" s="914" t="s">
        <v>1275</v>
      </c>
      <c r="B4" s="915" t="s">
        <v>1275</v>
      </c>
      <c r="C4" s="916">
        <v>2</v>
      </c>
      <c r="D4" s="917">
        <v>2.08</v>
      </c>
      <c r="E4" s="918" t="s">
        <v>11910</v>
      </c>
      <c r="F4" s="916" t="s">
        <v>10439</v>
      </c>
      <c r="G4" s="916" t="s">
        <v>11911</v>
      </c>
      <c r="H4" s="919"/>
      <c r="I4" s="920">
        <v>0.5</v>
      </c>
      <c r="J4" s="921"/>
      <c r="K4" s="921"/>
      <c r="L4" s="922"/>
      <c r="M4" s="923"/>
      <c r="N4" s="922"/>
      <c r="O4" s="924"/>
      <c r="P4" s="925"/>
      <c r="Q4" s="912"/>
    </row>
    <row r="5" spans="1:19">
      <c r="A5" s="914" t="s">
        <v>1361</v>
      </c>
      <c r="B5" s="939" t="s">
        <v>1361</v>
      </c>
      <c r="C5" s="916">
        <v>2</v>
      </c>
      <c r="D5" s="917">
        <v>9</v>
      </c>
      <c r="E5" s="918" t="s">
        <v>11910</v>
      </c>
      <c r="F5" s="916" t="s">
        <v>10439</v>
      </c>
      <c r="G5" s="916" t="s">
        <v>10439</v>
      </c>
      <c r="H5" s="919"/>
      <c r="I5" s="920">
        <v>0.5</v>
      </c>
      <c r="J5" s="921" t="s">
        <v>1606</v>
      </c>
      <c r="K5" s="921"/>
      <c r="L5" s="922"/>
      <c r="M5" s="923"/>
      <c r="N5" s="922"/>
      <c r="O5" s="924">
        <v>7</v>
      </c>
      <c r="P5" s="925">
        <v>1</v>
      </c>
      <c r="Q5" s="912"/>
    </row>
    <row r="6" spans="1:19" s="945" customFormat="1">
      <c r="A6" s="914" t="s">
        <v>11912</v>
      </c>
      <c r="B6" s="939" t="s">
        <v>11912</v>
      </c>
      <c r="C6" s="916">
        <v>2</v>
      </c>
      <c r="D6" s="917">
        <v>4</v>
      </c>
      <c r="E6" s="918" t="s">
        <v>10438</v>
      </c>
      <c r="F6" s="916" t="s">
        <v>11911</v>
      </c>
      <c r="G6" s="916" t="s">
        <v>10439</v>
      </c>
      <c r="H6" s="919"/>
      <c r="I6" s="920">
        <v>0.5</v>
      </c>
      <c r="J6" s="921"/>
      <c r="K6" s="940"/>
      <c r="L6" s="941"/>
      <c r="M6" s="942"/>
      <c r="N6" s="941"/>
      <c r="O6" s="942"/>
      <c r="P6" s="943"/>
      <c r="Q6" s="944"/>
    </row>
    <row r="7" spans="1:19">
      <c r="A7" s="1229" t="s">
        <v>1285</v>
      </c>
      <c r="B7" s="1230" t="s">
        <v>1286</v>
      </c>
      <c r="C7" s="1231">
        <v>2</v>
      </c>
      <c r="D7" s="1232">
        <v>3.33</v>
      </c>
      <c r="E7" s="1233" t="s">
        <v>10438</v>
      </c>
      <c r="F7" s="1231" t="s">
        <v>11911</v>
      </c>
      <c r="G7" s="1231" t="s">
        <v>11911</v>
      </c>
      <c r="H7" s="1234"/>
      <c r="I7" s="1235">
        <v>0.5</v>
      </c>
      <c r="J7" s="1236" t="s">
        <v>1606</v>
      </c>
      <c r="K7" s="1236"/>
      <c r="L7" s="1237"/>
      <c r="M7" s="1238">
        <v>7</v>
      </c>
      <c r="N7" s="1237">
        <v>0.5</v>
      </c>
      <c r="O7" s="1239">
        <v>30</v>
      </c>
      <c r="P7" s="1240">
        <v>0.5</v>
      </c>
      <c r="Q7" s="912"/>
    </row>
    <row r="8" spans="1:19">
      <c r="A8" s="926" t="s">
        <v>10440</v>
      </c>
      <c r="B8" s="946" t="s">
        <v>11913</v>
      </c>
      <c r="C8" s="928">
        <v>2</v>
      </c>
      <c r="D8" s="929">
        <v>2.5</v>
      </c>
      <c r="E8" s="930" t="s">
        <v>10438</v>
      </c>
      <c r="F8" s="931" t="s">
        <v>10439</v>
      </c>
      <c r="G8" s="931" t="s">
        <v>11911</v>
      </c>
      <c r="H8" s="932" t="s">
        <v>11914</v>
      </c>
      <c r="I8" s="933">
        <v>0.5</v>
      </c>
      <c r="J8" s="934" t="s">
        <v>1606</v>
      </c>
      <c r="K8" s="934"/>
      <c r="L8" s="935"/>
      <c r="M8" s="936">
        <v>7</v>
      </c>
      <c r="N8" s="935">
        <v>0.5</v>
      </c>
      <c r="O8" s="937">
        <v>30</v>
      </c>
      <c r="P8" s="938">
        <v>0.5</v>
      </c>
      <c r="Q8" s="912"/>
    </row>
    <row r="9" spans="1:19">
      <c r="A9" s="926" t="s">
        <v>10441</v>
      </c>
      <c r="B9" s="946" t="s">
        <v>11915</v>
      </c>
      <c r="C9" s="928">
        <v>2</v>
      </c>
      <c r="D9" s="929">
        <v>3</v>
      </c>
      <c r="E9" s="930" t="s">
        <v>10438</v>
      </c>
      <c r="F9" s="931" t="s">
        <v>10439</v>
      </c>
      <c r="G9" s="931" t="s">
        <v>11911</v>
      </c>
      <c r="H9" s="932" t="s">
        <v>11914</v>
      </c>
      <c r="I9" s="933">
        <v>0.5</v>
      </c>
      <c r="J9" s="934" t="s">
        <v>1606</v>
      </c>
      <c r="K9" s="934"/>
      <c r="L9" s="935"/>
      <c r="M9" s="936"/>
      <c r="N9" s="935"/>
      <c r="O9" s="937">
        <v>-3</v>
      </c>
      <c r="P9" s="938">
        <v>1</v>
      </c>
      <c r="Q9" s="912"/>
    </row>
    <row r="10" spans="1:19">
      <c r="A10" s="926" t="s">
        <v>10442</v>
      </c>
      <c r="B10" s="946" t="s">
        <v>11916</v>
      </c>
      <c r="C10" s="928">
        <v>2</v>
      </c>
      <c r="D10" s="929">
        <v>2.2222222222222223</v>
      </c>
      <c r="E10" s="930" t="s">
        <v>10438</v>
      </c>
      <c r="F10" s="931" t="s">
        <v>10439</v>
      </c>
      <c r="G10" s="931" t="s">
        <v>11917</v>
      </c>
      <c r="H10" s="932" t="s">
        <v>11914</v>
      </c>
      <c r="I10" s="933">
        <v>0.5</v>
      </c>
      <c r="J10" s="934" t="s">
        <v>1889</v>
      </c>
      <c r="K10" s="934"/>
      <c r="L10" s="935"/>
      <c r="M10" s="936"/>
      <c r="N10" s="935"/>
      <c r="O10" s="937"/>
      <c r="P10" s="938">
        <v>1</v>
      </c>
      <c r="Q10" s="912"/>
    </row>
    <row r="11" spans="1:19">
      <c r="A11" s="926" t="s">
        <v>1884</v>
      </c>
      <c r="B11" s="947" t="s">
        <v>1884</v>
      </c>
      <c r="C11" s="928">
        <v>2</v>
      </c>
      <c r="D11" s="929">
        <v>2</v>
      </c>
      <c r="E11" s="930" t="s">
        <v>1885</v>
      </c>
      <c r="F11" s="931" t="s">
        <v>561</v>
      </c>
      <c r="G11" s="931" t="s">
        <v>579</v>
      </c>
      <c r="H11" s="932" t="s">
        <v>1714</v>
      </c>
      <c r="I11" s="933">
        <v>0.5</v>
      </c>
      <c r="J11" s="934" t="s">
        <v>1606</v>
      </c>
      <c r="K11" s="934"/>
      <c r="L11" s="935"/>
      <c r="M11" s="936"/>
      <c r="N11" s="935"/>
      <c r="O11" s="937"/>
      <c r="P11" s="938">
        <v>1</v>
      </c>
      <c r="Q11" s="912"/>
    </row>
    <row r="12" spans="1:19">
      <c r="A12" s="914" t="s">
        <v>11918</v>
      </c>
      <c r="B12" s="915" t="s">
        <v>10443</v>
      </c>
      <c r="C12" s="916">
        <v>2</v>
      </c>
      <c r="D12" s="917">
        <v>2.5</v>
      </c>
      <c r="E12" s="918" t="s">
        <v>10438</v>
      </c>
      <c r="F12" s="916" t="s">
        <v>11911</v>
      </c>
      <c r="G12" s="916" t="s">
        <v>11911</v>
      </c>
      <c r="H12" s="919"/>
      <c r="I12" s="920">
        <v>0.5</v>
      </c>
      <c r="J12" s="921" t="s">
        <v>1606</v>
      </c>
      <c r="K12" s="921"/>
      <c r="L12" s="922"/>
      <c r="M12" s="923" t="s">
        <v>10444</v>
      </c>
      <c r="N12" s="922">
        <v>0.5</v>
      </c>
      <c r="O12" s="924" t="s">
        <v>10445</v>
      </c>
      <c r="P12" s="925">
        <v>0.5</v>
      </c>
      <c r="Q12" s="912"/>
    </row>
    <row r="13" spans="1:19">
      <c r="A13" s="914" t="s">
        <v>11919</v>
      </c>
      <c r="B13" s="915" t="s">
        <v>1287</v>
      </c>
      <c r="C13" s="916">
        <v>2</v>
      </c>
      <c r="D13" s="917">
        <v>2</v>
      </c>
      <c r="E13" s="918" t="s">
        <v>11910</v>
      </c>
      <c r="F13" s="916" t="s">
        <v>11911</v>
      </c>
      <c r="G13" s="916" t="s">
        <v>11911</v>
      </c>
      <c r="H13" s="919"/>
      <c r="I13" s="920">
        <v>0.5</v>
      </c>
      <c r="J13" s="921"/>
      <c r="K13" s="921"/>
      <c r="L13" s="922"/>
      <c r="M13" s="924"/>
      <c r="N13" s="922"/>
      <c r="O13" s="924"/>
      <c r="P13" s="925"/>
      <c r="Q13" s="912"/>
    </row>
    <row r="14" spans="1:19">
      <c r="A14" s="914" t="s">
        <v>1288</v>
      </c>
      <c r="B14" s="915" t="s">
        <v>1288</v>
      </c>
      <c r="C14" s="916">
        <v>2</v>
      </c>
      <c r="D14" s="917">
        <v>2.2000000000000002</v>
      </c>
      <c r="E14" s="918" t="s">
        <v>10438</v>
      </c>
      <c r="F14" s="916" t="s">
        <v>11911</v>
      </c>
      <c r="G14" s="916" t="s">
        <v>10439</v>
      </c>
      <c r="H14" s="919"/>
      <c r="I14" s="920">
        <v>0.5</v>
      </c>
      <c r="J14" s="921"/>
      <c r="K14" s="921"/>
      <c r="L14" s="922"/>
      <c r="M14" s="923"/>
      <c r="N14" s="922"/>
      <c r="O14" s="924"/>
      <c r="P14" s="925"/>
      <c r="Q14" s="912"/>
    </row>
    <row r="15" spans="1:19">
      <c r="A15" s="914" t="s">
        <v>11920</v>
      </c>
      <c r="B15" s="915" t="s">
        <v>1289</v>
      </c>
      <c r="C15" s="916">
        <v>2</v>
      </c>
      <c r="D15" s="917">
        <v>2.2000000000000002</v>
      </c>
      <c r="E15" s="918" t="s">
        <v>11910</v>
      </c>
      <c r="F15" s="916" t="s">
        <v>11911</v>
      </c>
      <c r="G15" s="916" t="s">
        <v>11911</v>
      </c>
      <c r="H15" s="919"/>
      <c r="I15" s="920">
        <v>0.5</v>
      </c>
      <c r="J15" s="921" t="s">
        <v>1606</v>
      </c>
      <c r="K15" s="921"/>
      <c r="L15" s="922"/>
      <c r="M15" s="923"/>
      <c r="N15" s="922"/>
      <c r="O15" s="924">
        <v>60</v>
      </c>
      <c r="P15" s="925">
        <v>1</v>
      </c>
      <c r="Q15" s="912"/>
    </row>
    <row r="16" spans="1:19" ht="14.25" thickBot="1">
      <c r="A16" s="1136" t="s">
        <v>10446</v>
      </c>
      <c r="B16" s="1137" t="s">
        <v>11921</v>
      </c>
      <c r="C16" s="1138">
        <v>2</v>
      </c>
      <c r="D16" s="1139">
        <v>1.8</v>
      </c>
      <c r="E16" s="1140" t="s">
        <v>11922</v>
      </c>
      <c r="F16" s="1138" t="s">
        <v>561</v>
      </c>
      <c r="G16" s="1138" t="s">
        <v>11923</v>
      </c>
      <c r="H16" s="1141"/>
      <c r="I16" s="1142">
        <v>0.5</v>
      </c>
      <c r="J16" s="1143" t="s">
        <v>1606</v>
      </c>
      <c r="K16" s="1143"/>
      <c r="L16" s="1144"/>
      <c r="M16" s="1145"/>
      <c r="N16" s="1144"/>
      <c r="O16" s="1146"/>
      <c r="P16" s="1147"/>
      <c r="Q16" s="912"/>
    </row>
    <row r="17" spans="1:19" s="945" customFormat="1" ht="14.25" thickTop="1">
      <c r="A17" s="1241" t="s">
        <v>1272</v>
      </c>
      <c r="B17" s="1242" t="s">
        <v>1272</v>
      </c>
      <c r="C17" s="1243">
        <v>2</v>
      </c>
      <c r="D17" s="1244">
        <v>4</v>
      </c>
      <c r="E17" s="1245" t="s">
        <v>11922</v>
      </c>
      <c r="F17" s="1243" t="s">
        <v>11924</v>
      </c>
      <c r="G17" s="1243" t="s">
        <v>11925</v>
      </c>
      <c r="H17" s="1246"/>
      <c r="I17" s="1247">
        <v>1</v>
      </c>
      <c r="J17" s="1248" t="s">
        <v>1606</v>
      </c>
      <c r="K17" s="1248"/>
      <c r="L17" s="1249"/>
      <c r="M17" s="1250"/>
      <c r="N17" s="1249"/>
      <c r="O17" s="1251">
        <v>90</v>
      </c>
      <c r="P17" s="1252">
        <v>1</v>
      </c>
      <c r="Q17" s="912"/>
    </row>
    <row r="18" spans="1:19">
      <c r="A18" s="926" t="s">
        <v>11926</v>
      </c>
      <c r="B18" s="927" t="s">
        <v>11926</v>
      </c>
      <c r="C18" s="928">
        <v>2</v>
      </c>
      <c r="D18" s="929">
        <v>3.6</v>
      </c>
      <c r="E18" s="930" t="s">
        <v>11922</v>
      </c>
      <c r="F18" s="931" t="s">
        <v>11924</v>
      </c>
      <c r="G18" s="931" t="s">
        <v>11925</v>
      </c>
      <c r="H18" s="932" t="s">
        <v>11927</v>
      </c>
      <c r="I18" s="933">
        <v>1</v>
      </c>
      <c r="J18" s="934" t="s">
        <v>1606</v>
      </c>
      <c r="K18" s="934"/>
      <c r="L18" s="935"/>
      <c r="M18" s="936"/>
      <c r="N18" s="935"/>
      <c r="O18" s="937">
        <v>90</v>
      </c>
      <c r="P18" s="938">
        <v>1</v>
      </c>
      <c r="Q18" s="912"/>
      <c r="R18" s="945"/>
      <c r="S18" s="945"/>
    </row>
    <row r="19" spans="1:19" s="945" customFormat="1">
      <c r="A19" s="926" t="s">
        <v>1276</v>
      </c>
      <c r="B19" s="946" t="s">
        <v>1276</v>
      </c>
      <c r="C19" s="928">
        <v>2</v>
      </c>
      <c r="D19" s="929">
        <v>4</v>
      </c>
      <c r="E19" s="930" t="s">
        <v>11922</v>
      </c>
      <c r="F19" s="931" t="s">
        <v>11924</v>
      </c>
      <c r="G19" s="931" t="s">
        <v>11925</v>
      </c>
      <c r="H19" s="932" t="s">
        <v>11927</v>
      </c>
      <c r="I19" s="933">
        <v>1</v>
      </c>
      <c r="J19" s="934" t="s">
        <v>1606</v>
      </c>
      <c r="K19" s="934"/>
      <c r="L19" s="935"/>
      <c r="M19" s="936"/>
      <c r="N19" s="935"/>
      <c r="O19" s="937">
        <v>90</v>
      </c>
      <c r="P19" s="938">
        <v>1</v>
      </c>
      <c r="Q19" s="912"/>
      <c r="R19" s="913"/>
      <c r="S19" s="913"/>
    </row>
    <row r="20" spans="1:19">
      <c r="A20" s="926" t="s">
        <v>11928</v>
      </c>
      <c r="B20" s="927" t="s">
        <v>11929</v>
      </c>
      <c r="C20" s="928">
        <v>2</v>
      </c>
      <c r="D20" s="929">
        <v>3.6</v>
      </c>
      <c r="E20" s="930" t="s">
        <v>11930</v>
      </c>
      <c r="F20" s="931" t="s">
        <v>11931</v>
      </c>
      <c r="G20" s="931" t="s">
        <v>11932</v>
      </c>
      <c r="H20" s="932" t="s">
        <v>11933</v>
      </c>
      <c r="I20" s="933">
        <v>1</v>
      </c>
      <c r="J20" s="934" t="s">
        <v>1606</v>
      </c>
      <c r="K20" s="934"/>
      <c r="L20" s="935"/>
      <c r="M20" s="936"/>
      <c r="N20" s="935"/>
      <c r="O20" s="937">
        <v>90</v>
      </c>
      <c r="P20" s="938">
        <v>1</v>
      </c>
      <c r="Q20" s="912"/>
      <c r="R20" s="945"/>
      <c r="S20" s="945"/>
    </row>
    <row r="21" spans="1:19" s="945" customFormat="1">
      <c r="A21" s="914" t="s">
        <v>11934</v>
      </c>
      <c r="B21" s="915" t="s">
        <v>1279</v>
      </c>
      <c r="C21" s="916">
        <v>2</v>
      </c>
      <c r="D21" s="917">
        <v>3.6</v>
      </c>
      <c r="E21" s="918" t="s">
        <v>11930</v>
      </c>
      <c r="F21" s="916" t="s">
        <v>11931</v>
      </c>
      <c r="G21" s="916" t="s">
        <v>11932</v>
      </c>
      <c r="H21" s="919"/>
      <c r="I21" s="920">
        <v>1</v>
      </c>
      <c r="J21" s="921" t="s">
        <v>1606</v>
      </c>
      <c r="K21" s="921"/>
      <c r="L21" s="922"/>
      <c r="M21" s="923"/>
      <c r="N21" s="922"/>
      <c r="O21" s="924">
        <v>90</v>
      </c>
      <c r="P21" s="925">
        <v>1</v>
      </c>
      <c r="Q21" s="912"/>
      <c r="R21" s="913"/>
      <c r="S21" s="913"/>
    </row>
    <row r="22" spans="1:19">
      <c r="A22" s="914" t="s">
        <v>11935</v>
      </c>
      <c r="B22" s="939" t="s">
        <v>1725</v>
      </c>
      <c r="C22" s="916">
        <v>2</v>
      </c>
      <c r="D22" s="917">
        <v>4</v>
      </c>
      <c r="E22" s="918" t="s">
        <v>11930</v>
      </c>
      <c r="F22" s="916" t="s">
        <v>11931</v>
      </c>
      <c r="G22" s="916" t="s">
        <v>11932</v>
      </c>
      <c r="H22" s="919"/>
      <c r="I22" s="920">
        <v>1</v>
      </c>
      <c r="J22" s="921" t="s">
        <v>1606</v>
      </c>
      <c r="K22" s="921"/>
      <c r="L22" s="922"/>
      <c r="M22" s="923"/>
      <c r="N22" s="922"/>
      <c r="O22" s="924">
        <v>90</v>
      </c>
      <c r="P22" s="925">
        <v>1</v>
      </c>
      <c r="Q22" s="912"/>
    </row>
    <row r="23" spans="1:19">
      <c r="A23" s="914" t="s">
        <v>1291</v>
      </c>
      <c r="B23" s="915" t="s">
        <v>1292</v>
      </c>
      <c r="C23" s="916">
        <v>2</v>
      </c>
      <c r="D23" s="917">
        <v>3.6</v>
      </c>
      <c r="E23" s="918" t="s">
        <v>11930</v>
      </c>
      <c r="F23" s="916" t="s">
        <v>11931</v>
      </c>
      <c r="G23" s="916" t="s">
        <v>11932</v>
      </c>
      <c r="H23" s="919"/>
      <c r="I23" s="920">
        <v>1</v>
      </c>
      <c r="J23" s="921"/>
      <c r="K23" s="940"/>
      <c r="L23" s="941"/>
      <c r="M23" s="960"/>
      <c r="N23" s="941"/>
      <c r="O23" s="942"/>
      <c r="P23" s="943"/>
      <c r="Q23" s="944"/>
      <c r="R23" s="945"/>
      <c r="S23" s="945"/>
    </row>
    <row r="24" spans="1:19">
      <c r="A24" s="914" t="s">
        <v>11936</v>
      </c>
      <c r="B24" s="915" t="s">
        <v>1274</v>
      </c>
      <c r="C24" s="916">
        <v>2</v>
      </c>
      <c r="D24" s="917">
        <v>4</v>
      </c>
      <c r="E24" s="918" t="s">
        <v>11930</v>
      </c>
      <c r="F24" s="916" t="s">
        <v>11931</v>
      </c>
      <c r="G24" s="916" t="s">
        <v>11932</v>
      </c>
      <c r="H24" s="919"/>
      <c r="I24" s="920">
        <v>1</v>
      </c>
      <c r="J24" s="921" t="s">
        <v>1606</v>
      </c>
      <c r="K24" s="921"/>
      <c r="L24" s="922"/>
      <c r="M24" s="923"/>
      <c r="N24" s="922"/>
      <c r="O24" s="924">
        <v>90</v>
      </c>
      <c r="P24" s="925">
        <v>1</v>
      </c>
      <c r="Q24" s="912"/>
    </row>
    <row r="25" spans="1:19">
      <c r="A25" s="961" t="s">
        <v>11937</v>
      </c>
      <c r="B25" s="962" t="s">
        <v>1295</v>
      </c>
      <c r="C25" s="963">
        <v>2</v>
      </c>
      <c r="D25" s="964">
        <v>4</v>
      </c>
      <c r="E25" s="965" t="s">
        <v>11938</v>
      </c>
      <c r="F25" s="963" t="s">
        <v>11939</v>
      </c>
      <c r="G25" s="963" t="s">
        <v>11940</v>
      </c>
      <c r="H25" s="966" t="s">
        <v>11941</v>
      </c>
      <c r="I25" s="967">
        <v>1</v>
      </c>
      <c r="J25" s="968" t="s">
        <v>1606</v>
      </c>
      <c r="K25" s="968"/>
      <c r="L25" s="969"/>
      <c r="M25" s="970"/>
      <c r="N25" s="969"/>
      <c r="O25" s="971">
        <v>90</v>
      </c>
      <c r="P25" s="972">
        <v>1</v>
      </c>
      <c r="Q25" s="912"/>
    </row>
    <row r="26" spans="1:19">
      <c r="A26" s="986" t="s">
        <v>11942</v>
      </c>
      <c r="B26" s="939" t="s">
        <v>11942</v>
      </c>
      <c r="C26" s="916">
        <v>2</v>
      </c>
      <c r="D26" s="917">
        <v>6</v>
      </c>
      <c r="E26" s="918" t="s">
        <v>11938</v>
      </c>
      <c r="F26" s="916" t="s">
        <v>11939</v>
      </c>
      <c r="G26" s="916" t="s">
        <v>11940</v>
      </c>
      <c r="H26" s="919"/>
      <c r="I26" s="920">
        <v>1</v>
      </c>
      <c r="J26" s="921" t="s">
        <v>1606</v>
      </c>
      <c r="K26" s="921"/>
      <c r="L26" s="922"/>
      <c r="M26" s="923"/>
      <c r="N26" s="922"/>
      <c r="O26" s="924">
        <v>90</v>
      </c>
      <c r="P26" s="925">
        <v>1</v>
      </c>
      <c r="Q26" s="912"/>
    </row>
    <row r="27" spans="1:19">
      <c r="A27" s="973" t="s">
        <v>11943</v>
      </c>
      <c r="B27" s="974" t="s">
        <v>1534</v>
      </c>
      <c r="C27" s="975">
        <v>2</v>
      </c>
      <c r="D27" s="976">
        <v>3.2</v>
      </c>
      <c r="E27" s="977" t="s">
        <v>11944</v>
      </c>
      <c r="F27" s="975" t="s">
        <v>11945</v>
      </c>
      <c r="G27" s="975" t="s">
        <v>11946</v>
      </c>
      <c r="H27" s="978" t="s">
        <v>11947</v>
      </c>
      <c r="I27" s="979">
        <v>1</v>
      </c>
      <c r="J27" s="980" t="s">
        <v>1606</v>
      </c>
      <c r="K27" s="980"/>
      <c r="L27" s="981"/>
      <c r="M27" s="982"/>
      <c r="N27" s="981"/>
      <c r="O27" s="983">
        <v>90</v>
      </c>
      <c r="P27" s="984">
        <v>1</v>
      </c>
      <c r="Q27" s="912"/>
      <c r="R27" s="945"/>
      <c r="S27" s="945"/>
    </row>
    <row r="28" spans="1:19" s="945" customFormat="1">
      <c r="A28" s="914" t="s">
        <v>1277</v>
      </c>
      <c r="B28" s="915" t="s">
        <v>1278</v>
      </c>
      <c r="C28" s="916">
        <v>2</v>
      </c>
      <c r="D28" s="917">
        <v>6</v>
      </c>
      <c r="E28" s="918" t="s">
        <v>11944</v>
      </c>
      <c r="F28" s="916" t="s">
        <v>11945</v>
      </c>
      <c r="G28" s="916" t="s">
        <v>11946</v>
      </c>
      <c r="H28" s="919"/>
      <c r="I28" s="920">
        <v>1</v>
      </c>
      <c r="J28" s="921" t="s">
        <v>1606</v>
      </c>
      <c r="K28" s="921"/>
      <c r="L28" s="922"/>
      <c r="M28" s="923"/>
      <c r="N28" s="922"/>
      <c r="O28" s="924">
        <v>90</v>
      </c>
      <c r="P28" s="925">
        <v>1</v>
      </c>
      <c r="Q28" s="912"/>
      <c r="R28" s="913"/>
      <c r="S28" s="913"/>
    </row>
    <row r="29" spans="1:19">
      <c r="A29" s="986" t="s">
        <v>11948</v>
      </c>
      <c r="B29" s="939" t="s">
        <v>1597</v>
      </c>
      <c r="C29" s="916">
        <v>2</v>
      </c>
      <c r="D29" s="917">
        <v>6</v>
      </c>
      <c r="E29" s="918" t="s">
        <v>11944</v>
      </c>
      <c r="F29" s="916" t="s">
        <v>11945</v>
      </c>
      <c r="G29" s="916" t="s">
        <v>11946</v>
      </c>
      <c r="H29" s="919"/>
      <c r="I29" s="920">
        <v>1</v>
      </c>
      <c r="J29" s="921"/>
      <c r="K29" s="921"/>
      <c r="L29" s="922"/>
      <c r="M29" s="923"/>
      <c r="N29" s="922"/>
      <c r="O29" s="924"/>
      <c r="P29" s="925"/>
      <c r="Q29" s="912"/>
    </row>
    <row r="30" spans="1:19" ht="14.25" thickBot="1">
      <c r="A30" s="1253" t="s">
        <v>11949</v>
      </c>
      <c r="B30" s="1254" t="s">
        <v>11949</v>
      </c>
      <c r="C30" s="1255">
        <v>2</v>
      </c>
      <c r="D30" s="1256">
        <v>3.8</v>
      </c>
      <c r="E30" s="1257" t="s">
        <v>11944</v>
      </c>
      <c r="F30" s="1255" t="s">
        <v>11945</v>
      </c>
      <c r="G30" s="1255" t="s">
        <v>11950</v>
      </c>
      <c r="H30" s="1258"/>
      <c r="I30" s="1259">
        <v>1.5</v>
      </c>
      <c r="J30" s="1260" t="s">
        <v>1606</v>
      </c>
      <c r="K30" s="1260"/>
      <c r="L30" s="1261"/>
      <c r="M30" s="1262"/>
      <c r="N30" s="1261"/>
      <c r="O30" s="1263">
        <v>7</v>
      </c>
      <c r="P30" s="1264">
        <v>1</v>
      </c>
      <c r="Q30" s="912"/>
    </row>
    <row r="31" spans="1:19" ht="14.25" thickTop="1">
      <c r="A31" s="948" t="s">
        <v>1584</v>
      </c>
      <c r="B31" s="998" t="s">
        <v>1584</v>
      </c>
      <c r="C31" s="949">
        <v>1</v>
      </c>
      <c r="D31" s="950">
        <v>2.2000000000000002</v>
      </c>
      <c r="E31" s="951" t="s">
        <v>11951</v>
      </c>
      <c r="F31" s="952" t="s">
        <v>11952</v>
      </c>
      <c r="G31" s="952" t="s">
        <v>11952</v>
      </c>
      <c r="H31" s="953" t="s">
        <v>11947</v>
      </c>
      <c r="I31" s="954">
        <v>0.5</v>
      </c>
      <c r="J31" s="955" t="s">
        <v>11953</v>
      </c>
      <c r="K31" s="955">
        <v>14</v>
      </c>
      <c r="L31" s="956">
        <v>0.5</v>
      </c>
      <c r="M31" s="957"/>
      <c r="N31" s="956"/>
      <c r="O31" s="958">
        <v>-28</v>
      </c>
      <c r="P31" s="959">
        <v>0.5</v>
      </c>
      <c r="Q31" s="912"/>
    </row>
    <row r="32" spans="1:19">
      <c r="A32" s="914" t="s">
        <v>1106</v>
      </c>
      <c r="B32" s="915" t="s">
        <v>1106</v>
      </c>
      <c r="C32" s="916">
        <v>1</v>
      </c>
      <c r="D32" s="917">
        <v>4.4000000000000004</v>
      </c>
      <c r="E32" s="918" t="s">
        <v>11951</v>
      </c>
      <c r="F32" s="916" t="s">
        <v>11952</v>
      </c>
      <c r="G32" s="916" t="s">
        <v>11952</v>
      </c>
      <c r="H32" s="919"/>
      <c r="I32" s="920">
        <v>0.5</v>
      </c>
      <c r="J32" s="921"/>
      <c r="K32" s="999"/>
      <c r="L32" s="1000"/>
      <c r="M32" s="1001"/>
      <c r="N32" s="1000"/>
      <c r="O32" s="1002"/>
      <c r="P32" s="1003"/>
      <c r="Q32" s="1004"/>
      <c r="R32" s="1005"/>
      <c r="S32" s="1005"/>
    </row>
    <row r="33" spans="1:19">
      <c r="A33" s="926" t="s">
        <v>11954</v>
      </c>
      <c r="B33" s="946" t="s">
        <v>1294</v>
      </c>
      <c r="C33" s="928">
        <v>1</v>
      </c>
      <c r="D33" s="929">
        <v>3.4</v>
      </c>
      <c r="E33" s="1006" t="s">
        <v>11951</v>
      </c>
      <c r="F33" s="928" t="s">
        <v>11952</v>
      </c>
      <c r="G33" s="931" t="s">
        <v>11952</v>
      </c>
      <c r="H33" s="1007" t="s">
        <v>11947</v>
      </c>
      <c r="I33" s="1008">
        <v>1</v>
      </c>
      <c r="J33" s="934" t="s">
        <v>1607</v>
      </c>
      <c r="K33" s="934"/>
      <c r="L33" s="935"/>
      <c r="M33" s="936">
        <v>-28</v>
      </c>
      <c r="N33" s="935">
        <v>0.5</v>
      </c>
      <c r="O33" s="937">
        <v>7</v>
      </c>
      <c r="P33" s="938">
        <v>0.5</v>
      </c>
      <c r="Q33" s="912"/>
    </row>
    <row r="34" spans="1:19" s="1005" customFormat="1">
      <c r="A34" s="1009" t="s">
        <v>1156</v>
      </c>
      <c r="B34" s="946" t="s">
        <v>1156</v>
      </c>
      <c r="C34" s="928">
        <v>1</v>
      </c>
      <c r="D34" s="929">
        <v>2.8</v>
      </c>
      <c r="E34" s="1006" t="s">
        <v>11951</v>
      </c>
      <c r="F34" s="928" t="s">
        <v>11952</v>
      </c>
      <c r="G34" s="931" t="s">
        <v>11952</v>
      </c>
      <c r="H34" s="1007" t="s">
        <v>11947</v>
      </c>
      <c r="I34" s="933">
        <v>0.5</v>
      </c>
      <c r="J34" s="934" t="s">
        <v>1607</v>
      </c>
      <c r="K34" s="934"/>
      <c r="L34" s="935"/>
      <c r="M34" s="936"/>
      <c r="N34" s="935"/>
      <c r="O34" s="937">
        <v>-35</v>
      </c>
      <c r="P34" s="938">
        <v>1</v>
      </c>
      <c r="Q34" s="912"/>
      <c r="R34" s="913"/>
      <c r="S34" s="913"/>
    </row>
    <row r="35" spans="1:19" s="945" customFormat="1">
      <c r="A35" s="961" t="s">
        <v>11955</v>
      </c>
      <c r="B35" s="962" t="s">
        <v>1283</v>
      </c>
      <c r="C35" s="963">
        <v>1</v>
      </c>
      <c r="D35" s="964">
        <v>3.6</v>
      </c>
      <c r="E35" s="965" t="s">
        <v>11951</v>
      </c>
      <c r="F35" s="963" t="s">
        <v>11952</v>
      </c>
      <c r="G35" s="963" t="s">
        <v>11952</v>
      </c>
      <c r="H35" s="966" t="s">
        <v>11947</v>
      </c>
      <c r="I35" s="1010">
        <v>1</v>
      </c>
      <c r="J35" s="968" t="s">
        <v>1607</v>
      </c>
      <c r="K35" s="968"/>
      <c r="L35" s="969"/>
      <c r="M35" s="970">
        <v>-28</v>
      </c>
      <c r="N35" s="969">
        <v>0.5</v>
      </c>
      <c r="O35" s="971">
        <v>7</v>
      </c>
      <c r="P35" s="972">
        <v>0.5</v>
      </c>
      <c r="Q35" s="912"/>
    </row>
    <row r="36" spans="1:19">
      <c r="A36" s="961" t="s">
        <v>11956</v>
      </c>
      <c r="B36" s="962" t="s">
        <v>1284</v>
      </c>
      <c r="C36" s="963">
        <v>1</v>
      </c>
      <c r="D36" s="964">
        <v>3.2</v>
      </c>
      <c r="E36" s="965" t="s">
        <v>11951</v>
      </c>
      <c r="F36" s="963" t="s">
        <v>11952</v>
      </c>
      <c r="G36" s="963" t="s">
        <v>11952</v>
      </c>
      <c r="H36" s="966" t="s">
        <v>11947</v>
      </c>
      <c r="I36" s="1010">
        <v>1</v>
      </c>
      <c r="J36" s="1011" t="s">
        <v>11957</v>
      </c>
      <c r="K36" s="968"/>
      <c r="L36" s="969"/>
      <c r="M36" s="970"/>
      <c r="N36" s="969"/>
      <c r="O36" s="971">
        <v>-14</v>
      </c>
      <c r="P36" s="972">
        <v>1</v>
      </c>
      <c r="Q36" s="912"/>
    </row>
    <row r="37" spans="1:19" s="1018" customFormat="1">
      <c r="A37" s="961" t="s">
        <v>11958</v>
      </c>
      <c r="B37" s="962" t="s">
        <v>11958</v>
      </c>
      <c r="C37" s="963">
        <v>1</v>
      </c>
      <c r="D37" s="964">
        <v>3.2</v>
      </c>
      <c r="E37" s="965" t="s">
        <v>11951</v>
      </c>
      <c r="F37" s="963" t="s">
        <v>11952</v>
      </c>
      <c r="G37" s="963" t="s">
        <v>11952</v>
      </c>
      <c r="H37" s="966" t="s">
        <v>11947</v>
      </c>
      <c r="I37" s="1010">
        <v>1</v>
      </c>
      <c r="J37" s="968" t="s">
        <v>11953</v>
      </c>
      <c r="K37" s="1012"/>
      <c r="L37" s="1013"/>
      <c r="M37" s="1014"/>
      <c r="N37" s="1013"/>
      <c r="O37" s="1015">
        <v>-14</v>
      </c>
      <c r="P37" s="1016">
        <v>1</v>
      </c>
      <c r="Q37" s="1017"/>
    </row>
    <row r="38" spans="1:19" s="1005" customFormat="1">
      <c r="A38" s="1009" t="s">
        <v>11959</v>
      </c>
      <c r="B38" s="946" t="s">
        <v>11959</v>
      </c>
      <c r="C38" s="928">
        <v>1</v>
      </c>
      <c r="D38" s="929">
        <v>3.2</v>
      </c>
      <c r="E38" s="1006" t="s">
        <v>11951</v>
      </c>
      <c r="F38" s="928" t="s">
        <v>11952</v>
      </c>
      <c r="G38" s="931" t="s">
        <v>11952</v>
      </c>
      <c r="H38" s="1007" t="s">
        <v>11947</v>
      </c>
      <c r="I38" s="933">
        <v>0.5</v>
      </c>
      <c r="J38" s="934" t="s">
        <v>1607</v>
      </c>
      <c r="K38" s="934"/>
      <c r="L38" s="935"/>
      <c r="M38" s="936"/>
      <c r="N38" s="935"/>
      <c r="O38" s="937">
        <v>-28</v>
      </c>
      <c r="P38" s="938">
        <v>1</v>
      </c>
      <c r="Q38" s="912"/>
      <c r="R38" s="913"/>
      <c r="S38" s="913"/>
    </row>
    <row r="39" spans="1:19" s="1044" customFormat="1">
      <c r="A39" s="926" t="s">
        <v>1936</v>
      </c>
      <c r="B39" s="946" t="s">
        <v>1936</v>
      </c>
      <c r="C39" s="928">
        <v>1</v>
      </c>
      <c r="D39" s="929">
        <v>3.2</v>
      </c>
      <c r="E39" s="1006" t="s">
        <v>11951</v>
      </c>
      <c r="F39" s="928" t="s">
        <v>11952</v>
      </c>
      <c r="G39" s="928" t="s">
        <v>11952</v>
      </c>
      <c r="H39" s="1007" t="s">
        <v>11947</v>
      </c>
      <c r="I39" s="1008">
        <v>1</v>
      </c>
      <c r="J39" s="1045" t="s">
        <v>11953</v>
      </c>
      <c r="K39" s="1265"/>
      <c r="L39" s="1017"/>
      <c r="M39" s="1266"/>
      <c r="N39" s="1017"/>
      <c r="O39" s="1267">
        <v>-14</v>
      </c>
      <c r="P39" s="1268">
        <v>1</v>
      </c>
      <c r="Q39" s="1017"/>
    </row>
    <row r="40" spans="1:19" s="1044" customFormat="1">
      <c r="A40" s="926" t="s">
        <v>11960</v>
      </c>
      <c r="B40" s="946" t="s">
        <v>11960</v>
      </c>
      <c r="C40" s="928">
        <v>1</v>
      </c>
      <c r="D40" s="929">
        <v>3.2</v>
      </c>
      <c r="E40" s="1006" t="s">
        <v>11951</v>
      </c>
      <c r="F40" s="928" t="s">
        <v>11952</v>
      </c>
      <c r="G40" s="928" t="s">
        <v>11952</v>
      </c>
      <c r="H40" s="1007" t="s">
        <v>11947</v>
      </c>
      <c r="I40" s="1008">
        <v>1</v>
      </c>
      <c r="J40" s="1045" t="s">
        <v>11953</v>
      </c>
      <c r="K40" s="1265"/>
      <c r="L40" s="1017"/>
      <c r="M40" s="1266"/>
      <c r="N40" s="1017"/>
      <c r="O40" s="1267">
        <v>-14</v>
      </c>
      <c r="P40" s="1268">
        <v>1</v>
      </c>
      <c r="Q40" s="1017"/>
    </row>
    <row r="41" spans="1:19">
      <c r="A41" s="914" t="s">
        <v>1600</v>
      </c>
      <c r="B41" s="939" t="s">
        <v>11961</v>
      </c>
      <c r="C41" s="916">
        <v>1</v>
      </c>
      <c r="D41" s="917">
        <v>5</v>
      </c>
      <c r="E41" s="918" t="s">
        <v>11951</v>
      </c>
      <c r="F41" s="916" t="s">
        <v>11952</v>
      </c>
      <c r="G41" s="916" t="s">
        <v>11952</v>
      </c>
      <c r="H41" s="919"/>
      <c r="I41" s="920">
        <v>0.5</v>
      </c>
      <c r="J41" s="921"/>
      <c r="K41" s="921">
        <v>7</v>
      </c>
      <c r="L41" s="922">
        <v>1</v>
      </c>
      <c r="M41" s="923"/>
      <c r="N41" s="922"/>
      <c r="O41" s="924"/>
      <c r="P41" s="925"/>
      <c r="Q41" s="912"/>
    </row>
    <row r="42" spans="1:19" s="447" customFormat="1">
      <c r="A42" s="914" t="s">
        <v>1598</v>
      </c>
      <c r="B42" s="939" t="s">
        <v>1598</v>
      </c>
      <c r="C42" s="916">
        <v>1</v>
      </c>
      <c r="D42" s="917">
        <v>5</v>
      </c>
      <c r="E42" s="918" t="s">
        <v>11951</v>
      </c>
      <c r="F42" s="916" t="s">
        <v>11952</v>
      </c>
      <c r="G42" s="916" t="s">
        <v>11952</v>
      </c>
      <c r="H42" s="919"/>
      <c r="I42" s="920">
        <v>0.5</v>
      </c>
      <c r="J42" s="1049" t="s">
        <v>11962</v>
      </c>
      <c r="K42" s="921">
        <v>7</v>
      </c>
      <c r="L42" s="922">
        <v>1</v>
      </c>
      <c r="M42" s="923"/>
      <c r="N42" s="922"/>
      <c r="O42" s="924"/>
      <c r="P42" s="925"/>
      <c r="Q42" s="912"/>
      <c r="R42" s="913"/>
      <c r="S42" s="913"/>
    </row>
    <row r="43" spans="1:19" s="1033" customFormat="1">
      <c r="A43" s="1019" t="s">
        <v>1599</v>
      </c>
      <c r="B43" s="1020" t="s">
        <v>1599</v>
      </c>
      <c r="C43" s="1021">
        <v>1</v>
      </c>
      <c r="D43" s="1022">
        <v>5</v>
      </c>
      <c r="E43" s="1023" t="s">
        <v>11951</v>
      </c>
      <c r="F43" s="1021" t="s">
        <v>11952</v>
      </c>
      <c r="G43" s="1021" t="s">
        <v>11952</v>
      </c>
      <c r="H43" s="1024" t="s">
        <v>1714</v>
      </c>
      <c r="I43" s="1025">
        <v>1</v>
      </c>
      <c r="J43" s="1026" t="s">
        <v>11953</v>
      </c>
      <c r="K43" s="1027">
        <v>7</v>
      </c>
      <c r="L43" s="1028">
        <v>1</v>
      </c>
      <c r="M43" s="1029"/>
      <c r="N43" s="1028"/>
      <c r="O43" s="1030"/>
      <c r="P43" s="1031"/>
      <c r="Q43" s="1017"/>
      <c r="R43" s="1032"/>
    </row>
    <row r="44" spans="1:19" s="1033" customFormat="1">
      <c r="A44" s="1019" t="s">
        <v>11963</v>
      </c>
      <c r="B44" s="1020" t="s">
        <v>1599</v>
      </c>
      <c r="C44" s="1021">
        <v>1</v>
      </c>
      <c r="D44" s="1022">
        <v>5</v>
      </c>
      <c r="E44" s="1023" t="s">
        <v>11951</v>
      </c>
      <c r="F44" s="1021" t="s">
        <v>11952</v>
      </c>
      <c r="G44" s="1021" t="s">
        <v>11952</v>
      </c>
      <c r="H44" s="1024" t="s">
        <v>1714</v>
      </c>
      <c r="I44" s="1025">
        <v>1</v>
      </c>
      <c r="J44" s="1027" t="s">
        <v>11962</v>
      </c>
      <c r="K44" s="1027">
        <v>7</v>
      </c>
      <c r="L44" s="1028">
        <v>1</v>
      </c>
      <c r="M44" s="1029"/>
      <c r="N44" s="1028"/>
      <c r="O44" s="1030"/>
      <c r="P44" s="1031"/>
      <c r="Q44" s="1017"/>
      <c r="R44" s="1032"/>
    </row>
    <row r="45" spans="1:19" s="447" customFormat="1">
      <c r="A45" s="1019" t="s">
        <v>11964</v>
      </c>
      <c r="B45" s="1034" t="s">
        <v>11964</v>
      </c>
      <c r="C45" s="1021">
        <v>1</v>
      </c>
      <c r="D45" s="1022">
        <v>4</v>
      </c>
      <c r="E45" s="1023" t="s">
        <v>1713</v>
      </c>
      <c r="F45" s="1021" t="s">
        <v>561</v>
      </c>
      <c r="G45" s="1021" t="s">
        <v>561</v>
      </c>
      <c r="H45" s="1024" t="s">
        <v>1714</v>
      </c>
      <c r="I45" s="1025">
        <v>1</v>
      </c>
      <c r="J45" s="1027" t="s">
        <v>11965</v>
      </c>
      <c r="K45" s="1026">
        <v>7</v>
      </c>
      <c r="L45" s="981">
        <v>1</v>
      </c>
      <c r="M45" s="982"/>
      <c r="N45" s="981"/>
      <c r="O45" s="1035"/>
      <c r="P45" s="984"/>
      <c r="Q45" s="912"/>
      <c r="R45" s="1036"/>
    </row>
    <row r="46" spans="1:19" s="447" customFormat="1">
      <c r="A46" s="1019" t="s">
        <v>11966</v>
      </c>
      <c r="B46" s="1034" t="s">
        <v>11966</v>
      </c>
      <c r="C46" s="1021">
        <v>1</v>
      </c>
      <c r="D46" s="1022">
        <v>4</v>
      </c>
      <c r="E46" s="1023" t="s">
        <v>1713</v>
      </c>
      <c r="F46" s="1021" t="s">
        <v>561</v>
      </c>
      <c r="G46" s="1021" t="s">
        <v>561</v>
      </c>
      <c r="H46" s="1024" t="s">
        <v>1714</v>
      </c>
      <c r="I46" s="1025">
        <v>1</v>
      </c>
      <c r="J46" s="1026" t="s">
        <v>11967</v>
      </c>
      <c r="K46" s="1026">
        <v>7</v>
      </c>
      <c r="L46" s="981">
        <v>1</v>
      </c>
      <c r="M46" s="982"/>
      <c r="N46" s="981"/>
      <c r="O46" s="1035"/>
      <c r="P46" s="984"/>
      <c r="Q46" s="912"/>
      <c r="R46" s="1036"/>
    </row>
    <row r="47" spans="1:19">
      <c r="A47" s="1019" t="s">
        <v>11968</v>
      </c>
      <c r="B47" s="1034" t="s">
        <v>11968</v>
      </c>
      <c r="C47" s="1021">
        <v>1</v>
      </c>
      <c r="D47" s="1022">
        <v>4</v>
      </c>
      <c r="E47" s="1023" t="s">
        <v>1713</v>
      </c>
      <c r="F47" s="1021" t="s">
        <v>561</v>
      </c>
      <c r="G47" s="1021" t="s">
        <v>561</v>
      </c>
      <c r="H47" s="1024" t="s">
        <v>1714</v>
      </c>
      <c r="I47" s="1025">
        <v>1</v>
      </c>
      <c r="J47" s="1027" t="s">
        <v>1180</v>
      </c>
      <c r="K47" s="1026">
        <v>7</v>
      </c>
      <c r="L47" s="981">
        <v>1</v>
      </c>
      <c r="M47" s="982"/>
      <c r="N47" s="981"/>
      <c r="O47" s="1035"/>
      <c r="P47" s="984"/>
      <c r="Q47" s="912"/>
    </row>
    <row r="48" spans="1:19">
      <c r="A48" s="914" t="s">
        <v>1712</v>
      </c>
      <c r="B48" s="915" t="s">
        <v>1712</v>
      </c>
      <c r="C48" s="916">
        <v>1</v>
      </c>
      <c r="D48" s="917">
        <v>4</v>
      </c>
      <c r="E48" s="918" t="s">
        <v>1713</v>
      </c>
      <c r="F48" s="916" t="s">
        <v>561</v>
      </c>
      <c r="G48" s="916" t="s">
        <v>561</v>
      </c>
      <c r="H48" s="919"/>
      <c r="I48" s="1148">
        <v>1</v>
      </c>
      <c r="J48" s="1049" t="s">
        <v>1180</v>
      </c>
      <c r="K48" s="1149">
        <v>7</v>
      </c>
      <c r="L48" s="922">
        <v>1</v>
      </c>
      <c r="M48" s="923"/>
      <c r="N48" s="922"/>
      <c r="O48" s="924"/>
      <c r="P48" s="925"/>
      <c r="Q48" s="912"/>
    </row>
    <row r="49" spans="1:19" ht="14.25" thickBot="1">
      <c r="A49" s="987" t="s">
        <v>11969</v>
      </c>
      <c r="B49" s="1037" t="s">
        <v>11969</v>
      </c>
      <c r="C49" s="989">
        <v>1</v>
      </c>
      <c r="D49" s="990">
        <v>4</v>
      </c>
      <c r="E49" s="991" t="s">
        <v>11970</v>
      </c>
      <c r="F49" s="989" t="s">
        <v>11971</v>
      </c>
      <c r="G49" s="989" t="s">
        <v>11971</v>
      </c>
      <c r="H49" s="992" t="s">
        <v>11972</v>
      </c>
      <c r="I49" s="1038">
        <v>1</v>
      </c>
      <c r="J49" s="1039" t="s">
        <v>11973</v>
      </c>
      <c r="K49" s="993">
        <v>7</v>
      </c>
      <c r="L49" s="994">
        <v>1</v>
      </c>
      <c r="M49" s="995"/>
      <c r="N49" s="994"/>
      <c r="O49" s="996">
        <v>-14</v>
      </c>
      <c r="P49" s="997">
        <v>1</v>
      </c>
      <c r="Q49" s="912"/>
      <c r="R49" s="1036"/>
      <c r="S49" s="447"/>
    </row>
    <row r="50" spans="1:19" ht="14.25" thickTop="1">
      <c r="A50" s="948" t="s">
        <v>11974</v>
      </c>
      <c r="B50" s="998" t="s">
        <v>1726</v>
      </c>
      <c r="C50" s="949">
        <v>1</v>
      </c>
      <c r="D50" s="950">
        <v>4.5</v>
      </c>
      <c r="E50" s="951" t="s">
        <v>11970</v>
      </c>
      <c r="F50" s="952" t="s">
        <v>11975</v>
      </c>
      <c r="G50" s="952" t="s">
        <v>11976</v>
      </c>
      <c r="H50" s="953" t="s">
        <v>11972</v>
      </c>
      <c r="I50" s="954">
        <v>1</v>
      </c>
      <c r="J50" s="955" t="s">
        <v>1607</v>
      </c>
      <c r="K50" s="1150">
        <v>14</v>
      </c>
      <c r="L50" s="1151">
        <v>0.3</v>
      </c>
      <c r="M50" s="1152"/>
      <c r="N50" s="1151"/>
      <c r="O50" s="1153">
        <v>21</v>
      </c>
      <c r="P50" s="1154">
        <v>0.7</v>
      </c>
      <c r="Q50" s="912"/>
    </row>
    <row r="51" spans="1:19">
      <c r="A51" s="926" t="s">
        <v>11977</v>
      </c>
      <c r="B51" s="1040" t="s">
        <v>1594</v>
      </c>
      <c r="C51" s="928">
        <v>1</v>
      </c>
      <c r="D51" s="929">
        <v>4</v>
      </c>
      <c r="E51" s="930" t="s">
        <v>11970</v>
      </c>
      <c r="F51" s="931" t="s">
        <v>11975</v>
      </c>
      <c r="G51" s="931" t="s">
        <v>11976</v>
      </c>
      <c r="H51" s="932" t="s">
        <v>11972</v>
      </c>
      <c r="I51" s="933">
        <v>1</v>
      </c>
      <c r="J51" s="934" t="s">
        <v>1606</v>
      </c>
      <c r="K51" s="1155">
        <v>14</v>
      </c>
      <c r="L51" s="1156">
        <v>0.3</v>
      </c>
      <c r="M51" s="1157"/>
      <c r="N51" s="1156"/>
      <c r="O51" s="1158">
        <v>7</v>
      </c>
      <c r="P51" s="1159">
        <v>0.7</v>
      </c>
      <c r="Q51" s="912"/>
    </row>
    <row r="52" spans="1:19">
      <c r="A52" s="926" t="s">
        <v>11978</v>
      </c>
      <c r="B52" s="927" t="s">
        <v>1595</v>
      </c>
      <c r="C52" s="928">
        <v>1</v>
      </c>
      <c r="D52" s="929">
        <v>6</v>
      </c>
      <c r="E52" s="930" t="s">
        <v>11970</v>
      </c>
      <c r="F52" s="931" t="s">
        <v>11975</v>
      </c>
      <c r="G52" s="931" t="s">
        <v>11976</v>
      </c>
      <c r="H52" s="932" t="s">
        <v>11972</v>
      </c>
      <c r="I52" s="933">
        <v>1</v>
      </c>
      <c r="J52" s="1041" t="s">
        <v>11967</v>
      </c>
      <c r="K52" s="934">
        <v>14</v>
      </c>
      <c r="L52" s="935">
        <v>0.3</v>
      </c>
      <c r="M52" s="936"/>
      <c r="N52" s="935"/>
      <c r="O52" s="937">
        <v>7</v>
      </c>
      <c r="P52" s="938">
        <v>0.7</v>
      </c>
      <c r="Q52" s="912"/>
    </row>
    <row r="53" spans="1:19" s="1018" customFormat="1">
      <c r="A53" s="926" t="s">
        <v>11979</v>
      </c>
      <c r="B53" s="946" t="s">
        <v>11980</v>
      </c>
      <c r="C53" s="928">
        <v>1</v>
      </c>
      <c r="D53" s="929">
        <v>5</v>
      </c>
      <c r="E53" s="930" t="s">
        <v>11951</v>
      </c>
      <c r="F53" s="931" t="s">
        <v>11945</v>
      </c>
      <c r="G53" s="931" t="s">
        <v>11946</v>
      </c>
      <c r="H53" s="932" t="s">
        <v>11947</v>
      </c>
      <c r="I53" s="933">
        <v>1</v>
      </c>
      <c r="J53" s="1041" t="s">
        <v>11953</v>
      </c>
      <c r="K53" s="934">
        <v>14</v>
      </c>
      <c r="L53" s="935">
        <v>0.3</v>
      </c>
      <c r="M53" s="936"/>
      <c r="N53" s="935"/>
      <c r="O53" s="937">
        <v>7</v>
      </c>
      <c r="P53" s="938">
        <v>0.7</v>
      </c>
      <c r="Q53" s="1017"/>
    </row>
    <row r="54" spans="1:19">
      <c r="A54" s="926" t="s">
        <v>11981</v>
      </c>
      <c r="B54" s="1040" t="s">
        <v>11982</v>
      </c>
      <c r="C54" s="928">
        <v>1</v>
      </c>
      <c r="D54" s="929">
        <v>5</v>
      </c>
      <c r="E54" s="930" t="s">
        <v>11951</v>
      </c>
      <c r="F54" s="931" t="s">
        <v>11945</v>
      </c>
      <c r="G54" s="931" t="s">
        <v>11946</v>
      </c>
      <c r="H54" s="932" t="s">
        <v>11947</v>
      </c>
      <c r="I54" s="933">
        <v>1</v>
      </c>
      <c r="J54" s="934" t="s">
        <v>1606</v>
      </c>
      <c r="K54" s="934"/>
      <c r="L54" s="935"/>
      <c r="M54" s="936"/>
      <c r="N54" s="935"/>
      <c r="O54" s="937">
        <v>90</v>
      </c>
      <c r="P54" s="938">
        <v>1</v>
      </c>
      <c r="Q54" s="912"/>
    </row>
    <row r="55" spans="1:19" s="1018" customFormat="1">
      <c r="A55" s="926" t="s">
        <v>11983</v>
      </c>
      <c r="B55" s="1040" t="s">
        <v>11984</v>
      </c>
      <c r="C55" s="928">
        <v>1</v>
      </c>
      <c r="D55" s="929">
        <v>5</v>
      </c>
      <c r="E55" s="930" t="s">
        <v>11951</v>
      </c>
      <c r="F55" s="931" t="s">
        <v>11945</v>
      </c>
      <c r="G55" s="931" t="s">
        <v>11946</v>
      </c>
      <c r="H55" s="932" t="s">
        <v>11947</v>
      </c>
      <c r="I55" s="933">
        <v>1</v>
      </c>
      <c r="J55" s="1045" t="s">
        <v>11953</v>
      </c>
      <c r="K55" s="934">
        <v>14</v>
      </c>
      <c r="L55" s="935">
        <v>0.3</v>
      </c>
      <c r="M55" s="936"/>
      <c r="N55" s="935"/>
      <c r="O55" s="937">
        <v>7</v>
      </c>
      <c r="P55" s="938">
        <v>0.7</v>
      </c>
      <c r="Q55" s="1017"/>
    </row>
    <row r="56" spans="1:19">
      <c r="A56" s="914" t="s">
        <v>11985</v>
      </c>
      <c r="B56" s="939" t="s">
        <v>11985</v>
      </c>
      <c r="C56" s="916">
        <v>1</v>
      </c>
      <c r="D56" s="917">
        <v>4</v>
      </c>
      <c r="E56" s="918" t="s">
        <v>11951</v>
      </c>
      <c r="F56" s="916" t="s">
        <v>11945</v>
      </c>
      <c r="G56" s="916" t="s">
        <v>11946</v>
      </c>
      <c r="H56" s="919"/>
      <c r="I56" s="920">
        <v>1</v>
      </c>
      <c r="J56" s="921" t="s">
        <v>1606</v>
      </c>
      <c r="K56" s="921"/>
      <c r="L56" s="922"/>
      <c r="M56" s="923"/>
      <c r="N56" s="922"/>
      <c r="O56" s="924">
        <v>90</v>
      </c>
      <c r="P56" s="925">
        <v>1</v>
      </c>
      <c r="Q56" s="912"/>
    </row>
    <row r="57" spans="1:19">
      <c r="A57" s="914" t="s">
        <v>11986</v>
      </c>
      <c r="B57" s="939" t="s">
        <v>1582</v>
      </c>
      <c r="C57" s="916">
        <v>1</v>
      </c>
      <c r="D57" s="917">
        <v>3.8</v>
      </c>
      <c r="E57" s="918" t="s">
        <v>11951</v>
      </c>
      <c r="F57" s="916" t="s">
        <v>11945</v>
      </c>
      <c r="G57" s="916" t="s">
        <v>11946</v>
      </c>
      <c r="H57" s="919"/>
      <c r="I57" s="920">
        <v>1</v>
      </c>
      <c r="J57" s="921"/>
      <c r="K57" s="921"/>
      <c r="L57" s="922"/>
      <c r="M57" s="923"/>
      <c r="N57" s="922"/>
      <c r="O57" s="924"/>
      <c r="P57" s="925"/>
      <c r="Q57" s="912"/>
      <c r="R57" s="1005"/>
      <c r="S57" s="1005"/>
    </row>
    <row r="58" spans="1:19" s="1005" customFormat="1" ht="14.25" thickBot="1">
      <c r="A58" s="914" t="s">
        <v>11987</v>
      </c>
      <c r="B58" s="939" t="s">
        <v>1589</v>
      </c>
      <c r="C58" s="916">
        <v>1</v>
      </c>
      <c r="D58" s="917">
        <v>3.8</v>
      </c>
      <c r="E58" s="918" t="s">
        <v>11951</v>
      </c>
      <c r="F58" s="916" t="s">
        <v>11945</v>
      </c>
      <c r="G58" s="916" t="s">
        <v>11946</v>
      </c>
      <c r="H58" s="919"/>
      <c r="I58" s="920">
        <v>1</v>
      </c>
      <c r="J58" s="921"/>
      <c r="K58" s="921"/>
      <c r="L58" s="922"/>
      <c r="M58" s="923"/>
      <c r="N58" s="922"/>
      <c r="O58" s="924"/>
      <c r="P58" s="925"/>
      <c r="Q58" s="912"/>
      <c r="R58" s="945"/>
      <c r="S58" s="945"/>
    </row>
    <row r="59" spans="1:19" s="945" customFormat="1" ht="14.25" thickTop="1">
      <c r="A59" s="948" t="s">
        <v>11988</v>
      </c>
      <c r="B59" s="998" t="s">
        <v>11989</v>
      </c>
      <c r="C59" s="949">
        <v>1</v>
      </c>
      <c r="D59" s="950">
        <v>5</v>
      </c>
      <c r="E59" s="951" t="s">
        <v>11951</v>
      </c>
      <c r="F59" s="952" t="s">
        <v>11945</v>
      </c>
      <c r="G59" s="952" t="s">
        <v>11946</v>
      </c>
      <c r="H59" s="953" t="s">
        <v>11947</v>
      </c>
      <c r="I59" s="954">
        <v>1</v>
      </c>
      <c r="J59" s="955" t="s">
        <v>1607</v>
      </c>
      <c r="K59" s="955">
        <v>14</v>
      </c>
      <c r="L59" s="956">
        <v>0.3</v>
      </c>
      <c r="M59" s="957"/>
      <c r="N59" s="956"/>
      <c r="O59" s="958">
        <v>7</v>
      </c>
      <c r="P59" s="959">
        <v>0.7</v>
      </c>
      <c r="Q59" s="912"/>
      <c r="R59" s="913"/>
      <c r="S59" s="913"/>
    </row>
    <row r="60" spans="1:19">
      <c r="A60" s="1229" t="s">
        <v>11990</v>
      </c>
      <c r="B60" s="1269" t="s">
        <v>1727</v>
      </c>
      <c r="C60" s="1231">
        <v>1</v>
      </c>
      <c r="D60" s="1232">
        <v>5</v>
      </c>
      <c r="E60" s="1233" t="s">
        <v>11951</v>
      </c>
      <c r="F60" s="1231" t="s">
        <v>11945</v>
      </c>
      <c r="G60" s="1231" t="s">
        <v>11950</v>
      </c>
      <c r="H60" s="1234"/>
      <c r="I60" s="1235">
        <v>1</v>
      </c>
      <c r="J60" s="1236" t="s">
        <v>1607</v>
      </c>
      <c r="K60" s="1236">
        <v>14</v>
      </c>
      <c r="L60" s="1237">
        <v>0.3</v>
      </c>
      <c r="M60" s="1238"/>
      <c r="N60" s="1237"/>
      <c r="O60" s="1239">
        <v>7</v>
      </c>
      <c r="P60" s="1240">
        <v>0.7</v>
      </c>
      <c r="Q60" s="912"/>
      <c r="R60" s="1005"/>
      <c r="S60" s="1005"/>
    </row>
    <row r="61" spans="1:19" s="1005" customFormat="1">
      <c r="A61" s="926" t="s">
        <v>1539</v>
      </c>
      <c r="B61" s="927" t="s">
        <v>11991</v>
      </c>
      <c r="C61" s="928">
        <v>1</v>
      </c>
      <c r="D61" s="929">
        <v>5</v>
      </c>
      <c r="E61" s="930" t="s">
        <v>11951</v>
      </c>
      <c r="F61" s="931" t="s">
        <v>11945</v>
      </c>
      <c r="G61" s="931" t="s">
        <v>11946</v>
      </c>
      <c r="H61" s="932" t="s">
        <v>11947</v>
      </c>
      <c r="I61" s="933">
        <v>1</v>
      </c>
      <c r="J61" s="934" t="s">
        <v>1607</v>
      </c>
      <c r="K61" s="934">
        <v>14</v>
      </c>
      <c r="L61" s="935">
        <v>0.3</v>
      </c>
      <c r="M61" s="936"/>
      <c r="N61" s="935"/>
      <c r="O61" s="937">
        <v>7</v>
      </c>
      <c r="P61" s="938">
        <v>0.7</v>
      </c>
      <c r="Q61" s="912"/>
      <c r="R61" s="1042"/>
      <c r="S61" s="1042"/>
    </row>
    <row r="62" spans="1:19" s="1005" customFormat="1">
      <c r="A62" s="926" t="s">
        <v>11992</v>
      </c>
      <c r="B62" s="927" t="s">
        <v>11992</v>
      </c>
      <c r="C62" s="928">
        <v>1</v>
      </c>
      <c r="D62" s="929">
        <v>5</v>
      </c>
      <c r="E62" s="930" t="s">
        <v>11951</v>
      </c>
      <c r="F62" s="931" t="s">
        <v>11945</v>
      </c>
      <c r="G62" s="931" t="s">
        <v>11946</v>
      </c>
      <c r="H62" s="932" t="s">
        <v>11947</v>
      </c>
      <c r="I62" s="933">
        <v>1</v>
      </c>
      <c r="J62" s="934" t="s">
        <v>1607</v>
      </c>
      <c r="K62" s="934">
        <v>14</v>
      </c>
      <c r="L62" s="935">
        <v>0.3</v>
      </c>
      <c r="M62" s="936"/>
      <c r="N62" s="935"/>
      <c r="O62" s="937">
        <v>7</v>
      </c>
      <c r="P62" s="938">
        <v>0.7</v>
      </c>
      <c r="Q62" s="912"/>
      <c r="R62" s="1042"/>
      <c r="S62" s="1042"/>
    </row>
    <row r="63" spans="1:19" s="1042" customFormat="1">
      <c r="A63" s="914" t="s">
        <v>11993</v>
      </c>
      <c r="B63" s="915" t="s">
        <v>1290</v>
      </c>
      <c r="C63" s="916">
        <v>1</v>
      </c>
      <c r="D63" s="917">
        <v>4</v>
      </c>
      <c r="E63" s="918" t="s">
        <v>11951</v>
      </c>
      <c r="F63" s="916" t="s">
        <v>11945</v>
      </c>
      <c r="G63" s="916" t="s">
        <v>11946</v>
      </c>
      <c r="H63" s="919"/>
      <c r="I63" s="920">
        <v>1</v>
      </c>
      <c r="J63" s="921"/>
      <c r="K63" s="1100"/>
      <c r="L63" s="1101"/>
      <c r="M63" s="1102"/>
      <c r="N63" s="1101"/>
      <c r="O63" s="1103"/>
      <c r="P63" s="1104"/>
      <c r="Q63" s="1043"/>
      <c r="R63" s="913"/>
      <c r="S63" s="913"/>
    </row>
    <row r="64" spans="1:19">
      <c r="A64" s="926" t="s">
        <v>1271</v>
      </c>
      <c r="B64" s="946" t="s">
        <v>1590</v>
      </c>
      <c r="C64" s="928">
        <v>1</v>
      </c>
      <c r="D64" s="929">
        <v>6</v>
      </c>
      <c r="E64" s="930" t="s">
        <v>11951</v>
      </c>
      <c r="F64" s="931" t="s">
        <v>11945</v>
      </c>
      <c r="G64" s="931" t="s">
        <v>11950</v>
      </c>
      <c r="H64" s="932" t="s">
        <v>11947</v>
      </c>
      <c r="I64" s="933">
        <v>2</v>
      </c>
      <c r="J64" s="934" t="s">
        <v>1607</v>
      </c>
      <c r="K64" s="934"/>
      <c r="L64" s="935"/>
      <c r="M64" s="936"/>
      <c r="N64" s="935"/>
      <c r="O64" s="937">
        <v>7</v>
      </c>
      <c r="P64" s="938">
        <v>1</v>
      </c>
      <c r="Q64" s="912"/>
    </row>
    <row r="65" spans="1:19">
      <c r="A65" s="914" t="s">
        <v>11994</v>
      </c>
      <c r="B65" s="939" t="s">
        <v>1907</v>
      </c>
      <c r="C65" s="916">
        <v>1</v>
      </c>
      <c r="D65" s="917">
        <v>5</v>
      </c>
      <c r="E65" s="918" t="s">
        <v>11951</v>
      </c>
      <c r="F65" s="916" t="s">
        <v>11945</v>
      </c>
      <c r="G65" s="916" t="s">
        <v>11950</v>
      </c>
      <c r="H65" s="919"/>
      <c r="I65" s="920">
        <v>2</v>
      </c>
      <c r="J65" s="921"/>
      <c r="K65" s="921"/>
      <c r="L65" s="922"/>
      <c r="M65" s="923"/>
      <c r="N65" s="922"/>
      <c r="O65" s="924"/>
      <c r="P65" s="925"/>
      <c r="Q65" s="912"/>
    </row>
    <row r="66" spans="1:19">
      <c r="A66" s="926" t="s">
        <v>11995</v>
      </c>
      <c r="B66" s="1299" t="s">
        <v>14096</v>
      </c>
      <c r="C66" s="928">
        <v>1</v>
      </c>
      <c r="D66" s="929">
        <v>6</v>
      </c>
      <c r="E66" s="930" t="s">
        <v>11951</v>
      </c>
      <c r="F66" s="931" t="s">
        <v>11945</v>
      </c>
      <c r="G66" s="931" t="s">
        <v>11950</v>
      </c>
      <c r="H66" s="932" t="s">
        <v>11947</v>
      </c>
      <c r="I66" s="933">
        <v>2</v>
      </c>
      <c r="J66" s="934" t="s">
        <v>1607</v>
      </c>
      <c r="K66" s="934">
        <v>14</v>
      </c>
      <c r="L66" s="935">
        <v>0.3</v>
      </c>
      <c r="M66" s="936"/>
      <c r="N66" s="935"/>
      <c r="O66" s="937">
        <v>7</v>
      </c>
      <c r="P66" s="938">
        <v>0.7</v>
      </c>
      <c r="Q66" s="912"/>
      <c r="R66" s="1042"/>
      <c r="S66" s="1042"/>
    </row>
    <row r="67" spans="1:19" s="1033" customFormat="1">
      <c r="A67" s="926" t="s">
        <v>11996</v>
      </c>
      <c r="B67" s="946" t="s">
        <v>1282</v>
      </c>
      <c r="C67" s="928">
        <v>1</v>
      </c>
      <c r="D67" s="929">
        <v>6</v>
      </c>
      <c r="E67" s="930" t="s">
        <v>11951</v>
      </c>
      <c r="F67" s="931" t="s">
        <v>11945</v>
      </c>
      <c r="G67" s="931" t="s">
        <v>11950</v>
      </c>
      <c r="H67" s="932" t="s">
        <v>11947</v>
      </c>
      <c r="I67" s="933">
        <v>2</v>
      </c>
      <c r="J67" s="934" t="s">
        <v>1607</v>
      </c>
      <c r="K67" s="1155">
        <v>14</v>
      </c>
      <c r="L67" s="1156">
        <v>0.4</v>
      </c>
      <c r="M67" s="1157"/>
      <c r="N67" s="1156"/>
      <c r="O67" s="1158">
        <v>21</v>
      </c>
      <c r="P67" s="1159">
        <v>0.6</v>
      </c>
      <c r="Q67" s="912"/>
      <c r="R67" s="1042"/>
      <c r="S67" s="1042"/>
    </row>
    <row r="68" spans="1:19" s="1042" customFormat="1">
      <c r="A68" s="986" t="s">
        <v>11997</v>
      </c>
      <c r="B68" s="939" t="s">
        <v>1533</v>
      </c>
      <c r="C68" s="916">
        <v>1</v>
      </c>
      <c r="D68" s="917">
        <v>5</v>
      </c>
      <c r="E68" s="918" t="s">
        <v>11951</v>
      </c>
      <c r="F68" s="916" t="s">
        <v>11945</v>
      </c>
      <c r="G68" s="916" t="s">
        <v>11950</v>
      </c>
      <c r="H68" s="919"/>
      <c r="I68" s="920">
        <v>2</v>
      </c>
      <c r="J68" s="921"/>
      <c r="K68" s="921"/>
      <c r="L68" s="922"/>
      <c r="M68" s="923"/>
      <c r="N68" s="922"/>
      <c r="O68" s="924"/>
      <c r="P68" s="925"/>
      <c r="Q68" s="912"/>
    </row>
    <row r="69" spans="1:19" s="1042" customFormat="1">
      <c r="A69" s="926" t="s">
        <v>11998</v>
      </c>
      <c r="B69" s="927" t="s">
        <v>1596</v>
      </c>
      <c r="C69" s="928">
        <v>1</v>
      </c>
      <c r="D69" s="929">
        <v>6</v>
      </c>
      <c r="E69" s="930" t="s">
        <v>11951</v>
      </c>
      <c r="F69" s="931" t="s">
        <v>11945</v>
      </c>
      <c r="G69" s="931" t="s">
        <v>11950</v>
      </c>
      <c r="H69" s="932" t="s">
        <v>11947</v>
      </c>
      <c r="I69" s="933">
        <v>2</v>
      </c>
      <c r="J69" s="934" t="s">
        <v>1607</v>
      </c>
      <c r="K69" s="934">
        <v>14</v>
      </c>
      <c r="L69" s="935">
        <v>0.3</v>
      </c>
      <c r="M69" s="936"/>
      <c r="N69" s="935"/>
      <c r="O69" s="937">
        <v>7</v>
      </c>
      <c r="P69" s="938">
        <v>0.7</v>
      </c>
      <c r="Q69" s="912"/>
      <c r="R69" s="1044"/>
      <c r="S69" s="1044"/>
    </row>
    <row r="70" spans="1:19" s="1042" customFormat="1">
      <c r="A70" s="926" t="s">
        <v>11999</v>
      </c>
      <c r="B70" s="927" t="s">
        <v>1908</v>
      </c>
      <c r="C70" s="928">
        <v>1</v>
      </c>
      <c r="D70" s="929">
        <v>7</v>
      </c>
      <c r="E70" s="930" t="s">
        <v>11951</v>
      </c>
      <c r="F70" s="931" t="s">
        <v>11945</v>
      </c>
      <c r="G70" s="931" t="s">
        <v>11950</v>
      </c>
      <c r="H70" s="932" t="s">
        <v>11947</v>
      </c>
      <c r="I70" s="933">
        <v>2</v>
      </c>
      <c r="J70" s="934" t="s">
        <v>1607</v>
      </c>
      <c r="K70" s="934">
        <v>14</v>
      </c>
      <c r="L70" s="935">
        <v>0.3</v>
      </c>
      <c r="M70" s="936"/>
      <c r="N70" s="935"/>
      <c r="O70" s="937">
        <v>7</v>
      </c>
      <c r="P70" s="938">
        <v>0.7</v>
      </c>
      <c r="Q70" s="912"/>
      <c r="R70" s="1044"/>
      <c r="S70" s="1044"/>
    </row>
    <row r="71" spans="1:19" s="1042" customFormat="1">
      <c r="A71" s="926" t="s">
        <v>12000</v>
      </c>
      <c r="B71" s="946" t="s">
        <v>12001</v>
      </c>
      <c r="C71" s="928">
        <v>1</v>
      </c>
      <c r="D71" s="929">
        <v>6</v>
      </c>
      <c r="E71" s="930" t="s">
        <v>11951</v>
      </c>
      <c r="F71" s="931" t="s">
        <v>11945</v>
      </c>
      <c r="G71" s="931" t="s">
        <v>11950</v>
      </c>
      <c r="H71" s="932" t="s">
        <v>11947</v>
      </c>
      <c r="I71" s="933">
        <v>2</v>
      </c>
      <c r="J71" s="1045" t="s">
        <v>1607</v>
      </c>
      <c r="K71" s="1045" t="s">
        <v>12002</v>
      </c>
      <c r="L71" s="912">
        <v>1</v>
      </c>
      <c r="M71" s="1046"/>
      <c r="N71" s="912"/>
      <c r="O71" s="1047"/>
      <c r="P71" s="1048"/>
      <c r="Q71" s="912"/>
      <c r="R71" s="1044"/>
      <c r="S71" s="1044"/>
    </row>
    <row r="72" spans="1:19" s="1042" customFormat="1">
      <c r="A72" s="926" t="s">
        <v>12003</v>
      </c>
      <c r="B72" s="1300" t="s">
        <v>14097</v>
      </c>
      <c r="C72" s="928">
        <v>1</v>
      </c>
      <c r="D72" s="929">
        <v>6</v>
      </c>
      <c r="E72" s="930" t="s">
        <v>11951</v>
      </c>
      <c r="F72" s="931" t="s">
        <v>11945</v>
      </c>
      <c r="G72" s="931" t="s">
        <v>11950</v>
      </c>
      <c r="H72" s="932" t="s">
        <v>11947</v>
      </c>
      <c r="I72" s="933">
        <v>2</v>
      </c>
      <c r="J72" s="1045" t="s">
        <v>1607</v>
      </c>
      <c r="K72" s="1045" t="s">
        <v>12002</v>
      </c>
      <c r="L72" s="912">
        <v>0.3</v>
      </c>
      <c r="M72" s="1046"/>
      <c r="N72" s="912"/>
      <c r="O72" s="1047">
        <v>7</v>
      </c>
      <c r="P72" s="1048">
        <v>0.7</v>
      </c>
      <c r="Q72" s="912"/>
      <c r="R72" s="1044"/>
      <c r="S72" s="1044"/>
    </row>
    <row r="73" spans="1:19" s="1042" customFormat="1">
      <c r="A73" s="926" t="s">
        <v>1293</v>
      </c>
      <c r="B73" s="946" t="s">
        <v>1293</v>
      </c>
      <c r="C73" s="928">
        <v>1</v>
      </c>
      <c r="D73" s="929">
        <v>9</v>
      </c>
      <c r="E73" s="930" t="s">
        <v>11951</v>
      </c>
      <c r="F73" s="931" t="s">
        <v>11945</v>
      </c>
      <c r="G73" s="931" t="s">
        <v>11950</v>
      </c>
      <c r="H73" s="932" t="s">
        <v>11947</v>
      </c>
      <c r="I73" s="933">
        <v>2</v>
      </c>
      <c r="J73" s="1045" t="s">
        <v>1607</v>
      </c>
      <c r="K73" s="1045"/>
      <c r="L73" s="912"/>
      <c r="M73" s="1046"/>
      <c r="N73" s="912"/>
      <c r="O73" s="1047">
        <v>7</v>
      </c>
      <c r="P73" s="1048">
        <v>1</v>
      </c>
      <c r="Q73" s="912"/>
      <c r="R73" s="1044"/>
      <c r="S73" s="1044"/>
    </row>
    <row r="74" spans="1:19" s="1042" customFormat="1">
      <c r="A74" s="926" t="s">
        <v>12004</v>
      </c>
      <c r="B74" s="946" t="s">
        <v>12004</v>
      </c>
      <c r="C74" s="928">
        <v>1</v>
      </c>
      <c r="D74" s="929">
        <v>9</v>
      </c>
      <c r="E74" s="930" t="s">
        <v>11951</v>
      </c>
      <c r="F74" s="931" t="s">
        <v>11945</v>
      </c>
      <c r="G74" s="931" t="s">
        <v>11950</v>
      </c>
      <c r="H74" s="932" t="s">
        <v>11947</v>
      </c>
      <c r="I74" s="933">
        <v>2</v>
      </c>
      <c r="J74" s="1045" t="s">
        <v>1607</v>
      </c>
      <c r="K74" s="1045"/>
      <c r="L74" s="912"/>
      <c r="M74" s="1046"/>
      <c r="N74" s="912"/>
      <c r="O74" s="1047">
        <v>-5</v>
      </c>
      <c r="P74" s="1048">
        <v>1</v>
      </c>
      <c r="Q74" s="912"/>
      <c r="R74" s="1044"/>
      <c r="S74" s="1044"/>
    </row>
    <row r="75" spans="1:19" s="1044" customFormat="1">
      <c r="A75" s="926" t="s">
        <v>1602</v>
      </c>
      <c r="B75" s="927" t="s">
        <v>1602</v>
      </c>
      <c r="C75" s="928">
        <v>2</v>
      </c>
      <c r="D75" s="929">
        <v>6</v>
      </c>
      <c r="E75" s="930" t="s">
        <v>11951</v>
      </c>
      <c r="F75" s="931" t="s">
        <v>11945</v>
      </c>
      <c r="G75" s="931" t="s">
        <v>11950</v>
      </c>
      <c r="H75" s="932" t="s">
        <v>11947</v>
      </c>
      <c r="I75" s="933">
        <v>2</v>
      </c>
      <c r="J75" s="934" t="s">
        <v>1607</v>
      </c>
      <c r="K75" s="934">
        <v>14</v>
      </c>
      <c r="L75" s="935">
        <v>0.3</v>
      </c>
      <c r="M75" s="936"/>
      <c r="N75" s="935"/>
      <c r="O75" s="937">
        <v>7</v>
      </c>
      <c r="P75" s="938">
        <v>0.7</v>
      </c>
      <c r="Q75" s="912"/>
    </row>
    <row r="76" spans="1:19" s="1044" customFormat="1">
      <c r="A76" s="914" t="s">
        <v>12005</v>
      </c>
      <c r="B76" s="939" t="s">
        <v>1601</v>
      </c>
      <c r="C76" s="916">
        <v>1</v>
      </c>
      <c r="D76" s="917">
        <v>4</v>
      </c>
      <c r="E76" s="918" t="s">
        <v>11951</v>
      </c>
      <c r="F76" s="916" t="s">
        <v>11945</v>
      </c>
      <c r="G76" s="916" t="s">
        <v>11950</v>
      </c>
      <c r="H76" s="919"/>
      <c r="I76" s="920">
        <v>2</v>
      </c>
      <c r="J76" s="921"/>
      <c r="K76" s="1049"/>
      <c r="L76" s="1050"/>
      <c r="M76" s="1051"/>
      <c r="N76" s="1050"/>
      <c r="O76" s="1052"/>
      <c r="P76" s="1053"/>
      <c r="Q76" s="1017"/>
      <c r="R76" s="1054"/>
      <c r="S76" s="1054"/>
    </row>
    <row r="77" spans="1:19" s="1044" customFormat="1">
      <c r="A77" s="926" t="s">
        <v>12006</v>
      </c>
      <c r="B77" s="927" t="s">
        <v>12006</v>
      </c>
      <c r="C77" s="928">
        <v>1</v>
      </c>
      <c r="D77" s="929">
        <v>7</v>
      </c>
      <c r="E77" s="930" t="s">
        <v>11951</v>
      </c>
      <c r="F77" s="931" t="s">
        <v>11945</v>
      </c>
      <c r="G77" s="931" t="s">
        <v>11950</v>
      </c>
      <c r="H77" s="932" t="s">
        <v>11947</v>
      </c>
      <c r="I77" s="933">
        <v>2</v>
      </c>
      <c r="J77" s="934" t="s">
        <v>1607</v>
      </c>
      <c r="K77" s="934">
        <v>14</v>
      </c>
      <c r="L77" s="935">
        <v>0.3</v>
      </c>
      <c r="M77" s="936"/>
      <c r="N77" s="935"/>
      <c r="O77" s="937">
        <v>7</v>
      </c>
      <c r="P77" s="938">
        <v>0.7</v>
      </c>
      <c r="Q77" s="912"/>
      <c r="R77" s="913"/>
      <c r="S77" s="913"/>
    </row>
    <row r="78" spans="1:19" s="1044" customFormat="1">
      <c r="A78" s="926" t="s">
        <v>12007</v>
      </c>
      <c r="B78" s="927" t="s">
        <v>1909</v>
      </c>
      <c r="C78" s="928">
        <v>1</v>
      </c>
      <c r="D78" s="929">
        <v>7</v>
      </c>
      <c r="E78" s="930" t="s">
        <v>11951</v>
      </c>
      <c r="F78" s="931" t="s">
        <v>11945</v>
      </c>
      <c r="G78" s="931" t="s">
        <v>11950</v>
      </c>
      <c r="H78" s="932" t="s">
        <v>11947</v>
      </c>
      <c r="I78" s="1008">
        <v>1.5</v>
      </c>
      <c r="J78" s="934" t="s">
        <v>1607</v>
      </c>
      <c r="K78" s="934">
        <v>14</v>
      </c>
      <c r="L78" s="935">
        <v>0.3</v>
      </c>
      <c r="M78" s="936"/>
      <c r="N78" s="935"/>
      <c r="O78" s="937">
        <v>7</v>
      </c>
      <c r="P78" s="938">
        <v>0.7</v>
      </c>
      <c r="Q78" s="912"/>
      <c r="R78" s="913"/>
      <c r="S78" s="913"/>
    </row>
    <row r="79" spans="1:19" s="1044" customFormat="1">
      <c r="A79" s="926" t="s">
        <v>12008</v>
      </c>
      <c r="B79" s="927" t="s">
        <v>1910</v>
      </c>
      <c r="C79" s="928">
        <v>1</v>
      </c>
      <c r="D79" s="929">
        <v>5</v>
      </c>
      <c r="E79" s="930" t="s">
        <v>12009</v>
      </c>
      <c r="F79" s="931" t="s">
        <v>12010</v>
      </c>
      <c r="G79" s="931" t="s">
        <v>12011</v>
      </c>
      <c r="H79" s="932" t="s">
        <v>12012</v>
      </c>
      <c r="I79" s="933">
        <v>2</v>
      </c>
      <c r="J79" s="934" t="s">
        <v>1607</v>
      </c>
      <c r="K79" s="934">
        <v>14</v>
      </c>
      <c r="L79" s="935">
        <v>0.3</v>
      </c>
      <c r="M79" s="936"/>
      <c r="N79" s="935"/>
      <c r="O79" s="937">
        <v>7</v>
      </c>
      <c r="P79" s="938">
        <v>0.7</v>
      </c>
      <c r="Q79" s="912"/>
      <c r="R79" s="913"/>
      <c r="S79" s="913"/>
    </row>
    <row r="80" spans="1:19" s="1044" customFormat="1">
      <c r="A80" s="926" t="s">
        <v>12013</v>
      </c>
      <c r="B80" s="927" t="s">
        <v>1911</v>
      </c>
      <c r="C80" s="928">
        <v>1</v>
      </c>
      <c r="D80" s="929">
        <v>5</v>
      </c>
      <c r="E80" s="930" t="s">
        <v>12009</v>
      </c>
      <c r="F80" s="931" t="s">
        <v>12010</v>
      </c>
      <c r="G80" s="931" t="s">
        <v>12011</v>
      </c>
      <c r="H80" s="932" t="s">
        <v>12012</v>
      </c>
      <c r="I80" s="933">
        <v>2</v>
      </c>
      <c r="J80" s="934" t="s">
        <v>1607</v>
      </c>
      <c r="K80" s="934">
        <v>14</v>
      </c>
      <c r="L80" s="935">
        <v>0.3</v>
      </c>
      <c r="M80" s="936"/>
      <c r="N80" s="935"/>
      <c r="O80" s="937">
        <v>7</v>
      </c>
      <c r="P80" s="938">
        <v>0.7</v>
      </c>
      <c r="Q80" s="912"/>
      <c r="R80" s="913"/>
      <c r="S80" s="913"/>
    </row>
    <row r="81" spans="1:19" s="1044" customFormat="1">
      <c r="A81" s="926" t="s">
        <v>12014</v>
      </c>
      <c r="B81" s="927" t="s">
        <v>1906</v>
      </c>
      <c r="C81" s="928">
        <v>1</v>
      </c>
      <c r="D81" s="929">
        <v>5</v>
      </c>
      <c r="E81" s="930" t="s">
        <v>12009</v>
      </c>
      <c r="F81" s="931" t="s">
        <v>12010</v>
      </c>
      <c r="G81" s="931" t="s">
        <v>12011</v>
      </c>
      <c r="H81" s="932" t="s">
        <v>12012</v>
      </c>
      <c r="I81" s="933">
        <v>2</v>
      </c>
      <c r="J81" s="934" t="s">
        <v>1607</v>
      </c>
      <c r="K81" s="934">
        <v>14</v>
      </c>
      <c r="L81" s="935">
        <v>0.3</v>
      </c>
      <c r="M81" s="936"/>
      <c r="N81" s="935"/>
      <c r="O81" s="937">
        <v>7</v>
      </c>
      <c r="P81" s="938">
        <v>0.7</v>
      </c>
      <c r="Q81" s="912"/>
      <c r="R81" s="913"/>
      <c r="S81" s="913"/>
    </row>
    <row r="82" spans="1:19" s="1044" customFormat="1">
      <c r="A82" s="926" t="s">
        <v>1898</v>
      </c>
      <c r="B82" s="927" t="s">
        <v>1898</v>
      </c>
      <c r="C82" s="928">
        <v>1</v>
      </c>
      <c r="D82" s="929">
        <v>5</v>
      </c>
      <c r="E82" s="930" t="s">
        <v>12009</v>
      </c>
      <c r="F82" s="931" t="s">
        <v>12010</v>
      </c>
      <c r="G82" s="931" t="s">
        <v>12011</v>
      </c>
      <c r="H82" s="932" t="s">
        <v>12012</v>
      </c>
      <c r="I82" s="933">
        <v>2</v>
      </c>
      <c r="J82" s="934" t="s">
        <v>1607</v>
      </c>
      <c r="K82" s="934">
        <v>14</v>
      </c>
      <c r="L82" s="935">
        <v>0.3</v>
      </c>
      <c r="M82" s="936"/>
      <c r="N82" s="935"/>
      <c r="O82" s="937">
        <v>7</v>
      </c>
      <c r="P82" s="938">
        <v>0.7</v>
      </c>
      <c r="Q82" s="912"/>
      <c r="R82" s="913"/>
      <c r="S82" s="913"/>
    </row>
    <row r="83" spans="1:19" s="1054" customFormat="1">
      <c r="A83" s="1055" t="s">
        <v>1281</v>
      </c>
      <c r="B83" s="1056" t="s">
        <v>1281</v>
      </c>
      <c r="C83" s="1057">
        <v>1</v>
      </c>
      <c r="D83" s="1058">
        <v>6</v>
      </c>
      <c r="E83" s="1059" t="s">
        <v>12009</v>
      </c>
      <c r="F83" s="1057" t="s">
        <v>12010</v>
      </c>
      <c r="G83" s="1057" t="s">
        <v>12011</v>
      </c>
      <c r="H83" s="1060" t="s">
        <v>12012</v>
      </c>
      <c r="I83" s="1061">
        <v>2</v>
      </c>
      <c r="J83" s="1062" t="s">
        <v>1607</v>
      </c>
      <c r="K83" s="1063"/>
      <c r="L83" s="1064"/>
      <c r="M83" s="1065"/>
      <c r="N83" s="1064"/>
      <c r="O83" s="1066">
        <v>-5</v>
      </c>
      <c r="P83" s="1067">
        <v>1</v>
      </c>
      <c r="Q83" s="1068"/>
      <c r="R83" s="1042"/>
      <c r="S83" s="1042"/>
    </row>
    <row r="84" spans="1:19">
      <c r="A84" s="961" t="s">
        <v>12015</v>
      </c>
      <c r="B84" s="962" t="s">
        <v>1280</v>
      </c>
      <c r="C84" s="963">
        <v>1</v>
      </c>
      <c r="D84" s="964">
        <v>5</v>
      </c>
      <c r="E84" s="965" t="s">
        <v>12009</v>
      </c>
      <c r="F84" s="963" t="s">
        <v>12010</v>
      </c>
      <c r="G84" s="963" t="s">
        <v>12011</v>
      </c>
      <c r="H84" s="966" t="s">
        <v>12012</v>
      </c>
      <c r="I84" s="967">
        <v>2</v>
      </c>
      <c r="J84" s="968" t="s">
        <v>1607</v>
      </c>
      <c r="K84" s="968">
        <v>14</v>
      </c>
      <c r="L84" s="969">
        <v>0.3</v>
      </c>
      <c r="M84" s="970"/>
      <c r="N84" s="969"/>
      <c r="O84" s="971">
        <v>7</v>
      </c>
      <c r="P84" s="972">
        <v>0.7</v>
      </c>
      <c r="Q84" s="912"/>
      <c r="R84" s="1032"/>
      <c r="S84" s="1033"/>
    </row>
    <row r="85" spans="1:19">
      <c r="A85" s="961" t="s">
        <v>12016</v>
      </c>
      <c r="B85" s="1069" t="s">
        <v>12017</v>
      </c>
      <c r="C85" s="963">
        <v>1</v>
      </c>
      <c r="D85" s="964">
        <v>6</v>
      </c>
      <c r="E85" s="965" t="s">
        <v>12009</v>
      </c>
      <c r="F85" s="963" t="s">
        <v>12010</v>
      </c>
      <c r="G85" s="963" t="s">
        <v>12011</v>
      </c>
      <c r="H85" s="966" t="s">
        <v>12012</v>
      </c>
      <c r="I85" s="967">
        <v>2</v>
      </c>
      <c r="J85" s="968" t="s">
        <v>1607</v>
      </c>
      <c r="K85" s="968">
        <v>14</v>
      </c>
      <c r="L85" s="969">
        <v>0.3</v>
      </c>
      <c r="M85" s="970"/>
      <c r="N85" s="969"/>
      <c r="O85" s="971">
        <v>7</v>
      </c>
      <c r="P85" s="972">
        <v>0.7</v>
      </c>
      <c r="Q85" s="912"/>
      <c r="R85" s="945"/>
      <c r="S85" s="945"/>
    </row>
    <row r="86" spans="1:19">
      <c r="A86" s="914" t="s">
        <v>12018</v>
      </c>
      <c r="B86" s="939" t="s">
        <v>1912</v>
      </c>
      <c r="C86" s="916">
        <v>1</v>
      </c>
      <c r="D86" s="917">
        <v>6</v>
      </c>
      <c r="E86" s="918" t="s">
        <v>12009</v>
      </c>
      <c r="F86" s="916" t="s">
        <v>12010</v>
      </c>
      <c r="G86" s="916" t="s">
        <v>12011</v>
      </c>
      <c r="H86" s="919"/>
      <c r="I86" s="920">
        <v>2</v>
      </c>
      <c r="J86" s="921" t="s">
        <v>1607</v>
      </c>
      <c r="K86" s="921">
        <v>14</v>
      </c>
      <c r="L86" s="922">
        <v>0.3</v>
      </c>
      <c r="M86" s="923"/>
      <c r="N86" s="922"/>
      <c r="O86" s="924">
        <v>7</v>
      </c>
      <c r="P86" s="925">
        <v>0.7</v>
      </c>
      <c r="Q86" s="912"/>
    </row>
    <row r="87" spans="1:19" s="447" customFormat="1">
      <c r="A87" s="985" t="s">
        <v>1715</v>
      </c>
      <c r="B87" s="974" t="s">
        <v>1715</v>
      </c>
      <c r="C87" s="975">
        <v>1</v>
      </c>
      <c r="D87" s="976">
        <v>7</v>
      </c>
      <c r="E87" s="977" t="s">
        <v>12009</v>
      </c>
      <c r="F87" s="975" t="s">
        <v>12010</v>
      </c>
      <c r="G87" s="975" t="s">
        <v>12011</v>
      </c>
      <c r="H87" s="978" t="s">
        <v>12012</v>
      </c>
      <c r="I87" s="979">
        <v>2</v>
      </c>
      <c r="J87" s="980" t="s">
        <v>1607</v>
      </c>
      <c r="K87" s="980">
        <v>14</v>
      </c>
      <c r="L87" s="981">
        <v>0.3</v>
      </c>
      <c r="M87" s="982"/>
      <c r="N87" s="981"/>
      <c r="O87" s="983">
        <v>7</v>
      </c>
      <c r="P87" s="984">
        <v>0.7</v>
      </c>
      <c r="Q87" s="912"/>
      <c r="R87" s="1036"/>
    </row>
    <row r="88" spans="1:19">
      <c r="A88" s="1019" t="s">
        <v>1716</v>
      </c>
      <c r="B88" s="1020" t="s">
        <v>1716</v>
      </c>
      <c r="C88" s="1021">
        <v>1</v>
      </c>
      <c r="D88" s="1022">
        <v>7</v>
      </c>
      <c r="E88" s="1023" t="s">
        <v>12009</v>
      </c>
      <c r="F88" s="1021" t="s">
        <v>12010</v>
      </c>
      <c r="G88" s="1021" t="s">
        <v>12011</v>
      </c>
      <c r="H88" s="1024" t="s">
        <v>12012</v>
      </c>
      <c r="I88" s="1025">
        <v>2</v>
      </c>
      <c r="J88" s="1026" t="s">
        <v>1607</v>
      </c>
      <c r="K88" s="1026"/>
      <c r="L88" s="1070"/>
      <c r="M88" s="1071"/>
      <c r="N88" s="1070"/>
      <c r="O88" s="1035">
        <v>-5</v>
      </c>
      <c r="P88" s="1072">
        <v>1</v>
      </c>
      <c r="Q88" s="1073"/>
    </row>
    <row r="89" spans="1:19">
      <c r="A89" s="1019" t="s">
        <v>12019</v>
      </c>
      <c r="B89" s="1020" t="s">
        <v>12019</v>
      </c>
      <c r="C89" s="1021">
        <v>1</v>
      </c>
      <c r="D89" s="1022">
        <v>7</v>
      </c>
      <c r="E89" s="1023" t="s">
        <v>12009</v>
      </c>
      <c r="F89" s="1021" t="s">
        <v>12010</v>
      </c>
      <c r="G89" s="1021" t="s">
        <v>12011</v>
      </c>
      <c r="H89" s="1024" t="s">
        <v>12012</v>
      </c>
      <c r="I89" s="1025">
        <v>2</v>
      </c>
      <c r="J89" s="1026" t="s">
        <v>12020</v>
      </c>
      <c r="K89" s="1026" t="s">
        <v>12021</v>
      </c>
      <c r="L89" s="1070">
        <v>0.3</v>
      </c>
      <c r="M89" s="1071"/>
      <c r="N89" s="1070"/>
      <c r="O89" s="1035">
        <v>7</v>
      </c>
      <c r="P89" s="1072">
        <v>0.7</v>
      </c>
      <c r="Q89" s="1073"/>
    </row>
    <row r="90" spans="1:19" ht="14.25" thickBot="1">
      <c r="A90" s="987" t="s">
        <v>12022</v>
      </c>
      <c r="B90" s="988" t="s">
        <v>1856</v>
      </c>
      <c r="C90" s="989">
        <v>1</v>
      </c>
      <c r="D90" s="990">
        <v>7</v>
      </c>
      <c r="E90" s="991" t="s">
        <v>12009</v>
      </c>
      <c r="F90" s="989" t="s">
        <v>12010</v>
      </c>
      <c r="G90" s="989" t="s">
        <v>12011</v>
      </c>
      <c r="H90" s="992" t="s">
        <v>12012</v>
      </c>
      <c r="I90" s="1038">
        <v>2</v>
      </c>
      <c r="J90" s="993" t="s">
        <v>1607</v>
      </c>
      <c r="K90" s="993">
        <v>14</v>
      </c>
      <c r="L90" s="994">
        <v>0.3</v>
      </c>
      <c r="M90" s="995"/>
      <c r="N90" s="994"/>
      <c r="O90" s="996">
        <v>7</v>
      </c>
      <c r="P90" s="997">
        <v>0.7</v>
      </c>
      <c r="Q90" s="912"/>
    </row>
    <row r="91" spans="1:19" s="945" customFormat="1" ht="15" thickTop="1" thickBot="1">
      <c r="A91" s="1074" t="s">
        <v>12023</v>
      </c>
      <c r="B91" s="1075"/>
      <c r="C91" s="1076"/>
      <c r="D91" s="1077"/>
      <c r="E91" s="1078"/>
      <c r="F91" s="1079"/>
      <c r="G91" s="1079"/>
      <c r="H91" s="1080"/>
      <c r="I91" s="1081"/>
      <c r="J91" s="1082"/>
      <c r="K91" s="1082"/>
      <c r="L91" s="1083"/>
      <c r="M91" s="1084"/>
      <c r="N91" s="1083"/>
      <c r="O91" s="1085"/>
      <c r="P91" s="1086"/>
      <c r="Q91" s="912"/>
      <c r="R91" s="913"/>
      <c r="S91" s="913"/>
    </row>
    <row r="92" spans="1:19" ht="14.25" thickTop="1"/>
    <row r="93" spans="1:19">
      <c r="F93" s="1088" t="s">
        <v>12024</v>
      </c>
      <c r="G93" s="1088"/>
      <c r="I93" s="899"/>
    </row>
    <row r="94" spans="1:19">
      <c r="F94" s="1502" t="s">
        <v>12009</v>
      </c>
      <c r="G94" s="1502" t="s">
        <v>12010</v>
      </c>
      <c r="H94" s="1270" t="s">
        <v>12011</v>
      </c>
      <c r="I94" s="1271">
        <v>2</v>
      </c>
    </row>
    <row r="95" spans="1:19">
      <c r="F95" s="1503"/>
      <c r="G95" s="1504"/>
      <c r="H95" s="1270" t="s">
        <v>12025</v>
      </c>
      <c r="I95" s="1271">
        <v>1</v>
      </c>
    </row>
    <row r="96" spans="1:19">
      <c r="F96" s="1504"/>
      <c r="G96" s="1505" t="s">
        <v>12026</v>
      </c>
      <c r="H96" s="1506"/>
      <c r="I96" s="1271">
        <v>0.5</v>
      </c>
    </row>
    <row r="97" spans="1:17">
      <c r="F97" s="1502" t="s">
        <v>12027</v>
      </c>
      <c r="G97" s="1502" t="s">
        <v>12010</v>
      </c>
      <c r="H97" s="1270" t="s">
        <v>12011</v>
      </c>
      <c r="I97" s="1271">
        <v>1.5</v>
      </c>
    </row>
    <row r="98" spans="1:17">
      <c r="F98" s="1503"/>
      <c r="G98" s="1504"/>
      <c r="H98" s="1270" t="s">
        <v>12025</v>
      </c>
      <c r="I98" s="1271">
        <v>1</v>
      </c>
    </row>
    <row r="99" spans="1:17">
      <c r="A99" s="913"/>
      <c r="B99" s="913"/>
      <c r="C99" s="913"/>
      <c r="D99" s="913"/>
      <c r="E99" s="913"/>
      <c r="F99" s="1504"/>
      <c r="G99" s="1505" t="s">
        <v>12026</v>
      </c>
      <c r="H99" s="1506"/>
      <c r="I99" s="1271">
        <v>0.5</v>
      </c>
      <c r="J99" s="913"/>
      <c r="K99" s="913"/>
      <c r="L99" s="913"/>
      <c r="M99" s="913"/>
      <c r="N99" s="913"/>
      <c r="O99" s="913"/>
      <c r="P99" s="913"/>
      <c r="Q99" s="913"/>
    </row>
  </sheetData>
  <autoFilter ref="A2:D90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34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07" t="s">
        <v>4559</v>
      </c>
      <c r="B2" s="1507"/>
      <c r="C2" s="1507"/>
      <c r="D2" s="1507"/>
      <c r="E2" s="1507"/>
      <c r="F2" s="1507"/>
      <c r="G2" s="1507"/>
      <c r="I2" s="1507" t="s">
        <v>4560</v>
      </c>
      <c r="J2" s="1507"/>
      <c r="K2" s="1507"/>
      <c r="L2" s="1507"/>
      <c r="M2" s="1507"/>
      <c r="N2" s="1507"/>
      <c r="O2" s="1298"/>
      <c r="P2" s="1298"/>
      <c r="R2" s="1507" t="s">
        <v>2659</v>
      </c>
      <c r="S2" s="1507"/>
      <c r="T2" s="1507"/>
      <c r="V2" s="1507" t="s">
        <v>4561</v>
      </c>
      <c r="W2" s="1507"/>
      <c r="X2" s="1507"/>
      <c r="Y2" s="1507"/>
      <c r="AA2" s="1298" t="s">
        <v>2660</v>
      </c>
      <c r="AC2" s="1507" t="s">
        <v>4562</v>
      </c>
      <c r="AD2" s="1507"/>
      <c r="AE2" s="1507"/>
      <c r="AF2" s="1507"/>
      <c r="AH2" s="1507" t="s">
        <v>4563</v>
      </c>
      <c r="AI2" s="1507"/>
      <c r="AJ2" s="1507"/>
      <c r="AK2" s="1507"/>
      <c r="AL2" s="1507"/>
      <c r="AN2" s="1507" t="s">
        <v>1810</v>
      </c>
      <c r="AO2" s="1507"/>
      <c r="AP2" s="1507"/>
      <c r="AR2" s="1507" t="s">
        <v>1787</v>
      </c>
      <c r="AS2" s="1507"/>
      <c r="AT2" s="1507"/>
      <c r="AV2" s="1507" t="s">
        <v>4564</v>
      </c>
      <c r="AW2" s="1507"/>
      <c r="AX2" s="1507"/>
    </row>
    <row r="3" spans="1:50" s="1" customFormat="1">
      <c r="A3" s="1298" t="s">
        <v>2843</v>
      </c>
      <c r="B3" s="5" t="s">
        <v>4565</v>
      </c>
      <c r="C3" s="1298" t="s">
        <v>4566</v>
      </c>
      <c r="D3" s="6" t="s">
        <v>4567</v>
      </c>
      <c r="E3" s="6" t="s">
        <v>2775</v>
      </c>
      <c r="F3" s="6" t="s">
        <v>4568</v>
      </c>
      <c r="G3" s="163" t="s">
        <v>4569</v>
      </c>
      <c r="I3" s="1298" t="s">
        <v>4570</v>
      </c>
      <c r="J3" s="1298" t="s">
        <v>4571</v>
      </c>
      <c r="K3" s="7" t="s">
        <v>2775</v>
      </c>
      <c r="L3" s="1298" t="s">
        <v>4566</v>
      </c>
      <c r="M3" s="1298" t="s">
        <v>2775</v>
      </c>
      <c r="N3" s="1298" t="s">
        <v>4568</v>
      </c>
      <c r="O3" s="1298" t="s">
        <v>4568</v>
      </c>
      <c r="P3" s="1298" t="s">
        <v>4568</v>
      </c>
      <c r="R3" s="7" t="s">
        <v>2775</v>
      </c>
      <c r="S3" s="1298" t="s">
        <v>4566</v>
      </c>
      <c r="T3" s="1298" t="s">
        <v>2775</v>
      </c>
      <c r="V3" s="1298" t="s">
        <v>4570</v>
      </c>
      <c r="W3" s="7" t="s">
        <v>2775</v>
      </c>
      <c r="X3" s="1298" t="s">
        <v>4566</v>
      </c>
      <c r="Y3" s="1298" t="s">
        <v>2775</v>
      </c>
      <c r="AA3" s="1298" t="s">
        <v>2775</v>
      </c>
      <c r="AC3" s="1298" t="s">
        <v>4570</v>
      </c>
      <c r="AD3" s="7" t="s">
        <v>2775</v>
      </c>
      <c r="AE3" s="1298" t="s">
        <v>4566</v>
      </c>
      <c r="AF3" s="1298" t="s">
        <v>2775</v>
      </c>
      <c r="AH3" s="1298" t="s">
        <v>4570</v>
      </c>
      <c r="AI3" s="7" t="s">
        <v>2775</v>
      </c>
      <c r="AJ3" s="1298" t="s">
        <v>4566</v>
      </c>
      <c r="AK3" s="1298" t="s">
        <v>4572</v>
      </c>
      <c r="AL3" s="1298" t="s">
        <v>4573</v>
      </c>
      <c r="AN3" s="7" t="s">
        <v>4573</v>
      </c>
      <c r="AO3" s="1298" t="s">
        <v>4574</v>
      </c>
      <c r="AP3" s="1298" t="s">
        <v>4573</v>
      </c>
      <c r="AR3" s="7" t="s">
        <v>4573</v>
      </c>
      <c r="AS3" s="1298" t="s">
        <v>4574</v>
      </c>
      <c r="AT3" s="1298" t="s">
        <v>4573</v>
      </c>
      <c r="AV3" s="7" t="s">
        <v>4573</v>
      </c>
      <c r="AW3" s="1298" t="s">
        <v>4574</v>
      </c>
      <c r="AX3" s="1298" t="s">
        <v>4573</v>
      </c>
    </row>
    <row r="4" spans="1:50">
      <c r="A4" s="600" t="s">
        <v>884</v>
      </c>
      <c r="B4" s="601"/>
      <c r="C4" s="602" t="s">
        <v>885</v>
      </c>
      <c r="D4" s="603">
        <f>B4</f>
        <v>0</v>
      </c>
      <c r="E4" s="603">
        <f t="shared" ref="E4:E49" si="0">B4</f>
        <v>0</v>
      </c>
      <c r="F4" s="603" t="s">
        <v>1365</v>
      </c>
      <c r="G4" s="604" t="s">
        <v>560</v>
      </c>
      <c r="I4" s="8" t="s">
        <v>550</v>
      </c>
      <c r="J4" s="9" t="s">
        <v>551</v>
      </c>
      <c r="K4" s="10" t="s">
        <v>552</v>
      </c>
      <c r="L4" s="9" t="s">
        <v>1313</v>
      </c>
      <c r="M4" s="8" t="str">
        <f>K4</f>
        <v>BA</v>
      </c>
      <c r="N4" s="8" t="s">
        <v>2776</v>
      </c>
      <c r="P4" s="8" t="s">
        <v>1558</v>
      </c>
      <c r="R4" s="10" t="s">
        <v>553</v>
      </c>
      <c r="S4" s="8">
        <v>2009</v>
      </c>
      <c r="T4" s="8" t="str">
        <f>R4</f>
        <v>A</v>
      </c>
      <c r="V4" s="8">
        <v>0</v>
      </c>
      <c r="W4" s="11" t="s">
        <v>2777</v>
      </c>
      <c r="X4" s="8" t="s">
        <v>4575</v>
      </c>
      <c r="Y4" s="8" t="str">
        <f>W4</f>
        <v>0</v>
      </c>
      <c r="AA4" s="8" t="s">
        <v>554</v>
      </c>
      <c r="AC4" s="8" t="s">
        <v>555</v>
      </c>
      <c r="AD4" s="10" t="s">
        <v>556</v>
      </c>
      <c r="AE4" s="9" t="s">
        <v>557</v>
      </c>
      <c r="AF4" s="8" t="str">
        <f>AD4</f>
        <v>BK</v>
      </c>
      <c r="AH4" s="8" t="s">
        <v>553</v>
      </c>
      <c r="AI4" s="10" t="s">
        <v>558</v>
      </c>
      <c r="AJ4" s="9" t="s">
        <v>559</v>
      </c>
      <c r="AK4" s="8">
        <v>1</v>
      </c>
      <c r="AL4" s="8" t="str">
        <f>AI4</f>
        <v>FRE</v>
      </c>
      <c r="AN4" s="10" t="s">
        <v>560</v>
      </c>
      <c r="AO4" s="8" t="s">
        <v>561</v>
      </c>
      <c r="AP4" s="8" t="str">
        <f>AN4</f>
        <v>B</v>
      </c>
      <c r="AR4" s="10" t="s">
        <v>562</v>
      </c>
      <c r="AS4" s="8" t="s">
        <v>563</v>
      </c>
      <c r="AT4" s="8" t="str">
        <f t="shared" ref="AT4:AT9" si="1">AR4</f>
        <v>M</v>
      </c>
      <c r="AV4" s="870" t="s">
        <v>564</v>
      </c>
      <c r="AW4" s="871" t="s">
        <v>565</v>
      </c>
      <c r="AX4" s="871" t="str">
        <f t="shared" ref="AX4:AX22" si="2">AV4</f>
        <v>CN</v>
      </c>
    </row>
    <row r="5" spans="1:50">
      <c r="A5" s="600" t="s">
        <v>866</v>
      </c>
      <c r="B5" s="601"/>
      <c r="C5" s="602" t="s">
        <v>867</v>
      </c>
      <c r="D5" s="603">
        <f>B5</f>
        <v>0</v>
      </c>
      <c r="E5" s="603">
        <f t="shared" si="0"/>
        <v>0</v>
      </c>
      <c r="F5" s="603" t="s">
        <v>1365</v>
      </c>
      <c r="G5" s="604" t="s">
        <v>560</v>
      </c>
      <c r="I5" s="8" t="s">
        <v>569</v>
      </c>
      <c r="J5" s="9" t="s">
        <v>570</v>
      </c>
      <c r="K5" s="10" t="s">
        <v>552</v>
      </c>
      <c r="L5" s="9" t="s">
        <v>1313</v>
      </c>
      <c r="M5" s="8" t="str">
        <f t="shared" ref="M5:M50" si="3">K5</f>
        <v>BA</v>
      </c>
      <c r="N5" s="8" t="s">
        <v>2776</v>
      </c>
      <c r="P5" s="8" t="s">
        <v>1558</v>
      </c>
      <c r="R5" s="10" t="s">
        <v>560</v>
      </c>
      <c r="S5" s="8">
        <v>2010</v>
      </c>
      <c r="T5" s="8" t="str">
        <f t="shared" ref="T5:T13" si="4">R5</f>
        <v>B</v>
      </c>
      <c r="V5" s="8">
        <v>1</v>
      </c>
      <c r="W5" s="10" t="s">
        <v>571</v>
      </c>
      <c r="X5" s="8" t="s">
        <v>2778</v>
      </c>
      <c r="Y5" s="8" t="str">
        <f t="shared" ref="Y5:Y13" si="5">W5</f>
        <v>0</v>
      </c>
      <c r="AA5" s="8" t="s">
        <v>572</v>
      </c>
      <c r="AC5" s="8" t="s">
        <v>573</v>
      </c>
      <c r="AD5" s="10"/>
      <c r="AE5" s="9" t="s">
        <v>574</v>
      </c>
      <c r="AF5" s="8">
        <f t="shared" ref="AF5:AF68" si="6">AD5</f>
        <v>0</v>
      </c>
      <c r="AH5" s="204"/>
      <c r="AI5" s="1223" t="s">
        <v>2661</v>
      </c>
      <c r="AJ5" s="205" t="s">
        <v>2661</v>
      </c>
      <c r="AK5" s="204">
        <v>1</v>
      </c>
      <c r="AL5" s="204" t="s">
        <v>2661</v>
      </c>
      <c r="AN5" s="10" t="s">
        <v>578</v>
      </c>
      <c r="AO5" s="8" t="s">
        <v>579</v>
      </c>
      <c r="AP5" s="8" t="str">
        <f>AN5</f>
        <v>C</v>
      </c>
      <c r="AR5" s="10" t="s">
        <v>580</v>
      </c>
      <c r="AS5" s="8" t="s">
        <v>581</v>
      </c>
      <c r="AT5" s="8" t="str">
        <f t="shared" si="1"/>
        <v>W</v>
      </c>
      <c r="AV5" s="870" t="s">
        <v>582</v>
      </c>
      <c r="AW5" s="871" t="s">
        <v>583</v>
      </c>
      <c r="AX5" s="871" t="str">
        <f t="shared" si="2"/>
        <v>JP</v>
      </c>
    </row>
    <row r="6" spans="1:50" ht="14.25" thickBot="1">
      <c r="A6" s="600" t="s">
        <v>782</v>
      </c>
      <c r="B6" s="601"/>
      <c r="C6" s="602" t="s">
        <v>878</v>
      </c>
      <c r="D6" s="603">
        <f>B6</f>
        <v>0</v>
      </c>
      <c r="E6" s="603">
        <f t="shared" si="0"/>
        <v>0</v>
      </c>
      <c r="F6" s="603" t="s">
        <v>1365</v>
      </c>
      <c r="G6" s="604" t="s">
        <v>560</v>
      </c>
      <c r="I6" s="8" t="s">
        <v>587</v>
      </c>
      <c r="J6" s="9" t="s">
        <v>588</v>
      </c>
      <c r="K6" s="10" t="s">
        <v>589</v>
      </c>
      <c r="L6" s="9" t="s">
        <v>1314</v>
      </c>
      <c r="M6" s="8" t="str">
        <f t="shared" si="3"/>
        <v>FL</v>
      </c>
      <c r="N6" s="8" t="s">
        <v>2776</v>
      </c>
      <c r="P6" s="8" t="s">
        <v>1558</v>
      </c>
      <c r="R6" s="10" t="s">
        <v>578</v>
      </c>
      <c r="S6" s="8">
        <v>2011</v>
      </c>
      <c r="T6" s="8" t="str">
        <f t="shared" si="4"/>
        <v>C</v>
      </c>
      <c r="V6" s="8">
        <v>2</v>
      </c>
      <c r="W6" s="10" t="s">
        <v>571</v>
      </c>
      <c r="X6" s="8" t="s">
        <v>2778</v>
      </c>
      <c r="Y6" s="8" t="str">
        <f t="shared" si="5"/>
        <v>0</v>
      </c>
      <c r="AA6" s="8" t="s">
        <v>590</v>
      </c>
      <c r="AC6" s="8" t="s">
        <v>591</v>
      </c>
      <c r="AD6" s="10"/>
      <c r="AE6" s="9" t="s">
        <v>592</v>
      </c>
      <c r="AF6" s="8">
        <f t="shared" si="6"/>
        <v>0</v>
      </c>
      <c r="AH6" s="8" t="s">
        <v>575</v>
      </c>
      <c r="AI6" s="10" t="s">
        <v>576</v>
      </c>
      <c r="AJ6" s="9" t="s">
        <v>577</v>
      </c>
      <c r="AK6" s="8">
        <v>1</v>
      </c>
      <c r="AL6" s="8" t="str">
        <f t="shared" ref="AL6:AL13" si="7">AI6</f>
        <v>OXS</v>
      </c>
      <c r="AN6" s="12" t="s">
        <v>562</v>
      </c>
      <c r="AO6" s="8" t="s">
        <v>595</v>
      </c>
      <c r="AP6" s="8" t="str">
        <f>AN6</f>
        <v>M</v>
      </c>
      <c r="AR6" s="10" t="s">
        <v>596</v>
      </c>
      <c r="AS6" s="8" t="s">
        <v>597</v>
      </c>
      <c r="AT6" s="8" t="str">
        <f t="shared" si="1"/>
        <v>U</v>
      </c>
      <c r="AV6" s="870" t="s">
        <v>598</v>
      </c>
      <c r="AW6" s="871" t="s">
        <v>599</v>
      </c>
      <c r="AX6" s="871" t="str">
        <f t="shared" si="2"/>
        <v>KR</v>
      </c>
    </row>
    <row r="7" spans="1:50" ht="14.25" thickBot="1">
      <c r="A7" s="600" t="s">
        <v>861</v>
      </c>
      <c r="B7" s="601"/>
      <c r="C7" s="602" t="s">
        <v>862</v>
      </c>
      <c r="D7" s="603">
        <f>B7</f>
        <v>0</v>
      </c>
      <c r="E7" s="603">
        <f t="shared" si="0"/>
        <v>0</v>
      </c>
      <c r="F7" s="603" t="s">
        <v>1365</v>
      </c>
      <c r="G7" s="604" t="s">
        <v>560</v>
      </c>
      <c r="I7" s="8" t="s">
        <v>603</v>
      </c>
      <c r="J7" s="9" t="s">
        <v>604</v>
      </c>
      <c r="K7" s="10" t="s">
        <v>589</v>
      </c>
      <c r="L7" s="9" t="s">
        <v>1314</v>
      </c>
      <c r="M7" s="8" t="str">
        <f t="shared" si="3"/>
        <v>FL</v>
      </c>
      <c r="N7" s="8" t="s">
        <v>2776</v>
      </c>
      <c r="P7" s="8" t="s">
        <v>1558</v>
      </c>
      <c r="R7" s="10" t="s">
        <v>605</v>
      </c>
      <c r="S7" s="8">
        <v>2012</v>
      </c>
      <c r="T7" s="8" t="str">
        <f t="shared" si="4"/>
        <v>D</v>
      </c>
      <c r="V7" s="8">
        <v>3</v>
      </c>
      <c r="W7" s="10" t="s">
        <v>571</v>
      </c>
      <c r="X7" s="8" t="s">
        <v>2778</v>
      </c>
      <c r="Y7" s="8" t="str">
        <f t="shared" si="5"/>
        <v>0</v>
      </c>
      <c r="AA7" s="8" t="s">
        <v>606</v>
      </c>
      <c r="AC7" s="8" t="s">
        <v>607</v>
      </c>
      <c r="AD7" s="10"/>
      <c r="AE7" s="9" t="s">
        <v>608</v>
      </c>
      <c r="AF7" s="8">
        <f t="shared" si="6"/>
        <v>0</v>
      </c>
      <c r="AI7" s="10" t="s">
        <v>593</v>
      </c>
      <c r="AJ7" s="9" t="s">
        <v>594</v>
      </c>
      <c r="AK7" s="8">
        <v>1</v>
      </c>
      <c r="AL7" s="8" t="str">
        <f t="shared" si="7"/>
        <v>OSS</v>
      </c>
      <c r="AR7" s="10" t="s">
        <v>610</v>
      </c>
      <c r="AS7" s="8" t="s">
        <v>611</v>
      </c>
      <c r="AT7" s="8" t="str">
        <f t="shared" si="1"/>
        <v>K</v>
      </c>
      <c r="AV7" s="872" t="s">
        <v>612</v>
      </c>
      <c r="AW7" s="871" t="s">
        <v>613</v>
      </c>
      <c r="AX7" s="871" t="str">
        <f t="shared" si="2"/>
        <v>US</v>
      </c>
    </row>
    <row r="8" spans="1:50">
      <c r="A8" s="600" t="s">
        <v>872</v>
      </c>
      <c r="B8" s="601"/>
      <c r="C8" s="602" t="s">
        <v>873</v>
      </c>
      <c r="D8" s="603">
        <f>B8</f>
        <v>0</v>
      </c>
      <c r="E8" s="603">
        <f t="shared" si="0"/>
        <v>0</v>
      </c>
      <c r="F8" s="603" t="s">
        <v>1365</v>
      </c>
      <c r="G8" s="604" t="s">
        <v>560</v>
      </c>
      <c r="I8" s="8" t="s">
        <v>617</v>
      </c>
      <c r="J8" s="9" t="s">
        <v>618</v>
      </c>
      <c r="K8" s="10" t="s">
        <v>619</v>
      </c>
      <c r="L8" s="9" t="s">
        <v>1315</v>
      </c>
      <c r="M8" s="8" t="str">
        <f t="shared" si="3"/>
        <v>FI</v>
      </c>
      <c r="N8" s="8" t="s">
        <v>2776</v>
      </c>
      <c r="P8" s="8" t="s">
        <v>1558</v>
      </c>
      <c r="R8" s="10" t="s">
        <v>620</v>
      </c>
      <c r="S8" s="8">
        <v>2013</v>
      </c>
      <c r="T8" s="8" t="str">
        <f t="shared" si="4"/>
        <v>E</v>
      </c>
      <c r="V8" s="8">
        <v>4</v>
      </c>
      <c r="W8" s="10" t="s">
        <v>571</v>
      </c>
      <c r="X8" s="8" t="s">
        <v>2778</v>
      </c>
      <c r="Y8" s="8" t="str">
        <f t="shared" si="5"/>
        <v>0</v>
      </c>
      <c r="AA8" s="8" t="s">
        <v>621</v>
      </c>
      <c r="AC8" s="8" t="s">
        <v>622</v>
      </c>
      <c r="AD8" s="10"/>
      <c r="AE8" s="9" t="s">
        <v>623</v>
      </c>
      <c r="AF8" s="8">
        <f t="shared" si="6"/>
        <v>0</v>
      </c>
      <c r="AI8" s="10" t="s">
        <v>609</v>
      </c>
      <c r="AJ8" s="9" t="s">
        <v>562</v>
      </c>
      <c r="AK8" s="8">
        <v>1</v>
      </c>
      <c r="AL8" s="8" t="str">
        <f t="shared" si="7"/>
        <v>OMM</v>
      </c>
      <c r="AR8" s="10" t="s">
        <v>575</v>
      </c>
      <c r="AS8" s="8" t="s">
        <v>626</v>
      </c>
      <c r="AT8" s="8" t="str">
        <f t="shared" si="1"/>
        <v>N</v>
      </c>
      <c r="AV8" s="871" t="s">
        <v>2779</v>
      </c>
      <c r="AW8" s="871" t="s">
        <v>2780</v>
      </c>
      <c r="AX8" s="871" t="str">
        <f t="shared" si="2"/>
        <v>IN</v>
      </c>
    </row>
    <row r="9" spans="1:50" ht="14.25" thickBot="1">
      <c r="A9" s="600" t="s">
        <v>917</v>
      </c>
      <c r="B9" s="601" t="s">
        <v>918</v>
      </c>
      <c r="C9" s="602" t="s">
        <v>919</v>
      </c>
      <c r="D9" s="603" t="s">
        <v>2844</v>
      </c>
      <c r="E9" s="603" t="str">
        <f t="shared" si="0"/>
        <v>KDO</v>
      </c>
      <c r="F9" s="603" t="s">
        <v>1365</v>
      </c>
      <c r="G9" s="604" t="s">
        <v>560</v>
      </c>
      <c r="I9" s="8" t="s">
        <v>630</v>
      </c>
      <c r="J9" s="9" t="s">
        <v>631</v>
      </c>
      <c r="K9" s="10" t="s">
        <v>619</v>
      </c>
      <c r="L9" s="9" t="s">
        <v>1315</v>
      </c>
      <c r="M9" s="8" t="str">
        <f t="shared" si="3"/>
        <v>FI</v>
      </c>
      <c r="N9" s="8" t="s">
        <v>2776</v>
      </c>
      <c r="P9" s="8" t="s">
        <v>1558</v>
      </c>
      <c r="R9" s="10" t="s">
        <v>632</v>
      </c>
      <c r="S9" s="8">
        <v>2014</v>
      </c>
      <c r="T9" s="8" t="str">
        <f t="shared" si="4"/>
        <v>F</v>
      </c>
      <c r="V9" s="8">
        <v>5</v>
      </c>
      <c r="W9" s="11" t="s">
        <v>4576</v>
      </c>
      <c r="X9" s="8" t="s">
        <v>1541</v>
      </c>
      <c r="Y9" s="8" t="str">
        <f t="shared" si="5"/>
        <v>3</v>
      </c>
      <c r="AA9" s="8" t="s">
        <v>633</v>
      </c>
      <c r="AC9" s="8" t="s">
        <v>634</v>
      </c>
      <c r="AD9" s="10"/>
      <c r="AE9" s="9" t="s">
        <v>635</v>
      </c>
      <c r="AF9" s="8">
        <f t="shared" si="6"/>
        <v>0</v>
      </c>
      <c r="AI9" s="10" t="s">
        <v>624</v>
      </c>
      <c r="AJ9" s="9" t="s">
        <v>625</v>
      </c>
      <c r="AK9" s="8">
        <v>1</v>
      </c>
      <c r="AL9" s="8" t="str">
        <f t="shared" si="7"/>
        <v>OLL</v>
      </c>
      <c r="AR9" s="12" t="s">
        <v>553</v>
      </c>
      <c r="AS9" s="8" t="s">
        <v>638</v>
      </c>
      <c r="AT9" s="8" t="str">
        <f t="shared" si="1"/>
        <v>A</v>
      </c>
      <c r="AV9" s="871" t="s">
        <v>2781</v>
      </c>
      <c r="AW9" s="871" t="s">
        <v>4577</v>
      </c>
      <c r="AX9" s="871" t="str">
        <f t="shared" si="2"/>
        <v>BG</v>
      </c>
    </row>
    <row r="10" spans="1:50">
      <c r="A10" s="600" t="s">
        <v>603</v>
      </c>
      <c r="B10" s="601" t="s">
        <v>896</v>
      </c>
      <c r="C10" s="602" t="s">
        <v>897</v>
      </c>
      <c r="D10" s="603" t="str">
        <f>B10</f>
        <v>ZCD</v>
      </c>
      <c r="E10" s="603" t="str">
        <f t="shared" si="0"/>
        <v>ZCD</v>
      </c>
      <c r="F10" s="603" t="s">
        <v>1365</v>
      </c>
      <c r="G10" s="604" t="s">
        <v>560</v>
      </c>
      <c r="I10" s="8" t="s">
        <v>642</v>
      </c>
      <c r="J10" s="9" t="s">
        <v>643</v>
      </c>
      <c r="K10" s="10" t="s">
        <v>619</v>
      </c>
      <c r="L10" s="9" t="s">
        <v>1315</v>
      </c>
      <c r="M10" s="8" t="str">
        <f t="shared" si="3"/>
        <v>FI</v>
      </c>
      <c r="N10" s="8" t="s">
        <v>2776</v>
      </c>
      <c r="P10" s="8" t="s">
        <v>1558</v>
      </c>
      <c r="R10" s="10" t="s">
        <v>644</v>
      </c>
      <c r="S10" s="8">
        <v>2015</v>
      </c>
      <c r="T10" s="8" t="str">
        <f t="shared" si="4"/>
        <v>G</v>
      </c>
      <c r="V10" s="8">
        <v>6</v>
      </c>
      <c r="W10" s="10" t="s">
        <v>645</v>
      </c>
      <c r="X10" s="8" t="s">
        <v>1541</v>
      </c>
      <c r="Y10" s="8" t="str">
        <f t="shared" si="5"/>
        <v>3</v>
      </c>
      <c r="AA10" s="8" t="s">
        <v>646</v>
      </c>
      <c r="AC10" s="8" t="s">
        <v>647</v>
      </c>
      <c r="AD10" s="10"/>
      <c r="AE10" s="9" t="s">
        <v>648</v>
      </c>
      <c r="AF10" s="8">
        <f t="shared" si="6"/>
        <v>0</v>
      </c>
      <c r="AI10" s="10" t="s">
        <v>636</v>
      </c>
      <c r="AJ10" s="9" t="s">
        <v>637</v>
      </c>
      <c r="AK10" s="8">
        <v>1</v>
      </c>
      <c r="AL10" s="8" t="str">
        <f t="shared" si="7"/>
        <v>OXL</v>
      </c>
      <c r="AV10" s="871" t="s">
        <v>2782</v>
      </c>
      <c r="AW10" s="871" t="s">
        <v>4578</v>
      </c>
      <c r="AX10" s="871" t="str">
        <f t="shared" si="2"/>
        <v>DE</v>
      </c>
    </row>
    <row r="11" spans="1:50">
      <c r="A11" s="600" t="s">
        <v>550</v>
      </c>
      <c r="B11" s="601" t="s">
        <v>890</v>
      </c>
      <c r="C11" s="602" t="s">
        <v>891</v>
      </c>
      <c r="D11" s="603" t="str">
        <f>B11</f>
        <v>ZCA</v>
      </c>
      <c r="E11" s="603" t="str">
        <f t="shared" si="0"/>
        <v>ZCA</v>
      </c>
      <c r="F11" s="603" t="s">
        <v>1365</v>
      </c>
      <c r="G11" s="604" t="s">
        <v>560</v>
      </c>
      <c r="I11" s="8" t="s">
        <v>655</v>
      </c>
      <c r="J11" s="9" t="s">
        <v>656</v>
      </c>
      <c r="K11" s="10" t="s">
        <v>657</v>
      </c>
      <c r="L11" s="9" t="s">
        <v>1316</v>
      </c>
      <c r="M11" s="8" t="str">
        <f t="shared" si="3"/>
        <v>WC</v>
      </c>
      <c r="N11" s="8" t="s">
        <v>2776</v>
      </c>
      <c r="P11" s="8" t="s">
        <v>1558</v>
      </c>
      <c r="R11" s="10" t="s">
        <v>658</v>
      </c>
      <c r="S11" s="8">
        <v>2016</v>
      </c>
      <c r="T11" s="8" t="str">
        <f t="shared" si="4"/>
        <v>H</v>
      </c>
      <c r="V11" s="8">
        <v>7</v>
      </c>
      <c r="W11" s="10" t="s">
        <v>645</v>
      </c>
      <c r="X11" s="8" t="s">
        <v>1541</v>
      </c>
      <c r="Y11" s="8" t="str">
        <f t="shared" si="5"/>
        <v>3</v>
      </c>
      <c r="AA11" s="8" t="s">
        <v>659</v>
      </c>
      <c r="AC11" s="8" t="s">
        <v>660</v>
      </c>
      <c r="AD11" s="10"/>
      <c r="AE11" s="9" t="s">
        <v>661</v>
      </c>
      <c r="AF11" s="8">
        <f t="shared" si="6"/>
        <v>0</v>
      </c>
      <c r="AH11" s="8" t="s">
        <v>649</v>
      </c>
      <c r="AI11" s="10" t="s">
        <v>650</v>
      </c>
      <c r="AJ11" s="9" t="s">
        <v>651</v>
      </c>
      <c r="AK11" s="8">
        <v>1</v>
      </c>
      <c r="AL11" s="8" t="str">
        <f t="shared" si="7"/>
        <v>OSM</v>
      </c>
      <c r="AV11" s="871" t="s">
        <v>4579</v>
      </c>
      <c r="AW11" s="871" t="s">
        <v>4580</v>
      </c>
      <c r="AX11" s="871" t="str">
        <f t="shared" si="2"/>
        <v>AT</v>
      </c>
    </row>
    <row r="12" spans="1:50">
      <c r="A12" s="600" t="s">
        <v>738</v>
      </c>
      <c r="B12" s="601" t="s">
        <v>950</v>
      </c>
      <c r="C12" s="602" t="s">
        <v>951</v>
      </c>
      <c r="D12" s="603" t="s">
        <v>4581</v>
      </c>
      <c r="E12" s="603" t="str">
        <f t="shared" si="0"/>
        <v>KHA</v>
      </c>
      <c r="F12" s="603" t="s">
        <v>1365</v>
      </c>
      <c r="G12" s="604" t="s">
        <v>560</v>
      </c>
      <c r="I12" s="8" t="s">
        <v>668</v>
      </c>
      <c r="J12" s="9" t="s">
        <v>669</v>
      </c>
      <c r="K12" s="10" t="s">
        <v>670</v>
      </c>
      <c r="L12" s="9" t="s">
        <v>669</v>
      </c>
      <c r="M12" s="8" t="str">
        <f t="shared" si="3"/>
        <v>TR</v>
      </c>
      <c r="N12" s="8" t="s">
        <v>4582</v>
      </c>
      <c r="P12" s="8" t="s">
        <v>4583</v>
      </c>
      <c r="R12" s="10" t="s">
        <v>671</v>
      </c>
      <c r="S12" s="8">
        <v>2017</v>
      </c>
      <c r="T12" s="8" t="str">
        <f t="shared" si="4"/>
        <v>I</v>
      </c>
      <c r="V12" s="8">
        <v>8</v>
      </c>
      <c r="W12" s="10" t="s">
        <v>645</v>
      </c>
      <c r="X12" s="8" t="s">
        <v>4584</v>
      </c>
      <c r="Y12" s="8" t="str">
        <f t="shared" si="5"/>
        <v>3</v>
      </c>
      <c r="AA12" s="8" t="s">
        <v>672</v>
      </c>
      <c r="AC12" s="8" t="s">
        <v>673</v>
      </c>
      <c r="AD12" s="10"/>
      <c r="AE12" s="9" t="s">
        <v>674</v>
      </c>
      <c r="AF12" s="8">
        <f t="shared" si="6"/>
        <v>0</v>
      </c>
      <c r="AH12" s="8" t="s">
        <v>662</v>
      </c>
      <c r="AI12" s="10" t="s">
        <v>663</v>
      </c>
      <c r="AJ12" s="9" t="s">
        <v>664</v>
      </c>
      <c r="AK12" s="8">
        <v>1</v>
      </c>
      <c r="AL12" s="8" t="str">
        <f t="shared" si="7"/>
        <v>OML</v>
      </c>
      <c r="AV12" s="871" t="s">
        <v>4585</v>
      </c>
      <c r="AW12" s="871" t="s">
        <v>4586</v>
      </c>
      <c r="AX12" s="871" t="str">
        <f t="shared" si="2"/>
        <v>BE</v>
      </c>
    </row>
    <row r="13" spans="1:50" ht="14.25" thickBot="1">
      <c r="A13" s="600" t="s">
        <v>903</v>
      </c>
      <c r="B13" s="601" t="s">
        <v>904</v>
      </c>
      <c r="C13" s="602" t="s">
        <v>905</v>
      </c>
      <c r="D13" s="603" t="s">
        <v>4581</v>
      </c>
      <c r="E13" s="603" t="str">
        <f t="shared" si="0"/>
        <v>KKI</v>
      </c>
      <c r="F13" s="603" t="s">
        <v>1365</v>
      </c>
      <c r="G13" s="604" t="s">
        <v>560</v>
      </c>
      <c r="I13" s="8" t="s">
        <v>681</v>
      </c>
      <c r="J13" s="9" t="s">
        <v>682</v>
      </c>
      <c r="K13" s="10" t="s">
        <v>670</v>
      </c>
      <c r="L13" s="9" t="s">
        <v>669</v>
      </c>
      <c r="M13" s="8" t="str">
        <f t="shared" si="3"/>
        <v>TR</v>
      </c>
      <c r="N13" s="8" t="s">
        <v>4582</v>
      </c>
      <c r="P13" s="8" t="s">
        <v>4583</v>
      </c>
      <c r="R13" s="12" t="s">
        <v>683</v>
      </c>
      <c r="S13" s="8">
        <v>2018</v>
      </c>
      <c r="T13" s="8" t="str">
        <f t="shared" si="4"/>
        <v>J</v>
      </c>
      <c r="V13" s="8">
        <v>9</v>
      </c>
      <c r="W13" s="12" t="s">
        <v>645</v>
      </c>
      <c r="X13" s="8" t="s">
        <v>4584</v>
      </c>
      <c r="Y13" s="8" t="str">
        <f t="shared" si="5"/>
        <v>3</v>
      </c>
      <c r="AA13" s="8" t="s">
        <v>684</v>
      </c>
      <c r="AC13" s="8" t="s">
        <v>685</v>
      </c>
      <c r="AD13" s="10" t="s">
        <v>686</v>
      </c>
      <c r="AE13" s="9" t="s">
        <v>687</v>
      </c>
      <c r="AF13" s="8" t="str">
        <f t="shared" si="6"/>
        <v>BU</v>
      </c>
      <c r="AH13" s="8" t="s">
        <v>675</v>
      </c>
      <c r="AI13" s="10" t="s">
        <v>676</v>
      </c>
      <c r="AJ13" s="9" t="s">
        <v>677</v>
      </c>
      <c r="AK13" s="8">
        <v>1</v>
      </c>
      <c r="AL13" s="8" t="str">
        <f t="shared" si="7"/>
        <v>LXL</v>
      </c>
      <c r="AV13" s="871" t="s">
        <v>4587</v>
      </c>
      <c r="AW13" s="871" t="s">
        <v>4588</v>
      </c>
      <c r="AX13" s="871" t="str">
        <f t="shared" si="2"/>
        <v>CH</v>
      </c>
    </row>
    <row r="14" spans="1:50">
      <c r="A14" s="600" t="s">
        <v>943</v>
      </c>
      <c r="B14" s="601" t="s">
        <v>944</v>
      </c>
      <c r="C14" s="602" t="s">
        <v>945</v>
      </c>
      <c r="D14" s="603" t="s">
        <v>4581</v>
      </c>
      <c r="E14" s="603" t="str">
        <f t="shared" si="0"/>
        <v>KLG</v>
      </c>
      <c r="F14" s="603" t="s">
        <v>1365</v>
      </c>
      <c r="G14" s="604" t="s">
        <v>560</v>
      </c>
      <c r="I14" s="8" t="s">
        <v>691</v>
      </c>
      <c r="J14" s="9" t="s">
        <v>692</v>
      </c>
      <c r="K14" s="10" t="s">
        <v>670</v>
      </c>
      <c r="L14" s="9" t="s">
        <v>669</v>
      </c>
      <c r="M14" s="8" t="str">
        <f t="shared" si="3"/>
        <v>TR</v>
      </c>
      <c r="N14" s="8" t="s">
        <v>4582</v>
      </c>
      <c r="P14" s="8" t="s">
        <v>4583</v>
      </c>
      <c r="AC14" s="8" t="s">
        <v>552</v>
      </c>
      <c r="AD14" s="10"/>
      <c r="AE14" s="9" t="s">
        <v>693</v>
      </c>
      <c r="AF14" s="8">
        <f t="shared" si="6"/>
        <v>0</v>
      </c>
      <c r="AI14" s="10"/>
      <c r="AV14" s="871" t="s">
        <v>4589</v>
      </c>
      <c r="AW14" s="871" t="s">
        <v>4590</v>
      </c>
      <c r="AX14" s="871" t="str">
        <f t="shared" si="2"/>
        <v>ES</v>
      </c>
    </row>
    <row r="15" spans="1:50">
      <c r="A15" s="600" t="s">
        <v>924</v>
      </c>
      <c r="B15" s="601" t="s">
        <v>925</v>
      </c>
      <c r="C15" s="602" t="s">
        <v>926</v>
      </c>
      <c r="D15" s="603" t="s">
        <v>4591</v>
      </c>
      <c r="E15" s="603" t="str">
        <f t="shared" si="0"/>
        <v>KLO</v>
      </c>
      <c r="F15" s="603" t="s">
        <v>1365</v>
      </c>
      <c r="G15" s="604" t="s">
        <v>560</v>
      </c>
      <c r="I15" s="8" t="s">
        <v>698</v>
      </c>
      <c r="J15" s="9" t="s">
        <v>699</v>
      </c>
      <c r="K15" s="10" t="s">
        <v>670</v>
      </c>
      <c r="L15" s="9" t="s">
        <v>669</v>
      </c>
      <c r="M15" s="8" t="str">
        <f t="shared" si="3"/>
        <v>TR</v>
      </c>
      <c r="N15" s="8" t="s">
        <v>4592</v>
      </c>
      <c r="P15" s="8" t="s">
        <v>4593</v>
      </c>
      <c r="AC15" s="8" t="s">
        <v>700</v>
      </c>
      <c r="AD15" s="10"/>
      <c r="AE15" s="9" t="s">
        <v>701</v>
      </c>
      <c r="AF15" s="8">
        <f t="shared" si="6"/>
        <v>0</v>
      </c>
      <c r="AH15" s="8" t="s">
        <v>620</v>
      </c>
      <c r="AI15" s="10">
        <v>700</v>
      </c>
      <c r="AJ15" s="9" t="s">
        <v>694</v>
      </c>
      <c r="AK15" s="8" t="s">
        <v>4594</v>
      </c>
      <c r="AL15" s="8">
        <f>AI15</f>
        <v>700</v>
      </c>
      <c r="AV15" s="871" t="s">
        <v>4595</v>
      </c>
      <c r="AW15" s="871" t="s">
        <v>4596</v>
      </c>
      <c r="AX15" s="871" t="str">
        <f t="shared" si="2"/>
        <v>FR</v>
      </c>
    </row>
    <row r="16" spans="1:50">
      <c r="A16" s="600" t="s">
        <v>722</v>
      </c>
      <c r="B16" s="601" t="s">
        <v>723</v>
      </c>
      <c r="C16" s="602" t="s">
        <v>724</v>
      </c>
      <c r="D16" s="603" t="s">
        <v>4597</v>
      </c>
      <c r="E16" s="603" t="str">
        <f t="shared" si="0"/>
        <v>NAN</v>
      </c>
      <c r="F16" s="603" t="s">
        <v>1365</v>
      </c>
      <c r="G16" s="604" t="s">
        <v>560</v>
      </c>
      <c r="I16" s="8" t="s">
        <v>706</v>
      </c>
      <c r="J16" s="9" t="s">
        <v>707</v>
      </c>
      <c r="K16" s="10" t="s">
        <v>708</v>
      </c>
      <c r="L16" s="9" t="s">
        <v>707</v>
      </c>
      <c r="M16" s="8" t="str">
        <f t="shared" si="3"/>
        <v>UM</v>
      </c>
      <c r="N16" s="8" t="s">
        <v>4582</v>
      </c>
      <c r="P16" s="8" t="s">
        <v>4583</v>
      </c>
      <c r="AC16" s="8" t="s">
        <v>709</v>
      </c>
      <c r="AD16" s="10" t="s">
        <v>710</v>
      </c>
      <c r="AE16" s="9" t="s">
        <v>711</v>
      </c>
      <c r="AF16" s="8" t="str">
        <f t="shared" si="6"/>
        <v>BG</v>
      </c>
      <c r="AH16" s="8" t="s">
        <v>632</v>
      </c>
      <c r="AI16" s="10">
        <v>718</v>
      </c>
      <c r="AJ16" s="9" t="s">
        <v>702</v>
      </c>
      <c r="AK16" s="8" t="s">
        <v>4598</v>
      </c>
      <c r="AL16" s="8">
        <f t="shared" ref="AL16:AL23" si="8">AI16</f>
        <v>718</v>
      </c>
      <c r="AV16" s="871" t="s">
        <v>4599</v>
      </c>
      <c r="AW16" s="871" t="s">
        <v>4600</v>
      </c>
      <c r="AX16" s="871" t="str">
        <f t="shared" si="2"/>
        <v>GR</v>
      </c>
    </row>
    <row r="17" spans="1:50">
      <c r="A17" s="605" t="s">
        <v>776</v>
      </c>
      <c r="B17" s="606" t="s">
        <v>777</v>
      </c>
      <c r="C17" s="607" t="s">
        <v>778</v>
      </c>
      <c r="D17" s="608" t="s">
        <v>4597</v>
      </c>
      <c r="E17" s="608" t="str">
        <f t="shared" si="0"/>
        <v>NAS</v>
      </c>
      <c r="F17" s="608" t="s">
        <v>1365</v>
      </c>
      <c r="G17" s="609" t="s">
        <v>560</v>
      </c>
      <c r="I17" s="8" t="s">
        <v>716</v>
      </c>
      <c r="J17" s="9" t="s">
        <v>717</v>
      </c>
      <c r="K17" s="10" t="s">
        <v>718</v>
      </c>
      <c r="L17" s="9" t="s">
        <v>1317</v>
      </c>
      <c r="M17" s="8" t="str">
        <f t="shared" si="3"/>
        <v>PE</v>
      </c>
      <c r="N17" s="8" t="s">
        <v>4582</v>
      </c>
      <c r="P17" s="8" t="s">
        <v>4583</v>
      </c>
      <c r="AC17" s="8" t="s">
        <v>719</v>
      </c>
      <c r="AD17" s="10"/>
      <c r="AE17" s="9" t="s">
        <v>720</v>
      </c>
      <c r="AF17" s="8">
        <f t="shared" si="6"/>
        <v>0</v>
      </c>
      <c r="AH17" s="8" t="s">
        <v>644</v>
      </c>
      <c r="AI17" s="10">
        <v>714</v>
      </c>
      <c r="AJ17" s="9" t="s">
        <v>712</v>
      </c>
      <c r="AK17" s="8" t="s">
        <v>4598</v>
      </c>
      <c r="AL17" s="8">
        <f t="shared" si="8"/>
        <v>714</v>
      </c>
      <c r="AV17" s="871" t="s">
        <v>4601</v>
      </c>
      <c r="AW17" s="871" t="s">
        <v>4602</v>
      </c>
      <c r="AX17" s="871" t="str">
        <f t="shared" si="2"/>
        <v>IT</v>
      </c>
    </row>
    <row r="18" spans="1:50">
      <c r="A18" s="600" t="s">
        <v>703</v>
      </c>
      <c r="B18" s="601" t="s">
        <v>704</v>
      </c>
      <c r="C18" s="602" t="s">
        <v>705</v>
      </c>
      <c r="D18" s="603" t="s">
        <v>4597</v>
      </c>
      <c r="E18" s="603" t="str">
        <f t="shared" si="0"/>
        <v>NAT</v>
      </c>
      <c r="F18" s="603" t="s">
        <v>1365</v>
      </c>
      <c r="G18" s="604" t="s">
        <v>560</v>
      </c>
      <c r="I18" s="8" t="s">
        <v>725</v>
      </c>
      <c r="J18" s="9" t="s">
        <v>726</v>
      </c>
      <c r="K18" s="10" t="s">
        <v>727</v>
      </c>
      <c r="L18" s="9" t="s">
        <v>726</v>
      </c>
      <c r="M18" s="8" t="str">
        <f t="shared" si="3"/>
        <v>MI</v>
      </c>
      <c r="N18" s="8" t="s">
        <v>4582</v>
      </c>
      <c r="P18" s="8" t="s">
        <v>4583</v>
      </c>
      <c r="AC18" s="8" t="s">
        <v>728</v>
      </c>
      <c r="AD18" s="10"/>
      <c r="AE18" s="9" t="s">
        <v>729</v>
      </c>
      <c r="AF18" s="8">
        <f t="shared" si="6"/>
        <v>0</v>
      </c>
      <c r="AH18" s="8" t="s">
        <v>658</v>
      </c>
      <c r="AI18" s="10">
        <v>738</v>
      </c>
      <c r="AJ18" s="9" t="s">
        <v>721</v>
      </c>
      <c r="AK18" s="8" t="s">
        <v>4598</v>
      </c>
      <c r="AL18" s="8">
        <f t="shared" si="8"/>
        <v>738</v>
      </c>
      <c r="AV18" s="871" t="s">
        <v>4603</v>
      </c>
      <c r="AW18" s="871" t="s">
        <v>4604</v>
      </c>
      <c r="AX18" s="871" t="str">
        <f t="shared" si="2"/>
        <v>PI</v>
      </c>
    </row>
    <row r="19" spans="1:50">
      <c r="A19" s="600" t="s">
        <v>845</v>
      </c>
      <c r="B19" s="601" t="s">
        <v>846</v>
      </c>
      <c r="C19" s="602" t="s">
        <v>847</v>
      </c>
      <c r="D19" s="603" t="s">
        <v>4597</v>
      </c>
      <c r="E19" s="603" t="str">
        <f t="shared" si="0"/>
        <v>NBL</v>
      </c>
      <c r="F19" s="603" t="s">
        <v>1365</v>
      </c>
      <c r="G19" s="604" t="s">
        <v>560</v>
      </c>
      <c r="I19" s="8" t="s">
        <v>734</v>
      </c>
      <c r="J19" s="9" t="s">
        <v>735</v>
      </c>
      <c r="K19" s="10" t="s">
        <v>736</v>
      </c>
      <c r="L19" s="9" t="s">
        <v>735</v>
      </c>
      <c r="M19" s="8" t="str">
        <f t="shared" si="3"/>
        <v>FE</v>
      </c>
      <c r="N19" s="8" t="s">
        <v>4582</v>
      </c>
      <c r="P19" s="8" t="s">
        <v>4583</v>
      </c>
      <c r="AC19" s="8" t="s">
        <v>737</v>
      </c>
      <c r="AD19" s="10" t="s">
        <v>738</v>
      </c>
      <c r="AE19" s="9" t="s">
        <v>739</v>
      </c>
      <c r="AF19" s="8" t="str">
        <f t="shared" si="6"/>
        <v>KH</v>
      </c>
      <c r="AH19" s="8" t="s">
        <v>671</v>
      </c>
      <c r="AI19" s="10">
        <v>712</v>
      </c>
      <c r="AJ19" s="9" t="s">
        <v>730</v>
      </c>
      <c r="AK19" s="8" t="s">
        <v>4598</v>
      </c>
      <c r="AL19" s="8">
        <f t="shared" si="8"/>
        <v>712</v>
      </c>
      <c r="AV19" s="871" t="s">
        <v>4605</v>
      </c>
      <c r="AW19" s="871" t="s">
        <v>4606</v>
      </c>
      <c r="AX19" s="871" t="str">
        <f t="shared" si="2"/>
        <v>PT</v>
      </c>
    </row>
    <row r="20" spans="1:50">
      <c r="A20" s="605" t="s">
        <v>584</v>
      </c>
      <c r="B20" s="606" t="s">
        <v>585</v>
      </c>
      <c r="C20" s="607" t="s">
        <v>586</v>
      </c>
      <c r="D20" s="608" t="s">
        <v>4597</v>
      </c>
      <c r="E20" s="608" t="str">
        <f t="shared" si="0"/>
        <v>NBR</v>
      </c>
      <c r="F20" s="608" t="s">
        <v>1365</v>
      </c>
      <c r="G20" s="609" t="s">
        <v>560</v>
      </c>
      <c r="I20" s="8" t="s">
        <v>745</v>
      </c>
      <c r="J20" s="9" t="s">
        <v>746</v>
      </c>
      <c r="K20" s="10" t="s">
        <v>747</v>
      </c>
      <c r="L20" s="9" t="s">
        <v>746</v>
      </c>
      <c r="M20" s="8" t="str">
        <f t="shared" si="3"/>
        <v>HU</v>
      </c>
      <c r="N20" s="8" t="s">
        <v>4582</v>
      </c>
      <c r="P20" s="8" t="s">
        <v>4583</v>
      </c>
      <c r="AC20" s="8" t="s">
        <v>748</v>
      </c>
      <c r="AD20" s="10"/>
      <c r="AE20" s="9" t="s">
        <v>749</v>
      </c>
      <c r="AF20" s="8">
        <f t="shared" si="6"/>
        <v>0</v>
      </c>
      <c r="AH20" s="8" t="s">
        <v>683</v>
      </c>
      <c r="AI20" s="10">
        <v>758</v>
      </c>
      <c r="AJ20" s="9" t="s">
        <v>740</v>
      </c>
      <c r="AK20" s="8" t="s">
        <v>4598</v>
      </c>
      <c r="AL20" s="8">
        <f t="shared" si="8"/>
        <v>758</v>
      </c>
      <c r="AV20" s="871" t="s">
        <v>4607</v>
      </c>
      <c r="AW20" s="871" t="s">
        <v>4608</v>
      </c>
      <c r="AX20" s="871" t="str">
        <f t="shared" si="2"/>
        <v>TW</v>
      </c>
    </row>
    <row r="21" spans="1:50">
      <c r="A21" s="600" t="s">
        <v>741</v>
      </c>
      <c r="B21" s="601" t="s">
        <v>743</v>
      </c>
      <c r="C21" s="602" t="s">
        <v>744</v>
      </c>
      <c r="D21" s="603" t="s">
        <v>4597</v>
      </c>
      <c r="E21" s="603" t="str">
        <f t="shared" si="0"/>
        <v>NBE</v>
      </c>
      <c r="F21" s="603" t="s">
        <v>1365</v>
      </c>
      <c r="G21" s="604" t="s">
        <v>560</v>
      </c>
      <c r="I21" s="8" t="s">
        <v>754</v>
      </c>
      <c r="J21" s="9" t="s">
        <v>755</v>
      </c>
      <c r="K21" s="10" t="s">
        <v>754</v>
      </c>
      <c r="L21" s="9" t="s">
        <v>755</v>
      </c>
      <c r="M21" s="8" t="str">
        <f t="shared" si="3"/>
        <v>CT</v>
      </c>
      <c r="N21" s="8" t="s">
        <v>4582</v>
      </c>
      <c r="P21" s="8" t="s">
        <v>4583</v>
      </c>
      <c r="AC21" s="8" t="s">
        <v>756</v>
      </c>
      <c r="AD21" s="10" t="s">
        <v>757</v>
      </c>
      <c r="AE21" s="9" t="s">
        <v>758</v>
      </c>
      <c r="AF21" s="8" t="str">
        <f t="shared" si="6"/>
        <v>BW</v>
      </c>
      <c r="AH21" s="8" t="s">
        <v>610</v>
      </c>
      <c r="AI21" s="10">
        <v>734</v>
      </c>
      <c r="AJ21" s="9" t="s">
        <v>750</v>
      </c>
      <c r="AK21" s="8" t="s">
        <v>4598</v>
      </c>
      <c r="AL21" s="8">
        <f t="shared" si="8"/>
        <v>734</v>
      </c>
      <c r="AV21" s="204" t="s">
        <v>4609</v>
      </c>
      <c r="AW21" s="204" t="s">
        <v>4610</v>
      </c>
      <c r="AX21" s="204" t="str">
        <f t="shared" si="2"/>
        <v>VT</v>
      </c>
    </row>
    <row r="22" spans="1:50">
      <c r="A22" s="600" t="s">
        <v>820</v>
      </c>
      <c r="B22" s="601" t="s">
        <v>821</v>
      </c>
      <c r="C22" s="602" t="s">
        <v>822</v>
      </c>
      <c r="D22" s="603" t="s">
        <v>4597</v>
      </c>
      <c r="E22" s="603" t="str">
        <f t="shared" si="0"/>
        <v>NCA</v>
      </c>
      <c r="F22" s="603" t="s">
        <v>1365</v>
      </c>
      <c r="G22" s="604" t="s">
        <v>560</v>
      </c>
      <c r="I22" s="8" t="s">
        <v>763</v>
      </c>
      <c r="J22" s="9" t="s">
        <v>764</v>
      </c>
      <c r="K22" s="10" t="s">
        <v>763</v>
      </c>
      <c r="L22" s="9" t="s">
        <v>764</v>
      </c>
      <c r="M22" s="8" t="str">
        <f t="shared" si="3"/>
        <v>CM</v>
      </c>
      <c r="N22" s="8" t="s">
        <v>4582</v>
      </c>
      <c r="P22" s="8" t="s">
        <v>4583</v>
      </c>
      <c r="AC22" s="8" t="s">
        <v>765</v>
      </c>
      <c r="AD22" s="10"/>
      <c r="AE22" s="9" t="s">
        <v>766</v>
      </c>
      <c r="AF22" s="8">
        <f t="shared" si="6"/>
        <v>0</v>
      </c>
      <c r="AH22" s="8" t="s">
        <v>625</v>
      </c>
      <c r="AI22" s="10">
        <v>778</v>
      </c>
      <c r="AJ22" s="9" t="s">
        <v>759</v>
      </c>
      <c r="AK22" s="8" t="s">
        <v>4598</v>
      </c>
      <c r="AL22" s="8">
        <f t="shared" si="8"/>
        <v>778</v>
      </c>
      <c r="AV22" s="204" t="s">
        <v>4611</v>
      </c>
      <c r="AW22" s="204" t="s">
        <v>4612</v>
      </c>
      <c r="AX22" s="204" t="str">
        <f t="shared" si="2"/>
        <v>CB</v>
      </c>
    </row>
    <row r="23" spans="1:50">
      <c r="A23" s="600" t="s">
        <v>627</v>
      </c>
      <c r="B23" s="601" t="s">
        <v>628</v>
      </c>
      <c r="C23" s="602" t="s">
        <v>629</v>
      </c>
      <c r="D23" s="603" t="s">
        <v>4597</v>
      </c>
      <c r="E23" s="603" t="str">
        <f t="shared" si="0"/>
        <v>NCU</v>
      </c>
      <c r="F23" s="603" t="s">
        <v>1365</v>
      </c>
      <c r="G23" s="604" t="s">
        <v>560</v>
      </c>
      <c r="I23" s="8" t="s">
        <v>771</v>
      </c>
      <c r="J23" s="9" t="s">
        <v>772</v>
      </c>
      <c r="K23" s="10" t="s">
        <v>773</v>
      </c>
      <c r="L23" s="9" t="s">
        <v>772</v>
      </c>
      <c r="M23" s="8" t="str">
        <f t="shared" si="3"/>
        <v>FA</v>
      </c>
      <c r="N23" s="8" t="s">
        <v>4582</v>
      </c>
      <c r="P23" s="8" t="s">
        <v>4583</v>
      </c>
      <c r="AC23" s="8" t="s">
        <v>774</v>
      </c>
      <c r="AD23" s="10"/>
      <c r="AE23" s="9" t="s">
        <v>775</v>
      </c>
      <c r="AF23" s="8">
        <f t="shared" si="6"/>
        <v>0</v>
      </c>
      <c r="AH23" s="8" t="s">
        <v>562</v>
      </c>
      <c r="AI23" s="10">
        <v>800</v>
      </c>
      <c r="AJ23" s="9" t="s">
        <v>767</v>
      </c>
      <c r="AK23" s="8" t="s">
        <v>4598</v>
      </c>
      <c r="AL23" s="8">
        <f t="shared" si="8"/>
        <v>800</v>
      </c>
    </row>
    <row r="24" spans="1:50">
      <c r="A24" s="600" t="s">
        <v>566</v>
      </c>
      <c r="B24" s="601" t="s">
        <v>567</v>
      </c>
      <c r="C24" s="602" t="s">
        <v>568</v>
      </c>
      <c r="D24" s="603" t="s">
        <v>4597</v>
      </c>
      <c r="E24" s="603" t="str">
        <f t="shared" si="0"/>
        <v>NDB</v>
      </c>
      <c r="F24" s="603" t="s">
        <v>1365</v>
      </c>
      <c r="G24" s="604" t="s">
        <v>560</v>
      </c>
      <c r="I24" s="8" t="s">
        <v>779</v>
      </c>
      <c r="J24" s="9" t="s">
        <v>780</v>
      </c>
      <c r="K24" s="10" t="s">
        <v>773</v>
      </c>
      <c r="L24" s="9" t="s">
        <v>772</v>
      </c>
      <c r="M24" s="8" t="str">
        <f t="shared" si="3"/>
        <v>FA</v>
      </c>
      <c r="N24" s="8" t="s">
        <v>4582</v>
      </c>
      <c r="P24" s="8" t="s">
        <v>4583</v>
      </c>
      <c r="AC24" s="8" t="s">
        <v>781</v>
      </c>
      <c r="AD24" s="10" t="s">
        <v>782</v>
      </c>
      <c r="AE24" s="9" t="s">
        <v>783</v>
      </c>
      <c r="AF24" s="8" t="str">
        <f t="shared" si="6"/>
        <v>BR</v>
      </c>
      <c r="AI24" s="10"/>
    </row>
    <row r="25" spans="1:50">
      <c r="A25" s="600" t="s">
        <v>828</v>
      </c>
      <c r="B25" s="601" t="s">
        <v>829</v>
      </c>
      <c r="C25" s="602" t="s">
        <v>830</v>
      </c>
      <c r="D25" s="603" t="s">
        <v>4597</v>
      </c>
      <c r="E25" s="603" t="str">
        <f t="shared" si="0"/>
        <v>NDE</v>
      </c>
      <c r="F25" s="603" t="s">
        <v>1365</v>
      </c>
      <c r="G25" s="604" t="s">
        <v>560</v>
      </c>
      <c r="I25" s="8" t="s">
        <v>788</v>
      </c>
      <c r="J25" s="9" t="s">
        <v>789</v>
      </c>
      <c r="K25" s="10" t="s">
        <v>773</v>
      </c>
      <c r="L25" s="9" t="s">
        <v>772</v>
      </c>
      <c r="M25" s="8" t="str">
        <f t="shared" si="3"/>
        <v>FA</v>
      </c>
      <c r="N25" s="8" t="s">
        <v>4582</v>
      </c>
      <c r="P25" s="8" t="s">
        <v>4583</v>
      </c>
      <c r="AC25" s="8" t="s">
        <v>550</v>
      </c>
      <c r="AD25" s="10"/>
      <c r="AE25" s="9" t="s">
        <v>790</v>
      </c>
      <c r="AF25" s="8">
        <f t="shared" si="6"/>
        <v>0</v>
      </c>
      <c r="AI25" s="10">
        <v>600</v>
      </c>
      <c r="AJ25" s="9" t="s">
        <v>784</v>
      </c>
      <c r="AK25" s="8" t="s">
        <v>2784</v>
      </c>
      <c r="AL25" s="8">
        <f t="shared" ref="AL25:AL32" si="9">AI25</f>
        <v>600</v>
      </c>
    </row>
    <row r="26" spans="1:50">
      <c r="A26" s="605" t="s">
        <v>731</v>
      </c>
      <c r="B26" s="606" t="s">
        <v>732</v>
      </c>
      <c r="C26" s="607" t="s">
        <v>733</v>
      </c>
      <c r="D26" s="608" t="s">
        <v>4597</v>
      </c>
      <c r="E26" s="608" t="str">
        <f t="shared" si="0"/>
        <v>NDO</v>
      </c>
      <c r="F26" s="608" t="s">
        <v>1365</v>
      </c>
      <c r="G26" s="609" t="s">
        <v>560</v>
      </c>
      <c r="I26" s="8" t="s">
        <v>795</v>
      </c>
      <c r="J26" s="9" t="s">
        <v>796</v>
      </c>
      <c r="K26" s="10" t="s">
        <v>773</v>
      </c>
      <c r="L26" s="9" t="s">
        <v>772</v>
      </c>
      <c r="M26" s="8" t="str">
        <f t="shared" si="3"/>
        <v>FA</v>
      </c>
      <c r="N26" s="8" t="s">
        <v>4582</v>
      </c>
      <c r="P26" s="8" t="s">
        <v>4583</v>
      </c>
      <c r="AC26" s="8" t="s">
        <v>655</v>
      </c>
      <c r="AD26" s="10"/>
      <c r="AE26" s="9" t="s">
        <v>797</v>
      </c>
      <c r="AF26" s="8">
        <f t="shared" si="6"/>
        <v>0</v>
      </c>
      <c r="AI26" s="10">
        <v>618</v>
      </c>
      <c r="AJ26" s="9" t="s">
        <v>791</v>
      </c>
      <c r="AK26" s="8" t="s">
        <v>2784</v>
      </c>
      <c r="AL26" s="8">
        <f t="shared" si="9"/>
        <v>618</v>
      </c>
    </row>
    <row r="27" spans="1:50">
      <c r="A27" s="605" t="s">
        <v>806</v>
      </c>
      <c r="B27" s="606" t="s">
        <v>807</v>
      </c>
      <c r="C27" s="607" t="s">
        <v>808</v>
      </c>
      <c r="D27" s="608" t="s">
        <v>4597</v>
      </c>
      <c r="E27" s="608" t="str">
        <f t="shared" si="0"/>
        <v>NGI</v>
      </c>
      <c r="F27" s="608" t="s">
        <v>1365</v>
      </c>
      <c r="G27" s="609" t="s">
        <v>560</v>
      </c>
      <c r="I27" s="8" t="s">
        <v>564</v>
      </c>
      <c r="J27" s="9" t="s">
        <v>802</v>
      </c>
      <c r="K27" s="10" t="s">
        <v>803</v>
      </c>
      <c r="L27" s="9" t="s">
        <v>1318</v>
      </c>
      <c r="M27" s="8" t="str">
        <f t="shared" si="3"/>
        <v>BE</v>
      </c>
      <c r="N27" s="8" t="s">
        <v>4582</v>
      </c>
      <c r="P27" s="8" t="s">
        <v>4583</v>
      </c>
      <c r="AC27" s="8" t="s">
        <v>587</v>
      </c>
      <c r="AD27" s="10" t="s">
        <v>795</v>
      </c>
      <c r="AE27" s="9" t="s">
        <v>804</v>
      </c>
      <c r="AF27" s="8" t="str">
        <f t="shared" si="6"/>
        <v>CH</v>
      </c>
      <c r="AI27" s="10">
        <v>614</v>
      </c>
      <c r="AJ27" s="9" t="s">
        <v>798</v>
      </c>
      <c r="AK27" s="8" t="s">
        <v>2784</v>
      </c>
      <c r="AL27" s="8">
        <f t="shared" si="9"/>
        <v>614</v>
      </c>
    </row>
    <row r="28" spans="1:50">
      <c r="A28" s="605" t="s">
        <v>665</v>
      </c>
      <c r="B28" s="606" t="s">
        <v>666</v>
      </c>
      <c r="C28" s="607" t="s">
        <v>667</v>
      </c>
      <c r="D28" s="608" t="s">
        <v>4597</v>
      </c>
      <c r="E28" s="608" t="str">
        <f t="shared" si="0"/>
        <v>NIN</v>
      </c>
      <c r="F28" s="608" t="s">
        <v>1365</v>
      </c>
      <c r="G28" s="609" t="s">
        <v>560</v>
      </c>
      <c r="I28" s="8" t="s">
        <v>809</v>
      </c>
      <c r="J28" s="9" t="s">
        <v>810</v>
      </c>
      <c r="K28" s="10" t="s">
        <v>803</v>
      </c>
      <c r="L28" s="9" t="s">
        <v>1318</v>
      </c>
      <c r="M28" s="8" t="str">
        <f t="shared" si="3"/>
        <v>BE</v>
      </c>
      <c r="N28" s="8" t="s">
        <v>4582</v>
      </c>
      <c r="P28" s="8" t="s">
        <v>4583</v>
      </c>
      <c r="AC28" s="8" t="s">
        <v>603</v>
      </c>
      <c r="AD28" s="10"/>
      <c r="AE28" s="9" t="s">
        <v>811</v>
      </c>
      <c r="AF28" s="8">
        <f t="shared" si="6"/>
        <v>0</v>
      </c>
      <c r="AH28" s="8" t="s">
        <v>658</v>
      </c>
      <c r="AI28" s="10">
        <v>638</v>
      </c>
      <c r="AJ28" s="9" t="s">
        <v>805</v>
      </c>
      <c r="AK28" s="8" t="s">
        <v>2784</v>
      </c>
      <c r="AL28" s="8">
        <f t="shared" si="9"/>
        <v>638</v>
      </c>
    </row>
    <row r="29" spans="1:50">
      <c r="A29" s="600" t="s">
        <v>813</v>
      </c>
      <c r="B29" s="601" t="s">
        <v>814</v>
      </c>
      <c r="C29" s="602" t="s">
        <v>815</v>
      </c>
      <c r="D29" s="603" t="s">
        <v>4597</v>
      </c>
      <c r="E29" s="603" t="str">
        <f t="shared" si="0"/>
        <v>NMR</v>
      </c>
      <c r="F29" s="603" t="s">
        <v>1365</v>
      </c>
      <c r="G29" s="604" t="s">
        <v>560</v>
      </c>
      <c r="I29" s="8" t="s">
        <v>816</v>
      </c>
      <c r="J29" s="9" t="s">
        <v>817</v>
      </c>
      <c r="K29" s="10" t="s">
        <v>803</v>
      </c>
      <c r="L29" s="9" t="s">
        <v>1318</v>
      </c>
      <c r="M29" s="8" t="str">
        <f t="shared" si="3"/>
        <v>BE</v>
      </c>
      <c r="N29" s="8" t="s">
        <v>4582</v>
      </c>
      <c r="P29" s="8" t="s">
        <v>4583</v>
      </c>
      <c r="AC29" s="8" t="s">
        <v>617</v>
      </c>
      <c r="AD29" s="10" t="s">
        <v>745</v>
      </c>
      <c r="AE29" s="9" t="s">
        <v>818</v>
      </c>
      <c r="AF29" s="8" t="str">
        <f t="shared" si="6"/>
        <v>CL</v>
      </c>
      <c r="AH29" s="8" t="s">
        <v>671</v>
      </c>
      <c r="AI29" s="10">
        <v>612</v>
      </c>
      <c r="AJ29" s="9" t="s">
        <v>812</v>
      </c>
      <c r="AK29" s="8" t="s">
        <v>2784</v>
      </c>
      <c r="AL29" s="8">
        <f t="shared" si="9"/>
        <v>612</v>
      </c>
    </row>
    <row r="30" spans="1:50">
      <c r="A30" s="600" t="s">
        <v>695</v>
      </c>
      <c r="B30" s="601" t="s">
        <v>696</v>
      </c>
      <c r="C30" s="602" t="s">
        <v>697</v>
      </c>
      <c r="D30" s="603" t="s">
        <v>4597</v>
      </c>
      <c r="E30" s="603" t="str">
        <f t="shared" si="0"/>
        <v>NMA</v>
      </c>
      <c r="F30" s="603" t="s">
        <v>1365</v>
      </c>
      <c r="G30" s="604" t="s">
        <v>560</v>
      </c>
      <c r="I30" s="8" t="s">
        <v>823</v>
      </c>
      <c r="J30" s="9" t="s">
        <v>824</v>
      </c>
      <c r="K30" s="10" t="s">
        <v>825</v>
      </c>
      <c r="L30" s="9" t="s">
        <v>1319</v>
      </c>
      <c r="M30" s="8" t="str">
        <f t="shared" si="3"/>
        <v>VB</v>
      </c>
      <c r="N30" s="8" t="s">
        <v>4582</v>
      </c>
      <c r="P30" s="8" t="s">
        <v>4583</v>
      </c>
      <c r="AC30" s="8" t="s">
        <v>668</v>
      </c>
      <c r="AD30" s="10"/>
      <c r="AE30" s="9" t="s">
        <v>826</v>
      </c>
      <c r="AF30" s="8">
        <f t="shared" si="6"/>
        <v>0</v>
      </c>
      <c r="AH30" s="8" t="s">
        <v>683</v>
      </c>
      <c r="AI30" s="10">
        <v>658</v>
      </c>
      <c r="AJ30" s="9" t="s">
        <v>819</v>
      </c>
      <c r="AK30" s="8" t="s">
        <v>2784</v>
      </c>
      <c r="AL30" s="8">
        <f t="shared" si="9"/>
        <v>658</v>
      </c>
    </row>
    <row r="31" spans="1:50">
      <c r="A31" s="600" t="s">
        <v>760</v>
      </c>
      <c r="B31" s="601" t="s">
        <v>761</v>
      </c>
      <c r="C31" s="602" t="s">
        <v>762</v>
      </c>
      <c r="D31" s="603" t="s">
        <v>4597</v>
      </c>
      <c r="E31" s="603" t="str">
        <f t="shared" si="0"/>
        <v>NME</v>
      </c>
      <c r="F31" s="603" t="s">
        <v>1365</v>
      </c>
      <c r="G31" s="604" t="s">
        <v>560</v>
      </c>
      <c r="I31" s="8" t="s">
        <v>831</v>
      </c>
      <c r="J31" s="9" t="s">
        <v>832</v>
      </c>
      <c r="K31" s="10" t="s">
        <v>833</v>
      </c>
      <c r="L31" s="9" t="s">
        <v>832</v>
      </c>
      <c r="M31" s="8" t="str">
        <f t="shared" si="3"/>
        <v>EB</v>
      </c>
      <c r="N31" s="8" t="s">
        <v>4582</v>
      </c>
      <c r="P31" s="8" t="s">
        <v>4583</v>
      </c>
      <c r="AC31" s="8" t="s">
        <v>834</v>
      </c>
      <c r="AD31" s="10" t="s">
        <v>835</v>
      </c>
      <c r="AE31" s="9" t="s">
        <v>836</v>
      </c>
      <c r="AF31" s="8" t="str">
        <f t="shared" si="6"/>
        <v>GY</v>
      </c>
      <c r="AH31" s="8" t="s">
        <v>610</v>
      </c>
      <c r="AI31" s="10">
        <v>634</v>
      </c>
      <c r="AJ31" s="9" t="s">
        <v>827</v>
      </c>
      <c r="AK31" s="8" t="s">
        <v>2784</v>
      </c>
      <c r="AL31" s="8">
        <f t="shared" si="9"/>
        <v>634</v>
      </c>
    </row>
    <row r="32" spans="1:50">
      <c r="A32" s="600" t="s">
        <v>852</v>
      </c>
      <c r="B32" s="601" t="s">
        <v>853</v>
      </c>
      <c r="C32" s="602" t="s">
        <v>854</v>
      </c>
      <c r="D32" s="603" t="s">
        <v>4597</v>
      </c>
      <c r="E32" s="603" t="str">
        <f t="shared" si="0"/>
        <v>NNA</v>
      </c>
      <c r="F32" s="603" t="s">
        <v>1365</v>
      </c>
      <c r="G32" s="604" t="s">
        <v>560</v>
      </c>
      <c r="J32" s="9" t="s">
        <v>841</v>
      </c>
      <c r="K32" s="10" t="s">
        <v>842</v>
      </c>
      <c r="L32" s="9" t="s">
        <v>841</v>
      </c>
      <c r="M32" s="8" t="str">
        <f t="shared" si="3"/>
        <v>ER</v>
      </c>
      <c r="N32" s="8" t="s">
        <v>4582</v>
      </c>
      <c r="P32" s="8" t="s">
        <v>4583</v>
      </c>
      <c r="AC32" s="8" t="s">
        <v>843</v>
      </c>
      <c r="AD32" s="10"/>
      <c r="AE32" s="9" t="s">
        <v>844</v>
      </c>
      <c r="AF32" s="8">
        <f t="shared" si="6"/>
        <v>0</v>
      </c>
      <c r="AH32" s="8" t="s">
        <v>605</v>
      </c>
      <c r="AI32" s="10">
        <v>678</v>
      </c>
      <c r="AJ32" s="9" t="s">
        <v>837</v>
      </c>
      <c r="AK32" s="8" t="s">
        <v>2784</v>
      </c>
      <c r="AL32" s="8">
        <f t="shared" si="9"/>
        <v>678</v>
      </c>
    </row>
    <row r="33" spans="1:38">
      <c r="A33" s="600" t="s">
        <v>600</v>
      </c>
      <c r="B33" s="601" t="s">
        <v>601</v>
      </c>
      <c r="C33" s="602" t="s">
        <v>602</v>
      </c>
      <c r="D33" s="603" t="s">
        <v>4597</v>
      </c>
      <c r="E33" s="603" t="str">
        <f t="shared" si="0"/>
        <v>NOR</v>
      </c>
      <c r="F33" s="603" t="s">
        <v>1365</v>
      </c>
      <c r="G33" s="604" t="s">
        <v>560</v>
      </c>
      <c r="J33" s="9" t="s">
        <v>848</v>
      </c>
      <c r="K33" s="10" t="s">
        <v>849</v>
      </c>
      <c r="L33" s="9" t="s">
        <v>848</v>
      </c>
      <c r="M33" s="8" t="str">
        <f t="shared" si="3"/>
        <v>TP</v>
      </c>
      <c r="N33" s="8" t="s">
        <v>4582</v>
      </c>
      <c r="P33" s="8" t="s">
        <v>4583</v>
      </c>
      <c r="AC33" s="8" t="s">
        <v>850</v>
      </c>
      <c r="AD33" s="10"/>
      <c r="AE33" s="9" t="s">
        <v>851</v>
      </c>
      <c r="AF33" s="8">
        <f t="shared" si="6"/>
        <v>0</v>
      </c>
      <c r="AI33" s="10"/>
    </row>
    <row r="34" spans="1:38">
      <c r="A34" s="600" t="s">
        <v>799</v>
      </c>
      <c r="B34" s="601" t="s">
        <v>800</v>
      </c>
      <c r="C34" s="602" t="s">
        <v>801</v>
      </c>
      <c r="D34" s="603" t="s">
        <v>4597</v>
      </c>
      <c r="E34" s="603" t="str">
        <f t="shared" si="0"/>
        <v>NPA</v>
      </c>
      <c r="F34" s="603" t="s">
        <v>1365</v>
      </c>
      <c r="G34" s="604" t="s">
        <v>560</v>
      </c>
      <c r="I34" s="8" t="s">
        <v>855</v>
      </c>
      <c r="J34" s="9" t="s">
        <v>856</v>
      </c>
      <c r="K34" s="10" t="s">
        <v>857</v>
      </c>
      <c r="L34" s="9" t="s">
        <v>858</v>
      </c>
      <c r="M34" s="8" t="str">
        <f t="shared" si="3"/>
        <v>MU</v>
      </c>
      <c r="N34" s="8" t="s">
        <v>4582</v>
      </c>
      <c r="O34" s="8" t="s">
        <v>4613</v>
      </c>
      <c r="P34" s="8" t="s">
        <v>4613</v>
      </c>
      <c r="AC34" s="8" t="s">
        <v>859</v>
      </c>
      <c r="AD34" s="10"/>
      <c r="AE34" s="9" t="s">
        <v>860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4614</v>
      </c>
      <c r="AL34" s="8">
        <f>AI34</f>
        <v>240</v>
      </c>
    </row>
    <row r="35" spans="1:38">
      <c r="A35" s="605" t="s">
        <v>785</v>
      </c>
      <c r="B35" s="606" t="s">
        <v>786</v>
      </c>
      <c r="C35" s="607" t="s">
        <v>787</v>
      </c>
      <c r="D35" s="608" t="s">
        <v>4615</v>
      </c>
      <c r="E35" s="608" t="str">
        <f t="shared" si="0"/>
        <v>NPH</v>
      </c>
      <c r="F35" s="608" t="s">
        <v>1365</v>
      </c>
      <c r="G35" s="609" t="s">
        <v>560</v>
      </c>
      <c r="I35" s="8" t="s">
        <v>833</v>
      </c>
      <c r="J35" s="9" t="s">
        <v>863</v>
      </c>
      <c r="K35" s="10" t="s">
        <v>857</v>
      </c>
      <c r="L35" s="9" t="s">
        <v>858</v>
      </c>
      <c r="M35" s="8" t="str">
        <f t="shared" si="3"/>
        <v>MU</v>
      </c>
      <c r="N35" s="8" t="s">
        <v>4592</v>
      </c>
      <c r="O35" s="8" t="s">
        <v>4616</v>
      </c>
      <c r="P35" s="8" t="s">
        <v>4616</v>
      </c>
      <c r="AC35" s="8" t="s">
        <v>864</v>
      </c>
      <c r="AD35" s="10"/>
      <c r="AE35" s="9" t="s">
        <v>865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4617</v>
      </c>
      <c r="AL35" s="8">
        <f>AI35</f>
        <v>250</v>
      </c>
    </row>
    <row r="36" spans="1:38">
      <c r="A36" s="605" t="s">
        <v>792</v>
      </c>
      <c r="B36" s="606" t="s">
        <v>793</v>
      </c>
      <c r="C36" s="607" t="s">
        <v>794</v>
      </c>
      <c r="D36" s="608" t="s">
        <v>4597</v>
      </c>
      <c r="E36" s="608" t="str">
        <f t="shared" si="0"/>
        <v>NPI</v>
      </c>
      <c r="F36" s="608" t="s">
        <v>1365</v>
      </c>
      <c r="G36" s="609" t="s">
        <v>560</v>
      </c>
      <c r="I36" s="8" t="s">
        <v>868</v>
      </c>
      <c r="J36" s="9" t="s">
        <v>869</v>
      </c>
      <c r="K36" s="10" t="s">
        <v>857</v>
      </c>
      <c r="L36" s="9" t="s">
        <v>858</v>
      </c>
      <c r="M36" s="8" t="str">
        <f t="shared" si="3"/>
        <v>MU</v>
      </c>
      <c r="N36" s="8" t="s">
        <v>4582</v>
      </c>
      <c r="O36" s="8" t="s">
        <v>4613</v>
      </c>
      <c r="P36" s="8" t="s">
        <v>4613</v>
      </c>
      <c r="AC36" s="8" t="s">
        <v>870</v>
      </c>
      <c r="AD36" s="10"/>
      <c r="AE36" s="9" t="s">
        <v>871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4614</v>
      </c>
      <c r="AL36" s="8">
        <f>AI36</f>
        <v>270</v>
      </c>
    </row>
    <row r="37" spans="1:38" ht="14.25" thickBot="1">
      <c r="A37" s="600" t="s">
        <v>838</v>
      </c>
      <c r="B37" s="601" t="s">
        <v>839</v>
      </c>
      <c r="C37" s="602" t="s">
        <v>840</v>
      </c>
      <c r="D37" s="603" t="s">
        <v>4597</v>
      </c>
      <c r="E37" s="603" t="str">
        <f t="shared" si="0"/>
        <v>NRA</v>
      </c>
      <c r="F37" s="603" t="s">
        <v>1365</v>
      </c>
      <c r="G37" s="604" t="s">
        <v>560</v>
      </c>
      <c r="J37" s="9" t="s">
        <v>874</v>
      </c>
      <c r="K37" s="10" t="s">
        <v>875</v>
      </c>
      <c r="L37" s="9" t="s">
        <v>874</v>
      </c>
      <c r="M37" s="8" t="str">
        <f t="shared" si="3"/>
        <v>WA</v>
      </c>
      <c r="N37" s="8" t="s">
        <v>4582</v>
      </c>
      <c r="O37" s="8" t="s">
        <v>4613</v>
      </c>
      <c r="P37" s="8" t="s">
        <v>4613</v>
      </c>
      <c r="AC37" s="8" t="s">
        <v>876</v>
      </c>
      <c r="AD37" s="10"/>
      <c r="AE37" s="9" t="s">
        <v>877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4614</v>
      </c>
      <c r="AL37" s="8">
        <f>AI37</f>
        <v>280</v>
      </c>
    </row>
    <row r="38" spans="1:38">
      <c r="A38" s="600" t="s">
        <v>652</v>
      </c>
      <c r="B38" s="601" t="s">
        <v>653</v>
      </c>
      <c r="C38" s="602" t="s">
        <v>654</v>
      </c>
      <c r="D38" s="603" t="s">
        <v>4618</v>
      </c>
      <c r="E38" s="603" t="str">
        <f t="shared" si="0"/>
        <v>NRD</v>
      </c>
      <c r="F38" s="603" t="s">
        <v>1365</v>
      </c>
      <c r="G38" s="604" t="s">
        <v>560</v>
      </c>
      <c r="I38" s="8" t="s">
        <v>879</v>
      </c>
      <c r="J38" s="9" t="s">
        <v>880</v>
      </c>
      <c r="K38" s="10" t="s">
        <v>879</v>
      </c>
      <c r="L38" s="9" t="s">
        <v>1320</v>
      </c>
      <c r="M38" s="8" t="str">
        <f t="shared" si="3"/>
        <v>ED</v>
      </c>
      <c r="N38" s="8" t="s">
        <v>2776</v>
      </c>
      <c r="O38" s="8" t="s">
        <v>2785</v>
      </c>
      <c r="P38" s="8" t="s">
        <v>2785</v>
      </c>
      <c r="AC38" s="8" t="s">
        <v>881</v>
      </c>
      <c r="AD38" s="10" t="s">
        <v>882</v>
      </c>
      <c r="AE38" s="9" t="s">
        <v>883</v>
      </c>
      <c r="AF38" s="8" t="str">
        <f t="shared" si="6"/>
        <v>MT</v>
      </c>
    </row>
    <row r="39" spans="1:38">
      <c r="A39" s="605" t="s">
        <v>614</v>
      </c>
      <c r="B39" s="606" t="s">
        <v>615</v>
      </c>
      <c r="C39" s="607" t="s">
        <v>616</v>
      </c>
      <c r="D39" s="608" t="s">
        <v>4618</v>
      </c>
      <c r="E39" s="608" t="str">
        <f t="shared" si="0"/>
        <v>NRE</v>
      </c>
      <c r="F39" s="608" t="s">
        <v>1365</v>
      </c>
      <c r="G39" s="609" t="s">
        <v>560</v>
      </c>
      <c r="I39" s="8" t="s">
        <v>773</v>
      </c>
      <c r="J39" s="9" t="s">
        <v>886</v>
      </c>
      <c r="K39" s="10" t="s">
        <v>587</v>
      </c>
      <c r="L39" s="9" t="s">
        <v>1321</v>
      </c>
      <c r="M39" s="8" t="str">
        <f t="shared" si="3"/>
        <v>CC</v>
      </c>
      <c r="N39" s="8" t="s">
        <v>2776</v>
      </c>
      <c r="O39" s="8" t="s">
        <v>2785</v>
      </c>
      <c r="P39" s="8" t="s">
        <v>2785</v>
      </c>
      <c r="AC39" s="8" t="s">
        <v>887</v>
      </c>
      <c r="AD39" s="10" t="s">
        <v>888</v>
      </c>
      <c r="AE39" s="9" t="s">
        <v>889</v>
      </c>
      <c r="AF39" s="8" t="str">
        <f t="shared" si="6"/>
        <v>GR</v>
      </c>
      <c r="AI39" s="204" t="s">
        <v>4619</v>
      </c>
      <c r="AJ39" s="205" t="s">
        <v>4620</v>
      </c>
      <c r="AK39" s="204" t="s">
        <v>4621</v>
      </c>
      <c r="AL39" s="205" t="s">
        <v>4620</v>
      </c>
    </row>
    <row r="40" spans="1:38">
      <c r="A40" s="600" t="s">
        <v>678</v>
      </c>
      <c r="B40" s="601" t="s">
        <v>679</v>
      </c>
      <c r="C40" s="602" t="s">
        <v>680</v>
      </c>
      <c r="D40" s="603" t="s">
        <v>4597</v>
      </c>
      <c r="E40" s="603" t="str">
        <f t="shared" si="0"/>
        <v>NRO</v>
      </c>
      <c r="F40" s="603" t="s">
        <v>1365</v>
      </c>
      <c r="G40" s="604" t="s">
        <v>560</v>
      </c>
      <c r="I40" s="8" t="s">
        <v>892</v>
      </c>
      <c r="J40" s="9" t="s">
        <v>893</v>
      </c>
      <c r="K40" s="10" t="s">
        <v>569</v>
      </c>
      <c r="L40" s="9" t="s">
        <v>1322</v>
      </c>
      <c r="M40" s="8" t="str">
        <f t="shared" si="3"/>
        <v>CS</v>
      </c>
      <c r="N40" s="8" t="s">
        <v>4582</v>
      </c>
      <c r="O40" s="8" t="s">
        <v>4613</v>
      </c>
      <c r="P40" s="8" t="s">
        <v>4613</v>
      </c>
      <c r="AC40" s="8" t="s">
        <v>894</v>
      </c>
      <c r="AD40" s="10"/>
      <c r="AE40" s="9" t="s">
        <v>895</v>
      </c>
      <c r="AF40" s="8">
        <f t="shared" si="6"/>
        <v>0</v>
      </c>
      <c r="AI40" s="204" t="s">
        <v>4622</v>
      </c>
      <c r="AJ40" s="205" t="s">
        <v>4623</v>
      </c>
      <c r="AK40" s="204" t="s">
        <v>4621</v>
      </c>
      <c r="AL40" s="205" t="s">
        <v>4623</v>
      </c>
    </row>
    <row r="41" spans="1:38">
      <c r="A41" s="600" t="s">
        <v>713</v>
      </c>
      <c r="B41" s="601" t="s">
        <v>714</v>
      </c>
      <c r="C41" s="602" t="s">
        <v>715</v>
      </c>
      <c r="D41" s="603" t="s">
        <v>4597</v>
      </c>
      <c r="E41" s="603" t="str">
        <f t="shared" si="0"/>
        <v>NRY</v>
      </c>
      <c r="F41" s="603" t="s">
        <v>1365</v>
      </c>
      <c r="G41" s="604" t="s">
        <v>560</v>
      </c>
      <c r="I41" s="8" t="s">
        <v>898</v>
      </c>
      <c r="J41" s="9" t="s">
        <v>899</v>
      </c>
      <c r="K41" s="10" t="s">
        <v>900</v>
      </c>
      <c r="L41" s="9" t="s">
        <v>1323</v>
      </c>
      <c r="M41" s="8" t="str">
        <f t="shared" si="3"/>
        <v>DC</v>
      </c>
      <c r="N41" s="8" t="s">
        <v>4582</v>
      </c>
      <c r="O41" s="8" t="s">
        <v>4613</v>
      </c>
      <c r="P41" s="8" t="s">
        <v>4613</v>
      </c>
      <c r="AC41" s="8" t="s">
        <v>901</v>
      </c>
      <c r="AD41" s="10"/>
      <c r="AE41" s="9" t="s">
        <v>902</v>
      </c>
      <c r="AF41" s="8">
        <f t="shared" si="6"/>
        <v>0</v>
      </c>
      <c r="AI41" s="204" t="s">
        <v>4624</v>
      </c>
      <c r="AJ41" s="205" t="s">
        <v>4625</v>
      </c>
      <c r="AK41" s="204" t="s">
        <v>4621</v>
      </c>
      <c r="AL41" s="205" t="s">
        <v>4625</v>
      </c>
    </row>
    <row r="42" spans="1:38">
      <c r="A42" s="600" t="s">
        <v>688</v>
      </c>
      <c r="B42" s="601" t="s">
        <v>689</v>
      </c>
      <c r="C42" s="602" t="s">
        <v>690</v>
      </c>
      <c r="D42" s="603" t="s">
        <v>4597</v>
      </c>
      <c r="E42" s="603" t="str">
        <f t="shared" si="0"/>
        <v>NTI</v>
      </c>
      <c r="F42" s="603" t="s">
        <v>1365</v>
      </c>
      <c r="G42" s="604" t="s">
        <v>560</v>
      </c>
      <c r="J42" s="9" t="s">
        <v>906</v>
      </c>
      <c r="K42" s="10" t="s">
        <v>584</v>
      </c>
      <c r="L42" s="9" t="s">
        <v>907</v>
      </c>
      <c r="M42" s="8" t="str">
        <f t="shared" si="3"/>
        <v>AC</v>
      </c>
      <c r="N42" s="8" t="s">
        <v>4582</v>
      </c>
      <c r="O42" s="8" t="s">
        <v>4613</v>
      </c>
      <c r="P42" s="8" t="s">
        <v>4613</v>
      </c>
      <c r="AC42" s="8" t="s">
        <v>908</v>
      </c>
      <c r="AD42" s="10"/>
      <c r="AE42" s="9" t="s">
        <v>909</v>
      </c>
      <c r="AF42" s="8">
        <f t="shared" si="6"/>
        <v>0</v>
      </c>
      <c r="AI42" s="204" t="s">
        <v>4626</v>
      </c>
      <c r="AJ42" s="205" t="s">
        <v>4626</v>
      </c>
      <c r="AK42" s="204" t="s">
        <v>4621</v>
      </c>
      <c r="AL42" s="205" t="s">
        <v>4626</v>
      </c>
    </row>
    <row r="43" spans="1:38">
      <c r="A43" s="600" t="s">
        <v>751</v>
      </c>
      <c r="B43" s="601" t="s">
        <v>752</v>
      </c>
      <c r="C43" s="602" t="s">
        <v>753</v>
      </c>
      <c r="D43" s="603" t="s">
        <v>4597</v>
      </c>
      <c r="E43" s="603" t="str">
        <f t="shared" si="0"/>
        <v>NTW</v>
      </c>
      <c r="F43" s="603" t="s">
        <v>1365</v>
      </c>
      <c r="G43" s="604" t="s">
        <v>560</v>
      </c>
      <c r="I43" s="8" t="s">
        <v>713</v>
      </c>
      <c r="J43" s="9" t="s">
        <v>913</v>
      </c>
      <c r="K43" s="10" t="s">
        <v>914</v>
      </c>
      <c r="L43" s="9" t="s">
        <v>4627</v>
      </c>
      <c r="M43" s="8" t="str">
        <f t="shared" si="3"/>
        <v>TS</v>
      </c>
      <c r="N43" s="8" t="s">
        <v>4628</v>
      </c>
      <c r="O43" s="8" t="s">
        <v>4628</v>
      </c>
      <c r="P43" s="8" t="s">
        <v>4628</v>
      </c>
      <c r="AC43" s="8" t="s">
        <v>915</v>
      </c>
      <c r="AD43" s="10"/>
      <c r="AE43" s="9" t="s">
        <v>916</v>
      </c>
      <c r="AF43" s="8">
        <f t="shared" si="6"/>
        <v>0</v>
      </c>
      <c r="AI43" s="204" t="s">
        <v>4629</v>
      </c>
      <c r="AJ43" s="205" t="s">
        <v>4629</v>
      </c>
      <c r="AK43" s="204" t="s">
        <v>4621</v>
      </c>
      <c r="AL43" s="205" t="s">
        <v>4629</v>
      </c>
    </row>
    <row r="44" spans="1:38">
      <c r="A44" s="605" t="s">
        <v>639</v>
      </c>
      <c r="B44" s="606" t="s">
        <v>640</v>
      </c>
      <c r="C44" s="607" t="s">
        <v>641</v>
      </c>
      <c r="D44" s="608" t="s">
        <v>4597</v>
      </c>
      <c r="E44" s="608" t="str">
        <f t="shared" si="0"/>
        <v>NWS</v>
      </c>
      <c r="F44" s="608" t="s">
        <v>1365</v>
      </c>
      <c r="G44" s="609" t="s">
        <v>560</v>
      </c>
      <c r="J44" s="9" t="s">
        <v>920</v>
      </c>
      <c r="K44" s="10" t="s">
        <v>921</v>
      </c>
      <c r="L44" s="9" t="s">
        <v>2787</v>
      </c>
      <c r="M44" s="8" t="str">
        <f t="shared" si="3"/>
        <v>TL</v>
      </c>
      <c r="N44" s="8" t="s">
        <v>4628</v>
      </c>
      <c r="O44" s="8" t="s">
        <v>4628</v>
      </c>
      <c r="P44" s="8" t="s">
        <v>4628</v>
      </c>
      <c r="AC44" s="8" t="s">
        <v>922</v>
      </c>
      <c r="AD44" s="10"/>
      <c r="AE44" s="9" t="s">
        <v>923</v>
      </c>
      <c r="AF44" s="8">
        <f t="shared" si="6"/>
        <v>0</v>
      </c>
    </row>
    <row r="45" spans="1:38">
      <c r="A45" s="605" t="s">
        <v>768</v>
      </c>
      <c r="B45" s="606" t="s">
        <v>769</v>
      </c>
      <c r="C45" s="607" t="s">
        <v>770</v>
      </c>
      <c r="D45" s="608" t="s">
        <v>4597</v>
      </c>
      <c r="E45" s="608" t="str">
        <f t="shared" si="0"/>
        <v>NYA</v>
      </c>
      <c r="F45" s="608" t="s">
        <v>1365</v>
      </c>
      <c r="G45" s="609" t="s">
        <v>560</v>
      </c>
      <c r="J45" s="9" t="s">
        <v>927</v>
      </c>
      <c r="K45" s="10" t="s">
        <v>928</v>
      </c>
      <c r="L45" s="9" t="s">
        <v>4630</v>
      </c>
      <c r="M45" s="8" t="str">
        <f t="shared" si="3"/>
        <v>TH</v>
      </c>
      <c r="N45" s="8" t="s">
        <v>4628</v>
      </c>
      <c r="O45" s="8" t="s">
        <v>4628</v>
      </c>
      <c r="P45" s="8" t="s">
        <v>4628</v>
      </c>
      <c r="AC45" s="8" t="s">
        <v>929</v>
      </c>
      <c r="AD45" s="10"/>
      <c r="AE45" s="9" t="s">
        <v>930</v>
      </c>
      <c r="AF45" s="8">
        <f t="shared" si="6"/>
        <v>0</v>
      </c>
    </row>
    <row r="46" spans="1:38">
      <c r="A46" s="600" t="s">
        <v>547</v>
      </c>
      <c r="B46" s="601" t="s">
        <v>548</v>
      </c>
      <c r="C46" s="602" t="s">
        <v>549</v>
      </c>
      <c r="D46" s="603" t="s">
        <v>4597</v>
      </c>
      <c r="E46" s="600" t="str">
        <f t="shared" si="0"/>
        <v>NEW</v>
      </c>
      <c r="F46" s="600" t="s">
        <v>4631</v>
      </c>
      <c r="G46" s="610" t="s">
        <v>4632</v>
      </c>
      <c r="K46" s="10" t="s">
        <v>934</v>
      </c>
      <c r="L46" s="9" t="s">
        <v>4633</v>
      </c>
      <c r="M46" s="8" t="str">
        <f t="shared" si="3"/>
        <v>HP</v>
      </c>
      <c r="N46" s="8" t="s">
        <v>4634</v>
      </c>
      <c r="O46" s="8" t="s">
        <v>4634</v>
      </c>
      <c r="P46" s="8" t="s">
        <v>4634</v>
      </c>
      <c r="AC46" s="8" t="s">
        <v>935</v>
      </c>
      <c r="AD46" s="10"/>
      <c r="AE46" s="9" t="s">
        <v>936</v>
      </c>
      <c r="AF46" s="8">
        <f t="shared" si="6"/>
        <v>0</v>
      </c>
    </row>
    <row r="47" spans="1:38">
      <c r="A47" s="600" t="s">
        <v>937</v>
      </c>
      <c r="B47" s="601" t="s">
        <v>938</v>
      </c>
      <c r="C47" s="602" t="s">
        <v>939</v>
      </c>
      <c r="D47" s="603" t="s">
        <v>4635</v>
      </c>
      <c r="E47" s="603" t="str">
        <f t="shared" si="0"/>
        <v>KNE</v>
      </c>
      <c r="F47" s="603" t="s">
        <v>1365</v>
      </c>
      <c r="G47" s="604" t="s">
        <v>560</v>
      </c>
      <c r="J47" s="9" t="s">
        <v>940</v>
      </c>
      <c r="K47" s="10" t="s">
        <v>582</v>
      </c>
      <c r="L47" s="9" t="s">
        <v>4636</v>
      </c>
      <c r="M47" s="8" t="str">
        <f t="shared" si="3"/>
        <v>JP</v>
      </c>
      <c r="N47" s="8" t="s">
        <v>4634</v>
      </c>
      <c r="O47" s="8" t="s">
        <v>4634</v>
      </c>
      <c r="P47" s="8" t="s">
        <v>4634</v>
      </c>
      <c r="AC47" s="8" t="s">
        <v>941</v>
      </c>
      <c r="AD47" s="10"/>
      <c r="AE47" s="9" t="s">
        <v>942</v>
      </c>
      <c r="AF47" s="8">
        <f t="shared" si="6"/>
        <v>0</v>
      </c>
    </row>
    <row r="48" spans="1:38">
      <c r="A48" s="600" t="s">
        <v>931</v>
      </c>
      <c r="B48" s="601" t="s">
        <v>932</v>
      </c>
      <c r="C48" s="602" t="s">
        <v>933</v>
      </c>
      <c r="D48" s="603" t="s">
        <v>4635</v>
      </c>
      <c r="E48" s="603" t="str">
        <f t="shared" si="0"/>
        <v>KSA</v>
      </c>
      <c r="F48" s="603" t="s">
        <v>1365</v>
      </c>
      <c r="G48" s="604" t="s">
        <v>560</v>
      </c>
      <c r="I48" s="8" t="s">
        <v>946</v>
      </c>
      <c r="J48" s="9" t="s">
        <v>947</v>
      </c>
      <c r="K48" s="10" t="s">
        <v>946</v>
      </c>
      <c r="L48" s="9" t="s">
        <v>947</v>
      </c>
      <c r="M48" s="8" t="str">
        <f t="shared" si="3"/>
        <v>FF</v>
      </c>
      <c r="N48" s="8" t="s">
        <v>4637</v>
      </c>
      <c r="O48" s="8" t="s">
        <v>4638</v>
      </c>
      <c r="P48" s="8" t="s">
        <v>4638</v>
      </c>
      <c r="AC48" s="8" t="s">
        <v>948</v>
      </c>
      <c r="AD48" s="10"/>
      <c r="AE48" s="9" t="s">
        <v>949</v>
      </c>
      <c r="AF48" s="8">
        <f t="shared" si="6"/>
        <v>0</v>
      </c>
    </row>
    <row r="49" spans="1:32" s="8" customFormat="1" ht="14.25" thickBot="1">
      <c r="A49" s="600" t="s">
        <v>910</v>
      </c>
      <c r="B49" s="601" t="s">
        <v>911</v>
      </c>
      <c r="C49" s="602" t="s">
        <v>912</v>
      </c>
      <c r="D49" s="603" t="s">
        <v>4635</v>
      </c>
      <c r="E49" s="603" t="str">
        <f t="shared" si="0"/>
        <v>KSK</v>
      </c>
      <c r="F49" s="603" t="s">
        <v>1365</v>
      </c>
      <c r="G49" s="604" t="s">
        <v>560</v>
      </c>
      <c r="I49" s="8" t="s">
        <v>952</v>
      </c>
      <c r="J49" s="9" t="s">
        <v>953</v>
      </c>
      <c r="K49" s="12" t="s">
        <v>952</v>
      </c>
      <c r="L49" s="9" t="s">
        <v>4639</v>
      </c>
      <c r="M49" s="8" t="str">
        <f t="shared" si="3"/>
        <v>BP</v>
      </c>
      <c r="N49" s="8" t="s">
        <v>4637</v>
      </c>
      <c r="O49" s="8" t="s">
        <v>4640</v>
      </c>
      <c r="P49" s="8" t="s">
        <v>4640</v>
      </c>
      <c r="AC49" s="8" t="s">
        <v>954</v>
      </c>
      <c r="AD49" s="10" t="s">
        <v>751</v>
      </c>
      <c r="AE49" s="9" t="s">
        <v>955</v>
      </c>
      <c r="AF49" s="8" t="str">
        <f t="shared" si="6"/>
        <v>AR</v>
      </c>
    </row>
    <row r="50" spans="1:32" s="8" customFormat="1">
      <c r="A50" s="605"/>
      <c r="B50" s="606" t="s">
        <v>4641</v>
      </c>
      <c r="C50" s="607" t="s">
        <v>4642</v>
      </c>
      <c r="D50" s="608" t="s">
        <v>4643</v>
      </c>
      <c r="E50" s="605" t="str">
        <f>B50</f>
        <v>BBC</v>
      </c>
      <c r="F50" s="608" t="s">
        <v>1365</v>
      </c>
      <c r="G50" s="609" t="s">
        <v>560</v>
      </c>
      <c r="J50" s="9"/>
      <c r="K50" s="8" t="s">
        <v>4644</v>
      </c>
      <c r="L50" s="9" t="s">
        <v>4645</v>
      </c>
      <c r="M50" s="8" t="str">
        <f t="shared" si="3"/>
        <v>JS</v>
      </c>
      <c r="N50" s="8" t="s">
        <v>4634</v>
      </c>
      <c r="O50" s="8" t="s">
        <v>4634</v>
      </c>
      <c r="P50" s="8" t="s">
        <v>4634</v>
      </c>
      <c r="AC50" s="8" t="s">
        <v>958</v>
      </c>
      <c r="AD50" s="10"/>
      <c r="AE50" s="9" t="s">
        <v>959</v>
      </c>
      <c r="AF50" s="8">
        <f t="shared" si="6"/>
        <v>0</v>
      </c>
    </row>
    <row r="51" spans="1:32" s="8" customFormat="1">
      <c r="A51" s="605"/>
      <c r="B51" s="606" t="s">
        <v>4646</v>
      </c>
      <c r="C51" s="607" t="s">
        <v>4647</v>
      </c>
      <c r="D51" s="608" t="s">
        <v>4643</v>
      </c>
      <c r="E51" s="608" t="str">
        <f>B51</f>
        <v>BCB</v>
      </c>
      <c r="F51" s="608" t="s">
        <v>1365</v>
      </c>
      <c r="G51" s="609" t="s">
        <v>560</v>
      </c>
      <c r="J51" s="9"/>
      <c r="K51" s="8" t="s">
        <v>4648</v>
      </c>
      <c r="L51" s="9" t="s">
        <v>4649</v>
      </c>
      <c r="M51" s="8" t="s">
        <v>4648</v>
      </c>
      <c r="N51" s="8" t="s">
        <v>4582</v>
      </c>
      <c r="O51" s="8" t="s">
        <v>4650</v>
      </c>
      <c r="P51" s="8" t="s">
        <v>4650</v>
      </c>
      <c r="AC51" s="8" t="s">
        <v>962</v>
      </c>
      <c r="AD51" s="10" t="s">
        <v>963</v>
      </c>
      <c r="AE51" s="9" t="s">
        <v>964</v>
      </c>
      <c r="AF51" s="8" t="str">
        <f t="shared" si="6"/>
        <v>NY</v>
      </c>
    </row>
    <row r="52" spans="1:32" s="8" customFormat="1">
      <c r="A52" s="611" t="s">
        <v>773</v>
      </c>
      <c r="B52" s="612" t="s">
        <v>956</v>
      </c>
      <c r="C52" s="613" t="s">
        <v>957</v>
      </c>
      <c r="D52" s="614" t="str">
        <f t="shared" ref="D52:D102" si="10">B52</f>
        <v>VOL</v>
      </c>
      <c r="E52" s="614" t="str">
        <f t="shared" ref="E52:E102" si="11">B52</f>
        <v>VOL</v>
      </c>
      <c r="F52" s="614" t="s">
        <v>1365</v>
      </c>
      <c r="G52" s="615" t="s">
        <v>560</v>
      </c>
      <c r="J52" s="9"/>
      <c r="K52" s="8" t="s">
        <v>2783</v>
      </c>
      <c r="L52" s="9" t="s">
        <v>2788</v>
      </c>
      <c r="M52" s="8" t="s">
        <v>2783</v>
      </c>
      <c r="N52" s="8" t="s">
        <v>2786</v>
      </c>
      <c r="O52" s="8" t="s">
        <v>2786</v>
      </c>
      <c r="P52" s="8" t="s">
        <v>2786</v>
      </c>
      <c r="AC52" s="8" t="s">
        <v>967</v>
      </c>
      <c r="AD52" s="10"/>
      <c r="AE52" s="9" t="s">
        <v>968</v>
      </c>
      <c r="AF52" s="8">
        <f t="shared" si="6"/>
        <v>0</v>
      </c>
    </row>
    <row r="53" spans="1:32" s="8" customFormat="1">
      <c r="A53" s="611" t="s">
        <v>892</v>
      </c>
      <c r="B53" s="612" t="s">
        <v>960</v>
      </c>
      <c r="C53" s="613" t="s">
        <v>961</v>
      </c>
      <c r="D53" s="614" t="str">
        <f t="shared" si="10"/>
        <v>BIL</v>
      </c>
      <c r="E53" s="614" t="str">
        <f t="shared" si="11"/>
        <v>BIL</v>
      </c>
      <c r="F53" s="614" t="s">
        <v>4651</v>
      </c>
      <c r="G53" s="615" t="s">
        <v>560</v>
      </c>
      <c r="J53" s="9"/>
      <c r="K53" s="204" t="s">
        <v>2789</v>
      </c>
      <c r="L53" s="205" t="s">
        <v>2790</v>
      </c>
      <c r="M53" s="204" t="s">
        <v>2789</v>
      </c>
      <c r="N53" s="8" t="s">
        <v>2786</v>
      </c>
      <c r="O53" s="8" t="s">
        <v>2786</v>
      </c>
      <c r="P53" s="8" t="s">
        <v>2786</v>
      </c>
      <c r="AC53" s="8" t="s">
        <v>972</v>
      </c>
      <c r="AD53" s="10" t="s">
        <v>973</v>
      </c>
      <c r="AE53" s="9" t="s">
        <v>974</v>
      </c>
      <c r="AF53" s="8" t="str">
        <f t="shared" si="6"/>
        <v>PP</v>
      </c>
    </row>
    <row r="54" spans="1:32" s="8" customFormat="1">
      <c r="A54" s="611" t="s">
        <v>898</v>
      </c>
      <c r="B54" s="612" t="s">
        <v>965</v>
      </c>
      <c r="C54" s="613" t="s">
        <v>966</v>
      </c>
      <c r="D54" s="614" t="str">
        <f t="shared" si="10"/>
        <v>QSV</v>
      </c>
      <c r="E54" s="614" t="str">
        <f t="shared" si="11"/>
        <v>QSV</v>
      </c>
      <c r="F54" s="614" t="s">
        <v>4651</v>
      </c>
      <c r="G54" s="615" t="s">
        <v>560</v>
      </c>
      <c r="J54" s="9"/>
      <c r="K54" s="204" t="s">
        <v>4652</v>
      </c>
      <c r="L54" s="205" t="s">
        <v>4653</v>
      </c>
      <c r="M54" s="204" t="s">
        <v>4652</v>
      </c>
      <c r="N54" s="8" t="s">
        <v>2776</v>
      </c>
      <c r="P54" s="8" t="s">
        <v>1558</v>
      </c>
      <c r="AC54" s="8" t="s">
        <v>977</v>
      </c>
      <c r="AD54" s="10"/>
      <c r="AE54" s="9" t="s">
        <v>978</v>
      </c>
      <c r="AF54" s="8">
        <f t="shared" si="6"/>
        <v>0</v>
      </c>
    </row>
    <row r="55" spans="1:32" s="8" customFormat="1">
      <c r="A55" s="611" t="s">
        <v>969</v>
      </c>
      <c r="B55" s="612" t="s">
        <v>970</v>
      </c>
      <c r="C55" s="613" t="s">
        <v>971</v>
      </c>
      <c r="D55" s="614" t="str">
        <f t="shared" si="10"/>
        <v>ROX</v>
      </c>
      <c r="E55" s="614" t="str">
        <f t="shared" si="11"/>
        <v>ROX</v>
      </c>
      <c r="F55" s="614" t="s">
        <v>4651</v>
      </c>
      <c r="G55" s="615" t="s">
        <v>560</v>
      </c>
      <c r="J55" s="9"/>
      <c r="K55" s="204" t="s">
        <v>2791</v>
      </c>
      <c r="L55" s="205" t="s">
        <v>2792</v>
      </c>
      <c r="M55" s="204" t="s">
        <v>2791</v>
      </c>
      <c r="N55" s="8" t="s">
        <v>2786</v>
      </c>
      <c r="O55" s="8" t="s">
        <v>2786</v>
      </c>
      <c r="P55" s="8" t="s">
        <v>2786</v>
      </c>
      <c r="AC55" s="8" t="s">
        <v>981</v>
      </c>
      <c r="AD55" s="10"/>
      <c r="AE55" s="9" t="s">
        <v>982</v>
      </c>
      <c r="AF55" s="8">
        <f t="shared" si="6"/>
        <v>0</v>
      </c>
    </row>
    <row r="56" spans="1:32" s="8" customFormat="1">
      <c r="A56" s="611" t="s">
        <v>736</v>
      </c>
      <c r="B56" s="612" t="s">
        <v>975</v>
      </c>
      <c r="C56" s="613" t="s">
        <v>976</v>
      </c>
      <c r="D56" s="614" t="str">
        <f t="shared" si="10"/>
        <v>GRA</v>
      </c>
      <c r="E56" s="614" t="str">
        <f t="shared" si="11"/>
        <v>GRA</v>
      </c>
      <c r="F56" s="614" t="s">
        <v>4654</v>
      </c>
      <c r="G56" s="615" t="s">
        <v>560</v>
      </c>
      <c r="J56" s="9"/>
      <c r="K56" s="204" t="s">
        <v>4655</v>
      </c>
      <c r="L56" s="205" t="s">
        <v>4656</v>
      </c>
      <c r="M56" s="204" t="s">
        <v>4655</v>
      </c>
      <c r="N56" s="8" t="s">
        <v>4657</v>
      </c>
      <c r="O56" s="8" t="s">
        <v>4657</v>
      </c>
      <c r="P56" s="8" t="s">
        <v>4657</v>
      </c>
      <c r="AC56" s="8" t="s">
        <v>986</v>
      </c>
      <c r="AD56" s="10"/>
      <c r="AE56" s="9" t="s">
        <v>987</v>
      </c>
      <c r="AF56" s="8">
        <f t="shared" si="6"/>
        <v>0</v>
      </c>
    </row>
    <row r="57" spans="1:32" s="8" customFormat="1">
      <c r="A57" s="616"/>
      <c r="B57" s="617" t="s">
        <v>4658</v>
      </c>
      <c r="C57" s="618" t="s">
        <v>4659</v>
      </c>
      <c r="D57" s="619" t="str">
        <f>B57</f>
        <v>GRL</v>
      </c>
      <c r="E57" s="619" t="str">
        <f>B57</f>
        <v>GRL</v>
      </c>
      <c r="F57" s="619" t="s">
        <v>4660</v>
      </c>
      <c r="G57" s="620" t="s">
        <v>560</v>
      </c>
      <c r="J57" s="9"/>
      <c r="K57" s="204" t="s">
        <v>4661</v>
      </c>
      <c r="L57" s="205" t="s">
        <v>4662</v>
      </c>
      <c r="M57" s="204" t="s">
        <v>4661</v>
      </c>
      <c r="N57" s="8" t="s">
        <v>2786</v>
      </c>
      <c r="O57" s="8" t="s">
        <v>2786</v>
      </c>
      <c r="P57" s="8" t="s">
        <v>2786</v>
      </c>
      <c r="AC57" s="8" t="s">
        <v>990</v>
      </c>
      <c r="AD57" s="10"/>
      <c r="AE57" s="9" t="s">
        <v>991</v>
      </c>
      <c r="AF57" s="8">
        <f t="shared" si="6"/>
        <v>0</v>
      </c>
    </row>
    <row r="58" spans="1:32" s="8" customFormat="1">
      <c r="A58" s="621"/>
      <c r="B58" s="622" t="s">
        <v>4663</v>
      </c>
      <c r="C58" s="623" t="s">
        <v>4664</v>
      </c>
      <c r="D58" s="624" t="str">
        <f>B58</f>
        <v>GRH</v>
      </c>
      <c r="E58" s="624" t="str">
        <f>B58</f>
        <v>GRH</v>
      </c>
      <c r="F58" s="624" t="s">
        <v>1366</v>
      </c>
      <c r="G58" s="625" t="s">
        <v>560</v>
      </c>
      <c r="J58" s="9"/>
      <c r="K58" s="204" t="s">
        <v>4665</v>
      </c>
      <c r="L58" s="205" t="s">
        <v>2793</v>
      </c>
      <c r="M58" s="204" t="s">
        <v>4665</v>
      </c>
      <c r="N58" s="8" t="s">
        <v>2786</v>
      </c>
      <c r="O58" s="8" t="s">
        <v>2786</v>
      </c>
      <c r="P58" s="8" t="s">
        <v>2786</v>
      </c>
      <c r="AC58" s="8" t="s">
        <v>994</v>
      </c>
      <c r="AD58" s="10"/>
      <c r="AE58" s="9" t="s">
        <v>995</v>
      </c>
      <c r="AF58" s="8">
        <f t="shared" si="6"/>
        <v>0</v>
      </c>
    </row>
    <row r="59" spans="1:32" s="8" customFormat="1">
      <c r="A59" s="611" t="s">
        <v>946</v>
      </c>
      <c r="B59" s="612" t="s">
        <v>979</v>
      </c>
      <c r="C59" s="613" t="s">
        <v>980</v>
      </c>
      <c r="D59" s="614" t="str">
        <f t="shared" si="10"/>
        <v>BUT</v>
      </c>
      <c r="E59" s="614" t="str">
        <f t="shared" si="11"/>
        <v>BUT</v>
      </c>
      <c r="F59" s="614" t="s">
        <v>4651</v>
      </c>
      <c r="G59" s="615" t="s">
        <v>560</v>
      </c>
      <c r="J59" s="9"/>
      <c r="K59" s="204" t="s">
        <v>4666</v>
      </c>
      <c r="L59" s="205" t="s">
        <v>4667</v>
      </c>
      <c r="M59" s="204" t="s">
        <v>4666</v>
      </c>
      <c r="N59" s="8" t="s">
        <v>4637</v>
      </c>
      <c r="O59" s="8" t="s">
        <v>4668</v>
      </c>
      <c r="P59" s="8" t="s">
        <v>4668</v>
      </c>
      <c r="AC59" s="8" t="s">
        <v>999</v>
      </c>
      <c r="AD59" s="10"/>
      <c r="AE59" s="9" t="s">
        <v>1000</v>
      </c>
      <c r="AF59" s="8">
        <f t="shared" si="6"/>
        <v>0</v>
      </c>
    </row>
    <row r="60" spans="1:32" s="8" customFormat="1">
      <c r="A60" s="611" t="s">
        <v>983</v>
      </c>
      <c r="B60" s="612" t="s">
        <v>984</v>
      </c>
      <c r="C60" s="613" t="s">
        <v>985</v>
      </c>
      <c r="D60" s="614" t="str">
        <f t="shared" si="10"/>
        <v>ZZZ</v>
      </c>
      <c r="E60" s="614" t="str">
        <f t="shared" si="11"/>
        <v>ZZZ</v>
      </c>
      <c r="F60" s="614"/>
      <c r="G60" s="615" t="s">
        <v>560</v>
      </c>
      <c r="J60" s="9"/>
      <c r="K60" s="204" t="s">
        <v>4669</v>
      </c>
      <c r="L60" s="205" t="s">
        <v>4670</v>
      </c>
      <c r="M60" s="204" t="s">
        <v>4669</v>
      </c>
      <c r="N60" s="8" t="s">
        <v>4637</v>
      </c>
      <c r="O60" s="8" t="s">
        <v>4640</v>
      </c>
      <c r="P60" s="8" t="s">
        <v>4640</v>
      </c>
      <c r="AC60" s="8" t="s">
        <v>1003</v>
      </c>
      <c r="AD60" s="10"/>
      <c r="AE60" s="9" t="s">
        <v>1004</v>
      </c>
      <c r="AF60" s="8">
        <f t="shared" si="6"/>
        <v>0</v>
      </c>
    </row>
    <row r="61" spans="1:32" s="8" customFormat="1">
      <c r="A61" s="611" t="s">
        <v>988</v>
      </c>
      <c r="B61" s="612" t="s">
        <v>984</v>
      </c>
      <c r="C61" s="613" t="s">
        <v>989</v>
      </c>
      <c r="D61" s="614" t="str">
        <f t="shared" si="10"/>
        <v>ZZZ</v>
      </c>
      <c r="E61" s="614" t="str">
        <f t="shared" si="11"/>
        <v>ZZZ</v>
      </c>
      <c r="F61" s="614"/>
      <c r="G61" s="615" t="s">
        <v>560</v>
      </c>
      <c r="J61" s="9"/>
      <c r="K61" s="204" t="s">
        <v>4671</v>
      </c>
      <c r="L61" s="205" t="s">
        <v>4672</v>
      </c>
      <c r="M61" s="204" t="s">
        <v>4671</v>
      </c>
      <c r="N61" s="8" t="s">
        <v>4634</v>
      </c>
      <c r="O61" s="8" t="s">
        <v>4634</v>
      </c>
      <c r="P61" s="8" t="s">
        <v>4634</v>
      </c>
      <c r="AC61" s="8" t="s">
        <v>1007</v>
      </c>
      <c r="AD61" s="10"/>
      <c r="AE61" s="9" t="s">
        <v>1008</v>
      </c>
      <c r="AF61" s="8">
        <f t="shared" si="6"/>
        <v>0</v>
      </c>
    </row>
    <row r="62" spans="1:32" s="8" customFormat="1">
      <c r="A62" s="611" t="s">
        <v>619</v>
      </c>
      <c r="B62" s="612" t="s">
        <v>992</v>
      </c>
      <c r="C62" s="613" t="s">
        <v>993</v>
      </c>
      <c r="D62" s="614" t="str">
        <f t="shared" si="10"/>
        <v>STU</v>
      </c>
      <c r="E62" s="614" t="str">
        <f t="shared" si="11"/>
        <v>STU</v>
      </c>
      <c r="F62" s="614" t="s">
        <v>4673</v>
      </c>
      <c r="G62" s="615" t="s">
        <v>560</v>
      </c>
      <c r="J62" s="9"/>
      <c r="K62" s="204" t="s">
        <v>4674</v>
      </c>
      <c r="L62" s="205" t="s">
        <v>4675</v>
      </c>
      <c r="M62" s="204" t="s">
        <v>4674</v>
      </c>
      <c r="N62" s="8" t="s">
        <v>4637</v>
      </c>
      <c r="P62" s="8" t="s">
        <v>4676</v>
      </c>
      <c r="AC62" s="8" t="s">
        <v>1012</v>
      </c>
      <c r="AD62" s="10"/>
      <c r="AE62" s="9" t="s">
        <v>1013</v>
      </c>
      <c r="AF62" s="8">
        <f t="shared" si="6"/>
        <v>0</v>
      </c>
    </row>
    <row r="63" spans="1:32" s="8" customFormat="1">
      <c r="A63" s="611" t="s">
        <v>996</v>
      </c>
      <c r="B63" s="612" t="s">
        <v>997</v>
      </c>
      <c r="C63" s="613" t="s">
        <v>998</v>
      </c>
      <c r="D63" s="614" t="str">
        <f t="shared" si="10"/>
        <v>NIX</v>
      </c>
      <c r="E63" s="614" t="str">
        <f t="shared" si="11"/>
        <v>NIX</v>
      </c>
      <c r="F63" s="614" t="s">
        <v>4673</v>
      </c>
      <c r="G63" s="615" t="s">
        <v>560</v>
      </c>
      <c r="J63" s="9"/>
      <c r="K63" s="204" t="s">
        <v>4677</v>
      </c>
      <c r="L63" s="205" t="s">
        <v>4678</v>
      </c>
      <c r="M63" s="204" t="s">
        <v>4677</v>
      </c>
      <c r="N63" s="8" t="s">
        <v>4679</v>
      </c>
      <c r="O63" s="8" t="s">
        <v>4679</v>
      </c>
      <c r="P63" s="8" t="s">
        <v>4679</v>
      </c>
      <c r="AC63" s="8" t="s">
        <v>1017</v>
      </c>
      <c r="AD63" s="10" t="s">
        <v>1018</v>
      </c>
      <c r="AE63" s="9" t="s">
        <v>1019</v>
      </c>
      <c r="AF63" s="8" t="str">
        <f t="shared" si="6"/>
        <v>RE</v>
      </c>
    </row>
    <row r="64" spans="1:32" s="8" customFormat="1">
      <c r="A64" s="611" t="s">
        <v>1001</v>
      </c>
      <c r="B64" s="612" t="s">
        <v>984</v>
      </c>
      <c r="C64" s="613" t="s">
        <v>1002</v>
      </c>
      <c r="D64" s="614" t="str">
        <f t="shared" si="10"/>
        <v>ZZZ</v>
      </c>
      <c r="E64" s="614" t="str">
        <f t="shared" si="11"/>
        <v>ZZZ</v>
      </c>
      <c r="F64" s="614"/>
      <c r="G64" s="615" t="s">
        <v>560</v>
      </c>
      <c r="J64" s="9"/>
      <c r="L64" s="9"/>
      <c r="AC64" s="8" t="s">
        <v>1023</v>
      </c>
      <c r="AD64" s="10"/>
      <c r="AE64" s="9" t="s">
        <v>1024</v>
      </c>
      <c r="AF64" s="8">
        <f t="shared" si="6"/>
        <v>0</v>
      </c>
    </row>
    <row r="65" spans="1:32" s="8" customFormat="1">
      <c r="A65" s="611" t="s">
        <v>589</v>
      </c>
      <c r="B65" s="612" t="s">
        <v>1005</v>
      </c>
      <c r="C65" s="613" t="s">
        <v>1006</v>
      </c>
      <c r="D65" s="614" t="str">
        <f t="shared" si="10"/>
        <v>ANA</v>
      </c>
      <c r="E65" s="614" t="str">
        <f t="shared" si="11"/>
        <v>ANA</v>
      </c>
      <c r="F65" s="614" t="s">
        <v>4680</v>
      </c>
      <c r="G65" s="615" t="s">
        <v>560</v>
      </c>
      <c r="J65" s="9"/>
      <c r="L65" s="9"/>
      <c r="AC65" s="8" t="s">
        <v>1027</v>
      </c>
      <c r="AD65" s="10"/>
      <c r="AE65" s="9" t="s">
        <v>1028</v>
      </c>
      <c r="AF65" s="8">
        <f t="shared" si="6"/>
        <v>0</v>
      </c>
    </row>
    <row r="66" spans="1:32" s="8" customFormat="1">
      <c r="A66" s="611" t="s">
        <v>1009</v>
      </c>
      <c r="B66" s="612" t="s">
        <v>1010</v>
      </c>
      <c r="C66" s="613" t="s">
        <v>1011</v>
      </c>
      <c r="D66" s="614" t="str">
        <f t="shared" si="10"/>
        <v>ADA</v>
      </c>
      <c r="E66" s="614" t="str">
        <f t="shared" si="11"/>
        <v>ADA</v>
      </c>
      <c r="F66" s="614" t="s">
        <v>4680</v>
      </c>
      <c r="G66" s="615" t="s">
        <v>560</v>
      </c>
      <c r="J66" s="9"/>
      <c r="L66" s="9"/>
      <c r="AC66" s="8" t="s">
        <v>1031</v>
      </c>
      <c r="AD66" s="10" t="s">
        <v>1032</v>
      </c>
      <c r="AE66" s="9" t="s">
        <v>1033</v>
      </c>
      <c r="AF66" s="8" t="str">
        <f t="shared" si="6"/>
        <v>PK</v>
      </c>
    </row>
    <row r="67" spans="1:32" s="8" customFormat="1">
      <c r="A67" s="611" t="s">
        <v>1014</v>
      </c>
      <c r="B67" s="612" t="s">
        <v>1015</v>
      </c>
      <c r="C67" s="613" t="s">
        <v>1016</v>
      </c>
      <c r="D67" s="614" t="str">
        <f t="shared" si="10"/>
        <v>NKE</v>
      </c>
      <c r="E67" s="614" t="str">
        <f t="shared" si="11"/>
        <v>NKE</v>
      </c>
      <c r="F67" s="614"/>
      <c r="G67" s="615" t="s">
        <v>560</v>
      </c>
      <c r="J67" s="9"/>
      <c r="L67" s="9"/>
      <c r="AC67" s="8" t="s">
        <v>1036</v>
      </c>
      <c r="AD67" s="10"/>
      <c r="AE67" s="9" t="s">
        <v>1037</v>
      </c>
      <c r="AF67" s="8">
        <f t="shared" si="6"/>
        <v>0</v>
      </c>
    </row>
    <row r="68" spans="1:32" s="8" customFormat="1">
      <c r="A68" s="611" t="s">
        <v>1020</v>
      </c>
      <c r="B68" s="612" t="s">
        <v>1021</v>
      </c>
      <c r="C68" s="613" t="s">
        <v>1022</v>
      </c>
      <c r="D68" s="614" t="str">
        <f t="shared" si="10"/>
        <v>PUM</v>
      </c>
      <c r="E68" s="614" t="str">
        <f t="shared" si="11"/>
        <v>PUM</v>
      </c>
      <c r="F68" s="614"/>
      <c r="G68" s="615" t="s">
        <v>560</v>
      </c>
      <c r="J68" s="9"/>
      <c r="L68" s="9"/>
      <c r="AC68" s="8" t="s">
        <v>1040</v>
      </c>
      <c r="AD68" s="10"/>
      <c r="AE68" s="9" t="s">
        <v>1041</v>
      </c>
      <c r="AF68" s="8">
        <f t="shared" si="6"/>
        <v>0</v>
      </c>
    </row>
    <row r="69" spans="1:32" s="8" customFormat="1">
      <c r="A69" s="611" t="s">
        <v>1025</v>
      </c>
      <c r="B69" s="612" t="s">
        <v>984</v>
      </c>
      <c r="C69" s="613" t="s">
        <v>1026</v>
      </c>
      <c r="D69" s="614" t="str">
        <f t="shared" si="10"/>
        <v>ZZZ</v>
      </c>
      <c r="E69" s="614" t="str">
        <f t="shared" si="11"/>
        <v>ZZZ</v>
      </c>
      <c r="F69" s="614"/>
      <c r="G69" s="615" t="s">
        <v>560</v>
      </c>
      <c r="J69" s="9"/>
      <c r="L69" s="9"/>
      <c r="AC69" s="8" t="s">
        <v>1044</v>
      </c>
      <c r="AD69" s="10"/>
      <c r="AE69" s="9" t="s">
        <v>1045</v>
      </c>
      <c r="AF69" s="8">
        <f t="shared" ref="AF69:AF114" si="12">AD69</f>
        <v>0</v>
      </c>
    </row>
    <row r="70" spans="1:32" s="8" customFormat="1">
      <c r="A70" s="611" t="s">
        <v>1029</v>
      </c>
      <c r="B70" s="612" t="s">
        <v>984</v>
      </c>
      <c r="C70" s="613" t="s">
        <v>1030</v>
      </c>
      <c r="D70" s="614" t="str">
        <f t="shared" si="10"/>
        <v>ZZZ</v>
      </c>
      <c r="E70" s="614" t="str">
        <f t="shared" si="11"/>
        <v>ZZZ</v>
      </c>
      <c r="F70" s="614"/>
      <c r="G70" s="615" t="s">
        <v>560</v>
      </c>
      <c r="J70" s="9"/>
      <c r="L70" s="9"/>
      <c r="AC70" s="8" t="s">
        <v>1048</v>
      </c>
      <c r="AD70" s="10"/>
      <c r="AE70" s="9" t="s">
        <v>1049</v>
      </c>
      <c r="AF70" s="8">
        <f t="shared" si="12"/>
        <v>0</v>
      </c>
    </row>
    <row r="71" spans="1:32" s="8" customFormat="1">
      <c r="A71" s="611" t="s">
        <v>1034</v>
      </c>
      <c r="B71" s="612" t="s">
        <v>984</v>
      </c>
      <c r="C71" s="613" t="s">
        <v>1035</v>
      </c>
      <c r="D71" s="614" t="str">
        <f t="shared" si="10"/>
        <v>ZZZ</v>
      </c>
      <c r="E71" s="614" t="str">
        <f t="shared" si="11"/>
        <v>ZZZ</v>
      </c>
      <c r="F71" s="614"/>
      <c r="G71" s="615" t="s">
        <v>560</v>
      </c>
      <c r="J71" s="9"/>
      <c r="L71" s="9"/>
      <c r="AC71" s="8" t="s">
        <v>1053</v>
      </c>
      <c r="AD71" s="10"/>
      <c r="AE71" s="9" t="s">
        <v>1054</v>
      </c>
      <c r="AF71" s="8">
        <f t="shared" si="12"/>
        <v>0</v>
      </c>
    </row>
    <row r="72" spans="1:32" s="8" customFormat="1">
      <c r="A72" s="611" t="s">
        <v>1038</v>
      </c>
      <c r="B72" s="612" t="s">
        <v>984</v>
      </c>
      <c r="C72" s="613" t="s">
        <v>1039</v>
      </c>
      <c r="D72" s="614" t="str">
        <f t="shared" si="10"/>
        <v>ZZZ</v>
      </c>
      <c r="E72" s="614" t="str">
        <f t="shared" si="11"/>
        <v>ZZZ</v>
      </c>
      <c r="F72" s="614"/>
      <c r="G72" s="615" t="s">
        <v>560</v>
      </c>
      <c r="J72" s="9"/>
      <c r="L72" s="9"/>
      <c r="AC72" s="8" t="s">
        <v>1057</v>
      </c>
      <c r="AD72" s="10"/>
      <c r="AE72" s="9" t="s">
        <v>1058</v>
      </c>
      <c r="AF72" s="8">
        <f t="shared" si="12"/>
        <v>0</v>
      </c>
    </row>
    <row r="73" spans="1:32" s="8" customFormat="1">
      <c r="A73" s="611" t="s">
        <v>1042</v>
      </c>
      <c r="B73" s="612" t="s">
        <v>984</v>
      </c>
      <c r="C73" s="613" t="s">
        <v>1043</v>
      </c>
      <c r="D73" s="614" t="str">
        <f t="shared" si="10"/>
        <v>ZZZ</v>
      </c>
      <c r="E73" s="614" t="str">
        <f t="shared" si="11"/>
        <v>ZZZ</v>
      </c>
      <c r="F73" s="614"/>
      <c r="G73" s="615" t="s">
        <v>560</v>
      </c>
      <c r="J73" s="9"/>
      <c r="L73" s="9"/>
      <c r="AC73" s="8" t="s">
        <v>1062</v>
      </c>
      <c r="AD73" s="10"/>
      <c r="AE73" s="9" t="s">
        <v>1063</v>
      </c>
      <c r="AF73" s="8">
        <f t="shared" si="12"/>
        <v>0</v>
      </c>
    </row>
    <row r="74" spans="1:32" s="8" customFormat="1">
      <c r="A74" s="611" t="s">
        <v>1046</v>
      </c>
      <c r="B74" s="612" t="s">
        <v>984</v>
      </c>
      <c r="C74" s="613" t="s">
        <v>1047</v>
      </c>
      <c r="D74" s="614" t="str">
        <f t="shared" si="10"/>
        <v>ZZZ</v>
      </c>
      <c r="E74" s="614" t="str">
        <f t="shared" si="11"/>
        <v>ZZZ</v>
      </c>
      <c r="F74" s="614"/>
      <c r="G74" s="615" t="s">
        <v>560</v>
      </c>
      <c r="J74" s="9"/>
      <c r="L74" s="9"/>
      <c r="AC74" s="8" t="s">
        <v>1066</v>
      </c>
      <c r="AD74" s="10"/>
      <c r="AE74" s="9" t="s">
        <v>1067</v>
      </c>
      <c r="AF74" s="8">
        <f t="shared" si="12"/>
        <v>0</v>
      </c>
    </row>
    <row r="75" spans="1:32" s="8" customFormat="1">
      <c r="A75" s="611" t="s">
        <v>1050</v>
      </c>
      <c r="B75" s="612" t="s">
        <v>1051</v>
      </c>
      <c r="C75" s="613" t="s">
        <v>1052</v>
      </c>
      <c r="D75" s="614" t="str">
        <f t="shared" si="10"/>
        <v>DRA</v>
      </c>
      <c r="E75" s="614" t="str">
        <f t="shared" si="11"/>
        <v>DRA</v>
      </c>
      <c r="F75" s="614" t="s">
        <v>4673</v>
      </c>
      <c r="G75" s="615" t="s">
        <v>560</v>
      </c>
      <c r="J75" s="9"/>
      <c r="L75" s="9"/>
      <c r="AC75" s="8" t="s">
        <v>1070</v>
      </c>
      <c r="AD75" s="10" t="s">
        <v>1071</v>
      </c>
      <c r="AE75" s="9" t="s">
        <v>1072</v>
      </c>
      <c r="AF75" s="8" t="str">
        <f t="shared" si="12"/>
        <v>BL</v>
      </c>
    </row>
    <row r="76" spans="1:32" s="8" customFormat="1">
      <c r="A76" s="611" t="s">
        <v>1055</v>
      </c>
      <c r="B76" s="612" t="s">
        <v>1056</v>
      </c>
      <c r="C76" s="613" t="s">
        <v>1056</v>
      </c>
      <c r="D76" s="614" t="str">
        <f t="shared" si="10"/>
        <v>HUF</v>
      </c>
      <c r="E76" s="614" t="str">
        <f t="shared" si="11"/>
        <v>HUF</v>
      </c>
      <c r="F76" s="614" t="s">
        <v>4673</v>
      </c>
      <c r="G76" s="615" t="s">
        <v>560</v>
      </c>
      <c r="J76" s="9"/>
      <c r="L76" s="9"/>
      <c r="AC76" s="8" t="s">
        <v>1076</v>
      </c>
      <c r="AD76" s="10"/>
      <c r="AE76" s="9" t="s">
        <v>1077</v>
      </c>
      <c r="AF76" s="8">
        <f t="shared" si="12"/>
        <v>0</v>
      </c>
    </row>
    <row r="77" spans="1:32" s="8" customFormat="1">
      <c r="A77" s="611" t="s">
        <v>1059</v>
      </c>
      <c r="B77" s="612" t="s">
        <v>1060</v>
      </c>
      <c r="C77" s="613" t="s">
        <v>1061</v>
      </c>
      <c r="D77" s="614" t="str">
        <f t="shared" si="10"/>
        <v>HUN</v>
      </c>
      <c r="E77" s="614" t="str">
        <f t="shared" si="11"/>
        <v>HUN</v>
      </c>
      <c r="F77" s="614" t="s">
        <v>4673</v>
      </c>
      <c r="G77" s="615" t="s">
        <v>560</v>
      </c>
      <c r="J77" s="9"/>
      <c r="L77" s="9"/>
      <c r="AC77" s="8" t="s">
        <v>1080</v>
      </c>
      <c r="AD77" s="10"/>
      <c r="AE77" s="9" t="s">
        <v>1081</v>
      </c>
      <c r="AF77" s="8">
        <f t="shared" si="12"/>
        <v>0</v>
      </c>
    </row>
    <row r="78" spans="1:32" s="8" customFormat="1">
      <c r="A78" s="611" t="s">
        <v>1064</v>
      </c>
      <c r="B78" s="612" t="s">
        <v>984</v>
      </c>
      <c r="C78" s="613" t="s">
        <v>1065</v>
      </c>
      <c r="D78" s="614" t="str">
        <f t="shared" si="10"/>
        <v>ZZZ</v>
      </c>
      <c r="E78" s="614" t="str">
        <f t="shared" si="11"/>
        <v>ZZZ</v>
      </c>
      <c r="F78" s="614"/>
      <c r="G78" s="615" t="s">
        <v>560</v>
      </c>
      <c r="J78" s="9"/>
      <c r="L78" s="9"/>
      <c r="AC78" s="8" t="s">
        <v>1084</v>
      </c>
      <c r="AD78" s="10"/>
      <c r="AE78" s="9" t="s">
        <v>1085</v>
      </c>
      <c r="AF78" s="8">
        <f t="shared" si="12"/>
        <v>0</v>
      </c>
    </row>
    <row r="79" spans="1:32" s="8" customFormat="1">
      <c r="A79" s="611" t="s">
        <v>1068</v>
      </c>
      <c r="B79" s="612" t="s">
        <v>1069</v>
      </c>
      <c r="C79" s="613" t="s">
        <v>4681</v>
      </c>
      <c r="D79" s="614" t="str">
        <f t="shared" si="10"/>
        <v>GOO</v>
      </c>
      <c r="E79" s="614" t="str">
        <f t="shared" si="11"/>
        <v>GOO</v>
      </c>
      <c r="F79" s="614" t="s">
        <v>4654</v>
      </c>
      <c r="G79" s="615" t="s">
        <v>560</v>
      </c>
      <c r="J79" s="9"/>
      <c r="L79" s="9"/>
      <c r="AC79" s="8" t="s">
        <v>1088</v>
      </c>
      <c r="AD79" s="10"/>
      <c r="AE79" s="9" t="s">
        <v>1089</v>
      </c>
      <c r="AF79" s="8">
        <f t="shared" si="12"/>
        <v>0</v>
      </c>
    </row>
    <row r="80" spans="1:32" s="8" customFormat="1">
      <c r="A80" s="626"/>
      <c r="B80" s="617" t="s">
        <v>4682</v>
      </c>
      <c r="C80" s="627" t="s">
        <v>4683</v>
      </c>
      <c r="D80" s="619" t="str">
        <f>B80</f>
        <v>GOL</v>
      </c>
      <c r="E80" s="619" t="str">
        <f>B80</f>
        <v>GOL</v>
      </c>
      <c r="F80" s="619" t="s">
        <v>4660</v>
      </c>
      <c r="G80" s="620" t="s">
        <v>560</v>
      </c>
      <c r="J80" s="9"/>
      <c r="L80" s="9"/>
      <c r="AC80" s="8" t="s">
        <v>1091</v>
      </c>
      <c r="AD80" s="10"/>
      <c r="AE80" s="9" t="s">
        <v>1092</v>
      </c>
      <c r="AF80" s="8">
        <f t="shared" si="12"/>
        <v>0</v>
      </c>
    </row>
    <row r="81" spans="1:32" s="8" customFormat="1">
      <c r="A81" s="621"/>
      <c r="B81" s="622" t="s">
        <v>4684</v>
      </c>
      <c r="C81" s="623" t="s">
        <v>4685</v>
      </c>
      <c r="D81" s="624" t="str">
        <f>B81</f>
        <v>GOD</v>
      </c>
      <c r="E81" s="624" t="str">
        <f>B81</f>
        <v>GOD</v>
      </c>
      <c r="F81" s="624" t="s">
        <v>1366</v>
      </c>
      <c r="G81" s="625" t="s">
        <v>560</v>
      </c>
      <c r="J81" s="9"/>
      <c r="L81" s="9"/>
      <c r="AC81" s="8" t="s">
        <v>1094</v>
      </c>
      <c r="AD81" s="10"/>
      <c r="AE81" s="9" t="s">
        <v>1095</v>
      </c>
      <c r="AF81" s="8">
        <f t="shared" si="12"/>
        <v>0</v>
      </c>
    </row>
    <row r="82" spans="1:32" s="8" customFormat="1">
      <c r="A82" s="611" t="s">
        <v>1073</v>
      </c>
      <c r="B82" s="612" t="s">
        <v>1074</v>
      </c>
      <c r="C82" s="613" t="s">
        <v>1075</v>
      </c>
      <c r="D82" s="614" t="str">
        <f t="shared" si="10"/>
        <v>CRO</v>
      </c>
      <c r="E82" s="614" t="str">
        <f t="shared" si="11"/>
        <v>CRO</v>
      </c>
      <c r="F82" s="614" t="s">
        <v>4651</v>
      </c>
      <c r="G82" s="615" t="s">
        <v>560</v>
      </c>
      <c r="J82" s="9"/>
      <c r="L82" s="9"/>
      <c r="AC82" s="8" t="s">
        <v>1098</v>
      </c>
      <c r="AD82" s="10"/>
      <c r="AE82" s="9" t="s">
        <v>1099</v>
      </c>
      <c r="AF82" s="8">
        <f t="shared" si="12"/>
        <v>0</v>
      </c>
    </row>
    <row r="83" spans="1:32" s="8" customFormat="1">
      <c r="A83" s="611" t="s">
        <v>1078</v>
      </c>
      <c r="B83" s="612" t="s">
        <v>984</v>
      </c>
      <c r="C83" s="613" t="s">
        <v>1079</v>
      </c>
      <c r="D83" s="614" t="str">
        <f t="shared" si="10"/>
        <v>ZZZ</v>
      </c>
      <c r="E83" s="614" t="str">
        <f t="shared" si="11"/>
        <v>ZZZ</v>
      </c>
      <c r="F83" s="614"/>
      <c r="G83" s="615" t="s">
        <v>560</v>
      </c>
      <c r="J83" s="9"/>
      <c r="L83" s="9"/>
      <c r="AC83" s="8" t="s">
        <v>1102</v>
      </c>
      <c r="AD83" s="10"/>
      <c r="AE83" s="9" t="s">
        <v>1103</v>
      </c>
      <c r="AF83" s="8">
        <f t="shared" si="12"/>
        <v>0</v>
      </c>
    </row>
    <row r="84" spans="1:32" s="8" customFormat="1">
      <c r="A84" s="611" t="s">
        <v>1082</v>
      </c>
      <c r="B84" s="612" t="s">
        <v>984</v>
      </c>
      <c r="C84" s="613" t="s">
        <v>1083</v>
      </c>
      <c r="D84" s="614" t="str">
        <f t="shared" si="10"/>
        <v>ZZZ</v>
      </c>
      <c r="E84" s="614" t="str">
        <f t="shared" si="11"/>
        <v>ZZZ</v>
      </c>
      <c r="F84" s="614"/>
      <c r="G84" s="615" t="s">
        <v>560</v>
      </c>
      <c r="J84" s="9"/>
      <c r="L84" s="9"/>
      <c r="AC84" s="8" t="s">
        <v>1107</v>
      </c>
      <c r="AD84" s="10"/>
      <c r="AE84" s="9" t="s">
        <v>1108</v>
      </c>
      <c r="AF84" s="8">
        <f t="shared" si="12"/>
        <v>0</v>
      </c>
    </row>
    <row r="85" spans="1:32" s="8" customFormat="1">
      <c r="A85" s="611" t="s">
        <v>1086</v>
      </c>
      <c r="B85" s="612" t="s">
        <v>984</v>
      </c>
      <c r="C85" s="613" t="s">
        <v>1087</v>
      </c>
      <c r="D85" s="614" t="str">
        <f t="shared" si="10"/>
        <v>ZZZ</v>
      </c>
      <c r="E85" s="614" t="str">
        <f t="shared" si="11"/>
        <v>ZZZ</v>
      </c>
      <c r="F85" s="614"/>
      <c r="G85" s="615" t="s">
        <v>560</v>
      </c>
      <c r="J85" s="9"/>
      <c r="L85" s="9"/>
      <c r="AC85" s="8" t="s">
        <v>1111</v>
      </c>
      <c r="AD85" s="10" t="s">
        <v>1112</v>
      </c>
      <c r="AE85" s="9" t="s">
        <v>1113</v>
      </c>
      <c r="AF85" s="8" t="str">
        <f t="shared" si="12"/>
        <v>WH</v>
      </c>
    </row>
    <row r="86" spans="1:32" s="8" customFormat="1">
      <c r="A86" s="611" t="s">
        <v>948</v>
      </c>
      <c r="B86" s="612" t="s">
        <v>984</v>
      </c>
      <c r="C86" s="613" t="s">
        <v>1090</v>
      </c>
      <c r="D86" s="614" t="str">
        <f t="shared" si="10"/>
        <v>ZZZ</v>
      </c>
      <c r="E86" s="614" t="str">
        <f t="shared" si="11"/>
        <v>ZZZ</v>
      </c>
      <c r="F86" s="614"/>
      <c r="G86" s="615" t="s">
        <v>560</v>
      </c>
      <c r="J86" s="9"/>
      <c r="L86" s="9"/>
      <c r="AC86" s="8" t="s">
        <v>1116</v>
      </c>
      <c r="AD86" s="10" t="s">
        <v>1117</v>
      </c>
      <c r="AE86" s="9" t="s">
        <v>1118</v>
      </c>
      <c r="AF86" s="8" t="str">
        <f t="shared" si="12"/>
        <v>SL</v>
      </c>
    </row>
    <row r="87" spans="1:32" s="8" customFormat="1">
      <c r="A87" s="611" t="s">
        <v>954</v>
      </c>
      <c r="B87" s="612" t="s">
        <v>1093</v>
      </c>
      <c r="C87" s="613" t="s">
        <v>1857</v>
      </c>
      <c r="D87" s="614" t="str">
        <f t="shared" si="10"/>
        <v>TRU</v>
      </c>
      <c r="E87" s="614" t="str">
        <f t="shared" si="11"/>
        <v>TRU</v>
      </c>
      <c r="F87" s="614" t="s">
        <v>2845</v>
      </c>
      <c r="G87" s="615" t="s">
        <v>560</v>
      </c>
      <c r="J87" s="9"/>
      <c r="L87" s="9"/>
      <c r="AC87" s="8" t="s">
        <v>1121</v>
      </c>
      <c r="AD87" s="10"/>
      <c r="AE87" s="9" t="s">
        <v>1122</v>
      </c>
      <c r="AF87" s="8">
        <f t="shared" si="12"/>
        <v>0</v>
      </c>
    </row>
    <row r="88" spans="1:32" s="8" customFormat="1">
      <c r="A88" s="616"/>
      <c r="B88" s="617" t="s">
        <v>4686</v>
      </c>
      <c r="C88" s="618" t="s">
        <v>2846</v>
      </c>
      <c r="D88" s="619" t="str">
        <f t="shared" si="10"/>
        <v>TRL</v>
      </c>
      <c r="E88" s="619" t="str">
        <f t="shared" si="11"/>
        <v>TRL</v>
      </c>
      <c r="F88" s="619" t="s">
        <v>2845</v>
      </c>
      <c r="G88" s="620" t="s">
        <v>560</v>
      </c>
      <c r="J88" s="9"/>
      <c r="L88" s="9"/>
      <c r="AC88" s="8" t="s">
        <v>1125</v>
      </c>
      <c r="AD88" s="10" t="s">
        <v>1126</v>
      </c>
      <c r="AE88" s="9" t="s">
        <v>1127</v>
      </c>
      <c r="AF88" s="8" t="str">
        <f t="shared" si="12"/>
        <v>IV</v>
      </c>
    </row>
    <row r="89" spans="1:32" s="8" customFormat="1">
      <c r="A89" s="611" t="s">
        <v>958</v>
      </c>
      <c r="B89" s="612" t="s">
        <v>1096</v>
      </c>
      <c r="C89" s="613" t="s">
        <v>1097</v>
      </c>
      <c r="D89" s="614" t="str">
        <f t="shared" si="10"/>
        <v>DAK</v>
      </c>
      <c r="E89" s="614" t="str">
        <f t="shared" si="11"/>
        <v>DAK</v>
      </c>
      <c r="F89" s="614" t="s">
        <v>4651</v>
      </c>
      <c r="G89" s="615" t="s">
        <v>560</v>
      </c>
      <c r="J89" s="9"/>
      <c r="L89" s="9"/>
      <c r="AC89" s="8" t="s">
        <v>1131</v>
      </c>
      <c r="AD89" s="10"/>
      <c r="AE89" s="9" t="s">
        <v>1132</v>
      </c>
      <c r="AF89" s="8">
        <f t="shared" si="12"/>
        <v>0</v>
      </c>
    </row>
    <row r="90" spans="1:32" s="8" customFormat="1">
      <c r="A90" s="611" t="s">
        <v>1100</v>
      </c>
      <c r="B90" s="612" t="s">
        <v>984</v>
      </c>
      <c r="C90" s="613" t="s">
        <v>1101</v>
      </c>
      <c r="D90" s="614" t="str">
        <f t="shared" si="10"/>
        <v>ZZZ</v>
      </c>
      <c r="E90" s="614" t="str">
        <f t="shared" si="11"/>
        <v>ZZZ</v>
      </c>
      <c r="F90" s="614"/>
      <c r="G90" s="615" t="s">
        <v>560</v>
      </c>
      <c r="J90" s="9"/>
      <c r="L90" s="9"/>
      <c r="AC90" s="8" t="s">
        <v>1135</v>
      </c>
      <c r="AD90" s="10"/>
      <c r="AE90" s="9" t="s">
        <v>1136</v>
      </c>
      <c r="AF90" s="8">
        <f t="shared" si="12"/>
        <v>0</v>
      </c>
    </row>
    <row r="91" spans="1:32" s="8" customFormat="1">
      <c r="A91" s="611" t="s">
        <v>1104</v>
      </c>
      <c r="B91" s="612" t="s">
        <v>1105</v>
      </c>
      <c r="C91" s="613" t="s">
        <v>1106</v>
      </c>
      <c r="D91" s="614" t="str">
        <f t="shared" si="10"/>
        <v>EDH</v>
      </c>
      <c r="E91" s="614" t="str">
        <f t="shared" si="11"/>
        <v>EDH</v>
      </c>
      <c r="F91" s="614" t="s">
        <v>2845</v>
      </c>
      <c r="G91" s="615" t="s">
        <v>560</v>
      </c>
      <c r="J91" s="9"/>
      <c r="L91" s="9"/>
      <c r="AC91" s="8" t="s">
        <v>1139</v>
      </c>
      <c r="AD91" s="10" t="s">
        <v>1140</v>
      </c>
      <c r="AE91" s="9" t="s">
        <v>1141</v>
      </c>
      <c r="AF91" s="8" t="str">
        <f t="shared" si="12"/>
        <v>YE</v>
      </c>
    </row>
    <row r="92" spans="1:32" s="8" customFormat="1">
      <c r="A92" s="611" t="s">
        <v>1109</v>
      </c>
      <c r="B92" s="612" t="s">
        <v>984</v>
      </c>
      <c r="C92" s="613" t="s">
        <v>1110</v>
      </c>
      <c r="D92" s="614" t="str">
        <f t="shared" si="10"/>
        <v>ZZZ</v>
      </c>
      <c r="E92" s="614" t="str">
        <f t="shared" si="11"/>
        <v>ZZZ</v>
      </c>
      <c r="F92" s="614"/>
      <c r="G92" s="615" t="s">
        <v>560</v>
      </c>
      <c r="J92" s="9"/>
      <c r="L92" s="9"/>
      <c r="AC92" s="8" t="s">
        <v>1144</v>
      </c>
      <c r="AD92" s="10"/>
      <c r="AE92" s="9" t="s">
        <v>1145</v>
      </c>
      <c r="AF92" s="8">
        <f t="shared" si="12"/>
        <v>0</v>
      </c>
    </row>
    <row r="93" spans="1:32" s="8" customFormat="1">
      <c r="A93" s="611" t="s">
        <v>1114</v>
      </c>
      <c r="B93" s="612" t="s">
        <v>984</v>
      </c>
      <c r="C93" s="613" t="s">
        <v>1115</v>
      </c>
      <c r="D93" s="614" t="str">
        <f t="shared" si="10"/>
        <v>ZZZ</v>
      </c>
      <c r="E93" s="614" t="str">
        <f t="shared" si="11"/>
        <v>ZZZ</v>
      </c>
      <c r="F93" s="614"/>
      <c r="G93" s="615" t="s">
        <v>560</v>
      </c>
      <c r="J93" s="9"/>
      <c r="L93" s="9"/>
      <c r="AC93" s="8" t="s">
        <v>1148</v>
      </c>
      <c r="AD93" s="10" t="s">
        <v>1100</v>
      </c>
      <c r="AE93" s="9" t="s">
        <v>1149</v>
      </c>
      <c r="AF93" s="8" t="str">
        <f t="shared" si="12"/>
        <v>GD</v>
      </c>
    </row>
    <row r="94" spans="1:32" s="8" customFormat="1">
      <c r="A94" s="611" t="s">
        <v>1119</v>
      </c>
      <c r="B94" s="612" t="s">
        <v>984</v>
      </c>
      <c r="C94" s="613" t="s">
        <v>1120</v>
      </c>
      <c r="D94" s="614" t="str">
        <f t="shared" si="10"/>
        <v>ZZZ</v>
      </c>
      <c r="E94" s="614" t="str">
        <f t="shared" si="11"/>
        <v>ZZZ</v>
      </c>
      <c r="F94" s="614"/>
      <c r="G94" s="615" t="s">
        <v>560</v>
      </c>
      <c r="J94" s="9"/>
      <c r="L94" s="9"/>
      <c r="AC94" s="8" t="s">
        <v>1152</v>
      </c>
      <c r="AD94" s="10"/>
      <c r="AE94" s="9" t="s">
        <v>1153</v>
      </c>
      <c r="AF94" s="8">
        <f t="shared" si="12"/>
        <v>0</v>
      </c>
    </row>
    <row r="95" spans="1:32" s="8" customFormat="1">
      <c r="A95" s="611" t="s">
        <v>1123</v>
      </c>
      <c r="B95" s="612" t="s">
        <v>984</v>
      </c>
      <c r="C95" s="613" t="s">
        <v>1124</v>
      </c>
      <c r="D95" s="614" t="str">
        <f t="shared" si="10"/>
        <v>ZZZ</v>
      </c>
      <c r="E95" s="614" t="str">
        <f t="shared" si="11"/>
        <v>ZZZ</v>
      </c>
      <c r="F95" s="614"/>
      <c r="G95" s="615" t="s">
        <v>560</v>
      </c>
      <c r="J95" s="9"/>
      <c r="L95" s="9"/>
      <c r="AC95" s="8" t="s">
        <v>1157</v>
      </c>
      <c r="AD95" s="10"/>
      <c r="AE95" s="9" t="s">
        <v>1158</v>
      </c>
      <c r="AF95" s="8">
        <f t="shared" si="12"/>
        <v>0</v>
      </c>
    </row>
    <row r="96" spans="1:32" s="8" customFormat="1">
      <c r="A96" s="611" t="s">
        <v>1128</v>
      </c>
      <c r="B96" s="612" t="s">
        <v>1129</v>
      </c>
      <c r="C96" s="613" t="s">
        <v>1130</v>
      </c>
      <c r="D96" s="614" t="str">
        <f t="shared" si="10"/>
        <v>KAN</v>
      </c>
      <c r="E96" s="614" t="str">
        <f t="shared" si="11"/>
        <v>KAN</v>
      </c>
      <c r="F96" s="614" t="s">
        <v>1366</v>
      </c>
      <c r="G96" s="615" t="s">
        <v>560</v>
      </c>
      <c r="J96" s="9"/>
      <c r="L96" s="9"/>
      <c r="AC96" s="8" t="s">
        <v>1161</v>
      </c>
      <c r="AD96" s="10" t="s">
        <v>1162</v>
      </c>
      <c r="AE96" s="9" t="s">
        <v>1163</v>
      </c>
      <c r="AF96" s="8" t="str">
        <f t="shared" si="12"/>
        <v>OR</v>
      </c>
    </row>
    <row r="97" spans="1:32" s="8" customFormat="1">
      <c r="A97" s="611" t="s">
        <v>1133</v>
      </c>
      <c r="B97" s="612" t="s">
        <v>984</v>
      </c>
      <c r="C97" s="613" t="s">
        <v>1134</v>
      </c>
      <c r="D97" s="614" t="str">
        <f t="shared" si="10"/>
        <v>ZZZ</v>
      </c>
      <c r="E97" s="614" t="str">
        <f t="shared" si="11"/>
        <v>ZZZ</v>
      </c>
      <c r="F97" s="614"/>
      <c r="G97" s="615" t="s">
        <v>560</v>
      </c>
      <c r="J97" s="9"/>
      <c r="L97" s="9"/>
      <c r="AC97" s="8" t="s">
        <v>1167</v>
      </c>
      <c r="AD97" s="10"/>
      <c r="AE97" s="9" t="s">
        <v>1168</v>
      </c>
      <c r="AF97" s="8">
        <f t="shared" si="12"/>
        <v>0</v>
      </c>
    </row>
    <row r="98" spans="1:32" s="8" customFormat="1">
      <c r="A98" s="611" t="s">
        <v>1137</v>
      </c>
      <c r="B98" s="612" t="s">
        <v>984</v>
      </c>
      <c r="C98" s="613" t="s">
        <v>1138</v>
      </c>
      <c r="D98" s="614" t="str">
        <f t="shared" si="10"/>
        <v>ZZZ</v>
      </c>
      <c r="E98" s="614" t="str">
        <f t="shared" si="11"/>
        <v>ZZZ</v>
      </c>
      <c r="F98" s="614"/>
      <c r="G98" s="615" t="s">
        <v>560</v>
      </c>
      <c r="J98" s="9"/>
      <c r="L98" s="9"/>
      <c r="AC98" s="8" t="s">
        <v>1172</v>
      </c>
      <c r="AD98" s="10"/>
      <c r="AE98" s="9" t="s">
        <v>1173</v>
      </c>
      <c r="AF98" s="8">
        <f t="shared" si="12"/>
        <v>0</v>
      </c>
    </row>
    <row r="99" spans="1:32" s="8" customFormat="1">
      <c r="A99" s="611" t="s">
        <v>1142</v>
      </c>
      <c r="B99" s="612" t="s">
        <v>984</v>
      </c>
      <c r="C99" s="613" t="s">
        <v>1143</v>
      </c>
      <c r="D99" s="614" t="str">
        <f t="shared" si="10"/>
        <v>ZZZ</v>
      </c>
      <c r="E99" s="614" t="str">
        <f t="shared" si="11"/>
        <v>ZZZ</v>
      </c>
      <c r="F99" s="614"/>
      <c r="G99" s="615" t="s">
        <v>560</v>
      </c>
      <c r="J99" s="9"/>
      <c r="L99" s="9"/>
      <c r="AD99" s="10"/>
      <c r="AE99" s="9"/>
    </row>
    <row r="100" spans="1:32" s="8" customFormat="1">
      <c r="A100" s="611" t="s">
        <v>888</v>
      </c>
      <c r="B100" s="612" t="s">
        <v>1146</v>
      </c>
      <c r="C100" s="613" t="s">
        <v>1147</v>
      </c>
      <c r="D100" s="614" t="str">
        <f t="shared" si="10"/>
        <v>WES</v>
      </c>
      <c r="E100" s="614" t="str">
        <f t="shared" si="11"/>
        <v>WES</v>
      </c>
      <c r="F100" s="614" t="s">
        <v>4651</v>
      </c>
      <c r="G100" s="615" t="s">
        <v>560</v>
      </c>
      <c r="J100" s="9"/>
      <c r="L100" s="9"/>
      <c r="AD100" s="10"/>
      <c r="AE100" s="9"/>
    </row>
    <row r="101" spans="1:32" s="8" customFormat="1">
      <c r="A101" s="611" t="s">
        <v>1150</v>
      </c>
      <c r="B101" s="612" t="s">
        <v>984</v>
      </c>
      <c r="C101" s="613" t="s">
        <v>1151</v>
      </c>
      <c r="D101" s="614" t="str">
        <f t="shared" si="10"/>
        <v>ZZZ</v>
      </c>
      <c r="E101" s="614" t="str">
        <f t="shared" si="11"/>
        <v>ZZZ</v>
      </c>
      <c r="F101" s="614"/>
      <c r="G101" s="615" t="s">
        <v>560</v>
      </c>
      <c r="J101" s="9"/>
      <c r="L101" s="9"/>
      <c r="AD101" s="10"/>
      <c r="AE101" s="9"/>
    </row>
    <row r="102" spans="1:32" s="8" customFormat="1">
      <c r="A102" s="611" t="s">
        <v>1154</v>
      </c>
      <c r="B102" s="612" t="s">
        <v>1155</v>
      </c>
      <c r="C102" s="613" t="s">
        <v>1156</v>
      </c>
      <c r="D102" s="614" t="str">
        <f t="shared" si="10"/>
        <v>TWI</v>
      </c>
      <c r="E102" s="614" t="str">
        <f t="shared" si="11"/>
        <v>TWI</v>
      </c>
      <c r="F102" s="614" t="s">
        <v>4687</v>
      </c>
      <c r="G102" s="615" t="s">
        <v>560</v>
      </c>
      <c r="J102" s="9"/>
      <c r="L102" s="9"/>
      <c r="AC102" s="8" t="s">
        <v>1177</v>
      </c>
      <c r="AD102" s="10"/>
      <c r="AE102" s="9" t="s">
        <v>1178</v>
      </c>
      <c r="AF102" s="8">
        <f t="shared" si="12"/>
        <v>0</v>
      </c>
    </row>
    <row r="103" spans="1:32" s="8" customFormat="1">
      <c r="A103" s="611"/>
      <c r="B103" s="612" t="s">
        <v>4688</v>
      </c>
      <c r="C103" s="613" t="s">
        <v>4689</v>
      </c>
      <c r="D103" s="614" t="s">
        <v>4688</v>
      </c>
      <c r="E103" s="614" t="s">
        <v>4688</v>
      </c>
      <c r="F103" s="614" t="s">
        <v>4687</v>
      </c>
      <c r="G103" s="615" t="s">
        <v>560</v>
      </c>
      <c r="J103" s="9"/>
      <c r="L103" s="9"/>
      <c r="AD103" s="10"/>
      <c r="AE103" s="9"/>
    </row>
    <row r="104" spans="1:32" s="8" customFormat="1">
      <c r="A104" s="611"/>
      <c r="B104" s="612" t="s">
        <v>1159</v>
      </c>
      <c r="C104" s="613" t="s">
        <v>1160</v>
      </c>
      <c r="D104" s="614" t="str">
        <f>B104</f>
        <v>RVC</v>
      </c>
      <c r="E104" s="614" t="str">
        <f>B104</f>
        <v>RVC</v>
      </c>
      <c r="F104" s="614" t="s">
        <v>4651</v>
      </c>
      <c r="G104" s="615" t="s">
        <v>560</v>
      </c>
      <c r="J104" s="9"/>
      <c r="L104" s="9"/>
      <c r="AD104" s="10"/>
      <c r="AE104" s="9"/>
    </row>
    <row r="105" spans="1:32" s="8" customFormat="1">
      <c r="A105" s="611"/>
      <c r="B105" s="612" t="s">
        <v>4690</v>
      </c>
      <c r="C105" s="613" t="s">
        <v>4691</v>
      </c>
      <c r="D105" s="614" t="str">
        <f>B105</f>
        <v>AKU</v>
      </c>
      <c r="E105" s="614" t="str">
        <f>B105</f>
        <v>AKU</v>
      </c>
      <c r="F105" s="614" t="s">
        <v>1366</v>
      </c>
      <c r="G105" s="615" t="s">
        <v>2847</v>
      </c>
      <c r="J105" s="9"/>
      <c r="L105" s="9"/>
      <c r="AC105" s="8" t="s">
        <v>1182</v>
      </c>
      <c r="AD105" s="10"/>
      <c r="AE105" s="9" t="s">
        <v>1183</v>
      </c>
      <c r="AF105" s="8">
        <f t="shared" si="12"/>
        <v>0</v>
      </c>
    </row>
    <row r="106" spans="1:32" s="8" customFormat="1">
      <c r="A106" s="611"/>
      <c r="B106" s="612" t="s">
        <v>4692</v>
      </c>
      <c r="C106" s="613" t="s">
        <v>4692</v>
      </c>
      <c r="D106" s="614" t="str">
        <f>B106</f>
        <v>NHL</v>
      </c>
      <c r="E106" s="614" t="str">
        <f>B106</f>
        <v>NHL</v>
      </c>
      <c r="F106" s="614" t="s">
        <v>1365</v>
      </c>
      <c r="G106" s="615" t="s">
        <v>2847</v>
      </c>
      <c r="J106" s="9"/>
      <c r="L106" s="9"/>
      <c r="AC106" s="8" t="s">
        <v>1187</v>
      </c>
      <c r="AD106" s="10"/>
      <c r="AE106" s="9" t="s">
        <v>1188</v>
      </c>
      <c r="AF106" s="8">
        <f t="shared" si="12"/>
        <v>0</v>
      </c>
    </row>
    <row r="107" spans="1:32" s="8" customFormat="1">
      <c r="A107" s="611"/>
      <c r="B107" s="612" t="s">
        <v>2848</v>
      </c>
      <c r="C107" s="613" t="s">
        <v>4693</v>
      </c>
      <c r="D107" s="614" t="str">
        <f>B107</f>
        <v>JRC</v>
      </c>
      <c r="E107" s="614" t="str">
        <f>B107</f>
        <v>JRC</v>
      </c>
      <c r="F107" s="614" t="s">
        <v>4651</v>
      </c>
      <c r="G107" s="615" t="s">
        <v>2847</v>
      </c>
      <c r="J107" s="9"/>
      <c r="L107" s="9"/>
      <c r="AC107" s="8" t="s">
        <v>1191</v>
      </c>
      <c r="AD107" s="10"/>
      <c r="AE107" s="9" t="s">
        <v>1192</v>
      </c>
      <c r="AF107" s="8">
        <f t="shared" si="12"/>
        <v>0</v>
      </c>
    </row>
    <row r="108" spans="1:32" s="8" customFormat="1">
      <c r="A108" s="611"/>
      <c r="B108" s="612" t="s">
        <v>4694</v>
      </c>
      <c r="C108" s="613" t="s">
        <v>4695</v>
      </c>
      <c r="D108" s="614" t="str">
        <f>B108</f>
        <v>BRH</v>
      </c>
      <c r="E108" s="614" t="str">
        <f>B108</f>
        <v>BRH</v>
      </c>
      <c r="F108" s="614" t="s">
        <v>4651</v>
      </c>
      <c r="G108" s="615" t="s">
        <v>2847</v>
      </c>
      <c r="J108" s="9"/>
      <c r="L108" s="9"/>
      <c r="AC108" s="8" t="s">
        <v>1196</v>
      </c>
      <c r="AD108" s="10"/>
      <c r="AE108" s="9" t="s">
        <v>1197</v>
      </c>
      <c r="AF108" s="8">
        <f t="shared" si="12"/>
        <v>0</v>
      </c>
    </row>
    <row r="109" spans="1:32" s="8" customFormat="1">
      <c r="A109" s="1224"/>
      <c r="B109" s="1225" t="s">
        <v>2849</v>
      </c>
      <c r="C109" s="1226" t="s">
        <v>4696</v>
      </c>
      <c r="D109" s="1227" t="s">
        <v>2849</v>
      </c>
      <c r="E109" s="1227" t="s">
        <v>2849</v>
      </c>
      <c r="F109" s="1227" t="s">
        <v>4651</v>
      </c>
      <c r="G109" s="1228" t="s">
        <v>2847</v>
      </c>
      <c r="J109" s="9"/>
      <c r="L109" s="9"/>
      <c r="AC109" s="8" t="s">
        <v>1200</v>
      </c>
      <c r="AD109" s="10"/>
      <c r="AE109" s="9" t="s">
        <v>1201</v>
      </c>
      <c r="AF109" s="8">
        <f t="shared" si="12"/>
        <v>0</v>
      </c>
    </row>
    <row r="110" spans="1:32" s="8" customFormat="1">
      <c r="A110" s="1224"/>
      <c r="B110" s="1225" t="s">
        <v>4697</v>
      </c>
      <c r="C110" s="1226" t="s">
        <v>4698</v>
      </c>
      <c r="D110" s="1227" t="s">
        <v>4697</v>
      </c>
      <c r="E110" s="1227" t="s">
        <v>4697</v>
      </c>
      <c r="F110" s="1227" t="s">
        <v>4651</v>
      </c>
      <c r="G110" s="1228" t="s">
        <v>2847</v>
      </c>
      <c r="J110" s="9"/>
      <c r="L110" s="9"/>
      <c r="AC110" s="8" t="s">
        <v>1205</v>
      </c>
      <c r="AD110" s="10"/>
      <c r="AE110" s="9" t="s">
        <v>1206</v>
      </c>
      <c r="AF110" s="8">
        <f t="shared" si="12"/>
        <v>0</v>
      </c>
    </row>
    <row r="111" spans="1:32" s="8" customFormat="1">
      <c r="A111" s="1224"/>
      <c r="B111" s="1225" t="s">
        <v>2850</v>
      </c>
      <c r="C111" s="1226" t="s">
        <v>4699</v>
      </c>
      <c r="D111" s="1227" t="s">
        <v>2850</v>
      </c>
      <c r="E111" s="1227" t="s">
        <v>2850</v>
      </c>
      <c r="F111" s="1227" t="s">
        <v>4651</v>
      </c>
      <c r="G111" s="1228" t="s">
        <v>2847</v>
      </c>
      <c r="J111" s="9"/>
      <c r="L111" s="9"/>
      <c r="AC111" s="8" t="s">
        <v>1209</v>
      </c>
      <c r="AD111" s="10" t="s">
        <v>1007</v>
      </c>
      <c r="AE111" s="9" t="s">
        <v>1210</v>
      </c>
      <c r="AF111" s="8" t="str">
        <f t="shared" si="12"/>
        <v>NA</v>
      </c>
    </row>
    <row r="112" spans="1:32" s="8" customFormat="1">
      <c r="A112" s="873"/>
      <c r="B112" s="874" t="s">
        <v>2851</v>
      </c>
      <c r="C112" s="875" t="s">
        <v>4700</v>
      </c>
      <c r="D112" s="876" t="str">
        <f>B112</f>
        <v>ZEL</v>
      </c>
      <c r="E112" s="876" t="str">
        <f>B112</f>
        <v>ZEL</v>
      </c>
      <c r="F112" s="876" t="s">
        <v>4660</v>
      </c>
      <c r="G112" s="877" t="s">
        <v>560</v>
      </c>
      <c r="J112" s="9"/>
      <c r="L112" s="9"/>
      <c r="AC112" s="8" t="s">
        <v>1214</v>
      </c>
      <c r="AD112" s="10"/>
      <c r="AE112" s="9" t="s">
        <v>1215</v>
      </c>
      <c r="AF112" s="8">
        <f t="shared" si="12"/>
        <v>0</v>
      </c>
    </row>
    <row r="113" spans="1:32" s="8" customFormat="1">
      <c r="A113" s="616"/>
      <c r="B113" s="617" t="s">
        <v>4701</v>
      </c>
      <c r="C113" s="618" t="s">
        <v>2852</v>
      </c>
      <c r="D113" s="619" t="str">
        <f>B113</f>
        <v>KRH</v>
      </c>
      <c r="E113" s="619" t="str">
        <f>B113</f>
        <v>KRH</v>
      </c>
      <c r="F113" s="619" t="s">
        <v>4660</v>
      </c>
      <c r="G113" s="620" t="s">
        <v>560</v>
      </c>
      <c r="J113" s="9"/>
      <c r="L113" s="9"/>
      <c r="AC113" s="8" t="s">
        <v>1219</v>
      </c>
      <c r="AD113" s="10" t="s">
        <v>1219</v>
      </c>
      <c r="AE113" s="9" t="s">
        <v>4702</v>
      </c>
      <c r="AF113" s="8" t="str">
        <f t="shared" si="12"/>
        <v>ZZ</v>
      </c>
    </row>
    <row r="114" spans="1:32" s="8" customFormat="1">
      <c r="A114" s="616"/>
      <c r="B114" s="617" t="s">
        <v>4703</v>
      </c>
      <c r="C114" s="618" t="s">
        <v>4704</v>
      </c>
      <c r="D114" s="619" t="str">
        <f>B114</f>
        <v>BRL</v>
      </c>
      <c r="E114" s="619" t="str">
        <f>B114</f>
        <v>BRL</v>
      </c>
      <c r="F114" s="619" t="s">
        <v>4660</v>
      </c>
      <c r="G114" s="620" t="s">
        <v>560</v>
      </c>
      <c r="J114" s="9"/>
      <c r="L114" s="9"/>
      <c r="AD114" s="10" t="s">
        <v>1223</v>
      </c>
      <c r="AE114" s="9" t="s">
        <v>1224</v>
      </c>
      <c r="AF114" s="8" t="str">
        <f t="shared" si="12"/>
        <v>LI</v>
      </c>
    </row>
    <row r="115" spans="1:32" s="8" customFormat="1">
      <c r="A115" s="616"/>
      <c r="B115" s="617" t="s">
        <v>4705</v>
      </c>
      <c r="C115" s="618" t="s">
        <v>2853</v>
      </c>
      <c r="D115" s="619" t="str">
        <f>B115</f>
        <v>CDL</v>
      </c>
      <c r="E115" s="619" t="str">
        <f>B115</f>
        <v>CDL</v>
      </c>
      <c r="F115" s="619" t="s">
        <v>2785</v>
      </c>
      <c r="G115" s="620" t="s">
        <v>560</v>
      </c>
      <c r="J115" s="9"/>
      <c r="L115" s="9"/>
      <c r="AC115" s="637"/>
      <c r="AD115" s="638" t="s">
        <v>1728</v>
      </c>
      <c r="AE115" s="639" t="s">
        <v>1729</v>
      </c>
      <c r="AF115" s="637"/>
    </row>
    <row r="116" spans="1:32" s="8" customFormat="1" ht="14.25" thickBot="1">
      <c r="A116" s="616"/>
      <c r="B116" s="617" t="s">
        <v>4706</v>
      </c>
      <c r="C116" s="618" t="s">
        <v>4707</v>
      </c>
      <c r="D116" s="619" t="s">
        <v>4706</v>
      </c>
      <c r="E116" s="619" t="s">
        <v>4706</v>
      </c>
      <c r="F116" s="619" t="s">
        <v>4660</v>
      </c>
      <c r="G116" s="620" t="s">
        <v>2847</v>
      </c>
      <c r="J116" s="9"/>
      <c r="L116" s="9"/>
      <c r="AC116" s="637"/>
      <c r="AD116" s="640" t="s">
        <v>1730</v>
      </c>
      <c r="AE116" s="639" t="s">
        <v>1731</v>
      </c>
      <c r="AF116" s="637"/>
    </row>
    <row r="117" spans="1:32" s="8" customFormat="1">
      <c r="A117" s="616"/>
      <c r="B117" s="617" t="s">
        <v>4708</v>
      </c>
      <c r="C117" s="618" t="s">
        <v>4709</v>
      </c>
      <c r="D117" s="619" t="s">
        <v>4708</v>
      </c>
      <c r="E117" s="619" t="s">
        <v>4708</v>
      </c>
      <c r="F117" s="619" t="s">
        <v>4660</v>
      </c>
      <c r="G117" s="620" t="s">
        <v>2847</v>
      </c>
      <c r="J117" s="9"/>
      <c r="L117" s="9"/>
      <c r="AE117" s="9"/>
    </row>
    <row r="118" spans="1:32" s="8" customFormat="1">
      <c r="A118" s="616"/>
      <c r="B118" s="617" t="s">
        <v>2854</v>
      </c>
      <c r="C118" s="618" t="s">
        <v>4710</v>
      </c>
      <c r="D118" s="619" t="s">
        <v>2854</v>
      </c>
      <c r="E118" s="619" t="s">
        <v>2854</v>
      </c>
      <c r="F118" s="619" t="s">
        <v>4660</v>
      </c>
      <c r="G118" s="620" t="s">
        <v>2847</v>
      </c>
      <c r="J118" s="9"/>
      <c r="L118" s="9"/>
      <c r="AE118" s="9"/>
    </row>
    <row r="119" spans="1:32" s="8" customFormat="1" ht="14.25" thickBot="1">
      <c r="A119" s="616"/>
      <c r="B119" s="617" t="s">
        <v>4711</v>
      </c>
      <c r="C119" s="618" t="s">
        <v>4712</v>
      </c>
      <c r="D119" s="619" t="s">
        <v>4711</v>
      </c>
      <c r="E119" s="619" t="s">
        <v>4711</v>
      </c>
      <c r="F119" s="619" t="s">
        <v>4660</v>
      </c>
      <c r="G119" s="620" t="s">
        <v>2847</v>
      </c>
      <c r="J119" s="9"/>
      <c r="L119" s="9"/>
      <c r="AE119" s="9"/>
    </row>
    <row r="120" spans="1:32" s="8" customFormat="1" ht="14.25" thickTop="1">
      <c r="A120" s="628" t="s">
        <v>1164</v>
      </c>
      <c r="B120" s="629" t="s">
        <v>1165</v>
      </c>
      <c r="C120" s="630" t="s">
        <v>1166</v>
      </c>
      <c r="D120" s="631" t="str">
        <f>B120</f>
        <v>PLA</v>
      </c>
      <c r="E120" s="631" t="str">
        <f>B120</f>
        <v>PLA</v>
      </c>
      <c r="F120" s="631"/>
      <c r="G120" s="632" t="s">
        <v>4713</v>
      </c>
      <c r="J120" s="9"/>
      <c r="L120" s="9"/>
      <c r="AE120" s="9"/>
    </row>
    <row r="121" spans="1:32" s="8" customFormat="1">
      <c r="A121" s="1105"/>
      <c r="B121" s="1106" t="s">
        <v>4714</v>
      </c>
      <c r="C121" s="1107" t="s">
        <v>4715</v>
      </c>
      <c r="D121" s="1108" t="str">
        <f>B121</f>
        <v>PLK</v>
      </c>
      <c r="E121" s="1108" t="str">
        <f>B121</f>
        <v>PLK</v>
      </c>
      <c r="F121" s="1108"/>
      <c r="G121" s="1109" t="s">
        <v>562</v>
      </c>
      <c r="J121" s="9"/>
      <c r="L121" s="9"/>
      <c r="AE121" s="9"/>
    </row>
    <row r="122" spans="1:32" s="8" customFormat="1">
      <c r="A122" s="1105"/>
      <c r="B122" s="1106" t="s">
        <v>4716</v>
      </c>
      <c r="C122" s="1107" t="s">
        <v>4717</v>
      </c>
      <c r="D122" s="1108" t="s">
        <v>4716</v>
      </c>
      <c r="E122" s="1108" t="s">
        <v>4716</v>
      </c>
      <c r="F122" s="1108"/>
      <c r="G122" s="1109" t="s">
        <v>562</v>
      </c>
      <c r="J122" s="9"/>
      <c r="L122" s="9"/>
      <c r="AE122" s="9"/>
    </row>
    <row r="123" spans="1:32" s="8" customFormat="1">
      <c r="A123" s="633"/>
      <c r="B123" s="601" t="s">
        <v>2855</v>
      </c>
      <c r="C123" s="634" t="s">
        <v>2856</v>
      </c>
      <c r="D123" s="635" t="str">
        <f>B123</f>
        <v>PNY</v>
      </c>
      <c r="E123" s="635" t="str">
        <f>B123</f>
        <v>PNY</v>
      </c>
      <c r="F123" s="635"/>
      <c r="G123" s="636" t="s">
        <v>562</v>
      </c>
      <c r="J123" s="9"/>
      <c r="L123" s="9"/>
      <c r="AE123" s="9"/>
    </row>
    <row r="124" spans="1:32" s="8" customFormat="1">
      <c r="A124" s="1105"/>
      <c r="B124" s="1106" t="s">
        <v>4718</v>
      </c>
      <c r="C124" s="1107" t="s">
        <v>4719</v>
      </c>
      <c r="D124" s="1108" t="str">
        <f>B124</f>
        <v>PNK</v>
      </c>
      <c r="E124" s="1108" t="str">
        <f>B124</f>
        <v>PNK</v>
      </c>
      <c r="F124" s="1108"/>
      <c r="G124" s="1109" t="s">
        <v>562</v>
      </c>
      <c r="J124" s="9"/>
      <c r="L124" s="9"/>
      <c r="AE124" s="9"/>
    </row>
    <row r="125" spans="1:32" s="8" customFormat="1">
      <c r="A125" s="633" t="s">
        <v>1169</v>
      </c>
      <c r="B125" s="601" t="s">
        <v>1170</v>
      </c>
      <c r="C125" s="634" t="s">
        <v>1171</v>
      </c>
      <c r="D125" s="635" t="str">
        <f t="shared" ref="D125:D146" si="13">B125</f>
        <v>UPO</v>
      </c>
      <c r="E125" s="635" t="str">
        <f t="shared" ref="E125:E146" si="14">B125</f>
        <v>UPO</v>
      </c>
      <c r="F125" s="635"/>
      <c r="G125" s="636" t="s">
        <v>562</v>
      </c>
      <c r="J125" s="9"/>
      <c r="L125" s="9"/>
      <c r="AE125" s="9"/>
    </row>
    <row r="126" spans="1:32" s="8" customFormat="1">
      <c r="A126" s="633" t="s">
        <v>1174</v>
      </c>
      <c r="B126" s="601" t="s">
        <v>1175</v>
      </c>
      <c r="C126" s="634" t="s">
        <v>1176</v>
      </c>
      <c r="D126" s="635" t="str">
        <f t="shared" si="13"/>
        <v>ECK</v>
      </c>
      <c r="E126" s="635" t="str">
        <f t="shared" si="14"/>
        <v>ECK</v>
      </c>
      <c r="F126" s="635"/>
      <c r="G126" s="636" t="s">
        <v>562</v>
      </c>
      <c r="J126" s="9"/>
      <c r="L126" s="9"/>
      <c r="AE126" s="9"/>
    </row>
    <row r="127" spans="1:32" s="8" customFormat="1">
      <c r="A127" s="633" t="s">
        <v>1179</v>
      </c>
      <c r="B127" s="601" t="s">
        <v>1180</v>
      </c>
      <c r="C127" s="634" t="s">
        <v>1181</v>
      </c>
      <c r="D127" s="635" t="str">
        <f t="shared" si="13"/>
        <v>EUR</v>
      </c>
      <c r="E127" s="635" t="str">
        <f t="shared" si="14"/>
        <v>EUR</v>
      </c>
      <c r="F127" s="635"/>
      <c r="G127" s="636" t="s">
        <v>562</v>
      </c>
      <c r="J127" s="9"/>
      <c r="L127" s="9"/>
      <c r="AE127" s="9"/>
    </row>
    <row r="128" spans="1:32" s="8" customFormat="1">
      <c r="A128" s="633" t="s">
        <v>1184</v>
      </c>
      <c r="B128" s="601" t="s">
        <v>1185</v>
      </c>
      <c r="C128" s="634" t="s">
        <v>1186</v>
      </c>
      <c r="D128" s="635" t="str">
        <f t="shared" si="13"/>
        <v>LID</v>
      </c>
      <c r="E128" s="635" t="str">
        <f t="shared" si="14"/>
        <v>LID</v>
      </c>
      <c r="F128" s="635"/>
      <c r="G128" s="636" t="s">
        <v>562</v>
      </c>
      <c r="J128" s="9"/>
      <c r="L128" s="9"/>
      <c r="AE128" s="9"/>
    </row>
    <row r="129" spans="1:7" s="8" customFormat="1">
      <c r="A129" s="633" t="s">
        <v>1189</v>
      </c>
      <c r="B129" s="601" t="s">
        <v>1190</v>
      </c>
      <c r="C129" s="634" t="s">
        <v>1190</v>
      </c>
      <c r="D129" s="635" t="str">
        <f t="shared" si="13"/>
        <v>RXG</v>
      </c>
      <c r="E129" s="635" t="str">
        <f t="shared" si="14"/>
        <v>RXG</v>
      </c>
      <c r="F129" s="635"/>
      <c r="G129" s="636" t="s">
        <v>562</v>
      </c>
    </row>
    <row r="130" spans="1:7" s="8" customFormat="1">
      <c r="A130" s="633" t="s">
        <v>1193</v>
      </c>
      <c r="B130" s="601" t="s">
        <v>1194</v>
      </c>
      <c r="C130" s="634" t="s">
        <v>1195</v>
      </c>
      <c r="D130" s="635" t="str">
        <f t="shared" si="13"/>
        <v>NOX</v>
      </c>
      <c r="E130" s="635" t="str">
        <f t="shared" si="14"/>
        <v>NOX</v>
      </c>
      <c r="F130" s="635"/>
      <c r="G130" s="636" t="s">
        <v>562</v>
      </c>
    </row>
    <row r="131" spans="1:7" s="8" customFormat="1">
      <c r="A131" s="633" t="s">
        <v>1198</v>
      </c>
      <c r="B131" s="601" t="s">
        <v>1199</v>
      </c>
      <c r="C131" s="634" t="s">
        <v>1199</v>
      </c>
      <c r="D131" s="635" t="str">
        <f t="shared" si="13"/>
        <v>MIX</v>
      </c>
      <c r="E131" s="635" t="str">
        <f t="shared" si="14"/>
        <v>MIX</v>
      </c>
      <c r="F131" s="635"/>
      <c r="G131" s="636" t="s">
        <v>562</v>
      </c>
    </row>
    <row r="132" spans="1:7" s="8" customFormat="1">
      <c r="A132" s="633" t="s">
        <v>1202</v>
      </c>
      <c r="B132" s="601" t="s">
        <v>1203</v>
      </c>
      <c r="C132" s="634" t="s">
        <v>1204</v>
      </c>
      <c r="D132" s="635" t="str">
        <f t="shared" si="13"/>
        <v>KOR</v>
      </c>
      <c r="E132" s="635" t="str">
        <f t="shared" si="14"/>
        <v>KOR</v>
      </c>
      <c r="F132" s="635"/>
      <c r="G132" s="636" t="s">
        <v>562</v>
      </c>
    </row>
    <row r="133" spans="1:7" s="8" customFormat="1">
      <c r="A133" s="633" t="s">
        <v>1207</v>
      </c>
      <c r="B133" s="601" t="s">
        <v>1208</v>
      </c>
      <c r="C133" s="634" t="s">
        <v>2857</v>
      </c>
      <c r="D133" s="635" t="str">
        <f t="shared" si="13"/>
        <v>JIL</v>
      </c>
      <c r="E133" s="635" t="str">
        <f t="shared" si="14"/>
        <v>JIL</v>
      </c>
      <c r="F133" s="635" t="s">
        <v>1366</v>
      </c>
      <c r="G133" s="636" t="s">
        <v>562</v>
      </c>
    </row>
    <row r="134" spans="1:7" s="8" customFormat="1">
      <c r="A134" s="1105"/>
      <c r="B134" s="1106" t="s">
        <v>4720</v>
      </c>
      <c r="C134" s="1107" t="s">
        <v>2858</v>
      </c>
      <c r="D134" s="1108" t="s">
        <v>4720</v>
      </c>
      <c r="E134" s="1108" t="s">
        <v>4720</v>
      </c>
      <c r="F134" s="1108" t="s">
        <v>1366</v>
      </c>
      <c r="G134" s="1109" t="s">
        <v>562</v>
      </c>
    </row>
    <row r="135" spans="1:7" s="8" customFormat="1">
      <c r="A135" s="1105"/>
      <c r="B135" s="1106" t="s">
        <v>4721</v>
      </c>
      <c r="C135" s="1107" t="s">
        <v>4722</v>
      </c>
      <c r="D135" s="1108" t="s">
        <v>4721</v>
      </c>
      <c r="E135" s="1108" t="s">
        <v>4721</v>
      </c>
      <c r="F135" s="1108" t="s">
        <v>1366</v>
      </c>
      <c r="G135" s="1109" t="s">
        <v>562</v>
      </c>
    </row>
    <row r="136" spans="1:7" s="8" customFormat="1">
      <c r="A136" s="1272"/>
      <c r="B136" s="1273" t="s">
        <v>4723</v>
      </c>
      <c r="C136" s="1274" t="s">
        <v>4724</v>
      </c>
      <c r="D136" s="1275" t="s">
        <v>4723</v>
      </c>
      <c r="E136" s="1275" t="s">
        <v>4723</v>
      </c>
      <c r="F136" s="1275" t="s">
        <v>1366</v>
      </c>
      <c r="G136" s="1276" t="s">
        <v>562</v>
      </c>
    </row>
    <row r="137" spans="1:7" s="8" customFormat="1">
      <c r="A137" s="633" t="s">
        <v>1211</v>
      </c>
      <c r="B137" s="601" t="s">
        <v>1212</v>
      </c>
      <c r="C137" s="634" t="s">
        <v>1213</v>
      </c>
      <c r="D137" s="635" t="str">
        <f t="shared" si="13"/>
        <v>LIH</v>
      </c>
      <c r="E137" s="635" t="str">
        <f t="shared" si="14"/>
        <v>LIH</v>
      </c>
      <c r="F137" s="635"/>
      <c r="G137" s="636" t="s">
        <v>562</v>
      </c>
    </row>
    <row r="138" spans="1:7" s="8" customFormat="1">
      <c r="A138" s="633" t="s">
        <v>1216</v>
      </c>
      <c r="B138" s="601" t="s">
        <v>1217</v>
      </c>
      <c r="C138" s="634" t="s">
        <v>1218</v>
      </c>
      <c r="D138" s="635" t="str">
        <f t="shared" si="13"/>
        <v>ELS</v>
      </c>
      <c r="E138" s="635" t="str">
        <f t="shared" si="14"/>
        <v>ELS</v>
      </c>
      <c r="F138" s="635" t="s">
        <v>2845</v>
      </c>
      <c r="G138" s="636" t="s">
        <v>562</v>
      </c>
    </row>
    <row r="139" spans="1:7" s="8" customFormat="1">
      <c r="A139" s="633"/>
      <c r="B139" s="1106" t="s">
        <v>4725</v>
      </c>
      <c r="C139" s="1107" t="s">
        <v>4726</v>
      </c>
      <c r="D139" s="1108" t="str">
        <f t="shared" si="13"/>
        <v>ELK</v>
      </c>
      <c r="E139" s="1108" t="str">
        <f t="shared" si="14"/>
        <v>ELK</v>
      </c>
      <c r="F139" s="1108" t="s">
        <v>2845</v>
      </c>
      <c r="G139" s="1109" t="s">
        <v>4713</v>
      </c>
    </row>
    <row r="140" spans="1:7" s="8" customFormat="1">
      <c r="A140" s="1272"/>
      <c r="B140" s="1273" t="s">
        <v>4727</v>
      </c>
      <c r="C140" s="1274" t="s">
        <v>4728</v>
      </c>
      <c r="D140" s="1275" t="str">
        <f t="shared" si="13"/>
        <v>ELH</v>
      </c>
      <c r="E140" s="1275" t="str">
        <f t="shared" si="14"/>
        <v>ELH</v>
      </c>
      <c r="F140" s="1275" t="s">
        <v>2845</v>
      </c>
      <c r="G140" s="1276" t="s">
        <v>4713</v>
      </c>
    </row>
    <row r="141" spans="1:7" s="8" customFormat="1">
      <c r="A141" s="633" t="s">
        <v>1220</v>
      </c>
      <c r="B141" s="601" t="s">
        <v>1221</v>
      </c>
      <c r="C141" s="634" t="s">
        <v>1222</v>
      </c>
      <c r="D141" s="635" t="str">
        <f t="shared" si="13"/>
        <v>COC</v>
      </c>
      <c r="E141" s="635" t="str">
        <f t="shared" si="14"/>
        <v>COC</v>
      </c>
      <c r="F141" s="635" t="s">
        <v>2845</v>
      </c>
      <c r="G141" s="636" t="s">
        <v>562</v>
      </c>
    </row>
    <row r="142" spans="1:7" s="8" customFormat="1">
      <c r="A142" s="633"/>
      <c r="B142" s="601" t="s">
        <v>2859</v>
      </c>
      <c r="C142" s="634" t="s">
        <v>4729</v>
      </c>
      <c r="D142" s="635" t="str">
        <f t="shared" si="13"/>
        <v>B1A</v>
      </c>
      <c r="E142" s="635" t="str">
        <f t="shared" si="14"/>
        <v>B1A</v>
      </c>
      <c r="F142" s="635" t="s">
        <v>1367</v>
      </c>
      <c r="G142" s="636" t="s">
        <v>562</v>
      </c>
    </row>
    <row r="143" spans="1:7" s="8" customFormat="1">
      <c r="A143" s="633"/>
      <c r="B143" s="601" t="s">
        <v>4730</v>
      </c>
      <c r="C143" s="634" t="s">
        <v>4731</v>
      </c>
      <c r="D143" s="635" t="str">
        <f t="shared" si="13"/>
        <v>BMD</v>
      </c>
      <c r="E143" s="635" t="str">
        <f t="shared" si="14"/>
        <v>BMD</v>
      </c>
      <c r="F143" s="635" t="s">
        <v>1366</v>
      </c>
      <c r="G143" s="636" t="s">
        <v>562</v>
      </c>
    </row>
    <row r="144" spans="1:7" s="8" customFormat="1">
      <c r="A144" s="1105"/>
      <c r="B144" s="1106" t="s">
        <v>2860</v>
      </c>
      <c r="C144" s="1107" t="s">
        <v>4732</v>
      </c>
      <c r="D144" s="1108" t="s">
        <v>2860</v>
      </c>
      <c r="E144" s="1108" t="s">
        <v>2860</v>
      </c>
      <c r="F144" s="1108" t="s">
        <v>1366</v>
      </c>
      <c r="G144" s="1109" t="s">
        <v>562</v>
      </c>
    </row>
    <row r="145" spans="1:36">
      <c r="A145" s="1272"/>
      <c r="B145" s="1273" t="s">
        <v>4733</v>
      </c>
      <c r="C145" s="1274" t="s">
        <v>4734</v>
      </c>
      <c r="D145" s="1275" t="str">
        <f>B145</f>
        <v>BMH</v>
      </c>
      <c r="E145" s="1275" t="str">
        <f>B145</f>
        <v>BMH</v>
      </c>
      <c r="F145" s="1275" t="s">
        <v>4660</v>
      </c>
      <c r="G145" s="1276" t="s">
        <v>4713</v>
      </c>
      <c r="AE145" s="8"/>
      <c r="AJ145" s="8"/>
    </row>
    <row r="146" spans="1:36">
      <c r="A146" s="633"/>
      <c r="B146" s="601" t="s">
        <v>4735</v>
      </c>
      <c r="C146" s="634" t="s">
        <v>2861</v>
      </c>
      <c r="D146" s="635" t="str">
        <f t="shared" si="13"/>
        <v>HCU</v>
      </c>
      <c r="E146" s="635" t="str">
        <f t="shared" si="14"/>
        <v>HCU</v>
      </c>
      <c r="F146" s="635" t="s">
        <v>1366</v>
      </c>
      <c r="G146" s="636" t="s">
        <v>562</v>
      </c>
      <c r="AE146" s="8"/>
      <c r="AJ146" s="8"/>
    </row>
    <row r="147" spans="1:36">
      <c r="A147" s="633"/>
      <c r="B147" s="601" t="s">
        <v>4736</v>
      </c>
      <c r="C147" s="634" t="s">
        <v>4737</v>
      </c>
      <c r="D147" s="635" t="s">
        <v>4736</v>
      </c>
      <c r="E147" s="635" t="s">
        <v>4736</v>
      </c>
      <c r="F147" s="635" t="s">
        <v>1366</v>
      </c>
      <c r="G147" s="636" t="s">
        <v>562</v>
      </c>
      <c r="AE147" s="8"/>
      <c r="AJ147" s="8"/>
    </row>
    <row r="148" spans="1:36">
      <c r="A148" s="1105"/>
      <c r="B148" s="1106" t="s">
        <v>4738</v>
      </c>
      <c r="C148" s="1107" t="s">
        <v>4739</v>
      </c>
      <c r="D148" s="1108" t="s">
        <v>4738</v>
      </c>
      <c r="E148" s="1108" t="s">
        <v>4738</v>
      </c>
      <c r="F148" s="1108" t="s">
        <v>1366</v>
      </c>
      <c r="G148" s="1109" t="s">
        <v>562</v>
      </c>
      <c r="AE148" s="8"/>
      <c r="AJ148" s="8"/>
    </row>
    <row r="149" spans="1:36">
      <c r="A149" s="633"/>
      <c r="B149" s="601" t="s">
        <v>4740</v>
      </c>
      <c r="C149" s="634" t="s">
        <v>2862</v>
      </c>
      <c r="D149" s="635" t="str">
        <f>B149</f>
        <v>NOV</v>
      </c>
      <c r="E149" s="635" t="str">
        <f>B149</f>
        <v>NOV</v>
      </c>
      <c r="F149" s="635" t="s">
        <v>1365</v>
      </c>
      <c r="G149" s="636" t="s">
        <v>562</v>
      </c>
      <c r="AE149" s="8"/>
      <c r="AJ149" s="8"/>
    </row>
    <row r="150" spans="1:36">
      <c r="A150" s="633"/>
      <c r="B150" s="1106" t="s">
        <v>4741</v>
      </c>
      <c r="C150" s="1107" t="s">
        <v>4742</v>
      </c>
      <c r="D150" s="1108" t="s">
        <v>4741</v>
      </c>
      <c r="E150" s="1108" t="s">
        <v>4741</v>
      </c>
      <c r="F150" s="1108" t="s">
        <v>1365</v>
      </c>
      <c r="G150" s="1109" t="s">
        <v>562</v>
      </c>
      <c r="AE150" s="8"/>
      <c r="AJ150" s="8"/>
    </row>
    <row r="151" spans="1:36">
      <c r="A151" s="1272"/>
      <c r="B151" s="1273" t="s">
        <v>4743</v>
      </c>
      <c r="C151" s="1274" t="s">
        <v>4744</v>
      </c>
      <c r="D151" s="1275" t="s">
        <v>4743</v>
      </c>
      <c r="E151" s="1275" t="s">
        <v>4743</v>
      </c>
      <c r="F151" s="1275" t="s">
        <v>1365</v>
      </c>
      <c r="G151" s="1276" t="s">
        <v>4713</v>
      </c>
      <c r="AE151" s="8"/>
      <c r="AJ151" s="8"/>
    </row>
    <row r="152" spans="1:36">
      <c r="A152" s="633"/>
      <c r="B152" s="601" t="s">
        <v>1225</v>
      </c>
      <c r="C152" s="634" t="s">
        <v>4745</v>
      </c>
      <c r="D152" s="635" t="str">
        <f>B152</f>
        <v>SMB</v>
      </c>
      <c r="E152" s="635" t="str">
        <f>B152</f>
        <v>SMB</v>
      </c>
      <c r="F152" s="635" t="s">
        <v>1365</v>
      </c>
      <c r="G152" s="636" t="s">
        <v>562</v>
      </c>
      <c r="AE152" s="8"/>
      <c r="AJ152" s="8"/>
    </row>
    <row r="153" spans="1:36">
      <c r="A153" s="633"/>
      <c r="B153" s="601" t="s">
        <v>2863</v>
      </c>
      <c r="C153" s="634" t="s">
        <v>4746</v>
      </c>
      <c r="D153" s="635" t="str">
        <f>B153</f>
        <v>SWB</v>
      </c>
      <c r="E153" s="635" t="str">
        <f>B153</f>
        <v>SWB</v>
      </c>
      <c r="F153" s="635" t="s">
        <v>1365</v>
      </c>
      <c r="G153" s="636" t="s">
        <v>562</v>
      </c>
      <c r="AE153" s="8"/>
      <c r="AJ153" s="8"/>
    </row>
    <row r="154" spans="1:36">
      <c r="A154" s="1105"/>
      <c r="B154" s="1106" t="s">
        <v>4747</v>
      </c>
      <c r="C154" s="1107" t="s">
        <v>4748</v>
      </c>
      <c r="D154" s="1108" t="s">
        <v>4747</v>
      </c>
      <c r="E154" s="1108" t="s">
        <v>4747</v>
      </c>
      <c r="F154" s="1108" t="s">
        <v>1365</v>
      </c>
      <c r="G154" s="1109" t="s">
        <v>562</v>
      </c>
      <c r="AE154" s="8"/>
      <c r="AJ154" s="8"/>
    </row>
    <row r="155" spans="1:36">
      <c r="A155" s="1105"/>
      <c r="B155" s="1106" t="s">
        <v>2864</v>
      </c>
      <c r="C155" s="1107" t="s">
        <v>4749</v>
      </c>
      <c r="D155" s="1108" t="s">
        <v>2864</v>
      </c>
      <c r="E155" s="1108" t="s">
        <v>2864</v>
      </c>
      <c r="F155" s="1108" t="s">
        <v>1365</v>
      </c>
      <c r="G155" s="1109" t="s">
        <v>562</v>
      </c>
      <c r="AE155" s="8"/>
      <c r="AJ155" s="8"/>
    </row>
    <row r="156" spans="1:36">
      <c r="A156" s="1272"/>
      <c r="B156" s="1273" t="s">
        <v>2865</v>
      </c>
      <c r="C156" s="1274" t="s">
        <v>2866</v>
      </c>
      <c r="D156" s="1275" t="str">
        <f>B156</f>
        <v>SMH</v>
      </c>
      <c r="E156" s="1275" t="str">
        <f>B156</f>
        <v>SMH</v>
      </c>
      <c r="F156" s="1275" t="s">
        <v>4687</v>
      </c>
      <c r="G156" s="1276" t="s">
        <v>4713</v>
      </c>
      <c r="AE156" s="8"/>
      <c r="AJ156" s="8"/>
    </row>
    <row r="157" spans="1:36">
      <c r="A157" s="633"/>
      <c r="B157" s="601" t="s">
        <v>4750</v>
      </c>
      <c r="C157" s="634" t="s">
        <v>4751</v>
      </c>
      <c r="D157" s="635" t="str">
        <f>B157</f>
        <v>VBL</v>
      </c>
      <c r="E157" s="635" t="str">
        <f>B157</f>
        <v>VBL</v>
      </c>
      <c r="F157" s="635" t="s">
        <v>1365</v>
      </c>
      <c r="G157" s="636" t="s">
        <v>562</v>
      </c>
      <c r="AE157" s="8"/>
      <c r="AJ157" s="8"/>
    </row>
    <row r="158" spans="1:36">
      <c r="A158" s="633"/>
      <c r="B158" s="1106" t="s">
        <v>4752</v>
      </c>
      <c r="C158" s="1107" t="s">
        <v>2867</v>
      </c>
      <c r="D158" s="1108" t="s">
        <v>4752</v>
      </c>
      <c r="E158" s="1108" t="s">
        <v>4752</v>
      </c>
      <c r="F158" s="1108" t="s">
        <v>1365</v>
      </c>
      <c r="G158" s="1109" t="s">
        <v>562</v>
      </c>
      <c r="AE158" s="8"/>
      <c r="AJ158" s="8"/>
    </row>
    <row r="159" spans="1:36">
      <c r="A159" s="1272"/>
      <c r="B159" s="1273" t="s">
        <v>4753</v>
      </c>
      <c r="C159" s="1274" t="s">
        <v>4754</v>
      </c>
      <c r="D159" s="1275" t="str">
        <f>B159</f>
        <v>VBH</v>
      </c>
      <c r="E159" s="1275" t="str">
        <f>B159</f>
        <v>VBH</v>
      </c>
      <c r="F159" s="1275" t="s">
        <v>4687</v>
      </c>
      <c r="G159" s="1276" t="s">
        <v>4713</v>
      </c>
      <c r="AE159" s="8"/>
      <c r="AJ159" s="8"/>
    </row>
    <row r="160" spans="1:36">
      <c r="A160" s="633"/>
      <c r="B160" s="601" t="s">
        <v>1226</v>
      </c>
      <c r="C160" s="634" t="s">
        <v>1227</v>
      </c>
      <c r="D160" s="635" t="str">
        <f>B160</f>
        <v>WTR</v>
      </c>
      <c r="E160" s="635" t="str">
        <f>B160</f>
        <v>WTR</v>
      </c>
      <c r="F160" s="635" t="s">
        <v>1366</v>
      </c>
      <c r="G160" s="636" t="s">
        <v>562</v>
      </c>
      <c r="AE160" s="8"/>
      <c r="AJ160" s="8"/>
    </row>
    <row r="161" spans="1:36">
      <c r="A161" s="1105"/>
      <c r="B161" s="1106" t="s">
        <v>4755</v>
      </c>
      <c r="C161" s="1107" t="s">
        <v>4756</v>
      </c>
      <c r="D161" s="1108" t="s">
        <v>4755</v>
      </c>
      <c r="E161" s="1108" t="s">
        <v>4755</v>
      </c>
      <c r="F161" s="1108" t="s">
        <v>1366</v>
      </c>
      <c r="G161" s="1109" t="s">
        <v>562</v>
      </c>
      <c r="AD161" s="10"/>
      <c r="AE161" s="8"/>
      <c r="AJ161" s="8"/>
    </row>
    <row r="162" spans="1:36">
      <c r="A162" s="1105"/>
      <c r="B162" s="1106" t="s">
        <v>4757</v>
      </c>
      <c r="C162" s="1107" t="s">
        <v>4758</v>
      </c>
      <c r="D162" s="1108" t="s">
        <v>4757</v>
      </c>
      <c r="E162" s="1108" t="s">
        <v>4757</v>
      </c>
      <c r="F162" s="1108" t="s">
        <v>1366</v>
      </c>
      <c r="G162" s="1109" t="s">
        <v>562</v>
      </c>
      <c r="AE162" s="8"/>
      <c r="AJ162" s="8"/>
    </row>
    <row r="163" spans="1:36">
      <c r="A163" s="633"/>
      <c r="B163" s="601" t="s">
        <v>4759</v>
      </c>
      <c r="C163" s="634" t="s">
        <v>4760</v>
      </c>
      <c r="D163" s="635" t="str">
        <f>B163</f>
        <v>BRO</v>
      </c>
      <c r="E163" s="635" t="str">
        <f>B163</f>
        <v>BRO</v>
      </c>
      <c r="F163" s="635" t="s">
        <v>2845</v>
      </c>
      <c r="G163" s="636" t="s">
        <v>562</v>
      </c>
      <c r="J163" s="8"/>
      <c r="L163" s="8"/>
      <c r="AE163" s="8"/>
      <c r="AJ163" s="8"/>
    </row>
    <row r="164" spans="1:36">
      <c r="A164" s="1105"/>
      <c r="B164" s="1106" t="s">
        <v>4761</v>
      </c>
      <c r="C164" s="1107" t="s">
        <v>4762</v>
      </c>
      <c r="D164" s="1108" t="s">
        <v>4761</v>
      </c>
      <c r="E164" s="1108" t="s">
        <v>4761</v>
      </c>
      <c r="F164" s="1108" t="s">
        <v>2845</v>
      </c>
      <c r="G164" s="1109" t="s">
        <v>562</v>
      </c>
      <c r="J164" s="8"/>
      <c r="L164" s="8"/>
      <c r="AE164" s="8"/>
      <c r="AJ164" s="8"/>
    </row>
    <row r="165" spans="1:36">
      <c r="A165" s="633"/>
      <c r="B165" s="601" t="s">
        <v>4763</v>
      </c>
      <c r="C165" s="634" t="s">
        <v>4764</v>
      </c>
      <c r="D165" s="635" t="str">
        <f>B165</f>
        <v>JOI</v>
      </c>
      <c r="E165" s="635" t="str">
        <f>B165</f>
        <v>JOI</v>
      </c>
      <c r="F165" s="635" t="s">
        <v>1366</v>
      </c>
      <c r="G165" s="636" t="s">
        <v>562</v>
      </c>
      <c r="J165" s="8"/>
      <c r="L165" s="8"/>
      <c r="AE165" s="8"/>
      <c r="AJ165" s="8"/>
    </row>
    <row r="166" spans="1:36">
      <c r="A166" s="633"/>
      <c r="B166" s="1106" t="s">
        <v>2868</v>
      </c>
      <c r="C166" s="1107" t="s">
        <v>2869</v>
      </c>
      <c r="D166" s="1108" t="str">
        <f>B166</f>
        <v>JOK</v>
      </c>
      <c r="E166" s="1108" t="str">
        <f>B166</f>
        <v>JOK</v>
      </c>
      <c r="F166" s="1108" t="s">
        <v>4660</v>
      </c>
      <c r="G166" s="1109" t="s">
        <v>4713</v>
      </c>
      <c r="J166" s="8"/>
      <c r="L166" s="8"/>
      <c r="AE166" s="8"/>
      <c r="AJ166" s="8"/>
    </row>
    <row r="167" spans="1:36">
      <c r="A167" s="633"/>
      <c r="B167" s="1106" t="s">
        <v>4765</v>
      </c>
      <c r="C167" s="1107" t="s">
        <v>4766</v>
      </c>
      <c r="D167" s="1108" t="s">
        <v>4765</v>
      </c>
      <c r="E167" s="1108" t="s">
        <v>4765</v>
      </c>
      <c r="F167" s="1108" t="s">
        <v>4660</v>
      </c>
      <c r="G167" s="1109" t="s">
        <v>4713</v>
      </c>
      <c r="J167" s="8"/>
      <c r="L167" s="8"/>
      <c r="AE167" s="8"/>
      <c r="AJ167" s="8"/>
    </row>
    <row r="168" spans="1:36">
      <c r="A168" s="633"/>
      <c r="B168" s="601" t="s">
        <v>4767</v>
      </c>
      <c r="C168" s="634" t="s">
        <v>4768</v>
      </c>
      <c r="D168" s="635" t="str">
        <f>B168</f>
        <v>NAA</v>
      </c>
      <c r="E168" s="635" t="str">
        <f>B168</f>
        <v>NAA</v>
      </c>
      <c r="F168" s="635" t="s">
        <v>1365</v>
      </c>
      <c r="G168" s="636" t="s">
        <v>562</v>
      </c>
      <c r="J168" s="8"/>
      <c r="L168" s="8"/>
      <c r="AE168" s="8"/>
      <c r="AJ168" s="8"/>
    </row>
    <row r="169" spans="1:36">
      <c r="A169" s="1105"/>
      <c r="B169" s="1106" t="s">
        <v>4769</v>
      </c>
      <c r="C169" s="1107" t="s">
        <v>4770</v>
      </c>
      <c r="D169" s="1108" t="s">
        <v>4769</v>
      </c>
      <c r="E169" s="1108" t="s">
        <v>4769</v>
      </c>
      <c r="F169" s="1108" t="s">
        <v>1365</v>
      </c>
      <c r="G169" s="1109" t="s">
        <v>562</v>
      </c>
      <c r="J169" s="8"/>
      <c r="L169" s="8"/>
      <c r="AE169" s="8"/>
      <c r="AJ169" s="8"/>
    </row>
    <row r="170" spans="1:36">
      <c r="A170" s="633"/>
      <c r="B170" s="601" t="s">
        <v>2870</v>
      </c>
      <c r="C170" s="634" t="s">
        <v>2870</v>
      </c>
      <c r="D170" s="635" t="str">
        <f>B170</f>
        <v>UCL</v>
      </c>
      <c r="E170" s="635" t="str">
        <f>B170</f>
        <v>UCL</v>
      </c>
      <c r="F170" s="635" t="s">
        <v>1365</v>
      </c>
      <c r="G170" s="636" t="s">
        <v>562</v>
      </c>
      <c r="J170" s="8"/>
      <c r="L170" s="8"/>
      <c r="AE170" s="8"/>
      <c r="AJ170" s="8"/>
    </row>
    <row r="171" spans="1:36">
      <c r="A171" s="633"/>
      <c r="B171" s="601" t="s">
        <v>4771</v>
      </c>
      <c r="C171" s="634" t="s">
        <v>4772</v>
      </c>
      <c r="D171" s="635" t="str">
        <f>B171</f>
        <v>AND</v>
      </c>
      <c r="E171" s="635" t="str">
        <f>B171</f>
        <v>AND</v>
      </c>
      <c r="F171" s="635" t="s">
        <v>2845</v>
      </c>
      <c r="G171" s="636" t="s">
        <v>562</v>
      </c>
      <c r="J171" s="8"/>
      <c r="L171" s="8"/>
      <c r="AE171" s="8"/>
      <c r="AJ171" s="8"/>
    </row>
    <row r="172" spans="1:36">
      <c r="A172" s="633"/>
      <c r="B172" s="601" t="s">
        <v>2871</v>
      </c>
      <c r="C172" s="634" t="s">
        <v>4773</v>
      </c>
      <c r="D172" s="635" t="str">
        <f>B172</f>
        <v>URB</v>
      </c>
      <c r="E172" s="635" t="str">
        <f>B172</f>
        <v>URB</v>
      </c>
      <c r="F172" s="635" t="s">
        <v>2845</v>
      </c>
      <c r="G172" s="636" t="s">
        <v>562</v>
      </c>
      <c r="J172" s="8"/>
      <c r="L172" s="8"/>
      <c r="AE172" s="8"/>
      <c r="AJ172" s="8"/>
    </row>
    <row r="173" spans="1:36">
      <c r="A173" s="1105"/>
      <c r="B173" s="1106" t="s">
        <v>4774</v>
      </c>
      <c r="C173" s="1107" t="s">
        <v>4775</v>
      </c>
      <c r="D173" s="1108" t="s">
        <v>4774</v>
      </c>
      <c r="E173" s="1108" t="s">
        <v>4774</v>
      </c>
      <c r="F173" s="1108" t="s">
        <v>2845</v>
      </c>
      <c r="G173" s="1109" t="s">
        <v>562</v>
      </c>
      <c r="J173" s="8"/>
      <c r="L173" s="8"/>
      <c r="AE173" s="8"/>
      <c r="AJ173" s="8"/>
    </row>
    <row r="174" spans="1:36">
      <c r="A174" s="1272"/>
      <c r="B174" s="1273" t="s">
        <v>4776</v>
      </c>
      <c r="C174" s="1274" t="s">
        <v>4777</v>
      </c>
      <c r="D174" s="1275" t="str">
        <f>B174</f>
        <v>URH</v>
      </c>
      <c r="E174" s="1275" t="str">
        <f>B174</f>
        <v>URH</v>
      </c>
      <c r="F174" s="1275" t="s">
        <v>2845</v>
      </c>
      <c r="G174" s="1276" t="s">
        <v>4713</v>
      </c>
      <c r="J174" s="8"/>
      <c r="L174" s="8"/>
      <c r="AE174" s="8"/>
      <c r="AJ174" s="8"/>
    </row>
    <row r="175" spans="1:36">
      <c r="A175" s="633"/>
      <c r="B175" s="601" t="s">
        <v>2872</v>
      </c>
      <c r="C175" s="634" t="s">
        <v>4778</v>
      </c>
      <c r="D175" s="635" t="str">
        <f>B175</f>
        <v>YGF</v>
      </c>
      <c r="E175" s="635" t="str">
        <f>B175</f>
        <v>YGF</v>
      </c>
      <c r="F175" s="635" t="s">
        <v>2845</v>
      </c>
      <c r="G175" s="636" t="s">
        <v>4713</v>
      </c>
      <c r="J175" s="8"/>
      <c r="L175" s="8"/>
      <c r="AE175" s="8"/>
      <c r="AJ175" s="8"/>
    </row>
    <row r="176" spans="1:36">
      <c r="A176" s="1105"/>
      <c r="B176" s="1106" t="s">
        <v>4779</v>
      </c>
      <c r="C176" s="1107" t="s">
        <v>4780</v>
      </c>
      <c r="D176" s="1108" t="s">
        <v>4779</v>
      </c>
      <c r="E176" s="1108" t="s">
        <v>4779</v>
      </c>
      <c r="F176" s="1108" t="s">
        <v>2845</v>
      </c>
      <c r="G176" s="1109" t="s">
        <v>4713</v>
      </c>
      <c r="J176" s="8"/>
      <c r="L176" s="8"/>
      <c r="AE176" s="8"/>
      <c r="AJ176" s="8"/>
    </row>
    <row r="177" spans="1:36">
      <c r="A177" s="633"/>
      <c r="B177" s="601" t="s">
        <v>4781</v>
      </c>
      <c r="C177" s="634" t="s">
        <v>2873</v>
      </c>
      <c r="D177" s="633" t="str">
        <f>B177</f>
        <v>POL</v>
      </c>
      <c r="E177" s="633" t="str">
        <f>B177</f>
        <v>POL</v>
      </c>
      <c r="F177" s="635" t="s">
        <v>2845</v>
      </c>
      <c r="G177" s="636" t="s">
        <v>4713</v>
      </c>
      <c r="J177" s="8"/>
      <c r="L177" s="8"/>
      <c r="AE177" s="8"/>
      <c r="AJ177" s="8"/>
    </row>
    <row r="178" spans="1:36">
      <c r="A178" s="1105"/>
      <c r="B178" s="1106" t="s">
        <v>4782</v>
      </c>
      <c r="C178" s="1107" t="s">
        <v>2874</v>
      </c>
      <c r="D178" s="1105" t="str">
        <f>B178</f>
        <v>POK</v>
      </c>
      <c r="E178" s="1105" t="str">
        <f>B178</f>
        <v>POK</v>
      </c>
      <c r="F178" s="1108" t="s">
        <v>2845</v>
      </c>
      <c r="G178" s="1109" t="s">
        <v>4713</v>
      </c>
      <c r="J178" s="8"/>
      <c r="L178" s="8"/>
      <c r="AE178" s="8"/>
      <c r="AJ178" s="8"/>
    </row>
    <row r="179" spans="1:36">
      <c r="A179" s="1272"/>
      <c r="B179" s="1273" t="s">
        <v>2875</v>
      </c>
      <c r="C179" s="1274" t="s">
        <v>4783</v>
      </c>
      <c r="D179" s="1272" t="str">
        <f>B179</f>
        <v>POH</v>
      </c>
      <c r="E179" s="1272" t="str">
        <f>B179</f>
        <v>POH</v>
      </c>
      <c r="F179" s="1275" t="s">
        <v>2845</v>
      </c>
      <c r="G179" s="1276" t="s">
        <v>4713</v>
      </c>
      <c r="J179" s="8"/>
      <c r="L179" s="8"/>
      <c r="AE179" s="8"/>
      <c r="AJ179" s="8"/>
    </row>
    <row r="180" spans="1:36">
      <c r="A180" s="633"/>
      <c r="B180" s="601" t="s">
        <v>4784</v>
      </c>
      <c r="C180" s="634" t="s">
        <v>4785</v>
      </c>
      <c r="D180" s="633" t="str">
        <f>B180</f>
        <v>DPS</v>
      </c>
      <c r="E180" s="633" t="str">
        <f>B180</f>
        <v>DPS</v>
      </c>
      <c r="F180" s="635" t="s">
        <v>2845</v>
      </c>
      <c r="G180" s="636" t="s">
        <v>4713</v>
      </c>
      <c r="J180" s="8"/>
      <c r="L180" s="8"/>
      <c r="AE180" s="8"/>
      <c r="AJ180" s="8"/>
    </row>
    <row r="181" spans="1:36">
      <c r="A181" s="1105"/>
      <c r="B181" s="1106" t="s">
        <v>4786</v>
      </c>
      <c r="C181" s="1107" t="s">
        <v>4787</v>
      </c>
      <c r="D181" s="1105" t="str">
        <f>B181</f>
        <v>DPK</v>
      </c>
      <c r="E181" s="1105" t="str">
        <f>B181</f>
        <v>DPK</v>
      </c>
      <c r="F181" s="1108" t="s">
        <v>2845</v>
      </c>
      <c r="G181" s="1109" t="s">
        <v>4713</v>
      </c>
      <c r="J181" s="8"/>
      <c r="L181" s="8"/>
      <c r="AE181" s="8"/>
      <c r="AJ181" s="8"/>
    </row>
    <row r="182" spans="1:36">
      <c r="A182" s="1105"/>
      <c r="B182" s="1106" t="s">
        <v>4788</v>
      </c>
      <c r="C182" s="1107" t="s">
        <v>4789</v>
      </c>
      <c r="D182" s="1105" t="s">
        <v>4788</v>
      </c>
      <c r="E182" s="1105" t="s">
        <v>4788</v>
      </c>
      <c r="F182" s="1108" t="s">
        <v>2845</v>
      </c>
      <c r="G182" s="1109" t="s">
        <v>4713</v>
      </c>
      <c r="J182" s="8"/>
      <c r="L182" s="8"/>
      <c r="AE182" s="8"/>
      <c r="AJ182" s="8"/>
    </row>
    <row r="183" spans="1:36">
      <c r="A183" s="1105"/>
      <c r="B183" s="601" t="s">
        <v>4790</v>
      </c>
      <c r="C183" s="634" t="s">
        <v>2876</v>
      </c>
      <c r="D183" s="633" t="str">
        <f t="shared" ref="D183:D206" si="15">B183</f>
        <v>MGM</v>
      </c>
      <c r="E183" s="633" t="str">
        <f t="shared" ref="E183:E206" si="16">B183</f>
        <v>MGM</v>
      </c>
      <c r="F183" s="1277" t="s">
        <v>1367</v>
      </c>
      <c r="G183" s="1278" t="s">
        <v>562</v>
      </c>
      <c r="J183" s="8"/>
      <c r="L183" s="8"/>
      <c r="AE183" s="8"/>
      <c r="AJ183" s="8"/>
    </row>
    <row r="184" spans="1:36">
      <c r="A184" s="1105"/>
      <c r="B184" s="1106" t="s">
        <v>4791</v>
      </c>
      <c r="C184" s="634" t="s">
        <v>4792</v>
      </c>
      <c r="D184" s="1105" t="str">
        <f t="shared" si="15"/>
        <v>MGK</v>
      </c>
      <c r="E184" s="1105" t="str">
        <f t="shared" si="16"/>
        <v>MGK</v>
      </c>
      <c r="F184" s="1279" t="s">
        <v>1367</v>
      </c>
      <c r="G184" s="1280" t="s">
        <v>562</v>
      </c>
      <c r="J184" s="8"/>
      <c r="L184" s="8"/>
      <c r="AE184" s="8"/>
      <c r="AJ184" s="8"/>
    </row>
    <row r="185" spans="1:36">
      <c r="A185" s="1105"/>
      <c r="B185" s="601" t="s">
        <v>2877</v>
      </c>
      <c r="C185" s="634" t="s">
        <v>4793</v>
      </c>
      <c r="D185" s="633" t="str">
        <f t="shared" si="15"/>
        <v>SBR</v>
      </c>
      <c r="E185" s="633" t="str">
        <f t="shared" si="16"/>
        <v>SBR</v>
      </c>
      <c r="F185" s="1277" t="s">
        <v>1367</v>
      </c>
      <c r="G185" s="1278" t="s">
        <v>562</v>
      </c>
      <c r="J185" s="8"/>
      <c r="L185" s="8"/>
      <c r="AE185" s="8"/>
      <c r="AJ185" s="8"/>
    </row>
    <row r="186" spans="1:36">
      <c r="A186" s="1105"/>
      <c r="B186" s="1106" t="s">
        <v>2878</v>
      </c>
      <c r="C186" s="634" t="s">
        <v>4794</v>
      </c>
      <c r="D186" s="1105" t="str">
        <f t="shared" si="15"/>
        <v>SBK</v>
      </c>
      <c r="E186" s="1105" t="str">
        <f t="shared" si="16"/>
        <v>SBK</v>
      </c>
      <c r="F186" s="1279" t="s">
        <v>1367</v>
      </c>
      <c r="G186" s="1280" t="s">
        <v>562</v>
      </c>
      <c r="J186" s="8"/>
      <c r="L186" s="8"/>
      <c r="AE186" s="8"/>
      <c r="AJ186" s="8"/>
    </row>
    <row r="187" spans="1:36">
      <c r="A187" s="1105"/>
      <c r="B187" s="601" t="s">
        <v>4795</v>
      </c>
      <c r="C187" s="634" t="s">
        <v>4796</v>
      </c>
      <c r="D187" s="633" t="str">
        <f t="shared" si="15"/>
        <v>BLL</v>
      </c>
      <c r="E187" s="633" t="str">
        <f t="shared" si="16"/>
        <v>BLL</v>
      </c>
      <c r="F187" s="1277" t="s">
        <v>1366</v>
      </c>
      <c r="G187" s="1278" t="s">
        <v>562</v>
      </c>
      <c r="J187" s="8"/>
      <c r="L187" s="8"/>
      <c r="AE187" s="8"/>
      <c r="AJ187" s="8"/>
    </row>
    <row r="188" spans="1:36">
      <c r="A188" s="626"/>
      <c r="B188" s="617" t="s">
        <v>2879</v>
      </c>
      <c r="C188" s="627" t="s">
        <v>2880</v>
      </c>
      <c r="D188" s="641" t="str">
        <f t="shared" si="15"/>
        <v>JST</v>
      </c>
      <c r="E188" s="641" t="str">
        <f t="shared" si="16"/>
        <v>JST</v>
      </c>
      <c r="F188" s="641" t="s">
        <v>1366</v>
      </c>
      <c r="G188" s="642" t="s">
        <v>562</v>
      </c>
      <c r="J188" s="8"/>
      <c r="L188" s="8"/>
      <c r="AE188" s="8"/>
      <c r="AJ188" s="8"/>
    </row>
    <row r="189" spans="1:36">
      <c r="A189" s="626"/>
      <c r="B189" s="617" t="s">
        <v>4797</v>
      </c>
      <c r="C189" s="627" t="s">
        <v>4798</v>
      </c>
      <c r="D189" s="641" t="str">
        <f t="shared" si="15"/>
        <v>JLL</v>
      </c>
      <c r="E189" s="641" t="str">
        <f t="shared" si="16"/>
        <v>JLL</v>
      </c>
      <c r="F189" s="641" t="s">
        <v>1366</v>
      </c>
      <c r="G189" s="642" t="s">
        <v>562</v>
      </c>
      <c r="J189" s="8"/>
      <c r="L189" s="8"/>
      <c r="AE189" s="8"/>
      <c r="AJ189" s="8"/>
    </row>
    <row r="190" spans="1:36" ht="14.25" thickBot="1">
      <c r="A190" s="643"/>
      <c r="B190" s="644" t="s">
        <v>2881</v>
      </c>
      <c r="C190" s="645" t="s">
        <v>4796</v>
      </c>
      <c r="D190" s="646" t="str">
        <f t="shared" si="15"/>
        <v>BEL</v>
      </c>
      <c r="E190" s="646" t="str">
        <f t="shared" si="16"/>
        <v>BEL</v>
      </c>
      <c r="F190" s="646" t="s">
        <v>1366</v>
      </c>
      <c r="G190" s="647" t="s">
        <v>562</v>
      </c>
      <c r="J190" s="8"/>
      <c r="L190" s="8"/>
      <c r="AE190" s="8"/>
      <c r="AJ190" s="8"/>
    </row>
    <row r="191" spans="1:36" ht="14.25" thickTop="1">
      <c r="A191" s="611" t="s">
        <v>1228</v>
      </c>
      <c r="B191" s="612" t="s">
        <v>1229</v>
      </c>
      <c r="C191" s="613" t="s">
        <v>1230</v>
      </c>
      <c r="D191" s="614" t="str">
        <f t="shared" si="15"/>
        <v>ZGN</v>
      </c>
      <c r="E191" s="614" t="str">
        <f t="shared" si="16"/>
        <v>ZGN</v>
      </c>
      <c r="F191" s="614"/>
      <c r="G191" s="615" t="s">
        <v>4799</v>
      </c>
      <c r="J191" s="8"/>
      <c r="L191" s="8"/>
      <c r="AE191" s="8"/>
      <c r="AJ191" s="8"/>
    </row>
    <row r="192" spans="1:36">
      <c r="A192" s="611" t="s">
        <v>1231</v>
      </c>
      <c r="B192" s="612" t="s">
        <v>1232</v>
      </c>
      <c r="C192" s="613" t="s">
        <v>1233</v>
      </c>
      <c r="D192" s="614" t="str">
        <f t="shared" si="15"/>
        <v>ZGO</v>
      </c>
      <c r="E192" s="614" t="str">
        <f t="shared" si="16"/>
        <v>ZGO</v>
      </c>
      <c r="F192" s="614"/>
      <c r="G192" s="615" t="s">
        <v>4799</v>
      </c>
      <c r="J192" s="8"/>
      <c r="L192" s="8"/>
      <c r="AE192" s="8"/>
      <c r="AJ192" s="8"/>
    </row>
    <row r="193" spans="1:36">
      <c r="A193" s="611" t="s">
        <v>1234</v>
      </c>
      <c r="B193" s="612" t="s">
        <v>1235</v>
      </c>
      <c r="C193" s="613" t="s">
        <v>1236</v>
      </c>
      <c r="D193" s="614" t="str">
        <f t="shared" si="15"/>
        <v>ZGP</v>
      </c>
      <c r="E193" s="614" t="str">
        <f t="shared" si="16"/>
        <v>ZGP</v>
      </c>
      <c r="F193" s="614"/>
      <c r="G193" s="615" t="s">
        <v>4799</v>
      </c>
      <c r="J193" s="8"/>
      <c r="L193" s="8"/>
      <c r="AE193" s="8"/>
      <c r="AJ193" s="8"/>
    </row>
    <row r="194" spans="1:36">
      <c r="A194" s="611" t="s">
        <v>1237</v>
      </c>
      <c r="B194" s="612" t="s">
        <v>1238</v>
      </c>
      <c r="C194" s="613" t="s">
        <v>1239</v>
      </c>
      <c r="D194" s="614" t="str">
        <f t="shared" si="15"/>
        <v>ZGQ</v>
      </c>
      <c r="E194" s="614" t="str">
        <f t="shared" si="16"/>
        <v>ZGQ</v>
      </c>
      <c r="F194" s="614"/>
      <c r="G194" s="615" t="s">
        <v>4799</v>
      </c>
      <c r="J194" s="8"/>
      <c r="L194" s="8"/>
      <c r="AE194" s="8"/>
      <c r="AJ194" s="8"/>
    </row>
    <row r="195" spans="1:36">
      <c r="A195" s="611" t="s">
        <v>1240</v>
      </c>
      <c r="B195" s="612" t="s">
        <v>1241</v>
      </c>
      <c r="C195" s="613" t="s">
        <v>1242</v>
      </c>
      <c r="D195" s="614" t="str">
        <f t="shared" si="15"/>
        <v>ZGT</v>
      </c>
      <c r="E195" s="614" t="str">
        <f t="shared" si="16"/>
        <v>ZGT</v>
      </c>
      <c r="F195" s="614"/>
      <c r="G195" s="615" t="s">
        <v>4799</v>
      </c>
      <c r="J195" s="8"/>
      <c r="L195" s="8"/>
      <c r="AE195" s="8"/>
      <c r="AJ195" s="8"/>
    </row>
    <row r="196" spans="1:36">
      <c r="A196" s="611" t="s">
        <v>1243</v>
      </c>
      <c r="B196" s="612" t="s">
        <v>1244</v>
      </c>
      <c r="C196" s="613" t="s">
        <v>1245</v>
      </c>
      <c r="D196" s="614" t="str">
        <f t="shared" si="15"/>
        <v>ZGU</v>
      </c>
      <c r="E196" s="614" t="str">
        <f t="shared" si="16"/>
        <v>ZGU</v>
      </c>
      <c r="F196" s="614"/>
      <c r="G196" s="615" t="s">
        <v>4799</v>
      </c>
      <c r="J196" s="8"/>
      <c r="L196" s="8"/>
      <c r="AE196" s="8"/>
      <c r="AJ196" s="8"/>
    </row>
    <row r="197" spans="1:36">
      <c r="A197" s="611" t="s">
        <v>1246</v>
      </c>
      <c r="B197" s="612" t="s">
        <v>1247</v>
      </c>
      <c r="C197" s="613" t="s">
        <v>1248</v>
      </c>
      <c r="D197" s="614" t="str">
        <f t="shared" si="15"/>
        <v>ZGV</v>
      </c>
      <c r="E197" s="614" t="str">
        <f t="shared" si="16"/>
        <v>ZGV</v>
      </c>
      <c r="F197" s="614"/>
      <c r="G197" s="615" t="s">
        <v>4799</v>
      </c>
    </row>
    <row r="198" spans="1:36">
      <c r="A198" s="611" t="s">
        <v>1249</v>
      </c>
      <c r="B198" s="612" t="s">
        <v>1250</v>
      </c>
      <c r="C198" s="613" t="s">
        <v>1251</v>
      </c>
      <c r="D198" s="614" t="str">
        <f t="shared" si="15"/>
        <v>ZGW</v>
      </c>
      <c r="E198" s="614" t="str">
        <f t="shared" si="16"/>
        <v>ZGW</v>
      </c>
      <c r="F198" s="614"/>
      <c r="G198" s="615" t="s">
        <v>4799</v>
      </c>
    </row>
    <row r="199" spans="1:36">
      <c r="A199" s="611" t="s">
        <v>1252</v>
      </c>
      <c r="B199" s="612" t="s">
        <v>1253</v>
      </c>
      <c r="C199" s="613" t="s">
        <v>1254</v>
      </c>
      <c r="D199" s="614" t="str">
        <f t="shared" si="15"/>
        <v>ZGX</v>
      </c>
      <c r="E199" s="614" t="str">
        <f t="shared" si="16"/>
        <v>ZGX</v>
      </c>
      <c r="F199" s="614"/>
      <c r="G199" s="615" t="s">
        <v>4799</v>
      </c>
    </row>
    <row r="200" spans="1:36">
      <c r="A200" s="611" t="s">
        <v>835</v>
      </c>
      <c r="B200" s="612" t="s">
        <v>1255</v>
      </c>
      <c r="C200" s="613" t="s">
        <v>1256</v>
      </c>
      <c r="D200" s="614" t="str">
        <f t="shared" si="15"/>
        <v>ZGY</v>
      </c>
      <c r="E200" s="614" t="str">
        <f t="shared" si="16"/>
        <v>ZGY</v>
      </c>
      <c r="F200" s="614"/>
      <c r="G200" s="615" t="s">
        <v>4799</v>
      </c>
    </row>
    <row r="201" spans="1:36">
      <c r="A201" s="611" t="s">
        <v>887</v>
      </c>
      <c r="B201" s="612" t="s">
        <v>1257</v>
      </c>
      <c r="C201" s="613" t="s">
        <v>1258</v>
      </c>
      <c r="D201" s="614" t="str">
        <f t="shared" si="15"/>
        <v>ZG1</v>
      </c>
      <c r="E201" s="614" t="str">
        <f t="shared" si="16"/>
        <v>ZG1</v>
      </c>
      <c r="F201" s="614"/>
      <c r="G201" s="615" t="s">
        <v>4799</v>
      </c>
    </row>
    <row r="202" spans="1:36">
      <c r="A202" s="611" t="s">
        <v>894</v>
      </c>
      <c r="B202" s="612" t="s">
        <v>1259</v>
      </c>
      <c r="C202" s="613" t="s">
        <v>1260</v>
      </c>
      <c r="D202" s="614" t="str">
        <f t="shared" si="15"/>
        <v>ZG2</v>
      </c>
      <c r="E202" s="614" t="str">
        <f t="shared" si="16"/>
        <v>ZG2</v>
      </c>
      <c r="F202" s="614"/>
      <c r="G202" s="615" t="s">
        <v>4799</v>
      </c>
    </row>
    <row r="203" spans="1:36">
      <c r="A203" s="611" t="s">
        <v>901</v>
      </c>
      <c r="B203" s="612" t="s">
        <v>1261</v>
      </c>
      <c r="C203" s="613" t="s">
        <v>1262</v>
      </c>
      <c r="D203" s="614" t="str">
        <f t="shared" si="15"/>
        <v>ZG3</v>
      </c>
      <c r="E203" s="614" t="str">
        <f t="shared" si="16"/>
        <v>ZG3</v>
      </c>
      <c r="F203" s="614"/>
      <c r="G203" s="615" t="s">
        <v>4799</v>
      </c>
    </row>
    <row r="204" spans="1:36">
      <c r="A204" s="611" t="s">
        <v>908</v>
      </c>
      <c r="B204" s="612" t="s">
        <v>1263</v>
      </c>
      <c r="C204" s="613" t="s">
        <v>1264</v>
      </c>
      <c r="D204" s="614" t="str">
        <f t="shared" si="15"/>
        <v>ZG4</v>
      </c>
      <c r="E204" s="614" t="str">
        <f t="shared" si="16"/>
        <v>ZG4</v>
      </c>
      <c r="F204" s="614"/>
      <c r="G204" s="615" t="s">
        <v>4799</v>
      </c>
    </row>
    <row r="205" spans="1:36">
      <c r="A205" s="611" t="s">
        <v>1265</v>
      </c>
      <c r="B205" s="612" t="s">
        <v>1266</v>
      </c>
      <c r="C205" s="613" t="s">
        <v>1267</v>
      </c>
      <c r="D205" s="614" t="str">
        <f t="shared" si="15"/>
        <v>NBP</v>
      </c>
      <c r="E205" s="614" t="str">
        <f t="shared" si="16"/>
        <v>NBP</v>
      </c>
      <c r="F205" s="614"/>
      <c r="G205" s="615" t="s">
        <v>4799</v>
      </c>
    </row>
    <row r="206" spans="1:36">
      <c r="A206" s="611" t="s">
        <v>1268</v>
      </c>
      <c r="B206" s="612" t="s">
        <v>1269</v>
      </c>
      <c r="C206" s="613" t="s">
        <v>1270</v>
      </c>
      <c r="D206" s="614" t="str">
        <f t="shared" si="15"/>
        <v>DBP</v>
      </c>
      <c r="E206" s="614" t="str">
        <f t="shared" si="16"/>
        <v>DBP</v>
      </c>
      <c r="F206" s="614"/>
      <c r="G206" s="615" t="s">
        <v>4799</v>
      </c>
    </row>
    <row r="207" spans="1:36">
      <c r="A207" s="611"/>
      <c r="B207" s="612" t="s">
        <v>1932</v>
      </c>
      <c r="C207" s="613" t="s">
        <v>1933</v>
      </c>
      <c r="D207" s="614" t="s">
        <v>1932</v>
      </c>
      <c r="E207" s="614" t="s">
        <v>1932</v>
      </c>
      <c r="F207" s="614" t="s">
        <v>1934</v>
      </c>
      <c r="G207" s="615" t="s">
        <v>578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0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1541</v>
      </c>
      <c r="D1" s="15"/>
      <c r="E1" s="14" t="s">
        <v>1542</v>
      </c>
      <c r="I1" s="156" t="s">
        <v>1543</v>
      </c>
    </row>
    <row r="2" spans="1:28">
      <c r="A2" s="106" t="s">
        <v>1405</v>
      </c>
      <c r="B2" s="106" t="s">
        <v>1005</v>
      </c>
      <c r="C2" s="106" t="s">
        <v>1406</v>
      </c>
      <c r="D2" s="15"/>
      <c r="E2" s="106"/>
      <c r="F2" s="106"/>
      <c r="G2" s="106"/>
    </row>
    <row r="3" spans="1:28">
      <c r="A3" s="106" t="s">
        <v>1407</v>
      </c>
      <c r="B3" s="106" t="s">
        <v>1005</v>
      </c>
      <c r="C3" s="106" t="s">
        <v>1406</v>
      </c>
      <c r="D3" s="15"/>
      <c r="E3" s="106"/>
      <c r="F3" s="106"/>
      <c r="G3" s="106"/>
      <c r="I3" s="15" t="s">
        <v>1544</v>
      </c>
    </row>
    <row r="4" spans="1:28">
      <c r="A4" s="106" t="s">
        <v>1408</v>
      </c>
      <c r="B4" s="106" t="s">
        <v>960</v>
      </c>
      <c r="C4" s="106" t="s">
        <v>1406</v>
      </c>
      <c r="D4" s="15"/>
      <c r="E4" s="106" t="s">
        <v>1408</v>
      </c>
      <c r="F4" s="106" t="s">
        <v>960</v>
      </c>
      <c r="G4" s="106" t="s">
        <v>1406</v>
      </c>
      <c r="I4" s="15" t="s">
        <v>1545</v>
      </c>
    </row>
    <row r="5" spans="1:28">
      <c r="A5" s="106" t="s">
        <v>1409</v>
      </c>
      <c r="B5" s="106" t="s">
        <v>960</v>
      </c>
      <c r="C5" s="106" t="s">
        <v>1406</v>
      </c>
      <c r="D5" s="15"/>
      <c r="E5" s="106" t="s">
        <v>1409</v>
      </c>
      <c r="F5" s="106" t="s">
        <v>960</v>
      </c>
      <c r="G5" s="106" t="s">
        <v>1406</v>
      </c>
      <c r="I5" s="15" t="s">
        <v>1546</v>
      </c>
    </row>
    <row r="6" spans="1:28">
      <c r="A6" s="106"/>
      <c r="B6" s="106"/>
      <c r="C6" s="106"/>
      <c r="D6" s="15"/>
      <c r="E6" s="106"/>
      <c r="F6" s="106"/>
      <c r="G6" s="106"/>
      <c r="I6" s="157" t="s">
        <v>1547</v>
      </c>
    </row>
    <row r="7" spans="1:28">
      <c r="A7" s="106" t="s">
        <v>1410</v>
      </c>
      <c r="B7" s="106" t="s">
        <v>960</v>
      </c>
      <c r="C7" s="106" t="s">
        <v>1406</v>
      </c>
      <c r="D7" s="15"/>
      <c r="E7" s="106" t="s">
        <v>1410</v>
      </c>
      <c r="F7" s="106" t="s">
        <v>960</v>
      </c>
      <c r="G7" s="106" t="s">
        <v>1406</v>
      </c>
      <c r="I7" s="158" t="s">
        <v>1548</v>
      </c>
    </row>
    <row r="8" spans="1:28" ht="14.25" thickBot="1">
      <c r="A8" s="106"/>
      <c r="B8" s="106"/>
      <c r="C8" s="106"/>
      <c r="D8" s="15"/>
      <c r="E8" s="106"/>
      <c r="F8" s="106"/>
      <c r="G8" s="106"/>
    </row>
    <row r="9" spans="1:28">
      <c r="A9" s="106" t="s">
        <v>1411</v>
      </c>
      <c r="B9" s="106" t="s">
        <v>960</v>
      </c>
      <c r="C9" s="106" t="s">
        <v>1406</v>
      </c>
      <c r="D9" s="15"/>
      <c r="E9" s="106" t="s">
        <v>1411</v>
      </c>
      <c r="F9" s="106" t="s">
        <v>960</v>
      </c>
      <c r="G9" s="106" t="s">
        <v>1406</v>
      </c>
      <c r="I9" s="1510" t="s">
        <v>1549</v>
      </c>
      <c r="J9" s="1516" t="s">
        <v>1550</v>
      </c>
      <c r="K9" s="107" t="s">
        <v>1551</v>
      </c>
      <c r="L9" s="221" t="s">
        <v>1553</v>
      </c>
      <c r="M9" s="1521" t="s">
        <v>1552</v>
      </c>
      <c r="N9" s="1522"/>
      <c r="O9" s="1522"/>
      <c r="P9" s="1522"/>
      <c r="Q9" s="1522"/>
      <c r="R9" s="1522"/>
      <c r="S9" s="1522"/>
      <c r="T9" s="1522"/>
      <c r="U9" s="1522"/>
      <c r="V9" s="1522"/>
      <c r="W9" s="1522"/>
      <c r="X9" s="1522"/>
      <c r="Y9" s="1522"/>
      <c r="Z9" s="1522"/>
      <c r="AA9" s="1522"/>
      <c r="AB9" s="1523"/>
    </row>
    <row r="10" spans="1:28">
      <c r="A10" s="106"/>
      <c r="B10" s="106"/>
      <c r="C10" s="106"/>
      <c r="D10" s="15"/>
      <c r="E10" s="106" t="s">
        <v>1412</v>
      </c>
      <c r="F10" s="106" t="s">
        <v>960</v>
      </c>
      <c r="G10" s="106" t="s">
        <v>1406</v>
      </c>
      <c r="I10" s="1511"/>
      <c r="J10" s="1508"/>
      <c r="K10" s="108" t="s">
        <v>1554</v>
      </c>
      <c r="L10" s="222" t="s">
        <v>1555</v>
      </c>
      <c r="M10" s="1513">
        <v>2012</v>
      </c>
      <c r="N10" s="1514"/>
      <c r="O10" s="1514"/>
      <c r="P10" s="1515"/>
      <c r="Q10" s="1524">
        <v>2013</v>
      </c>
      <c r="R10" s="1514"/>
      <c r="S10" s="1514"/>
      <c r="T10" s="1515"/>
      <c r="U10" s="1524">
        <v>2014</v>
      </c>
      <c r="V10" s="1514"/>
      <c r="W10" s="1514"/>
      <c r="X10" s="1515"/>
      <c r="Y10" s="1524">
        <v>2015</v>
      </c>
      <c r="Z10" s="1514"/>
      <c r="AA10" s="1514"/>
      <c r="AB10" s="1525"/>
    </row>
    <row r="11" spans="1:28">
      <c r="A11" s="106"/>
      <c r="B11" s="106"/>
      <c r="C11" s="106"/>
      <c r="D11" s="15"/>
      <c r="E11" s="106" t="s">
        <v>1413</v>
      </c>
      <c r="F11" s="106" t="s">
        <v>960</v>
      </c>
      <c r="G11" s="106" t="s">
        <v>1406</v>
      </c>
      <c r="I11" s="1511"/>
      <c r="J11" s="1508"/>
      <c r="K11" s="108" t="s">
        <v>1556</v>
      </c>
      <c r="L11" s="222" t="s">
        <v>1555</v>
      </c>
      <c r="M11" s="1513" t="s">
        <v>1542</v>
      </c>
      <c r="N11" s="1514"/>
      <c r="O11" s="1514" t="s">
        <v>1541</v>
      </c>
      <c r="P11" s="1515"/>
      <c r="Q11" s="1524" t="s">
        <v>1542</v>
      </c>
      <c r="R11" s="1514"/>
      <c r="S11" s="1514" t="s">
        <v>1541</v>
      </c>
      <c r="T11" s="1515"/>
      <c r="U11" s="1524" t="s">
        <v>1542</v>
      </c>
      <c r="V11" s="1514"/>
      <c r="W11" s="1514" t="s">
        <v>1541</v>
      </c>
      <c r="X11" s="1515"/>
      <c r="Y11" s="1524" t="s">
        <v>1542</v>
      </c>
      <c r="Z11" s="1514"/>
      <c r="AA11" s="1514" t="s">
        <v>1541</v>
      </c>
      <c r="AB11" s="1525"/>
    </row>
    <row r="12" spans="1:28" ht="14.25" thickBot="1">
      <c r="A12" s="106"/>
      <c r="B12" s="106"/>
      <c r="C12" s="106"/>
      <c r="D12" s="15"/>
      <c r="E12" s="106" t="s">
        <v>1414</v>
      </c>
      <c r="F12" s="106" t="s">
        <v>960</v>
      </c>
      <c r="G12" s="106" t="s">
        <v>1406</v>
      </c>
      <c r="I12" s="1512"/>
      <c r="J12" s="1517"/>
      <c r="K12" s="109" t="s">
        <v>1557</v>
      </c>
      <c r="L12" s="223" t="s">
        <v>1555</v>
      </c>
      <c r="M12" s="110" t="s">
        <v>1558</v>
      </c>
      <c r="N12" s="111" t="s">
        <v>1559</v>
      </c>
      <c r="O12" s="111" t="s">
        <v>1558</v>
      </c>
      <c r="P12" s="112" t="s">
        <v>1559</v>
      </c>
      <c r="Q12" s="113" t="s">
        <v>1558</v>
      </c>
      <c r="R12" s="111" t="s">
        <v>1559</v>
      </c>
      <c r="S12" s="111" t="s">
        <v>1558</v>
      </c>
      <c r="T12" s="112" t="s">
        <v>1559</v>
      </c>
      <c r="U12" s="113" t="s">
        <v>1558</v>
      </c>
      <c r="V12" s="111" t="s">
        <v>1559</v>
      </c>
      <c r="W12" s="111" t="s">
        <v>1558</v>
      </c>
      <c r="X12" s="112" t="s">
        <v>1559</v>
      </c>
      <c r="Y12" s="113" t="s">
        <v>1558</v>
      </c>
      <c r="Z12" s="111" t="s">
        <v>1559</v>
      </c>
      <c r="AA12" s="111" t="s">
        <v>1558</v>
      </c>
      <c r="AB12" s="109" t="s">
        <v>1559</v>
      </c>
    </row>
    <row r="13" spans="1:28">
      <c r="A13" s="106"/>
      <c r="B13" s="106"/>
      <c r="C13" s="106"/>
      <c r="D13" s="15"/>
      <c r="E13" s="106" t="s">
        <v>1415</v>
      </c>
      <c r="F13" s="106" t="s">
        <v>960</v>
      </c>
      <c r="G13" s="106" t="s">
        <v>1406</v>
      </c>
      <c r="I13" s="1510" t="s">
        <v>1560</v>
      </c>
      <c r="J13" s="1516" t="s">
        <v>1561</v>
      </c>
      <c r="K13" s="1518"/>
      <c r="L13" s="1527"/>
      <c r="M13" s="114"/>
      <c r="N13" s="115"/>
      <c r="O13" s="116"/>
      <c r="P13" s="117"/>
      <c r="Q13" s="118"/>
      <c r="R13" s="116"/>
      <c r="S13" s="119"/>
      <c r="T13" s="120"/>
      <c r="U13" s="121"/>
      <c r="V13" s="122"/>
      <c r="W13" s="115"/>
      <c r="X13" s="123"/>
      <c r="Y13" s="118"/>
      <c r="Z13" s="116"/>
      <c r="AA13" s="116"/>
      <c r="AB13" s="124"/>
    </row>
    <row r="14" spans="1:28">
      <c r="A14" s="14" t="s">
        <v>1416</v>
      </c>
      <c r="B14" s="14" t="s">
        <v>1221</v>
      </c>
      <c r="C14" s="14" t="s">
        <v>1406</v>
      </c>
      <c r="D14" s="15"/>
      <c r="E14" s="14" t="s">
        <v>1416</v>
      </c>
      <c r="F14" s="14" t="s">
        <v>1221</v>
      </c>
      <c r="G14" s="14" t="s">
        <v>1406</v>
      </c>
      <c r="I14" s="1511"/>
      <c r="J14" s="1519" t="s">
        <v>1562</v>
      </c>
      <c r="K14" s="1520"/>
      <c r="L14" s="1528"/>
      <c r="M14" s="125"/>
      <c r="N14" s="126"/>
      <c r="O14" s="127"/>
      <c r="P14" s="128"/>
      <c r="Q14" s="129"/>
      <c r="R14" s="130"/>
      <c r="S14" s="130"/>
      <c r="T14" s="131"/>
      <c r="U14" s="132"/>
      <c r="V14" s="133"/>
      <c r="W14" s="126"/>
      <c r="X14" s="134"/>
      <c r="Y14" s="135"/>
      <c r="Z14" s="127"/>
      <c r="AA14" s="130"/>
      <c r="AB14" s="136"/>
    </row>
    <row r="15" spans="1:28">
      <c r="A15" s="14" t="s">
        <v>1417</v>
      </c>
      <c r="B15" s="14" t="s">
        <v>1221</v>
      </c>
      <c r="C15" s="14" t="s">
        <v>1406</v>
      </c>
      <c r="D15" s="15"/>
      <c r="E15" s="14" t="s">
        <v>1417</v>
      </c>
      <c r="F15" s="14" t="s">
        <v>1221</v>
      </c>
      <c r="G15" s="14" t="s">
        <v>1406</v>
      </c>
      <c r="I15" s="1511"/>
      <c r="J15" s="1508" t="s">
        <v>1563</v>
      </c>
      <c r="K15" s="1509"/>
      <c r="L15" s="1528"/>
      <c r="M15" s="125"/>
      <c r="N15" s="126"/>
      <c r="O15" s="126"/>
      <c r="P15" s="134"/>
      <c r="Q15" s="135"/>
      <c r="R15" s="127"/>
      <c r="S15" s="130"/>
      <c r="T15" s="131"/>
      <c r="U15" s="129"/>
      <c r="V15" s="130"/>
      <c r="W15" s="133"/>
      <c r="X15" s="137"/>
      <c r="Y15" s="138"/>
      <c r="Z15" s="139"/>
      <c r="AA15" s="127"/>
      <c r="AB15" s="140"/>
    </row>
    <row r="16" spans="1:28">
      <c r="A16" s="14" t="s">
        <v>1418</v>
      </c>
      <c r="B16" s="14" t="s">
        <v>1221</v>
      </c>
      <c r="C16" s="14" t="s">
        <v>1406</v>
      </c>
      <c r="D16" s="15"/>
      <c r="E16" s="14" t="s">
        <v>1418</v>
      </c>
      <c r="F16" s="14" t="s">
        <v>1221</v>
      </c>
      <c r="G16" s="14" t="s">
        <v>1406</v>
      </c>
      <c r="I16" s="1511"/>
      <c r="J16" s="1508" t="s">
        <v>1564</v>
      </c>
      <c r="K16" s="1509"/>
      <c r="L16" s="1528"/>
      <c r="M16" s="125"/>
      <c r="N16" s="126"/>
      <c r="O16" s="126"/>
      <c r="P16" s="134"/>
      <c r="Q16" s="141"/>
      <c r="R16" s="126"/>
      <c r="S16" s="127"/>
      <c r="T16" s="128"/>
      <c r="U16" s="129"/>
      <c r="V16" s="130"/>
      <c r="W16" s="130"/>
      <c r="X16" s="131"/>
      <c r="Y16" s="132"/>
      <c r="Z16" s="133"/>
      <c r="AA16" s="126"/>
      <c r="AB16" s="142"/>
    </row>
    <row r="17" spans="1:28" ht="14.25" thickBot="1">
      <c r="A17" s="14" t="s">
        <v>1419</v>
      </c>
      <c r="B17" s="14" t="s">
        <v>1221</v>
      </c>
      <c r="C17" s="14" t="s">
        <v>1406</v>
      </c>
      <c r="D17" s="15"/>
      <c r="E17" s="14" t="s">
        <v>1419</v>
      </c>
      <c r="F17" s="14" t="s">
        <v>1221</v>
      </c>
      <c r="G17" s="14" t="s">
        <v>1406</v>
      </c>
      <c r="I17" s="1512"/>
      <c r="J17" s="1508" t="s">
        <v>1565</v>
      </c>
      <c r="K17" s="1509"/>
      <c r="L17" s="1529"/>
      <c r="M17" s="143"/>
      <c r="N17" s="144"/>
      <c r="O17" s="144"/>
      <c r="P17" s="145"/>
      <c r="Q17" s="146"/>
      <c r="R17" s="144"/>
      <c r="S17" s="144"/>
      <c r="T17" s="145"/>
      <c r="U17" s="147"/>
      <c r="V17" s="148"/>
      <c r="W17" s="149"/>
      <c r="X17" s="150"/>
      <c r="Y17" s="151"/>
      <c r="Z17" s="149"/>
      <c r="AA17" s="152"/>
      <c r="AB17" s="153"/>
    </row>
    <row r="18" spans="1:28">
      <c r="A18" s="14" t="s">
        <v>1420</v>
      </c>
      <c r="B18" s="14" t="s">
        <v>1221</v>
      </c>
      <c r="C18" s="14" t="s">
        <v>1406</v>
      </c>
      <c r="D18" s="15"/>
      <c r="I18" s="1510" t="s">
        <v>1566</v>
      </c>
      <c r="J18" s="1516" t="s">
        <v>1567</v>
      </c>
      <c r="K18" s="1518"/>
      <c r="L18" s="1527"/>
      <c r="M18" s="114"/>
      <c r="N18" s="115"/>
      <c r="O18" s="116"/>
      <c r="P18" s="117"/>
      <c r="Q18" s="118"/>
      <c r="R18" s="116"/>
      <c r="S18" s="119"/>
      <c r="T18" s="120"/>
      <c r="U18" s="121"/>
      <c r="V18" s="122"/>
      <c r="W18" s="115"/>
      <c r="X18" s="123"/>
      <c r="Y18" s="118"/>
      <c r="Z18" s="116"/>
      <c r="AA18" s="116"/>
      <c r="AB18" s="124"/>
    </row>
    <row r="19" spans="1:28">
      <c r="A19" s="14" t="s">
        <v>1421</v>
      </c>
      <c r="B19" s="14" t="s">
        <v>1221</v>
      </c>
      <c r="C19" s="14" t="s">
        <v>1406</v>
      </c>
      <c r="D19" s="15"/>
      <c r="I19" s="1511"/>
      <c r="J19" s="1508" t="s">
        <v>1568</v>
      </c>
      <c r="K19" s="1509"/>
      <c r="L19" s="1528"/>
      <c r="M19" s="125"/>
      <c r="N19" s="126"/>
      <c r="O19" s="127"/>
      <c r="P19" s="128"/>
      <c r="Q19" s="129"/>
      <c r="R19" s="130"/>
      <c r="S19" s="130"/>
      <c r="T19" s="131"/>
      <c r="U19" s="132"/>
      <c r="V19" s="133"/>
      <c r="W19" s="126"/>
      <c r="X19" s="134"/>
      <c r="Y19" s="135"/>
      <c r="Z19" s="127"/>
      <c r="AA19" s="130"/>
      <c r="AB19" s="136"/>
    </row>
    <row r="20" spans="1:28">
      <c r="A20" s="14" t="s">
        <v>1422</v>
      </c>
      <c r="B20" s="14" t="s">
        <v>1221</v>
      </c>
      <c r="C20" s="14" t="s">
        <v>1406</v>
      </c>
      <c r="D20" s="15"/>
      <c r="I20" s="1511"/>
      <c r="J20" s="1508" t="s">
        <v>1569</v>
      </c>
      <c r="K20" s="1509"/>
      <c r="L20" s="1528"/>
      <c r="M20" s="125"/>
      <c r="N20" s="126"/>
      <c r="O20" s="126"/>
      <c r="P20" s="134"/>
      <c r="Q20" s="135"/>
      <c r="R20" s="127"/>
      <c r="S20" s="130"/>
      <c r="T20" s="131"/>
      <c r="U20" s="129"/>
      <c r="V20" s="130"/>
      <c r="W20" s="133"/>
      <c r="X20" s="137"/>
      <c r="Y20" s="138"/>
      <c r="Z20" s="139"/>
      <c r="AA20" s="127"/>
      <c r="AB20" s="140"/>
    </row>
    <row r="21" spans="1:28">
      <c r="A21" s="14" t="s">
        <v>1423</v>
      </c>
      <c r="B21" s="14" t="s">
        <v>1221</v>
      </c>
      <c r="C21" s="14" t="s">
        <v>1406</v>
      </c>
      <c r="D21" s="15"/>
      <c r="I21" s="1511"/>
      <c r="J21" s="1508" t="s">
        <v>1570</v>
      </c>
      <c r="K21" s="1509"/>
      <c r="L21" s="1528"/>
      <c r="M21" s="125"/>
      <c r="N21" s="126"/>
      <c r="O21" s="126"/>
      <c r="P21" s="134"/>
      <c r="Q21" s="141"/>
      <c r="R21" s="126"/>
      <c r="S21" s="127"/>
      <c r="T21" s="128"/>
      <c r="U21" s="129"/>
      <c r="V21" s="130"/>
      <c r="W21" s="130"/>
      <c r="X21" s="131"/>
      <c r="Y21" s="132"/>
      <c r="Z21" s="133"/>
      <c r="AA21" s="126"/>
      <c r="AB21" s="142"/>
    </row>
    <row r="22" spans="1:28" ht="14.25" thickBot="1">
      <c r="A22" s="14" t="s">
        <v>1424</v>
      </c>
      <c r="B22" s="14" t="s">
        <v>1221</v>
      </c>
      <c r="C22" s="14" t="s">
        <v>1406</v>
      </c>
      <c r="D22" s="15"/>
      <c r="I22" s="1512"/>
      <c r="J22" s="1517" t="s">
        <v>1571</v>
      </c>
      <c r="K22" s="1526"/>
      <c r="L22" s="1529"/>
      <c r="M22" s="143"/>
      <c r="N22" s="144"/>
      <c r="O22" s="144"/>
      <c r="P22" s="145"/>
      <c r="Q22" s="146"/>
      <c r="R22" s="144"/>
      <c r="S22" s="144"/>
      <c r="T22" s="145"/>
      <c r="U22" s="147"/>
      <c r="V22" s="148"/>
      <c r="W22" s="149"/>
      <c r="X22" s="150"/>
      <c r="Y22" s="151"/>
      <c r="Z22" s="149"/>
      <c r="AA22" s="152"/>
      <c r="AB22" s="153"/>
    </row>
    <row r="23" spans="1:28">
      <c r="A23" s="14" t="s">
        <v>1425</v>
      </c>
      <c r="B23" s="14" t="s">
        <v>1221</v>
      </c>
      <c r="C23" s="14" t="s">
        <v>1406</v>
      </c>
      <c r="D23" s="15"/>
    </row>
    <row r="24" spans="1:28">
      <c r="A24" s="14" t="s">
        <v>1426</v>
      </c>
      <c r="B24" s="14" t="s">
        <v>1221</v>
      </c>
      <c r="C24" s="14" t="s">
        <v>1406</v>
      </c>
      <c r="D24" s="15"/>
      <c r="I24" s="154"/>
      <c r="J24" s="4" t="s">
        <v>1572</v>
      </c>
    </row>
    <row r="25" spans="1:28">
      <c r="A25" s="14" t="s">
        <v>1427</v>
      </c>
      <c r="B25" s="14" t="s">
        <v>1221</v>
      </c>
      <c r="C25" s="14" t="s">
        <v>1406</v>
      </c>
      <c r="D25" s="15"/>
      <c r="I25" s="155"/>
      <c r="J25" s="4" t="s">
        <v>1573</v>
      </c>
    </row>
    <row r="26" spans="1:28">
      <c r="A26" s="14" t="s">
        <v>1428</v>
      </c>
      <c r="B26" s="14" t="s">
        <v>1221</v>
      </c>
      <c r="C26" s="14" t="s">
        <v>1406</v>
      </c>
      <c r="D26" s="15"/>
      <c r="I26" s="159" t="s">
        <v>1574</v>
      </c>
      <c r="J26" s="4" t="s">
        <v>1575</v>
      </c>
    </row>
    <row r="27" spans="1:28">
      <c r="A27" s="14" t="s">
        <v>1429</v>
      </c>
      <c r="B27" s="14" t="s">
        <v>1221</v>
      </c>
      <c r="C27" s="14" t="s">
        <v>1406</v>
      </c>
      <c r="D27" s="15"/>
    </row>
    <row r="28" spans="1:28">
      <c r="A28" s="14" t="s">
        <v>1430</v>
      </c>
      <c r="B28" s="14" t="s">
        <v>1221</v>
      </c>
      <c r="C28" s="14" t="s">
        <v>1406</v>
      </c>
      <c r="D28" s="15"/>
    </row>
    <row r="29" spans="1:28">
      <c r="A29" s="14" t="s">
        <v>1431</v>
      </c>
      <c r="B29" s="14" t="s">
        <v>1221</v>
      </c>
      <c r="C29" s="14" t="s">
        <v>1406</v>
      </c>
      <c r="D29" s="15"/>
    </row>
    <row r="30" spans="1:28">
      <c r="A30" s="14" t="s">
        <v>1432</v>
      </c>
      <c r="B30" s="14" t="s">
        <v>1221</v>
      </c>
      <c r="C30" s="14" t="s">
        <v>1406</v>
      </c>
      <c r="D30" s="15"/>
    </row>
    <row r="31" spans="1:28">
      <c r="A31" s="14" t="s">
        <v>1433</v>
      </c>
      <c r="B31" s="14" t="s">
        <v>1221</v>
      </c>
      <c r="C31" s="14" t="s">
        <v>1406</v>
      </c>
      <c r="D31" s="15"/>
    </row>
    <row r="32" spans="1:28">
      <c r="A32" s="14" t="s">
        <v>1434</v>
      </c>
      <c r="B32" s="14" t="s">
        <v>1221</v>
      </c>
      <c r="C32" s="14" t="s">
        <v>1406</v>
      </c>
      <c r="D32" s="15"/>
    </row>
    <row r="33" spans="1:7">
      <c r="A33" s="14" t="s">
        <v>1435</v>
      </c>
      <c r="B33" s="14" t="s">
        <v>1221</v>
      </c>
      <c r="C33" s="14" t="s">
        <v>1406</v>
      </c>
      <c r="D33" s="15"/>
    </row>
    <row r="34" spans="1:7">
      <c r="A34" s="14" t="s">
        <v>1436</v>
      </c>
      <c r="B34" s="14" t="s">
        <v>1221</v>
      </c>
      <c r="C34" s="14" t="s">
        <v>1406</v>
      </c>
      <c r="D34" s="15"/>
    </row>
    <row r="35" spans="1:7">
      <c r="A35" s="14" t="s">
        <v>1437</v>
      </c>
      <c r="B35" s="14" t="s">
        <v>1221</v>
      </c>
      <c r="C35" s="14" t="s">
        <v>1406</v>
      </c>
      <c r="D35" s="15"/>
    </row>
    <row r="36" spans="1:7">
      <c r="A36" s="14" t="s">
        <v>1438</v>
      </c>
      <c r="B36" s="14" t="s">
        <v>1221</v>
      </c>
      <c r="C36" s="14" t="s">
        <v>1406</v>
      </c>
      <c r="D36" s="15"/>
    </row>
    <row r="37" spans="1:7">
      <c r="A37" s="14" t="s">
        <v>1439</v>
      </c>
      <c r="B37" s="14" t="s">
        <v>1221</v>
      </c>
      <c r="C37" s="14" t="s">
        <v>1406</v>
      </c>
      <c r="D37" s="15"/>
    </row>
    <row r="38" spans="1:7">
      <c r="A38" s="14" t="s">
        <v>1440</v>
      </c>
      <c r="B38" s="14" t="s">
        <v>1221</v>
      </c>
      <c r="C38" s="14" t="s">
        <v>1406</v>
      </c>
      <c r="D38" s="15"/>
      <c r="E38" s="14" t="s">
        <v>1440</v>
      </c>
      <c r="F38" s="14" t="s">
        <v>1221</v>
      </c>
      <c r="G38" s="14" t="s">
        <v>1406</v>
      </c>
    </row>
    <row r="39" spans="1:7">
      <c r="A39" s="14" t="s">
        <v>1441</v>
      </c>
      <c r="B39" s="14" t="s">
        <v>1221</v>
      </c>
      <c r="C39" s="14" t="s">
        <v>1406</v>
      </c>
      <c r="D39" s="15"/>
    </row>
    <row r="40" spans="1:7">
      <c r="A40" s="14" t="s">
        <v>1442</v>
      </c>
      <c r="B40" s="14" t="s">
        <v>1221</v>
      </c>
      <c r="C40" s="14" t="s">
        <v>1406</v>
      </c>
      <c r="D40" s="15"/>
    </row>
    <row r="41" spans="1:7">
      <c r="A41" s="14" t="s">
        <v>1443</v>
      </c>
      <c r="B41" s="14" t="s">
        <v>1221</v>
      </c>
      <c r="C41" s="14" t="s">
        <v>1406</v>
      </c>
      <c r="D41" s="15"/>
    </row>
    <row r="42" spans="1:7">
      <c r="A42" s="14" t="s">
        <v>1444</v>
      </c>
      <c r="B42" s="14" t="s">
        <v>1221</v>
      </c>
      <c r="C42" s="14" t="s">
        <v>1406</v>
      </c>
      <c r="D42" s="15"/>
    </row>
    <row r="43" spans="1:7">
      <c r="A43" s="14" t="s">
        <v>1445</v>
      </c>
      <c r="B43" s="14" t="s">
        <v>1221</v>
      </c>
      <c r="C43" s="14" t="s">
        <v>1406</v>
      </c>
      <c r="D43" s="15"/>
    </row>
    <row r="44" spans="1:7">
      <c r="A44" s="14" t="s">
        <v>1446</v>
      </c>
      <c r="B44" s="14" t="s">
        <v>1221</v>
      </c>
      <c r="C44" s="14" t="s">
        <v>1406</v>
      </c>
      <c r="D44" s="15"/>
    </row>
    <row r="45" spans="1:7">
      <c r="A45" s="14" t="s">
        <v>1447</v>
      </c>
      <c r="B45" s="14" t="s">
        <v>1221</v>
      </c>
      <c r="C45" s="14" t="s">
        <v>1406</v>
      </c>
      <c r="D45" s="15"/>
    </row>
    <row r="46" spans="1:7">
      <c r="A46" s="14" t="s">
        <v>1448</v>
      </c>
      <c r="B46" s="14" t="s">
        <v>1221</v>
      </c>
      <c r="C46" s="14" t="s">
        <v>1406</v>
      </c>
      <c r="D46" s="15"/>
    </row>
    <row r="47" spans="1:7">
      <c r="A47" s="14" t="s">
        <v>1449</v>
      </c>
      <c r="B47" s="14" t="s">
        <v>1221</v>
      </c>
      <c r="C47" s="14" t="s">
        <v>1406</v>
      </c>
      <c r="D47" s="15"/>
      <c r="E47" s="14" t="s">
        <v>1449</v>
      </c>
      <c r="F47" s="14" t="s">
        <v>1221</v>
      </c>
      <c r="G47" s="14" t="s">
        <v>1406</v>
      </c>
    </row>
    <row r="48" spans="1:7">
      <c r="A48" s="14" t="s">
        <v>1450</v>
      </c>
      <c r="B48" s="14" t="s">
        <v>1221</v>
      </c>
      <c r="C48" s="14" t="s">
        <v>1406</v>
      </c>
      <c r="D48" s="15"/>
      <c r="E48" s="14" t="s">
        <v>1450</v>
      </c>
      <c r="F48" s="14" t="s">
        <v>1221</v>
      </c>
      <c r="G48" s="14" t="s">
        <v>1406</v>
      </c>
    </row>
    <row r="49" spans="1:7">
      <c r="A49" s="14" t="s">
        <v>1451</v>
      </c>
      <c r="B49" s="14" t="s">
        <v>1221</v>
      </c>
      <c r="C49" s="14" t="s">
        <v>1406</v>
      </c>
      <c r="D49" s="15"/>
    </row>
    <row r="50" spans="1:7">
      <c r="A50" s="14" t="s">
        <v>1452</v>
      </c>
      <c r="B50" s="14" t="s">
        <v>1221</v>
      </c>
      <c r="C50" s="14" t="s">
        <v>1406</v>
      </c>
      <c r="D50" s="15"/>
      <c r="E50" s="14" t="s">
        <v>1452</v>
      </c>
      <c r="F50" s="14" t="s">
        <v>1221</v>
      </c>
      <c r="G50" s="14" t="s">
        <v>1406</v>
      </c>
    </row>
    <row r="51" spans="1:7">
      <c r="A51" s="14" t="s">
        <v>1453</v>
      </c>
      <c r="B51" s="14" t="s">
        <v>1221</v>
      </c>
      <c r="C51" s="14" t="s">
        <v>1406</v>
      </c>
      <c r="D51" s="15"/>
    </row>
    <row r="52" spans="1:7">
      <c r="A52" s="14" t="s">
        <v>1454</v>
      </c>
      <c r="B52" s="14" t="s">
        <v>1221</v>
      </c>
      <c r="C52" s="14" t="s">
        <v>1406</v>
      </c>
      <c r="D52" s="15"/>
    </row>
    <row r="53" spans="1:7">
      <c r="A53" s="14" t="s">
        <v>1455</v>
      </c>
      <c r="B53" s="14" t="s">
        <v>1221</v>
      </c>
      <c r="C53" s="14" t="s">
        <v>1406</v>
      </c>
      <c r="D53" s="15"/>
    </row>
    <row r="54" spans="1:7">
      <c r="A54" s="14" t="s">
        <v>1456</v>
      </c>
      <c r="B54" s="14" t="s">
        <v>1221</v>
      </c>
      <c r="C54" s="14" t="s">
        <v>1406</v>
      </c>
      <c r="D54" s="15"/>
    </row>
    <row r="55" spans="1:7">
      <c r="A55" s="14" t="s">
        <v>1457</v>
      </c>
      <c r="B55" s="14" t="s">
        <v>1221</v>
      </c>
      <c r="C55" s="14" t="s">
        <v>1406</v>
      </c>
      <c r="D55" s="15"/>
    </row>
    <row r="56" spans="1:7">
      <c r="A56" s="14"/>
      <c r="D56" s="15"/>
      <c r="E56" s="14" t="s">
        <v>1458</v>
      </c>
      <c r="F56" s="14" t="s">
        <v>1221</v>
      </c>
      <c r="G56" s="14" t="s">
        <v>1406</v>
      </c>
    </row>
    <row r="57" spans="1:7">
      <c r="A57" s="14"/>
      <c r="D57" s="15"/>
      <c r="E57" s="14" t="s">
        <v>1459</v>
      </c>
      <c r="F57" s="14" t="s">
        <v>1221</v>
      </c>
      <c r="G57" s="14" t="s">
        <v>1406</v>
      </c>
    </row>
    <row r="58" spans="1:7">
      <c r="A58" s="14"/>
      <c r="D58" s="15"/>
      <c r="E58" s="14" t="s">
        <v>1460</v>
      </c>
      <c r="F58" s="14" t="s">
        <v>1221</v>
      </c>
      <c r="G58" s="14" t="s">
        <v>1406</v>
      </c>
    </row>
    <row r="59" spans="1:7">
      <c r="A59" s="14"/>
      <c r="D59" s="15"/>
      <c r="E59" s="14" t="s">
        <v>1461</v>
      </c>
      <c r="F59" s="14" t="s">
        <v>1221</v>
      </c>
      <c r="G59" s="14" t="s">
        <v>1406</v>
      </c>
    </row>
    <row r="60" spans="1:7">
      <c r="A60" s="14"/>
      <c r="D60" s="15"/>
      <c r="E60" s="14" t="s">
        <v>1462</v>
      </c>
      <c r="F60" s="14" t="s">
        <v>1221</v>
      </c>
      <c r="G60" s="14" t="s">
        <v>1406</v>
      </c>
    </row>
    <row r="61" spans="1:7">
      <c r="A61" s="14"/>
      <c r="D61" s="15"/>
      <c r="E61" s="14" t="s">
        <v>1463</v>
      </c>
      <c r="F61" s="14" t="s">
        <v>1221</v>
      </c>
      <c r="G61" s="14" t="s">
        <v>1406</v>
      </c>
    </row>
    <row r="62" spans="1:7">
      <c r="A62" s="14"/>
      <c r="D62" s="15"/>
      <c r="E62" s="14" t="s">
        <v>1464</v>
      </c>
      <c r="F62" s="14" t="s">
        <v>1221</v>
      </c>
      <c r="G62" s="14" t="s">
        <v>1406</v>
      </c>
    </row>
    <row r="63" spans="1:7">
      <c r="A63" s="14"/>
      <c r="D63" s="15"/>
      <c r="E63" s="14" t="s">
        <v>1465</v>
      </c>
      <c r="F63" s="14" t="s">
        <v>1221</v>
      </c>
      <c r="G63" s="14" t="s">
        <v>1406</v>
      </c>
    </row>
    <row r="64" spans="1:7">
      <c r="A64" s="14"/>
      <c r="D64" s="15"/>
      <c r="E64" s="14" t="s">
        <v>1466</v>
      </c>
      <c r="F64" s="14" t="s">
        <v>1221</v>
      </c>
      <c r="G64" s="14" t="s">
        <v>1406</v>
      </c>
    </row>
    <row r="65" spans="1:7">
      <c r="A65" s="14"/>
      <c r="D65" s="15"/>
      <c r="E65" s="14" t="s">
        <v>1467</v>
      </c>
      <c r="F65" s="14" t="s">
        <v>1221</v>
      </c>
      <c r="G65" s="14" t="s">
        <v>1406</v>
      </c>
    </row>
    <row r="66" spans="1:7">
      <c r="A66" s="14"/>
      <c r="D66" s="15"/>
      <c r="E66" s="14" t="s">
        <v>1468</v>
      </c>
      <c r="F66" s="14" t="s">
        <v>1221</v>
      </c>
      <c r="G66" s="14" t="s">
        <v>1406</v>
      </c>
    </row>
    <row r="67" spans="1:7">
      <c r="A67" s="14"/>
      <c r="D67" s="15"/>
      <c r="E67" s="14" t="s">
        <v>1469</v>
      </c>
      <c r="F67" s="14" t="s">
        <v>1221</v>
      </c>
      <c r="G67" s="14" t="s">
        <v>1406</v>
      </c>
    </row>
    <row r="68" spans="1:7">
      <c r="A68" s="14"/>
      <c r="D68" s="15"/>
      <c r="E68" s="14" t="s">
        <v>1470</v>
      </c>
      <c r="F68" s="14" t="s">
        <v>1221</v>
      </c>
      <c r="G68" s="14" t="s">
        <v>1406</v>
      </c>
    </row>
    <row r="69" spans="1:7">
      <c r="A69" s="14"/>
      <c r="D69" s="15"/>
      <c r="E69" s="14" t="s">
        <v>1471</v>
      </c>
      <c r="F69" s="14" t="s">
        <v>1221</v>
      </c>
      <c r="G69" s="14" t="s">
        <v>1406</v>
      </c>
    </row>
    <row r="70" spans="1:7">
      <c r="A70" s="14"/>
      <c r="D70" s="15"/>
      <c r="E70" s="14" t="s">
        <v>1472</v>
      </c>
      <c r="F70" s="14" t="s">
        <v>1221</v>
      </c>
      <c r="G70" s="14" t="s">
        <v>1406</v>
      </c>
    </row>
    <row r="71" spans="1:7">
      <c r="A71" s="14"/>
      <c r="D71" s="15"/>
      <c r="E71" s="14" t="s">
        <v>1473</v>
      </c>
      <c r="F71" s="14" t="s">
        <v>1221</v>
      </c>
      <c r="G71" s="14" t="s">
        <v>1406</v>
      </c>
    </row>
    <row r="72" spans="1:7">
      <c r="A72" s="14"/>
      <c r="D72" s="15"/>
      <c r="E72" s="14" t="s">
        <v>1474</v>
      </c>
      <c r="F72" s="14" t="s">
        <v>1221</v>
      </c>
      <c r="G72" s="14" t="s">
        <v>1406</v>
      </c>
    </row>
    <row r="73" spans="1:7">
      <c r="A73" s="14"/>
      <c r="D73" s="15"/>
      <c r="E73" s="14" t="s">
        <v>1475</v>
      </c>
      <c r="F73" s="14" t="s">
        <v>1221</v>
      </c>
      <c r="G73" s="14" t="s">
        <v>1406</v>
      </c>
    </row>
    <row r="74" spans="1:7">
      <c r="A74" s="14"/>
      <c r="D74" s="15"/>
      <c r="E74" s="14" t="s">
        <v>1476</v>
      </c>
      <c r="F74" s="14" t="s">
        <v>1221</v>
      </c>
      <c r="G74" s="14" t="s">
        <v>1406</v>
      </c>
    </row>
    <row r="75" spans="1:7">
      <c r="A75" s="14"/>
      <c r="D75" s="15"/>
      <c r="E75" s="14" t="s">
        <v>1477</v>
      </c>
      <c r="F75" s="14" t="s">
        <v>1221</v>
      </c>
      <c r="G75" s="14" t="s">
        <v>1406</v>
      </c>
    </row>
    <row r="76" spans="1:7">
      <c r="A76" s="14"/>
      <c r="D76" s="15"/>
      <c r="E76" s="14" t="s">
        <v>1478</v>
      </c>
      <c r="F76" s="14" t="s">
        <v>1221</v>
      </c>
      <c r="G76" s="14" t="s">
        <v>1406</v>
      </c>
    </row>
    <row r="77" spans="1:7">
      <c r="A77" s="14"/>
      <c r="D77" s="15"/>
      <c r="E77" s="14" t="s">
        <v>1479</v>
      </c>
      <c r="F77" s="14" t="s">
        <v>1221</v>
      </c>
      <c r="G77" s="14" t="s">
        <v>1406</v>
      </c>
    </row>
    <row r="78" spans="1:7">
      <c r="A78" s="106" t="s">
        <v>1480</v>
      </c>
      <c r="B78" s="106" t="s">
        <v>1096</v>
      </c>
      <c r="C78" s="106" t="s">
        <v>1406</v>
      </c>
      <c r="D78" s="15"/>
      <c r="E78" s="106" t="s">
        <v>1480</v>
      </c>
      <c r="F78" s="106" t="s">
        <v>1096</v>
      </c>
      <c r="G78" s="106" t="s">
        <v>1406</v>
      </c>
    </row>
    <row r="79" spans="1:7">
      <c r="A79" s="106" t="s">
        <v>1481</v>
      </c>
      <c r="B79" s="106" t="s">
        <v>1096</v>
      </c>
      <c r="C79" s="106" t="s">
        <v>1406</v>
      </c>
      <c r="D79" s="15"/>
      <c r="E79" s="106" t="s">
        <v>1481</v>
      </c>
      <c r="F79" s="106" t="s">
        <v>1096</v>
      </c>
      <c r="G79" s="106" t="s">
        <v>1406</v>
      </c>
    </row>
    <row r="80" spans="1:7">
      <c r="A80" s="106"/>
      <c r="B80" s="106"/>
      <c r="C80" s="106"/>
      <c r="D80" s="15"/>
      <c r="E80" s="106" t="s">
        <v>1482</v>
      </c>
      <c r="F80" s="106" t="s">
        <v>1096</v>
      </c>
      <c r="G80" s="106" t="s">
        <v>1406</v>
      </c>
    </row>
    <row r="81" spans="1:7">
      <c r="A81" s="106"/>
      <c r="B81" s="106"/>
      <c r="C81" s="106"/>
      <c r="D81" s="15"/>
      <c r="E81" s="106" t="s">
        <v>1483</v>
      </c>
      <c r="F81" s="106" t="s">
        <v>1096</v>
      </c>
      <c r="G81" s="106" t="s">
        <v>1406</v>
      </c>
    </row>
    <row r="82" spans="1:7">
      <c r="A82" s="106" t="s">
        <v>1484</v>
      </c>
      <c r="B82" s="106" t="s">
        <v>1096</v>
      </c>
      <c r="C82" s="106" t="s">
        <v>1406</v>
      </c>
      <c r="D82" s="15"/>
      <c r="E82" s="106" t="s">
        <v>1484</v>
      </c>
      <c r="F82" s="106" t="s">
        <v>1096</v>
      </c>
      <c r="G82" s="106" t="s">
        <v>1406</v>
      </c>
    </row>
    <row r="83" spans="1:7">
      <c r="A83" s="106" t="s">
        <v>1485</v>
      </c>
      <c r="B83" s="106" t="s">
        <v>1096</v>
      </c>
      <c r="C83" s="106" t="s">
        <v>1406</v>
      </c>
      <c r="D83" s="15"/>
      <c r="E83" s="106" t="s">
        <v>1485</v>
      </c>
      <c r="F83" s="106" t="s">
        <v>1096</v>
      </c>
      <c r="G83" s="106" t="s">
        <v>1406</v>
      </c>
    </row>
    <row r="84" spans="1:7">
      <c r="A84" s="106" t="s">
        <v>1486</v>
      </c>
      <c r="B84" s="106" t="s">
        <v>1096</v>
      </c>
      <c r="C84" s="106" t="s">
        <v>1406</v>
      </c>
      <c r="D84" s="15"/>
      <c r="E84" s="106" t="s">
        <v>1486</v>
      </c>
      <c r="F84" s="106" t="s">
        <v>1096</v>
      </c>
      <c r="G84" s="106" t="s">
        <v>1406</v>
      </c>
    </row>
    <row r="85" spans="1:7">
      <c r="A85" s="106" t="s">
        <v>1487</v>
      </c>
      <c r="B85" s="106" t="s">
        <v>1096</v>
      </c>
      <c r="C85" s="106" t="s">
        <v>1406</v>
      </c>
      <c r="D85" s="15"/>
      <c r="E85" s="106" t="s">
        <v>1487</v>
      </c>
      <c r="F85" s="106" t="s">
        <v>1096</v>
      </c>
      <c r="G85" s="106" t="s">
        <v>1406</v>
      </c>
    </row>
    <row r="86" spans="1:7">
      <c r="A86" s="106" t="s">
        <v>1488</v>
      </c>
      <c r="B86" s="106" t="s">
        <v>1096</v>
      </c>
      <c r="C86" s="106" t="s">
        <v>1406</v>
      </c>
      <c r="D86" s="15"/>
      <c r="E86" s="106"/>
      <c r="F86" s="106"/>
      <c r="G86" s="106"/>
    </row>
    <row r="87" spans="1:7">
      <c r="A87" s="106" t="s">
        <v>1489</v>
      </c>
      <c r="B87" s="106" t="s">
        <v>1096</v>
      </c>
      <c r="C87" s="106" t="s">
        <v>1406</v>
      </c>
      <c r="D87" s="15"/>
      <c r="E87" s="106"/>
      <c r="F87" s="106"/>
      <c r="G87" s="106"/>
    </row>
    <row r="88" spans="1:7">
      <c r="A88" s="106" t="s">
        <v>1490</v>
      </c>
      <c r="B88" s="106" t="s">
        <v>1096</v>
      </c>
      <c r="C88" s="106" t="s">
        <v>1406</v>
      </c>
      <c r="D88" s="15"/>
      <c r="E88" s="106"/>
      <c r="F88" s="106"/>
      <c r="G88" s="106"/>
    </row>
    <row r="89" spans="1:7">
      <c r="A89" s="106" t="s">
        <v>1491</v>
      </c>
      <c r="B89" s="106" t="s">
        <v>1096</v>
      </c>
      <c r="C89" s="106" t="s">
        <v>1406</v>
      </c>
      <c r="D89" s="15"/>
      <c r="E89" s="106"/>
      <c r="F89" s="106"/>
      <c r="G89" s="106"/>
    </row>
    <row r="90" spans="1:7">
      <c r="A90" s="106" t="s">
        <v>1492</v>
      </c>
      <c r="B90" s="106" t="s">
        <v>1096</v>
      </c>
      <c r="C90" s="106" t="s">
        <v>1406</v>
      </c>
      <c r="D90" s="15"/>
      <c r="E90" s="106"/>
      <c r="F90" s="106"/>
      <c r="G90" s="106"/>
    </row>
    <row r="91" spans="1:7">
      <c r="A91" s="106" t="s">
        <v>1493</v>
      </c>
      <c r="B91" s="106" t="s">
        <v>1096</v>
      </c>
      <c r="C91" s="106" t="s">
        <v>1406</v>
      </c>
      <c r="D91" s="15"/>
      <c r="E91" s="106"/>
      <c r="F91" s="106"/>
      <c r="G91" s="106"/>
    </row>
    <row r="92" spans="1:7">
      <c r="A92" s="106" t="s">
        <v>1494</v>
      </c>
      <c r="B92" s="106" t="s">
        <v>1096</v>
      </c>
      <c r="C92" s="106" t="s">
        <v>1406</v>
      </c>
      <c r="D92" s="15"/>
      <c r="E92" s="106"/>
      <c r="F92" s="106"/>
      <c r="G92" s="106"/>
    </row>
    <row r="93" spans="1:7">
      <c r="A93" s="106" t="s">
        <v>1495</v>
      </c>
      <c r="B93" s="106" t="s">
        <v>1096</v>
      </c>
      <c r="C93" s="106" t="s">
        <v>1406</v>
      </c>
      <c r="D93" s="15"/>
      <c r="E93" s="106"/>
      <c r="F93" s="106"/>
      <c r="G93" s="106"/>
    </row>
    <row r="94" spans="1:7">
      <c r="A94" s="106" t="s">
        <v>1496</v>
      </c>
      <c r="B94" s="106" t="s">
        <v>1096</v>
      </c>
      <c r="C94" s="106" t="s">
        <v>1406</v>
      </c>
      <c r="D94" s="15"/>
      <c r="E94" s="106"/>
      <c r="F94" s="106"/>
      <c r="G94" s="106"/>
    </row>
    <row r="95" spans="1:7">
      <c r="A95" s="106" t="s">
        <v>1497</v>
      </c>
      <c r="B95" s="106" t="s">
        <v>1096</v>
      </c>
      <c r="C95" s="106" t="s">
        <v>1406</v>
      </c>
      <c r="D95" s="15"/>
      <c r="E95" s="106"/>
      <c r="F95" s="106"/>
      <c r="G95" s="106"/>
    </row>
    <row r="96" spans="1:7">
      <c r="A96" s="106" t="s">
        <v>1498</v>
      </c>
      <c r="B96" s="106" t="s">
        <v>1096</v>
      </c>
      <c r="C96" s="106" t="s">
        <v>1406</v>
      </c>
      <c r="D96" s="15"/>
      <c r="E96" s="106"/>
      <c r="F96" s="106"/>
      <c r="G96" s="106"/>
    </row>
    <row r="97" spans="1:7">
      <c r="A97" s="106" t="s">
        <v>1499</v>
      </c>
      <c r="B97" s="106" t="s">
        <v>1096</v>
      </c>
      <c r="C97" s="106" t="s">
        <v>1406</v>
      </c>
      <c r="D97" s="15"/>
      <c r="E97" s="106"/>
      <c r="F97" s="106"/>
      <c r="G97" s="106"/>
    </row>
    <row r="98" spans="1:7">
      <c r="A98" s="14" t="s">
        <v>1500</v>
      </c>
      <c r="B98" s="14" t="s">
        <v>1269</v>
      </c>
      <c r="C98" s="14" t="s">
        <v>1501</v>
      </c>
      <c r="D98" s="15"/>
    </row>
    <row r="99" spans="1:7">
      <c r="A99" s="14" t="s">
        <v>1502</v>
      </c>
      <c r="B99" s="14" t="s">
        <v>1269</v>
      </c>
      <c r="C99" s="14" t="s">
        <v>1501</v>
      </c>
      <c r="D99" s="15"/>
    </row>
    <row r="100" spans="1:7">
      <c r="A100" s="14" t="s">
        <v>1503</v>
      </c>
      <c r="B100" s="14" t="s">
        <v>1269</v>
      </c>
      <c r="C100" s="14" t="s">
        <v>1501</v>
      </c>
      <c r="D100" s="15"/>
    </row>
    <row r="101" spans="1:7">
      <c r="A101" s="14" t="s">
        <v>1504</v>
      </c>
      <c r="B101" s="14" t="s">
        <v>1269</v>
      </c>
      <c r="C101" s="14" t="s">
        <v>1501</v>
      </c>
      <c r="D101" s="15"/>
    </row>
    <row r="102" spans="1:7">
      <c r="A102" s="14" t="s">
        <v>1505</v>
      </c>
      <c r="B102" s="14" t="s">
        <v>1269</v>
      </c>
      <c r="C102" s="14" t="s">
        <v>1501</v>
      </c>
      <c r="D102" s="15"/>
    </row>
    <row r="103" spans="1:7">
      <c r="A103" s="106" t="s">
        <v>1506</v>
      </c>
      <c r="B103" s="106" t="s">
        <v>1105</v>
      </c>
      <c r="C103" s="106" t="s">
        <v>1406</v>
      </c>
      <c r="D103" s="15"/>
      <c r="E103" s="106" t="s">
        <v>1506</v>
      </c>
      <c r="F103" s="106" t="s">
        <v>1105</v>
      </c>
      <c r="G103" s="106" t="s">
        <v>1406</v>
      </c>
    </row>
    <row r="104" spans="1:7">
      <c r="A104" s="106" t="s">
        <v>1507</v>
      </c>
      <c r="B104" s="106" t="s">
        <v>1105</v>
      </c>
      <c r="C104" s="106" t="s">
        <v>1406</v>
      </c>
      <c r="D104" s="15"/>
      <c r="E104" s="106" t="s">
        <v>1507</v>
      </c>
      <c r="F104" s="106" t="s">
        <v>1105</v>
      </c>
      <c r="G104" s="106" t="s">
        <v>1406</v>
      </c>
    </row>
    <row r="105" spans="1:7">
      <c r="A105" s="106" t="s">
        <v>1508</v>
      </c>
      <c r="B105" s="106" t="s">
        <v>1105</v>
      </c>
      <c r="C105" s="106" t="s">
        <v>1406</v>
      </c>
      <c r="D105" s="15"/>
      <c r="E105" s="106" t="s">
        <v>1508</v>
      </c>
      <c r="F105" s="106" t="s">
        <v>1105</v>
      </c>
      <c r="G105" s="106" t="s">
        <v>1406</v>
      </c>
    </row>
    <row r="106" spans="1:7">
      <c r="A106" s="106" t="s">
        <v>1509</v>
      </c>
      <c r="B106" s="106" t="s">
        <v>1105</v>
      </c>
      <c r="C106" s="106" t="s">
        <v>1406</v>
      </c>
      <c r="D106" s="15"/>
      <c r="E106" s="106" t="s">
        <v>1509</v>
      </c>
      <c r="F106" s="106" t="s">
        <v>1105</v>
      </c>
      <c r="G106" s="106" t="s">
        <v>1406</v>
      </c>
    </row>
    <row r="107" spans="1:7">
      <c r="A107" s="106" t="s">
        <v>1510</v>
      </c>
      <c r="B107" s="106" t="s">
        <v>1105</v>
      </c>
      <c r="C107" s="106" t="s">
        <v>1406</v>
      </c>
      <c r="D107" s="15"/>
      <c r="E107" s="106" t="s">
        <v>1510</v>
      </c>
      <c r="F107" s="106" t="s">
        <v>1105</v>
      </c>
      <c r="G107" s="106" t="s">
        <v>1406</v>
      </c>
    </row>
    <row r="108" spans="1:7">
      <c r="A108" s="106" t="s">
        <v>1511</v>
      </c>
      <c r="B108" s="106" t="s">
        <v>1105</v>
      </c>
      <c r="C108" s="106" t="s">
        <v>1406</v>
      </c>
      <c r="D108" s="15"/>
      <c r="E108" s="106" t="s">
        <v>1511</v>
      </c>
      <c r="F108" s="106" t="s">
        <v>1105</v>
      </c>
      <c r="G108" s="106" t="s">
        <v>1406</v>
      </c>
    </row>
    <row r="109" spans="1:7">
      <c r="A109" s="106" t="s">
        <v>1512</v>
      </c>
      <c r="B109" s="106" t="s">
        <v>1105</v>
      </c>
      <c r="C109" s="106" t="s">
        <v>1406</v>
      </c>
      <c r="D109" s="15"/>
      <c r="E109" s="106" t="s">
        <v>1512</v>
      </c>
      <c r="F109" s="106" t="s">
        <v>1105</v>
      </c>
      <c r="G109" s="106" t="s">
        <v>1406</v>
      </c>
    </row>
    <row r="110" spans="1:7">
      <c r="A110" s="106" t="s">
        <v>1513</v>
      </c>
      <c r="B110" s="106" t="s">
        <v>1105</v>
      </c>
      <c r="C110" s="106" t="s">
        <v>1406</v>
      </c>
      <c r="D110" s="15"/>
      <c r="E110" s="106" t="s">
        <v>1513</v>
      </c>
      <c r="F110" s="106" t="s">
        <v>1105</v>
      </c>
      <c r="G110" s="106" t="s">
        <v>1406</v>
      </c>
    </row>
    <row r="111" spans="1:7">
      <c r="A111" s="106" t="s">
        <v>1514</v>
      </c>
      <c r="B111" s="106" t="s">
        <v>1105</v>
      </c>
      <c r="C111" s="106" t="s">
        <v>1406</v>
      </c>
      <c r="D111" s="15"/>
      <c r="E111" s="106" t="s">
        <v>1514</v>
      </c>
      <c r="F111" s="106" t="s">
        <v>1105</v>
      </c>
      <c r="G111" s="106" t="s">
        <v>1406</v>
      </c>
    </row>
    <row r="112" spans="1:7">
      <c r="A112" s="106" t="s">
        <v>1515</v>
      </c>
      <c r="B112" s="106" t="s">
        <v>1105</v>
      </c>
      <c r="C112" s="106" t="s">
        <v>1406</v>
      </c>
      <c r="D112" s="15"/>
      <c r="E112" s="106" t="s">
        <v>1515</v>
      </c>
      <c r="F112" s="106" t="s">
        <v>1105</v>
      </c>
      <c r="G112" s="106" t="s">
        <v>1406</v>
      </c>
    </row>
    <row r="113" spans="1:7">
      <c r="A113" s="106" t="s">
        <v>1516</v>
      </c>
      <c r="B113" s="106" t="s">
        <v>1105</v>
      </c>
      <c r="C113" s="106" t="s">
        <v>1406</v>
      </c>
      <c r="D113" s="15"/>
      <c r="E113" s="106" t="s">
        <v>1516</v>
      </c>
      <c r="F113" s="106" t="s">
        <v>1105</v>
      </c>
      <c r="G113" s="106" t="s">
        <v>1406</v>
      </c>
    </row>
    <row r="114" spans="1:7">
      <c r="A114" s="106" t="s">
        <v>1517</v>
      </c>
      <c r="B114" s="106" t="s">
        <v>1105</v>
      </c>
      <c r="C114" s="106" t="s">
        <v>1406</v>
      </c>
      <c r="D114" s="15"/>
      <c r="E114" s="106" t="s">
        <v>1517</v>
      </c>
      <c r="F114" s="106" t="s">
        <v>1105</v>
      </c>
      <c r="G114" s="106" t="s">
        <v>1406</v>
      </c>
    </row>
    <row r="115" spans="1:7">
      <c r="A115" s="106" t="s">
        <v>1518</v>
      </c>
      <c r="B115" s="106" t="s">
        <v>1105</v>
      </c>
      <c r="C115" s="106" t="s">
        <v>1406</v>
      </c>
      <c r="D115" s="15"/>
      <c r="E115" s="106" t="s">
        <v>1518</v>
      </c>
      <c r="F115" s="106" t="s">
        <v>1105</v>
      </c>
      <c r="G115" s="106" t="s">
        <v>1406</v>
      </c>
    </row>
    <row r="116" spans="1:7">
      <c r="A116" s="106" t="s">
        <v>1519</v>
      </c>
      <c r="B116" s="106" t="s">
        <v>1105</v>
      </c>
      <c r="C116" s="106" t="s">
        <v>1406</v>
      </c>
      <c r="D116" s="15"/>
      <c r="E116" s="106" t="s">
        <v>1519</v>
      </c>
      <c r="F116" s="106" t="s">
        <v>1105</v>
      </c>
      <c r="G116" s="106" t="s">
        <v>1406</v>
      </c>
    </row>
    <row r="117" spans="1:7">
      <c r="A117" s="106" t="s">
        <v>1520</v>
      </c>
      <c r="B117" s="106" t="s">
        <v>1105</v>
      </c>
      <c r="C117" s="106" t="s">
        <v>1406</v>
      </c>
      <c r="D117" s="15"/>
      <c r="E117" s="106" t="s">
        <v>1520</v>
      </c>
      <c r="F117" s="106" t="s">
        <v>1105</v>
      </c>
      <c r="G117" s="106" t="s">
        <v>1406</v>
      </c>
    </row>
    <row r="118" spans="1:7">
      <c r="A118" s="106" t="s">
        <v>1521</v>
      </c>
      <c r="B118" s="106" t="s">
        <v>1105</v>
      </c>
      <c r="C118" s="106" t="s">
        <v>1406</v>
      </c>
      <c r="D118" s="15"/>
      <c r="E118" s="106" t="s">
        <v>1521</v>
      </c>
      <c r="F118" s="106" t="s">
        <v>1105</v>
      </c>
      <c r="G118" s="106" t="s">
        <v>1406</v>
      </c>
    </row>
    <row r="119" spans="1:7">
      <c r="A119" s="106"/>
      <c r="B119" s="106"/>
      <c r="C119" s="106"/>
      <c r="D119" s="15"/>
      <c r="E119" s="106" t="s">
        <v>1522</v>
      </c>
      <c r="F119" s="106" t="s">
        <v>1105</v>
      </c>
      <c r="G119" s="106" t="s">
        <v>1406</v>
      </c>
    </row>
    <row r="120" spans="1:7">
      <c r="A120" s="106"/>
      <c r="B120" s="106"/>
      <c r="C120" s="106"/>
      <c r="D120" s="15"/>
      <c r="E120" s="106" t="s">
        <v>1523</v>
      </c>
      <c r="F120" s="106" t="s">
        <v>1105</v>
      </c>
      <c r="G120" s="106" t="s">
        <v>1406</v>
      </c>
    </row>
    <row r="121" spans="1:7">
      <c r="A121" s="106"/>
      <c r="B121" s="106"/>
      <c r="C121" s="106"/>
      <c r="D121" s="15"/>
      <c r="E121" s="106" t="s">
        <v>1524</v>
      </c>
      <c r="F121" s="106" t="s">
        <v>1105</v>
      </c>
      <c r="G121" s="106" t="s">
        <v>1406</v>
      </c>
    </row>
    <row r="122" spans="1:7">
      <c r="A122" s="106"/>
      <c r="B122" s="106"/>
      <c r="C122" s="106"/>
      <c r="D122" s="15"/>
      <c r="E122" s="106" t="s">
        <v>1525</v>
      </c>
      <c r="F122" s="106" t="s">
        <v>1105</v>
      </c>
      <c r="G122" s="106" t="s">
        <v>1406</v>
      </c>
    </row>
    <row r="123" spans="1:7">
      <c r="A123" s="106"/>
      <c r="B123" s="106"/>
      <c r="C123" s="106"/>
      <c r="D123" s="15"/>
      <c r="E123" s="106" t="s">
        <v>1526</v>
      </c>
      <c r="F123" s="106" t="s">
        <v>1105</v>
      </c>
      <c r="G123" s="106" t="s">
        <v>1406</v>
      </c>
    </row>
    <row r="124" spans="1:7">
      <c r="A124" s="106"/>
      <c r="B124" s="106"/>
      <c r="C124" s="106"/>
      <c r="D124" s="15"/>
      <c r="E124" s="106" t="s">
        <v>1527</v>
      </c>
      <c r="F124" s="106" t="s">
        <v>1105</v>
      </c>
      <c r="G124" s="106" t="s">
        <v>1406</v>
      </c>
    </row>
    <row r="125" spans="1:7">
      <c r="A125" s="106"/>
      <c r="B125" s="106"/>
      <c r="C125" s="106"/>
      <c r="D125" s="15"/>
      <c r="E125" s="106" t="s">
        <v>1528</v>
      </c>
      <c r="F125" s="106" t="s">
        <v>1105</v>
      </c>
      <c r="G125" s="106" t="s">
        <v>1406</v>
      </c>
    </row>
    <row r="126" spans="1:7">
      <c r="A126" s="106"/>
      <c r="B126" s="106"/>
      <c r="C126" s="106"/>
      <c r="D126" s="15"/>
      <c r="E126" s="106" t="s">
        <v>1529</v>
      </c>
      <c r="F126" s="106" t="s">
        <v>1105</v>
      </c>
      <c r="G126" s="106" t="s">
        <v>1406</v>
      </c>
    </row>
    <row r="127" spans="1:7">
      <c r="A127" s="106"/>
      <c r="B127" s="106"/>
      <c r="C127" s="106"/>
      <c r="D127" s="15"/>
      <c r="E127" s="106" t="s">
        <v>1530</v>
      </c>
      <c r="F127" s="106" t="s">
        <v>1105</v>
      </c>
      <c r="G127" s="106" t="s">
        <v>1406</v>
      </c>
    </row>
    <row r="128" spans="1:7">
      <c r="A128" s="106"/>
      <c r="B128" s="106"/>
      <c r="C128" s="106"/>
      <c r="D128" s="15"/>
      <c r="E128" s="106" t="s">
        <v>1531</v>
      </c>
      <c r="F128" s="106" t="s">
        <v>1105</v>
      </c>
      <c r="G128" s="106" t="s">
        <v>1406</v>
      </c>
    </row>
    <row r="129" spans="1:7">
      <c r="A129" s="106"/>
      <c r="B129" s="106"/>
      <c r="C129" s="106"/>
      <c r="D129" s="15"/>
      <c r="E129" s="106" t="s">
        <v>0</v>
      </c>
      <c r="F129" s="106" t="s">
        <v>1105</v>
      </c>
      <c r="G129" s="106" t="s">
        <v>1406</v>
      </c>
    </row>
    <row r="130" spans="1:7">
      <c r="A130" s="106"/>
      <c r="B130" s="106"/>
      <c r="C130" s="106"/>
      <c r="D130" s="15"/>
      <c r="E130" s="106" t="s">
        <v>1</v>
      </c>
      <c r="F130" s="106" t="s">
        <v>1105</v>
      </c>
      <c r="G130" s="106" t="s">
        <v>1406</v>
      </c>
    </row>
    <row r="131" spans="1:7">
      <c r="A131" s="106"/>
      <c r="B131" s="106"/>
      <c r="C131" s="106"/>
      <c r="D131" s="15"/>
      <c r="E131" s="106" t="s">
        <v>2</v>
      </c>
      <c r="F131" s="106" t="s">
        <v>1105</v>
      </c>
      <c r="G131" s="106" t="s">
        <v>1406</v>
      </c>
    </row>
    <row r="132" spans="1:7">
      <c r="A132" s="106"/>
      <c r="B132" s="106"/>
      <c r="C132" s="106"/>
      <c r="D132" s="15"/>
      <c r="E132" s="106" t="s">
        <v>3</v>
      </c>
      <c r="F132" s="106" t="s">
        <v>1105</v>
      </c>
      <c r="G132" s="106" t="s">
        <v>1406</v>
      </c>
    </row>
    <row r="133" spans="1:7">
      <c r="A133" s="106"/>
      <c r="B133" s="106"/>
      <c r="C133" s="106"/>
      <c r="D133" s="15"/>
      <c r="E133" s="106" t="s">
        <v>4</v>
      </c>
      <c r="F133" s="106" t="s">
        <v>1105</v>
      </c>
      <c r="G133" s="106" t="s">
        <v>1406</v>
      </c>
    </row>
    <row r="134" spans="1:7">
      <c r="A134" s="14" t="s">
        <v>5</v>
      </c>
      <c r="B134" s="14" t="s">
        <v>1217</v>
      </c>
      <c r="C134" s="14" t="s">
        <v>1501</v>
      </c>
      <c r="D134" s="15"/>
    </row>
    <row r="135" spans="1:7">
      <c r="A135" s="14" t="s">
        <v>6</v>
      </c>
      <c r="B135" s="14" t="s">
        <v>1217</v>
      </c>
      <c r="C135" s="14" t="s">
        <v>1501</v>
      </c>
      <c r="D135" s="15"/>
    </row>
    <row r="136" spans="1:7">
      <c r="A136" s="14" t="s">
        <v>7</v>
      </c>
      <c r="B136" s="14" t="s">
        <v>1217</v>
      </c>
      <c r="C136" s="14" t="s">
        <v>1501</v>
      </c>
      <c r="D136" s="15"/>
    </row>
    <row r="137" spans="1:7">
      <c r="A137" s="14" t="s">
        <v>8</v>
      </c>
      <c r="B137" s="14" t="s">
        <v>1217</v>
      </c>
      <c r="C137" s="14" t="s">
        <v>1501</v>
      </c>
      <c r="D137" s="15"/>
    </row>
    <row r="138" spans="1:7">
      <c r="A138" s="14" t="s">
        <v>9</v>
      </c>
      <c r="B138" s="14" t="s">
        <v>1217</v>
      </c>
      <c r="C138" s="14" t="s">
        <v>1501</v>
      </c>
      <c r="D138" s="15"/>
      <c r="E138" s="14" t="s">
        <v>9</v>
      </c>
      <c r="F138" s="14" t="s">
        <v>1217</v>
      </c>
      <c r="G138" s="14" t="s">
        <v>1501</v>
      </c>
    </row>
    <row r="139" spans="1:7">
      <c r="A139" s="14" t="s">
        <v>10</v>
      </c>
      <c r="B139" s="14" t="s">
        <v>1217</v>
      </c>
      <c r="C139" s="14" t="s">
        <v>11</v>
      </c>
      <c r="D139" s="15"/>
    </row>
    <row r="140" spans="1:7">
      <c r="A140" s="14" t="s">
        <v>12</v>
      </c>
      <c r="B140" s="14" t="s">
        <v>1217</v>
      </c>
      <c r="C140" s="14" t="s">
        <v>11</v>
      </c>
      <c r="D140" s="15"/>
    </row>
    <row r="141" spans="1:7">
      <c r="A141" s="14" t="s">
        <v>13</v>
      </c>
      <c r="B141" s="14" t="s">
        <v>1217</v>
      </c>
      <c r="C141" s="14" t="s">
        <v>1406</v>
      </c>
      <c r="D141" s="15"/>
    </row>
    <row r="142" spans="1:7">
      <c r="A142" s="14" t="s">
        <v>14</v>
      </c>
      <c r="B142" s="14" t="s">
        <v>1217</v>
      </c>
      <c r="C142" s="14" t="s">
        <v>1406</v>
      </c>
      <c r="D142" s="15"/>
    </row>
    <row r="143" spans="1:7">
      <c r="A143" s="14" t="s">
        <v>15</v>
      </c>
      <c r="B143" s="14" t="s">
        <v>1217</v>
      </c>
      <c r="C143" s="14" t="s">
        <v>1406</v>
      </c>
      <c r="D143" s="15"/>
    </row>
    <row r="144" spans="1:7">
      <c r="A144" s="14" t="s">
        <v>16</v>
      </c>
      <c r="B144" s="14" t="s">
        <v>1217</v>
      </c>
      <c r="C144" s="14" t="s">
        <v>1406</v>
      </c>
      <c r="D144" s="15"/>
    </row>
    <row r="145" spans="1:7">
      <c r="A145" s="14" t="s">
        <v>17</v>
      </c>
      <c r="B145" s="14" t="s">
        <v>1217</v>
      </c>
      <c r="C145" s="14" t="s">
        <v>1406</v>
      </c>
      <c r="D145" s="15"/>
    </row>
    <row r="146" spans="1:7">
      <c r="A146" s="14" t="s">
        <v>18</v>
      </c>
      <c r="B146" s="14" t="s">
        <v>1217</v>
      </c>
      <c r="C146" s="14" t="s">
        <v>1406</v>
      </c>
      <c r="D146" s="15"/>
    </row>
    <row r="147" spans="1:7">
      <c r="A147" s="14" t="s">
        <v>19</v>
      </c>
      <c r="B147" s="14" t="s">
        <v>1217</v>
      </c>
      <c r="C147" s="14" t="s">
        <v>1406</v>
      </c>
      <c r="D147" s="15"/>
      <c r="E147" s="14" t="s">
        <v>19</v>
      </c>
      <c r="F147" s="14" t="s">
        <v>1217</v>
      </c>
      <c r="G147" s="14" t="s">
        <v>1406</v>
      </c>
    </row>
    <row r="148" spans="1:7">
      <c r="A148" s="14" t="s">
        <v>20</v>
      </c>
      <c r="B148" s="14" t="s">
        <v>1217</v>
      </c>
      <c r="C148" s="14" t="s">
        <v>1406</v>
      </c>
      <c r="D148" s="15"/>
      <c r="E148" s="14" t="s">
        <v>20</v>
      </c>
      <c r="F148" s="14" t="s">
        <v>1217</v>
      </c>
      <c r="G148" s="14" t="s">
        <v>1406</v>
      </c>
    </row>
    <row r="149" spans="1:7">
      <c r="A149" s="14" t="s">
        <v>21</v>
      </c>
      <c r="B149" s="14" t="s">
        <v>1217</v>
      </c>
      <c r="C149" s="14" t="s">
        <v>1406</v>
      </c>
      <c r="D149" s="15"/>
    </row>
    <row r="150" spans="1:7">
      <c r="A150" s="14" t="s">
        <v>22</v>
      </c>
      <c r="B150" s="14" t="s">
        <v>1217</v>
      </c>
      <c r="C150" s="14" t="s">
        <v>1406</v>
      </c>
      <c r="D150" s="15"/>
    </row>
    <row r="151" spans="1:7">
      <c r="A151" s="14" t="s">
        <v>23</v>
      </c>
      <c r="B151" s="14" t="s">
        <v>1217</v>
      </c>
      <c r="C151" s="14" t="s">
        <v>1406</v>
      </c>
      <c r="D151" s="15"/>
    </row>
    <row r="152" spans="1:7">
      <c r="A152" s="14" t="s">
        <v>24</v>
      </c>
      <c r="B152" s="14" t="s">
        <v>1217</v>
      </c>
      <c r="C152" s="14" t="s">
        <v>1406</v>
      </c>
      <c r="D152" s="15"/>
    </row>
    <row r="153" spans="1:7">
      <c r="A153" s="14" t="s">
        <v>25</v>
      </c>
      <c r="B153" s="14" t="s">
        <v>1217</v>
      </c>
      <c r="C153" s="14" t="s">
        <v>1406</v>
      </c>
      <c r="D153" s="15"/>
      <c r="E153" s="14" t="s">
        <v>25</v>
      </c>
      <c r="F153" s="14" t="s">
        <v>1217</v>
      </c>
      <c r="G153" s="14" t="s">
        <v>1406</v>
      </c>
    </row>
    <row r="154" spans="1:7">
      <c r="A154" s="14" t="s">
        <v>26</v>
      </c>
      <c r="B154" s="14" t="s">
        <v>1217</v>
      </c>
      <c r="C154" s="14" t="s">
        <v>1406</v>
      </c>
      <c r="D154" s="15"/>
      <c r="E154" s="14" t="s">
        <v>26</v>
      </c>
      <c r="F154" s="14" t="s">
        <v>1217</v>
      </c>
      <c r="G154" s="14" t="s">
        <v>1406</v>
      </c>
    </row>
    <row r="155" spans="1:7">
      <c r="A155" s="14" t="s">
        <v>27</v>
      </c>
      <c r="B155" s="14" t="s">
        <v>1217</v>
      </c>
      <c r="C155" s="14" t="s">
        <v>1406</v>
      </c>
      <c r="D155" s="15"/>
    </row>
    <row r="156" spans="1:7">
      <c r="A156" s="14" t="s">
        <v>28</v>
      </c>
      <c r="B156" s="14" t="s">
        <v>1217</v>
      </c>
      <c r="C156" s="14" t="s">
        <v>1406</v>
      </c>
      <c r="D156" s="15"/>
    </row>
    <row r="157" spans="1:7">
      <c r="A157" s="14" t="s">
        <v>29</v>
      </c>
      <c r="B157" s="14" t="s">
        <v>1217</v>
      </c>
      <c r="C157" s="14" t="s">
        <v>1406</v>
      </c>
      <c r="D157" s="15"/>
    </row>
    <row r="158" spans="1:7">
      <c r="A158" s="14" t="s">
        <v>30</v>
      </c>
      <c r="B158" s="14" t="s">
        <v>1217</v>
      </c>
      <c r="C158" s="14" t="s">
        <v>1406</v>
      </c>
      <c r="D158" s="15"/>
    </row>
    <row r="159" spans="1:7">
      <c r="A159" s="14" t="s">
        <v>31</v>
      </c>
      <c r="B159" s="14" t="s">
        <v>1217</v>
      </c>
      <c r="C159" s="14" t="s">
        <v>1406</v>
      </c>
      <c r="D159" s="15"/>
    </row>
    <row r="160" spans="1:7">
      <c r="A160" s="14" t="s">
        <v>32</v>
      </c>
      <c r="B160" s="14" t="s">
        <v>1217</v>
      </c>
      <c r="C160" s="14" t="s">
        <v>1406</v>
      </c>
      <c r="D160" s="15"/>
      <c r="E160" s="14" t="s">
        <v>32</v>
      </c>
      <c r="F160" s="14" t="s">
        <v>1217</v>
      </c>
      <c r="G160" s="14" t="s">
        <v>1406</v>
      </c>
    </row>
    <row r="161" spans="1:7">
      <c r="A161" s="14" t="s">
        <v>33</v>
      </c>
      <c r="B161" s="14" t="s">
        <v>1217</v>
      </c>
      <c r="C161" s="14" t="s">
        <v>1406</v>
      </c>
      <c r="D161" s="15"/>
    </row>
    <row r="162" spans="1:7">
      <c r="A162" s="14" t="s">
        <v>34</v>
      </c>
      <c r="B162" s="14" t="s">
        <v>1217</v>
      </c>
      <c r="C162" s="14" t="s">
        <v>1406</v>
      </c>
      <c r="D162" s="15"/>
    </row>
    <row r="163" spans="1:7">
      <c r="A163" s="14" t="s">
        <v>35</v>
      </c>
      <c r="B163" s="14" t="s">
        <v>1217</v>
      </c>
      <c r="C163" s="14" t="s">
        <v>1406</v>
      </c>
      <c r="D163" s="15"/>
    </row>
    <row r="164" spans="1:7">
      <c r="A164" s="14"/>
      <c r="D164" s="15"/>
      <c r="E164" s="14" t="s">
        <v>36</v>
      </c>
      <c r="F164" s="14" t="s">
        <v>1217</v>
      </c>
      <c r="G164" s="14" t="s">
        <v>1406</v>
      </c>
    </row>
    <row r="165" spans="1:7">
      <c r="A165" s="14"/>
      <c r="D165" s="15"/>
      <c r="E165" s="14" t="s">
        <v>37</v>
      </c>
      <c r="F165" s="14" t="s">
        <v>1217</v>
      </c>
      <c r="G165" s="14" t="s">
        <v>1406</v>
      </c>
    </row>
    <row r="166" spans="1:7">
      <c r="A166" s="14"/>
      <c r="D166" s="15"/>
      <c r="E166" s="14" t="s">
        <v>38</v>
      </c>
      <c r="F166" s="14" t="s">
        <v>1217</v>
      </c>
      <c r="G166" s="14" t="s">
        <v>1406</v>
      </c>
    </row>
    <row r="167" spans="1:7">
      <c r="A167" s="14" t="s">
        <v>39</v>
      </c>
      <c r="B167" s="14" t="s">
        <v>1217</v>
      </c>
      <c r="C167" s="14" t="s">
        <v>1406</v>
      </c>
      <c r="D167" s="15"/>
      <c r="E167" s="14" t="s">
        <v>39</v>
      </c>
      <c r="F167" s="14" t="s">
        <v>1217</v>
      </c>
      <c r="G167" s="14" t="s">
        <v>1406</v>
      </c>
    </row>
    <row r="168" spans="1:7">
      <c r="A168" s="14" t="s">
        <v>40</v>
      </c>
      <c r="B168" s="14" t="s">
        <v>1217</v>
      </c>
      <c r="C168" s="14" t="s">
        <v>1406</v>
      </c>
      <c r="D168" s="15"/>
      <c r="E168" s="14" t="s">
        <v>40</v>
      </c>
      <c r="F168" s="14" t="s">
        <v>1217</v>
      </c>
      <c r="G168" s="14" t="s">
        <v>1406</v>
      </c>
    </row>
    <row r="169" spans="1:7">
      <c r="A169" s="14"/>
      <c r="D169" s="15"/>
      <c r="E169" s="14" t="s">
        <v>41</v>
      </c>
      <c r="F169" s="14" t="s">
        <v>1217</v>
      </c>
      <c r="G169" s="14" t="s">
        <v>1406</v>
      </c>
    </row>
    <row r="170" spans="1:7">
      <c r="A170" s="14"/>
      <c r="D170" s="15"/>
      <c r="E170" s="14" t="s">
        <v>42</v>
      </c>
      <c r="F170" s="14" t="s">
        <v>1217</v>
      </c>
      <c r="G170" s="14" t="s">
        <v>1406</v>
      </c>
    </row>
    <row r="171" spans="1:7">
      <c r="A171" s="14"/>
      <c r="D171" s="15"/>
      <c r="E171" s="14" t="s">
        <v>43</v>
      </c>
      <c r="F171" s="14" t="s">
        <v>1217</v>
      </c>
      <c r="G171" s="14" t="s">
        <v>1406</v>
      </c>
    </row>
    <row r="172" spans="1:7">
      <c r="A172" s="14"/>
      <c r="D172" s="15"/>
      <c r="E172" s="14" t="s">
        <v>44</v>
      </c>
      <c r="F172" s="14" t="s">
        <v>1217</v>
      </c>
      <c r="G172" s="14" t="s">
        <v>1406</v>
      </c>
    </row>
    <row r="173" spans="1:7">
      <c r="A173" s="14"/>
      <c r="D173" s="15"/>
      <c r="E173" s="14" t="s">
        <v>45</v>
      </c>
      <c r="F173" s="14" t="s">
        <v>1217</v>
      </c>
      <c r="G173" s="14" t="s">
        <v>1406</v>
      </c>
    </row>
    <row r="174" spans="1:7">
      <c r="A174" s="14"/>
      <c r="D174" s="15"/>
      <c r="E174" s="14" t="s">
        <v>46</v>
      </c>
      <c r="F174" s="14" t="s">
        <v>1217</v>
      </c>
      <c r="G174" s="14" t="s">
        <v>1406</v>
      </c>
    </row>
    <row r="175" spans="1:7">
      <c r="A175" s="14"/>
      <c r="D175" s="15"/>
      <c r="E175" s="14" t="s">
        <v>47</v>
      </c>
      <c r="F175" s="14" t="s">
        <v>1217</v>
      </c>
      <c r="G175" s="14" t="s">
        <v>1406</v>
      </c>
    </row>
    <row r="176" spans="1:7">
      <c r="A176" s="14"/>
      <c r="D176" s="15"/>
      <c r="E176" s="14" t="s">
        <v>48</v>
      </c>
      <c r="F176" s="14" t="s">
        <v>1217</v>
      </c>
      <c r="G176" s="14" t="s">
        <v>1406</v>
      </c>
    </row>
    <row r="177" spans="1:7">
      <c r="A177" s="14"/>
      <c r="D177" s="15"/>
      <c r="E177" s="14" t="s">
        <v>49</v>
      </c>
      <c r="F177" s="14" t="s">
        <v>1217</v>
      </c>
      <c r="G177" s="14" t="s">
        <v>1406</v>
      </c>
    </row>
    <row r="178" spans="1:7">
      <c r="A178" s="14"/>
      <c r="D178" s="15"/>
      <c r="E178" s="14" t="s">
        <v>50</v>
      </c>
      <c r="F178" s="14" t="s">
        <v>1217</v>
      </c>
      <c r="G178" s="14" t="s">
        <v>1406</v>
      </c>
    </row>
    <row r="179" spans="1:7">
      <c r="A179" s="14"/>
      <c r="D179" s="15"/>
      <c r="E179" s="14" t="s">
        <v>51</v>
      </c>
      <c r="F179" s="14" t="s">
        <v>1217</v>
      </c>
      <c r="G179" s="14" t="s">
        <v>1406</v>
      </c>
    </row>
    <row r="180" spans="1:7">
      <c r="A180" s="14"/>
      <c r="D180" s="15"/>
      <c r="E180" s="14" t="s">
        <v>52</v>
      </c>
      <c r="F180" s="14" t="s">
        <v>1217</v>
      </c>
      <c r="G180" s="14" t="s">
        <v>1406</v>
      </c>
    </row>
    <row r="181" spans="1:7">
      <c r="A181" s="14"/>
      <c r="D181" s="15"/>
      <c r="E181" s="14" t="s">
        <v>53</v>
      </c>
      <c r="F181" s="14" t="s">
        <v>1217</v>
      </c>
      <c r="G181" s="14" t="s">
        <v>1406</v>
      </c>
    </row>
    <row r="182" spans="1:7">
      <c r="A182" s="14"/>
      <c r="D182" s="15"/>
      <c r="E182" s="14" t="s">
        <v>54</v>
      </c>
      <c r="F182" s="14" t="s">
        <v>1217</v>
      </c>
      <c r="G182" s="14" t="s">
        <v>1406</v>
      </c>
    </row>
    <row r="183" spans="1:7">
      <c r="A183" s="14"/>
      <c r="D183" s="15"/>
      <c r="E183" s="14" t="s">
        <v>55</v>
      </c>
      <c r="F183" s="14" t="s">
        <v>1217</v>
      </c>
      <c r="G183" s="14" t="s">
        <v>1406</v>
      </c>
    </row>
    <row r="184" spans="1:7">
      <c r="A184" s="14"/>
      <c r="D184" s="15"/>
      <c r="E184" s="14" t="s">
        <v>56</v>
      </c>
      <c r="F184" s="14" t="s">
        <v>1217</v>
      </c>
      <c r="G184" s="14" t="s">
        <v>1406</v>
      </c>
    </row>
    <row r="185" spans="1:7">
      <c r="A185" s="14"/>
      <c r="D185" s="15"/>
      <c r="E185" s="14" t="s">
        <v>57</v>
      </c>
      <c r="F185" s="14" t="s">
        <v>1217</v>
      </c>
      <c r="G185" s="14" t="s">
        <v>1406</v>
      </c>
    </row>
    <row r="186" spans="1:7">
      <c r="A186" s="14"/>
      <c r="D186" s="15"/>
      <c r="E186" s="14" t="s">
        <v>58</v>
      </c>
      <c r="F186" s="14" t="s">
        <v>1217</v>
      </c>
      <c r="G186" s="14" t="s">
        <v>59</v>
      </c>
    </row>
    <row r="187" spans="1:7">
      <c r="A187" s="14"/>
      <c r="D187" s="15"/>
      <c r="E187" s="14" t="s">
        <v>60</v>
      </c>
      <c r="F187" s="14" t="s">
        <v>1217</v>
      </c>
      <c r="G187" s="14" t="s">
        <v>59</v>
      </c>
    </row>
    <row r="188" spans="1:7">
      <c r="A188" s="14"/>
      <c r="D188" s="15"/>
      <c r="E188" s="14" t="s">
        <v>61</v>
      </c>
      <c r="F188" s="14" t="s">
        <v>1217</v>
      </c>
      <c r="G188" s="14" t="s">
        <v>59</v>
      </c>
    </row>
    <row r="189" spans="1:7">
      <c r="A189" s="14"/>
      <c r="D189" s="15"/>
      <c r="E189" s="14" t="s">
        <v>62</v>
      </c>
      <c r="F189" s="14" t="s">
        <v>1217</v>
      </c>
      <c r="G189" s="14" t="s">
        <v>59</v>
      </c>
    </row>
    <row r="190" spans="1:7">
      <c r="A190" s="14"/>
      <c r="D190" s="15"/>
      <c r="E190" s="14" t="s">
        <v>63</v>
      </c>
      <c r="F190" s="14" t="s">
        <v>1217</v>
      </c>
      <c r="G190" s="14" t="s">
        <v>59</v>
      </c>
    </row>
    <row r="191" spans="1:7">
      <c r="A191" s="14"/>
      <c r="D191" s="15"/>
      <c r="E191" s="14" t="s">
        <v>64</v>
      </c>
      <c r="F191" s="14" t="s">
        <v>1217</v>
      </c>
      <c r="G191" s="14" t="s">
        <v>59</v>
      </c>
    </row>
    <row r="192" spans="1:7">
      <c r="A192" s="14" t="s">
        <v>65</v>
      </c>
      <c r="B192" s="14" t="s">
        <v>1217</v>
      </c>
      <c r="C192" s="14" t="s">
        <v>59</v>
      </c>
      <c r="D192" s="15"/>
      <c r="E192" s="14" t="s">
        <v>65</v>
      </c>
      <c r="F192" s="14" t="s">
        <v>1217</v>
      </c>
      <c r="G192" s="14" t="s">
        <v>59</v>
      </c>
    </row>
    <row r="193" spans="1:7">
      <c r="A193" s="14" t="s">
        <v>66</v>
      </c>
      <c r="B193" s="14" t="s">
        <v>1217</v>
      </c>
      <c r="C193" s="14" t="s">
        <v>59</v>
      </c>
      <c r="D193" s="15"/>
      <c r="E193" s="14" t="s">
        <v>66</v>
      </c>
      <c r="F193" s="14" t="s">
        <v>1217</v>
      </c>
      <c r="G193" s="14" t="s">
        <v>59</v>
      </c>
    </row>
    <row r="194" spans="1:7">
      <c r="A194" s="14" t="s">
        <v>67</v>
      </c>
      <c r="B194" s="14" t="s">
        <v>1217</v>
      </c>
      <c r="C194" s="14" t="s">
        <v>59</v>
      </c>
      <c r="D194" s="15"/>
      <c r="E194" s="14" t="s">
        <v>67</v>
      </c>
      <c r="F194" s="14" t="s">
        <v>1217</v>
      </c>
      <c r="G194" s="14" t="s">
        <v>59</v>
      </c>
    </row>
    <row r="195" spans="1:7">
      <c r="A195" s="14" t="s">
        <v>68</v>
      </c>
      <c r="B195" s="14" t="s">
        <v>1217</v>
      </c>
      <c r="C195" s="14" t="s">
        <v>59</v>
      </c>
      <c r="D195" s="15"/>
      <c r="E195" s="14" t="s">
        <v>68</v>
      </c>
      <c r="F195" s="14" t="s">
        <v>1217</v>
      </c>
      <c r="G195" s="14" t="s">
        <v>59</v>
      </c>
    </row>
    <row r="196" spans="1:7">
      <c r="A196" s="14" t="s">
        <v>69</v>
      </c>
      <c r="B196" s="14" t="s">
        <v>1217</v>
      </c>
      <c r="C196" s="14" t="s">
        <v>59</v>
      </c>
      <c r="D196" s="15"/>
      <c r="E196" s="14" t="s">
        <v>69</v>
      </c>
      <c r="F196" s="14" t="s">
        <v>1217</v>
      </c>
      <c r="G196" s="14" t="s">
        <v>59</v>
      </c>
    </row>
    <row r="197" spans="1:7">
      <c r="A197" s="14" t="s">
        <v>70</v>
      </c>
      <c r="B197" s="14" t="s">
        <v>1217</v>
      </c>
      <c r="C197" s="14" t="s">
        <v>59</v>
      </c>
      <c r="D197" s="15"/>
      <c r="E197" s="14" t="s">
        <v>70</v>
      </c>
      <c r="F197" s="14" t="s">
        <v>1217</v>
      </c>
      <c r="G197" s="14" t="s">
        <v>59</v>
      </c>
    </row>
    <row r="198" spans="1:7">
      <c r="A198" s="14" t="s">
        <v>71</v>
      </c>
      <c r="B198" s="14" t="s">
        <v>1217</v>
      </c>
      <c r="C198" s="14" t="s">
        <v>59</v>
      </c>
      <c r="D198" s="15"/>
      <c r="E198" s="14" t="s">
        <v>71</v>
      </c>
      <c r="F198" s="14" t="s">
        <v>1217</v>
      </c>
      <c r="G198" s="14" t="s">
        <v>59</v>
      </c>
    </row>
    <row r="199" spans="1:7">
      <c r="A199" s="14" t="s">
        <v>72</v>
      </c>
      <c r="B199" s="14" t="s">
        <v>1217</v>
      </c>
      <c r="C199" s="14" t="s">
        <v>59</v>
      </c>
      <c r="D199" s="15"/>
    </row>
    <row r="200" spans="1:7">
      <c r="A200" s="14" t="s">
        <v>73</v>
      </c>
      <c r="B200" s="14" t="s">
        <v>1217</v>
      </c>
      <c r="C200" s="14" t="s">
        <v>59</v>
      </c>
      <c r="D200" s="15"/>
    </row>
    <row r="201" spans="1:7">
      <c r="A201" s="14" t="s">
        <v>74</v>
      </c>
      <c r="B201" s="14" t="s">
        <v>1217</v>
      </c>
      <c r="C201" s="14" t="s">
        <v>59</v>
      </c>
      <c r="D201" s="15"/>
      <c r="E201" s="14" t="s">
        <v>74</v>
      </c>
      <c r="F201" s="14" t="s">
        <v>1217</v>
      </c>
      <c r="G201" s="14" t="s">
        <v>59</v>
      </c>
    </row>
    <row r="202" spans="1:7">
      <c r="A202" s="14" t="s">
        <v>75</v>
      </c>
      <c r="B202" s="14" t="s">
        <v>1217</v>
      </c>
      <c r="C202" s="14" t="s">
        <v>59</v>
      </c>
      <c r="D202" s="15"/>
      <c r="E202" s="14" t="s">
        <v>75</v>
      </c>
      <c r="F202" s="14" t="s">
        <v>1217</v>
      </c>
      <c r="G202" s="14" t="s">
        <v>59</v>
      </c>
    </row>
    <row r="203" spans="1:7">
      <c r="A203" s="14" t="s">
        <v>76</v>
      </c>
      <c r="B203" s="14" t="s">
        <v>1217</v>
      </c>
      <c r="C203" s="14" t="s">
        <v>59</v>
      </c>
      <c r="D203" s="15"/>
      <c r="E203" s="14" t="s">
        <v>76</v>
      </c>
      <c r="F203" s="14" t="s">
        <v>1217</v>
      </c>
      <c r="G203" s="14" t="s">
        <v>59</v>
      </c>
    </row>
    <row r="204" spans="1:7">
      <c r="A204" s="14" t="s">
        <v>77</v>
      </c>
      <c r="B204" s="14" t="s">
        <v>1217</v>
      </c>
      <c r="C204" s="14" t="s">
        <v>59</v>
      </c>
      <c r="D204" s="15"/>
      <c r="E204" s="14" t="s">
        <v>77</v>
      </c>
      <c r="F204" s="14" t="s">
        <v>1217</v>
      </c>
      <c r="G204" s="14" t="s">
        <v>59</v>
      </c>
    </row>
    <row r="205" spans="1:7">
      <c r="A205" s="14" t="s">
        <v>78</v>
      </c>
      <c r="B205" s="14" t="s">
        <v>1217</v>
      </c>
      <c r="C205" s="14" t="s">
        <v>59</v>
      </c>
      <c r="D205" s="15"/>
    </row>
    <row r="206" spans="1:7">
      <c r="A206" s="14" t="s">
        <v>79</v>
      </c>
      <c r="B206" s="14" t="s">
        <v>1217</v>
      </c>
      <c r="C206" s="14" t="s">
        <v>59</v>
      </c>
      <c r="D206" s="15"/>
      <c r="E206" s="14" t="s">
        <v>79</v>
      </c>
      <c r="F206" s="14" t="s">
        <v>1217</v>
      </c>
      <c r="G206" s="14" t="s">
        <v>59</v>
      </c>
    </row>
    <row r="207" spans="1:7">
      <c r="A207" s="14" t="s">
        <v>80</v>
      </c>
      <c r="B207" s="14" t="s">
        <v>1217</v>
      </c>
      <c r="C207" s="14" t="s">
        <v>59</v>
      </c>
      <c r="D207" s="15"/>
      <c r="E207" s="14" t="s">
        <v>80</v>
      </c>
      <c r="F207" s="14" t="s">
        <v>1217</v>
      </c>
      <c r="G207" s="14" t="s">
        <v>59</v>
      </c>
    </row>
    <row r="208" spans="1:7">
      <c r="A208" s="14" t="s">
        <v>81</v>
      </c>
      <c r="B208" s="14" t="s">
        <v>1217</v>
      </c>
      <c r="C208" s="14" t="s">
        <v>59</v>
      </c>
      <c r="D208" s="15"/>
      <c r="E208" s="14" t="s">
        <v>81</v>
      </c>
      <c r="F208" s="14" t="s">
        <v>1217</v>
      </c>
      <c r="G208" s="14" t="s">
        <v>59</v>
      </c>
    </row>
    <row r="209" spans="1:7">
      <c r="A209" s="14" t="s">
        <v>82</v>
      </c>
      <c r="B209" s="14" t="s">
        <v>1217</v>
      </c>
      <c r="C209" s="14" t="s">
        <v>59</v>
      </c>
      <c r="D209" s="15"/>
      <c r="E209" s="14" t="s">
        <v>82</v>
      </c>
      <c r="F209" s="14" t="s">
        <v>1217</v>
      </c>
      <c r="G209" s="14" t="s">
        <v>59</v>
      </c>
    </row>
    <row r="210" spans="1:7">
      <c r="A210" s="14" t="s">
        <v>83</v>
      </c>
      <c r="B210" s="14" t="s">
        <v>1217</v>
      </c>
      <c r="C210" s="14" t="s">
        <v>59</v>
      </c>
      <c r="D210" s="15"/>
      <c r="E210" s="14" t="s">
        <v>83</v>
      </c>
      <c r="F210" s="14" t="s">
        <v>1217</v>
      </c>
      <c r="G210" s="14" t="s">
        <v>59</v>
      </c>
    </row>
    <row r="211" spans="1:7">
      <c r="A211" s="14" t="s">
        <v>84</v>
      </c>
      <c r="B211" s="14" t="s">
        <v>1217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1217</v>
      </c>
      <c r="G212" s="14" t="s">
        <v>59</v>
      </c>
    </row>
    <row r="213" spans="1:7">
      <c r="A213" s="14"/>
      <c r="D213" s="15"/>
      <c r="E213" s="14" t="s">
        <v>86</v>
      </c>
      <c r="F213" s="14" t="s">
        <v>1217</v>
      </c>
      <c r="G213" s="14" t="s">
        <v>59</v>
      </c>
    </row>
    <row r="214" spans="1:7">
      <c r="A214" s="14"/>
      <c r="D214" s="15"/>
      <c r="E214" s="14" t="s">
        <v>87</v>
      </c>
      <c r="F214" s="14" t="s">
        <v>1217</v>
      </c>
      <c r="G214" s="14" t="s">
        <v>59</v>
      </c>
    </row>
    <row r="215" spans="1:7">
      <c r="A215" s="14"/>
      <c r="D215" s="15"/>
      <c r="E215" s="14" t="s">
        <v>88</v>
      </c>
      <c r="F215" s="14" t="s">
        <v>1217</v>
      </c>
      <c r="G215" s="14" t="s">
        <v>59</v>
      </c>
    </row>
    <row r="216" spans="1:7">
      <c r="A216" s="14"/>
      <c r="D216" s="15"/>
      <c r="E216" s="14" t="s">
        <v>89</v>
      </c>
      <c r="F216" s="14" t="s">
        <v>1217</v>
      </c>
      <c r="G216" s="14" t="s">
        <v>59</v>
      </c>
    </row>
    <row r="217" spans="1:7">
      <c r="A217" s="14"/>
      <c r="D217" s="15"/>
      <c r="E217" s="14" t="s">
        <v>90</v>
      </c>
      <c r="F217" s="14" t="s">
        <v>1217</v>
      </c>
      <c r="G217" s="14" t="s">
        <v>59</v>
      </c>
    </row>
    <row r="218" spans="1:7">
      <c r="A218" s="14"/>
      <c r="D218" s="15"/>
      <c r="E218" s="14" t="s">
        <v>91</v>
      </c>
      <c r="F218" s="14" t="s">
        <v>1217</v>
      </c>
      <c r="G218" s="14" t="s">
        <v>59</v>
      </c>
    </row>
    <row r="219" spans="1:7">
      <c r="A219" s="14"/>
      <c r="D219" s="15"/>
      <c r="E219" s="14" t="s">
        <v>92</v>
      </c>
      <c r="F219" s="14" t="s">
        <v>1217</v>
      </c>
      <c r="G219" s="14" t="s">
        <v>59</v>
      </c>
    </row>
    <row r="220" spans="1:7">
      <c r="A220" s="14"/>
      <c r="D220" s="15"/>
      <c r="E220" s="14" t="s">
        <v>93</v>
      </c>
      <c r="F220" s="14" t="s">
        <v>1217</v>
      </c>
      <c r="G220" s="14" t="s">
        <v>59</v>
      </c>
    </row>
    <row r="221" spans="1:7">
      <c r="A221" s="14"/>
      <c r="D221" s="15"/>
      <c r="E221" s="14" t="s">
        <v>94</v>
      </c>
      <c r="F221" s="14" t="s">
        <v>1217</v>
      </c>
      <c r="G221" s="14" t="s">
        <v>59</v>
      </c>
    </row>
    <row r="222" spans="1:7">
      <c r="A222" s="14"/>
      <c r="D222" s="15"/>
      <c r="E222" s="14" t="s">
        <v>95</v>
      </c>
      <c r="F222" s="14" t="s">
        <v>1217</v>
      </c>
      <c r="G222" s="14" t="s">
        <v>59</v>
      </c>
    </row>
    <row r="223" spans="1:7">
      <c r="A223" s="14"/>
      <c r="D223" s="15"/>
      <c r="E223" s="14" t="s">
        <v>96</v>
      </c>
      <c r="F223" s="14" t="s">
        <v>1217</v>
      </c>
      <c r="G223" s="14" t="s">
        <v>59</v>
      </c>
    </row>
    <row r="224" spans="1:7">
      <c r="A224" s="14"/>
      <c r="D224" s="15"/>
      <c r="E224" s="14" t="s">
        <v>97</v>
      </c>
      <c r="F224" s="14" t="s">
        <v>1217</v>
      </c>
      <c r="G224" s="14" t="s">
        <v>59</v>
      </c>
    </row>
    <row r="225" spans="1:7">
      <c r="A225" s="14"/>
      <c r="D225" s="15"/>
      <c r="E225" s="14" t="s">
        <v>98</v>
      </c>
      <c r="F225" s="14" t="s">
        <v>1217</v>
      </c>
      <c r="G225" s="14" t="s">
        <v>59</v>
      </c>
    </row>
    <row r="226" spans="1:7">
      <c r="A226" s="14"/>
      <c r="D226" s="15"/>
      <c r="E226" s="14" t="s">
        <v>99</v>
      </c>
      <c r="F226" s="14" t="s">
        <v>1217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1217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1217</v>
      </c>
      <c r="G228" s="14" t="s">
        <v>59</v>
      </c>
    </row>
    <row r="229" spans="1:7">
      <c r="A229" s="106" t="s">
        <v>102</v>
      </c>
      <c r="B229" s="106" t="s">
        <v>1069</v>
      </c>
      <c r="C229" s="106" t="s">
        <v>1406</v>
      </c>
      <c r="D229" s="15"/>
      <c r="E229" s="106" t="s">
        <v>102</v>
      </c>
      <c r="F229" s="106" t="s">
        <v>1069</v>
      </c>
      <c r="G229" s="106" t="s">
        <v>1406</v>
      </c>
    </row>
    <row r="230" spans="1:7">
      <c r="A230" s="106" t="s">
        <v>103</v>
      </c>
      <c r="B230" s="106" t="s">
        <v>1069</v>
      </c>
      <c r="C230" s="106" t="s">
        <v>1406</v>
      </c>
      <c r="D230" s="15"/>
      <c r="E230" s="106" t="s">
        <v>103</v>
      </c>
      <c r="F230" s="106" t="s">
        <v>1069</v>
      </c>
      <c r="G230" s="106" t="s">
        <v>1406</v>
      </c>
    </row>
    <row r="231" spans="1:7">
      <c r="A231" s="106" t="s">
        <v>104</v>
      </c>
      <c r="B231" s="106" t="s">
        <v>1069</v>
      </c>
      <c r="C231" s="106" t="s">
        <v>1406</v>
      </c>
      <c r="D231" s="15"/>
      <c r="E231" s="106" t="s">
        <v>104</v>
      </c>
      <c r="F231" s="106" t="s">
        <v>1069</v>
      </c>
      <c r="G231" s="106" t="s">
        <v>1406</v>
      </c>
    </row>
    <row r="232" spans="1:7">
      <c r="A232" s="106" t="s">
        <v>105</v>
      </c>
      <c r="B232" s="106" t="s">
        <v>1069</v>
      </c>
      <c r="C232" s="106" t="s">
        <v>1406</v>
      </c>
      <c r="D232" s="15"/>
      <c r="E232" s="106" t="s">
        <v>105</v>
      </c>
      <c r="F232" s="106" t="s">
        <v>1069</v>
      </c>
      <c r="G232" s="106" t="s">
        <v>1406</v>
      </c>
    </row>
    <row r="233" spans="1:7">
      <c r="A233" s="106" t="s">
        <v>106</v>
      </c>
      <c r="B233" s="106" t="s">
        <v>1069</v>
      </c>
      <c r="C233" s="106" t="s">
        <v>1406</v>
      </c>
      <c r="D233" s="15"/>
      <c r="E233" s="106" t="s">
        <v>106</v>
      </c>
      <c r="F233" s="106" t="s">
        <v>1069</v>
      </c>
      <c r="G233" s="106" t="s">
        <v>1406</v>
      </c>
    </row>
    <row r="234" spans="1:7">
      <c r="A234" s="106" t="s">
        <v>107</v>
      </c>
      <c r="B234" s="106" t="s">
        <v>1069</v>
      </c>
      <c r="C234" s="106" t="s">
        <v>1406</v>
      </c>
      <c r="D234" s="15"/>
      <c r="E234" s="106" t="s">
        <v>107</v>
      </c>
      <c r="F234" s="106" t="s">
        <v>1069</v>
      </c>
      <c r="G234" s="106" t="s">
        <v>1406</v>
      </c>
    </row>
    <row r="235" spans="1:7">
      <c r="A235" s="106" t="s">
        <v>108</v>
      </c>
      <c r="B235" s="106" t="s">
        <v>1069</v>
      </c>
      <c r="C235" s="106" t="s">
        <v>1406</v>
      </c>
      <c r="D235" s="15"/>
      <c r="E235" s="106" t="s">
        <v>108</v>
      </c>
      <c r="F235" s="106" t="s">
        <v>1069</v>
      </c>
      <c r="G235" s="106" t="s">
        <v>1406</v>
      </c>
    </row>
    <row r="236" spans="1:7">
      <c r="A236" s="106" t="s">
        <v>109</v>
      </c>
      <c r="B236" s="106" t="s">
        <v>1069</v>
      </c>
      <c r="C236" s="106" t="s">
        <v>1406</v>
      </c>
      <c r="D236" s="15"/>
      <c r="E236" s="106" t="s">
        <v>109</v>
      </c>
      <c r="F236" s="106" t="s">
        <v>1069</v>
      </c>
      <c r="G236" s="106" t="s">
        <v>1406</v>
      </c>
    </row>
    <row r="237" spans="1:7">
      <c r="A237" s="106" t="s">
        <v>110</v>
      </c>
      <c r="B237" s="106" t="s">
        <v>1069</v>
      </c>
      <c r="C237" s="106" t="s">
        <v>1406</v>
      </c>
      <c r="D237" s="15"/>
      <c r="E237" s="106" t="s">
        <v>110</v>
      </c>
      <c r="F237" s="106" t="s">
        <v>1069</v>
      </c>
      <c r="G237" s="106" t="s">
        <v>1406</v>
      </c>
    </row>
    <row r="238" spans="1:7">
      <c r="A238" s="106" t="s">
        <v>111</v>
      </c>
      <c r="B238" s="106" t="s">
        <v>1069</v>
      </c>
      <c r="C238" s="106" t="s">
        <v>1406</v>
      </c>
      <c r="D238" s="15"/>
      <c r="E238" s="106" t="s">
        <v>111</v>
      </c>
      <c r="F238" s="106" t="s">
        <v>1069</v>
      </c>
      <c r="G238" s="106" t="s">
        <v>1406</v>
      </c>
    </row>
    <row r="239" spans="1:7">
      <c r="A239" s="106" t="s">
        <v>112</v>
      </c>
      <c r="B239" s="106" t="s">
        <v>1069</v>
      </c>
      <c r="C239" s="106" t="s">
        <v>1406</v>
      </c>
      <c r="D239" s="15"/>
      <c r="E239" s="106" t="s">
        <v>112</v>
      </c>
      <c r="F239" s="106" t="s">
        <v>1069</v>
      </c>
      <c r="G239" s="106" t="s">
        <v>1406</v>
      </c>
    </row>
    <row r="240" spans="1:7">
      <c r="A240" s="106" t="s">
        <v>113</v>
      </c>
      <c r="B240" s="106" t="s">
        <v>1069</v>
      </c>
      <c r="C240" s="106" t="s">
        <v>1406</v>
      </c>
      <c r="D240" s="15"/>
      <c r="E240" s="106" t="s">
        <v>113</v>
      </c>
      <c r="F240" s="106" t="s">
        <v>1069</v>
      </c>
      <c r="G240" s="106" t="s">
        <v>1406</v>
      </c>
    </row>
    <row r="241" spans="1:7">
      <c r="A241" s="106" t="s">
        <v>114</v>
      </c>
      <c r="B241" s="106" t="s">
        <v>1069</v>
      </c>
      <c r="C241" s="106" t="s">
        <v>1406</v>
      </c>
      <c r="D241" s="15"/>
      <c r="E241" s="106" t="s">
        <v>114</v>
      </c>
      <c r="F241" s="106" t="s">
        <v>1069</v>
      </c>
      <c r="G241" s="106" t="s">
        <v>1406</v>
      </c>
    </row>
    <row r="242" spans="1:7">
      <c r="A242" s="106" t="s">
        <v>115</v>
      </c>
      <c r="B242" s="106" t="s">
        <v>1069</v>
      </c>
      <c r="C242" s="106" t="s">
        <v>1406</v>
      </c>
      <c r="D242" s="15"/>
      <c r="E242" s="106" t="s">
        <v>115</v>
      </c>
      <c r="F242" s="106" t="s">
        <v>1069</v>
      </c>
      <c r="G242" s="106" t="s">
        <v>1406</v>
      </c>
    </row>
    <row r="243" spans="1:7">
      <c r="A243" s="106" t="s">
        <v>116</v>
      </c>
      <c r="B243" s="106" t="s">
        <v>1069</v>
      </c>
      <c r="C243" s="106" t="s">
        <v>1406</v>
      </c>
      <c r="D243" s="15"/>
      <c r="E243" s="106" t="s">
        <v>116</v>
      </c>
      <c r="F243" s="106" t="s">
        <v>1069</v>
      </c>
      <c r="G243" s="106" t="s">
        <v>1406</v>
      </c>
    </row>
    <row r="244" spans="1:7">
      <c r="A244" s="106" t="s">
        <v>117</v>
      </c>
      <c r="B244" s="106" t="s">
        <v>1069</v>
      </c>
      <c r="C244" s="106" t="s">
        <v>1406</v>
      </c>
      <c r="D244" s="15"/>
      <c r="E244" s="106" t="s">
        <v>117</v>
      </c>
      <c r="F244" s="106" t="s">
        <v>1069</v>
      </c>
      <c r="G244" s="106" t="s">
        <v>1406</v>
      </c>
    </row>
    <row r="245" spans="1:7">
      <c r="A245" s="106" t="s">
        <v>118</v>
      </c>
      <c r="B245" s="106" t="s">
        <v>1069</v>
      </c>
      <c r="C245" s="106" t="s">
        <v>1406</v>
      </c>
      <c r="D245" s="15"/>
      <c r="E245" s="106" t="s">
        <v>118</v>
      </c>
      <c r="F245" s="106" t="s">
        <v>1069</v>
      </c>
      <c r="G245" s="106" t="s">
        <v>1406</v>
      </c>
    </row>
    <row r="246" spans="1:7">
      <c r="A246" s="106" t="s">
        <v>119</v>
      </c>
      <c r="B246" s="106" t="s">
        <v>1069</v>
      </c>
      <c r="C246" s="106" t="s">
        <v>1406</v>
      </c>
      <c r="D246" s="15"/>
      <c r="E246" s="106" t="s">
        <v>119</v>
      </c>
      <c r="F246" s="106" t="s">
        <v>1069</v>
      </c>
      <c r="G246" s="106" t="s">
        <v>1406</v>
      </c>
    </row>
    <row r="247" spans="1:7">
      <c r="A247" s="106" t="s">
        <v>120</v>
      </c>
      <c r="B247" s="106" t="s">
        <v>1069</v>
      </c>
      <c r="C247" s="106" t="s">
        <v>1406</v>
      </c>
      <c r="D247" s="15"/>
      <c r="E247" s="106" t="s">
        <v>120</v>
      </c>
      <c r="F247" s="106" t="s">
        <v>1069</v>
      </c>
      <c r="G247" s="106" t="s">
        <v>1406</v>
      </c>
    </row>
    <row r="248" spans="1:7">
      <c r="A248" s="106" t="s">
        <v>121</v>
      </c>
      <c r="B248" s="106" t="s">
        <v>1069</v>
      </c>
      <c r="C248" s="106" t="s">
        <v>1406</v>
      </c>
      <c r="D248" s="15"/>
      <c r="E248" s="106" t="s">
        <v>121</v>
      </c>
      <c r="F248" s="106" t="s">
        <v>1069</v>
      </c>
      <c r="G248" s="106" t="s">
        <v>1406</v>
      </c>
    </row>
    <row r="249" spans="1:7">
      <c r="A249" s="106" t="s">
        <v>122</v>
      </c>
      <c r="B249" s="106" t="s">
        <v>1069</v>
      </c>
      <c r="C249" s="106" t="s">
        <v>1406</v>
      </c>
      <c r="D249" s="15"/>
      <c r="E249" s="106" t="s">
        <v>122</v>
      </c>
      <c r="F249" s="106" t="s">
        <v>1069</v>
      </c>
      <c r="G249" s="106" t="s">
        <v>1406</v>
      </c>
    </row>
    <row r="250" spans="1:7">
      <c r="A250" s="106" t="s">
        <v>123</v>
      </c>
      <c r="B250" s="106" t="s">
        <v>1069</v>
      </c>
      <c r="C250" s="106" t="s">
        <v>1406</v>
      </c>
      <c r="D250" s="15"/>
      <c r="E250" s="106" t="s">
        <v>123</v>
      </c>
      <c r="F250" s="106" t="s">
        <v>1069</v>
      </c>
      <c r="G250" s="106" t="s">
        <v>1406</v>
      </c>
    </row>
    <row r="251" spans="1:7">
      <c r="A251" s="106"/>
      <c r="B251" s="106"/>
      <c r="C251" s="106"/>
      <c r="D251" s="15"/>
      <c r="E251" s="106" t="s">
        <v>124</v>
      </c>
      <c r="F251" s="106" t="s">
        <v>1069</v>
      </c>
      <c r="G251" s="106" t="s">
        <v>1406</v>
      </c>
    </row>
    <row r="252" spans="1:7">
      <c r="A252" s="106"/>
      <c r="B252" s="106"/>
      <c r="C252" s="106"/>
      <c r="D252" s="15"/>
      <c r="E252" s="106" t="s">
        <v>125</v>
      </c>
      <c r="F252" s="106" t="s">
        <v>1069</v>
      </c>
      <c r="G252" s="106" t="s">
        <v>1406</v>
      </c>
    </row>
    <row r="253" spans="1:7">
      <c r="A253" s="106"/>
      <c r="B253" s="106"/>
      <c r="C253" s="106"/>
      <c r="D253" s="15"/>
      <c r="E253" s="106" t="s">
        <v>126</v>
      </c>
      <c r="F253" s="106" t="s">
        <v>1069</v>
      </c>
      <c r="G253" s="106" t="s">
        <v>1406</v>
      </c>
    </row>
    <row r="254" spans="1:7">
      <c r="A254" s="106"/>
      <c r="B254" s="106"/>
      <c r="C254" s="106"/>
      <c r="D254" s="15"/>
      <c r="E254" s="106" t="s">
        <v>127</v>
      </c>
      <c r="F254" s="106" t="s">
        <v>1069</v>
      </c>
      <c r="G254" s="106" t="s">
        <v>1406</v>
      </c>
    </row>
    <row r="255" spans="1:7">
      <c r="A255" s="106"/>
      <c r="B255" s="106"/>
      <c r="C255" s="106"/>
      <c r="D255" s="15"/>
      <c r="E255" s="106" t="s">
        <v>128</v>
      </c>
      <c r="F255" s="106" t="s">
        <v>1069</v>
      </c>
      <c r="G255" s="106" t="s">
        <v>1406</v>
      </c>
    </row>
    <row r="256" spans="1:7">
      <c r="A256" s="106"/>
      <c r="B256" s="106"/>
      <c r="C256" s="106"/>
      <c r="D256" s="15"/>
      <c r="E256" s="106" t="s">
        <v>129</v>
      </c>
      <c r="F256" s="106" t="s">
        <v>1069</v>
      </c>
      <c r="G256" s="106" t="s">
        <v>1406</v>
      </c>
    </row>
    <row r="257" spans="1:7">
      <c r="A257" s="106"/>
      <c r="B257" s="106"/>
      <c r="C257" s="106"/>
      <c r="D257" s="15"/>
      <c r="E257" s="106" t="s">
        <v>130</v>
      </c>
      <c r="F257" s="106" t="s">
        <v>1069</v>
      </c>
      <c r="G257" s="106" t="s">
        <v>1406</v>
      </c>
    </row>
    <row r="258" spans="1:7">
      <c r="A258" s="106"/>
      <c r="B258" s="106"/>
      <c r="C258" s="106"/>
      <c r="D258" s="15"/>
      <c r="E258" s="106" t="s">
        <v>131</v>
      </c>
      <c r="F258" s="106" t="s">
        <v>1069</v>
      </c>
      <c r="G258" s="106" t="s">
        <v>1406</v>
      </c>
    </row>
    <row r="259" spans="1:7">
      <c r="A259" s="106"/>
      <c r="B259" s="106"/>
      <c r="C259" s="106"/>
      <c r="D259" s="15"/>
      <c r="E259" s="106" t="s">
        <v>132</v>
      </c>
      <c r="F259" s="106" t="s">
        <v>1069</v>
      </c>
      <c r="G259" s="106" t="s">
        <v>1406</v>
      </c>
    </row>
    <row r="260" spans="1:7">
      <c r="A260" s="106"/>
      <c r="B260" s="106"/>
      <c r="C260" s="106"/>
      <c r="D260" s="15"/>
      <c r="E260" s="106" t="s">
        <v>133</v>
      </c>
      <c r="F260" s="106" t="s">
        <v>1069</v>
      </c>
      <c r="G260" s="106" t="s">
        <v>1406</v>
      </c>
    </row>
    <row r="261" spans="1:7">
      <c r="A261" s="106"/>
      <c r="B261" s="106"/>
      <c r="C261" s="106"/>
      <c r="D261" s="15"/>
      <c r="E261" s="106" t="s">
        <v>134</v>
      </c>
      <c r="F261" s="106" t="s">
        <v>1069</v>
      </c>
      <c r="G261" s="106" t="s">
        <v>1406</v>
      </c>
    </row>
    <row r="262" spans="1:7">
      <c r="A262" s="106"/>
      <c r="B262" s="106"/>
      <c r="C262" s="106"/>
      <c r="D262" s="15"/>
      <c r="E262" s="106" t="s">
        <v>135</v>
      </c>
      <c r="F262" s="106" t="s">
        <v>1069</v>
      </c>
      <c r="G262" s="106" t="s">
        <v>1406</v>
      </c>
    </row>
    <row r="263" spans="1:7">
      <c r="A263" s="106"/>
      <c r="B263" s="106"/>
      <c r="C263" s="106"/>
      <c r="D263" s="15"/>
      <c r="E263" s="106" t="s">
        <v>136</v>
      </c>
      <c r="F263" s="106" t="s">
        <v>1069</v>
      </c>
      <c r="G263" s="106" t="s">
        <v>1406</v>
      </c>
    </row>
    <row r="264" spans="1:7">
      <c r="A264" s="106"/>
      <c r="B264" s="106"/>
      <c r="C264" s="106"/>
      <c r="D264" s="15"/>
      <c r="E264" s="106" t="s">
        <v>137</v>
      </c>
      <c r="F264" s="106" t="s">
        <v>1069</v>
      </c>
      <c r="G264" s="106" t="s">
        <v>1406</v>
      </c>
    </row>
    <row r="265" spans="1:7">
      <c r="A265" s="106"/>
      <c r="B265" s="106"/>
      <c r="C265" s="106"/>
      <c r="D265" s="15"/>
      <c r="E265" s="106" t="s">
        <v>138</v>
      </c>
      <c r="F265" s="106" t="s">
        <v>1069</v>
      </c>
      <c r="G265" s="106" t="s">
        <v>1406</v>
      </c>
    </row>
    <row r="266" spans="1:7">
      <c r="A266" s="106"/>
      <c r="B266" s="106"/>
      <c r="C266" s="106"/>
      <c r="D266" s="15"/>
      <c r="E266" s="106" t="s">
        <v>139</v>
      </c>
      <c r="F266" s="106" t="s">
        <v>1069</v>
      </c>
      <c r="G266" s="106" t="s">
        <v>1406</v>
      </c>
    </row>
    <row r="267" spans="1:7">
      <c r="A267" s="106"/>
      <c r="B267" s="106"/>
      <c r="C267" s="106"/>
      <c r="D267" s="15"/>
      <c r="E267" s="106" t="s">
        <v>140</v>
      </c>
      <c r="F267" s="106" t="s">
        <v>1069</v>
      </c>
      <c r="G267" s="106" t="s">
        <v>1406</v>
      </c>
    </row>
    <row r="268" spans="1:7">
      <c r="A268" s="106"/>
      <c r="B268" s="106"/>
      <c r="C268" s="106"/>
      <c r="D268" s="15"/>
      <c r="E268" s="106" t="s">
        <v>141</v>
      </c>
      <c r="F268" s="106" t="s">
        <v>1069</v>
      </c>
      <c r="G268" s="106" t="s">
        <v>1406</v>
      </c>
    </row>
    <row r="269" spans="1:7">
      <c r="A269" s="106"/>
      <c r="B269" s="106"/>
      <c r="C269" s="106"/>
      <c r="D269" s="15"/>
      <c r="E269" s="106" t="s">
        <v>142</v>
      </c>
      <c r="F269" s="106" t="s">
        <v>1069</v>
      </c>
      <c r="G269" s="106" t="s">
        <v>1406</v>
      </c>
    </row>
    <row r="270" spans="1:7">
      <c r="A270" s="106"/>
      <c r="B270" s="106"/>
      <c r="C270" s="106"/>
      <c r="D270" s="15"/>
      <c r="E270" s="106" t="s">
        <v>143</v>
      </c>
      <c r="F270" s="106" t="s">
        <v>1069</v>
      </c>
      <c r="G270" s="106" t="s">
        <v>1406</v>
      </c>
    </row>
    <row r="271" spans="1:7">
      <c r="A271" s="106"/>
      <c r="B271" s="106"/>
      <c r="C271" s="106"/>
      <c r="D271" s="15"/>
      <c r="E271" s="106" t="s">
        <v>144</v>
      </c>
      <c r="F271" s="106" t="s">
        <v>1069</v>
      </c>
      <c r="G271" s="106" t="s">
        <v>1406</v>
      </c>
    </row>
    <row r="272" spans="1:7">
      <c r="A272" s="106"/>
      <c r="B272" s="106"/>
      <c r="C272" s="106"/>
      <c r="D272" s="15"/>
      <c r="E272" s="106" t="s">
        <v>145</v>
      </c>
      <c r="F272" s="106" t="s">
        <v>1069</v>
      </c>
      <c r="G272" s="106" t="s">
        <v>1406</v>
      </c>
    </row>
    <row r="273" spans="1:7">
      <c r="A273" s="106"/>
      <c r="B273" s="106"/>
      <c r="C273" s="106"/>
      <c r="D273" s="15"/>
      <c r="E273" s="106" t="s">
        <v>146</v>
      </c>
      <c r="F273" s="106" t="s">
        <v>1069</v>
      </c>
      <c r="G273" s="106" t="s">
        <v>1406</v>
      </c>
    </row>
    <row r="274" spans="1:7">
      <c r="A274" s="106"/>
      <c r="B274" s="106"/>
      <c r="C274" s="106"/>
      <c r="D274" s="15"/>
      <c r="E274" s="106" t="s">
        <v>148</v>
      </c>
      <c r="F274" s="106" t="s">
        <v>1069</v>
      </c>
      <c r="G274" s="106" t="s">
        <v>1406</v>
      </c>
    </row>
    <row r="275" spans="1:7">
      <c r="A275" s="106"/>
      <c r="B275" s="106"/>
      <c r="C275" s="106"/>
      <c r="D275" s="15"/>
      <c r="E275" s="106" t="s">
        <v>149</v>
      </c>
      <c r="F275" s="106" t="s">
        <v>1069</v>
      </c>
      <c r="G275" s="106" t="s">
        <v>1406</v>
      </c>
    </row>
    <row r="276" spans="1:7">
      <c r="A276" s="106"/>
      <c r="B276" s="106"/>
      <c r="C276" s="106"/>
      <c r="D276" s="15"/>
      <c r="E276" s="106" t="s">
        <v>150</v>
      </c>
      <c r="F276" s="106" t="s">
        <v>1069</v>
      </c>
      <c r="G276" s="106" t="s">
        <v>1406</v>
      </c>
    </row>
    <row r="277" spans="1:7">
      <c r="A277" s="106" t="s">
        <v>151</v>
      </c>
      <c r="B277" s="106" t="s">
        <v>975</v>
      </c>
      <c r="C277" s="106" t="s">
        <v>1406</v>
      </c>
      <c r="D277" s="15"/>
      <c r="E277" s="106" t="s">
        <v>151</v>
      </c>
      <c r="F277" s="106" t="s">
        <v>975</v>
      </c>
      <c r="G277" s="106" t="s">
        <v>1406</v>
      </c>
    </row>
    <row r="278" spans="1:7">
      <c r="A278" s="106" t="s">
        <v>152</v>
      </c>
      <c r="B278" s="106" t="s">
        <v>975</v>
      </c>
      <c r="C278" s="106" t="s">
        <v>1406</v>
      </c>
      <c r="D278" s="15"/>
      <c r="E278" s="106" t="s">
        <v>152</v>
      </c>
      <c r="F278" s="106" t="s">
        <v>975</v>
      </c>
      <c r="G278" s="106" t="s">
        <v>1406</v>
      </c>
    </row>
    <row r="279" spans="1:7">
      <c r="A279" s="106" t="s">
        <v>153</v>
      </c>
      <c r="B279" s="106" t="s">
        <v>975</v>
      </c>
      <c r="C279" s="106" t="s">
        <v>1406</v>
      </c>
      <c r="D279" s="15"/>
      <c r="E279" s="106" t="s">
        <v>153</v>
      </c>
      <c r="F279" s="106" t="s">
        <v>975</v>
      </c>
      <c r="G279" s="106" t="s">
        <v>1406</v>
      </c>
    </row>
    <row r="280" spans="1:7">
      <c r="A280" s="106" t="s">
        <v>154</v>
      </c>
      <c r="B280" s="106" t="s">
        <v>975</v>
      </c>
      <c r="C280" s="106" t="s">
        <v>1406</v>
      </c>
      <c r="D280" s="15"/>
      <c r="E280" s="106" t="s">
        <v>154</v>
      </c>
      <c r="F280" s="106" t="s">
        <v>975</v>
      </c>
      <c r="G280" s="106" t="s">
        <v>1406</v>
      </c>
    </row>
    <row r="281" spans="1:7">
      <c r="A281" s="106" t="s">
        <v>155</v>
      </c>
      <c r="B281" s="106" t="s">
        <v>975</v>
      </c>
      <c r="C281" s="106" t="s">
        <v>1406</v>
      </c>
      <c r="D281" s="15"/>
      <c r="E281" s="106" t="s">
        <v>155</v>
      </c>
      <c r="F281" s="106" t="s">
        <v>975</v>
      </c>
      <c r="G281" s="106" t="s">
        <v>1406</v>
      </c>
    </row>
    <row r="282" spans="1:7">
      <c r="A282" s="106" t="s">
        <v>156</v>
      </c>
      <c r="B282" s="106" t="s">
        <v>975</v>
      </c>
      <c r="C282" s="106" t="s">
        <v>1406</v>
      </c>
      <c r="D282" s="15"/>
      <c r="E282" s="106" t="s">
        <v>156</v>
      </c>
      <c r="F282" s="106" t="s">
        <v>975</v>
      </c>
      <c r="G282" s="106" t="s">
        <v>1406</v>
      </c>
    </row>
    <row r="283" spans="1:7">
      <c r="A283" s="106" t="s">
        <v>157</v>
      </c>
      <c r="B283" s="106" t="s">
        <v>975</v>
      </c>
      <c r="C283" s="106" t="s">
        <v>1406</v>
      </c>
      <c r="D283" s="15"/>
      <c r="E283" s="106" t="s">
        <v>157</v>
      </c>
      <c r="F283" s="106" t="s">
        <v>975</v>
      </c>
      <c r="G283" s="106" t="s">
        <v>1406</v>
      </c>
    </row>
    <row r="284" spans="1:7">
      <c r="A284" s="106" t="s">
        <v>158</v>
      </c>
      <c r="B284" s="106" t="s">
        <v>975</v>
      </c>
      <c r="C284" s="106" t="s">
        <v>1406</v>
      </c>
      <c r="D284" s="15"/>
      <c r="E284" s="106" t="s">
        <v>158</v>
      </c>
      <c r="F284" s="106" t="s">
        <v>975</v>
      </c>
      <c r="G284" s="106" t="s">
        <v>1406</v>
      </c>
    </row>
    <row r="285" spans="1:7">
      <c r="A285" s="106" t="s">
        <v>159</v>
      </c>
      <c r="B285" s="106" t="s">
        <v>975</v>
      </c>
      <c r="C285" s="106" t="s">
        <v>1406</v>
      </c>
      <c r="D285" s="15"/>
      <c r="E285" s="106" t="s">
        <v>159</v>
      </c>
      <c r="F285" s="106" t="s">
        <v>975</v>
      </c>
      <c r="G285" s="106" t="s">
        <v>1406</v>
      </c>
    </row>
    <row r="286" spans="1:7">
      <c r="A286" s="106" t="s">
        <v>160</v>
      </c>
      <c r="B286" s="106" t="s">
        <v>975</v>
      </c>
      <c r="C286" s="106" t="s">
        <v>1406</v>
      </c>
      <c r="D286" s="15"/>
      <c r="E286" s="106" t="s">
        <v>160</v>
      </c>
      <c r="F286" s="106" t="s">
        <v>975</v>
      </c>
      <c r="G286" s="106" t="s">
        <v>1406</v>
      </c>
    </row>
    <row r="287" spans="1:7">
      <c r="A287" s="106" t="s">
        <v>161</v>
      </c>
      <c r="B287" s="106" t="s">
        <v>975</v>
      </c>
      <c r="C287" s="106" t="s">
        <v>1406</v>
      </c>
      <c r="D287" s="15"/>
      <c r="E287" s="106" t="s">
        <v>161</v>
      </c>
      <c r="F287" s="106" t="s">
        <v>975</v>
      </c>
      <c r="G287" s="106" t="s">
        <v>1406</v>
      </c>
    </row>
    <row r="288" spans="1:7">
      <c r="A288" s="106" t="s">
        <v>162</v>
      </c>
      <c r="B288" s="106" t="s">
        <v>975</v>
      </c>
      <c r="C288" s="106" t="s">
        <v>1406</v>
      </c>
      <c r="D288" s="15"/>
      <c r="E288" s="106" t="s">
        <v>162</v>
      </c>
      <c r="F288" s="106" t="s">
        <v>975</v>
      </c>
      <c r="G288" s="106" t="s">
        <v>1406</v>
      </c>
    </row>
    <row r="289" spans="1:7">
      <c r="A289" s="106" t="s">
        <v>163</v>
      </c>
      <c r="B289" s="106" t="s">
        <v>975</v>
      </c>
      <c r="C289" s="106" t="s">
        <v>1406</v>
      </c>
      <c r="D289" s="15"/>
      <c r="E289" s="106" t="s">
        <v>163</v>
      </c>
      <c r="F289" s="106" t="s">
        <v>975</v>
      </c>
      <c r="G289" s="106" t="s">
        <v>1406</v>
      </c>
    </row>
    <row r="290" spans="1:7">
      <c r="A290" s="106" t="s">
        <v>164</v>
      </c>
      <c r="B290" s="106" t="s">
        <v>975</v>
      </c>
      <c r="C290" s="106" t="s">
        <v>1406</v>
      </c>
      <c r="D290" s="15"/>
      <c r="E290" s="106" t="s">
        <v>164</v>
      </c>
      <c r="F290" s="106" t="s">
        <v>975</v>
      </c>
      <c r="G290" s="106" t="s">
        <v>1406</v>
      </c>
    </row>
    <row r="291" spans="1:7">
      <c r="A291" s="106" t="s">
        <v>165</v>
      </c>
      <c r="B291" s="106" t="s">
        <v>975</v>
      </c>
      <c r="C291" s="106" t="s">
        <v>1406</v>
      </c>
      <c r="D291" s="15"/>
      <c r="E291" s="106" t="s">
        <v>165</v>
      </c>
      <c r="F291" s="106" t="s">
        <v>975</v>
      </c>
      <c r="G291" s="106" t="s">
        <v>1406</v>
      </c>
    </row>
    <row r="292" spans="1:7">
      <c r="A292" s="106" t="s">
        <v>166</v>
      </c>
      <c r="B292" s="106" t="s">
        <v>975</v>
      </c>
      <c r="C292" s="106" t="s">
        <v>1406</v>
      </c>
      <c r="D292" s="15"/>
      <c r="E292" s="106" t="s">
        <v>166</v>
      </c>
      <c r="F292" s="106" t="s">
        <v>975</v>
      </c>
      <c r="G292" s="106" t="s">
        <v>1406</v>
      </c>
    </row>
    <row r="293" spans="1:7">
      <c r="A293" s="106" t="s">
        <v>167</v>
      </c>
      <c r="B293" s="106" t="s">
        <v>975</v>
      </c>
      <c r="C293" s="106" t="s">
        <v>1406</v>
      </c>
      <c r="D293" s="15"/>
      <c r="E293" s="106" t="s">
        <v>167</v>
      </c>
      <c r="F293" s="106" t="s">
        <v>975</v>
      </c>
      <c r="G293" s="106" t="s">
        <v>1406</v>
      </c>
    </row>
    <row r="294" spans="1:7">
      <c r="A294" s="106" t="s">
        <v>168</v>
      </c>
      <c r="B294" s="106" t="s">
        <v>975</v>
      </c>
      <c r="C294" s="106" t="s">
        <v>1406</v>
      </c>
      <c r="D294" s="15"/>
      <c r="E294" s="106" t="s">
        <v>168</v>
      </c>
      <c r="F294" s="106" t="s">
        <v>975</v>
      </c>
      <c r="G294" s="106" t="s">
        <v>1406</v>
      </c>
    </row>
    <row r="295" spans="1:7">
      <c r="A295" s="106" t="s">
        <v>169</v>
      </c>
      <c r="B295" s="106" t="s">
        <v>975</v>
      </c>
      <c r="C295" s="106" t="s">
        <v>1406</v>
      </c>
      <c r="D295" s="15"/>
      <c r="E295" s="106" t="s">
        <v>169</v>
      </c>
      <c r="F295" s="106" t="s">
        <v>975</v>
      </c>
      <c r="G295" s="106" t="s">
        <v>1406</v>
      </c>
    </row>
    <row r="296" spans="1:7">
      <c r="A296" s="106" t="s">
        <v>170</v>
      </c>
      <c r="B296" s="106" t="s">
        <v>975</v>
      </c>
      <c r="C296" s="106" t="s">
        <v>1406</v>
      </c>
      <c r="D296" s="15"/>
      <c r="E296" s="106" t="s">
        <v>170</v>
      </c>
      <c r="F296" s="106" t="s">
        <v>975</v>
      </c>
      <c r="G296" s="106" t="s">
        <v>1406</v>
      </c>
    </row>
    <row r="297" spans="1:7">
      <c r="A297" s="106" t="s">
        <v>171</v>
      </c>
      <c r="B297" s="106" t="s">
        <v>975</v>
      </c>
      <c r="C297" s="106" t="s">
        <v>1406</v>
      </c>
      <c r="D297" s="15"/>
      <c r="E297" s="106" t="s">
        <v>171</v>
      </c>
      <c r="F297" s="106" t="s">
        <v>975</v>
      </c>
      <c r="G297" s="106" t="s">
        <v>1406</v>
      </c>
    </row>
    <row r="298" spans="1:7">
      <c r="A298" s="106" t="s">
        <v>172</v>
      </c>
      <c r="B298" s="106" t="s">
        <v>975</v>
      </c>
      <c r="C298" s="106" t="s">
        <v>1406</v>
      </c>
      <c r="D298" s="15"/>
      <c r="E298" s="106" t="s">
        <v>172</v>
      </c>
      <c r="F298" s="106" t="s">
        <v>975</v>
      </c>
      <c r="G298" s="106" t="s">
        <v>1406</v>
      </c>
    </row>
    <row r="299" spans="1:7">
      <c r="A299" s="106" t="s">
        <v>173</v>
      </c>
      <c r="B299" s="106" t="s">
        <v>975</v>
      </c>
      <c r="C299" s="106" t="s">
        <v>1406</v>
      </c>
      <c r="D299" s="15"/>
      <c r="E299" s="106" t="s">
        <v>173</v>
      </c>
      <c r="F299" s="106" t="s">
        <v>975</v>
      </c>
      <c r="G299" s="106" t="s">
        <v>1406</v>
      </c>
    </row>
    <row r="300" spans="1:7">
      <c r="A300" s="106" t="s">
        <v>174</v>
      </c>
      <c r="B300" s="106" t="s">
        <v>975</v>
      </c>
      <c r="C300" s="106" t="s">
        <v>1406</v>
      </c>
      <c r="D300" s="15"/>
      <c r="E300" s="106" t="s">
        <v>174</v>
      </c>
      <c r="F300" s="106" t="s">
        <v>975</v>
      </c>
      <c r="G300" s="106" t="s">
        <v>1406</v>
      </c>
    </row>
    <row r="301" spans="1:7">
      <c r="A301" s="106" t="s">
        <v>175</v>
      </c>
      <c r="B301" s="106" t="s">
        <v>975</v>
      </c>
      <c r="C301" s="106" t="s">
        <v>1406</v>
      </c>
      <c r="D301" s="15"/>
      <c r="E301" s="106" t="s">
        <v>175</v>
      </c>
      <c r="F301" s="106" t="s">
        <v>975</v>
      </c>
      <c r="G301" s="106" t="s">
        <v>1406</v>
      </c>
    </row>
    <row r="302" spans="1:7">
      <c r="A302" s="106" t="s">
        <v>176</v>
      </c>
      <c r="B302" s="106" t="s">
        <v>975</v>
      </c>
      <c r="C302" s="106" t="s">
        <v>1406</v>
      </c>
      <c r="D302" s="15"/>
      <c r="E302" s="106" t="s">
        <v>177</v>
      </c>
      <c r="F302" s="106" t="s">
        <v>975</v>
      </c>
      <c r="G302" s="106" t="s">
        <v>1406</v>
      </c>
    </row>
    <row r="303" spans="1:7">
      <c r="A303" s="106" t="s">
        <v>177</v>
      </c>
      <c r="B303" s="106" t="s">
        <v>975</v>
      </c>
      <c r="C303" s="106" t="s">
        <v>1406</v>
      </c>
      <c r="D303" s="15"/>
      <c r="E303" s="106" t="s">
        <v>178</v>
      </c>
      <c r="F303" s="106" t="s">
        <v>975</v>
      </c>
      <c r="G303" s="106" t="s">
        <v>1406</v>
      </c>
    </row>
    <row r="304" spans="1:7">
      <c r="A304" s="106" t="s">
        <v>178</v>
      </c>
      <c r="B304" s="106" t="s">
        <v>975</v>
      </c>
      <c r="C304" s="106" t="s">
        <v>1406</v>
      </c>
      <c r="D304" s="15"/>
      <c r="E304" s="106" t="s">
        <v>179</v>
      </c>
      <c r="F304" s="106" t="s">
        <v>975</v>
      </c>
      <c r="G304" s="106" t="s">
        <v>1406</v>
      </c>
    </row>
    <row r="305" spans="1:7">
      <c r="A305" s="106" t="s">
        <v>179</v>
      </c>
      <c r="B305" s="106" t="s">
        <v>975</v>
      </c>
      <c r="C305" s="106" t="s">
        <v>1406</v>
      </c>
      <c r="D305" s="15"/>
      <c r="E305" s="106" t="s">
        <v>180</v>
      </c>
      <c r="F305" s="106" t="s">
        <v>975</v>
      </c>
      <c r="G305" s="106" t="s">
        <v>1406</v>
      </c>
    </row>
    <row r="306" spans="1:7">
      <c r="A306" s="106" t="s">
        <v>180</v>
      </c>
      <c r="B306" s="106" t="s">
        <v>975</v>
      </c>
      <c r="C306" s="106" t="s">
        <v>1406</v>
      </c>
      <c r="D306" s="15"/>
      <c r="E306" s="106" t="s">
        <v>181</v>
      </c>
      <c r="F306" s="106" t="s">
        <v>975</v>
      </c>
      <c r="G306" s="106" t="s">
        <v>1406</v>
      </c>
    </row>
    <row r="307" spans="1:7">
      <c r="A307" s="106" t="s">
        <v>181</v>
      </c>
      <c r="B307" s="106" t="s">
        <v>975</v>
      </c>
      <c r="C307" s="106" t="s">
        <v>1406</v>
      </c>
      <c r="D307" s="15"/>
      <c r="E307" s="106" t="s">
        <v>182</v>
      </c>
      <c r="F307" s="106" t="s">
        <v>975</v>
      </c>
      <c r="G307" s="106" t="s">
        <v>1406</v>
      </c>
    </row>
    <row r="308" spans="1:7">
      <c r="A308" s="106" t="s">
        <v>182</v>
      </c>
      <c r="B308" s="106" t="s">
        <v>975</v>
      </c>
      <c r="C308" s="106" t="s">
        <v>1406</v>
      </c>
      <c r="D308" s="15"/>
      <c r="E308" s="106" t="s">
        <v>183</v>
      </c>
      <c r="F308" s="106" t="s">
        <v>975</v>
      </c>
      <c r="G308" s="106" t="s">
        <v>1406</v>
      </c>
    </row>
    <row r="309" spans="1:7">
      <c r="A309" s="106" t="s">
        <v>183</v>
      </c>
      <c r="B309" s="106" t="s">
        <v>975</v>
      </c>
      <c r="C309" s="106" t="s">
        <v>1406</v>
      </c>
      <c r="D309" s="15"/>
      <c r="E309" s="106" t="s">
        <v>184</v>
      </c>
      <c r="F309" s="106" t="s">
        <v>975</v>
      </c>
      <c r="G309" s="106" t="s">
        <v>1406</v>
      </c>
    </row>
    <row r="310" spans="1:7">
      <c r="A310" s="106" t="s">
        <v>184</v>
      </c>
      <c r="B310" s="106" t="s">
        <v>975</v>
      </c>
      <c r="C310" s="106" t="s">
        <v>1406</v>
      </c>
      <c r="D310" s="15"/>
      <c r="E310" s="106"/>
      <c r="F310" s="106"/>
      <c r="G310" s="106"/>
    </row>
    <row r="311" spans="1:7">
      <c r="A311" s="106" t="s">
        <v>185</v>
      </c>
      <c r="B311" s="106" t="s">
        <v>975</v>
      </c>
      <c r="C311" s="106" t="s">
        <v>1406</v>
      </c>
      <c r="D311" s="15"/>
      <c r="E311" s="106"/>
      <c r="F311" s="106"/>
      <c r="G311" s="106"/>
    </row>
    <row r="312" spans="1:7">
      <c r="A312" s="106" t="s">
        <v>186</v>
      </c>
      <c r="B312" s="106" t="s">
        <v>975</v>
      </c>
      <c r="C312" s="106" t="s">
        <v>1406</v>
      </c>
      <c r="D312" s="15"/>
      <c r="E312" s="106"/>
      <c r="F312" s="106"/>
      <c r="G312" s="106"/>
    </row>
    <row r="313" spans="1:7">
      <c r="A313" s="106" t="s">
        <v>187</v>
      </c>
      <c r="B313" s="106" t="s">
        <v>975</v>
      </c>
      <c r="C313" s="106" t="s">
        <v>1406</v>
      </c>
      <c r="D313" s="15"/>
      <c r="E313" s="106"/>
      <c r="F313" s="106"/>
      <c r="G313" s="106"/>
    </row>
    <row r="314" spans="1:7">
      <c r="A314" s="106" t="s">
        <v>188</v>
      </c>
      <c r="B314" s="106" t="s">
        <v>975</v>
      </c>
      <c r="C314" s="106" t="s">
        <v>1406</v>
      </c>
      <c r="D314" s="15"/>
      <c r="E314" s="106"/>
      <c r="F314" s="106"/>
      <c r="G314" s="106"/>
    </row>
    <row r="315" spans="1:7">
      <c r="A315" s="106" t="s">
        <v>189</v>
      </c>
      <c r="B315" s="106" t="s">
        <v>975</v>
      </c>
      <c r="C315" s="106" t="s">
        <v>1406</v>
      </c>
      <c r="D315" s="15"/>
      <c r="E315" s="106"/>
      <c r="F315" s="106"/>
      <c r="G315" s="106"/>
    </row>
    <row r="316" spans="1:7">
      <c r="A316" s="106" t="s">
        <v>190</v>
      </c>
      <c r="B316" s="106" t="s">
        <v>975</v>
      </c>
      <c r="C316" s="106" t="s">
        <v>1406</v>
      </c>
      <c r="D316" s="15"/>
      <c r="E316" s="106"/>
      <c r="F316" s="106"/>
      <c r="G316" s="106"/>
    </row>
    <row r="317" spans="1:7">
      <c r="A317" s="106" t="s">
        <v>191</v>
      </c>
      <c r="B317" s="106" t="s">
        <v>975</v>
      </c>
      <c r="C317" s="106" t="s">
        <v>1406</v>
      </c>
      <c r="D317" s="15"/>
      <c r="E317" s="106"/>
      <c r="F317" s="106"/>
      <c r="G317" s="106"/>
    </row>
    <row r="318" spans="1:7">
      <c r="A318" s="106" t="s">
        <v>192</v>
      </c>
      <c r="B318" s="106" t="s">
        <v>975</v>
      </c>
      <c r="C318" s="106" t="s">
        <v>1406</v>
      </c>
      <c r="D318" s="15"/>
      <c r="E318" s="106"/>
      <c r="F318" s="106"/>
      <c r="G318" s="106"/>
    </row>
    <row r="319" spans="1:7">
      <c r="A319" s="106" t="s">
        <v>193</v>
      </c>
      <c r="B319" s="106" t="s">
        <v>975</v>
      </c>
      <c r="C319" s="106" t="s">
        <v>1406</v>
      </c>
      <c r="D319" s="15"/>
      <c r="E319" s="106"/>
      <c r="F319" s="106"/>
      <c r="G319" s="106"/>
    </row>
    <row r="320" spans="1:7">
      <c r="A320" s="106" t="s">
        <v>194</v>
      </c>
      <c r="B320" s="106" t="s">
        <v>975</v>
      </c>
      <c r="C320" s="106" t="s">
        <v>1406</v>
      </c>
      <c r="D320" s="15"/>
      <c r="E320" s="106"/>
      <c r="F320" s="106"/>
      <c r="G320" s="106"/>
    </row>
    <row r="321" spans="1:7">
      <c r="A321" s="106" t="s">
        <v>195</v>
      </c>
      <c r="B321" s="106" t="s">
        <v>975</v>
      </c>
      <c r="C321" s="106" t="s">
        <v>1406</v>
      </c>
      <c r="D321" s="15"/>
      <c r="E321" s="106"/>
      <c r="F321" s="106"/>
      <c r="G321" s="106"/>
    </row>
    <row r="322" spans="1:7">
      <c r="A322" s="106" t="s">
        <v>196</v>
      </c>
      <c r="B322" s="106" t="s">
        <v>975</v>
      </c>
      <c r="C322" s="106" t="s">
        <v>1406</v>
      </c>
      <c r="D322" s="15"/>
      <c r="E322" s="106"/>
      <c r="F322" s="106"/>
      <c r="G322" s="106"/>
    </row>
    <row r="323" spans="1:7">
      <c r="A323" s="106" t="s">
        <v>197</v>
      </c>
      <c r="B323" s="106" t="s">
        <v>975</v>
      </c>
      <c r="C323" s="106" t="s">
        <v>1406</v>
      </c>
      <c r="D323" s="15"/>
      <c r="E323" s="106"/>
      <c r="F323" s="106"/>
      <c r="G323" s="106"/>
    </row>
    <row r="324" spans="1:7">
      <c r="A324" s="106" t="s">
        <v>198</v>
      </c>
      <c r="B324" s="106" t="s">
        <v>975</v>
      </c>
      <c r="C324" s="106" t="s">
        <v>1406</v>
      </c>
      <c r="D324" s="15"/>
      <c r="E324" s="106"/>
      <c r="F324" s="106"/>
      <c r="G324" s="106"/>
    </row>
    <row r="325" spans="1:7">
      <c r="A325" s="106" t="s">
        <v>199</v>
      </c>
      <c r="B325" s="106" t="s">
        <v>975</v>
      </c>
      <c r="C325" s="106" t="s">
        <v>1406</v>
      </c>
      <c r="D325" s="15"/>
      <c r="E325" s="106"/>
      <c r="F325" s="106"/>
      <c r="G325" s="106"/>
    </row>
    <row r="326" spans="1:7">
      <c r="A326" s="106" t="s">
        <v>200</v>
      </c>
      <c r="B326" s="106" t="s">
        <v>975</v>
      </c>
      <c r="C326" s="106" t="s">
        <v>1406</v>
      </c>
      <c r="D326" s="15"/>
      <c r="E326" s="106"/>
      <c r="F326" s="106"/>
      <c r="G326" s="106"/>
    </row>
    <row r="327" spans="1:7">
      <c r="A327" s="106" t="s">
        <v>201</v>
      </c>
      <c r="B327" s="106" t="s">
        <v>975</v>
      </c>
      <c r="C327" s="106" t="s">
        <v>1406</v>
      </c>
      <c r="D327" s="15"/>
      <c r="E327" s="106"/>
      <c r="F327" s="106"/>
      <c r="G327" s="106"/>
    </row>
    <row r="328" spans="1:7">
      <c r="A328" s="106" t="s">
        <v>202</v>
      </c>
      <c r="B328" s="106" t="s">
        <v>975</v>
      </c>
      <c r="C328" s="106" t="s">
        <v>1406</v>
      </c>
      <c r="D328" s="15"/>
      <c r="E328" s="106"/>
      <c r="F328" s="106"/>
      <c r="G328" s="106"/>
    </row>
    <row r="329" spans="1:7">
      <c r="A329" s="106" t="s">
        <v>203</v>
      </c>
      <c r="B329" s="106" t="s">
        <v>975</v>
      </c>
      <c r="C329" s="106" t="s">
        <v>1406</v>
      </c>
      <c r="D329" s="15"/>
      <c r="E329" s="106"/>
      <c r="F329" s="106"/>
      <c r="G329" s="106"/>
    </row>
    <row r="330" spans="1:7">
      <c r="A330" s="106" t="s">
        <v>204</v>
      </c>
      <c r="B330" s="106" t="s">
        <v>975</v>
      </c>
      <c r="C330" s="106" t="s">
        <v>1406</v>
      </c>
      <c r="D330" s="15"/>
      <c r="E330" s="106"/>
      <c r="F330" s="106"/>
      <c r="G330" s="106"/>
    </row>
    <row r="331" spans="1:7">
      <c r="A331" s="106" t="s">
        <v>205</v>
      </c>
      <c r="B331" s="106" t="s">
        <v>975</v>
      </c>
      <c r="C331" s="106" t="s">
        <v>1406</v>
      </c>
      <c r="D331" s="15"/>
      <c r="E331" s="106"/>
      <c r="F331" s="106"/>
      <c r="G331" s="106"/>
    </row>
    <row r="332" spans="1:7">
      <c r="A332" s="106" t="s">
        <v>206</v>
      </c>
      <c r="B332" s="106" t="s">
        <v>975</v>
      </c>
      <c r="C332" s="106" t="s">
        <v>1406</v>
      </c>
      <c r="D332" s="15"/>
      <c r="E332" s="106"/>
      <c r="F332" s="106"/>
      <c r="G332" s="106"/>
    </row>
    <row r="333" spans="1:7">
      <c r="A333" s="106" t="s">
        <v>207</v>
      </c>
      <c r="B333" s="106" t="s">
        <v>975</v>
      </c>
      <c r="C333" s="106" t="s">
        <v>1406</v>
      </c>
      <c r="D333" s="15"/>
      <c r="E333" s="106"/>
      <c r="F333" s="106"/>
      <c r="G333" s="106"/>
    </row>
    <row r="334" spans="1:7">
      <c r="A334" s="106" t="s">
        <v>208</v>
      </c>
      <c r="B334" s="106" t="s">
        <v>975</v>
      </c>
      <c r="C334" s="106" t="s">
        <v>1406</v>
      </c>
      <c r="D334" s="15"/>
      <c r="E334" s="106"/>
      <c r="F334" s="106"/>
      <c r="G334" s="106"/>
    </row>
    <row r="335" spans="1:7">
      <c r="A335" s="106" t="s">
        <v>209</v>
      </c>
      <c r="B335" s="106" t="s">
        <v>975</v>
      </c>
      <c r="C335" s="106" t="s">
        <v>1406</v>
      </c>
      <c r="D335" s="15"/>
      <c r="E335" s="106"/>
      <c r="F335" s="106"/>
      <c r="G335" s="106"/>
    </row>
    <row r="336" spans="1:7">
      <c r="A336" s="106" t="s">
        <v>210</v>
      </c>
      <c r="B336" s="106" t="s">
        <v>975</v>
      </c>
      <c r="C336" s="106" t="s">
        <v>1406</v>
      </c>
      <c r="D336" s="15"/>
      <c r="E336" s="106"/>
      <c r="F336" s="106"/>
      <c r="G336" s="106"/>
    </row>
    <row r="337" spans="1:7">
      <c r="A337" s="106" t="s">
        <v>211</v>
      </c>
      <c r="B337" s="106" t="s">
        <v>975</v>
      </c>
      <c r="C337" s="106" t="s">
        <v>1406</v>
      </c>
      <c r="D337" s="15"/>
      <c r="E337" s="106"/>
      <c r="F337" s="106"/>
      <c r="G337" s="106"/>
    </row>
    <row r="338" spans="1:7">
      <c r="A338" s="14" t="s">
        <v>212</v>
      </c>
      <c r="B338" s="14" t="s">
        <v>1208</v>
      </c>
      <c r="C338" s="14" t="s">
        <v>1406</v>
      </c>
      <c r="D338" s="15"/>
      <c r="E338" s="14" t="s">
        <v>212</v>
      </c>
      <c r="F338" s="14" t="s">
        <v>1208</v>
      </c>
      <c r="G338" s="14" t="s">
        <v>1406</v>
      </c>
    </row>
    <row r="339" spans="1:7">
      <c r="A339" s="14" t="s">
        <v>213</v>
      </c>
      <c r="B339" s="14" t="s">
        <v>1208</v>
      </c>
      <c r="C339" s="14" t="s">
        <v>1406</v>
      </c>
      <c r="D339" s="15"/>
      <c r="E339" s="14" t="s">
        <v>213</v>
      </c>
      <c r="F339" s="14" t="s">
        <v>1208</v>
      </c>
      <c r="G339" s="14" t="s">
        <v>1406</v>
      </c>
    </row>
    <row r="340" spans="1:7">
      <c r="A340" s="14" t="s">
        <v>214</v>
      </c>
      <c r="B340" s="14" t="s">
        <v>1208</v>
      </c>
      <c r="C340" s="14" t="s">
        <v>1406</v>
      </c>
      <c r="D340" s="15"/>
      <c r="E340" s="14" t="s">
        <v>214</v>
      </c>
      <c r="F340" s="14" t="s">
        <v>1208</v>
      </c>
      <c r="G340" s="14" t="s">
        <v>1406</v>
      </c>
    </row>
    <row r="341" spans="1:7">
      <c r="A341" s="14" t="s">
        <v>215</v>
      </c>
      <c r="B341" s="14" t="s">
        <v>1208</v>
      </c>
      <c r="C341" s="14" t="s">
        <v>1406</v>
      </c>
      <c r="D341" s="15"/>
      <c r="E341" s="14" t="s">
        <v>215</v>
      </c>
      <c r="F341" s="14" t="s">
        <v>1208</v>
      </c>
      <c r="G341" s="14" t="s">
        <v>1406</v>
      </c>
    </row>
    <row r="342" spans="1:7">
      <c r="A342" s="14" t="s">
        <v>216</v>
      </c>
      <c r="B342" s="14" t="s">
        <v>1208</v>
      </c>
      <c r="C342" s="14" t="s">
        <v>1406</v>
      </c>
      <c r="D342" s="15"/>
      <c r="E342" s="14" t="s">
        <v>216</v>
      </c>
      <c r="F342" s="14" t="s">
        <v>1208</v>
      </c>
      <c r="G342" s="14" t="s">
        <v>1406</v>
      </c>
    </row>
    <row r="343" spans="1:7">
      <c r="A343" s="14" t="s">
        <v>217</v>
      </c>
      <c r="B343" s="14" t="s">
        <v>1208</v>
      </c>
      <c r="C343" s="14" t="s">
        <v>1406</v>
      </c>
      <c r="D343" s="15"/>
      <c r="E343" s="14" t="s">
        <v>217</v>
      </c>
      <c r="F343" s="14" t="s">
        <v>1208</v>
      </c>
      <c r="G343" s="14" t="s">
        <v>1406</v>
      </c>
    </row>
    <row r="344" spans="1:7">
      <c r="A344" s="14" t="s">
        <v>218</v>
      </c>
      <c r="B344" s="14" t="s">
        <v>1208</v>
      </c>
      <c r="C344" s="14" t="s">
        <v>1406</v>
      </c>
      <c r="D344" s="15"/>
      <c r="E344" s="14" t="s">
        <v>218</v>
      </c>
      <c r="F344" s="14" t="s">
        <v>1208</v>
      </c>
      <c r="G344" s="14" t="s">
        <v>1406</v>
      </c>
    </row>
    <row r="345" spans="1:7">
      <c r="A345" s="14" t="s">
        <v>219</v>
      </c>
      <c r="B345" s="14" t="s">
        <v>1208</v>
      </c>
      <c r="C345" s="14" t="s">
        <v>1406</v>
      </c>
      <c r="D345" s="15"/>
      <c r="E345" s="14" t="s">
        <v>219</v>
      </c>
      <c r="F345" s="14" t="s">
        <v>1208</v>
      </c>
      <c r="G345" s="14" t="s">
        <v>1406</v>
      </c>
    </row>
    <row r="346" spans="1:7">
      <c r="A346" s="14" t="s">
        <v>220</v>
      </c>
      <c r="B346" s="14" t="s">
        <v>1208</v>
      </c>
      <c r="C346" s="14" t="s">
        <v>1406</v>
      </c>
      <c r="D346" s="15"/>
      <c r="E346" s="14" t="s">
        <v>220</v>
      </c>
      <c r="F346" s="14" t="s">
        <v>1208</v>
      </c>
      <c r="G346" s="14" t="s">
        <v>1406</v>
      </c>
    </row>
    <row r="347" spans="1:7">
      <c r="A347" s="14" t="s">
        <v>221</v>
      </c>
      <c r="B347" s="14" t="s">
        <v>1208</v>
      </c>
      <c r="C347" s="14" t="s">
        <v>1406</v>
      </c>
      <c r="D347" s="15"/>
    </row>
    <row r="348" spans="1:7">
      <c r="A348" s="14" t="s">
        <v>222</v>
      </c>
      <c r="B348" s="14" t="s">
        <v>1208</v>
      </c>
      <c r="C348" s="14" t="s">
        <v>1406</v>
      </c>
      <c r="D348" s="15"/>
      <c r="E348" s="14" t="s">
        <v>222</v>
      </c>
      <c r="F348" s="14" t="s">
        <v>1208</v>
      </c>
      <c r="G348" s="14" t="s">
        <v>1406</v>
      </c>
    </row>
    <row r="349" spans="1:7">
      <c r="A349" s="14" t="s">
        <v>223</v>
      </c>
      <c r="B349" s="14" t="s">
        <v>1208</v>
      </c>
      <c r="C349" s="14" t="s">
        <v>1406</v>
      </c>
      <c r="D349" s="15"/>
      <c r="E349" s="14" t="s">
        <v>223</v>
      </c>
      <c r="F349" s="14" t="s">
        <v>1208</v>
      </c>
      <c r="G349" s="14" t="s">
        <v>1406</v>
      </c>
    </row>
    <row r="350" spans="1:7">
      <c r="A350" s="14" t="s">
        <v>224</v>
      </c>
      <c r="B350" s="14" t="s">
        <v>1208</v>
      </c>
      <c r="C350" s="14" t="s">
        <v>1406</v>
      </c>
      <c r="D350" s="15"/>
      <c r="E350" s="14" t="s">
        <v>224</v>
      </c>
      <c r="F350" s="14" t="s">
        <v>1208</v>
      </c>
      <c r="G350" s="14" t="s">
        <v>1406</v>
      </c>
    </row>
    <row r="351" spans="1:7">
      <c r="A351" s="14" t="s">
        <v>225</v>
      </c>
      <c r="B351" s="14" t="s">
        <v>1208</v>
      </c>
      <c r="C351" s="14" t="s">
        <v>1406</v>
      </c>
      <c r="D351" s="15"/>
    </row>
    <row r="352" spans="1:7">
      <c r="A352" s="14" t="s">
        <v>226</v>
      </c>
      <c r="B352" s="14" t="s">
        <v>1208</v>
      </c>
      <c r="C352" s="14" t="s">
        <v>1406</v>
      </c>
      <c r="D352" s="15"/>
    </row>
    <row r="353" spans="1:7">
      <c r="A353" s="14" t="s">
        <v>227</v>
      </c>
      <c r="B353" s="14" t="s">
        <v>1208</v>
      </c>
      <c r="C353" s="14" t="s">
        <v>1406</v>
      </c>
      <c r="D353" s="15"/>
    </row>
    <row r="354" spans="1:7">
      <c r="A354" s="14" t="s">
        <v>228</v>
      </c>
      <c r="B354" s="14" t="s">
        <v>1208</v>
      </c>
      <c r="C354" s="14" t="s">
        <v>1406</v>
      </c>
      <c r="D354" s="15"/>
    </row>
    <row r="355" spans="1:7">
      <c r="A355" s="14" t="s">
        <v>229</v>
      </c>
      <c r="B355" s="14" t="s">
        <v>1208</v>
      </c>
      <c r="C355" s="14" t="s">
        <v>1406</v>
      </c>
      <c r="D355" s="15"/>
    </row>
    <row r="356" spans="1:7">
      <c r="A356" s="14" t="s">
        <v>230</v>
      </c>
      <c r="B356" s="14" t="s">
        <v>1208</v>
      </c>
      <c r="C356" s="14" t="s">
        <v>1406</v>
      </c>
      <c r="D356" s="15"/>
    </row>
    <row r="357" spans="1:7">
      <c r="A357" s="14" t="s">
        <v>231</v>
      </c>
      <c r="B357" s="14" t="s">
        <v>1208</v>
      </c>
      <c r="C357" s="14" t="s">
        <v>1406</v>
      </c>
      <c r="D357" s="15"/>
    </row>
    <row r="358" spans="1:7">
      <c r="A358" s="14" t="s">
        <v>232</v>
      </c>
      <c r="B358" s="14" t="s">
        <v>1208</v>
      </c>
      <c r="C358" s="14" t="s">
        <v>1406</v>
      </c>
      <c r="D358" s="15"/>
    </row>
    <row r="359" spans="1:7">
      <c r="A359" s="14" t="s">
        <v>233</v>
      </c>
      <c r="B359" s="14" t="s">
        <v>1208</v>
      </c>
      <c r="C359" s="14" t="s">
        <v>1406</v>
      </c>
      <c r="D359" s="15"/>
      <c r="E359" s="14" t="s">
        <v>233</v>
      </c>
      <c r="F359" s="14" t="s">
        <v>1208</v>
      </c>
      <c r="G359" s="14" t="s">
        <v>1406</v>
      </c>
    </row>
    <row r="360" spans="1:7">
      <c r="A360" s="14" t="s">
        <v>234</v>
      </c>
      <c r="B360" s="14" t="s">
        <v>1208</v>
      </c>
      <c r="C360" s="14" t="s">
        <v>1406</v>
      </c>
      <c r="D360" s="15"/>
      <c r="E360" s="14" t="s">
        <v>234</v>
      </c>
      <c r="F360" s="14" t="s">
        <v>1208</v>
      </c>
      <c r="G360" s="14" t="s">
        <v>1406</v>
      </c>
    </row>
    <row r="361" spans="1:7">
      <c r="A361" s="14" t="s">
        <v>235</v>
      </c>
      <c r="B361" s="14" t="s">
        <v>1208</v>
      </c>
      <c r="C361" s="14" t="s">
        <v>1406</v>
      </c>
      <c r="D361" s="15"/>
      <c r="E361" s="14" t="s">
        <v>235</v>
      </c>
      <c r="F361" s="14" t="s">
        <v>1208</v>
      </c>
      <c r="G361" s="14" t="s">
        <v>1406</v>
      </c>
    </row>
    <row r="362" spans="1:7">
      <c r="A362" s="14" t="s">
        <v>236</v>
      </c>
      <c r="B362" s="14" t="s">
        <v>1208</v>
      </c>
      <c r="C362" s="14" t="s">
        <v>1406</v>
      </c>
      <c r="D362" s="15"/>
      <c r="E362" s="14" t="s">
        <v>236</v>
      </c>
      <c r="F362" s="14" t="s">
        <v>1208</v>
      </c>
      <c r="G362" s="14" t="s">
        <v>1406</v>
      </c>
    </row>
    <row r="363" spans="1:7">
      <c r="A363" s="14" t="s">
        <v>237</v>
      </c>
      <c r="B363" s="14" t="s">
        <v>1208</v>
      </c>
      <c r="C363" s="14" t="s">
        <v>1406</v>
      </c>
      <c r="D363" s="15"/>
      <c r="E363" s="14" t="s">
        <v>237</v>
      </c>
      <c r="F363" s="14" t="s">
        <v>1208</v>
      </c>
      <c r="G363" s="14" t="s">
        <v>1406</v>
      </c>
    </row>
    <row r="364" spans="1:7">
      <c r="A364" s="14" t="s">
        <v>238</v>
      </c>
      <c r="B364" s="14" t="s">
        <v>1208</v>
      </c>
      <c r="C364" s="14" t="s">
        <v>1406</v>
      </c>
      <c r="D364" s="15"/>
      <c r="E364" s="14" t="s">
        <v>238</v>
      </c>
      <c r="F364" s="14" t="s">
        <v>1208</v>
      </c>
      <c r="G364" s="14" t="s">
        <v>1406</v>
      </c>
    </row>
    <row r="365" spans="1:7">
      <c r="A365" s="14" t="s">
        <v>239</v>
      </c>
      <c r="B365" s="14" t="s">
        <v>1208</v>
      </c>
      <c r="C365" s="14" t="s">
        <v>1406</v>
      </c>
      <c r="D365" s="15"/>
      <c r="E365" s="14" t="s">
        <v>239</v>
      </c>
      <c r="F365" s="14" t="s">
        <v>1208</v>
      </c>
      <c r="G365" s="14" t="s">
        <v>1406</v>
      </c>
    </row>
    <row r="366" spans="1:7">
      <c r="A366" s="14" t="s">
        <v>240</v>
      </c>
      <c r="B366" s="14" t="s">
        <v>1208</v>
      </c>
      <c r="C366" s="14" t="s">
        <v>1406</v>
      </c>
      <c r="D366" s="15"/>
      <c r="E366" s="14" t="s">
        <v>240</v>
      </c>
      <c r="F366" s="14" t="s">
        <v>1208</v>
      </c>
      <c r="G366" s="14" t="s">
        <v>1406</v>
      </c>
    </row>
    <row r="367" spans="1:7">
      <c r="A367" s="14" t="s">
        <v>241</v>
      </c>
      <c r="B367" s="14" t="s">
        <v>1208</v>
      </c>
      <c r="C367" s="14" t="s">
        <v>1406</v>
      </c>
      <c r="D367" s="15"/>
      <c r="E367" s="14" t="s">
        <v>241</v>
      </c>
      <c r="F367" s="14" t="s">
        <v>1208</v>
      </c>
      <c r="G367" s="14" t="s">
        <v>1406</v>
      </c>
    </row>
    <row r="368" spans="1:7">
      <c r="A368" s="14" t="s">
        <v>242</v>
      </c>
      <c r="B368" s="14" t="s">
        <v>1208</v>
      </c>
      <c r="C368" s="14" t="s">
        <v>1406</v>
      </c>
      <c r="D368" s="15"/>
      <c r="E368" s="14" t="s">
        <v>242</v>
      </c>
      <c r="F368" s="14" t="s">
        <v>1208</v>
      </c>
      <c r="G368" s="14" t="s">
        <v>1406</v>
      </c>
    </row>
    <row r="369" spans="1:7">
      <c r="A369" s="14" t="s">
        <v>243</v>
      </c>
      <c r="B369" s="14" t="s">
        <v>1208</v>
      </c>
      <c r="C369" s="14" t="s">
        <v>1406</v>
      </c>
      <c r="D369" s="15"/>
      <c r="E369" s="14" t="s">
        <v>243</v>
      </c>
      <c r="F369" s="14" t="s">
        <v>1208</v>
      </c>
      <c r="G369" s="14" t="s">
        <v>1406</v>
      </c>
    </row>
    <row r="370" spans="1:7">
      <c r="A370" s="14" t="s">
        <v>244</v>
      </c>
      <c r="B370" s="14" t="s">
        <v>1208</v>
      </c>
      <c r="C370" s="14" t="s">
        <v>1406</v>
      </c>
      <c r="D370" s="15"/>
      <c r="E370" s="14" t="s">
        <v>244</v>
      </c>
      <c r="F370" s="14" t="s">
        <v>1208</v>
      </c>
      <c r="G370" s="14" t="s">
        <v>1406</v>
      </c>
    </row>
    <row r="371" spans="1:7">
      <c r="A371" s="14" t="s">
        <v>245</v>
      </c>
      <c r="B371" s="14" t="s">
        <v>1208</v>
      </c>
      <c r="C371" s="14" t="s">
        <v>1406</v>
      </c>
      <c r="D371" s="15"/>
      <c r="E371" s="14" t="s">
        <v>245</v>
      </c>
      <c r="F371" s="14" t="s">
        <v>1208</v>
      </c>
      <c r="G371" s="14" t="s">
        <v>1406</v>
      </c>
    </row>
    <row r="372" spans="1:7">
      <c r="A372" s="14" t="s">
        <v>246</v>
      </c>
      <c r="B372" s="14" t="s">
        <v>1208</v>
      </c>
      <c r="C372" s="14" t="s">
        <v>1406</v>
      </c>
      <c r="D372" s="15"/>
      <c r="E372" s="14" t="s">
        <v>246</v>
      </c>
      <c r="F372" s="14" t="s">
        <v>1208</v>
      </c>
      <c r="G372" s="14" t="s">
        <v>1406</v>
      </c>
    </row>
    <row r="373" spans="1:7">
      <c r="A373" s="14" t="s">
        <v>247</v>
      </c>
      <c r="B373" s="14" t="s">
        <v>1208</v>
      </c>
      <c r="C373" s="14" t="s">
        <v>1406</v>
      </c>
      <c r="D373" s="15"/>
      <c r="E373" s="14" t="s">
        <v>247</v>
      </c>
      <c r="F373" s="14" t="s">
        <v>1208</v>
      </c>
      <c r="G373" s="14" t="s">
        <v>1406</v>
      </c>
    </row>
    <row r="374" spans="1:7">
      <c r="A374" s="14" t="s">
        <v>248</v>
      </c>
      <c r="B374" s="14" t="s">
        <v>1208</v>
      </c>
      <c r="C374" s="14" t="s">
        <v>1406</v>
      </c>
      <c r="D374" s="15"/>
      <c r="E374" s="14" t="s">
        <v>248</v>
      </c>
      <c r="F374" s="14" t="s">
        <v>1208</v>
      </c>
      <c r="G374" s="14" t="s">
        <v>1406</v>
      </c>
    </row>
    <row r="375" spans="1:7">
      <c r="A375" s="14" t="s">
        <v>249</v>
      </c>
      <c r="B375" s="14" t="s">
        <v>1208</v>
      </c>
      <c r="C375" s="14" t="s">
        <v>1406</v>
      </c>
      <c r="D375" s="15"/>
      <c r="E375" s="14" t="s">
        <v>249</v>
      </c>
      <c r="F375" s="14" t="s">
        <v>1208</v>
      </c>
      <c r="G375" s="14" t="s">
        <v>1406</v>
      </c>
    </row>
    <row r="376" spans="1:7">
      <c r="A376" s="14" t="s">
        <v>250</v>
      </c>
      <c r="B376" s="14" t="s">
        <v>1208</v>
      </c>
      <c r="C376" s="14" t="s">
        <v>1406</v>
      </c>
      <c r="D376" s="15"/>
      <c r="E376" s="14" t="s">
        <v>250</v>
      </c>
      <c r="F376" s="14" t="s">
        <v>1208</v>
      </c>
      <c r="G376" s="14" t="s">
        <v>1406</v>
      </c>
    </row>
    <row r="377" spans="1:7">
      <c r="A377" s="14" t="s">
        <v>251</v>
      </c>
      <c r="B377" s="14" t="s">
        <v>1208</v>
      </c>
      <c r="C377" s="14" t="s">
        <v>1406</v>
      </c>
      <c r="D377" s="15"/>
      <c r="E377" s="14" t="s">
        <v>251</v>
      </c>
      <c r="F377" s="14" t="s">
        <v>1208</v>
      </c>
      <c r="G377" s="14" t="s">
        <v>1406</v>
      </c>
    </row>
    <row r="378" spans="1:7">
      <c r="A378" s="14" t="s">
        <v>252</v>
      </c>
      <c r="B378" s="14" t="s">
        <v>1208</v>
      </c>
      <c r="C378" s="14" t="s">
        <v>1406</v>
      </c>
      <c r="D378" s="15"/>
    </row>
    <row r="379" spans="1:7">
      <c r="A379" s="14" t="s">
        <v>253</v>
      </c>
      <c r="B379" s="14" t="s">
        <v>1208</v>
      </c>
      <c r="C379" s="14" t="s">
        <v>1406</v>
      </c>
      <c r="D379" s="15"/>
    </row>
    <row r="380" spans="1:7">
      <c r="A380" s="14" t="s">
        <v>254</v>
      </c>
      <c r="B380" s="14" t="s">
        <v>1208</v>
      </c>
      <c r="C380" s="14" t="s">
        <v>1406</v>
      </c>
      <c r="D380" s="15"/>
    </row>
    <row r="381" spans="1:7">
      <c r="A381" s="14" t="s">
        <v>255</v>
      </c>
      <c r="B381" s="14" t="s">
        <v>1208</v>
      </c>
      <c r="C381" s="14" t="s">
        <v>1406</v>
      </c>
      <c r="D381" s="15"/>
    </row>
    <row r="382" spans="1:7">
      <c r="A382" s="14" t="s">
        <v>256</v>
      </c>
      <c r="B382" s="14" t="s">
        <v>1208</v>
      </c>
      <c r="C382" s="14" t="s">
        <v>1406</v>
      </c>
      <c r="D382" s="15"/>
    </row>
    <row r="383" spans="1:7">
      <c r="A383" s="14" t="s">
        <v>257</v>
      </c>
      <c r="B383" s="14" t="s">
        <v>1208</v>
      </c>
      <c r="C383" s="14" t="s">
        <v>1406</v>
      </c>
      <c r="D383" s="15"/>
    </row>
    <row r="384" spans="1:7">
      <c r="A384" s="14" t="s">
        <v>258</v>
      </c>
      <c r="B384" s="14" t="s">
        <v>1208</v>
      </c>
      <c r="C384" s="14" t="s">
        <v>1406</v>
      </c>
      <c r="D384" s="15"/>
    </row>
    <row r="385" spans="1:7">
      <c r="A385" s="14" t="s">
        <v>259</v>
      </c>
      <c r="B385" s="14" t="s">
        <v>1208</v>
      </c>
      <c r="C385" s="14" t="s">
        <v>1406</v>
      </c>
      <c r="D385" s="15"/>
    </row>
    <row r="386" spans="1:7">
      <c r="A386" s="14" t="s">
        <v>260</v>
      </c>
      <c r="B386" s="14" t="s">
        <v>1208</v>
      </c>
      <c r="C386" s="14" t="s">
        <v>1406</v>
      </c>
      <c r="D386" s="15"/>
      <c r="E386" s="14" t="s">
        <v>260</v>
      </c>
      <c r="F386" s="14" t="s">
        <v>1208</v>
      </c>
      <c r="G386" s="14" t="s">
        <v>1406</v>
      </c>
    </row>
    <row r="387" spans="1:7">
      <c r="A387" s="14" t="s">
        <v>261</v>
      </c>
      <c r="B387" s="14" t="s">
        <v>1208</v>
      </c>
      <c r="C387" s="14" t="s">
        <v>1406</v>
      </c>
      <c r="D387" s="15"/>
    </row>
    <row r="388" spans="1:7">
      <c r="A388" s="14" t="s">
        <v>262</v>
      </c>
      <c r="B388" s="14" t="s">
        <v>1208</v>
      </c>
      <c r="C388" s="14" t="s">
        <v>1406</v>
      </c>
      <c r="D388" s="15"/>
    </row>
    <row r="389" spans="1:7">
      <c r="A389" s="14" t="s">
        <v>263</v>
      </c>
      <c r="B389" s="14" t="s">
        <v>1208</v>
      </c>
      <c r="C389" s="14" t="s">
        <v>1406</v>
      </c>
      <c r="D389" s="15"/>
      <c r="E389" s="14" t="s">
        <v>263</v>
      </c>
      <c r="F389" s="14" t="s">
        <v>1208</v>
      </c>
      <c r="G389" s="14" t="s">
        <v>1406</v>
      </c>
    </row>
    <row r="390" spans="1:7">
      <c r="A390" s="14" t="s">
        <v>264</v>
      </c>
      <c r="B390" s="14" t="s">
        <v>1208</v>
      </c>
      <c r="C390" s="14" t="s">
        <v>1406</v>
      </c>
      <c r="D390" s="15"/>
      <c r="E390" s="14" t="s">
        <v>264</v>
      </c>
      <c r="F390" s="14" t="s">
        <v>1208</v>
      </c>
      <c r="G390" s="14" t="s">
        <v>1406</v>
      </c>
    </row>
    <row r="391" spans="1:7">
      <c r="A391" s="14" t="s">
        <v>265</v>
      </c>
      <c r="B391" s="14" t="s">
        <v>1208</v>
      </c>
      <c r="C391" s="14" t="s">
        <v>1406</v>
      </c>
      <c r="D391" s="15"/>
    </row>
    <row r="392" spans="1:7">
      <c r="A392" s="14" t="s">
        <v>266</v>
      </c>
      <c r="B392" s="14" t="s">
        <v>1208</v>
      </c>
      <c r="C392" s="14" t="s">
        <v>1406</v>
      </c>
      <c r="D392" s="15"/>
    </row>
    <row r="393" spans="1:7">
      <c r="A393" s="14"/>
      <c r="D393" s="15"/>
      <c r="E393" s="14" t="s">
        <v>267</v>
      </c>
      <c r="F393" s="14" t="s">
        <v>1208</v>
      </c>
      <c r="G393" s="14" t="s">
        <v>1406</v>
      </c>
    </row>
    <row r="394" spans="1:7">
      <c r="A394" s="14" t="s">
        <v>268</v>
      </c>
      <c r="B394" s="14" t="s">
        <v>1208</v>
      </c>
      <c r="C394" s="14" t="s">
        <v>1406</v>
      </c>
      <c r="D394" s="15"/>
    </row>
    <row r="395" spans="1:7">
      <c r="A395" s="14" t="s">
        <v>269</v>
      </c>
      <c r="B395" s="14" t="s">
        <v>1208</v>
      </c>
      <c r="C395" s="14" t="s">
        <v>1406</v>
      </c>
      <c r="D395" s="15"/>
    </row>
    <row r="396" spans="1:7">
      <c r="A396" s="14" t="s">
        <v>270</v>
      </c>
      <c r="B396" s="14" t="s">
        <v>1208</v>
      </c>
      <c r="C396" s="14" t="s">
        <v>1406</v>
      </c>
      <c r="D396" s="15"/>
    </row>
    <row r="397" spans="1:7">
      <c r="A397" s="14" t="s">
        <v>271</v>
      </c>
      <c r="B397" s="14" t="s">
        <v>1208</v>
      </c>
      <c r="C397" s="14" t="s">
        <v>1406</v>
      </c>
      <c r="D397" s="15"/>
    </row>
    <row r="398" spans="1:7">
      <c r="A398" s="14" t="s">
        <v>272</v>
      </c>
      <c r="B398" s="14" t="s">
        <v>1208</v>
      </c>
      <c r="C398" s="14" t="s">
        <v>1406</v>
      </c>
      <c r="D398" s="15"/>
    </row>
    <row r="399" spans="1:7">
      <c r="A399" s="14" t="s">
        <v>273</v>
      </c>
      <c r="B399" s="14" t="s">
        <v>1208</v>
      </c>
      <c r="C399" s="14" t="s">
        <v>1406</v>
      </c>
      <c r="D399" s="15"/>
      <c r="E399" s="14" t="s">
        <v>273</v>
      </c>
      <c r="F399" s="14" t="s">
        <v>1208</v>
      </c>
      <c r="G399" s="14" t="s">
        <v>1406</v>
      </c>
    </row>
    <row r="400" spans="1:7">
      <c r="A400" s="14" t="s">
        <v>274</v>
      </c>
      <c r="B400" s="14" t="s">
        <v>1208</v>
      </c>
      <c r="C400" s="14" t="s">
        <v>1406</v>
      </c>
      <c r="D400" s="15"/>
      <c r="E400" s="14" t="s">
        <v>274</v>
      </c>
      <c r="F400" s="14" t="s">
        <v>1208</v>
      </c>
      <c r="G400" s="14" t="s">
        <v>1406</v>
      </c>
    </row>
    <row r="401" spans="1:7">
      <c r="A401" s="14" t="s">
        <v>275</v>
      </c>
      <c r="B401" s="14" t="s">
        <v>1208</v>
      </c>
      <c r="C401" s="14" t="s">
        <v>1406</v>
      </c>
      <c r="D401" s="15"/>
    </row>
    <row r="402" spans="1:7">
      <c r="A402" s="14" t="s">
        <v>276</v>
      </c>
      <c r="B402" s="14" t="s">
        <v>1208</v>
      </c>
      <c r="C402" s="14" t="s">
        <v>1406</v>
      </c>
      <c r="D402" s="15"/>
    </row>
    <row r="403" spans="1:7">
      <c r="A403" s="14" t="s">
        <v>277</v>
      </c>
      <c r="B403" s="14" t="s">
        <v>1208</v>
      </c>
      <c r="C403" s="14" t="s">
        <v>1406</v>
      </c>
      <c r="D403" s="15"/>
    </row>
    <row r="404" spans="1:7">
      <c r="A404" s="14" t="s">
        <v>278</v>
      </c>
      <c r="B404" s="14" t="s">
        <v>1208</v>
      </c>
      <c r="C404" s="14" t="s">
        <v>1406</v>
      </c>
      <c r="D404" s="15"/>
    </row>
    <row r="405" spans="1:7">
      <c r="A405" s="14" t="s">
        <v>279</v>
      </c>
      <c r="B405" s="14" t="s">
        <v>1208</v>
      </c>
      <c r="C405" s="14" t="s">
        <v>1406</v>
      </c>
      <c r="D405" s="15"/>
    </row>
    <row r="406" spans="1:7">
      <c r="A406" s="14" t="s">
        <v>280</v>
      </c>
      <c r="B406" s="14" t="s">
        <v>1208</v>
      </c>
      <c r="C406" s="14" t="s">
        <v>1406</v>
      </c>
      <c r="D406" s="15"/>
    </row>
    <row r="407" spans="1:7">
      <c r="A407" s="14" t="s">
        <v>281</v>
      </c>
      <c r="B407" s="14" t="s">
        <v>1208</v>
      </c>
      <c r="C407" s="14" t="s">
        <v>1406</v>
      </c>
      <c r="D407" s="15"/>
    </row>
    <row r="408" spans="1:7">
      <c r="A408" s="14" t="s">
        <v>282</v>
      </c>
      <c r="B408" s="14" t="s">
        <v>1208</v>
      </c>
      <c r="C408" s="14" t="s">
        <v>1406</v>
      </c>
      <c r="D408" s="15"/>
    </row>
    <row r="409" spans="1:7">
      <c r="A409" s="14" t="s">
        <v>283</v>
      </c>
      <c r="B409" s="14" t="s">
        <v>1208</v>
      </c>
      <c r="C409" s="14" t="s">
        <v>1406</v>
      </c>
      <c r="D409" s="15"/>
    </row>
    <row r="410" spans="1:7">
      <c r="A410" s="14" t="s">
        <v>284</v>
      </c>
      <c r="B410" s="14" t="s">
        <v>1208</v>
      </c>
      <c r="C410" s="14" t="s">
        <v>1406</v>
      </c>
      <c r="D410" s="15"/>
    </row>
    <row r="411" spans="1:7">
      <c r="A411" s="14" t="s">
        <v>285</v>
      </c>
      <c r="B411" s="14" t="s">
        <v>1208</v>
      </c>
      <c r="C411" s="14" t="s">
        <v>1406</v>
      </c>
      <c r="D411" s="15"/>
    </row>
    <row r="412" spans="1:7">
      <c r="A412" s="14" t="s">
        <v>286</v>
      </c>
      <c r="B412" s="14" t="s">
        <v>1208</v>
      </c>
      <c r="C412" s="14" t="s">
        <v>1406</v>
      </c>
      <c r="D412" s="15"/>
    </row>
    <row r="413" spans="1:7">
      <c r="A413" s="14" t="s">
        <v>287</v>
      </c>
      <c r="B413" s="14" t="s">
        <v>1208</v>
      </c>
      <c r="C413" s="14" t="s">
        <v>1406</v>
      </c>
      <c r="D413" s="15"/>
    </row>
    <row r="414" spans="1:7">
      <c r="A414" s="14"/>
      <c r="D414" s="15"/>
      <c r="E414" s="14" t="s">
        <v>288</v>
      </c>
      <c r="F414" s="14" t="s">
        <v>1208</v>
      </c>
      <c r="G414" s="14" t="s">
        <v>1406</v>
      </c>
    </row>
    <row r="415" spans="1:7">
      <c r="A415" s="14"/>
      <c r="D415" s="15"/>
      <c r="E415" s="14" t="s">
        <v>289</v>
      </c>
      <c r="F415" s="14" t="s">
        <v>1208</v>
      </c>
      <c r="G415" s="14" t="s">
        <v>1406</v>
      </c>
    </row>
    <row r="416" spans="1:7">
      <c r="A416" s="14"/>
      <c r="D416" s="15"/>
      <c r="E416" s="14" t="s">
        <v>290</v>
      </c>
      <c r="F416" s="14" t="s">
        <v>1208</v>
      </c>
      <c r="G416" s="14" t="s">
        <v>1406</v>
      </c>
    </row>
    <row r="417" spans="1:7">
      <c r="A417" s="14"/>
      <c r="D417" s="15"/>
      <c r="E417" s="14" t="s">
        <v>291</v>
      </c>
      <c r="F417" s="14" t="s">
        <v>1208</v>
      </c>
      <c r="G417" s="14" t="s">
        <v>1406</v>
      </c>
    </row>
    <row r="418" spans="1:7">
      <c r="A418" s="14"/>
      <c r="D418" s="15"/>
      <c r="E418" s="14" t="s">
        <v>292</v>
      </c>
      <c r="F418" s="14" t="s">
        <v>1208</v>
      </c>
      <c r="G418" s="14" t="s">
        <v>1406</v>
      </c>
    </row>
    <row r="419" spans="1:7">
      <c r="A419" s="14" t="s">
        <v>293</v>
      </c>
      <c r="B419" s="14" t="s">
        <v>1208</v>
      </c>
      <c r="C419" s="14" t="s">
        <v>1406</v>
      </c>
      <c r="D419" s="15"/>
      <c r="E419" s="14" t="s">
        <v>293</v>
      </c>
      <c r="F419" s="14" t="s">
        <v>1208</v>
      </c>
      <c r="G419" s="14" t="s">
        <v>1406</v>
      </c>
    </row>
    <row r="420" spans="1:7">
      <c r="A420" s="14"/>
      <c r="D420" s="15"/>
      <c r="E420" s="14" t="s">
        <v>294</v>
      </c>
      <c r="F420" s="14" t="s">
        <v>1208</v>
      </c>
      <c r="G420" s="14" t="s">
        <v>1406</v>
      </c>
    </row>
    <row r="421" spans="1:7">
      <c r="A421" s="14"/>
      <c r="D421" s="15"/>
      <c r="E421" s="14" t="s">
        <v>295</v>
      </c>
      <c r="F421" s="14" t="s">
        <v>1208</v>
      </c>
      <c r="G421" s="14" t="s">
        <v>1406</v>
      </c>
    </row>
    <row r="422" spans="1:7">
      <c r="A422" s="14"/>
      <c r="D422" s="15"/>
      <c r="E422" s="14" t="s">
        <v>296</v>
      </c>
      <c r="F422" s="14" t="s">
        <v>1208</v>
      </c>
      <c r="G422" s="14" t="s">
        <v>1406</v>
      </c>
    </row>
    <row r="423" spans="1:7">
      <c r="A423" s="14"/>
      <c r="D423" s="15"/>
      <c r="E423" s="14" t="s">
        <v>297</v>
      </c>
      <c r="F423" s="14" t="s">
        <v>1208</v>
      </c>
      <c r="G423" s="14" t="s">
        <v>1406</v>
      </c>
    </row>
    <row r="424" spans="1:7">
      <c r="A424" s="14"/>
      <c r="D424" s="15"/>
      <c r="E424" s="14" t="s">
        <v>298</v>
      </c>
      <c r="F424" s="14" t="s">
        <v>1208</v>
      </c>
      <c r="G424" s="14" t="s">
        <v>1406</v>
      </c>
    </row>
    <row r="425" spans="1:7">
      <c r="A425" s="14"/>
      <c r="D425" s="15"/>
      <c r="E425" s="14" t="s">
        <v>299</v>
      </c>
      <c r="F425" s="14" t="s">
        <v>1208</v>
      </c>
      <c r="G425" s="14" t="s">
        <v>1406</v>
      </c>
    </row>
    <row r="426" spans="1:7">
      <c r="A426" s="14"/>
      <c r="D426" s="15"/>
      <c r="E426" s="14" t="s">
        <v>300</v>
      </c>
      <c r="F426" s="14" t="s">
        <v>1208</v>
      </c>
      <c r="G426" s="14" t="s">
        <v>1406</v>
      </c>
    </row>
    <row r="427" spans="1:7">
      <c r="A427" s="14" t="s">
        <v>301</v>
      </c>
      <c r="B427" s="14" t="s">
        <v>1208</v>
      </c>
      <c r="C427" s="14" t="s">
        <v>1406</v>
      </c>
      <c r="D427" s="15"/>
    </row>
    <row r="428" spans="1:7">
      <c r="A428" s="14" t="s">
        <v>302</v>
      </c>
      <c r="B428" s="14" t="s">
        <v>1208</v>
      </c>
      <c r="C428" s="14" t="s">
        <v>1406</v>
      </c>
      <c r="D428" s="15"/>
    </row>
    <row r="429" spans="1:7">
      <c r="A429" s="14" t="s">
        <v>303</v>
      </c>
      <c r="B429" s="14" t="s">
        <v>1208</v>
      </c>
      <c r="C429" s="14" t="s">
        <v>1406</v>
      </c>
      <c r="D429" s="15"/>
    </row>
    <row r="430" spans="1:7">
      <c r="A430" s="106" t="s">
        <v>304</v>
      </c>
      <c r="B430" s="106" t="s">
        <v>1129</v>
      </c>
      <c r="C430" s="106" t="s">
        <v>1406</v>
      </c>
      <c r="D430" s="15"/>
      <c r="E430" s="106" t="s">
        <v>304</v>
      </c>
      <c r="F430" s="106" t="s">
        <v>1129</v>
      </c>
      <c r="G430" s="106" t="s">
        <v>1406</v>
      </c>
    </row>
    <row r="431" spans="1:7">
      <c r="A431" s="106" t="s">
        <v>305</v>
      </c>
      <c r="B431" s="106" t="s">
        <v>1129</v>
      </c>
      <c r="C431" s="106" t="s">
        <v>1406</v>
      </c>
      <c r="D431" s="15"/>
      <c r="E431" s="106" t="s">
        <v>305</v>
      </c>
      <c r="F431" s="106" t="s">
        <v>1129</v>
      </c>
      <c r="G431" s="106" t="s">
        <v>1406</v>
      </c>
    </row>
    <row r="432" spans="1:7">
      <c r="A432" s="106" t="s">
        <v>306</v>
      </c>
      <c r="B432" s="106" t="s">
        <v>1129</v>
      </c>
      <c r="C432" s="106" t="s">
        <v>1406</v>
      </c>
      <c r="D432" s="15"/>
      <c r="E432" s="106" t="s">
        <v>306</v>
      </c>
      <c r="F432" s="106" t="s">
        <v>1129</v>
      </c>
      <c r="G432" s="106" t="s">
        <v>1406</v>
      </c>
    </row>
    <row r="433" spans="1:7">
      <c r="A433" s="106" t="s">
        <v>307</v>
      </c>
      <c r="B433" s="106" t="s">
        <v>1129</v>
      </c>
      <c r="C433" s="106" t="s">
        <v>1406</v>
      </c>
      <c r="D433" s="15"/>
      <c r="E433" s="106" t="s">
        <v>307</v>
      </c>
      <c r="F433" s="106" t="s">
        <v>1129</v>
      </c>
      <c r="G433" s="106" t="s">
        <v>1406</v>
      </c>
    </row>
    <row r="434" spans="1:7">
      <c r="A434" s="106" t="s">
        <v>308</v>
      </c>
      <c r="B434" s="106" t="s">
        <v>1129</v>
      </c>
      <c r="C434" s="106" t="s">
        <v>1406</v>
      </c>
      <c r="D434" s="15"/>
      <c r="E434" s="106" t="s">
        <v>308</v>
      </c>
      <c r="F434" s="106" t="s">
        <v>1129</v>
      </c>
      <c r="G434" s="106" t="s">
        <v>1406</v>
      </c>
    </row>
    <row r="435" spans="1:7">
      <c r="A435" s="106" t="s">
        <v>311</v>
      </c>
      <c r="B435" s="106" t="s">
        <v>1129</v>
      </c>
      <c r="C435" s="106" t="s">
        <v>1406</v>
      </c>
      <c r="D435" s="15"/>
      <c r="E435" s="106" t="s">
        <v>311</v>
      </c>
      <c r="F435" s="106" t="s">
        <v>1129</v>
      </c>
      <c r="G435" s="106" t="s">
        <v>1406</v>
      </c>
    </row>
    <row r="436" spans="1:7">
      <c r="A436" s="106" t="s">
        <v>312</v>
      </c>
      <c r="B436" s="106" t="s">
        <v>1129</v>
      </c>
      <c r="C436" s="106" t="s">
        <v>1406</v>
      </c>
      <c r="D436" s="15"/>
      <c r="E436" s="106" t="s">
        <v>312</v>
      </c>
      <c r="F436" s="106" t="s">
        <v>1129</v>
      </c>
      <c r="G436" s="106" t="s">
        <v>1406</v>
      </c>
    </row>
    <row r="437" spans="1:7">
      <c r="A437" s="106" t="s">
        <v>313</v>
      </c>
      <c r="B437" s="106" t="s">
        <v>1129</v>
      </c>
      <c r="C437" s="106" t="s">
        <v>1406</v>
      </c>
      <c r="D437" s="15"/>
      <c r="E437" s="106" t="s">
        <v>313</v>
      </c>
      <c r="F437" s="106" t="s">
        <v>1129</v>
      </c>
      <c r="G437" s="106" t="s">
        <v>1406</v>
      </c>
    </row>
    <row r="438" spans="1:7">
      <c r="A438" s="106" t="s">
        <v>314</v>
      </c>
      <c r="B438" s="106" t="s">
        <v>1129</v>
      </c>
      <c r="C438" s="106" t="s">
        <v>1406</v>
      </c>
      <c r="D438" s="15"/>
      <c r="E438" s="106" t="s">
        <v>314</v>
      </c>
      <c r="F438" s="106" t="s">
        <v>1129</v>
      </c>
      <c r="G438" s="106" t="s">
        <v>1406</v>
      </c>
    </row>
    <row r="439" spans="1:7">
      <c r="A439" s="106" t="s">
        <v>315</v>
      </c>
      <c r="B439" s="106" t="s">
        <v>1129</v>
      </c>
      <c r="C439" s="106" t="s">
        <v>1406</v>
      </c>
      <c r="D439" s="15"/>
      <c r="E439" s="106" t="s">
        <v>315</v>
      </c>
      <c r="F439" s="106" t="s">
        <v>1129</v>
      </c>
      <c r="G439" s="106" t="s">
        <v>1406</v>
      </c>
    </row>
    <row r="440" spans="1:7">
      <c r="A440" s="106"/>
      <c r="B440" s="106"/>
      <c r="C440" s="106"/>
      <c r="D440" s="15"/>
      <c r="E440" s="106" t="s">
        <v>316</v>
      </c>
      <c r="F440" s="106" t="s">
        <v>1129</v>
      </c>
      <c r="G440" s="106" t="s">
        <v>1406</v>
      </c>
    </row>
    <row r="441" spans="1:7">
      <c r="A441" s="106"/>
      <c r="B441" s="106"/>
      <c r="C441" s="106"/>
      <c r="D441" s="15"/>
      <c r="E441" s="106" t="s">
        <v>317</v>
      </c>
      <c r="F441" s="106" t="s">
        <v>1129</v>
      </c>
      <c r="G441" s="106" t="s">
        <v>1406</v>
      </c>
    </row>
    <row r="442" spans="1:7">
      <c r="A442" s="106"/>
      <c r="B442" s="106"/>
      <c r="C442" s="106"/>
      <c r="D442" s="15"/>
      <c r="E442" s="106" t="s">
        <v>318</v>
      </c>
      <c r="F442" s="106" t="s">
        <v>1129</v>
      </c>
      <c r="G442" s="106" t="s">
        <v>1406</v>
      </c>
    </row>
    <row r="443" spans="1:7">
      <c r="A443" s="106"/>
      <c r="B443" s="106"/>
      <c r="C443" s="106"/>
      <c r="D443" s="15"/>
      <c r="E443" s="106" t="s">
        <v>319</v>
      </c>
      <c r="F443" s="106" t="s">
        <v>1129</v>
      </c>
      <c r="G443" s="106" t="s">
        <v>1406</v>
      </c>
    </row>
    <row r="444" spans="1:7">
      <c r="A444" s="106"/>
      <c r="B444" s="106"/>
      <c r="C444" s="106"/>
      <c r="D444" s="15"/>
      <c r="E444" s="106" t="s">
        <v>320</v>
      </c>
      <c r="F444" s="106" t="s">
        <v>1129</v>
      </c>
      <c r="G444" s="106" t="s">
        <v>1406</v>
      </c>
    </row>
    <row r="445" spans="1:7">
      <c r="A445" s="106" t="s">
        <v>321</v>
      </c>
      <c r="B445" s="106" t="s">
        <v>534</v>
      </c>
      <c r="C445" s="106" t="s">
        <v>1406</v>
      </c>
      <c r="D445" s="15"/>
      <c r="E445" s="106" t="s">
        <v>321</v>
      </c>
      <c r="F445" s="106" t="s">
        <v>534</v>
      </c>
      <c r="G445" s="106" t="s">
        <v>1406</v>
      </c>
    </row>
    <row r="446" spans="1:7">
      <c r="A446" s="106" t="s">
        <v>322</v>
      </c>
      <c r="B446" s="106" t="s">
        <v>534</v>
      </c>
      <c r="C446" s="106" t="s">
        <v>1406</v>
      </c>
      <c r="D446" s="15"/>
      <c r="E446" s="106" t="s">
        <v>322</v>
      </c>
      <c r="F446" s="106" t="s">
        <v>534</v>
      </c>
      <c r="G446" s="106" t="s">
        <v>1406</v>
      </c>
    </row>
    <row r="447" spans="1:7">
      <c r="A447" s="106"/>
      <c r="B447" s="106"/>
      <c r="C447" s="106"/>
      <c r="D447" s="15"/>
      <c r="E447" s="106" t="s">
        <v>323</v>
      </c>
      <c r="F447" s="106" t="s">
        <v>534</v>
      </c>
      <c r="G447" s="106" t="s">
        <v>1406</v>
      </c>
    </row>
    <row r="448" spans="1:7">
      <c r="A448" s="106"/>
      <c r="B448" s="106"/>
      <c r="C448" s="106"/>
      <c r="D448" s="15"/>
      <c r="E448" s="106" t="s">
        <v>324</v>
      </c>
      <c r="F448" s="106" t="s">
        <v>534</v>
      </c>
      <c r="G448" s="106" t="s">
        <v>1406</v>
      </c>
    </row>
    <row r="449" spans="1:7">
      <c r="A449" s="106"/>
      <c r="B449" s="106"/>
      <c r="C449" s="106"/>
      <c r="D449" s="15"/>
      <c r="E449" s="106" t="s">
        <v>325</v>
      </c>
      <c r="F449" s="106" t="s">
        <v>534</v>
      </c>
      <c r="G449" s="106" t="s">
        <v>1406</v>
      </c>
    </row>
    <row r="450" spans="1:7">
      <c r="A450" s="106"/>
      <c r="B450" s="106"/>
      <c r="C450" s="106"/>
      <c r="D450" s="15"/>
      <c r="E450" s="106" t="s">
        <v>326</v>
      </c>
      <c r="F450" s="106" t="s">
        <v>534</v>
      </c>
      <c r="G450" s="106" t="s">
        <v>1406</v>
      </c>
    </row>
    <row r="451" spans="1:7">
      <c r="A451" s="106"/>
      <c r="B451" s="106"/>
      <c r="C451" s="106"/>
      <c r="D451" s="15"/>
      <c r="E451" s="106" t="s">
        <v>327</v>
      </c>
      <c r="F451" s="106" t="s">
        <v>534</v>
      </c>
      <c r="G451" s="106" t="s">
        <v>1406</v>
      </c>
    </row>
    <row r="452" spans="1:7">
      <c r="A452" s="106"/>
      <c r="B452" s="106"/>
      <c r="C452" s="106"/>
      <c r="D452" s="15"/>
      <c r="E452" s="106" t="s">
        <v>328</v>
      </c>
      <c r="F452" s="106" t="s">
        <v>534</v>
      </c>
      <c r="G452" s="106" t="s">
        <v>1406</v>
      </c>
    </row>
    <row r="453" spans="1:7">
      <c r="A453" s="106"/>
      <c r="B453" s="106"/>
      <c r="C453" s="106"/>
      <c r="D453" s="15"/>
      <c r="E453" s="106" t="s">
        <v>329</v>
      </c>
      <c r="F453" s="106" t="s">
        <v>534</v>
      </c>
      <c r="G453" s="106" t="s">
        <v>1406</v>
      </c>
    </row>
    <row r="454" spans="1:7">
      <c r="A454" s="106"/>
      <c r="B454" s="106"/>
      <c r="C454" s="106"/>
      <c r="D454" s="15"/>
      <c r="E454" s="106" t="s">
        <v>330</v>
      </c>
      <c r="F454" s="106" t="s">
        <v>534</v>
      </c>
      <c r="G454" s="106" t="s">
        <v>1406</v>
      </c>
    </row>
    <row r="455" spans="1:7">
      <c r="A455" s="106"/>
      <c r="B455" s="106"/>
      <c r="C455" s="106"/>
      <c r="D455" s="15"/>
      <c r="E455" s="106" t="s">
        <v>331</v>
      </c>
      <c r="F455" s="106" t="s">
        <v>534</v>
      </c>
      <c r="G455" s="106" t="s">
        <v>1406</v>
      </c>
    </row>
    <row r="456" spans="1:7">
      <c r="A456" s="106"/>
      <c r="B456" s="106"/>
      <c r="C456" s="106"/>
      <c r="D456" s="15"/>
      <c r="E456" s="106" t="s">
        <v>332</v>
      </c>
      <c r="F456" s="106" t="s">
        <v>534</v>
      </c>
      <c r="G456" s="106" t="s">
        <v>1406</v>
      </c>
    </row>
    <row r="457" spans="1:7">
      <c r="A457" s="106"/>
      <c r="B457" s="106"/>
      <c r="C457" s="106"/>
      <c r="D457" s="15"/>
      <c r="E457" s="106" t="s">
        <v>333</v>
      </c>
      <c r="F457" s="106" t="s">
        <v>534</v>
      </c>
      <c r="G457" s="106" t="s">
        <v>1406</v>
      </c>
    </row>
    <row r="458" spans="1:7">
      <c r="A458" s="106"/>
      <c r="B458" s="106"/>
      <c r="C458" s="106"/>
      <c r="D458" s="15"/>
      <c r="E458" s="106" t="s">
        <v>334</v>
      </c>
      <c r="F458" s="106" t="s">
        <v>534</v>
      </c>
      <c r="G458" s="106" t="s">
        <v>1406</v>
      </c>
    </row>
    <row r="459" spans="1:7">
      <c r="A459" s="106"/>
      <c r="B459" s="106"/>
      <c r="C459" s="106"/>
      <c r="D459" s="15"/>
      <c r="E459" s="106" t="s">
        <v>335</v>
      </c>
      <c r="F459" s="106" t="s">
        <v>534</v>
      </c>
      <c r="G459" s="106" t="s">
        <v>1406</v>
      </c>
    </row>
    <row r="460" spans="1:7">
      <c r="A460" s="106"/>
      <c r="B460" s="106"/>
      <c r="C460" s="106"/>
      <c r="D460" s="15"/>
      <c r="E460" s="106" t="s">
        <v>336</v>
      </c>
      <c r="F460" s="106" t="s">
        <v>534</v>
      </c>
      <c r="G460" s="106" t="s">
        <v>1406</v>
      </c>
    </row>
    <row r="461" spans="1:7">
      <c r="A461" s="106"/>
      <c r="B461" s="106"/>
      <c r="C461" s="106"/>
      <c r="D461" s="15"/>
      <c r="E461" s="106" t="s">
        <v>337</v>
      </c>
      <c r="F461" s="106" t="s">
        <v>534</v>
      </c>
      <c r="G461" s="106" t="s">
        <v>1406</v>
      </c>
    </row>
    <row r="462" spans="1:7">
      <c r="A462" s="106"/>
      <c r="B462" s="106"/>
      <c r="C462" s="106"/>
      <c r="D462" s="15"/>
      <c r="E462" s="106" t="s">
        <v>338</v>
      </c>
      <c r="F462" s="106" t="s">
        <v>534</v>
      </c>
      <c r="G462" s="106" t="s">
        <v>1406</v>
      </c>
    </row>
    <row r="463" spans="1:7">
      <c r="A463" s="106"/>
      <c r="B463" s="106"/>
      <c r="C463" s="106"/>
      <c r="D463" s="15"/>
      <c r="E463" s="106" t="s">
        <v>339</v>
      </c>
      <c r="F463" s="106" t="s">
        <v>534</v>
      </c>
      <c r="G463" s="106" t="s">
        <v>1406</v>
      </c>
    </row>
    <row r="464" spans="1:7">
      <c r="A464" s="106"/>
      <c r="B464" s="106"/>
      <c r="C464" s="106"/>
      <c r="D464" s="15"/>
      <c r="E464" s="106" t="s">
        <v>340</v>
      </c>
      <c r="F464" s="106" t="s">
        <v>534</v>
      </c>
      <c r="G464" s="106" t="s">
        <v>1406</v>
      </c>
    </row>
    <row r="465" spans="1:7">
      <c r="A465" s="106"/>
      <c r="B465" s="106"/>
      <c r="C465" s="106"/>
      <c r="D465" s="15"/>
      <c r="E465" s="106" t="s">
        <v>341</v>
      </c>
      <c r="F465" s="106" t="s">
        <v>534</v>
      </c>
      <c r="G465" s="106" t="s">
        <v>1406</v>
      </c>
    </row>
    <row r="466" spans="1:7">
      <c r="A466" s="106"/>
      <c r="B466" s="106"/>
      <c r="C466" s="106"/>
      <c r="D466" s="15"/>
      <c r="E466" s="106" t="s">
        <v>342</v>
      </c>
      <c r="F466" s="106" t="s">
        <v>534</v>
      </c>
      <c r="G466" s="106" t="s">
        <v>1406</v>
      </c>
    </row>
    <row r="467" spans="1:7">
      <c r="A467" s="106"/>
      <c r="B467" s="106"/>
      <c r="C467" s="106"/>
      <c r="D467" s="15"/>
      <c r="E467" s="106" t="s">
        <v>343</v>
      </c>
      <c r="F467" s="106" t="s">
        <v>534</v>
      </c>
      <c r="G467" s="106" t="s">
        <v>1406</v>
      </c>
    </row>
    <row r="468" spans="1:7">
      <c r="A468" s="106"/>
      <c r="B468" s="106"/>
      <c r="C468" s="106"/>
      <c r="D468" s="15"/>
      <c r="E468" s="106" t="s">
        <v>344</v>
      </c>
      <c r="F468" s="106" t="s">
        <v>534</v>
      </c>
      <c r="G468" s="106" t="s">
        <v>1406</v>
      </c>
    </row>
    <row r="469" spans="1:7">
      <c r="A469" s="106"/>
      <c r="B469" s="106"/>
      <c r="C469" s="106"/>
      <c r="D469" s="15"/>
      <c r="E469" s="106" t="s">
        <v>345</v>
      </c>
      <c r="F469" s="106" t="s">
        <v>534</v>
      </c>
      <c r="G469" s="106" t="s">
        <v>1406</v>
      </c>
    </row>
    <row r="470" spans="1:7">
      <c r="A470" s="106"/>
      <c r="B470" s="106"/>
      <c r="C470" s="106"/>
      <c r="D470" s="15"/>
      <c r="E470" s="106" t="s">
        <v>346</v>
      </c>
      <c r="F470" s="106" t="s">
        <v>534</v>
      </c>
      <c r="G470" s="106" t="s">
        <v>1406</v>
      </c>
    </row>
    <row r="471" spans="1:7">
      <c r="A471" s="106"/>
      <c r="B471" s="106"/>
      <c r="C471" s="106"/>
      <c r="D471" s="15"/>
      <c r="E471" s="106" t="s">
        <v>347</v>
      </c>
      <c r="F471" s="106" t="s">
        <v>534</v>
      </c>
      <c r="G471" s="106" t="s">
        <v>1406</v>
      </c>
    </row>
    <row r="472" spans="1:7">
      <c r="A472" s="106"/>
      <c r="B472" s="106"/>
      <c r="C472" s="106"/>
      <c r="D472" s="15"/>
      <c r="E472" s="106" t="s">
        <v>348</v>
      </c>
      <c r="F472" s="106" t="s">
        <v>534</v>
      </c>
      <c r="G472" s="106" t="s">
        <v>1406</v>
      </c>
    </row>
    <row r="473" spans="1:7">
      <c r="A473" s="106"/>
      <c r="B473" s="106"/>
      <c r="C473" s="106"/>
      <c r="D473" s="15"/>
      <c r="E473" s="106" t="s">
        <v>349</v>
      </c>
      <c r="F473" s="106" t="s">
        <v>534</v>
      </c>
      <c r="G473" s="106" t="s">
        <v>1406</v>
      </c>
    </row>
    <row r="474" spans="1:7">
      <c r="A474" s="106"/>
      <c r="B474" s="106"/>
      <c r="C474" s="106"/>
      <c r="D474" s="15"/>
      <c r="E474" s="106" t="s">
        <v>350</v>
      </c>
      <c r="F474" s="106" t="s">
        <v>534</v>
      </c>
      <c r="G474" s="106" t="s">
        <v>1406</v>
      </c>
    </row>
    <row r="475" spans="1:7">
      <c r="A475" s="106"/>
      <c r="B475" s="106"/>
      <c r="C475" s="106"/>
      <c r="D475" s="15"/>
      <c r="E475" s="106" t="s">
        <v>351</v>
      </c>
      <c r="F475" s="106" t="s">
        <v>534</v>
      </c>
      <c r="G475" s="106" t="s">
        <v>1406</v>
      </c>
    </row>
    <row r="476" spans="1:7">
      <c r="A476" s="106"/>
      <c r="B476" s="106"/>
      <c r="C476" s="106"/>
      <c r="D476" s="15"/>
      <c r="E476" s="106" t="s">
        <v>352</v>
      </c>
      <c r="F476" s="106" t="s">
        <v>534</v>
      </c>
      <c r="G476" s="106" t="s">
        <v>1406</v>
      </c>
    </row>
    <row r="477" spans="1:7">
      <c r="A477" s="106"/>
      <c r="B477" s="106"/>
      <c r="C477" s="106"/>
      <c r="D477" s="15"/>
      <c r="E477" s="106" t="s">
        <v>353</v>
      </c>
      <c r="F477" s="106" t="s">
        <v>534</v>
      </c>
      <c r="G477" s="106" t="s">
        <v>1406</v>
      </c>
    </row>
    <row r="478" spans="1:7">
      <c r="A478" s="106"/>
      <c r="B478" s="106"/>
      <c r="C478" s="106"/>
      <c r="D478" s="15"/>
      <c r="E478" s="106" t="s">
        <v>354</v>
      </c>
      <c r="F478" s="106" t="s">
        <v>534</v>
      </c>
      <c r="G478" s="106" t="s">
        <v>1406</v>
      </c>
    </row>
    <row r="479" spans="1:7">
      <c r="A479" s="106"/>
      <c r="B479" s="106"/>
      <c r="C479" s="106"/>
      <c r="D479" s="15"/>
      <c r="E479" s="106" t="s">
        <v>355</v>
      </c>
      <c r="F479" s="106" t="s">
        <v>534</v>
      </c>
      <c r="G479" s="106" t="s">
        <v>1406</v>
      </c>
    </row>
    <row r="480" spans="1:7">
      <c r="A480" s="106"/>
      <c r="B480" s="106"/>
      <c r="C480" s="106"/>
      <c r="D480" s="15"/>
      <c r="E480" s="106" t="s">
        <v>356</v>
      </c>
      <c r="F480" s="106" t="s">
        <v>534</v>
      </c>
      <c r="G480" s="106" t="s">
        <v>1406</v>
      </c>
    </row>
    <row r="481" spans="1:7">
      <c r="A481" s="106"/>
      <c r="B481" s="106"/>
      <c r="C481" s="106"/>
      <c r="D481" s="15"/>
      <c r="E481" s="106" t="s">
        <v>357</v>
      </c>
      <c r="F481" s="106" t="s">
        <v>534</v>
      </c>
      <c r="G481" s="106" t="s">
        <v>1406</v>
      </c>
    </row>
    <row r="482" spans="1:7">
      <c r="A482" s="106"/>
      <c r="B482" s="106"/>
      <c r="C482" s="106"/>
      <c r="D482" s="15"/>
      <c r="E482" s="106" t="s">
        <v>358</v>
      </c>
      <c r="F482" s="106" t="s">
        <v>534</v>
      </c>
      <c r="G482" s="106" t="s">
        <v>1406</v>
      </c>
    </row>
    <row r="483" spans="1:7">
      <c r="A483" s="106"/>
      <c r="B483" s="106"/>
      <c r="C483" s="106"/>
      <c r="D483" s="15"/>
      <c r="E483" s="106" t="s">
        <v>359</v>
      </c>
      <c r="F483" s="106" t="s">
        <v>534</v>
      </c>
      <c r="G483" s="106" t="s">
        <v>1406</v>
      </c>
    </row>
    <row r="484" spans="1:7">
      <c r="A484" s="106"/>
      <c r="B484" s="106"/>
      <c r="C484" s="106"/>
      <c r="D484" s="15"/>
      <c r="E484" s="106" t="s">
        <v>360</v>
      </c>
      <c r="F484" s="106" t="s">
        <v>534</v>
      </c>
      <c r="G484" s="106" t="s">
        <v>1406</v>
      </c>
    </row>
    <row r="485" spans="1:7">
      <c r="A485" s="106"/>
      <c r="B485" s="106"/>
      <c r="C485" s="106"/>
      <c r="D485" s="15"/>
      <c r="E485" s="106" t="s">
        <v>361</v>
      </c>
      <c r="F485" s="106" t="s">
        <v>534</v>
      </c>
      <c r="G485" s="106" t="s">
        <v>1406</v>
      </c>
    </row>
    <row r="486" spans="1:7">
      <c r="A486" s="106"/>
      <c r="B486" s="106"/>
      <c r="C486" s="106"/>
      <c r="D486" s="15"/>
      <c r="E486" s="106" t="s">
        <v>362</v>
      </c>
      <c r="F486" s="106" t="s">
        <v>534</v>
      </c>
      <c r="G486" s="106" t="s">
        <v>1406</v>
      </c>
    </row>
    <row r="487" spans="1:7">
      <c r="A487" s="106"/>
      <c r="B487" s="106"/>
      <c r="C487" s="106"/>
      <c r="D487" s="15"/>
      <c r="E487" s="106" t="s">
        <v>363</v>
      </c>
      <c r="F487" s="106" t="s">
        <v>534</v>
      </c>
      <c r="G487" s="106" t="s">
        <v>1406</v>
      </c>
    </row>
    <row r="488" spans="1:7">
      <c r="A488" s="106"/>
      <c r="B488" s="106"/>
      <c r="C488" s="106"/>
      <c r="D488" s="15"/>
      <c r="E488" s="106" t="s">
        <v>364</v>
      </c>
      <c r="F488" s="106" t="s">
        <v>534</v>
      </c>
      <c r="G488" s="106" t="s">
        <v>1406</v>
      </c>
    </row>
    <row r="489" spans="1:7">
      <c r="A489" s="106"/>
      <c r="B489" s="106"/>
      <c r="C489" s="106"/>
      <c r="D489" s="15"/>
      <c r="E489" s="106" t="s">
        <v>365</v>
      </c>
      <c r="F489" s="106" t="s">
        <v>534</v>
      </c>
      <c r="G489" s="106" t="s">
        <v>1406</v>
      </c>
    </row>
    <row r="490" spans="1:7">
      <c r="A490" s="106"/>
      <c r="B490" s="106"/>
      <c r="C490" s="106"/>
      <c r="D490" s="15"/>
      <c r="E490" s="106" t="s">
        <v>366</v>
      </c>
      <c r="F490" s="106" t="s">
        <v>534</v>
      </c>
      <c r="G490" s="106" t="s">
        <v>1406</v>
      </c>
    </row>
    <row r="491" spans="1:7">
      <c r="A491" s="106"/>
      <c r="B491" s="106"/>
      <c r="C491" s="106"/>
      <c r="D491" s="15"/>
      <c r="E491" s="106" t="s">
        <v>367</v>
      </c>
      <c r="F491" s="106" t="s">
        <v>534</v>
      </c>
      <c r="G491" s="106" t="s">
        <v>1406</v>
      </c>
    </row>
    <row r="492" spans="1:7">
      <c r="A492" s="106"/>
      <c r="B492" s="106"/>
      <c r="C492" s="106"/>
      <c r="D492" s="15"/>
      <c r="E492" s="106" t="s">
        <v>368</v>
      </c>
      <c r="F492" s="106" t="s">
        <v>534</v>
      </c>
      <c r="G492" s="106" t="s">
        <v>1406</v>
      </c>
    </row>
    <row r="493" spans="1:7">
      <c r="A493" s="106"/>
      <c r="B493" s="106"/>
      <c r="C493" s="106"/>
      <c r="D493" s="15"/>
      <c r="E493" s="106" t="s">
        <v>369</v>
      </c>
      <c r="F493" s="106" t="s">
        <v>534</v>
      </c>
      <c r="G493" s="106" t="s">
        <v>1406</v>
      </c>
    </row>
    <row r="494" spans="1:7">
      <c r="A494" s="106"/>
      <c r="B494" s="106"/>
      <c r="C494" s="106"/>
      <c r="D494" s="15"/>
      <c r="E494" s="106" t="s">
        <v>370</v>
      </c>
      <c r="F494" s="106" t="s">
        <v>534</v>
      </c>
      <c r="G494" s="106" t="s">
        <v>1406</v>
      </c>
    </row>
    <row r="495" spans="1:7">
      <c r="A495" s="106"/>
      <c r="B495" s="106"/>
      <c r="C495" s="106"/>
      <c r="D495" s="15"/>
      <c r="E495" s="106" t="s">
        <v>371</v>
      </c>
      <c r="F495" s="106" t="s">
        <v>534</v>
      </c>
      <c r="G495" s="106" t="s">
        <v>1406</v>
      </c>
    </row>
    <row r="496" spans="1:7">
      <c r="A496" s="106"/>
      <c r="B496" s="106"/>
      <c r="C496" s="106"/>
      <c r="D496" s="15"/>
      <c r="E496" s="106" t="s">
        <v>372</v>
      </c>
      <c r="F496" s="106" t="s">
        <v>534</v>
      </c>
      <c r="G496" s="106" t="s">
        <v>1406</v>
      </c>
    </row>
    <row r="497" spans="1:7">
      <c r="A497" s="106"/>
      <c r="B497" s="106"/>
      <c r="C497" s="106"/>
      <c r="D497" s="15"/>
      <c r="E497" s="106" t="s">
        <v>373</v>
      </c>
      <c r="F497" s="106" t="s">
        <v>534</v>
      </c>
      <c r="G497" s="106" t="s">
        <v>1406</v>
      </c>
    </row>
    <row r="498" spans="1:7">
      <c r="A498" s="106"/>
      <c r="B498" s="106"/>
      <c r="C498" s="106"/>
      <c r="D498" s="15"/>
      <c r="E498" s="106" t="s">
        <v>374</v>
      </c>
      <c r="F498" s="106" t="s">
        <v>534</v>
      </c>
      <c r="G498" s="106" t="s">
        <v>1406</v>
      </c>
    </row>
    <row r="499" spans="1:7">
      <c r="A499" s="106"/>
      <c r="B499" s="106"/>
      <c r="C499" s="106"/>
      <c r="D499" s="15"/>
      <c r="E499" s="106" t="s">
        <v>375</v>
      </c>
      <c r="F499" s="106" t="s">
        <v>534</v>
      </c>
      <c r="G499" s="106" t="s">
        <v>1406</v>
      </c>
    </row>
    <row r="500" spans="1:7">
      <c r="A500" s="106"/>
      <c r="B500" s="106"/>
      <c r="C500" s="106"/>
      <c r="D500" s="15"/>
      <c r="E500" s="106" t="s">
        <v>376</v>
      </c>
      <c r="F500" s="106" t="s">
        <v>534</v>
      </c>
      <c r="G500" s="106" t="s">
        <v>1406</v>
      </c>
    </row>
    <row r="501" spans="1:7">
      <c r="A501" s="106"/>
      <c r="B501" s="106"/>
      <c r="C501" s="106"/>
      <c r="D501" s="15"/>
      <c r="E501" s="106" t="s">
        <v>377</v>
      </c>
      <c r="F501" s="106" t="s">
        <v>534</v>
      </c>
      <c r="G501" s="106" t="s">
        <v>1406</v>
      </c>
    </row>
    <row r="502" spans="1:7">
      <c r="A502" s="106"/>
      <c r="B502" s="106"/>
      <c r="C502" s="106"/>
      <c r="D502" s="15"/>
      <c r="E502" s="106" t="s">
        <v>378</v>
      </c>
      <c r="F502" s="106" t="s">
        <v>534</v>
      </c>
      <c r="G502" s="106" t="s">
        <v>1406</v>
      </c>
    </row>
    <row r="503" spans="1:7">
      <c r="A503" s="106"/>
      <c r="B503" s="106"/>
      <c r="C503" s="106"/>
      <c r="D503" s="15"/>
      <c r="E503" s="106" t="s">
        <v>379</v>
      </c>
      <c r="F503" s="106" t="s">
        <v>534</v>
      </c>
      <c r="G503" s="106" t="s">
        <v>1406</v>
      </c>
    </row>
    <row r="504" spans="1:7">
      <c r="A504" s="106"/>
      <c r="B504" s="106"/>
      <c r="C504" s="106"/>
      <c r="D504" s="15"/>
      <c r="E504" s="106" t="s">
        <v>380</v>
      </c>
      <c r="F504" s="106" t="s">
        <v>534</v>
      </c>
      <c r="G504" s="106" t="s">
        <v>1406</v>
      </c>
    </row>
    <row r="505" spans="1:7">
      <c r="A505" s="106"/>
      <c r="B505" s="106"/>
      <c r="C505" s="106"/>
      <c r="D505" s="15"/>
      <c r="E505" s="106" t="s">
        <v>381</v>
      </c>
      <c r="F505" s="106" t="s">
        <v>534</v>
      </c>
      <c r="G505" s="106" t="s">
        <v>1406</v>
      </c>
    </row>
    <row r="506" spans="1:7">
      <c r="A506" s="106"/>
      <c r="B506" s="106"/>
      <c r="C506" s="106"/>
      <c r="D506" s="15"/>
      <c r="E506" s="106" t="s">
        <v>382</v>
      </c>
      <c r="F506" s="106" t="s">
        <v>534</v>
      </c>
      <c r="G506" s="106" t="s">
        <v>1406</v>
      </c>
    </row>
    <row r="507" spans="1:7">
      <c r="A507" s="106"/>
      <c r="B507" s="106"/>
      <c r="C507" s="106"/>
      <c r="D507" s="15"/>
      <c r="E507" s="106" t="s">
        <v>383</v>
      </c>
      <c r="F507" s="106" t="s">
        <v>534</v>
      </c>
      <c r="G507" s="106" t="s">
        <v>1406</v>
      </c>
    </row>
    <row r="508" spans="1:7">
      <c r="A508" s="106"/>
      <c r="B508" s="106"/>
      <c r="C508" s="106"/>
      <c r="D508" s="15"/>
      <c r="E508" s="106" t="s">
        <v>384</v>
      </c>
      <c r="F508" s="106" t="s">
        <v>534</v>
      </c>
      <c r="G508" s="106" t="s">
        <v>1406</v>
      </c>
    </row>
    <row r="509" spans="1:7">
      <c r="A509" s="106"/>
      <c r="B509" s="106"/>
      <c r="C509" s="106"/>
      <c r="D509" s="15"/>
      <c r="E509" s="106" t="s">
        <v>385</v>
      </c>
      <c r="F509" s="106" t="s">
        <v>534</v>
      </c>
      <c r="G509" s="106" t="s">
        <v>1406</v>
      </c>
    </row>
    <row r="510" spans="1:7">
      <c r="A510" s="106"/>
      <c r="B510" s="106"/>
      <c r="C510" s="106"/>
      <c r="D510" s="15"/>
      <c r="E510" s="106" t="s">
        <v>386</v>
      </c>
      <c r="F510" s="106" t="s">
        <v>534</v>
      </c>
      <c r="G510" s="106" t="s">
        <v>1406</v>
      </c>
    </row>
    <row r="511" spans="1:7">
      <c r="A511" s="106"/>
      <c r="B511" s="106"/>
      <c r="C511" s="106"/>
      <c r="D511" s="15"/>
      <c r="E511" s="106" t="s">
        <v>387</v>
      </c>
      <c r="F511" s="106" t="s">
        <v>534</v>
      </c>
      <c r="G511" s="106" t="s">
        <v>1406</v>
      </c>
    </row>
    <row r="512" spans="1:7">
      <c r="A512" s="106"/>
      <c r="B512" s="106"/>
      <c r="C512" s="106"/>
      <c r="D512" s="15"/>
      <c r="E512" s="106" t="s">
        <v>388</v>
      </c>
      <c r="F512" s="106" t="s">
        <v>534</v>
      </c>
      <c r="G512" s="106" t="s">
        <v>1406</v>
      </c>
    </row>
    <row r="513" spans="1:7">
      <c r="A513" s="106"/>
      <c r="B513" s="106"/>
      <c r="C513" s="106"/>
      <c r="D513" s="15"/>
      <c r="E513" s="106" t="s">
        <v>389</v>
      </c>
      <c r="F513" s="106" t="s">
        <v>534</v>
      </c>
      <c r="G513" s="106" t="s">
        <v>1406</v>
      </c>
    </row>
    <row r="514" spans="1:7">
      <c r="A514" s="106"/>
      <c r="B514" s="106"/>
      <c r="C514" s="106"/>
      <c r="D514" s="15"/>
      <c r="E514" s="106" t="s">
        <v>390</v>
      </c>
      <c r="F514" s="106" t="s">
        <v>534</v>
      </c>
      <c r="G514" s="106" t="s">
        <v>1406</v>
      </c>
    </row>
    <row r="515" spans="1:7">
      <c r="A515" s="106"/>
      <c r="B515" s="106"/>
      <c r="C515" s="106"/>
      <c r="D515" s="15"/>
      <c r="E515" s="106" t="s">
        <v>391</v>
      </c>
      <c r="F515" s="106" t="s">
        <v>534</v>
      </c>
      <c r="G515" s="106" t="s">
        <v>1406</v>
      </c>
    </row>
    <row r="516" spans="1:7">
      <c r="A516" s="106"/>
      <c r="B516" s="106"/>
      <c r="C516" s="106"/>
      <c r="D516" s="15"/>
      <c r="E516" s="106" t="s">
        <v>392</v>
      </c>
      <c r="F516" s="106" t="s">
        <v>534</v>
      </c>
      <c r="G516" s="106" t="s">
        <v>1406</v>
      </c>
    </row>
    <row r="517" spans="1:7">
      <c r="A517" s="106"/>
      <c r="B517" s="106"/>
      <c r="C517" s="106"/>
      <c r="D517" s="15"/>
      <c r="E517" s="106" t="s">
        <v>393</v>
      </c>
      <c r="F517" s="106" t="s">
        <v>534</v>
      </c>
      <c r="G517" s="106" t="s">
        <v>1406</v>
      </c>
    </row>
    <row r="518" spans="1:7">
      <c r="A518" s="106"/>
      <c r="B518" s="106"/>
      <c r="C518" s="106"/>
      <c r="D518" s="15"/>
      <c r="E518" s="106" t="s">
        <v>394</v>
      </c>
      <c r="F518" s="106" t="s">
        <v>534</v>
      </c>
      <c r="G518" s="106" t="s">
        <v>1406</v>
      </c>
    </row>
    <row r="519" spans="1:7">
      <c r="A519" s="106"/>
      <c r="B519" s="106"/>
      <c r="C519" s="106"/>
      <c r="D519" s="15"/>
      <c r="E519" s="106" t="s">
        <v>395</v>
      </c>
      <c r="F519" s="106" t="s">
        <v>534</v>
      </c>
      <c r="G519" s="106" t="s">
        <v>1406</v>
      </c>
    </row>
    <row r="520" spans="1:7">
      <c r="A520" s="106"/>
      <c r="B520" s="106"/>
      <c r="C520" s="106"/>
      <c r="D520" s="15"/>
      <c r="E520" s="106" t="s">
        <v>396</v>
      </c>
      <c r="F520" s="106" t="s">
        <v>534</v>
      </c>
      <c r="G520" s="106" t="s">
        <v>1406</v>
      </c>
    </row>
    <row r="521" spans="1:7">
      <c r="A521" s="106" t="s">
        <v>397</v>
      </c>
      <c r="B521" s="106" t="s">
        <v>534</v>
      </c>
      <c r="C521" s="106" t="s">
        <v>1406</v>
      </c>
      <c r="D521" s="15"/>
      <c r="E521" s="106"/>
      <c r="F521" s="106"/>
      <c r="G521" s="106"/>
    </row>
    <row r="522" spans="1:7">
      <c r="A522" s="106" t="s">
        <v>398</v>
      </c>
      <c r="B522" s="106" t="s">
        <v>534</v>
      </c>
      <c r="C522" s="106" t="s">
        <v>1406</v>
      </c>
      <c r="D522" s="15"/>
      <c r="E522" s="106"/>
      <c r="F522" s="106"/>
      <c r="G522" s="106"/>
    </row>
    <row r="523" spans="1:7">
      <c r="A523" s="106" t="s">
        <v>399</v>
      </c>
      <c r="B523" s="106" t="s">
        <v>534</v>
      </c>
      <c r="C523" s="106" t="s">
        <v>1406</v>
      </c>
      <c r="D523" s="15"/>
      <c r="E523" s="106"/>
      <c r="F523" s="106"/>
      <c r="G523" s="106"/>
    </row>
    <row r="524" spans="1:7">
      <c r="A524" s="106" t="s">
        <v>400</v>
      </c>
      <c r="B524" s="106" t="s">
        <v>534</v>
      </c>
      <c r="C524" s="106" t="s">
        <v>1406</v>
      </c>
      <c r="D524" s="15"/>
      <c r="E524" s="106"/>
      <c r="F524" s="106"/>
      <c r="G524" s="106"/>
    </row>
    <row r="525" spans="1:7">
      <c r="A525" s="106" t="s">
        <v>401</v>
      </c>
      <c r="B525" s="106" t="s">
        <v>534</v>
      </c>
      <c r="C525" s="106" t="s">
        <v>1406</v>
      </c>
      <c r="D525" s="15"/>
      <c r="E525" s="106"/>
      <c r="F525" s="106"/>
      <c r="G525" s="106"/>
    </row>
    <row r="526" spans="1:7">
      <c r="A526" s="106" t="s">
        <v>402</v>
      </c>
      <c r="B526" s="106" t="s">
        <v>534</v>
      </c>
      <c r="C526" s="106" t="s">
        <v>1406</v>
      </c>
      <c r="D526" s="15"/>
      <c r="E526" s="106"/>
      <c r="F526" s="106"/>
      <c r="G526" s="106"/>
    </row>
    <row r="527" spans="1:7">
      <c r="A527" s="106" t="s">
        <v>403</v>
      </c>
      <c r="B527" s="106" t="s">
        <v>534</v>
      </c>
      <c r="C527" s="106" t="s">
        <v>1406</v>
      </c>
      <c r="D527" s="15"/>
      <c r="E527" s="106"/>
      <c r="F527" s="106"/>
      <c r="G527" s="106"/>
    </row>
    <row r="528" spans="1:7">
      <c r="A528" s="106"/>
      <c r="B528" s="106"/>
      <c r="C528" s="106"/>
      <c r="D528" s="15"/>
      <c r="E528" s="106" t="s">
        <v>404</v>
      </c>
      <c r="F528" s="106" t="s">
        <v>534</v>
      </c>
      <c r="G528" s="106" t="s">
        <v>1406</v>
      </c>
    </row>
    <row r="529" spans="1:7">
      <c r="A529" s="106" t="s">
        <v>405</v>
      </c>
      <c r="B529" s="106" t="s">
        <v>1266</v>
      </c>
      <c r="C529" s="106" t="s">
        <v>1501</v>
      </c>
      <c r="D529" s="15"/>
      <c r="E529" s="106"/>
      <c r="F529" s="106"/>
      <c r="G529" s="106"/>
    </row>
    <row r="530" spans="1:7">
      <c r="A530" s="106" t="s">
        <v>406</v>
      </c>
      <c r="B530" s="106" t="s">
        <v>1266</v>
      </c>
      <c r="C530" s="106" t="s">
        <v>1501</v>
      </c>
      <c r="D530" s="15"/>
      <c r="E530" s="106"/>
      <c r="F530" s="106"/>
      <c r="G530" s="106"/>
    </row>
    <row r="531" spans="1:7">
      <c r="A531" s="106" t="s">
        <v>407</v>
      </c>
      <c r="B531" s="106" t="s">
        <v>1266</v>
      </c>
      <c r="C531" s="106" t="s">
        <v>1501</v>
      </c>
      <c r="D531" s="15"/>
      <c r="E531" s="106"/>
      <c r="F531" s="106"/>
      <c r="G531" s="106"/>
    </row>
    <row r="532" spans="1:7">
      <c r="A532" s="106" t="s">
        <v>408</v>
      </c>
      <c r="B532" s="106" t="s">
        <v>1266</v>
      </c>
      <c r="C532" s="106" t="s">
        <v>1501</v>
      </c>
      <c r="D532" s="15"/>
      <c r="E532" s="106"/>
      <c r="F532" s="106"/>
      <c r="G532" s="106"/>
    </row>
    <row r="533" spans="1:7">
      <c r="A533" s="106" t="s">
        <v>409</v>
      </c>
      <c r="B533" s="106" t="s">
        <v>1266</v>
      </c>
      <c r="C533" s="106" t="s">
        <v>1501</v>
      </c>
      <c r="D533" s="15"/>
      <c r="E533" s="106"/>
      <c r="F533" s="106"/>
      <c r="G533" s="106"/>
    </row>
    <row r="534" spans="1:7">
      <c r="A534" s="106" t="s">
        <v>410</v>
      </c>
      <c r="B534" s="106" t="s">
        <v>1266</v>
      </c>
      <c r="C534" s="106" t="s">
        <v>1501</v>
      </c>
      <c r="D534" s="15"/>
      <c r="E534" s="106"/>
      <c r="F534" s="106"/>
      <c r="G534" s="106"/>
    </row>
    <row r="535" spans="1:7">
      <c r="A535" s="106" t="s">
        <v>411</v>
      </c>
      <c r="B535" s="106" t="s">
        <v>1266</v>
      </c>
      <c r="C535" s="106" t="s">
        <v>1501</v>
      </c>
      <c r="D535" s="15"/>
      <c r="E535" s="106"/>
      <c r="F535" s="106"/>
      <c r="G535" s="106"/>
    </row>
    <row r="536" spans="1:7">
      <c r="A536" s="106" t="s">
        <v>412</v>
      </c>
      <c r="B536" s="106" t="s">
        <v>548</v>
      </c>
      <c r="C536" s="106" t="s">
        <v>1406</v>
      </c>
      <c r="D536" s="15"/>
      <c r="E536" s="106" t="s">
        <v>413</v>
      </c>
      <c r="F536" s="106" t="s">
        <v>548</v>
      </c>
      <c r="G536" s="106" t="s">
        <v>1406</v>
      </c>
    </row>
    <row r="537" spans="1:7">
      <c r="A537" s="106" t="s">
        <v>414</v>
      </c>
      <c r="B537" s="106" t="s">
        <v>965</v>
      </c>
      <c r="C537" s="106" t="s">
        <v>1406</v>
      </c>
      <c r="D537" s="15"/>
      <c r="E537" s="106"/>
      <c r="F537" s="106"/>
      <c r="G537" s="106"/>
    </row>
    <row r="538" spans="1:7">
      <c r="A538" s="106" t="s">
        <v>415</v>
      </c>
      <c r="B538" s="106" t="s">
        <v>965</v>
      </c>
      <c r="C538" s="106" t="s">
        <v>1406</v>
      </c>
      <c r="D538" s="15"/>
      <c r="E538" s="106"/>
      <c r="F538" s="106"/>
      <c r="G538" s="106"/>
    </row>
    <row r="539" spans="1:7">
      <c r="A539" s="106" t="s">
        <v>416</v>
      </c>
      <c r="B539" s="106" t="s">
        <v>965</v>
      </c>
      <c r="C539" s="106" t="s">
        <v>1406</v>
      </c>
      <c r="D539" s="15"/>
      <c r="E539" s="106"/>
      <c r="F539" s="106"/>
      <c r="G539" s="106"/>
    </row>
    <row r="540" spans="1:7">
      <c r="A540" s="106" t="s">
        <v>417</v>
      </c>
      <c r="B540" s="106" t="s">
        <v>970</v>
      </c>
      <c r="C540" s="106" t="s">
        <v>1406</v>
      </c>
      <c r="D540" s="15"/>
      <c r="E540" s="106"/>
      <c r="F540" s="106"/>
      <c r="G540" s="106"/>
    </row>
    <row r="541" spans="1:7">
      <c r="A541" s="106" t="s">
        <v>418</v>
      </c>
      <c r="B541" s="106" t="s">
        <v>970</v>
      </c>
      <c r="C541" s="106" t="s">
        <v>1406</v>
      </c>
      <c r="D541" s="15"/>
      <c r="E541" s="106"/>
      <c r="F541" s="106"/>
      <c r="G541" s="106"/>
    </row>
    <row r="542" spans="1:7">
      <c r="A542" s="106" t="s">
        <v>419</v>
      </c>
      <c r="B542" s="106" t="s">
        <v>1159</v>
      </c>
      <c r="C542" s="106" t="s">
        <v>1406</v>
      </c>
      <c r="D542" s="15"/>
      <c r="E542" s="106" t="s">
        <v>419</v>
      </c>
      <c r="F542" s="106" t="s">
        <v>1159</v>
      </c>
      <c r="G542" s="106" t="s">
        <v>1406</v>
      </c>
    </row>
    <row r="543" spans="1:7">
      <c r="A543" s="106" t="s">
        <v>420</v>
      </c>
      <c r="B543" s="106" t="s">
        <v>1159</v>
      </c>
      <c r="C543" s="106" t="s">
        <v>1406</v>
      </c>
      <c r="D543" s="15"/>
      <c r="E543" s="106" t="s">
        <v>420</v>
      </c>
      <c r="F543" s="106" t="s">
        <v>1159</v>
      </c>
      <c r="G543" s="106" t="s">
        <v>1406</v>
      </c>
    </row>
    <row r="544" spans="1:7">
      <c r="A544" s="106" t="s">
        <v>421</v>
      </c>
      <c r="B544" s="106" t="s">
        <v>1159</v>
      </c>
      <c r="C544" s="106" t="s">
        <v>1406</v>
      </c>
      <c r="D544" s="15"/>
      <c r="E544" s="106" t="s">
        <v>421</v>
      </c>
      <c r="F544" s="106" t="s">
        <v>1159</v>
      </c>
      <c r="G544" s="106" t="s">
        <v>1406</v>
      </c>
    </row>
    <row r="545" spans="1:7">
      <c r="A545" s="106"/>
      <c r="B545" s="106"/>
      <c r="C545" s="106"/>
      <c r="D545" s="15"/>
      <c r="E545" s="106" t="s">
        <v>422</v>
      </c>
      <c r="F545" s="106" t="s">
        <v>1159</v>
      </c>
      <c r="G545" s="106" t="s">
        <v>1406</v>
      </c>
    </row>
    <row r="546" spans="1:7">
      <c r="A546" s="106"/>
      <c r="B546" s="106"/>
      <c r="C546" s="106"/>
      <c r="D546" s="15"/>
      <c r="E546" s="106" t="s">
        <v>423</v>
      </c>
      <c r="F546" s="106" t="s">
        <v>1159</v>
      </c>
      <c r="G546" s="106" t="s">
        <v>1406</v>
      </c>
    </row>
    <row r="547" spans="1:7">
      <c r="A547" s="106"/>
      <c r="B547" s="106"/>
      <c r="C547" s="106"/>
      <c r="D547" s="15"/>
      <c r="E547" s="106" t="s">
        <v>424</v>
      </c>
      <c r="F547" s="106" t="s">
        <v>1093</v>
      </c>
      <c r="G547" s="106" t="s">
        <v>1406</v>
      </c>
    </row>
    <row r="548" spans="1:7">
      <c r="A548" s="106" t="s">
        <v>425</v>
      </c>
      <c r="B548" s="106" t="s">
        <v>1093</v>
      </c>
      <c r="C548" s="106" t="s">
        <v>1406</v>
      </c>
      <c r="D548" s="15"/>
      <c r="E548" s="106" t="s">
        <v>425</v>
      </c>
      <c r="F548" s="106" t="s">
        <v>1093</v>
      </c>
      <c r="G548" s="106" t="s">
        <v>1406</v>
      </c>
    </row>
    <row r="549" spans="1:7">
      <c r="A549" s="106" t="s">
        <v>426</v>
      </c>
      <c r="B549" s="106" t="s">
        <v>1093</v>
      </c>
      <c r="C549" s="106" t="s">
        <v>1406</v>
      </c>
      <c r="D549" s="15"/>
      <c r="E549" s="106" t="s">
        <v>426</v>
      </c>
      <c r="F549" s="106" t="s">
        <v>1093</v>
      </c>
      <c r="G549" s="106" t="s">
        <v>1406</v>
      </c>
    </row>
    <row r="550" spans="1:7">
      <c r="A550" s="106" t="s">
        <v>427</v>
      </c>
      <c r="B550" s="106" t="s">
        <v>1093</v>
      </c>
      <c r="C550" s="106" t="s">
        <v>1406</v>
      </c>
      <c r="D550" s="15"/>
      <c r="E550" s="106" t="s">
        <v>427</v>
      </c>
      <c r="F550" s="106" t="s">
        <v>1093</v>
      </c>
      <c r="G550" s="106" t="s">
        <v>1406</v>
      </c>
    </row>
    <row r="551" spans="1:7">
      <c r="A551" s="106" t="s">
        <v>428</v>
      </c>
      <c r="B551" s="106" t="s">
        <v>1093</v>
      </c>
      <c r="C551" s="106" t="s">
        <v>1406</v>
      </c>
      <c r="D551" s="15"/>
      <c r="E551" s="106" t="s">
        <v>428</v>
      </c>
      <c r="F551" s="106" t="s">
        <v>1093</v>
      </c>
      <c r="G551" s="106" t="s">
        <v>1406</v>
      </c>
    </row>
    <row r="552" spans="1:7">
      <c r="A552" s="106" t="s">
        <v>429</v>
      </c>
      <c r="B552" s="106" t="s">
        <v>1093</v>
      </c>
      <c r="C552" s="106" t="s">
        <v>1406</v>
      </c>
      <c r="D552" s="15"/>
      <c r="E552" s="106" t="s">
        <v>429</v>
      </c>
      <c r="F552" s="106" t="s">
        <v>1093</v>
      </c>
      <c r="G552" s="106" t="s">
        <v>1406</v>
      </c>
    </row>
    <row r="553" spans="1:7">
      <c r="A553" s="106" t="s">
        <v>430</v>
      </c>
      <c r="B553" s="106" t="s">
        <v>1093</v>
      </c>
      <c r="C553" s="106" t="s">
        <v>1406</v>
      </c>
      <c r="D553" s="15"/>
      <c r="E553" s="106" t="s">
        <v>430</v>
      </c>
      <c r="F553" s="106" t="s">
        <v>1093</v>
      </c>
      <c r="G553" s="106" t="s">
        <v>1406</v>
      </c>
    </row>
    <row r="554" spans="1:7">
      <c r="A554" s="106" t="s">
        <v>431</v>
      </c>
      <c r="B554" s="106" t="s">
        <v>1093</v>
      </c>
      <c r="C554" s="106" t="s">
        <v>1406</v>
      </c>
      <c r="D554" s="15"/>
      <c r="E554" s="106" t="s">
        <v>431</v>
      </c>
      <c r="F554" s="106" t="s">
        <v>1093</v>
      </c>
      <c r="G554" s="106" t="s">
        <v>1406</v>
      </c>
    </row>
    <row r="555" spans="1:7">
      <c r="A555" s="106"/>
      <c r="B555" s="106"/>
      <c r="C555" s="106"/>
      <c r="D555" s="15"/>
      <c r="E555" s="106" t="s">
        <v>432</v>
      </c>
      <c r="F555" s="106" t="s">
        <v>1093</v>
      </c>
      <c r="G555" s="106" t="s">
        <v>1406</v>
      </c>
    </row>
    <row r="556" spans="1:7">
      <c r="A556" s="106"/>
      <c r="B556" s="106"/>
      <c r="C556" s="106"/>
      <c r="D556" s="15"/>
      <c r="E556" s="106" t="s">
        <v>433</v>
      </c>
      <c r="F556" s="106" t="s">
        <v>1093</v>
      </c>
      <c r="G556" s="106" t="s">
        <v>1406</v>
      </c>
    </row>
    <row r="557" spans="1:7">
      <c r="A557" s="106"/>
      <c r="B557" s="106"/>
      <c r="C557" s="106"/>
      <c r="D557" s="15"/>
      <c r="E557" s="106" t="s">
        <v>434</v>
      </c>
      <c r="F557" s="106" t="s">
        <v>1093</v>
      </c>
      <c r="G557" s="106" t="s">
        <v>1406</v>
      </c>
    </row>
    <row r="558" spans="1:7">
      <c r="A558" s="106"/>
      <c r="B558" s="106"/>
      <c r="C558" s="106"/>
      <c r="D558" s="15"/>
      <c r="E558" s="106" t="s">
        <v>435</v>
      </c>
      <c r="F558" s="106" t="s">
        <v>1093</v>
      </c>
      <c r="G558" s="106" t="s">
        <v>1406</v>
      </c>
    </row>
    <row r="559" spans="1:7">
      <c r="A559" s="106"/>
      <c r="B559" s="106"/>
      <c r="C559" s="106"/>
      <c r="D559" s="15"/>
      <c r="E559" s="106" t="s">
        <v>436</v>
      </c>
      <c r="F559" s="106" t="s">
        <v>1093</v>
      </c>
      <c r="G559" s="106" t="s">
        <v>1406</v>
      </c>
    </row>
    <row r="560" spans="1:7">
      <c r="A560" s="106"/>
      <c r="B560" s="106"/>
      <c r="C560" s="106"/>
      <c r="D560" s="15"/>
      <c r="E560" s="106" t="s">
        <v>437</v>
      </c>
      <c r="F560" s="106" t="s">
        <v>1093</v>
      </c>
      <c r="G560" s="106" t="s">
        <v>1406</v>
      </c>
    </row>
    <row r="561" spans="1:7">
      <c r="A561" s="106"/>
      <c r="B561" s="106"/>
      <c r="C561" s="106"/>
      <c r="D561" s="15"/>
      <c r="E561" s="106" t="s">
        <v>438</v>
      </c>
      <c r="F561" s="106" t="s">
        <v>1093</v>
      </c>
      <c r="G561" s="106" t="s">
        <v>1406</v>
      </c>
    </row>
    <row r="562" spans="1:7">
      <c r="A562" s="106"/>
      <c r="B562" s="106"/>
      <c r="C562" s="106"/>
      <c r="D562" s="15"/>
      <c r="E562" s="106" t="s">
        <v>439</v>
      </c>
      <c r="F562" s="106" t="s">
        <v>1093</v>
      </c>
      <c r="G562" s="106" t="s">
        <v>1406</v>
      </c>
    </row>
    <row r="563" spans="1:7">
      <c r="A563" s="106"/>
      <c r="B563" s="106"/>
      <c r="C563" s="106"/>
      <c r="D563" s="15"/>
      <c r="E563" s="106" t="s">
        <v>440</v>
      </c>
      <c r="F563" s="106" t="s">
        <v>1093</v>
      </c>
      <c r="G563" s="106" t="s">
        <v>1406</v>
      </c>
    </row>
    <row r="564" spans="1:7">
      <c r="A564" s="106" t="s">
        <v>441</v>
      </c>
      <c r="B564" s="106" t="s">
        <v>1093</v>
      </c>
      <c r="C564" s="106" t="s">
        <v>1406</v>
      </c>
      <c r="D564" s="15"/>
      <c r="E564" s="106"/>
      <c r="F564" s="106"/>
      <c r="G564" s="106"/>
    </row>
    <row r="565" spans="1:7">
      <c r="A565" s="106" t="s">
        <v>442</v>
      </c>
      <c r="B565" s="106" t="s">
        <v>1155</v>
      </c>
      <c r="C565" s="106" t="s">
        <v>1406</v>
      </c>
      <c r="D565" s="15"/>
      <c r="E565" s="106" t="s">
        <v>442</v>
      </c>
      <c r="F565" s="106" t="s">
        <v>1155</v>
      </c>
      <c r="G565" s="106" t="s">
        <v>1406</v>
      </c>
    </row>
    <row r="566" spans="1:7">
      <c r="A566" s="106" t="s">
        <v>443</v>
      </c>
      <c r="B566" s="106" t="s">
        <v>1155</v>
      </c>
      <c r="C566" s="106" t="s">
        <v>1406</v>
      </c>
      <c r="D566" s="15"/>
      <c r="E566" s="106" t="s">
        <v>443</v>
      </c>
      <c r="F566" s="106" t="s">
        <v>1155</v>
      </c>
      <c r="G566" s="106" t="s">
        <v>1406</v>
      </c>
    </row>
    <row r="567" spans="1:7">
      <c r="A567" s="106" t="s">
        <v>444</v>
      </c>
      <c r="B567" s="106" t="s">
        <v>1155</v>
      </c>
      <c r="C567" s="106" t="s">
        <v>1406</v>
      </c>
      <c r="D567" s="15"/>
      <c r="E567" s="106" t="s">
        <v>444</v>
      </c>
      <c r="F567" s="106" t="s">
        <v>1155</v>
      </c>
      <c r="G567" s="106" t="s">
        <v>1406</v>
      </c>
    </row>
    <row r="568" spans="1:7">
      <c r="A568" s="106" t="s">
        <v>445</v>
      </c>
      <c r="B568" s="106" t="s">
        <v>1155</v>
      </c>
      <c r="C568" s="106" t="s">
        <v>1406</v>
      </c>
      <c r="D568" s="15"/>
      <c r="E568" s="106"/>
      <c r="F568" s="106"/>
      <c r="G568" s="106"/>
    </row>
    <row r="569" spans="1:7">
      <c r="A569" s="106" t="s">
        <v>446</v>
      </c>
      <c r="B569" s="106" t="s">
        <v>1155</v>
      </c>
      <c r="C569" s="106" t="s">
        <v>1406</v>
      </c>
      <c r="D569" s="15"/>
      <c r="E569" s="106" t="s">
        <v>446</v>
      </c>
      <c r="F569" s="106" t="s">
        <v>1155</v>
      </c>
      <c r="G569" s="106" t="s">
        <v>1406</v>
      </c>
    </row>
    <row r="570" spans="1:7">
      <c r="A570" s="106"/>
      <c r="B570" s="106"/>
      <c r="C570" s="106"/>
      <c r="D570" s="15"/>
      <c r="E570" s="106" t="s">
        <v>447</v>
      </c>
      <c r="F570" s="106" t="s">
        <v>1010</v>
      </c>
      <c r="G570" s="106" t="s">
        <v>1406</v>
      </c>
    </row>
    <row r="571" spans="1:7">
      <c r="A571" s="106"/>
      <c r="B571" s="106"/>
      <c r="C571" s="106"/>
      <c r="D571" s="15"/>
      <c r="E571" s="106" t="s">
        <v>448</v>
      </c>
      <c r="F571" s="106" t="s">
        <v>1010</v>
      </c>
      <c r="G571" s="106" t="s">
        <v>1406</v>
      </c>
    </row>
    <row r="572" spans="1:7">
      <c r="A572" s="106"/>
      <c r="B572" s="106"/>
      <c r="C572" s="106"/>
      <c r="D572" s="15"/>
      <c r="E572" s="106" t="s">
        <v>449</v>
      </c>
      <c r="F572" s="106" t="s">
        <v>1010</v>
      </c>
      <c r="G572" s="106" t="s">
        <v>1406</v>
      </c>
    </row>
    <row r="573" spans="1:7">
      <c r="A573" s="106"/>
      <c r="B573" s="106"/>
      <c r="C573" s="106"/>
      <c r="D573" s="15"/>
      <c r="E573" s="106" t="s">
        <v>450</v>
      </c>
      <c r="F573" s="106" t="s">
        <v>1010</v>
      </c>
      <c r="G573" s="106" t="s">
        <v>1406</v>
      </c>
    </row>
    <row r="574" spans="1:7">
      <c r="A574" s="106"/>
      <c r="B574" s="106"/>
      <c r="C574" s="106"/>
      <c r="D574" s="15"/>
      <c r="E574" s="106" t="s">
        <v>451</v>
      </c>
      <c r="F574" s="106" t="s">
        <v>1010</v>
      </c>
      <c r="G574" s="106" t="s">
        <v>1406</v>
      </c>
    </row>
    <row r="575" spans="1:7">
      <c r="A575" s="106"/>
      <c r="B575" s="106"/>
      <c r="C575" s="106"/>
      <c r="D575" s="15"/>
      <c r="E575" s="106" t="s">
        <v>452</v>
      </c>
      <c r="F575" s="106" t="s">
        <v>1010</v>
      </c>
      <c r="G575" s="106" t="s">
        <v>1406</v>
      </c>
    </row>
    <row r="576" spans="1:7">
      <c r="A576" s="106"/>
      <c r="B576" s="106"/>
      <c r="C576" s="106"/>
      <c r="D576" s="15"/>
      <c r="E576" s="106" t="s">
        <v>453</v>
      </c>
      <c r="F576" s="106" t="s">
        <v>1010</v>
      </c>
      <c r="G576" s="106" t="s">
        <v>1406</v>
      </c>
    </row>
    <row r="577" spans="1:7">
      <c r="A577" s="106"/>
      <c r="B577" s="106"/>
      <c r="C577" s="106"/>
      <c r="D577" s="15"/>
      <c r="E577" s="106" t="s">
        <v>454</v>
      </c>
      <c r="F577" s="106" t="s">
        <v>1010</v>
      </c>
      <c r="G577" s="106" t="s">
        <v>1406</v>
      </c>
    </row>
    <row r="578" spans="1:7">
      <c r="A578" s="106"/>
      <c r="B578" s="106"/>
      <c r="C578" s="106"/>
      <c r="D578" s="15"/>
      <c r="E578" s="106" t="s">
        <v>455</v>
      </c>
      <c r="F578" s="106" t="s">
        <v>1010</v>
      </c>
      <c r="G578" s="106" t="s">
        <v>1406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1406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1406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1406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1406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1406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1406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1406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1406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1406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1406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1406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1406</v>
      </c>
    </row>
    <row r="591" spans="1:7">
      <c r="A591" s="14"/>
      <c r="D591" s="15"/>
      <c r="E591" s="14" t="s">
        <v>470</v>
      </c>
      <c r="F591" s="14" t="s">
        <v>979</v>
      </c>
      <c r="G591" s="14" t="s">
        <v>1406</v>
      </c>
    </row>
    <row r="592" spans="1:7">
      <c r="A592" s="14"/>
      <c r="D592" s="15"/>
      <c r="E592" s="14" t="s">
        <v>471</v>
      </c>
      <c r="F592" s="14" t="s">
        <v>979</v>
      </c>
      <c r="G592" s="14" t="s">
        <v>1406</v>
      </c>
    </row>
    <row r="593" spans="1:7">
      <c r="A593" s="14"/>
      <c r="D593" s="15"/>
      <c r="E593" s="14" t="s">
        <v>472</v>
      </c>
      <c r="F593" s="14" t="s">
        <v>979</v>
      </c>
      <c r="G593" s="14" t="s">
        <v>1406</v>
      </c>
    </row>
    <row r="594" spans="1:7">
      <c r="A594" s="14"/>
      <c r="D594" s="15"/>
      <c r="E594" s="14" t="s">
        <v>473</v>
      </c>
      <c r="F594" s="14" t="s">
        <v>979</v>
      </c>
      <c r="G594" s="14" t="s">
        <v>1406</v>
      </c>
    </row>
    <row r="595" spans="1:7">
      <c r="A595" s="14"/>
      <c r="D595" s="15"/>
      <c r="E595" s="14" t="s">
        <v>474</v>
      </c>
      <c r="F595" s="14" t="s">
        <v>979</v>
      </c>
      <c r="G595" s="14" t="s">
        <v>1406</v>
      </c>
    </row>
    <row r="596" spans="1:7">
      <c r="A596" s="14"/>
      <c r="D596" s="15"/>
      <c r="E596" s="14" t="s">
        <v>475</v>
      </c>
      <c r="F596" s="14" t="s">
        <v>979</v>
      </c>
      <c r="G596" s="14" t="s">
        <v>1406</v>
      </c>
    </row>
    <row r="597" spans="1:7">
      <c r="A597" s="14"/>
      <c r="D597" s="15"/>
      <c r="E597" s="14" t="s">
        <v>476</v>
      </c>
      <c r="F597" s="14" t="s">
        <v>979</v>
      </c>
      <c r="G597" s="14" t="s">
        <v>1406</v>
      </c>
    </row>
    <row r="598" spans="1:7">
      <c r="A598" s="14"/>
      <c r="D598" s="15"/>
      <c r="E598" s="14" t="s">
        <v>477</v>
      </c>
      <c r="F598" s="14" t="s">
        <v>979</v>
      </c>
      <c r="G598" s="14" t="s">
        <v>1406</v>
      </c>
    </row>
    <row r="599" spans="1:7">
      <c r="A599" s="14"/>
      <c r="D599" s="15"/>
      <c r="E599" s="14" t="s">
        <v>478</v>
      </c>
      <c r="F599" s="14" t="s">
        <v>979</v>
      </c>
      <c r="G599" s="14" t="s">
        <v>1406</v>
      </c>
    </row>
    <row r="600" spans="1:7">
      <c r="A600" s="14"/>
      <c r="D600" s="15"/>
      <c r="E600" s="14" t="s">
        <v>479</v>
      </c>
      <c r="F600" s="14" t="s">
        <v>1355</v>
      </c>
      <c r="G600" s="14" t="s">
        <v>1406</v>
      </c>
    </row>
    <row r="601" spans="1:7">
      <c r="A601" s="14"/>
      <c r="D601" s="15"/>
      <c r="E601" s="14" t="s">
        <v>480</v>
      </c>
      <c r="F601" s="14" t="s">
        <v>1355</v>
      </c>
      <c r="G601" s="14" t="s">
        <v>1406</v>
      </c>
    </row>
    <row r="602" spans="1:7">
      <c r="A602" s="14"/>
      <c r="D602" s="15"/>
      <c r="E602" s="14" t="s">
        <v>481</v>
      </c>
      <c r="F602" s="14" t="s">
        <v>1355</v>
      </c>
      <c r="G602" s="14" t="s">
        <v>1406</v>
      </c>
    </row>
    <row r="603" spans="1:7">
      <c r="A603" s="14"/>
      <c r="D603" s="15"/>
      <c r="E603" s="14" t="s">
        <v>482</v>
      </c>
      <c r="F603" s="14" t="s">
        <v>1355</v>
      </c>
      <c r="G603" s="14" t="s">
        <v>1406</v>
      </c>
    </row>
    <row r="604" spans="1:7">
      <c r="A604" s="14"/>
      <c r="D604" s="15"/>
      <c r="E604" s="14" t="s">
        <v>483</v>
      </c>
      <c r="F604" s="14" t="s">
        <v>1355</v>
      </c>
      <c r="G604" s="14" t="s">
        <v>1406</v>
      </c>
    </row>
    <row r="605" spans="1:7">
      <c r="A605" s="14"/>
      <c r="D605" s="15"/>
      <c r="E605" s="14" t="s">
        <v>484</v>
      </c>
      <c r="F605" s="14" t="s">
        <v>1355</v>
      </c>
      <c r="G605" s="14" t="s">
        <v>1406</v>
      </c>
    </row>
    <row r="606" spans="1:7">
      <c r="A606" s="14"/>
      <c r="D606" s="15"/>
      <c r="E606" s="14" t="s">
        <v>485</v>
      </c>
      <c r="F606" s="14" t="s">
        <v>1355</v>
      </c>
      <c r="G606" s="14" t="s">
        <v>1406</v>
      </c>
    </row>
    <row r="607" spans="1:7">
      <c r="A607" s="14"/>
      <c r="D607" s="15"/>
      <c r="E607" s="14" t="s">
        <v>486</v>
      </c>
      <c r="F607" s="14" t="s">
        <v>1355</v>
      </c>
      <c r="G607" s="14" t="s">
        <v>1406</v>
      </c>
    </row>
    <row r="608" spans="1:7">
      <c r="A608" s="14"/>
      <c r="D608" s="15"/>
      <c r="E608" s="14" t="s">
        <v>487</v>
      </c>
      <c r="F608" s="14" t="s">
        <v>1355</v>
      </c>
      <c r="G608" s="14" t="s">
        <v>1406</v>
      </c>
    </row>
    <row r="609" spans="1:7">
      <c r="A609" s="14"/>
      <c r="D609" s="15"/>
      <c r="E609" s="14" t="s">
        <v>488</v>
      </c>
      <c r="F609" s="14" t="s">
        <v>1355</v>
      </c>
      <c r="G609" s="14" t="s">
        <v>1406</v>
      </c>
    </row>
    <row r="610" spans="1:7">
      <c r="A610" s="14"/>
      <c r="D610" s="15"/>
      <c r="E610" s="14" t="s">
        <v>489</v>
      </c>
      <c r="F610" s="14" t="s">
        <v>997</v>
      </c>
      <c r="G610" s="14" t="s">
        <v>1406</v>
      </c>
    </row>
    <row r="611" spans="1:7">
      <c r="A611" s="14"/>
      <c r="D611" s="15"/>
      <c r="E611" s="14" t="s">
        <v>490</v>
      </c>
      <c r="F611" s="14" t="s">
        <v>997</v>
      </c>
      <c r="G611" s="14" t="s">
        <v>1406</v>
      </c>
    </row>
    <row r="612" spans="1:7">
      <c r="A612" s="14"/>
      <c r="D612" s="15"/>
      <c r="E612" s="14" t="s">
        <v>491</v>
      </c>
      <c r="F612" s="14" t="s">
        <v>997</v>
      </c>
      <c r="G612" s="14" t="s">
        <v>1406</v>
      </c>
    </row>
    <row r="613" spans="1:7">
      <c r="A613" s="14"/>
      <c r="D613" s="15"/>
      <c r="E613" s="14" t="s">
        <v>492</v>
      </c>
      <c r="F613" s="14" t="s">
        <v>997</v>
      </c>
      <c r="G613" s="14" t="s">
        <v>1406</v>
      </c>
    </row>
    <row r="614" spans="1:7">
      <c r="A614" s="14"/>
      <c r="D614" s="15"/>
      <c r="E614" s="14" t="s">
        <v>493</v>
      </c>
      <c r="F614" s="14" t="s">
        <v>997</v>
      </c>
      <c r="G614" s="14" t="s">
        <v>1406</v>
      </c>
    </row>
    <row r="615" spans="1:7">
      <c r="A615" s="14"/>
      <c r="D615" s="15"/>
      <c r="E615" s="14" t="s">
        <v>494</v>
      </c>
      <c r="F615" s="14" t="s">
        <v>997</v>
      </c>
      <c r="G615" s="14" t="s">
        <v>1406</v>
      </c>
    </row>
    <row r="616" spans="1:7">
      <c r="A616" s="14"/>
      <c r="D616" s="15"/>
      <c r="E616" s="14" t="s">
        <v>495</v>
      </c>
      <c r="F616" s="14" t="s">
        <v>997</v>
      </c>
      <c r="G616" s="14" t="s">
        <v>1406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1406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1406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1406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1406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1406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1406</v>
      </c>
    </row>
    <row r="623" spans="1:7">
      <c r="A623" s="14"/>
      <c r="D623" s="15"/>
      <c r="E623" s="14" t="s">
        <v>503</v>
      </c>
      <c r="F623" s="14" t="s">
        <v>1165</v>
      </c>
      <c r="G623" s="14" t="s">
        <v>1406</v>
      </c>
    </row>
    <row r="624" spans="1:7">
      <c r="A624" s="14"/>
      <c r="D624" s="15"/>
      <c r="E624" s="14" t="s">
        <v>504</v>
      </c>
      <c r="F624" s="14" t="s">
        <v>1165</v>
      </c>
      <c r="G624" s="14" t="s">
        <v>1406</v>
      </c>
    </row>
    <row r="625" spans="1:7">
      <c r="A625" s="14"/>
      <c r="D625" s="15"/>
      <c r="E625" s="14" t="s">
        <v>505</v>
      </c>
      <c r="F625" s="14" t="s">
        <v>1165</v>
      </c>
      <c r="G625" s="14" t="s">
        <v>1406</v>
      </c>
    </row>
    <row r="626" spans="1:7">
      <c r="A626" s="14"/>
      <c r="D626" s="15"/>
      <c r="E626" s="14" t="s">
        <v>506</v>
      </c>
      <c r="F626" s="14" t="s">
        <v>1165</v>
      </c>
      <c r="G626" s="14" t="s">
        <v>1406</v>
      </c>
    </row>
    <row r="627" spans="1:7">
      <c r="A627" s="14"/>
      <c r="D627" s="15"/>
      <c r="E627" s="14" t="s">
        <v>507</v>
      </c>
      <c r="F627" s="14" t="s">
        <v>1165</v>
      </c>
      <c r="G627" s="14" t="s">
        <v>1406</v>
      </c>
    </row>
    <row r="628" spans="1:7">
      <c r="A628" s="14"/>
      <c r="D628" s="15"/>
      <c r="E628" s="14" t="s">
        <v>508</v>
      </c>
      <c r="F628" s="14" t="s">
        <v>1165</v>
      </c>
      <c r="G628" s="14" t="s">
        <v>1406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1406</v>
      </c>
    </row>
    <row r="630" spans="1:7">
      <c r="A630" s="14" t="s">
        <v>511</v>
      </c>
      <c r="B630" s="14" t="s">
        <v>1146</v>
      </c>
      <c r="C630" s="14" t="s">
        <v>1406</v>
      </c>
      <c r="D630" s="15"/>
    </row>
    <row r="631" spans="1:7">
      <c r="A631" s="14" t="s">
        <v>512</v>
      </c>
      <c r="B631" s="14" t="s">
        <v>1146</v>
      </c>
      <c r="C631" s="14" t="s">
        <v>1406</v>
      </c>
      <c r="D631" s="15"/>
    </row>
    <row r="632" spans="1:7">
      <c r="A632" s="14" t="s">
        <v>513</v>
      </c>
      <c r="B632" s="14" t="s">
        <v>984</v>
      </c>
      <c r="C632" s="14" t="s">
        <v>1406</v>
      </c>
      <c r="D632" s="15"/>
    </row>
    <row r="633" spans="1:7">
      <c r="A633" s="14" t="s">
        <v>514</v>
      </c>
      <c r="B633" s="14" t="s">
        <v>984</v>
      </c>
      <c r="C633" s="14" t="s">
        <v>1406</v>
      </c>
      <c r="D633" s="15"/>
    </row>
    <row r="634" spans="1:7">
      <c r="A634" s="14" t="s">
        <v>515</v>
      </c>
      <c r="B634" s="14" t="s">
        <v>984</v>
      </c>
      <c r="C634" s="14" t="s">
        <v>1406</v>
      </c>
      <c r="D634" s="15"/>
    </row>
    <row r="635" spans="1:7">
      <c r="A635" s="14" t="s">
        <v>516</v>
      </c>
      <c r="B635" s="14" t="s">
        <v>984</v>
      </c>
      <c r="C635" s="14" t="s">
        <v>1406</v>
      </c>
      <c r="D635" s="15"/>
    </row>
    <row r="636" spans="1:7">
      <c r="A636" s="14" t="s">
        <v>517</v>
      </c>
      <c r="B636" s="14" t="s">
        <v>984</v>
      </c>
      <c r="C636" s="14" t="s">
        <v>1406</v>
      </c>
      <c r="D636" s="15"/>
    </row>
  </sheetData>
  <mergeCells count="29">
    <mergeCell ref="W11:X11"/>
    <mergeCell ref="Y11:Z11"/>
    <mergeCell ref="AA11:AB11"/>
    <mergeCell ref="L13:L17"/>
    <mergeCell ref="L18:L22"/>
    <mergeCell ref="S11:T11"/>
    <mergeCell ref="U11:V11"/>
    <mergeCell ref="Q11:R11"/>
    <mergeCell ref="J17:K17"/>
    <mergeCell ref="J18:K18"/>
    <mergeCell ref="J19:K19"/>
    <mergeCell ref="J20:K20"/>
    <mergeCell ref="J21:K21"/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6</vt:i4>
      </vt:variant>
    </vt:vector>
  </HeadingPairs>
  <TitlesOfParts>
    <vt:vector size="19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'PO ISSUE'!Print_Titles</vt:lpstr>
      <vt:lpstr>가격결정!Print_Titles</vt:lpstr>
      <vt:lpstr>원자재구매리스트!Print_Titles</vt:lpstr>
      <vt:lpstr>원자재구매정보!Print_Titles</vt:lpstr>
      <vt:lpstr>정산!Print_Titles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rxk-1209242</cp:lastModifiedBy>
  <cp:lastPrinted>2013-07-23T00:31:22Z</cp:lastPrinted>
  <dcterms:created xsi:type="dcterms:W3CDTF">2012-05-05T15:28:28Z</dcterms:created>
  <dcterms:modified xsi:type="dcterms:W3CDTF">2015-06-02T10:13:25Z</dcterms:modified>
</cp:coreProperties>
</file>